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ystem Program NUgroho\"/>
    </mc:Choice>
  </mc:AlternateContent>
  <bookViews>
    <workbookView xWindow="0" yWindow="0" windowWidth="21570" windowHeight="9660" tabRatio="919" activeTab="13"/>
  </bookViews>
  <sheets>
    <sheet name="SUM" sheetId="45" r:id="rId1"/>
    <sheet name="DEPO" sheetId="27" r:id="rId2"/>
    <sheet name="AMPENAN" sheetId="34" r:id="rId3"/>
    <sheet name="BALI" sheetId="2" r:id="rId4"/>
    <sheet name="BALIKPAPAN" sheetId="4" r:id="rId5"/>
    <sheet name="BANJARMASIN" sheetId="3" r:id="rId6"/>
    <sheet name="BITUNG" sheetId="33" r:id="rId7"/>
    <sheet name="DONGGALA" sheetId="6" r:id="rId8"/>
    <sheet name="DUMAI" sheetId="5" r:id="rId9"/>
    <sheet name="GORONTALO" sheetId="7" r:id="rId10"/>
    <sheet name="JAMBI" sheetId="8" r:id="rId11"/>
    <sheet name="KENDARI" sheetId="9" r:id="rId12"/>
    <sheet name="KRUENG " sheetId="10" r:id="rId13"/>
    <sheet name="LAMPUNG" sheetId="26" r:id="rId14"/>
    <sheet name="LHOKSEUMAWE" sheetId="11" r:id="rId15"/>
    <sheet name="MAKASSAR" sheetId="12" r:id="rId16"/>
    <sheet name="MEDAN" sheetId="13" r:id="rId17"/>
    <sheet name="PADANG" sheetId="14" r:id="rId18"/>
    <sheet name="PALEMBANG " sheetId="15" r:id="rId19"/>
    <sheet name="PAMA" sheetId="42" r:id="rId20"/>
    <sheet name="PALOPO" sheetId="16" r:id="rId21"/>
    <sheet name="PARE-PARE" sheetId="17" r:id="rId22"/>
    <sheet name="PLUMPANG" sheetId="25" r:id="rId23"/>
    <sheet name="PONTIANAK " sheetId="18" r:id="rId24"/>
    <sheet name="SAMARINDA" sheetId="19" r:id="rId25"/>
    <sheet name=" SIAK" sheetId="31" r:id="rId26"/>
    <sheet name="SIBOLGA" sheetId="21" r:id="rId27"/>
    <sheet name="SURABAYA" sheetId="22" r:id="rId28"/>
    <sheet name="TENAU" sheetId="23" r:id="rId29"/>
    <sheet name="WAINGAPU" sheetId="24" r:id="rId30"/>
    <sheet name="APMS" sheetId="44" r:id="rId31"/>
    <sheet name="GUNUNG SITOLI" sheetId="46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</externalReferences>
  <definedNames>
    <definedName name="_xlnm._FilterDatabase" localSheetId="6" hidden="1">BITUNG!#REF!</definedName>
    <definedName name="_xlnm._FilterDatabase" localSheetId="1" hidden="1">DEPO!#REF!</definedName>
    <definedName name="_xlnm._FilterDatabase" localSheetId="11" hidden="1">KENDARI!#REF!</definedName>
    <definedName name="_xlnm._FilterDatabase" localSheetId="16" hidden="1">MEDAN!$A$247:$X$507</definedName>
    <definedName name="_xlnm._FilterDatabase" localSheetId="27" hidden="1">SURABAYA!#REF!</definedName>
    <definedName name="_xlnm.Print_Area" localSheetId="25">' SIAK'!$B$1:$V$277</definedName>
    <definedName name="_xlnm.Print_Area" localSheetId="2">AMPENAN!$B$1:$S$116</definedName>
    <definedName name="_xlnm.Print_Area" localSheetId="30">APMS!$A$1:$T$140</definedName>
    <definedName name="_xlnm.Print_Area" localSheetId="3">BALI!$B$1:$U$304</definedName>
    <definedName name="_xlnm.Print_Area" localSheetId="4">BALIKPAPAN!$A$1:$T$184</definedName>
    <definedName name="_xlnm.Print_Area" localSheetId="5">BANJARMASIN!$B$1:$T$239</definedName>
    <definedName name="_xlnm.Print_Area" localSheetId="6">BITUNG!$B$1:$T$185</definedName>
    <definedName name="_xlnm.Print_Area" localSheetId="1">DEPO!$A$1:$R$185</definedName>
    <definedName name="_xlnm.Print_Area" localSheetId="7">DONGGALA!$B$1:$S$116</definedName>
    <definedName name="_xlnm.Print_Area" localSheetId="8">DUMAI!$B$1:$T$360</definedName>
    <definedName name="_xlnm.Print_Area" localSheetId="9">GORONTALO!$B$1:$T$88</definedName>
    <definedName name="_xlnm.Print_Area" localSheetId="31">'GUNUNG SITOLI'!$A$1:$U$80</definedName>
    <definedName name="_xlnm.Print_Area" localSheetId="10">JAMBI!$B$1:$U$257</definedName>
    <definedName name="_xlnm.Print_Area" localSheetId="11">KENDARI!$B$1:$S$109</definedName>
    <definedName name="_xlnm.Print_Area" localSheetId="12">'KRUENG '!$B$1:$S$126</definedName>
    <definedName name="_xlnm.Print_Area" localSheetId="14">LHOKSEUMAWE!$B$1:$R$123</definedName>
    <definedName name="_xlnm.Print_Area" localSheetId="15">MAKASSAR!$B$1:$U$203</definedName>
    <definedName name="_xlnm.Print_Area" localSheetId="16">MEDAN!$B$1:$V$560</definedName>
    <definedName name="_xlnm.Print_Area" localSheetId="17">PADANG!$B$1:$U$451</definedName>
    <definedName name="_xlnm.Print_Area" localSheetId="18">'PALEMBANG '!$B$1:$U$210</definedName>
    <definedName name="_xlnm.Print_Area" localSheetId="20">PALOPO!$B$1:$T$113</definedName>
    <definedName name="_xlnm.Print_Area" localSheetId="19">PAMA!$A$1:$T$41</definedName>
    <definedName name="_xlnm.Print_Area" localSheetId="21">'PARE-PARE'!$B$1:$T$178</definedName>
    <definedName name="_xlnm.Print_Area" localSheetId="22">PLUMPANG!$A$1:$S$79</definedName>
    <definedName name="_xlnm.Print_Area" localSheetId="23">'PONTIANAK '!$B$1:$T$167</definedName>
    <definedName name="_xlnm.Print_Area" localSheetId="24">SAMARINDA!$A$1:$R$131</definedName>
    <definedName name="_xlnm.Print_Area" localSheetId="26">SIBOLGA!$A$1:$T$177</definedName>
    <definedName name="_xlnm.Print_Area" localSheetId="0">SUM!$A$1:$D$70</definedName>
    <definedName name="_xlnm.Print_Area" localSheetId="27">SURABAYA!#REF!</definedName>
    <definedName name="_xlnm.Print_Area" localSheetId="28">TENAU!$B$1:$T$89</definedName>
    <definedName name="_xlnm.Print_Area" localSheetId="29">WAINGAPU!$B$1:$U$70</definedName>
  </definedNames>
  <calcPr calcId="152511"/>
</workbook>
</file>

<file path=xl/calcChain.xml><?xml version="1.0" encoding="utf-8"?>
<calcChain xmlns="http://schemas.openxmlformats.org/spreadsheetml/2006/main">
  <c r="M32" i="2" l="1"/>
  <c r="M31" i="2"/>
  <c r="H32" i="2"/>
  <c r="H31" i="2"/>
  <c r="G38" i="46"/>
  <c r="G39" i="46"/>
  <c r="G40" i="46"/>
  <c r="G41" i="46"/>
  <c r="G42" i="46"/>
  <c r="G37" i="46"/>
  <c r="G25" i="46"/>
  <c r="G26" i="46"/>
  <c r="G27" i="46"/>
  <c r="G28" i="46"/>
  <c r="G29" i="46"/>
  <c r="G24" i="46"/>
  <c r="G12" i="46"/>
  <c r="G13" i="46"/>
  <c r="G14" i="46"/>
  <c r="G15" i="46"/>
  <c r="G16" i="46"/>
  <c r="G252" i="31" l="1"/>
  <c r="I252" i="31"/>
  <c r="J252" i="31"/>
  <c r="K252" i="31"/>
  <c r="L252" i="31"/>
  <c r="M252" i="31"/>
  <c r="F252" i="31"/>
  <c r="G134" i="31"/>
  <c r="I134" i="31"/>
  <c r="J134" i="31"/>
  <c r="K134" i="31"/>
  <c r="M134" i="31"/>
  <c r="F134" i="31"/>
  <c r="G23" i="31"/>
  <c r="J23" i="31"/>
  <c r="K23" i="31"/>
  <c r="L23" i="31"/>
  <c r="M23" i="31"/>
  <c r="F23" i="31"/>
  <c r="H130" i="31"/>
  <c r="H131" i="31"/>
  <c r="H132" i="31"/>
  <c r="H133" i="31"/>
  <c r="H129" i="31"/>
  <c r="T514" i="13"/>
  <c r="T515" i="13"/>
  <c r="T516" i="13"/>
  <c r="T517" i="13"/>
  <c r="T518" i="13"/>
  <c r="T519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13" i="13"/>
  <c r="G242" i="13" l="1"/>
  <c r="I242" i="13"/>
  <c r="J242" i="13"/>
  <c r="K242" i="13"/>
  <c r="L242" i="13"/>
  <c r="M242" i="13"/>
  <c r="F242" i="13"/>
  <c r="G48" i="13"/>
  <c r="I48" i="13"/>
  <c r="J48" i="13"/>
  <c r="K48" i="13"/>
  <c r="L48" i="13"/>
  <c r="M48" i="13"/>
  <c r="F48" i="13"/>
  <c r="D94" i="9"/>
  <c r="D93" i="9"/>
  <c r="N11" i="46"/>
  <c r="G507" i="13" l="1"/>
  <c r="I507" i="13"/>
  <c r="J507" i="13"/>
  <c r="K507" i="13"/>
  <c r="M507" i="13"/>
  <c r="F507" i="13"/>
  <c r="L97" i="31"/>
  <c r="L78" i="31"/>
  <c r="L134" i="31" l="1"/>
  <c r="D221" i="3"/>
  <c r="L11" i="27" l="1"/>
  <c r="M11" i="27" s="1"/>
  <c r="E33" i="45"/>
  <c r="N113" i="3" l="1"/>
  <c r="O113" i="3" s="1"/>
  <c r="S113" i="3" s="1"/>
  <c r="N116" i="4"/>
  <c r="N117" i="4"/>
  <c r="F17" i="46" l="1"/>
  <c r="H17" i="46"/>
  <c r="I17" i="46"/>
  <c r="J17" i="46"/>
  <c r="K17" i="46"/>
  <c r="L17" i="46"/>
  <c r="P17" i="46"/>
  <c r="Q17" i="46"/>
  <c r="R17" i="46"/>
  <c r="E17" i="46"/>
  <c r="G11" i="46"/>
  <c r="O11" i="46" l="1"/>
  <c r="S11" i="46" s="1"/>
  <c r="F43" i="46"/>
  <c r="H43" i="46"/>
  <c r="I43" i="46"/>
  <c r="J43" i="46"/>
  <c r="K43" i="46"/>
  <c r="L43" i="46"/>
  <c r="M43" i="46"/>
  <c r="P43" i="46"/>
  <c r="Q43" i="46"/>
  <c r="E43" i="46"/>
  <c r="F30" i="46"/>
  <c r="H30" i="46"/>
  <c r="I30" i="46"/>
  <c r="J30" i="46"/>
  <c r="K30" i="46"/>
  <c r="L30" i="46"/>
  <c r="M30" i="46"/>
  <c r="P30" i="46"/>
  <c r="Q30" i="46"/>
  <c r="E30" i="46"/>
  <c r="C62" i="46"/>
  <c r="C75" i="46" s="1"/>
  <c r="C61" i="46"/>
  <c r="C74" i="46" s="1"/>
  <c r="C60" i="46"/>
  <c r="C73" i="46" s="1"/>
  <c r="R42" i="46"/>
  <c r="D42" i="46"/>
  <c r="N42" i="46" s="1"/>
  <c r="R41" i="46"/>
  <c r="D41" i="46"/>
  <c r="N41" i="46" s="1"/>
  <c r="N40" i="46"/>
  <c r="R39" i="46"/>
  <c r="D39" i="46"/>
  <c r="N39" i="46" s="1"/>
  <c r="R38" i="46"/>
  <c r="D38" i="46"/>
  <c r="N38" i="46" s="1"/>
  <c r="R37" i="46"/>
  <c r="G43" i="46"/>
  <c r="D37" i="46"/>
  <c r="R29" i="46"/>
  <c r="D29" i="46"/>
  <c r="N29" i="46" s="1"/>
  <c r="O29" i="46" s="1"/>
  <c r="R28" i="46"/>
  <c r="D28" i="46"/>
  <c r="N28" i="46" s="1"/>
  <c r="R27" i="46"/>
  <c r="D27" i="46"/>
  <c r="N27" i="46" s="1"/>
  <c r="R26" i="46"/>
  <c r="D26" i="46"/>
  <c r="N26" i="46" s="1"/>
  <c r="R25" i="46"/>
  <c r="D25" i="46"/>
  <c r="N25" i="46" s="1"/>
  <c r="O25" i="46" s="1"/>
  <c r="R24" i="46"/>
  <c r="G30" i="46"/>
  <c r="D24" i="46"/>
  <c r="M16" i="46"/>
  <c r="D16" i="46"/>
  <c r="N15" i="46"/>
  <c r="M14" i="46"/>
  <c r="D14" i="46"/>
  <c r="M13" i="46"/>
  <c r="D13" i="46"/>
  <c r="M12" i="46"/>
  <c r="G17" i="46"/>
  <c r="D12" i="46"/>
  <c r="G46" i="24"/>
  <c r="I46" i="24"/>
  <c r="J46" i="24"/>
  <c r="K46" i="24"/>
  <c r="L46" i="24"/>
  <c r="M46" i="24"/>
  <c r="N46" i="24"/>
  <c r="F46" i="24"/>
  <c r="G34" i="24"/>
  <c r="I34" i="24"/>
  <c r="J34" i="24"/>
  <c r="K34" i="24"/>
  <c r="L34" i="24"/>
  <c r="M34" i="24"/>
  <c r="N34" i="24"/>
  <c r="F34" i="24"/>
  <c r="G14" i="24"/>
  <c r="I14" i="24"/>
  <c r="J14" i="24"/>
  <c r="K14" i="24"/>
  <c r="L14" i="24"/>
  <c r="M14" i="24"/>
  <c r="N14" i="24"/>
  <c r="F14" i="24"/>
  <c r="G64" i="23"/>
  <c r="I64" i="23"/>
  <c r="J64" i="23"/>
  <c r="K64" i="23"/>
  <c r="L64" i="23"/>
  <c r="M64" i="23"/>
  <c r="F64" i="23"/>
  <c r="G48" i="23"/>
  <c r="I48" i="23"/>
  <c r="J48" i="23"/>
  <c r="K48" i="23"/>
  <c r="L48" i="23"/>
  <c r="M48" i="23"/>
  <c r="F48" i="23"/>
  <c r="G17" i="23"/>
  <c r="I17" i="23"/>
  <c r="J17" i="23"/>
  <c r="K17" i="23"/>
  <c r="L17" i="23"/>
  <c r="M17" i="23"/>
  <c r="F17" i="23"/>
  <c r="G136" i="21"/>
  <c r="I136" i="21"/>
  <c r="J136" i="21"/>
  <c r="K136" i="21"/>
  <c r="L136" i="21"/>
  <c r="M136" i="21"/>
  <c r="F136" i="21"/>
  <c r="G76" i="21"/>
  <c r="I76" i="21"/>
  <c r="J76" i="21"/>
  <c r="K76" i="21"/>
  <c r="L76" i="21"/>
  <c r="M76" i="21"/>
  <c r="F76" i="21"/>
  <c r="G23" i="21"/>
  <c r="I23" i="21"/>
  <c r="J23" i="21"/>
  <c r="K23" i="21"/>
  <c r="L23" i="21"/>
  <c r="M23" i="21"/>
  <c r="F23" i="21"/>
  <c r="G142" i="18"/>
  <c r="F142" i="18"/>
  <c r="G77" i="18"/>
  <c r="F77" i="18"/>
  <c r="G25" i="18"/>
  <c r="I25" i="18"/>
  <c r="J25" i="18"/>
  <c r="K25" i="18"/>
  <c r="L25" i="18"/>
  <c r="M25" i="18"/>
  <c r="F25" i="18"/>
  <c r="E53" i="25"/>
  <c r="I53" i="25"/>
  <c r="K53" i="25"/>
  <c r="L53" i="25"/>
  <c r="D53" i="25"/>
  <c r="F40" i="25"/>
  <c r="J40" i="25"/>
  <c r="G135" i="17"/>
  <c r="I135" i="17"/>
  <c r="J135" i="17"/>
  <c r="K135" i="17"/>
  <c r="F135" i="17"/>
  <c r="G77" i="17"/>
  <c r="I77" i="17"/>
  <c r="J77" i="17"/>
  <c r="K77" i="17"/>
  <c r="F77" i="17"/>
  <c r="G23" i="17"/>
  <c r="I23" i="17"/>
  <c r="J23" i="17"/>
  <c r="F23" i="17"/>
  <c r="G80" i="16"/>
  <c r="I80" i="16"/>
  <c r="J80" i="16"/>
  <c r="K80" i="16"/>
  <c r="F80" i="16"/>
  <c r="G19" i="16"/>
  <c r="I19" i="16"/>
  <c r="J19" i="16"/>
  <c r="K19" i="16"/>
  <c r="F19" i="16"/>
  <c r="D97" i="16"/>
  <c r="G49" i="16"/>
  <c r="I49" i="16"/>
  <c r="J49" i="16"/>
  <c r="K49" i="16"/>
  <c r="F49" i="16"/>
  <c r="T48" i="16"/>
  <c r="R48" i="16"/>
  <c r="H48" i="16"/>
  <c r="E48" i="16"/>
  <c r="L48" i="16" s="1"/>
  <c r="F62" i="46" l="1"/>
  <c r="N16" i="46"/>
  <c r="O16" i="46" s="1"/>
  <c r="S16" i="46" s="1"/>
  <c r="O26" i="46"/>
  <c r="S26" i="46" s="1"/>
  <c r="R43" i="46"/>
  <c r="O27" i="46"/>
  <c r="S27" i="46" s="1"/>
  <c r="O38" i="46"/>
  <c r="S38" i="46" s="1"/>
  <c r="O41" i="46"/>
  <c r="S41" i="46" s="1"/>
  <c r="F61" i="46"/>
  <c r="F63" i="46" s="1"/>
  <c r="G76" i="46" s="1"/>
  <c r="M17" i="46"/>
  <c r="O15" i="46"/>
  <c r="S15" i="46" s="1"/>
  <c r="O40" i="46"/>
  <c r="S40" i="46" s="1"/>
  <c r="N12" i="46"/>
  <c r="O12" i="46" s="1"/>
  <c r="S12" i="46" s="1"/>
  <c r="N13" i="46"/>
  <c r="O13" i="46" s="1"/>
  <c r="S13" i="46" s="1"/>
  <c r="N14" i="46"/>
  <c r="O14" i="46" s="1"/>
  <c r="S14" i="46" s="1"/>
  <c r="S25" i="46"/>
  <c r="S29" i="46"/>
  <c r="R30" i="46"/>
  <c r="F60" i="46"/>
  <c r="D30" i="46"/>
  <c r="O39" i="46"/>
  <c r="S39" i="46" s="1"/>
  <c r="D17" i="46"/>
  <c r="D43" i="46"/>
  <c r="O28" i="46"/>
  <c r="S28" i="46" s="1"/>
  <c r="O42" i="46"/>
  <c r="S42" i="46" s="1"/>
  <c r="C77" i="46"/>
  <c r="E55" i="45" s="1"/>
  <c r="N24" i="46"/>
  <c r="N30" i="46" s="1"/>
  <c r="N37" i="46"/>
  <c r="N43" i="46" s="1"/>
  <c r="C63" i="46"/>
  <c r="C55" i="45" s="1"/>
  <c r="M48" i="16"/>
  <c r="S17" i="46" l="1"/>
  <c r="G73" i="46" s="1"/>
  <c r="N17" i="46"/>
  <c r="O17" i="46"/>
  <c r="O37" i="46"/>
  <c r="O43" i="46" s="1"/>
  <c r="O24" i="46"/>
  <c r="O30" i="46" s="1"/>
  <c r="Q48" i="16"/>
  <c r="S48" i="16" s="1"/>
  <c r="S24" i="46" l="1"/>
  <c r="S30" i="46" s="1"/>
  <c r="G74" i="46" s="1"/>
  <c r="S37" i="46"/>
  <c r="S43" i="46" s="1"/>
  <c r="G75" i="46" l="1"/>
  <c r="H75" i="46" s="1"/>
  <c r="S44" i="46"/>
  <c r="G77" i="46" l="1"/>
  <c r="D55" i="45" s="1"/>
  <c r="G78" i="46" l="1"/>
  <c r="G79" i="46" s="1"/>
  <c r="F55" i="45"/>
  <c r="G55" i="45"/>
  <c r="F20" i="42"/>
  <c r="H20" i="42"/>
  <c r="I20" i="42"/>
  <c r="J20" i="42"/>
  <c r="K20" i="42"/>
  <c r="R20" i="42"/>
  <c r="E20" i="42"/>
  <c r="G179" i="15"/>
  <c r="I179" i="15"/>
  <c r="J179" i="15"/>
  <c r="K179" i="15"/>
  <c r="L179" i="15"/>
  <c r="F179" i="15"/>
  <c r="G101" i="15"/>
  <c r="I101" i="15"/>
  <c r="J101" i="15"/>
  <c r="K101" i="15"/>
  <c r="L101" i="15"/>
  <c r="F101" i="15"/>
  <c r="G29" i="15"/>
  <c r="I29" i="15"/>
  <c r="J29" i="15"/>
  <c r="K29" i="15"/>
  <c r="L29" i="15"/>
  <c r="F29" i="15"/>
  <c r="G426" i="14"/>
  <c r="I426" i="14"/>
  <c r="J426" i="14"/>
  <c r="K426" i="14"/>
  <c r="L426" i="14"/>
  <c r="F426" i="14"/>
  <c r="G43" i="14"/>
  <c r="I43" i="14"/>
  <c r="J43" i="14"/>
  <c r="K43" i="14"/>
  <c r="L43" i="14"/>
  <c r="F43" i="14"/>
  <c r="G77" i="9"/>
  <c r="I77" i="9"/>
  <c r="J77" i="9"/>
  <c r="K77" i="9"/>
  <c r="L77" i="9"/>
  <c r="F77" i="9"/>
  <c r="G45" i="9"/>
  <c r="I45" i="9"/>
  <c r="J45" i="9"/>
  <c r="K45" i="9"/>
  <c r="L45" i="9"/>
  <c r="F45" i="9"/>
  <c r="G534" i="13"/>
  <c r="I534" i="13"/>
  <c r="J534" i="13"/>
  <c r="K534" i="13"/>
  <c r="L534" i="13"/>
  <c r="M534" i="13"/>
  <c r="F534" i="13"/>
  <c r="G179" i="12"/>
  <c r="J179" i="12"/>
  <c r="K179" i="12"/>
  <c r="L179" i="12"/>
  <c r="F179" i="12"/>
  <c r="G103" i="12"/>
  <c r="J103" i="12"/>
  <c r="K103" i="12"/>
  <c r="L103" i="12"/>
  <c r="F103" i="12"/>
  <c r="G34" i="12"/>
  <c r="J34" i="12"/>
  <c r="K34" i="12"/>
  <c r="L34" i="12"/>
  <c r="F34" i="12"/>
  <c r="G80" i="10"/>
  <c r="I80" i="10"/>
  <c r="J80" i="10"/>
  <c r="K80" i="10"/>
  <c r="L80" i="10"/>
  <c r="F80" i="10"/>
  <c r="G48" i="10"/>
  <c r="I48" i="10"/>
  <c r="J48" i="10"/>
  <c r="K48" i="10"/>
  <c r="L48" i="10"/>
  <c r="F48" i="10"/>
  <c r="G19" i="10"/>
  <c r="I19" i="10"/>
  <c r="J19" i="10"/>
  <c r="K19" i="10"/>
  <c r="L19" i="10"/>
  <c r="F19" i="10"/>
  <c r="G233" i="8"/>
  <c r="I233" i="8"/>
  <c r="J233" i="8"/>
  <c r="K233" i="8"/>
  <c r="L233" i="8"/>
  <c r="F233" i="8"/>
  <c r="G128" i="8"/>
  <c r="I128" i="8"/>
  <c r="J128" i="8"/>
  <c r="K128" i="8"/>
  <c r="L128" i="8"/>
  <c r="F128" i="8"/>
  <c r="G27" i="8"/>
  <c r="I27" i="8"/>
  <c r="J27" i="8"/>
  <c r="K27" i="8"/>
  <c r="F27" i="8"/>
  <c r="G63" i="7"/>
  <c r="I63" i="7"/>
  <c r="J63" i="7"/>
  <c r="K63" i="7"/>
  <c r="L63" i="7"/>
  <c r="M63" i="7"/>
  <c r="F63" i="7"/>
  <c r="G38" i="7"/>
  <c r="I38" i="7"/>
  <c r="J38" i="7"/>
  <c r="K38" i="7"/>
  <c r="L38" i="7"/>
  <c r="M38" i="7"/>
  <c r="F38" i="7"/>
  <c r="G19" i="7"/>
  <c r="I19" i="7"/>
  <c r="J19" i="7"/>
  <c r="K19" i="7"/>
  <c r="L19" i="7"/>
  <c r="M19" i="7"/>
  <c r="F19" i="7"/>
  <c r="G336" i="5"/>
  <c r="I336" i="5"/>
  <c r="J336" i="5"/>
  <c r="K336" i="5"/>
  <c r="L336" i="5"/>
  <c r="M336" i="5"/>
  <c r="F336" i="5"/>
  <c r="G189" i="5"/>
  <c r="I189" i="5"/>
  <c r="J189" i="5"/>
  <c r="K189" i="5"/>
  <c r="L189" i="5"/>
  <c r="M189" i="5"/>
  <c r="F189" i="5"/>
  <c r="G29" i="5"/>
  <c r="I29" i="5"/>
  <c r="J29" i="5"/>
  <c r="K29" i="5"/>
  <c r="L29" i="5"/>
  <c r="M29" i="5"/>
  <c r="F29" i="5"/>
  <c r="G80" i="6"/>
  <c r="I80" i="6"/>
  <c r="J80" i="6"/>
  <c r="K80" i="6"/>
  <c r="L80" i="6"/>
  <c r="F80" i="6"/>
  <c r="G55" i="6"/>
  <c r="I55" i="6"/>
  <c r="J55" i="6"/>
  <c r="K55" i="6"/>
  <c r="L55" i="6"/>
  <c r="F55" i="6"/>
  <c r="G21" i="6"/>
  <c r="I21" i="6"/>
  <c r="J21" i="6"/>
  <c r="K21" i="6"/>
  <c r="L21" i="6"/>
  <c r="F21" i="6"/>
  <c r="G142" i="33"/>
  <c r="I142" i="33"/>
  <c r="J142" i="33"/>
  <c r="K142" i="33"/>
  <c r="F142" i="33"/>
  <c r="G71" i="33"/>
  <c r="I71" i="33"/>
  <c r="J71" i="33"/>
  <c r="K71" i="33"/>
  <c r="F71" i="33"/>
  <c r="G24" i="33"/>
  <c r="I24" i="33"/>
  <c r="J24" i="33"/>
  <c r="F24" i="33"/>
  <c r="G200" i="3"/>
  <c r="I200" i="3"/>
  <c r="J200" i="3"/>
  <c r="K200" i="3"/>
  <c r="L200" i="3"/>
  <c r="M200" i="3"/>
  <c r="F200" i="3"/>
  <c r="G114" i="3"/>
  <c r="I114" i="3"/>
  <c r="J114" i="3"/>
  <c r="K114" i="3"/>
  <c r="L114" i="3"/>
  <c r="M114" i="3"/>
  <c r="F114" i="3"/>
  <c r="G31" i="3"/>
  <c r="I31" i="3"/>
  <c r="J31" i="3"/>
  <c r="K31" i="3"/>
  <c r="L31" i="3"/>
  <c r="M31" i="3"/>
  <c r="F31" i="3"/>
  <c r="G151" i="4"/>
  <c r="I151" i="4"/>
  <c r="J151" i="4"/>
  <c r="K151" i="4"/>
  <c r="L151" i="4"/>
  <c r="M151" i="4"/>
  <c r="F151" i="4"/>
  <c r="G137" i="4"/>
  <c r="I137" i="4"/>
  <c r="J137" i="4"/>
  <c r="K137" i="4"/>
  <c r="L137" i="4"/>
  <c r="M137" i="4"/>
  <c r="F137" i="4"/>
  <c r="G118" i="4"/>
  <c r="I118" i="4"/>
  <c r="J118" i="4"/>
  <c r="K118" i="4"/>
  <c r="L118" i="4"/>
  <c r="M118" i="4"/>
  <c r="F118" i="4"/>
  <c r="G79" i="4"/>
  <c r="I79" i="4"/>
  <c r="J79" i="4"/>
  <c r="K79" i="4"/>
  <c r="L79" i="4"/>
  <c r="M79" i="4"/>
  <c r="F79" i="4"/>
  <c r="G35" i="4"/>
  <c r="I35" i="4"/>
  <c r="J35" i="4"/>
  <c r="K35" i="4"/>
  <c r="L35" i="4"/>
  <c r="M35" i="4"/>
  <c r="F35" i="4"/>
  <c r="G25" i="4"/>
  <c r="I25" i="4"/>
  <c r="J25" i="4"/>
  <c r="K25" i="4"/>
  <c r="M25" i="4"/>
  <c r="F25" i="4"/>
  <c r="G273" i="2"/>
  <c r="I273" i="2"/>
  <c r="J273" i="2"/>
  <c r="K273" i="2"/>
  <c r="L273" i="2"/>
  <c r="F273" i="2"/>
  <c r="I155" i="2"/>
  <c r="K155" i="2"/>
  <c r="L155" i="2"/>
  <c r="G155" i="2"/>
  <c r="G33" i="2"/>
  <c r="I33" i="2"/>
  <c r="J33" i="2"/>
  <c r="K33" i="2"/>
  <c r="L33" i="2"/>
  <c r="F33" i="2"/>
  <c r="G80" i="34"/>
  <c r="I80" i="34"/>
  <c r="J80" i="34"/>
  <c r="K80" i="34"/>
  <c r="L80" i="34"/>
  <c r="G48" i="34"/>
  <c r="I48" i="34"/>
  <c r="K48" i="34"/>
  <c r="L48" i="34"/>
  <c r="F48" i="34"/>
  <c r="G19" i="34"/>
  <c r="I19" i="34"/>
  <c r="J19" i="34"/>
  <c r="K19" i="34"/>
  <c r="L19" i="34"/>
  <c r="F19" i="34"/>
  <c r="F132" i="27"/>
  <c r="H132" i="27"/>
  <c r="I132" i="27"/>
  <c r="J132" i="27"/>
  <c r="K132" i="27"/>
  <c r="E132" i="27"/>
  <c r="F111" i="27"/>
  <c r="H111" i="27"/>
  <c r="I111" i="27"/>
  <c r="J111" i="27"/>
  <c r="K111" i="27"/>
  <c r="E111" i="27"/>
  <c r="F87" i="27"/>
  <c r="H87" i="27"/>
  <c r="J87" i="27"/>
  <c r="K87" i="27"/>
  <c r="E87" i="27"/>
  <c r="F73" i="27"/>
  <c r="H73" i="27"/>
  <c r="I73" i="27"/>
  <c r="J73" i="27"/>
  <c r="K73" i="27"/>
  <c r="E73" i="27"/>
  <c r="F61" i="27"/>
  <c r="H61" i="27"/>
  <c r="I61" i="27"/>
  <c r="J61" i="27"/>
  <c r="K61" i="27"/>
  <c r="E61" i="27"/>
  <c r="F43" i="27"/>
  <c r="H43" i="27"/>
  <c r="I43" i="27"/>
  <c r="J43" i="27"/>
  <c r="K43" i="27"/>
  <c r="E43" i="27"/>
  <c r="F32" i="27"/>
  <c r="H32" i="27"/>
  <c r="I32" i="27"/>
  <c r="J32" i="27"/>
  <c r="K32" i="27"/>
  <c r="E32" i="27"/>
  <c r="F23" i="27"/>
  <c r="I23" i="27"/>
  <c r="J23" i="27"/>
  <c r="K23" i="27"/>
  <c r="E23" i="27"/>
  <c r="D98" i="16" l="1"/>
  <c r="D96" i="16"/>
  <c r="D99" i="16" s="1"/>
  <c r="D436" i="14"/>
  <c r="D435" i="14"/>
  <c r="D434" i="14"/>
  <c r="D289" i="2"/>
  <c r="D288" i="2"/>
  <c r="D287" i="2"/>
  <c r="D545" i="13" l="1"/>
  <c r="D544" i="13"/>
  <c r="D543" i="13"/>
  <c r="D542" i="13"/>
  <c r="G542" i="13" s="1"/>
  <c r="D110" i="10"/>
  <c r="G59" i="44" l="1"/>
  <c r="I59" i="44"/>
  <c r="K59" i="44"/>
  <c r="L59" i="44"/>
  <c r="M59" i="44"/>
  <c r="F59" i="44"/>
  <c r="G32" i="44"/>
  <c r="I32" i="44"/>
  <c r="J32" i="44"/>
  <c r="K32" i="44"/>
  <c r="L32" i="44"/>
  <c r="M32" i="44"/>
  <c r="F32" i="44"/>
  <c r="D11" i="19"/>
  <c r="D12" i="19"/>
  <c r="D13" i="19"/>
  <c r="D14" i="19"/>
  <c r="D15" i="19"/>
  <c r="D16" i="19"/>
  <c r="D17" i="19"/>
  <c r="D18" i="19"/>
  <c r="D10" i="19"/>
  <c r="D19" i="19" l="1"/>
  <c r="D162" i="18" l="1"/>
  <c r="D152" i="18"/>
  <c r="G152" i="18" s="1"/>
  <c r="D151" i="18"/>
  <c r="D161" i="18" s="1"/>
  <c r="D150" i="18"/>
  <c r="H141" i="18"/>
  <c r="Q141" i="18" s="1"/>
  <c r="E141" i="18"/>
  <c r="N141" i="18" s="1"/>
  <c r="O141" i="18" s="1"/>
  <c r="H140" i="18"/>
  <c r="Q140" i="18" s="1"/>
  <c r="E140" i="18"/>
  <c r="N140" i="18" s="1"/>
  <c r="H139" i="18"/>
  <c r="R139" i="18" s="1"/>
  <c r="E139" i="18"/>
  <c r="N139" i="18" s="1"/>
  <c r="H138" i="18"/>
  <c r="R138" i="18" s="1"/>
  <c r="E138" i="18"/>
  <c r="N138" i="18" s="1"/>
  <c r="H137" i="18"/>
  <c r="Q137" i="18" s="1"/>
  <c r="E137" i="18"/>
  <c r="N137" i="18" s="1"/>
  <c r="H136" i="18"/>
  <c r="Q136" i="18" s="1"/>
  <c r="E136" i="18"/>
  <c r="N136" i="18" s="1"/>
  <c r="H135" i="18"/>
  <c r="Q135" i="18" s="1"/>
  <c r="E135" i="18"/>
  <c r="N135" i="18" s="1"/>
  <c r="H134" i="18"/>
  <c r="Q134" i="18" s="1"/>
  <c r="E134" i="18"/>
  <c r="N134" i="18" s="1"/>
  <c r="H133" i="18"/>
  <c r="Q133" i="18" s="1"/>
  <c r="E133" i="18"/>
  <c r="N133" i="18" s="1"/>
  <c r="O133" i="18" s="1"/>
  <c r="H132" i="18"/>
  <c r="Q132" i="18" s="1"/>
  <c r="E132" i="18"/>
  <c r="N132" i="18" s="1"/>
  <c r="H131" i="18"/>
  <c r="R131" i="18" s="1"/>
  <c r="E131" i="18"/>
  <c r="N131" i="18" s="1"/>
  <c r="H130" i="18"/>
  <c r="Q130" i="18" s="1"/>
  <c r="E130" i="18"/>
  <c r="N130" i="18" s="1"/>
  <c r="H129" i="18"/>
  <c r="Q129" i="18" s="1"/>
  <c r="E129" i="18"/>
  <c r="N129" i="18" s="1"/>
  <c r="O129" i="18" s="1"/>
  <c r="H128" i="18"/>
  <c r="Q128" i="18" s="1"/>
  <c r="E128" i="18"/>
  <c r="N128" i="18" s="1"/>
  <c r="O128" i="18" s="1"/>
  <c r="H127" i="18"/>
  <c r="Q127" i="18" s="1"/>
  <c r="E127" i="18"/>
  <c r="N127" i="18" s="1"/>
  <c r="O127" i="18" s="1"/>
  <c r="H126" i="18"/>
  <c r="Q126" i="18" s="1"/>
  <c r="E126" i="18"/>
  <c r="N126" i="18" s="1"/>
  <c r="O126" i="18" s="1"/>
  <c r="H125" i="18"/>
  <c r="Q125" i="18" s="1"/>
  <c r="E125" i="18"/>
  <c r="N125" i="18" s="1"/>
  <c r="O125" i="18" s="1"/>
  <c r="H124" i="18"/>
  <c r="Q124" i="18" s="1"/>
  <c r="E124" i="18"/>
  <c r="N124" i="18" s="1"/>
  <c r="O124" i="18" s="1"/>
  <c r="H123" i="18"/>
  <c r="Q123" i="18" s="1"/>
  <c r="E123" i="18"/>
  <c r="N123" i="18" s="1"/>
  <c r="O123" i="18" s="1"/>
  <c r="H122" i="18"/>
  <c r="Q122" i="18" s="1"/>
  <c r="E122" i="18"/>
  <c r="N122" i="18" s="1"/>
  <c r="O122" i="18" s="1"/>
  <c r="H121" i="18"/>
  <c r="Q121" i="18" s="1"/>
  <c r="E121" i="18"/>
  <c r="N121" i="18" s="1"/>
  <c r="O121" i="18" s="1"/>
  <c r="H120" i="18"/>
  <c r="Q120" i="18" s="1"/>
  <c r="E120" i="18"/>
  <c r="N120" i="18" s="1"/>
  <c r="O120" i="18" s="1"/>
  <c r="H119" i="18"/>
  <c r="Q119" i="18" s="1"/>
  <c r="E119" i="18"/>
  <c r="N119" i="18" s="1"/>
  <c r="O119" i="18" s="1"/>
  <c r="H118" i="18"/>
  <c r="Q118" i="18" s="1"/>
  <c r="E118" i="18"/>
  <c r="N118" i="18" s="1"/>
  <c r="M117" i="18"/>
  <c r="K117" i="18"/>
  <c r="H117" i="18"/>
  <c r="M116" i="18"/>
  <c r="L116" i="18"/>
  <c r="K116" i="18"/>
  <c r="I116" i="18"/>
  <c r="H116" i="18"/>
  <c r="M115" i="18"/>
  <c r="K115" i="18"/>
  <c r="I115" i="18"/>
  <c r="H115" i="18"/>
  <c r="P115" i="18" s="1"/>
  <c r="M114" i="18"/>
  <c r="K114" i="18"/>
  <c r="I114" i="18"/>
  <c r="H114" i="18"/>
  <c r="R114" i="18" s="1"/>
  <c r="M113" i="18"/>
  <c r="K113" i="18"/>
  <c r="I113" i="18"/>
  <c r="H113" i="18"/>
  <c r="Q113" i="18" s="1"/>
  <c r="M112" i="18"/>
  <c r="K112" i="18"/>
  <c r="I112" i="18"/>
  <c r="H112" i="18"/>
  <c r="R112" i="18" s="1"/>
  <c r="M111" i="18"/>
  <c r="K111" i="18"/>
  <c r="I111" i="18"/>
  <c r="H111" i="18"/>
  <c r="R111" i="18" s="1"/>
  <c r="M110" i="18"/>
  <c r="I110" i="18"/>
  <c r="H110" i="18"/>
  <c r="M109" i="18"/>
  <c r="I109" i="18"/>
  <c r="H109" i="18"/>
  <c r="M108" i="18"/>
  <c r="L108" i="18"/>
  <c r="K108" i="18"/>
  <c r="J108" i="18"/>
  <c r="I108" i="18"/>
  <c r="H108" i="18"/>
  <c r="P108" i="18" s="1"/>
  <c r="P107" i="18"/>
  <c r="M107" i="18"/>
  <c r="L107" i="18"/>
  <c r="K107" i="18"/>
  <c r="J107" i="18"/>
  <c r="I107" i="18"/>
  <c r="H107" i="18"/>
  <c r="M106" i="18"/>
  <c r="L106" i="18"/>
  <c r="K106" i="18"/>
  <c r="J106" i="18"/>
  <c r="I106" i="18"/>
  <c r="H106" i="18"/>
  <c r="P106" i="18" s="1"/>
  <c r="M105" i="18"/>
  <c r="L105" i="18"/>
  <c r="K105" i="18"/>
  <c r="J105" i="18"/>
  <c r="I105" i="18"/>
  <c r="H105" i="18"/>
  <c r="P105" i="18" s="1"/>
  <c r="M104" i="18"/>
  <c r="L104" i="18"/>
  <c r="K104" i="18"/>
  <c r="J104" i="18"/>
  <c r="I104" i="18"/>
  <c r="H104" i="18"/>
  <c r="P104" i="18" s="1"/>
  <c r="M103" i="18"/>
  <c r="L103" i="18"/>
  <c r="K103" i="18"/>
  <c r="J103" i="18"/>
  <c r="I103" i="18"/>
  <c r="H103" i="18"/>
  <c r="P103" i="18" s="1"/>
  <c r="P102" i="18"/>
  <c r="M102" i="18"/>
  <c r="L102" i="18"/>
  <c r="K102" i="18"/>
  <c r="J102" i="18"/>
  <c r="I102" i="18"/>
  <c r="H102" i="18"/>
  <c r="P101" i="18"/>
  <c r="M101" i="18"/>
  <c r="I101" i="18"/>
  <c r="H101" i="18"/>
  <c r="Q101" i="18" s="1"/>
  <c r="R100" i="18"/>
  <c r="Q100" i="18"/>
  <c r="M100" i="18"/>
  <c r="L100" i="18"/>
  <c r="K100" i="18"/>
  <c r="J100" i="18"/>
  <c r="I100" i="18"/>
  <c r="H100" i="18"/>
  <c r="P100" i="18" s="1"/>
  <c r="R99" i="18"/>
  <c r="Q99" i="18"/>
  <c r="M99" i="18"/>
  <c r="L99" i="18"/>
  <c r="K99" i="18"/>
  <c r="J99" i="18"/>
  <c r="I99" i="18"/>
  <c r="H99" i="18"/>
  <c r="P99" i="18" s="1"/>
  <c r="R98" i="18"/>
  <c r="Q98" i="18"/>
  <c r="M98" i="18"/>
  <c r="L98" i="18"/>
  <c r="K98" i="18"/>
  <c r="J98" i="18"/>
  <c r="I98" i="18"/>
  <c r="H98" i="18"/>
  <c r="P98" i="18" s="1"/>
  <c r="R97" i="18"/>
  <c r="Q97" i="18"/>
  <c r="M97" i="18"/>
  <c r="L97" i="18"/>
  <c r="K97" i="18"/>
  <c r="J97" i="18"/>
  <c r="I97" i="18"/>
  <c r="H97" i="18"/>
  <c r="P97" i="18" s="1"/>
  <c r="R96" i="18"/>
  <c r="Q96" i="18"/>
  <c r="M96" i="18"/>
  <c r="L96" i="18"/>
  <c r="K96" i="18"/>
  <c r="J96" i="18"/>
  <c r="I96" i="18"/>
  <c r="H96" i="18"/>
  <c r="P96" i="18" s="1"/>
  <c r="R95" i="18"/>
  <c r="Q95" i="18"/>
  <c r="M95" i="18"/>
  <c r="L95" i="18"/>
  <c r="K95" i="18"/>
  <c r="J95" i="18"/>
  <c r="I95" i="18"/>
  <c r="H95" i="18"/>
  <c r="P95" i="18" s="1"/>
  <c r="R94" i="18"/>
  <c r="Q94" i="18"/>
  <c r="M94" i="18"/>
  <c r="L94" i="18"/>
  <c r="K94" i="18"/>
  <c r="J94" i="18"/>
  <c r="I94" i="18"/>
  <c r="H94" i="18"/>
  <c r="P94" i="18" s="1"/>
  <c r="R93" i="18"/>
  <c r="Q93" i="18"/>
  <c r="M93" i="18"/>
  <c r="L93" i="18"/>
  <c r="K93" i="18"/>
  <c r="J93" i="18"/>
  <c r="I93" i="18"/>
  <c r="H93" i="18"/>
  <c r="P93" i="18" s="1"/>
  <c r="R92" i="18"/>
  <c r="Q92" i="18"/>
  <c r="M92" i="18"/>
  <c r="L92" i="18"/>
  <c r="K92" i="18"/>
  <c r="J92" i="18"/>
  <c r="I92" i="18"/>
  <c r="H92" i="18"/>
  <c r="P92" i="18" s="1"/>
  <c r="R91" i="18"/>
  <c r="Q91" i="18"/>
  <c r="M91" i="18"/>
  <c r="L91" i="18"/>
  <c r="K91" i="18"/>
  <c r="J91" i="18"/>
  <c r="I91" i="18"/>
  <c r="H91" i="18"/>
  <c r="P91" i="18" s="1"/>
  <c r="Q90" i="18"/>
  <c r="M90" i="18"/>
  <c r="L90" i="18"/>
  <c r="K90" i="18"/>
  <c r="J90" i="18"/>
  <c r="I90" i="18"/>
  <c r="H90" i="18"/>
  <c r="M89" i="18"/>
  <c r="L89" i="18"/>
  <c r="K89" i="18"/>
  <c r="J89" i="18"/>
  <c r="I89" i="18"/>
  <c r="H89" i="18"/>
  <c r="P88" i="18"/>
  <c r="M88" i="18"/>
  <c r="L88" i="18"/>
  <c r="K88" i="18"/>
  <c r="J88" i="18"/>
  <c r="I88" i="18"/>
  <c r="H88" i="18"/>
  <c r="R87" i="18"/>
  <c r="M87" i="18"/>
  <c r="L87" i="18"/>
  <c r="K87" i="18"/>
  <c r="J87" i="18"/>
  <c r="I87" i="18"/>
  <c r="H87" i="18"/>
  <c r="M86" i="18"/>
  <c r="L86" i="18"/>
  <c r="K86" i="18"/>
  <c r="J86" i="18"/>
  <c r="I86" i="18"/>
  <c r="H86" i="18"/>
  <c r="Q86" i="18" s="1"/>
  <c r="M85" i="18"/>
  <c r="L85" i="18"/>
  <c r="K85" i="18"/>
  <c r="J85" i="18"/>
  <c r="I85" i="18"/>
  <c r="H85" i="18"/>
  <c r="Q85" i="18" s="1"/>
  <c r="M84" i="18"/>
  <c r="L84" i="18"/>
  <c r="K84" i="18"/>
  <c r="J84" i="18"/>
  <c r="I84" i="18"/>
  <c r="H84" i="18"/>
  <c r="Q84" i="18" s="1"/>
  <c r="R76" i="18"/>
  <c r="Q76" i="18"/>
  <c r="P76" i="18"/>
  <c r="N76" i="18"/>
  <c r="O76" i="18" s="1"/>
  <c r="S76" i="18" s="1"/>
  <c r="R75" i="18"/>
  <c r="Q75" i="18"/>
  <c r="P75" i="18"/>
  <c r="N75" i="18"/>
  <c r="O75" i="18" s="1"/>
  <c r="R74" i="18"/>
  <c r="Q74" i="18"/>
  <c r="P74" i="18"/>
  <c r="N74" i="18"/>
  <c r="O74" i="18" s="1"/>
  <c r="S74" i="18" s="1"/>
  <c r="R73" i="18"/>
  <c r="Q73" i="18"/>
  <c r="P73" i="18"/>
  <c r="N73" i="18"/>
  <c r="O73" i="18" s="1"/>
  <c r="M72" i="18"/>
  <c r="K72" i="18"/>
  <c r="J72" i="18"/>
  <c r="I72" i="18"/>
  <c r="H72" i="18"/>
  <c r="Q72" i="18" s="1"/>
  <c r="M71" i="18"/>
  <c r="I71" i="18"/>
  <c r="H71" i="18"/>
  <c r="P71" i="18" s="1"/>
  <c r="M70" i="18"/>
  <c r="I70" i="18"/>
  <c r="H70" i="18"/>
  <c r="Q70" i="18" s="1"/>
  <c r="M69" i="18"/>
  <c r="L69" i="18"/>
  <c r="K69" i="18"/>
  <c r="J69" i="18"/>
  <c r="I69" i="18"/>
  <c r="H69" i="18"/>
  <c r="R69" i="18" s="1"/>
  <c r="M68" i="18"/>
  <c r="L68" i="18"/>
  <c r="K68" i="18"/>
  <c r="J68" i="18"/>
  <c r="I68" i="18"/>
  <c r="H68" i="18"/>
  <c r="R68" i="18" s="1"/>
  <c r="M67" i="18"/>
  <c r="L67" i="18"/>
  <c r="K67" i="18"/>
  <c r="J67" i="18"/>
  <c r="I67" i="18"/>
  <c r="H67" i="18"/>
  <c r="R67" i="18" s="1"/>
  <c r="P66" i="18"/>
  <c r="M66" i="18"/>
  <c r="L66" i="18"/>
  <c r="K66" i="18"/>
  <c r="J66" i="18"/>
  <c r="I66" i="18"/>
  <c r="H66" i="18"/>
  <c r="R66" i="18" s="1"/>
  <c r="M65" i="18"/>
  <c r="L65" i="18"/>
  <c r="K65" i="18"/>
  <c r="J65" i="18"/>
  <c r="I65" i="18"/>
  <c r="H65" i="18"/>
  <c r="R65" i="18" s="1"/>
  <c r="M64" i="18"/>
  <c r="L64" i="18"/>
  <c r="K64" i="18"/>
  <c r="J64" i="18"/>
  <c r="I64" i="18"/>
  <c r="H64" i="18"/>
  <c r="R64" i="18" s="1"/>
  <c r="P63" i="18"/>
  <c r="M63" i="18"/>
  <c r="L63" i="18"/>
  <c r="K63" i="18"/>
  <c r="J63" i="18"/>
  <c r="I63" i="18"/>
  <c r="H63" i="18"/>
  <c r="R63" i="18" s="1"/>
  <c r="M62" i="18"/>
  <c r="L62" i="18"/>
  <c r="K62" i="18"/>
  <c r="J62" i="18"/>
  <c r="I62" i="18"/>
  <c r="H62" i="18"/>
  <c r="R62" i="18" s="1"/>
  <c r="M61" i="18"/>
  <c r="L61" i="18"/>
  <c r="K61" i="18"/>
  <c r="J61" i="18"/>
  <c r="I61" i="18"/>
  <c r="H61" i="18"/>
  <c r="R61" i="18" s="1"/>
  <c r="M60" i="18"/>
  <c r="L60" i="18"/>
  <c r="K60" i="18"/>
  <c r="J60" i="18"/>
  <c r="I60" i="18"/>
  <c r="H60" i="18"/>
  <c r="R60" i="18" s="1"/>
  <c r="M59" i="18"/>
  <c r="L59" i="18"/>
  <c r="K59" i="18"/>
  <c r="J59" i="18"/>
  <c r="I59" i="18"/>
  <c r="H59" i="18"/>
  <c r="R59" i="18" s="1"/>
  <c r="P58" i="18"/>
  <c r="M58" i="18"/>
  <c r="L58" i="18"/>
  <c r="K58" i="18"/>
  <c r="J58" i="18"/>
  <c r="I58" i="18"/>
  <c r="H58" i="18"/>
  <c r="R58" i="18" s="1"/>
  <c r="M57" i="18"/>
  <c r="L57" i="18"/>
  <c r="K57" i="18"/>
  <c r="J57" i="18"/>
  <c r="I57" i="18"/>
  <c r="H57" i="18"/>
  <c r="R57" i="18" s="1"/>
  <c r="M56" i="18"/>
  <c r="L56" i="18"/>
  <c r="K56" i="18"/>
  <c r="J56" i="18"/>
  <c r="I56" i="18"/>
  <c r="H56" i="18"/>
  <c r="R56" i="18" s="1"/>
  <c r="P55" i="18"/>
  <c r="M55" i="18"/>
  <c r="L55" i="18"/>
  <c r="K55" i="18"/>
  <c r="J55" i="18"/>
  <c r="I55" i="18"/>
  <c r="H55" i="18"/>
  <c r="R55" i="18" s="1"/>
  <c r="M54" i="18"/>
  <c r="L54" i="18"/>
  <c r="K54" i="18"/>
  <c r="J54" i="18"/>
  <c r="I54" i="18"/>
  <c r="H54" i="18"/>
  <c r="R54" i="18" s="1"/>
  <c r="M53" i="18"/>
  <c r="L53" i="18"/>
  <c r="K53" i="18"/>
  <c r="J53" i="18"/>
  <c r="I53" i="18"/>
  <c r="H53" i="18"/>
  <c r="R53" i="18" s="1"/>
  <c r="M52" i="18"/>
  <c r="L52" i="18"/>
  <c r="K52" i="18"/>
  <c r="J52" i="18"/>
  <c r="I52" i="18"/>
  <c r="H52" i="18"/>
  <c r="R52" i="18" s="1"/>
  <c r="M51" i="18"/>
  <c r="L51" i="18"/>
  <c r="K51" i="18"/>
  <c r="J51" i="18"/>
  <c r="I51" i="18"/>
  <c r="H51" i="18"/>
  <c r="R51" i="18" s="1"/>
  <c r="P50" i="18"/>
  <c r="M50" i="18"/>
  <c r="L50" i="18"/>
  <c r="K50" i="18"/>
  <c r="J50" i="18"/>
  <c r="I50" i="18"/>
  <c r="H50" i="18"/>
  <c r="M49" i="18"/>
  <c r="L49" i="18"/>
  <c r="K49" i="18"/>
  <c r="J49" i="18"/>
  <c r="I49" i="18"/>
  <c r="H49" i="18"/>
  <c r="P49" i="18" s="1"/>
  <c r="M48" i="18"/>
  <c r="L48" i="18"/>
  <c r="K48" i="18"/>
  <c r="J48" i="18"/>
  <c r="I48" i="18"/>
  <c r="H48" i="18"/>
  <c r="P48" i="18" s="1"/>
  <c r="M47" i="18"/>
  <c r="L47" i="18"/>
  <c r="K47" i="18"/>
  <c r="J47" i="18"/>
  <c r="I47" i="18"/>
  <c r="H47" i="18"/>
  <c r="R47" i="18" s="1"/>
  <c r="M46" i="18"/>
  <c r="L46" i="18"/>
  <c r="K46" i="18"/>
  <c r="J46" i="18"/>
  <c r="I46" i="18"/>
  <c r="H46" i="18"/>
  <c r="P46" i="18" s="1"/>
  <c r="M45" i="18"/>
  <c r="L45" i="18"/>
  <c r="K45" i="18"/>
  <c r="J45" i="18"/>
  <c r="I45" i="18"/>
  <c r="H45" i="18"/>
  <c r="P45" i="18" s="1"/>
  <c r="M44" i="18"/>
  <c r="L44" i="18"/>
  <c r="K44" i="18"/>
  <c r="J44" i="18"/>
  <c r="I44" i="18"/>
  <c r="H44" i="18"/>
  <c r="P44" i="18" s="1"/>
  <c r="M43" i="18"/>
  <c r="L43" i="18"/>
  <c r="K43" i="18"/>
  <c r="J43" i="18"/>
  <c r="I43" i="18"/>
  <c r="H43" i="18"/>
  <c r="R43" i="18" s="1"/>
  <c r="M42" i="18"/>
  <c r="L42" i="18"/>
  <c r="K42" i="18"/>
  <c r="J42" i="18"/>
  <c r="I42" i="18"/>
  <c r="H42" i="18"/>
  <c r="P42" i="18" s="1"/>
  <c r="P41" i="18"/>
  <c r="M41" i="18"/>
  <c r="L41" i="18"/>
  <c r="K41" i="18"/>
  <c r="J41" i="18"/>
  <c r="I41" i="18"/>
  <c r="H41" i="18"/>
  <c r="P40" i="18"/>
  <c r="M40" i="18"/>
  <c r="L40" i="18"/>
  <c r="K40" i="18"/>
  <c r="J40" i="18"/>
  <c r="I40" i="18"/>
  <c r="H40" i="18"/>
  <c r="M39" i="18"/>
  <c r="L39" i="18"/>
  <c r="K39" i="18"/>
  <c r="J39" i="18"/>
  <c r="I39" i="18"/>
  <c r="H39" i="18"/>
  <c r="P38" i="18"/>
  <c r="M38" i="18"/>
  <c r="L38" i="18"/>
  <c r="K38" i="18"/>
  <c r="J38" i="18"/>
  <c r="I38" i="18"/>
  <c r="H38" i="18"/>
  <c r="P37" i="18"/>
  <c r="M37" i="18"/>
  <c r="L37" i="18"/>
  <c r="K37" i="18"/>
  <c r="J37" i="18"/>
  <c r="I37" i="18"/>
  <c r="H37" i="18"/>
  <c r="M36" i="18"/>
  <c r="L36" i="18"/>
  <c r="K36" i="18"/>
  <c r="J36" i="18"/>
  <c r="I36" i="18"/>
  <c r="H36" i="18"/>
  <c r="P36" i="18" s="1"/>
  <c r="M35" i="18"/>
  <c r="L35" i="18"/>
  <c r="K35" i="18"/>
  <c r="J35" i="18"/>
  <c r="I35" i="18"/>
  <c r="H35" i="18"/>
  <c r="M34" i="18"/>
  <c r="L34" i="18"/>
  <c r="K34" i="18"/>
  <c r="J34" i="18"/>
  <c r="I34" i="18"/>
  <c r="H34" i="18"/>
  <c r="P34" i="18" s="1"/>
  <c r="N33" i="18"/>
  <c r="H33" i="18"/>
  <c r="Q33" i="18" s="1"/>
  <c r="M32" i="18"/>
  <c r="L32" i="18"/>
  <c r="K32" i="18"/>
  <c r="J32" i="18"/>
  <c r="I32" i="18"/>
  <c r="H32" i="18"/>
  <c r="H24" i="18"/>
  <c r="R24" i="18" s="1"/>
  <c r="E24" i="18"/>
  <c r="N24" i="18" s="1"/>
  <c r="O24" i="18" s="1"/>
  <c r="R23" i="18"/>
  <c r="H23" i="18"/>
  <c r="Q23" i="18" s="1"/>
  <c r="E23" i="18"/>
  <c r="N23" i="18" s="1"/>
  <c r="O23" i="18" s="1"/>
  <c r="R22" i="18"/>
  <c r="H22" i="18"/>
  <c r="Q22" i="18" s="1"/>
  <c r="E22" i="18"/>
  <c r="N22" i="18" s="1"/>
  <c r="H21" i="18"/>
  <c r="Q21" i="18" s="1"/>
  <c r="E21" i="18"/>
  <c r="N21" i="18" s="1"/>
  <c r="H20" i="18"/>
  <c r="Q20" i="18" s="1"/>
  <c r="E20" i="18"/>
  <c r="N20" i="18" s="1"/>
  <c r="O20" i="18" s="1"/>
  <c r="R19" i="18"/>
  <c r="H19" i="18"/>
  <c r="Q19" i="18" s="1"/>
  <c r="E19" i="18"/>
  <c r="N19" i="18" s="1"/>
  <c r="O19" i="18" s="1"/>
  <c r="R18" i="18"/>
  <c r="H18" i="18"/>
  <c r="Q18" i="18" s="1"/>
  <c r="E18" i="18"/>
  <c r="N18" i="18" s="1"/>
  <c r="H17" i="18"/>
  <c r="Q17" i="18" s="1"/>
  <c r="E17" i="18"/>
  <c r="N17" i="18" s="1"/>
  <c r="H16" i="18"/>
  <c r="Q16" i="18" s="1"/>
  <c r="E16" i="18"/>
  <c r="N16" i="18" s="1"/>
  <c r="O16" i="18" s="1"/>
  <c r="R15" i="18"/>
  <c r="H15" i="18"/>
  <c r="Q15" i="18" s="1"/>
  <c r="E15" i="18"/>
  <c r="N15" i="18" s="1"/>
  <c r="O15" i="18" s="1"/>
  <c r="R14" i="18"/>
  <c r="H14" i="18"/>
  <c r="Q14" i="18" s="1"/>
  <c r="E14" i="18"/>
  <c r="N14" i="18" s="1"/>
  <c r="H13" i="18"/>
  <c r="Q13" i="18" s="1"/>
  <c r="E13" i="18"/>
  <c r="N13" i="18" s="1"/>
  <c r="H12" i="18"/>
  <c r="Q12" i="18" s="1"/>
  <c r="E12" i="18"/>
  <c r="N12" i="18" s="1"/>
  <c r="O12" i="18" s="1"/>
  <c r="R11" i="18"/>
  <c r="H11" i="18"/>
  <c r="Q11" i="18" s="1"/>
  <c r="E11" i="18"/>
  <c r="N11" i="18" s="1"/>
  <c r="O11" i="18" s="1"/>
  <c r="R10" i="18"/>
  <c r="H10" i="18"/>
  <c r="E10" i="18"/>
  <c r="R17" i="18" l="1"/>
  <c r="G151" i="18"/>
  <c r="R12" i="18"/>
  <c r="R25" i="18" s="1"/>
  <c r="O14" i="18"/>
  <c r="R16" i="18"/>
  <c r="O18" i="18"/>
  <c r="R20" i="18"/>
  <c r="S20" i="18" s="1"/>
  <c r="O22" i="18"/>
  <c r="P33" i="18"/>
  <c r="P54" i="18"/>
  <c r="P62" i="18"/>
  <c r="Q111" i="18"/>
  <c r="P118" i="18"/>
  <c r="P119" i="18"/>
  <c r="P120" i="18"/>
  <c r="P121" i="18"/>
  <c r="P122" i="18"/>
  <c r="P123" i="18"/>
  <c r="P124" i="18"/>
  <c r="S124" i="18" s="1"/>
  <c r="P125" i="18"/>
  <c r="P126" i="18"/>
  <c r="P127" i="18"/>
  <c r="P128" i="18"/>
  <c r="S128" i="18" s="1"/>
  <c r="P129" i="18"/>
  <c r="S129" i="18" s="1"/>
  <c r="R13" i="18"/>
  <c r="R21" i="18"/>
  <c r="O33" i="18"/>
  <c r="S33" i="18" s="1"/>
  <c r="H25" i="18"/>
  <c r="O13" i="18"/>
  <c r="O17" i="18"/>
  <c r="O21" i="18"/>
  <c r="S21" i="18" s="1"/>
  <c r="R33" i="18"/>
  <c r="P51" i="18"/>
  <c r="P59" i="18"/>
  <c r="P67" i="18"/>
  <c r="P70" i="18"/>
  <c r="Q115" i="18"/>
  <c r="R118" i="18"/>
  <c r="R119" i="18"/>
  <c r="R120" i="18"/>
  <c r="R121" i="18"/>
  <c r="R122" i="18"/>
  <c r="R123" i="18"/>
  <c r="S123" i="18" s="1"/>
  <c r="R124" i="18"/>
  <c r="R125" i="18"/>
  <c r="R126" i="18"/>
  <c r="S126" i="18" s="1"/>
  <c r="R127" i="18"/>
  <c r="R128" i="18"/>
  <c r="O136" i="18"/>
  <c r="L142" i="18"/>
  <c r="L77" i="18"/>
  <c r="J142" i="18"/>
  <c r="R32" i="18"/>
  <c r="H77" i="18"/>
  <c r="S24" i="18"/>
  <c r="M77" i="18"/>
  <c r="J77" i="18"/>
  <c r="Q32" i="18"/>
  <c r="P53" i="18"/>
  <c r="P57" i="18"/>
  <c r="P61" i="18"/>
  <c r="P65" i="18"/>
  <c r="P69" i="18"/>
  <c r="P72" i="18"/>
  <c r="H142" i="18"/>
  <c r="P10" i="18"/>
  <c r="P11" i="18"/>
  <c r="S11" i="18" s="1"/>
  <c r="P12" i="18"/>
  <c r="S12" i="18" s="1"/>
  <c r="P13" i="18"/>
  <c r="S13" i="18" s="1"/>
  <c r="P14" i="18"/>
  <c r="S14" i="18" s="1"/>
  <c r="P15" i="18"/>
  <c r="S15" i="18" s="1"/>
  <c r="P16" i="18"/>
  <c r="S16" i="18" s="1"/>
  <c r="P17" i="18"/>
  <c r="P18" i="18"/>
  <c r="P19" i="18"/>
  <c r="S19" i="18" s="1"/>
  <c r="P20" i="18"/>
  <c r="P21" i="18"/>
  <c r="P22" i="18"/>
  <c r="S22" i="18" s="1"/>
  <c r="P23" i="18"/>
  <c r="S23" i="18" s="1"/>
  <c r="K77" i="18"/>
  <c r="P52" i="18"/>
  <c r="P56" i="18"/>
  <c r="P60" i="18"/>
  <c r="P64" i="18"/>
  <c r="P68" i="18"/>
  <c r="R70" i="18"/>
  <c r="Q71" i="18"/>
  <c r="R72" i="18"/>
  <c r="I142" i="18"/>
  <c r="M142" i="18"/>
  <c r="N101" i="18"/>
  <c r="O101" i="18" s="1"/>
  <c r="O134" i="18"/>
  <c r="R71" i="18"/>
  <c r="P113" i="18"/>
  <c r="S18" i="18"/>
  <c r="I77" i="18"/>
  <c r="K142" i="18"/>
  <c r="S119" i="18"/>
  <c r="S121" i="18"/>
  <c r="S125" i="18"/>
  <c r="S127" i="18"/>
  <c r="Q131" i="18"/>
  <c r="R134" i="18"/>
  <c r="P137" i="18"/>
  <c r="Q138" i="18"/>
  <c r="Q139" i="18"/>
  <c r="P111" i="18"/>
  <c r="R133" i="18"/>
  <c r="O135" i="18"/>
  <c r="P136" i="18"/>
  <c r="S136" i="18" s="1"/>
  <c r="O118" i="18"/>
  <c r="N85" i="18"/>
  <c r="N89" i="18"/>
  <c r="O89" i="18" s="1"/>
  <c r="N91" i="18"/>
  <c r="O91" i="18" s="1"/>
  <c r="S91" i="18" s="1"/>
  <c r="N93" i="18"/>
  <c r="O93" i="18" s="1"/>
  <c r="S93" i="18" s="1"/>
  <c r="N95" i="18"/>
  <c r="N97" i="18"/>
  <c r="O97" i="18" s="1"/>
  <c r="S97" i="18" s="1"/>
  <c r="N99" i="18"/>
  <c r="O99" i="18" s="1"/>
  <c r="S99" i="18" s="1"/>
  <c r="N70" i="18"/>
  <c r="O70" i="18" s="1"/>
  <c r="S70" i="18" s="1"/>
  <c r="N109" i="18"/>
  <c r="O109" i="18" s="1"/>
  <c r="S109" i="18" s="1"/>
  <c r="N110" i="18"/>
  <c r="N41" i="18"/>
  <c r="O41" i="18" s="1"/>
  <c r="N35" i="18"/>
  <c r="O35" i="18" s="1"/>
  <c r="N38" i="18"/>
  <c r="N44" i="18"/>
  <c r="O44" i="18" s="1"/>
  <c r="N54" i="18"/>
  <c r="O54" i="18" s="1"/>
  <c r="N58" i="18"/>
  <c r="O58" i="18" s="1"/>
  <c r="N62" i="18"/>
  <c r="O62" i="18" s="1"/>
  <c r="N66" i="18"/>
  <c r="O66" i="18" s="1"/>
  <c r="N71" i="18"/>
  <c r="O71" i="18" s="1"/>
  <c r="N116" i="18"/>
  <c r="O116" i="18" s="1"/>
  <c r="S116" i="18" s="1"/>
  <c r="E25" i="18"/>
  <c r="S122" i="18"/>
  <c r="N10" i="18"/>
  <c r="N25" i="18" s="1"/>
  <c r="S120" i="18"/>
  <c r="O130" i="18"/>
  <c r="N36" i="18"/>
  <c r="N43" i="18"/>
  <c r="O43" i="18" s="1"/>
  <c r="N46" i="18"/>
  <c r="O46" i="18" s="1"/>
  <c r="N49" i="18"/>
  <c r="O49" i="18" s="1"/>
  <c r="N52" i="18"/>
  <c r="O52" i="18" s="1"/>
  <c r="N56" i="18"/>
  <c r="O56" i="18" s="1"/>
  <c r="N60" i="18"/>
  <c r="O60" i="18" s="1"/>
  <c r="N64" i="18"/>
  <c r="O64" i="18" s="1"/>
  <c r="N68" i="18"/>
  <c r="O68" i="18" s="1"/>
  <c r="N87" i="18"/>
  <c r="O87" i="18" s="1"/>
  <c r="N90" i="18"/>
  <c r="O90" i="18" s="1"/>
  <c r="N39" i="18"/>
  <c r="O39" i="18" s="1"/>
  <c r="N42" i="18"/>
  <c r="N45" i="18"/>
  <c r="O45" i="18" s="1"/>
  <c r="N48" i="18"/>
  <c r="O48" i="18" s="1"/>
  <c r="N51" i="18"/>
  <c r="O51" i="18" s="1"/>
  <c r="N55" i="18"/>
  <c r="O55" i="18" s="1"/>
  <c r="N59" i="18"/>
  <c r="O59" i="18" s="1"/>
  <c r="N63" i="18"/>
  <c r="O63" i="18" s="1"/>
  <c r="N67" i="18"/>
  <c r="O67" i="18" s="1"/>
  <c r="N72" i="18"/>
  <c r="O72" i="18" s="1"/>
  <c r="N86" i="18"/>
  <c r="O86" i="18" s="1"/>
  <c r="N112" i="18"/>
  <c r="O112" i="18" s="1"/>
  <c r="N34" i="18"/>
  <c r="O34" i="18" s="1"/>
  <c r="N37" i="18"/>
  <c r="O37" i="18" s="1"/>
  <c r="N40" i="18"/>
  <c r="O40" i="18" s="1"/>
  <c r="N47" i="18"/>
  <c r="O47" i="18" s="1"/>
  <c r="N50" i="18"/>
  <c r="O50" i="18" s="1"/>
  <c r="N53" i="18"/>
  <c r="O53" i="18" s="1"/>
  <c r="N57" i="18"/>
  <c r="N61" i="18"/>
  <c r="O61" i="18" s="1"/>
  <c r="N65" i="18"/>
  <c r="O65" i="18" s="1"/>
  <c r="N69" i="18"/>
  <c r="O69" i="18" s="1"/>
  <c r="N88" i="18"/>
  <c r="O88" i="18" s="1"/>
  <c r="N92" i="18"/>
  <c r="O92" i="18" s="1"/>
  <c r="S92" i="18" s="1"/>
  <c r="N94" i="18"/>
  <c r="O94" i="18" s="1"/>
  <c r="S94" i="18" s="1"/>
  <c r="N96" i="18"/>
  <c r="O96" i="18" s="1"/>
  <c r="S96" i="18" s="1"/>
  <c r="N98" i="18"/>
  <c r="O98" i="18" s="1"/>
  <c r="S98" i="18" s="1"/>
  <c r="N100" i="18"/>
  <c r="O100" i="18" s="1"/>
  <c r="S100" i="18" s="1"/>
  <c r="N111" i="18"/>
  <c r="O111" i="18" s="1"/>
  <c r="S111" i="18" s="1"/>
  <c r="N114" i="18"/>
  <c r="O114" i="18" s="1"/>
  <c r="N117" i="18"/>
  <c r="O117" i="18" s="1"/>
  <c r="Q35" i="18"/>
  <c r="R35" i="18"/>
  <c r="Q39" i="18"/>
  <c r="Q89" i="18"/>
  <c r="P89" i="18"/>
  <c r="O36" i="18"/>
  <c r="Q36" i="18"/>
  <c r="Q40" i="18"/>
  <c r="Q44" i="18"/>
  <c r="Q48" i="18"/>
  <c r="R84" i="18"/>
  <c r="P84" i="18"/>
  <c r="O85" i="18"/>
  <c r="P85" i="18"/>
  <c r="R85" i="18"/>
  <c r="R86" i="18"/>
  <c r="P86" i="18"/>
  <c r="Q87" i="18"/>
  <c r="P87" i="18"/>
  <c r="R39" i="18"/>
  <c r="Q43" i="18"/>
  <c r="Q47" i="18"/>
  <c r="R36" i="18"/>
  <c r="R40" i="18"/>
  <c r="R44" i="18"/>
  <c r="R48" i="18"/>
  <c r="Q37" i="18"/>
  <c r="R37" i="18"/>
  <c r="Q41" i="18"/>
  <c r="R41" i="18"/>
  <c r="Q45" i="18"/>
  <c r="R45" i="18"/>
  <c r="Q49" i="18"/>
  <c r="R49" i="18"/>
  <c r="N32" i="18"/>
  <c r="Q34" i="18"/>
  <c r="R34" i="18"/>
  <c r="P35" i="18"/>
  <c r="O38" i="18"/>
  <c r="Q38" i="18"/>
  <c r="R38" i="18"/>
  <c r="P39" i="18"/>
  <c r="O42" i="18"/>
  <c r="Q42" i="18"/>
  <c r="R42" i="18"/>
  <c r="P43" i="18"/>
  <c r="Q46" i="18"/>
  <c r="R46" i="18"/>
  <c r="P47" i="18"/>
  <c r="R50" i="18"/>
  <c r="Q50" i="18"/>
  <c r="N84" i="18"/>
  <c r="R89" i="18"/>
  <c r="Q10" i="18"/>
  <c r="Q25" i="18" s="1"/>
  <c r="P32" i="18"/>
  <c r="Q52" i="18"/>
  <c r="Q54" i="18"/>
  <c r="Q56" i="18"/>
  <c r="O57" i="18"/>
  <c r="Q58" i="18"/>
  <c r="Q60" i="18"/>
  <c r="Q62" i="18"/>
  <c r="S62" i="18" s="1"/>
  <c r="Q64" i="18"/>
  <c r="Q66" i="18"/>
  <c r="Q68" i="18"/>
  <c r="S68" i="18" s="1"/>
  <c r="S75" i="18"/>
  <c r="Q88" i="18"/>
  <c r="R88" i="18"/>
  <c r="Q51" i="18"/>
  <c r="Q53" i="18"/>
  <c r="Q55" i="18"/>
  <c r="Q57" i="18"/>
  <c r="Q59" i="18"/>
  <c r="Q61" i="18"/>
  <c r="Q63" i="18"/>
  <c r="Q65" i="18"/>
  <c r="Q67" i="18"/>
  <c r="Q69" i="18"/>
  <c r="S73" i="18"/>
  <c r="P90" i="18"/>
  <c r="R90" i="18"/>
  <c r="Q110" i="18"/>
  <c r="P110" i="18"/>
  <c r="R110" i="18"/>
  <c r="O110" i="18"/>
  <c r="R102" i="18"/>
  <c r="R103" i="18"/>
  <c r="R104" i="18"/>
  <c r="R105" i="18"/>
  <c r="R106" i="18"/>
  <c r="R107" i="18"/>
  <c r="R108" i="18"/>
  <c r="R109" i="18"/>
  <c r="Q109" i="18"/>
  <c r="P109" i="18"/>
  <c r="N113" i="18"/>
  <c r="O113" i="18" s="1"/>
  <c r="E142" i="18"/>
  <c r="N102" i="18"/>
  <c r="O102" i="18" s="1"/>
  <c r="N103" i="18"/>
  <c r="O103" i="18" s="1"/>
  <c r="N104" i="18"/>
  <c r="O104" i="18" s="1"/>
  <c r="S104" i="18" s="1"/>
  <c r="N105" i="18"/>
  <c r="O105" i="18" s="1"/>
  <c r="N106" i="18"/>
  <c r="O106" i="18" s="1"/>
  <c r="N107" i="18"/>
  <c r="O107" i="18" s="1"/>
  <c r="N108" i="18"/>
  <c r="O108" i="18" s="1"/>
  <c r="S108" i="18" s="1"/>
  <c r="Q114" i="18"/>
  <c r="P114" i="18"/>
  <c r="R117" i="18"/>
  <c r="Q117" i="18"/>
  <c r="P117" i="18"/>
  <c r="O137" i="18"/>
  <c r="P138" i="18"/>
  <c r="O138" i="18"/>
  <c r="P131" i="18"/>
  <c r="O131" i="18"/>
  <c r="P139" i="18"/>
  <c r="O139" i="18"/>
  <c r="D153" i="18"/>
  <c r="G150" i="18"/>
  <c r="Q102" i="18"/>
  <c r="Q103" i="18"/>
  <c r="Q104" i="18"/>
  <c r="Q105" i="18"/>
  <c r="Q106" i="18"/>
  <c r="Q107" i="18"/>
  <c r="Q108" i="18"/>
  <c r="Q112" i="18"/>
  <c r="P112" i="18"/>
  <c r="N115" i="18"/>
  <c r="O115" i="18" s="1"/>
  <c r="P130" i="18"/>
  <c r="P132" i="18"/>
  <c r="O132" i="18"/>
  <c r="S132" i="18" s="1"/>
  <c r="P140" i="18"/>
  <c r="O140" i="18"/>
  <c r="D160" i="18"/>
  <c r="D164" i="18" s="1"/>
  <c r="O95" i="18"/>
  <c r="S95" i="18" s="1"/>
  <c r="R101" i="18"/>
  <c r="R113" i="18"/>
  <c r="R115" i="18"/>
  <c r="P133" i="18"/>
  <c r="P134" i="18"/>
  <c r="P135" i="18"/>
  <c r="S135" i="18" s="1"/>
  <c r="P141" i="18"/>
  <c r="S141" i="18" s="1"/>
  <c r="S138" i="18" l="1"/>
  <c r="S72" i="18"/>
  <c r="S140" i="18"/>
  <c r="S107" i="18"/>
  <c r="S103" i="18"/>
  <c r="S66" i="18"/>
  <c r="S49" i="18"/>
  <c r="S35" i="18"/>
  <c r="S115" i="18"/>
  <c r="G153" i="18"/>
  <c r="H163" i="18" s="1"/>
  <c r="Q142" i="18"/>
  <c r="S47" i="18"/>
  <c r="S71" i="18"/>
  <c r="S17" i="18"/>
  <c r="N142" i="18"/>
  <c r="S117" i="18"/>
  <c r="S60" i="18"/>
  <c r="S134" i="18"/>
  <c r="S113" i="18"/>
  <c r="Q77" i="18"/>
  <c r="S101" i="18"/>
  <c r="P77" i="18"/>
  <c r="R77" i="18"/>
  <c r="E29" i="45"/>
  <c r="C29" i="45"/>
  <c r="S105" i="18"/>
  <c r="S58" i="18"/>
  <c r="S52" i="18"/>
  <c r="N77" i="18"/>
  <c r="R142" i="18"/>
  <c r="S44" i="18"/>
  <c r="S36" i="18"/>
  <c r="P25" i="18"/>
  <c r="S133" i="18"/>
  <c r="S137" i="18"/>
  <c r="S106" i="18"/>
  <c r="S102" i="18"/>
  <c r="S54" i="18"/>
  <c r="S86" i="18"/>
  <c r="P142" i="18"/>
  <c r="S87" i="18"/>
  <c r="S43" i="18"/>
  <c r="S118" i="18"/>
  <c r="S56" i="18"/>
  <c r="S112" i="18"/>
  <c r="S64" i="18"/>
  <c r="O10" i="18"/>
  <c r="O25" i="18" s="1"/>
  <c r="S130" i="18"/>
  <c r="S114" i="18"/>
  <c r="S46" i="18"/>
  <c r="S42" i="18"/>
  <c r="S38" i="18"/>
  <c r="S34" i="18"/>
  <c r="S41" i="18"/>
  <c r="S48" i="18"/>
  <c r="S40" i="18"/>
  <c r="S139" i="18"/>
  <c r="S69" i="18"/>
  <c r="S65" i="18"/>
  <c r="S61" i="18"/>
  <c r="S57" i="18"/>
  <c r="S53" i="18"/>
  <c r="S45" i="18"/>
  <c r="S85" i="18"/>
  <c r="O84" i="18"/>
  <c r="O142" i="18" s="1"/>
  <c r="O32" i="18"/>
  <c r="O77" i="18" s="1"/>
  <c r="S131" i="18"/>
  <c r="S110" i="18"/>
  <c r="S90" i="18"/>
  <c r="S88" i="18"/>
  <c r="S67" i="18"/>
  <c r="S63" i="18"/>
  <c r="S59" i="18"/>
  <c r="S55" i="18"/>
  <c r="S51" i="18"/>
  <c r="S50" i="18"/>
  <c r="S37" i="18"/>
  <c r="S89" i="18"/>
  <c r="S39" i="18"/>
  <c r="S10" i="18" l="1"/>
  <c r="S25" i="18" s="1"/>
  <c r="H160" i="18" s="1"/>
  <c r="S84" i="18"/>
  <c r="S142" i="18" s="1"/>
  <c r="S32" i="18"/>
  <c r="S77" i="18" s="1"/>
  <c r="H161" i="18" s="1"/>
  <c r="S144" i="18" l="1"/>
  <c r="H162" i="18"/>
  <c r="H164" i="18" s="1"/>
  <c r="D29" i="45" l="1"/>
  <c r="F29" i="45"/>
  <c r="H165" i="18"/>
  <c r="H166" i="18" s="1"/>
  <c r="F12" i="25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59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26" i="16"/>
  <c r="R11" i="16"/>
  <c r="R12" i="16"/>
  <c r="R13" i="16"/>
  <c r="R14" i="16"/>
  <c r="R15" i="16"/>
  <c r="R16" i="16"/>
  <c r="R17" i="16"/>
  <c r="R18" i="16"/>
  <c r="R10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26" i="16"/>
  <c r="E11" i="16"/>
  <c r="E12" i="16"/>
  <c r="E13" i="16"/>
  <c r="E14" i="16"/>
  <c r="E15" i="16"/>
  <c r="E16" i="16"/>
  <c r="E17" i="16"/>
  <c r="E18" i="16"/>
  <c r="E10" i="16"/>
  <c r="R49" i="16" l="1"/>
  <c r="R80" i="16"/>
  <c r="G29" i="45"/>
  <c r="E49" i="16"/>
  <c r="G261" i="14"/>
  <c r="I261" i="14"/>
  <c r="J261" i="14"/>
  <c r="K261" i="14"/>
  <c r="L261" i="14"/>
  <c r="F261" i="14"/>
  <c r="M385" i="14" l="1"/>
  <c r="H385" i="14"/>
  <c r="M259" i="14"/>
  <c r="H259" i="14"/>
  <c r="M260" i="14"/>
  <c r="H260" i="14"/>
  <c r="Q260" i="14" s="1"/>
  <c r="M258" i="14"/>
  <c r="H258" i="14"/>
  <c r="P258" i="14" s="1"/>
  <c r="M384" i="14"/>
  <c r="H384" i="14"/>
  <c r="P384" i="14" s="1"/>
  <c r="Q258" i="14" l="1"/>
  <c r="O260" i="14"/>
  <c r="O258" i="14"/>
  <c r="N260" i="14"/>
  <c r="R260" i="14" s="1"/>
  <c r="T260" i="14" s="1"/>
  <c r="N385" i="14"/>
  <c r="N259" i="14"/>
  <c r="N258" i="14"/>
  <c r="R258" i="14" s="1"/>
  <c r="T258" i="14" s="1"/>
  <c r="O385" i="14"/>
  <c r="Q385" i="14"/>
  <c r="P385" i="14"/>
  <c r="P259" i="14"/>
  <c r="O259" i="14"/>
  <c r="Q259" i="14"/>
  <c r="P260" i="14"/>
  <c r="O384" i="14"/>
  <c r="Q384" i="14"/>
  <c r="N384" i="14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L436" i="13"/>
  <c r="L437" i="13"/>
  <c r="L438" i="13"/>
  <c r="L439" i="13"/>
  <c r="L440" i="13"/>
  <c r="L441" i="13"/>
  <c r="L442" i="13"/>
  <c r="L443" i="13"/>
  <c r="L444" i="13"/>
  <c r="L445" i="13"/>
  <c r="L446" i="13"/>
  <c r="L435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G99" i="11"/>
  <c r="I99" i="11"/>
  <c r="J99" i="11"/>
  <c r="K99" i="11"/>
  <c r="F99" i="11"/>
  <c r="G62" i="11"/>
  <c r="I62" i="11"/>
  <c r="J62" i="11"/>
  <c r="K62" i="11"/>
  <c r="F62" i="11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197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36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10" i="5"/>
  <c r="L507" i="13" l="1"/>
  <c r="R385" i="14"/>
  <c r="T385" i="14" s="1"/>
  <c r="R259" i="14"/>
  <c r="T259" i="14" s="1"/>
  <c r="R384" i="14"/>
  <c r="T384" i="14" s="1"/>
  <c r="D164" i="4"/>
  <c r="D163" i="4"/>
  <c r="D162" i="4"/>
  <c r="D161" i="4"/>
  <c r="D160" i="4"/>
  <c r="D159" i="4"/>
  <c r="H77" i="4"/>
  <c r="H116" i="4"/>
  <c r="O116" i="4" s="1"/>
  <c r="H117" i="4"/>
  <c r="O117" i="4" s="1"/>
  <c r="D165" i="4" l="1"/>
  <c r="F155" i="2" l="1"/>
  <c r="J154" i="2"/>
  <c r="M154" i="2" s="1"/>
  <c r="H154" i="2"/>
  <c r="Q154" i="2" s="1"/>
  <c r="N154" i="2" l="1"/>
  <c r="O154" i="2"/>
  <c r="P154" i="2"/>
  <c r="R154" i="2" l="1"/>
  <c r="T154" i="2" s="1"/>
  <c r="L127" i="27" l="1"/>
  <c r="M127" i="27" s="1"/>
  <c r="L128" i="27"/>
  <c r="M128" i="27" s="1"/>
  <c r="L129" i="27"/>
  <c r="M129" i="27" s="1"/>
  <c r="L130" i="27"/>
  <c r="M130" i="27" s="1"/>
  <c r="L131" i="27"/>
  <c r="M131" i="27" s="1"/>
  <c r="G22" i="27" l="1"/>
  <c r="G21" i="27"/>
  <c r="Q11" i="27" l="1"/>
  <c r="N8" i="27"/>
  <c r="P130" i="27"/>
  <c r="O130" i="27"/>
  <c r="N130" i="27"/>
  <c r="Q130" i="27" l="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85" i="21"/>
  <c r="U32" i="17" l="1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V76" i="17" s="1"/>
  <c r="U31" i="17"/>
  <c r="U30" i="17"/>
  <c r="V269" i="14" l="1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6" i="14"/>
  <c r="V387" i="14"/>
  <c r="V388" i="14"/>
  <c r="V389" i="14"/>
  <c r="V390" i="14"/>
  <c r="V391" i="14"/>
  <c r="V392" i="14"/>
  <c r="V393" i="14"/>
  <c r="W393" i="14" s="1"/>
  <c r="V394" i="14"/>
  <c r="V395" i="14"/>
  <c r="V396" i="14"/>
  <c r="V397" i="14"/>
  <c r="V398" i="14"/>
  <c r="W398" i="14" s="1"/>
  <c r="V399" i="14"/>
  <c r="V400" i="14"/>
  <c r="W400" i="14" s="1"/>
  <c r="V401" i="14"/>
  <c r="V402" i="14"/>
  <c r="V403" i="14"/>
  <c r="V404" i="14"/>
  <c r="V405" i="14"/>
  <c r="V406" i="14"/>
  <c r="V407" i="14"/>
  <c r="V408" i="14"/>
  <c r="V409" i="14"/>
  <c r="V410" i="14"/>
  <c r="W410" i="14" s="1"/>
  <c r="V411" i="14"/>
  <c r="V412" i="14"/>
  <c r="V413" i="14"/>
  <c r="V414" i="14"/>
  <c r="V415" i="14"/>
  <c r="V416" i="14"/>
  <c r="W416" i="14" s="1"/>
  <c r="V417" i="14"/>
  <c r="V418" i="14"/>
  <c r="V419" i="14"/>
  <c r="V420" i="14"/>
  <c r="V421" i="14"/>
  <c r="W421" i="14" s="1"/>
  <c r="V422" i="14"/>
  <c r="V423" i="14"/>
  <c r="V424" i="14"/>
  <c r="W424" i="14" s="1"/>
  <c r="V425" i="14"/>
  <c r="V268" i="14"/>
  <c r="W240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W85" i="14" s="1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W205" i="14" s="1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57" i="14"/>
  <c r="M33" i="12" l="1"/>
  <c r="V11" i="3" l="1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30" i="3"/>
  <c r="V10" i="3"/>
  <c r="U193" i="3" l="1"/>
  <c r="U194" i="3"/>
  <c r="U195" i="3"/>
  <c r="U196" i="3"/>
  <c r="U197" i="3"/>
  <c r="U198" i="3"/>
  <c r="U199" i="3"/>
  <c r="U19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22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37" i="3"/>
  <c r="M30" i="2" l="1"/>
  <c r="U387" i="14" l="1"/>
  <c r="U388" i="14"/>
  <c r="U389" i="14"/>
  <c r="U390" i="14"/>
  <c r="U391" i="14"/>
  <c r="U392" i="14"/>
  <c r="U394" i="14"/>
  <c r="U395" i="14"/>
  <c r="U396" i="14"/>
  <c r="U397" i="14"/>
  <c r="U399" i="14"/>
  <c r="U401" i="14"/>
  <c r="U402" i="14"/>
  <c r="U403" i="14"/>
  <c r="U405" i="14"/>
  <c r="U406" i="14"/>
  <c r="U407" i="14"/>
  <c r="U408" i="14"/>
  <c r="U409" i="14"/>
  <c r="U411" i="14"/>
  <c r="U412" i="14"/>
  <c r="U413" i="14"/>
  <c r="U414" i="14"/>
  <c r="U415" i="14"/>
  <c r="U418" i="14"/>
  <c r="U419" i="14"/>
  <c r="U420" i="14"/>
  <c r="U422" i="14"/>
  <c r="U423" i="14"/>
  <c r="U425" i="14"/>
  <c r="U386" i="14"/>
  <c r="E269" i="14"/>
  <c r="W269" i="14" s="1"/>
  <c r="E270" i="14"/>
  <c r="W270" i="14" s="1"/>
  <c r="E271" i="14"/>
  <c r="W271" i="14" s="1"/>
  <c r="E272" i="14"/>
  <c r="W272" i="14" s="1"/>
  <c r="E273" i="14"/>
  <c r="W273" i="14" s="1"/>
  <c r="E274" i="14"/>
  <c r="W274" i="14" s="1"/>
  <c r="E275" i="14"/>
  <c r="W275" i="14" s="1"/>
  <c r="E276" i="14"/>
  <c r="W276" i="14" s="1"/>
  <c r="E277" i="14"/>
  <c r="W277" i="14" s="1"/>
  <c r="E278" i="14"/>
  <c r="W278" i="14" s="1"/>
  <c r="E279" i="14"/>
  <c r="W279" i="14" s="1"/>
  <c r="E280" i="14"/>
  <c r="W280" i="14" s="1"/>
  <c r="E281" i="14"/>
  <c r="W281" i="14" s="1"/>
  <c r="E282" i="14"/>
  <c r="W282" i="14" s="1"/>
  <c r="E283" i="14"/>
  <c r="W283" i="14" s="1"/>
  <c r="E284" i="14"/>
  <c r="W284" i="14" s="1"/>
  <c r="E285" i="14"/>
  <c r="W285" i="14" s="1"/>
  <c r="E286" i="14"/>
  <c r="W286" i="14" s="1"/>
  <c r="E287" i="14"/>
  <c r="W287" i="14" s="1"/>
  <c r="E288" i="14"/>
  <c r="W288" i="14" s="1"/>
  <c r="E289" i="14"/>
  <c r="W289" i="14" s="1"/>
  <c r="E290" i="14"/>
  <c r="W290" i="14" s="1"/>
  <c r="E291" i="14"/>
  <c r="W291" i="14" s="1"/>
  <c r="E292" i="14"/>
  <c r="W292" i="14" s="1"/>
  <c r="E293" i="14"/>
  <c r="W293" i="14" s="1"/>
  <c r="E294" i="14"/>
  <c r="W294" i="14" s="1"/>
  <c r="E295" i="14"/>
  <c r="W295" i="14" s="1"/>
  <c r="E296" i="14"/>
  <c r="W296" i="14" s="1"/>
  <c r="E297" i="14"/>
  <c r="W297" i="14" s="1"/>
  <c r="E298" i="14"/>
  <c r="W298" i="14" s="1"/>
  <c r="E299" i="14"/>
  <c r="W299" i="14" s="1"/>
  <c r="E300" i="14"/>
  <c r="W300" i="14" s="1"/>
  <c r="E301" i="14"/>
  <c r="W301" i="14" s="1"/>
  <c r="E302" i="14"/>
  <c r="W302" i="14" s="1"/>
  <c r="E303" i="14"/>
  <c r="W303" i="14" s="1"/>
  <c r="E304" i="14"/>
  <c r="W304" i="14" s="1"/>
  <c r="E305" i="14"/>
  <c r="W305" i="14" s="1"/>
  <c r="E306" i="14"/>
  <c r="W306" i="14" s="1"/>
  <c r="E307" i="14"/>
  <c r="W307" i="14" s="1"/>
  <c r="E308" i="14"/>
  <c r="W308" i="14" s="1"/>
  <c r="E309" i="14"/>
  <c r="W309" i="14" s="1"/>
  <c r="E310" i="14"/>
  <c r="W310" i="14" s="1"/>
  <c r="E311" i="14"/>
  <c r="W311" i="14" s="1"/>
  <c r="E312" i="14"/>
  <c r="W312" i="14" s="1"/>
  <c r="E313" i="14"/>
  <c r="W313" i="14" s="1"/>
  <c r="E314" i="14"/>
  <c r="W314" i="14" s="1"/>
  <c r="E315" i="14"/>
  <c r="W315" i="14" s="1"/>
  <c r="E316" i="14"/>
  <c r="W316" i="14" s="1"/>
  <c r="E317" i="14"/>
  <c r="W317" i="14" s="1"/>
  <c r="E318" i="14"/>
  <c r="W318" i="14" s="1"/>
  <c r="E319" i="14"/>
  <c r="W319" i="14" s="1"/>
  <c r="E320" i="14"/>
  <c r="W320" i="14" s="1"/>
  <c r="E321" i="14"/>
  <c r="W321" i="14" s="1"/>
  <c r="E322" i="14"/>
  <c r="W322" i="14" s="1"/>
  <c r="E323" i="14"/>
  <c r="W323" i="14" s="1"/>
  <c r="E324" i="14"/>
  <c r="W324" i="14" s="1"/>
  <c r="E325" i="14"/>
  <c r="W325" i="14" s="1"/>
  <c r="E326" i="14"/>
  <c r="W326" i="14" s="1"/>
  <c r="E327" i="14"/>
  <c r="W327" i="14" s="1"/>
  <c r="E328" i="14"/>
  <c r="W328" i="14" s="1"/>
  <c r="E329" i="14"/>
  <c r="W329" i="14" s="1"/>
  <c r="E330" i="14"/>
  <c r="W330" i="14" s="1"/>
  <c r="E331" i="14"/>
  <c r="W331" i="14" s="1"/>
  <c r="E332" i="14"/>
  <c r="W332" i="14" s="1"/>
  <c r="E333" i="14"/>
  <c r="W333" i="14" s="1"/>
  <c r="E334" i="14"/>
  <c r="W334" i="14" s="1"/>
  <c r="E335" i="14"/>
  <c r="W335" i="14" s="1"/>
  <c r="E336" i="14"/>
  <c r="W336" i="14" s="1"/>
  <c r="E337" i="14"/>
  <c r="W337" i="14" s="1"/>
  <c r="E338" i="14"/>
  <c r="W338" i="14" s="1"/>
  <c r="E339" i="14"/>
  <c r="W339" i="14" s="1"/>
  <c r="E340" i="14"/>
  <c r="W340" i="14" s="1"/>
  <c r="E341" i="14"/>
  <c r="W341" i="14" s="1"/>
  <c r="E342" i="14"/>
  <c r="W342" i="14" s="1"/>
  <c r="E343" i="14"/>
  <c r="W343" i="14" s="1"/>
  <c r="E344" i="14"/>
  <c r="W344" i="14" s="1"/>
  <c r="E345" i="14"/>
  <c r="W345" i="14" s="1"/>
  <c r="E346" i="14"/>
  <c r="W346" i="14" s="1"/>
  <c r="E347" i="14"/>
  <c r="W347" i="14" s="1"/>
  <c r="E348" i="14"/>
  <c r="W348" i="14" s="1"/>
  <c r="E349" i="14"/>
  <c r="W349" i="14" s="1"/>
  <c r="E350" i="14"/>
  <c r="W350" i="14" s="1"/>
  <c r="E351" i="14"/>
  <c r="W351" i="14" s="1"/>
  <c r="E352" i="14"/>
  <c r="W352" i="14" s="1"/>
  <c r="E353" i="14"/>
  <c r="W353" i="14" s="1"/>
  <c r="E354" i="14"/>
  <c r="W354" i="14" s="1"/>
  <c r="E355" i="14"/>
  <c r="W355" i="14" s="1"/>
  <c r="E356" i="14"/>
  <c r="W356" i="14" s="1"/>
  <c r="E357" i="14"/>
  <c r="W357" i="14" s="1"/>
  <c r="E358" i="14"/>
  <c r="W358" i="14" s="1"/>
  <c r="E359" i="14"/>
  <c r="W359" i="14" s="1"/>
  <c r="E360" i="14"/>
  <c r="W360" i="14" s="1"/>
  <c r="E361" i="14"/>
  <c r="W361" i="14" s="1"/>
  <c r="E362" i="14"/>
  <c r="W362" i="14" s="1"/>
  <c r="E363" i="14"/>
  <c r="W363" i="14" s="1"/>
  <c r="E364" i="14"/>
  <c r="W364" i="14" s="1"/>
  <c r="E365" i="14"/>
  <c r="W365" i="14" s="1"/>
  <c r="E366" i="14"/>
  <c r="W366" i="14" s="1"/>
  <c r="E367" i="14"/>
  <c r="W367" i="14" s="1"/>
  <c r="E368" i="14"/>
  <c r="W368" i="14" s="1"/>
  <c r="E369" i="14"/>
  <c r="W369" i="14" s="1"/>
  <c r="E370" i="14"/>
  <c r="W370" i="14" s="1"/>
  <c r="E371" i="14"/>
  <c r="W371" i="14" s="1"/>
  <c r="E372" i="14"/>
  <c r="W372" i="14" s="1"/>
  <c r="E373" i="14"/>
  <c r="W373" i="14" s="1"/>
  <c r="E374" i="14"/>
  <c r="W374" i="14" s="1"/>
  <c r="E375" i="14"/>
  <c r="W375" i="14" s="1"/>
  <c r="E376" i="14"/>
  <c r="W376" i="14" s="1"/>
  <c r="E377" i="14"/>
  <c r="W377" i="14" s="1"/>
  <c r="E378" i="14"/>
  <c r="W378" i="14" s="1"/>
  <c r="E379" i="14"/>
  <c r="W379" i="14" s="1"/>
  <c r="E380" i="14"/>
  <c r="W380" i="14" s="1"/>
  <c r="E381" i="14"/>
  <c r="W381" i="14" s="1"/>
  <c r="E382" i="14"/>
  <c r="W382" i="14" s="1"/>
  <c r="E383" i="14"/>
  <c r="W383" i="14" s="1"/>
  <c r="E386" i="14"/>
  <c r="W386" i="14" s="1"/>
  <c r="E387" i="14"/>
  <c r="W387" i="14" s="1"/>
  <c r="E388" i="14"/>
  <c r="W388" i="14" s="1"/>
  <c r="E389" i="14"/>
  <c r="W389" i="14" s="1"/>
  <c r="E390" i="14"/>
  <c r="W390" i="14" s="1"/>
  <c r="E391" i="14"/>
  <c r="W391" i="14" s="1"/>
  <c r="E392" i="14"/>
  <c r="W392" i="14" s="1"/>
  <c r="E394" i="14"/>
  <c r="W394" i="14" s="1"/>
  <c r="E395" i="14"/>
  <c r="W395" i="14" s="1"/>
  <c r="E396" i="14"/>
  <c r="W396" i="14" s="1"/>
  <c r="E397" i="14"/>
  <c r="W397" i="14" s="1"/>
  <c r="E399" i="14"/>
  <c r="W399" i="14" s="1"/>
  <c r="E401" i="14"/>
  <c r="W401" i="14" s="1"/>
  <c r="E402" i="14"/>
  <c r="W402" i="14" s="1"/>
  <c r="E403" i="14"/>
  <c r="W403" i="14" s="1"/>
  <c r="E404" i="14"/>
  <c r="W404" i="14" s="1"/>
  <c r="E405" i="14"/>
  <c r="W405" i="14" s="1"/>
  <c r="E406" i="14"/>
  <c r="W406" i="14" s="1"/>
  <c r="E407" i="14"/>
  <c r="W407" i="14" s="1"/>
  <c r="E408" i="14"/>
  <c r="W408" i="14" s="1"/>
  <c r="E409" i="14"/>
  <c r="W409" i="14" s="1"/>
  <c r="E411" i="14"/>
  <c r="W411" i="14" s="1"/>
  <c r="E412" i="14"/>
  <c r="W412" i="14" s="1"/>
  <c r="E413" i="14"/>
  <c r="W413" i="14" s="1"/>
  <c r="E414" i="14"/>
  <c r="W414" i="14" s="1"/>
  <c r="E415" i="14"/>
  <c r="W415" i="14" s="1"/>
  <c r="E417" i="14"/>
  <c r="W417" i="14" s="1"/>
  <c r="E418" i="14"/>
  <c r="W418" i="14" s="1"/>
  <c r="E419" i="14"/>
  <c r="W419" i="14" s="1"/>
  <c r="E420" i="14"/>
  <c r="W420" i="14" s="1"/>
  <c r="E422" i="14"/>
  <c r="W422" i="14" s="1"/>
  <c r="E423" i="14"/>
  <c r="W423" i="14" s="1"/>
  <c r="E425" i="14"/>
  <c r="W425" i="14" s="1"/>
  <c r="E268" i="14"/>
  <c r="W268" i="14" s="1"/>
  <c r="E58" i="14" l="1"/>
  <c r="W58" i="14" s="1"/>
  <c r="E59" i="14"/>
  <c r="W59" i="14" s="1"/>
  <c r="E60" i="14"/>
  <c r="W60" i="14" s="1"/>
  <c r="E61" i="14"/>
  <c r="W61" i="14" s="1"/>
  <c r="E62" i="14"/>
  <c r="W62" i="14" s="1"/>
  <c r="E63" i="14"/>
  <c r="W63" i="14" s="1"/>
  <c r="E64" i="14"/>
  <c r="W64" i="14" s="1"/>
  <c r="E65" i="14"/>
  <c r="W65" i="14" s="1"/>
  <c r="E66" i="14"/>
  <c r="W66" i="14" s="1"/>
  <c r="E67" i="14"/>
  <c r="W67" i="14" s="1"/>
  <c r="E68" i="14"/>
  <c r="W68" i="14" s="1"/>
  <c r="E69" i="14"/>
  <c r="W69" i="14" s="1"/>
  <c r="E70" i="14"/>
  <c r="W70" i="14" s="1"/>
  <c r="E71" i="14"/>
  <c r="W71" i="14" s="1"/>
  <c r="E72" i="14"/>
  <c r="W72" i="14" s="1"/>
  <c r="E73" i="14"/>
  <c r="W73" i="14" s="1"/>
  <c r="E74" i="14"/>
  <c r="W74" i="14" s="1"/>
  <c r="E75" i="14"/>
  <c r="W75" i="14" s="1"/>
  <c r="E76" i="14"/>
  <c r="W76" i="14" s="1"/>
  <c r="E77" i="14"/>
  <c r="W77" i="14" s="1"/>
  <c r="E78" i="14"/>
  <c r="W78" i="14" s="1"/>
  <c r="E79" i="14"/>
  <c r="W79" i="14" s="1"/>
  <c r="E80" i="14"/>
  <c r="W80" i="14" s="1"/>
  <c r="E81" i="14"/>
  <c r="W81" i="14" s="1"/>
  <c r="E82" i="14"/>
  <c r="W82" i="14" s="1"/>
  <c r="E83" i="14"/>
  <c r="W83" i="14" s="1"/>
  <c r="E84" i="14"/>
  <c r="W84" i="14" s="1"/>
  <c r="E86" i="14"/>
  <c r="W86" i="14" s="1"/>
  <c r="E87" i="14"/>
  <c r="W87" i="14" s="1"/>
  <c r="E88" i="14"/>
  <c r="W88" i="14" s="1"/>
  <c r="E89" i="14"/>
  <c r="W89" i="14" s="1"/>
  <c r="E90" i="14"/>
  <c r="W90" i="14" s="1"/>
  <c r="E91" i="14"/>
  <c r="W91" i="14" s="1"/>
  <c r="E92" i="14"/>
  <c r="W92" i="14" s="1"/>
  <c r="E93" i="14"/>
  <c r="W93" i="14" s="1"/>
  <c r="E94" i="14"/>
  <c r="W94" i="14" s="1"/>
  <c r="E95" i="14"/>
  <c r="W95" i="14" s="1"/>
  <c r="E96" i="14"/>
  <c r="W96" i="14" s="1"/>
  <c r="E97" i="14"/>
  <c r="W97" i="14" s="1"/>
  <c r="E98" i="14"/>
  <c r="W98" i="14" s="1"/>
  <c r="E99" i="14"/>
  <c r="W99" i="14" s="1"/>
  <c r="E100" i="14"/>
  <c r="W100" i="14" s="1"/>
  <c r="E101" i="14"/>
  <c r="W101" i="14" s="1"/>
  <c r="E102" i="14"/>
  <c r="W102" i="14" s="1"/>
  <c r="E103" i="14"/>
  <c r="W103" i="14" s="1"/>
  <c r="E104" i="14"/>
  <c r="W104" i="14" s="1"/>
  <c r="E105" i="14"/>
  <c r="W105" i="14" s="1"/>
  <c r="E106" i="14"/>
  <c r="W106" i="14" s="1"/>
  <c r="E107" i="14"/>
  <c r="W107" i="14" s="1"/>
  <c r="E108" i="14"/>
  <c r="W108" i="14" s="1"/>
  <c r="E109" i="14"/>
  <c r="W109" i="14" s="1"/>
  <c r="E110" i="14"/>
  <c r="W110" i="14" s="1"/>
  <c r="E111" i="14"/>
  <c r="W111" i="14" s="1"/>
  <c r="E112" i="14"/>
  <c r="W112" i="14" s="1"/>
  <c r="E113" i="14"/>
  <c r="W113" i="14" s="1"/>
  <c r="E114" i="14"/>
  <c r="W114" i="14" s="1"/>
  <c r="E115" i="14"/>
  <c r="W115" i="14" s="1"/>
  <c r="E116" i="14"/>
  <c r="W116" i="14" s="1"/>
  <c r="E117" i="14"/>
  <c r="W117" i="14" s="1"/>
  <c r="E118" i="14"/>
  <c r="W118" i="14" s="1"/>
  <c r="E119" i="14"/>
  <c r="W119" i="14" s="1"/>
  <c r="E120" i="14"/>
  <c r="W120" i="14" s="1"/>
  <c r="E121" i="14"/>
  <c r="W121" i="14" s="1"/>
  <c r="E122" i="14"/>
  <c r="W122" i="14" s="1"/>
  <c r="E123" i="14"/>
  <c r="W123" i="14" s="1"/>
  <c r="E124" i="14"/>
  <c r="W124" i="14" s="1"/>
  <c r="E125" i="14"/>
  <c r="W125" i="14" s="1"/>
  <c r="E126" i="14"/>
  <c r="W126" i="14" s="1"/>
  <c r="E127" i="14"/>
  <c r="W127" i="14" s="1"/>
  <c r="E128" i="14"/>
  <c r="W128" i="14" s="1"/>
  <c r="E129" i="14"/>
  <c r="W129" i="14" s="1"/>
  <c r="E130" i="14"/>
  <c r="W130" i="14" s="1"/>
  <c r="E131" i="14"/>
  <c r="W131" i="14" s="1"/>
  <c r="E132" i="14"/>
  <c r="W132" i="14" s="1"/>
  <c r="E133" i="14"/>
  <c r="W133" i="14" s="1"/>
  <c r="E134" i="14"/>
  <c r="W134" i="14" s="1"/>
  <c r="E135" i="14"/>
  <c r="W135" i="14" s="1"/>
  <c r="E136" i="14"/>
  <c r="W136" i="14" s="1"/>
  <c r="E137" i="14"/>
  <c r="W137" i="14" s="1"/>
  <c r="E138" i="14"/>
  <c r="W138" i="14" s="1"/>
  <c r="E139" i="14"/>
  <c r="W139" i="14" s="1"/>
  <c r="E140" i="14"/>
  <c r="W140" i="14" s="1"/>
  <c r="E141" i="14"/>
  <c r="W141" i="14" s="1"/>
  <c r="E142" i="14"/>
  <c r="W142" i="14" s="1"/>
  <c r="E143" i="14"/>
  <c r="W143" i="14" s="1"/>
  <c r="E144" i="14"/>
  <c r="W144" i="14" s="1"/>
  <c r="E145" i="14"/>
  <c r="W145" i="14" s="1"/>
  <c r="E146" i="14"/>
  <c r="W146" i="14" s="1"/>
  <c r="E147" i="14"/>
  <c r="W147" i="14" s="1"/>
  <c r="E148" i="14"/>
  <c r="W148" i="14" s="1"/>
  <c r="E149" i="14"/>
  <c r="W149" i="14" s="1"/>
  <c r="E150" i="14"/>
  <c r="W150" i="14" s="1"/>
  <c r="E151" i="14"/>
  <c r="W151" i="14" s="1"/>
  <c r="E152" i="14"/>
  <c r="W152" i="14" s="1"/>
  <c r="E153" i="14"/>
  <c r="W153" i="14" s="1"/>
  <c r="E154" i="14"/>
  <c r="W154" i="14" s="1"/>
  <c r="E155" i="14"/>
  <c r="W155" i="14" s="1"/>
  <c r="E156" i="14"/>
  <c r="W156" i="14" s="1"/>
  <c r="E157" i="14"/>
  <c r="W157" i="14" s="1"/>
  <c r="E158" i="14"/>
  <c r="W158" i="14" s="1"/>
  <c r="E159" i="14"/>
  <c r="W159" i="14" s="1"/>
  <c r="E160" i="14"/>
  <c r="W160" i="14" s="1"/>
  <c r="E161" i="14"/>
  <c r="W161" i="14" s="1"/>
  <c r="E162" i="14"/>
  <c r="W162" i="14" s="1"/>
  <c r="E163" i="14"/>
  <c r="W163" i="14" s="1"/>
  <c r="E164" i="14"/>
  <c r="W164" i="14" s="1"/>
  <c r="E165" i="14"/>
  <c r="W165" i="14" s="1"/>
  <c r="E166" i="14"/>
  <c r="W166" i="14" s="1"/>
  <c r="E167" i="14"/>
  <c r="W167" i="14" s="1"/>
  <c r="E168" i="14"/>
  <c r="W168" i="14" s="1"/>
  <c r="E169" i="14"/>
  <c r="W169" i="14" s="1"/>
  <c r="E170" i="14"/>
  <c r="W170" i="14" s="1"/>
  <c r="E171" i="14"/>
  <c r="W171" i="14" s="1"/>
  <c r="E172" i="14"/>
  <c r="W172" i="14" s="1"/>
  <c r="E173" i="14"/>
  <c r="W173" i="14" s="1"/>
  <c r="E174" i="14"/>
  <c r="W174" i="14" s="1"/>
  <c r="E175" i="14"/>
  <c r="W175" i="14" s="1"/>
  <c r="E176" i="14"/>
  <c r="W176" i="14" s="1"/>
  <c r="E177" i="14"/>
  <c r="W177" i="14" s="1"/>
  <c r="E178" i="14"/>
  <c r="W178" i="14" s="1"/>
  <c r="E179" i="14"/>
  <c r="W179" i="14" s="1"/>
  <c r="E180" i="14"/>
  <c r="W180" i="14" s="1"/>
  <c r="E181" i="14"/>
  <c r="W181" i="14" s="1"/>
  <c r="E182" i="14"/>
  <c r="W182" i="14" s="1"/>
  <c r="E183" i="14"/>
  <c r="W183" i="14" s="1"/>
  <c r="E184" i="14"/>
  <c r="W184" i="14" s="1"/>
  <c r="E185" i="14"/>
  <c r="W185" i="14" s="1"/>
  <c r="E186" i="14"/>
  <c r="W186" i="14" s="1"/>
  <c r="E187" i="14"/>
  <c r="W187" i="14" s="1"/>
  <c r="E188" i="14"/>
  <c r="W188" i="14" s="1"/>
  <c r="E189" i="14"/>
  <c r="W189" i="14" s="1"/>
  <c r="E190" i="14"/>
  <c r="W190" i="14" s="1"/>
  <c r="E191" i="14"/>
  <c r="W191" i="14" s="1"/>
  <c r="E192" i="14"/>
  <c r="W192" i="14" s="1"/>
  <c r="E193" i="14"/>
  <c r="W193" i="14" s="1"/>
  <c r="E194" i="14"/>
  <c r="W194" i="14" s="1"/>
  <c r="E195" i="14"/>
  <c r="W195" i="14" s="1"/>
  <c r="E196" i="14"/>
  <c r="W196" i="14" s="1"/>
  <c r="E197" i="14"/>
  <c r="W197" i="14" s="1"/>
  <c r="E198" i="14"/>
  <c r="W198" i="14" s="1"/>
  <c r="E199" i="14"/>
  <c r="W199" i="14" s="1"/>
  <c r="E200" i="14"/>
  <c r="W200" i="14" s="1"/>
  <c r="E201" i="14"/>
  <c r="W201" i="14" s="1"/>
  <c r="E202" i="14"/>
  <c r="W202" i="14" s="1"/>
  <c r="E203" i="14"/>
  <c r="W203" i="14" s="1"/>
  <c r="E204" i="14"/>
  <c r="W204" i="14" s="1"/>
  <c r="E206" i="14"/>
  <c r="W206" i="14" s="1"/>
  <c r="E207" i="14"/>
  <c r="W207" i="14" s="1"/>
  <c r="E208" i="14"/>
  <c r="W208" i="14" s="1"/>
  <c r="E209" i="14"/>
  <c r="W209" i="14" s="1"/>
  <c r="E210" i="14"/>
  <c r="W210" i="14" s="1"/>
  <c r="E211" i="14"/>
  <c r="W211" i="14" s="1"/>
  <c r="E212" i="14"/>
  <c r="W212" i="14" s="1"/>
  <c r="E213" i="14"/>
  <c r="W213" i="14" s="1"/>
  <c r="E214" i="14"/>
  <c r="W214" i="14" s="1"/>
  <c r="E215" i="14"/>
  <c r="W215" i="14" s="1"/>
  <c r="E216" i="14"/>
  <c r="W216" i="14" s="1"/>
  <c r="E217" i="14"/>
  <c r="W217" i="14" s="1"/>
  <c r="E218" i="14"/>
  <c r="W218" i="14" s="1"/>
  <c r="E219" i="14"/>
  <c r="W219" i="14" s="1"/>
  <c r="E220" i="14"/>
  <c r="W220" i="14" s="1"/>
  <c r="E221" i="14"/>
  <c r="W221" i="14" s="1"/>
  <c r="E222" i="14"/>
  <c r="W222" i="14" s="1"/>
  <c r="E223" i="14"/>
  <c r="W223" i="14" s="1"/>
  <c r="E224" i="14"/>
  <c r="W224" i="14" s="1"/>
  <c r="E225" i="14"/>
  <c r="W225" i="14" s="1"/>
  <c r="E226" i="14"/>
  <c r="W226" i="14" s="1"/>
  <c r="E227" i="14"/>
  <c r="W227" i="14" s="1"/>
  <c r="E228" i="14"/>
  <c r="W228" i="14" s="1"/>
  <c r="E229" i="14"/>
  <c r="W229" i="14" s="1"/>
  <c r="E230" i="14"/>
  <c r="W230" i="14" s="1"/>
  <c r="E231" i="14"/>
  <c r="W231" i="14" s="1"/>
  <c r="E232" i="14"/>
  <c r="W232" i="14" s="1"/>
  <c r="E233" i="14"/>
  <c r="W233" i="14" s="1"/>
  <c r="E234" i="14"/>
  <c r="W234" i="14" s="1"/>
  <c r="E235" i="14"/>
  <c r="W235" i="14" s="1"/>
  <c r="E236" i="14"/>
  <c r="W236" i="14" s="1"/>
  <c r="E237" i="14"/>
  <c r="W237" i="14" s="1"/>
  <c r="E238" i="14"/>
  <c r="W238" i="14" s="1"/>
  <c r="E239" i="14"/>
  <c r="W239" i="14" s="1"/>
  <c r="E241" i="14"/>
  <c r="W241" i="14" s="1"/>
  <c r="E242" i="14"/>
  <c r="W242" i="14" s="1"/>
  <c r="E243" i="14"/>
  <c r="W243" i="14" s="1"/>
  <c r="E244" i="14"/>
  <c r="W244" i="14" s="1"/>
  <c r="E245" i="14"/>
  <c r="W245" i="14" s="1"/>
  <c r="E246" i="14"/>
  <c r="W246" i="14" s="1"/>
  <c r="E247" i="14"/>
  <c r="W247" i="14" s="1"/>
  <c r="E248" i="14"/>
  <c r="W248" i="14" s="1"/>
  <c r="E249" i="14"/>
  <c r="W249" i="14" s="1"/>
  <c r="E250" i="14"/>
  <c r="W250" i="14" s="1"/>
  <c r="E251" i="14"/>
  <c r="W251" i="14" s="1"/>
  <c r="E252" i="14"/>
  <c r="W252" i="14" s="1"/>
  <c r="E253" i="14"/>
  <c r="W253" i="14" s="1"/>
  <c r="E254" i="14"/>
  <c r="W254" i="14" s="1"/>
  <c r="E255" i="14"/>
  <c r="W255" i="14" s="1"/>
  <c r="E256" i="14"/>
  <c r="W256" i="14" s="1"/>
  <c r="E257" i="14"/>
  <c r="W257" i="14" s="1"/>
  <c r="E57" i="14"/>
  <c r="W57" i="14" s="1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11" i="14"/>
  <c r="E43" i="14" l="1"/>
  <c r="E57" i="23" l="1"/>
  <c r="E58" i="23"/>
  <c r="E59" i="23"/>
  <c r="E60" i="23"/>
  <c r="E61" i="23"/>
  <c r="E62" i="23"/>
  <c r="E63" i="23"/>
  <c r="E56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24" i="23"/>
  <c r="E12" i="23"/>
  <c r="E13" i="23"/>
  <c r="E14" i="23"/>
  <c r="E15" i="23"/>
  <c r="E16" i="23"/>
  <c r="E11" i="23"/>
  <c r="G20" i="9"/>
  <c r="I20" i="9"/>
  <c r="J20" i="9"/>
  <c r="K20" i="9"/>
  <c r="L20" i="9"/>
  <c r="F20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51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26" i="9"/>
  <c r="E12" i="9"/>
  <c r="E13" i="9"/>
  <c r="E14" i="9"/>
  <c r="E15" i="9"/>
  <c r="E16" i="9"/>
  <c r="E17" i="9"/>
  <c r="E18" i="9"/>
  <c r="E19" i="9"/>
  <c r="E11" i="9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134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33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10" i="8"/>
  <c r="T534" i="13" l="1"/>
  <c r="S233" i="8"/>
  <c r="T507" i="13"/>
  <c r="D132" i="27"/>
  <c r="G81" i="44" l="1"/>
  <c r="I81" i="44"/>
  <c r="J81" i="44"/>
  <c r="K81" i="44"/>
  <c r="L81" i="44"/>
  <c r="M81" i="44"/>
  <c r="F81" i="44"/>
  <c r="G23" i="44"/>
  <c r="I23" i="44"/>
  <c r="J23" i="44"/>
  <c r="K23" i="44"/>
  <c r="L23" i="44"/>
  <c r="M23" i="44"/>
  <c r="F23" i="44"/>
  <c r="G14" i="44"/>
  <c r="I14" i="44"/>
  <c r="J14" i="44"/>
  <c r="K14" i="44"/>
  <c r="L14" i="44"/>
  <c r="M14" i="44"/>
  <c r="F14" i="44"/>
  <c r="M79" i="10" l="1"/>
  <c r="N79" i="10" s="1"/>
  <c r="E57" i="10"/>
  <c r="M57" i="10" s="1"/>
  <c r="E58" i="10"/>
  <c r="M58" i="10" s="1"/>
  <c r="E59" i="10"/>
  <c r="M59" i="10" s="1"/>
  <c r="E60" i="10"/>
  <c r="M60" i="10" s="1"/>
  <c r="E61" i="10"/>
  <c r="M61" i="10" s="1"/>
  <c r="E62" i="10"/>
  <c r="M62" i="10" s="1"/>
  <c r="E63" i="10"/>
  <c r="M63" i="10" s="1"/>
  <c r="E64" i="10"/>
  <c r="M64" i="10" s="1"/>
  <c r="E65" i="10"/>
  <c r="M65" i="10" s="1"/>
  <c r="E66" i="10"/>
  <c r="M66" i="10" s="1"/>
  <c r="E67" i="10"/>
  <c r="M67" i="10" s="1"/>
  <c r="E68" i="10"/>
  <c r="M68" i="10" s="1"/>
  <c r="E69" i="10"/>
  <c r="M69" i="10" s="1"/>
  <c r="E70" i="10"/>
  <c r="M70" i="10" s="1"/>
  <c r="E71" i="10"/>
  <c r="M71" i="10" s="1"/>
  <c r="E72" i="10"/>
  <c r="M72" i="10" s="1"/>
  <c r="E73" i="10"/>
  <c r="M73" i="10" s="1"/>
  <c r="E74" i="10"/>
  <c r="M74" i="10" s="1"/>
  <c r="E75" i="10"/>
  <c r="M75" i="10" s="1"/>
  <c r="E76" i="10"/>
  <c r="M76" i="10" s="1"/>
  <c r="E77" i="10"/>
  <c r="M77" i="10" s="1"/>
  <c r="E78" i="10"/>
  <c r="M78" i="10" s="1"/>
  <c r="E56" i="10"/>
  <c r="H46" i="10"/>
  <c r="N46" i="10" s="1"/>
  <c r="E25" i="10"/>
  <c r="M25" i="10" s="1"/>
  <c r="E26" i="10"/>
  <c r="M26" i="10" s="1"/>
  <c r="E27" i="10"/>
  <c r="M27" i="10" s="1"/>
  <c r="E28" i="10"/>
  <c r="M28" i="10" s="1"/>
  <c r="E29" i="10"/>
  <c r="M29" i="10" s="1"/>
  <c r="E30" i="10"/>
  <c r="M30" i="10" s="1"/>
  <c r="E31" i="10"/>
  <c r="M31" i="10" s="1"/>
  <c r="E32" i="10"/>
  <c r="M32" i="10" s="1"/>
  <c r="E33" i="10"/>
  <c r="M33" i="10" s="1"/>
  <c r="E34" i="10"/>
  <c r="M34" i="10" s="1"/>
  <c r="E35" i="10"/>
  <c r="M35" i="10" s="1"/>
  <c r="E36" i="10"/>
  <c r="M36" i="10" s="1"/>
  <c r="E37" i="10"/>
  <c r="M37" i="10" s="1"/>
  <c r="E38" i="10"/>
  <c r="M38" i="10" s="1"/>
  <c r="E39" i="10"/>
  <c r="M39" i="10" s="1"/>
  <c r="E40" i="10"/>
  <c r="M40" i="10" s="1"/>
  <c r="E41" i="10"/>
  <c r="M41" i="10" s="1"/>
  <c r="E42" i="10"/>
  <c r="M42" i="10" s="1"/>
  <c r="E43" i="10"/>
  <c r="M43" i="10" s="1"/>
  <c r="E44" i="10"/>
  <c r="M44" i="10" s="1"/>
  <c r="E45" i="10"/>
  <c r="M45" i="10" s="1"/>
  <c r="E47" i="10"/>
  <c r="M47" i="10" s="1"/>
  <c r="E24" i="10"/>
  <c r="M24" i="10" s="1"/>
  <c r="Q10" i="10"/>
  <c r="P10" i="10"/>
  <c r="O10" i="10"/>
  <c r="H10" i="10"/>
  <c r="M48" i="10" l="1"/>
  <c r="E80" i="10"/>
  <c r="E48" i="10"/>
  <c r="O46" i="10"/>
  <c r="N10" i="10"/>
  <c r="P46" i="10"/>
  <c r="Q46" i="10"/>
  <c r="E12" i="10"/>
  <c r="E13" i="10"/>
  <c r="E14" i="10"/>
  <c r="E15" i="10"/>
  <c r="E16" i="10"/>
  <c r="E17" i="10"/>
  <c r="E18" i="10"/>
  <c r="E11" i="10"/>
  <c r="R46" i="10" l="1"/>
  <c r="E19" i="10"/>
  <c r="E514" i="13" l="1"/>
  <c r="E515" i="13"/>
  <c r="E516" i="13"/>
  <c r="E517" i="13"/>
  <c r="E518" i="13"/>
  <c r="E519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13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248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3" i="13"/>
  <c r="E494" i="13"/>
  <c r="E495" i="13"/>
  <c r="E497" i="13"/>
  <c r="E498" i="13"/>
  <c r="E499" i="13"/>
  <c r="E500" i="13"/>
  <c r="E501" i="13"/>
  <c r="E502" i="13"/>
  <c r="E503" i="13"/>
  <c r="E504" i="13"/>
  <c r="E505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67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7" i="13"/>
  <c r="E38" i="13"/>
  <c r="E39" i="13"/>
  <c r="E40" i="13"/>
  <c r="E41" i="13"/>
  <c r="E42" i="13"/>
  <c r="E43" i="13"/>
  <c r="E44" i="13"/>
  <c r="E45" i="13"/>
  <c r="E46" i="13"/>
  <c r="E47" i="13"/>
  <c r="E11" i="13"/>
  <c r="T242" i="13" l="1"/>
  <c r="E48" i="13"/>
  <c r="E41" i="24"/>
  <c r="E42" i="24"/>
  <c r="E43" i="24"/>
  <c r="E44" i="24"/>
  <c r="E40" i="24"/>
  <c r="E22" i="24"/>
  <c r="E23" i="24"/>
  <c r="E24" i="24"/>
  <c r="E25" i="24"/>
  <c r="E26" i="24"/>
  <c r="E27" i="24"/>
  <c r="E28" i="24"/>
  <c r="E29" i="24"/>
  <c r="E30" i="24"/>
  <c r="E31" i="24"/>
  <c r="E32" i="24"/>
  <c r="E21" i="24"/>
  <c r="E149" i="4"/>
  <c r="E127" i="4"/>
  <c r="E128" i="4"/>
  <c r="E130" i="4"/>
  <c r="E131" i="4"/>
  <c r="E133" i="4"/>
  <c r="E134" i="4"/>
  <c r="E135" i="4"/>
  <c r="E125" i="4"/>
  <c r="E87" i="4"/>
  <c r="E88" i="4"/>
  <c r="E89" i="4"/>
  <c r="E78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77" i="4"/>
  <c r="E106" i="4"/>
  <c r="E107" i="4"/>
  <c r="E108" i="4"/>
  <c r="E109" i="4"/>
  <c r="E113" i="4"/>
  <c r="E115" i="4"/>
  <c r="N115" i="4" s="1"/>
  <c r="E86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70" i="4"/>
  <c r="E71" i="4"/>
  <c r="E72" i="4"/>
  <c r="E73" i="4"/>
  <c r="E74" i="4"/>
  <c r="E75" i="4"/>
  <c r="E45" i="4"/>
  <c r="E33" i="4"/>
  <c r="E34" i="4"/>
  <c r="E32" i="4"/>
  <c r="E12" i="4"/>
  <c r="N12" i="4" s="1"/>
  <c r="E13" i="4"/>
  <c r="N13" i="4" s="1"/>
  <c r="E14" i="4"/>
  <c r="N14" i="4" s="1"/>
  <c r="E15" i="4"/>
  <c r="N15" i="4" s="1"/>
  <c r="E16" i="4"/>
  <c r="N16" i="4" s="1"/>
  <c r="E17" i="4"/>
  <c r="N17" i="4" s="1"/>
  <c r="E18" i="4"/>
  <c r="N18" i="4" s="1"/>
  <c r="E19" i="4"/>
  <c r="N19" i="4" s="1"/>
  <c r="E20" i="4"/>
  <c r="N20" i="4" s="1"/>
  <c r="E21" i="4"/>
  <c r="N21" i="4" s="1"/>
  <c r="E22" i="4"/>
  <c r="N22" i="4" s="1"/>
  <c r="E23" i="4"/>
  <c r="N23" i="4" s="1"/>
  <c r="E24" i="4"/>
  <c r="E11" i="4"/>
  <c r="E34" i="24" l="1"/>
  <c r="D171" i="33"/>
  <c r="D170" i="33"/>
  <c r="D169" i="33"/>
  <c r="D172" i="33" s="1"/>
  <c r="R78" i="33"/>
  <c r="R79" i="33"/>
  <c r="R80" i="33"/>
  <c r="R81" i="33"/>
  <c r="R82" i="33"/>
  <c r="R83" i="33"/>
  <c r="R84" i="33"/>
  <c r="R85" i="33"/>
  <c r="R86" i="33"/>
  <c r="R87" i="33"/>
  <c r="R88" i="33"/>
  <c r="R89" i="33"/>
  <c r="R90" i="33"/>
  <c r="R91" i="33"/>
  <c r="R92" i="33"/>
  <c r="R93" i="33"/>
  <c r="R94" i="33"/>
  <c r="R95" i="33"/>
  <c r="R96" i="33"/>
  <c r="R97" i="33"/>
  <c r="R98" i="33"/>
  <c r="R99" i="33"/>
  <c r="R100" i="33"/>
  <c r="R101" i="33"/>
  <c r="R102" i="33"/>
  <c r="R103" i="33"/>
  <c r="R104" i="33"/>
  <c r="R105" i="33"/>
  <c r="R106" i="33"/>
  <c r="R107" i="33"/>
  <c r="R108" i="33"/>
  <c r="R109" i="33"/>
  <c r="R110" i="33"/>
  <c r="R111" i="33"/>
  <c r="R112" i="33"/>
  <c r="R113" i="33"/>
  <c r="R114" i="33"/>
  <c r="R115" i="33"/>
  <c r="R116" i="33"/>
  <c r="R117" i="33"/>
  <c r="R118" i="33"/>
  <c r="R119" i="33"/>
  <c r="R120" i="33"/>
  <c r="R121" i="33"/>
  <c r="R122" i="33"/>
  <c r="R123" i="33"/>
  <c r="R124" i="33"/>
  <c r="R125" i="33"/>
  <c r="R126" i="33"/>
  <c r="R127" i="33"/>
  <c r="R128" i="33"/>
  <c r="R129" i="33"/>
  <c r="R130" i="33"/>
  <c r="R131" i="33"/>
  <c r="R132" i="33"/>
  <c r="R133" i="33"/>
  <c r="R134" i="33"/>
  <c r="R135" i="33"/>
  <c r="R136" i="33"/>
  <c r="R137" i="33"/>
  <c r="R138" i="33"/>
  <c r="R139" i="33"/>
  <c r="R140" i="33"/>
  <c r="R141" i="33"/>
  <c r="R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77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30" i="33"/>
  <c r="E31" i="33"/>
  <c r="L31" i="33" s="1"/>
  <c r="E32" i="33"/>
  <c r="L32" i="33" s="1"/>
  <c r="E33" i="33"/>
  <c r="L33" i="33" s="1"/>
  <c r="E34" i="33"/>
  <c r="L34" i="33" s="1"/>
  <c r="E35" i="33"/>
  <c r="L35" i="33" s="1"/>
  <c r="E36" i="33"/>
  <c r="L36" i="33" s="1"/>
  <c r="E37" i="33"/>
  <c r="L37" i="33" s="1"/>
  <c r="E38" i="33"/>
  <c r="L38" i="33" s="1"/>
  <c r="E39" i="33"/>
  <c r="L39" i="33" s="1"/>
  <c r="E40" i="33"/>
  <c r="L40" i="33" s="1"/>
  <c r="E41" i="33"/>
  <c r="L41" i="33" s="1"/>
  <c r="E42" i="33"/>
  <c r="L42" i="33" s="1"/>
  <c r="E43" i="33"/>
  <c r="L43" i="33" s="1"/>
  <c r="E44" i="33"/>
  <c r="L44" i="33" s="1"/>
  <c r="E45" i="33"/>
  <c r="L45" i="33" s="1"/>
  <c r="E46" i="33"/>
  <c r="L46" i="33" s="1"/>
  <c r="E47" i="33"/>
  <c r="L47" i="33" s="1"/>
  <c r="E48" i="33"/>
  <c r="L48" i="33" s="1"/>
  <c r="E49" i="33"/>
  <c r="L49" i="33" s="1"/>
  <c r="E50" i="33"/>
  <c r="L50" i="33" s="1"/>
  <c r="E51" i="33"/>
  <c r="L51" i="33" s="1"/>
  <c r="E52" i="33"/>
  <c r="L52" i="33" s="1"/>
  <c r="E53" i="33"/>
  <c r="L53" i="33" s="1"/>
  <c r="E54" i="33"/>
  <c r="L54" i="33" s="1"/>
  <c r="E55" i="33"/>
  <c r="L55" i="33" s="1"/>
  <c r="E56" i="33"/>
  <c r="L56" i="33" s="1"/>
  <c r="E57" i="33"/>
  <c r="L57" i="33" s="1"/>
  <c r="E58" i="33"/>
  <c r="L58" i="33" s="1"/>
  <c r="E59" i="33"/>
  <c r="L59" i="33" s="1"/>
  <c r="E60" i="33"/>
  <c r="L60" i="33" s="1"/>
  <c r="E61" i="33"/>
  <c r="L61" i="33" s="1"/>
  <c r="E62" i="33"/>
  <c r="L62" i="33" s="1"/>
  <c r="E63" i="33"/>
  <c r="L63" i="33" s="1"/>
  <c r="E64" i="33"/>
  <c r="L64" i="33" s="1"/>
  <c r="E65" i="33"/>
  <c r="L65" i="33" s="1"/>
  <c r="E66" i="33"/>
  <c r="L66" i="33" s="1"/>
  <c r="E67" i="33"/>
  <c r="L67" i="33" s="1"/>
  <c r="E68" i="33"/>
  <c r="L68" i="33" s="1"/>
  <c r="E69" i="33"/>
  <c r="L69" i="33" s="1"/>
  <c r="E70" i="33"/>
  <c r="L70" i="33" s="1"/>
  <c r="E3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10" i="33"/>
  <c r="R71" i="33" l="1"/>
  <c r="R24" i="33"/>
  <c r="R142" i="33"/>
  <c r="E142" i="33"/>
  <c r="E71" i="33"/>
  <c r="L30" i="33"/>
  <c r="L71" i="33" s="1"/>
  <c r="D11" i="42" l="1"/>
  <c r="D12" i="42"/>
  <c r="D13" i="42"/>
  <c r="D14" i="42"/>
  <c r="D15" i="42"/>
  <c r="D16" i="42"/>
  <c r="D17" i="42"/>
  <c r="D18" i="42"/>
  <c r="D19" i="42"/>
  <c r="D10" i="42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6" i="15"/>
  <c r="E177" i="15"/>
  <c r="E109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6" i="15"/>
  <c r="E97" i="15"/>
  <c r="E98" i="15"/>
  <c r="E99" i="15"/>
  <c r="E100" i="15"/>
  <c r="E36" i="15"/>
  <c r="E11" i="15"/>
  <c r="M11" i="15" s="1"/>
  <c r="E12" i="15"/>
  <c r="M12" i="15" s="1"/>
  <c r="E13" i="15"/>
  <c r="M13" i="15" s="1"/>
  <c r="E14" i="15"/>
  <c r="M14" i="15" s="1"/>
  <c r="E15" i="15"/>
  <c r="M15" i="15" s="1"/>
  <c r="E16" i="15"/>
  <c r="M16" i="15" s="1"/>
  <c r="E17" i="15"/>
  <c r="M17" i="15" s="1"/>
  <c r="E18" i="15"/>
  <c r="M18" i="15" s="1"/>
  <c r="E19" i="15"/>
  <c r="M19" i="15" s="1"/>
  <c r="E20" i="15"/>
  <c r="M20" i="15" s="1"/>
  <c r="E21" i="15"/>
  <c r="M21" i="15" s="1"/>
  <c r="E22" i="15"/>
  <c r="M22" i="15" s="1"/>
  <c r="E23" i="15"/>
  <c r="M23" i="15" s="1"/>
  <c r="E24" i="15"/>
  <c r="M24" i="15" s="1"/>
  <c r="E25" i="15"/>
  <c r="M25" i="15" s="1"/>
  <c r="E26" i="15"/>
  <c r="M26" i="15" s="1"/>
  <c r="E27" i="15"/>
  <c r="M27" i="15" s="1"/>
  <c r="E28" i="15"/>
  <c r="M28" i="15" s="1"/>
  <c r="E10" i="15"/>
  <c r="P69" i="19"/>
  <c r="P70" i="19"/>
  <c r="P73" i="19"/>
  <c r="P77" i="19"/>
  <c r="P80" i="19"/>
  <c r="P87" i="19"/>
  <c r="P92" i="19"/>
  <c r="F103" i="19"/>
  <c r="H103" i="19"/>
  <c r="I103" i="19"/>
  <c r="J103" i="19"/>
  <c r="K103" i="19"/>
  <c r="E103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L98" i="19" s="1"/>
  <c r="D99" i="19"/>
  <c r="L99" i="19" s="1"/>
  <c r="D100" i="19"/>
  <c r="L100" i="19" s="1"/>
  <c r="D101" i="19"/>
  <c r="L101" i="19" s="1"/>
  <c r="D102" i="19"/>
  <c r="L102" i="19" s="1"/>
  <c r="D62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25" i="19"/>
  <c r="S179" i="15" l="1"/>
  <c r="S101" i="15"/>
  <c r="E29" i="15"/>
  <c r="N32" i="2" l="1"/>
  <c r="R32" i="2" s="1"/>
  <c r="T32" i="2" s="1"/>
  <c r="N31" i="2"/>
  <c r="R31" i="2" s="1"/>
  <c r="T31" i="2" s="1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161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3" i="2"/>
  <c r="S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39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10" i="2"/>
  <c r="E11" i="2"/>
  <c r="M11" i="2" s="1"/>
  <c r="E12" i="2"/>
  <c r="M12" i="2" s="1"/>
  <c r="E13" i="2"/>
  <c r="M13" i="2" s="1"/>
  <c r="E14" i="2"/>
  <c r="M14" i="2" s="1"/>
  <c r="E15" i="2"/>
  <c r="M15" i="2" s="1"/>
  <c r="E16" i="2"/>
  <c r="M16" i="2" s="1"/>
  <c r="E17" i="2"/>
  <c r="M17" i="2" s="1"/>
  <c r="E18" i="2"/>
  <c r="M18" i="2" s="1"/>
  <c r="E19" i="2"/>
  <c r="M19" i="2" s="1"/>
  <c r="E20" i="2"/>
  <c r="M20" i="2" s="1"/>
  <c r="E21" i="2"/>
  <c r="M21" i="2" s="1"/>
  <c r="E22" i="2"/>
  <c r="M22" i="2" s="1"/>
  <c r="E23" i="2"/>
  <c r="M23" i="2" s="1"/>
  <c r="E24" i="2"/>
  <c r="M24" i="2" s="1"/>
  <c r="E25" i="2"/>
  <c r="M25" i="2" s="1"/>
  <c r="E26" i="2"/>
  <c r="M26" i="2" s="1"/>
  <c r="E27" i="2"/>
  <c r="M27" i="2" s="1"/>
  <c r="E28" i="2"/>
  <c r="M28" i="2" s="1"/>
  <c r="E29" i="2"/>
  <c r="M29" i="2" s="1"/>
  <c r="E10" i="2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61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28" i="6"/>
  <c r="E11" i="6"/>
  <c r="E12" i="6"/>
  <c r="E13" i="6"/>
  <c r="E14" i="6"/>
  <c r="E15" i="6"/>
  <c r="E17" i="6"/>
  <c r="E18" i="6"/>
  <c r="E20" i="6"/>
  <c r="E10" i="6"/>
  <c r="S273" i="2" l="1"/>
  <c r="S33" i="2"/>
  <c r="S155" i="2"/>
  <c r="E80" i="6"/>
  <c r="E55" i="6"/>
  <c r="E155" i="2"/>
  <c r="D162" i="21"/>
  <c r="D161" i="21"/>
  <c r="D160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85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30" i="21"/>
  <c r="E12" i="21"/>
  <c r="E13" i="21"/>
  <c r="E14" i="21"/>
  <c r="E15" i="21"/>
  <c r="E16" i="21"/>
  <c r="E17" i="21"/>
  <c r="E18" i="21"/>
  <c r="E19" i="21"/>
  <c r="E20" i="21"/>
  <c r="E21" i="21"/>
  <c r="E22" i="21"/>
  <c r="E11" i="21"/>
  <c r="D163" i="21" l="1"/>
  <c r="D263" i="31"/>
  <c r="D262" i="31"/>
  <c r="D261" i="31"/>
  <c r="T141" i="31"/>
  <c r="T142" i="31"/>
  <c r="T143" i="31"/>
  <c r="T144" i="31"/>
  <c r="T145" i="31"/>
  <c r="T146" i="31"/>
  <c r="T147" i="31"/>
  <c r="T148" i="31"/>
  <c r="T149" i="31"/>
  <c r="T150" i="31"/>
  <c r="T151" i="31"/>
  <c r="T152" i="31"/>
  <c r="T153" i="31"/>
  <c r="T154" i="31"/>
  <c r="T155" i="31"/>
  <c r="T156" i="31"/>
  <c r="T157" i="31"/>
  <c r="T158" i="31"/>
  <c r="T159" i="31"/>
  <c r="T160" i="31"/>
  <c r="T161" i="31"/>
  <c r="T162" i="31"/>
  <c r="T163" i="31"/>
  <c r="T164" i="31"/>
  <c r="T166" i="31"/>
  <c r="T167" i="31"/>
  <c r="T168" i="31"/>
  <c r="T169" i="31"/>
  <c r="T170" i="31"/>
  <c r="T171" i="31"/>
  <c r="T172" i="31"/>
  <c r="T173" i="31"/>
  <c r="T174" i="31"/>
  <c r="T175" i="31"/>
  <c r="T176" i="31"/>
  <c r="T177" i="31"/>
  <c r="T178" i="31"/>
  <c r="T179" i="31"/>
  <c r="T180" i="31"/>
  <c r="T181" i="31"/>
  <c r="T182" i="31"/>
  <c r="T183" i="31"/>
  <c r="T184" i="31"/>
  <c r="T185" i="31"/>
  <c r="T18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6" i="31"/>
  <c r="T248" i="31"/>
  <c r="T249" i="31"/>
  <c r="T250" i="31"/>
  <c r="T251" i="31"/>
  <c r="T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6" i="31"/>
  <c r="E248" i="31"/>
  <c r="E249" i="31"/>
  <c r="E250" i="31"/>
  <c r="E251" i="31"/>
  <c r="E14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3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10" i="31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09" i="12"/>
  <c r="E110" i="12"/>
  <c r="M110" i="12" s="1"/>
  <c r="E111" i="12"/>
  <c r="M111" i="12" s="1"/>
  <c r="E112" i="12"/>
  <c r="M112" i="12" s="1"/>
  <c r="E113" i="12"/>
  <c r="M113" i="12" s="1"/>
  <c r="E114" i="12"/>
  <c r="M114" i="12" s="1"/>
  <c r="E115" i="12"/>
  <c r="M115" i="12" s="1"/>
  <c r="E116" i="12"/>
  <c r="M116" i="12" s="1"/>
  <c r="E117" i="12"/>
  <c r="M117" i="12" s="1"/>
  <c r="E118" i="12"/>
  <c r="M118" i="12" s="1"/>
  <c r="E119" i="12"/>
  <c r="M119" i="12" s="1"/>
  <c r="E120" i="12"/>
  <c r="M120" i="12" s="1"/>
  <c r="E121" i="12"/>
  <c r="M121" i="12" s="1"/>
  <c r="E122" i="12"/>
  <c r="M122" i="12" s="1"/>
  <c r="E123" i="12"/>
  <c r="M123" i="12" s="1"/>
  <c r="E124" i="12"/>
  <c r="M124" i="12" s="1"/>
  <c r="E125" i="12"/>
  <c r="M125" i="12" s="1"/>
  <c r="E126" i="12"/>
  <c r="M126" i="12" s="1"/>
  <c r="E127" i="12"/>
  <c r="M127" i="12" s="1"/>
  <c r="E128" i="12"/>
  <c r="M128" i="12" s="1"/>
  <c r="E129" i="12"/>
  <c r="M129" i="12" s="1"/>
  <c r="E130" i="12"/>
  <c r="M130" i="12" s="1"/>
  <c r="E131" i="12"/>
  <c r="M131" i="12" s="1"/>
  <c r="E132" i="12"/>
  <c r="M132" i="12" s="1"/>
  <c r="E133" i="12"/>
  <c r="M133" i="12" s="1"/>
  <c r="E134" i="12"/>
  <c r="M134" i="12" s="1"/>
  <c r="E135" i="12"/>
  <c r="E136" i="12"/>
  <c r="E137" i="12"/>
  <c r="E138" i="12"/>
  <c r="E139" i="12"/>
  <c r="E140" i="12"/>
  <c r="E141" i="12"/>
  <c r="E142" i="12"/>
  <c r="E143" i="12"/>
  <c r="M143" i="12" s="1"/>
  <c r="E144" i="12"/>
  <c r="M144" i="12" s="1"/>
  <c r="E145" i="12"/>
  <c r="M145" i="12" s="1"/>
  <c r="E146" i="12"/>
  <c r="M146" i="12" s="1"/>
  <c r="E147" i="12"/>
  <c r="M147" i="12" s="1"/>
  <c r="E148" i="12"/>
  <c r="M148" i="12" s="1"/>
  <c r="E149" i="12"/>
  <c r="M149" i="12" s="1"/>
  <c r="E150" i="12"/>
  <c r="M150" i="12" s="1"/>
  <c r="E151" i="12"/>
  <c r="M151" i="12" s="1"/>
  <c r="E152" i="12"/>
  <c r="M152" i="12" s="1"/>
  <c r="E153" i="12"/>
  <c r="M153" i="12" s="1"/>
  <c r="E154" i="12"/>
  <c r="M154" i="12" s="1"/>
  <c r="E155" i="12"/>
  <c r="M155" i="12" s="1"/>
  <c r="E156" i="12"/>
  <c r="M156" i="12" s="1"/>
  <c r="E157" i="12"/>
  <c r="M157" i="12" s="1"/>
  <c r="E158" i="12"/>
  <c r="M158" i="12" s="1"/>
  <c r="E159" i="12"/>
  <c r="M159" i="12" s="1"/>
  <c r="E160" i="12"/>
  <c r="M160" i="12" s="1"/>
  <c r="E161" i="12"/>
  <c r="M161" i="12" s="1"/>
  <c r="E162" i="12"/>
  <c r="M162" i="12" s="1"/>
  <c r="E163" i="12"/>
  <c r="M163" i="12" s="1"/>
  <c r="E164" i="12"/>
  <c r="M164" i="12" s="1"/>
  <c r="E165" i="12"/>
  <c r="M165" i="12" s="1"/>
  <c r="E166" i="12"/>
  <c r="M166" i="12" s="1"/>
  <c r="E167" i="12"/>
  <c r="M167" i="12" s="1"/>
  <c r="E168" i="12"/>
  <c r="M168" i="12" s="1"/>
  <c r="E169" i="12"/>
  <c r="M169" i="12" s="1"/>
  <c r="E170" i="12"/>
  <c r="M170" i="12" s="1"/>
  <c r="E171" i="12"/>
  <c r="M171" i="12" s="1"/>
  <c r="E172" i="12"/>
  <c r="M172" i="12" s="1"/>
  <c r="E173" i="12"/>
  <c r="M173" i="12" s="1"/>
  <c r="E174" i="12"/>
  <c r="M174" i="12" s="1"/>
  <c r="E175" i="12"/>
  <c r="M175" i="12" s="1"/>
  <c r="E176" i="12"/>
  <c r="M176" i="12" s="1"/>
  <c r="E177" i="12"/>
  <c r="M177" i="12" s="1"/>
  <c r="E178" i="12"/>
  <c r="M178" i="12" s="1"/>
  <c r="E109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42" i="12"/>
  <c r="E43" i="12"/>
  <c r="M43" i="12" s="1"/>
  <c r="E44" i="12"/>
  <c r="M44" i="12" s="1"/>
  <c r="E45" i="12"/>
  <c r="M45" i="12" s="1"/>
  <c r="E46" i="12"/>
  <c r="M46" i="12" s="1"/>
  <c r="E47" i="12"/>
  <c r="M47" i="12" s="1"/>
  <c r="E48" i="12"/>
  <c r="M48" i="12" s="1"/>
  <c r="E49" i="12"/>
  <c r="M49" i="12" s="1"/>
  <c r="E50" i="12"/>
  <c r="M50" i="12" s="1"/>
  <c r="E51" i="12"/>
  <c r="M51" i="12" s="1"/>
  <c r="E52" i="12"/>
  <c r="M52" i="12" s="1"/>
  <c r="E53" i="12"/>
  <c r="M53" i="12" s="1"/>
  <c r="E54" i="12"/>
  <c r="M54" i="12" s="1"/>
  <c r="E55" i="12"/>
  <c r="M55" i="12" s="1"/>
  <c r="E56" i="12"/>
  <c r="M56" i="12" s="1"/>
  <c r="E57" i="12"/>
  <c r="M57" i="12" s="1"/>
  <c r="E58" i="12"/>
  <c r="M58" i="12" s="1"/>
  <c r="E59" i="12"/>
  <c r="M59" i="12" s="1"/>
  <c r="E60" i="12"/>
  <c r="M60" i="12" s="1"/>
  <c r="E61" i="12"/>
  <c r="M61" i="12" s="1"/>
  <c r="E62" i="12"/>
  <c r="M62" i="12" s="1"/>
  <c r="E63" i="12"/>
  <c r="M63" i="12" s="1"/>
  <c r="E64" i="12"/>
  <c r="M64" i="12" s="1"/>
  <c r="E65" i="12"/>
  <c r="M65" i="12" s="1"/>
  <c r="E66" i="12"/>
  <c r="M66" i="12" s="1"/>
  <c r="E67" i="12"/>
  <c r="M67" i="12" s="1"/>
  <c r="E68" i="12"/>
  <c r="M68" i="12" s="1"/>
  <c r="E69" i="12"/>
  <c r="M69" i="12" s="1"/>
  <c r="E70" i="12"/>
  <c r="M70" i="12" s="1"/>
  <c r="E71" i="12"/>
  <c r="M71" i="12" s="1"/>
  <c r="E72" i="12"/>
  <c r="M72" i="12" s="1"/>
  <c r="E73" i="12"/>
  <c r="M73" i="12" s="1"/>
  <c r="E74" i="12"/>
  <c r="M74" i="12" s="1"/>
  <c r="E75" i="12"/>
  <c r="M75" i="12" s="1"/>
  <c r="E76" i="12"/>
  <c r="M76" i="12" s="1"/>
  <c r="E77" i="12"/>
  <c r="M77" i="12" s="1"/>
  <c r="E78" i="12"/>
  <c r="M78" i="12" s="1"/>
  <c r="E79" i="12"/>
  <c r="M79" i="12" s="1"/>
  <c r="E80" i="12"/>
  <c r="M80" i="12" s="1"/>
  <c r="E81" i="12"/>
  <c r="M81" i="12" s="1"/>
  <c r="E82" i="12"/>
  <c r="M82" i="12" s="1"/>
  <c r="E83" i="12"/>
  <c r="M83" i="12" s="1"/>
  <c r="E84" i="12"/>
  <c r="M84" i="12" s="1"/>
  <c r="E85" i="12"/>
  <c r="M85" i="12" s="1"/>
  <c r="E86" i="12"/>
  <c r="M86" i="12" s="1"/>
  <c r="E87" i="12"/>
  <c r="M87" i="12" s="1"/>
  <c r="E88" i="12"/>
  <c r="M88" i="12" s="1"/>
  <c r="E89" i="12"/>
  <c r="M89" i="12" s="1"/>
  <c r="E90" i="12"/>
  <c r="M90" i="12" s="1"/>
  <c r="E91" i="12"/>
  <c r="M91" i="12" s="1"/>
  <c r="E92" i="12"/>
  <c r="M92" i="12" s="1"/>
  <c r="E93" i="12"/>
  <c r="M93" i="12" s="1"/>
  <c r="E94" i="12"/>
  <c r="M94" i="12" s="1"/>
  <c r="E95" i="12"/>
  <c r="M95" i="12" s="1"/>
  <c r="E96" i="12"/>
  <c r="M96" i="12" s="1"/>
  <c r="E97" i="12"/>
  <c r="M97" i="12" s="1"/>
  <c r="E98" i="12"/>
  <c r="M98" i="12" s="1"/>
  <c r="E99" i="12"/>
  <c r="M99" i="12" s="1"/>
  <c r="E100" i="12"/>
  <c r="M100" i="12" s="1"/>
  <c r="E101" i="12"/>
  <c r="M101" i="12" s="1"/>
  <c r="E102" i="12"/>
  <c r="M102" i="12" s="1"/>
  <c r="E42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10" i="12"/>
  <c r="E11" i="12"/>
  <c r="M11" i="12" s="1"/>
  <c r="E12" i="12"/>
  <c r="M12" i="12" s="1"/>
  <c r="E13" i="12"/>
  <c r="M13" i="12" s="1"/>
  <c r="E14" i="12"/>
  <c r="M14" i="12" s="1"/>
  <c r="E15" i="12"/>
  <c r="M15" i="12" s="1"/>
  <c r="E16" i="12"/>
  <c r="M16" i="12" s="1"/>
  <c r="E17" i="12"/>
  <c r="M17" i="12" s="1"/>
  <c r="E18" i="12"/>
  <c r="M18" i="12" s="1"/>
  <c r="E19" i="12"/>
  <c r="M19" i="12" s="1"/>
  <c r="E20" i="12"/>
  <c r="M20" i="12" s="1"/>
  <c r="E21" i="12"/>
  <c r="M21" i="12" s="1"/>
  <c r="E22" i="12"/>
  <c r="M22" i="12" s="1"/>
  <c r="E23" i="12"/>
  <c r="M23" i="12" s="1"/>
  <c r="E24" i="12"/>
  <c r="M24" i="12" s="1"/>
  <c r="E25" i="12"/>
  <c r="M25" i="12" s="1"/>
  <c r="E26" i="12"/>
  <c r="M26" i="12" s="1"/>
  <c r="E27" i="12"/>
  <c r="M27" i="12" s="1"/>
  <c r="E28" i="12"/>
  <c r="M28" i="12" s="1"/>
  <c r="E29" i="12"/>
  <c r="M29" i="12" s="1"/>
  <c r="E30" i="12"/>
  <c r="M30" i="12" s="1"/>
  <c r="E31" i="12"/>
  <c r="M31" i="12" s="1"/>
  <c r="E32" i="12"/>
  <c r="M32" i="12" s="1"/>
  <c r="E10" i="12"/>
  <c r="M139" i="12" l="1"/>
  <c r="H139" i="12"/>
  <c r="M142" i="12"/>
  <c r="H142" i="12"/>
  <c r="M138" i="12"/>
  <c r="H138" i="12"/>
  <c r="M135" i="12"/>
  <c r="H135" i="12"/>
  <c r="M141" i="12"/>
  <c r="H141" i="12"/>
  <c r="M137" i="12"/>
  <c r="H137" i="12"/>
  <c r="M140" i="12"/>
  <c r="H140" i="12"/>
  <c r="M136" i="12"/>
  <c r="H136" i="12"/>
  <c r="T134" i="31"/>
  <c r="S34" i="12"/>
  <c r="S103" i="12"/>
  <c r="S179" i="12"/>
  <c r="E34" i="12"/>
  <c r="S180" i="12" l="1"/>
  <c r="D164" i="17"/>
  <c r="D163" i="17"/>
  <c r="D162" i="17"/>
  <c r="R88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30" i="17"/>
  <c r="R131" i="17"/>
  <c r="R132" i="17"/>
  <c r="R133" i="17"/>
  <c r="R134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30" i="17"/>
  <c r="E31" i="17"/>
  <c r="V31" i="17" s="1"/>
  <c r="E32" i="17"/>
  <c r="V32" i="17" s="1"/>
  <c r="E33" i="17"/>
  <c r="V33" i="17" s="1"/>
  <c r="E34" i="17"/>
  <c r="V34" i="17" s="1"/>
  <c r="E35" i="17"/>
  <c r="V35" i="17" s="1"/>
  <c r="E36" i="17"/>
  <c r="V36" i="17" s="1"/>
  <c r="E37" i="17"/>
  <c r="V37" i="17" s="1"/>
  <c r="E38" i="17"/>
  <c r="V38" i="17" s="1"/>
  <c r="E39" i="17"/>
  <c r="V39" i="17" s="1"/>
  <c r="E40" i="17"/>
  <c r="V40" i="17" s="1"/>
  <c r="E41" i="17"/>
  <c r="V41" i="17" s="1"/>
  <c r="E42" i="17"/>
  <c r="V42" i="17" s="1"/>
  <c r="E43" i="17"/>
  <c r="V43" i="17" s="1"/>
  <c r="E44" i="17"/>
  <c r="V44" i="17" s="1"/>
  <c r="E45" i="17"/>
  <c r="V45" i="17" s="1"/>
  <c r="E46" i="17"/>
  <c r="V46" i="17" s="1"/>
  <c r="E47" i="17"/>
  <c r="V47" i="17" s="1"/>
  <c r="E48" i="17"/>
  <c r="V48" i="17" s="1"/>
  <c r="E49" i="17"/>
  <c r="V49" i="17" s="1"/>
  <c r="E50" i="17"/>
  <c r="V50" i="17" s="1"/>
  <c r="E51" i="17"/>
  <c r="V51" i="17" s="1"/>
  <c r="E52" i="17"/>
  <c r="V52" i="17" s="1"/>
  <c r="E53" i="17"/>
  <c r="V53" i="17" s="1"/>
  <c r="E54" i="17"/>
  <c r="V54" i="17" s="1"/>
  <c r="E55" i="17"/>
  <c r="V55" i="17" s="1"/>
  <c r="E56" i="17"/>
  <c r="V56" i="17" s="1"/>
  <c r="E57" i="17"/>
  <c r="V57" i="17" s="1"/>
  <c r="E58" i="17"/>
  <c r="V58" i="17" s="1"/>
  <c r="E59" i="17"/>
  <c r="V59" i="17" s="1"/>
  <c r="E60" i="17"/>
  <c r="V60" i="17" s="1"/>
  <c r="E61" i="17"/>
  <c r="V61" i="17" s="1"/>
  <c r="E62" i="17"/>
  <c r="V62" i="17" s="1"/>
  <c r="E63" i="17"/>
  <c r="V63" i="17" s="1"/>
  <c r="E64" i="17"/>
  <c r="V64" i="17" s="1"/>
  <c r="E65" i="17"/>
  <c r="V65" i="17" s="1"/>
  <c r="E66" i="17"/>
  <c r="V66" i="17" s="1"/>
  <c r="E67" i="17"/>
  <c r="V67" i="17" s="1"/>
  <c r="E68" i="17"/>
  <c r="V68" i="17" s="1"/>
  <c r="E69" i="17"/>
  <c r="V69" i="17" s="1"/>
  <c r="E70" i="17"/>
  <c r="V70" i="17" s="1"/>
  <c r="E71" i="17"/>
  <c r="V71" i="17" s="1"/>
  <c r="E72" i="17"/>
  <c r="V72" i="17" s="1"/>
  <c r="E73" i="17"/>
  <c r="V73" i="17" s="1"/>
  <c r="E74" i="17"/>
  <c r="V74" i="17" s="1"/>
  <c r="E75" i="17"/>
  <c r="V75" i="17" s="1"/>
  <c r="E30" i="17"/>
  <c r="V30" i="17" s="1"/>
  <c r="R11" i="17"/>
  <c r="R12" i="17"/>
  <c r="R13" i="17"/>
  <c r="R14" i="17"/>
  <c r="R15" i="17"/>
  <c r="R16" i="17"/>
  <c r="R17" i="17"/>
  <c r="R18" i="17"/>
  <c r="R19" i="17"/>
  <c r="R20" i="17"/>
  <c r="R21" i="17"/>
  <c r="R22" i="17"/>
  <c r="R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10" i="17"/>
  <c r="R129" i="17"/>
  <c r="R89" i="17"/>
  <c r="R23" i="17" l="1"/>
  <c r="R77" i="17"/>
  <c r="R135" i="17"/>
  <c r="E23" i="17"/>
  <c r="E77" i="17"/>
  <c r="E135" i="17"/>
  <c r="H191" i="3" l="1"/>
  <c r="E193" i="3"/>
  <c r="E194" i="3"/>
  <c r="E195" i="3"/>
  <c r="E196" i="3"/>
  <c r="E197" i="3"/>
  <c r="E198" i="3"/>
  <c r="E199" i="3"/>
  <c r="E192" i="3"/>
  <c r="H181" i="3"/>
  <c r="H177" i="3"/>
  <c r="H176" i="3"/>
  <c r="H173" i="3"/>
  <c r="H166" i="3"/>
  <c r="H143" i="3"/>
  <c r="H136" i="3"/>
  <c r="H135" i="3"/>
  <c r="H140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22" i="3"/>
  <c r="H109" i="3" l="1"/>
  <c r="H100" i="3"/>
  <c r="H97" i="3"/>
  <c r="H84" i="3"/>
  <c r="H83" i="3"/>
  <c r="H81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N112" i="3" s="1"/>
  <c r="E37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30" i="3"/>
  <c r="E114" i="3" l="1"/>
  <c r="E31" i="3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54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26" i="34"/>
  <c r="E11" i="34"/>
  <c r="E12" i="34"/>
  <c r="E13" i="34"/>
  <c r="E14" i="34"/>
  <c r="E15" i="34"/>
  <c r="E16" i="34"/>
  <c r="E17" i="34"/>
  <c r="E18" i="34"/>
  <c r="E10" i="34"/>
  <c r="E80" i="34" l="1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44" i="7"/>
  <c r="E26" i="7"/>
  <c r="E27" i="7"/>
  <c r="E28" i="7"/>
  <c r="E29" i="7"/>
  <c r="E30" i="7"/>
  <c r="E31" i="7"/>
  <c r="E32" i="7"/>
  <c r="E33" i="7"/>
  <c r="E34" i="7"/>
  <c r="E35" i="7"/>
  <c r="E36" i="7"/>
  <c r="E37" i="7"/>
  <c r="E25" i="7"/>
  <c r="E12" i="7"/>
  <c r="E13" i="7"/>
  <c r="E14" i="7"/>
  <c r="E15" i="7"/>
  <c r="E16" i="7"/>
  <c r="E17" i="7"/>
  <c r="E18" i="7"/>
  <c r="E11" i="7"/>
  <c r="E19" i="7" l="1"/>
  <c r="D118" i="44" l="1"/>
  <c r="D117" i="44"/>
  <c r="D135" i="44" s="1"/>
  <c r="E44" i="45" s="1"/>
  <c r="D116" i="44"/>
  <c r="D115" i="44"/>
  <c r="D114" i="44"/>
  <c r="D113" i="44"/>
  <c r="D131" i="44" s="1"/>
  <c r="E40" i="45" s="1"/>
  <c r="D112" i="44"/>
  <c r="G112" i="44" s="1"/>
  <c r="D111" i="44"/>
  <c r="D129" i="44" s="1"/>
  <c r="E38" i="45" s="1"/>
  <c r="D110" i="44"/>
  <c r="G109" i="44"/>
  <c r="D109" i="44"/>
  <c r="M88" i="44"/>
  <c r="L88" i="44"/>
  <c r="K88" i="44"/>
  <c r="J88" i="44"/>
  <c r="I88" i="44"/>
  <c r="G88" i="44"/>
  <c r="F88" i="44"/>
  <c r="N87" i="44"/>
  <c r="H87" i="44"/>
  <c r="N80" i="44"/>
  <c r="H80" i="44"/>
  <c r="N79" i="44"/>
  <c r="H79" i="44"/>
  <c r="M73" i="44"/>
  <c r="L73" i="44"/>
  <c r="K73" i="44"/>
  <c r="J73" i="44"/>
  <c r="I73" i="44"/>
  <c r="G73" i="44"/>
  <c r="F73" i="44"/>
  <c r="P72" i="44"/>
  <c r="P73" i="44" s="1"/>
  <c r="N72" i="44"/>
  <c r="N73" i="44" s="1"/>
  <c r="H72" i="44"/>
  <c r="H73" i="44" s="1"/>
  <c r="M66" i="44"/>
  <c r="L66" i="44"/>
  <c r="K66" i="44"/>
  <c r="J66" i="44"/>
  <c r="I66" i="44"/>
  <c r="G66" i="44"/>
  <c r="F66" i="44"/>
  <c r="N65" i="44"/>
  <c r="N66" i="44" s="1"/>
  <c r="H65" i="44"/>
  <c r="P65" i="44" s="1"/>
  <c r="P66" i="44" s="1"/>
  <c r="J58" i="44"/>
  <c r="N58" i="44" s="1"/>
  <c r="H58" i="44"/>
  <c r="N57" i="44"/>
  <c r="J57" i="44"/>
  <c r="H57" i="44"/>
  <c r="N56" i="44"/>
  <c r="H56" i="44"/>
  <c r="R56" i="44" s="1"/>
  <c r="M45" i="44"/>
  <c r="L45" i="44"/>
  <c r="K45" i="44"/>
  <c r="J45" i="44"/>
  <c r="I45" i="44"/>
  <c r="G45" i="44"/>
  <c r="F45" i="44"/>
  <c r="N44" i="44"/>
  <c r="N45" i="44" s="1"/>
  <c r="H44" i="44"/>
  <c r="M39" i="44"/>
  <c r="G39" i="44"/>
  <c r="F39" i="44"/>
  <c r="R38" i="44"/>
  <c r="R39" i="44" s="1"/>
  <c r="L38" i="44"/>
  <c r="N38" i="44" s="1"/>
  <c r="N39" i="44" s="1"/>
  <c r="H38" i="44"/>
  <c r="N31" i="44"/>
  <c r="H31" i="44"/>
  <c r="N30" i="44"/>
  <c r="H30" i="44"/>
  <c r="N29" i="44"/>
  <c r="H29" i="44"/>
  <c r="P29" i="44" s="1"/>
  <c r="N22" i="44"/>
  <c r="H22" i="44"/>
  <c r="P22" i="44" s="1"/>
  <c r="N21" i="44"/>
  <c r="H21" i="44"/>
  <c r="Q21" i="44" s="1"/>
  <c r="N13" i="44"/>
  <c r="H13" i="44"/>
  <c r="R13" i="44" s="1"/>
  <c r="N12" i="44"/>
  <c r="H12" i="44"/>
  <c r="Q12" i="44" s="1"/>
  <c r="N11" i="44"/>
  <c r="H11" i="44"/>
  <c r="N10" i="44"/>
  <c r="H10" i="44"/>
  <c r="P10" i="44" s="1"/>
  <c r="D56" i="24"/>
  <c r="D55" i="24"/>
  <c r="D65" i="24" s="1"/>
  <c r="D54" i="24"/>
  <c r="H45" i="24"/>
  <c r="Q45" i="24" s="1"/>
  <c r="O45" i="24"/>
  <c r="H44" i="24"/>
  <c r="O44" i="24"/>
  <c r="H43" i="24"/>
  <c r="S43" i="24" s="1"/>
  <c r="O43" i="24"/>
  <c r="H42" i="24"/>
  <c r="Q42" i="24" s="1"/>
  <c r="O42" i="24"/>
  <c r="R41" i="24"/>
  <c r="H41" i="24"/>
  <c r="S41" i="24" s="1"/>
  <c r="O41" i="24"/>
  <c r="U40" i="24"/>
  <c r="H40" i="24"/>
  <c r="H46" i="24" s="1"/>
  <c r="O40" i="24"/>
  <c r="U33" i="24"/>
  <c r="S33" i="24"/>
  <c r="H33" i="24"/>
  <c r="Q33" i="24" s="1"/>
  <c r="O33" i="24"/>
  <c r="U32" i="24"/>
  <c r="H32" i="24"/>
  <c r="S32" i="24" s="1"/>
  <c r="O32" i="24"/>
  <c r="U31" i="24"/>
  <c r="R31" i="24"/>
  <c r="O31" i="24"/>
  <c r="H31" i="24"/>
  <c r="Q31" i="24" s="1"/>
  <c r="U30" i="24"/>
  <c r="H30" i="24"/>
  <c r="S30" i="24" s="1"/>
  <c r="O30" i="24"/>
  <c r="U29" i="24"/>
  <c r="H29" i="24"/>
  <c r="O29" i="24"/>
  <c r="P29" i="24" s="1"/>
  <c r="U28" i="24"/>
  <c r="H28" i="24"/>
  <c r="S28" i="24" s="1"/>
  <c r="O28" i="24"/>
  <c r="U27" i="24"/>
  <c r="H27" i="24"/>
  <c r="R27" i="24" s="1"/>
  <c r="O27" i="24"/>
  <c r="U26" i="24"/>
  <c r="H26" i="24"/>
  <c r="S26" i="24" s="1"/>
  <c r="O26" i="24"/>
  <c r="U25" i="24"/>
  <c r="H25" i="24"/>
  <c r="R25" i="24" s="1"/>
  <c r="O25" i="24"/>
  <c r="U24" i="24"/>
  <c r="H24" i="24"/>
  <c r="S24" i="24" s="1"/>
  <c r="O24" i="24"/>
  <c r="U23" i="24"/>
  <c r="H23" i="24"/>
  <c r="O23" i="24"/>
  <c r="U22" i="24"/>
  <c r="H22" i="24"/>
  <c r="S22" i="24" s="1"/>
  <c r="O22" i="24"/>
  <c r="U21" i="24"/>
  <c r="H21" i="24"/>
  <c r="H13" i="24"/>
  <c r="S13" i="24" s="1"/>
  <c r="O13" i="24"/>
  <c r="S12" i="24"/>
  <c r="H12" i="24"/>
  <c r="R12" i="24" s="1"/>
  <c r="O12" i="24"/>
  <c r="U11" i="24"/>
  <c r="S11" i="24"/>
  <c r="S14" i="24" s="1"/>
  <c r="H11" i="24"/>
  <c r="Q11" i="24" s="1"/>
  <c r="O11" i="24"/>
  <c r="O14" i="24" s="1"/>
  <c r="D75" i="23"/>
  <c r="D85" i="23" s="1"/>
  <c r="D74" i="23"/>
  <c r="D84" i="23" s="1"/>
  <c r="D73" i="23"/>
  <c r="T63" i="23"/>
  <c r="H63" i="23"/>
  <c r="Q63" i="23" s="1"/>
  <c r="N63" i="23"/>
  <c r="T62" i="23"/>
  <c r="H62" i="23"/>
  <c r="N62" i="23"/>
  <c r="T61" i="23"/>
  <c r="Q61" i="23"/>
  <c r="H61" i="23"/>
  <c r="N61" i="23"/>
  <c r="T60" i="23"/>
  <c r="H60" i="23"/>
  <c r="T59" i="23"/>
  <c r="H59" i="23"/>
  <c r="N59" i="23"/>
  <c r="T58" i="23"/>
  <c r="H58" i="23"/>
  <c r="Q58" i="23" s="1"/>
  <c r="N58" i="23"/>
  <c r="T57" i="23"/>
  <c r="H57" i="23"/>
  <c r="R57" i="23" s="1"/>
  <c r="N57" i="23"/>
  <c r="T56" i="23"/>
  <c r="H56" i="23"/>
  <c r="N56" i="23"/>
  <c r="T47" i="23"/>
  <c r="H47" i="23"/>
  <c r="N47" i="23"/>
  <c r="T46" i="23"/>
  <c r="H46" i="23"/>
  <c r="N46" i="23"/>
  <c r="O46" i="23" s="1"/>
  <c r="T45" i="23"/>
  <c r="H45" i="23"/>
  <c r="P45" i="23" s="1"/>
  <c r="N45" i="23"/>
  <c r="T44" i="23"/>
  <c r="Q44" i="23"/>
  <c r="H44" i="23"/>
  <c r="N44" i="23"/>
  <c r="T43" i="23"/>
  <c r="H43" i="23"/>
  <c r="R43" i="23" s="1"/>
  <c r="N43" i="23"/>
  <c r="T42" i="23"/>
  <c r="H42" i="23"/>
  <c r="N42" i="23"/>
  <c r="T41" i="23"/>
  <c r="H41" i="23"/>
  <c r="N41" i="23"/>
  <c r="T40" i="23"/>
  <c r="Q40" i="23"/>
  <c r="H40" i="23"/>
  <c r="N40" i="23"/>
  <c r="T39" i="23"/>
  <c r="Q39" i="23"/>
  <c r="P39" i="23"/>
  <c r="H39" i="23"/>
  <c r="R39" i="23" s="1"/>
  <c r="N39" i="23"/>
  <c r="T38" i="23"/>
  <c r="H38" i="23"/>
  <c r="N38" i="23"/>
  <c r="T37" i="23"/>
  <c r="P37" i="23"/>
  <c r="H37" i="23"/>
  <c r="N37" i="23"/>
  <c r="T36" i="23"/>
  <c r="R36" i="23"/>
  <c r="H36" i="23"/>
  <c r="Q36" i="23" s="1"/>
  <c r="N36" i="23"/>
  <c r="O36" i="23" s="1"/>
  <c r="T35" i="23"/>
  <c r="H35" i="23"/>
  <c r="P35" i="23" s="1"/>
  <c r="N35" i="23"/>
  <c r="T34" i="23"/>
  <c r="H34" i="23"/>
  <c r="P34" i="23" s="1"/>
  <c r="N34" i="23"/>
  <c r="T33" i="23"/>
  <c r="H33" i="23"/>
  <c r="P33" i="23" s="1"/>
  <c r="N33" i="23"/>
  <c r="T32" i="23"/>
  <c r="R32" i="23"/>
  <c r="Q32" i="23"/>
  <c r="H32" i="23"/>
  <c r="P32" i="23" s="1"/>
  <c r="N32" i="23"/>
  <c r="O32" i="23" s="1"/>
  <c r="T31" i="23"/>
  <c r="H31" i="23"/>
  <c r="P31" i="23" s="1"/>
  <c r="N31" i="23"/>
  <c r="T30" i="23"/>
  <c r="P30" i="23"/>
  <c r="H30" i="23"/>
  <c r="N30" i="23"/>
  <c r="T29" i="23"/>
  <c r="P29" i="23"/>
  <c r="H29" i="23"/>
  <c r="N29" i="23"/>
  <c r="T28" i="23"/>
  <c r="R28" i="23"/>
  <c r="Q28" i="23"/>
  <c r="H28" i="23"/>
  <c r="P28" i="23" s="1"/>
  <c r="N28" i="23"/>
  <c r="O28" i="23" s="1"/>
  <c r="T27" i="23"/>
  <c r="H27" i="23"/>
  <c r="P27" i="23" s="1"/>
  <c r="N27" i="23"/>
  <c r="T26" i="23"/>
  <c r="P26" i="23"/>
  <c r="H26" i="23"/>
  <c r="N26" i="23"/>
  <c r="T25" i="23"/>
  <c r="P25" i="23"/>
  <c r="H25" i="23"/>
  <c r="N25" i="23"/>
  <c r="T24" i="23"/>
  <c r="R24" i="23"/>
  <c r="Q24" i="23"/>
  <c r="H24" i="23"/>
  <c r="P24" i="23" s="1"/>
  <c r="N24" i="23"/>
  <c r="T16" i="23"/>
  <c r="H16" i="23"/>
  <c r="N16" i="23"/>
  <c r="T15" i="23"/>
  <c r="H15" i="23"/>
  <c r="N15" i="23"/>
  <c r="T14" i="23"/>
  <c r="Q14" i="23"/>
  <c r="P14" i="23"/>
  <c r="H14" i="23"/>
  <c r="R14" i="23" s="1"/>
  <c r="N14" i="23"/>
  <c r="T13" i="23"/>
  <c r="R13" i="23"/>
  <c r="H13" i="23"/>
  <c r="N13" i="23"/>
  <c r="T12" i="23"/>
  <c r="Q12" i="23"/>
  <c r="H12" i="23"/>
  <c r="R12" i="23" s="1"/>
  <c r="N12" i="23"/>
  <c r="T11" i="23"/>
  <c r="H11" i="23"/>
  <c r="C19" i="22"/>
  <c r="I12" i="22"/>
  <c r="F12" i="22"/>
  <c r="E12" i="22"/>
  <c r="J11" i="22"/>
  <c r="J12" i="22" s="1"/>
  <c r="G11" i="22"/>
  <c r="D172" i="21"/>
  <c r="G162" i="21"/>
  <c r="D173" i="21"/>
  <c r="G161" i="21"/>
  <c r="G160" i="21"/>
  <c r="D171" i="21"/>
  <c r="T135" i="21"/>
  <c r="N135" i="21"/>
  <c r="O135" i="21" s="1"/>
  <c r="H135" i="21"/>
  <c r="Q135" i="21" s="1"/>
  <c r="T134" i="21"/>
  <c r="R134" i="21"/>
  <c r="N134" i="21"/>
  <c r="H134" i="21"/>
  <c r="T133" i="21"/>
  <c r="N133" i="21"/>
  <c r="H133" i="21"/>
  <c r="T132" i="21"/>
  <c r="N132" i="21"/>
  <c r="H132" i="21"/>
  <c r="T131" i="21"/>
  <c r="N131" i="21"/>
  <c r="H131" i="21"/>
  <c r="T130" i="21"/>
  <c r="N130" i="21"/>
  <c r="O130" i="21" s="1"/>
  <c r="H130" i="21"/>
  <c r="Q130" i="21" s="1"/>
  <c r="T129" i="21"/>
  <c r="N129" i="21"/>
  <c r="H129" i="21"/>
  <c r="T128" i="21"/>
  <c r="N128" i="21"/>
  <c r="H128" i="21"/>
  <c r="T127" i="21"/>
  <c r="N127" i="21"/>
  <c r="H127" i="21"/>
  <c r="R127" i="21" s="1"/>
  <c r="T126" i="21"/>
  <c r="O126" i="21"/>
  <c r="N126" i="21"/>
  <c r="H126" i="21"/>
  <c r="Q126" i="21" s="1"/>
  <c r="T125" i="21"/>
  <c r="N125" i="21"/>
  <c r="O125" i="21" s="1"/>
  <c r="H125" i="21"/>
  <c r="P125" i="21" s="1"/>
  <c r="T124" i="21"/>
  <c r="N124" i="21"/>
  <c r="H124" i="21"/>
  <c r="T123" i="21"/>
  <c r="N123" i="21"/>
  <c r="H123" i="21"/>
  <c r="T122" i="21"/>
  <c r="N122" i="21"/>
  <c r="H122" i="21"/>
  <c r="T121" i="21"/>
  <c r="N121" i="21"/>
  <c r="H121" i="21"/>
  <c r="Q121" i="21" s="1"/>
  <c r="T120" i="21"/>
  <c r="N120" i="21"/>
  <c r="H120" i="21"/>
  <c r="T119" i="21"/>
  <c r="N119" i="21"/>
  <c r="H119" i="21"/>
  <c r="T118" i="21"/>
  <c r="N118" i="21"/>
  <c r="H118" i="21"/>
  <c r="R118" i="21" s="1"/>
  <c r="T117" i="21"/>
  <c r="N117" i="21"/>
  <c r="H117" i="21"/>
  <c r="Q117" i="21" s="1"/>
  <c r="T116" i="21"/>
  <c r="N116" i="21"/>
  <c r="H116" i="21"/>
  <c r="P116" i="21" s="1"/>
  <c r="T115" i="21"/>
  <c r="N115" i="21"/>
  <c r="H115" i="21"/>
  <c r="Q115" i="21" s="1"/>
  <c r="T114" i="21"/>
  <c r="N114" i="21"/>
  <c r="H114" i="21"/>
  <c r="T113" i="21"/>
  <c r="N113" i="21"/>
  <c r="H113" i="21"/>
  <c r="T112" i="21"/>
  <c r="N112" i="21"/>
  <c r="H112" i="21"/>
  <c r="T111" i="21"/>
  <c r="N111" i="21"/>
  <c r="H111" i="21"/>
  <c r="T110" i="21"/>
  <c r="N110" i="21"/>
  <c r="H110" i="21"/>
  <c r="T109" i="21"/>
  <c r="N109" i="21"/>
  <c r="H109" i="21"/>
  <c r="T108" i="21"/>
  <c r="N108" i="21"/>
  <c r="H108" i="21"/>
  <c r="T107" i="21"/>
  <c r="N107" i="21"/>
  <c r="H107" i="21"/>
  <c r="T106" i="21"/>
  <c r="N106" i="21"/>
  <c r="H106" i="21"/>
  <c r="T105" i="21"/>
  <c r="N105" i="21"/>
  <c r="H105" i="21"/>
  <c r="R105" i="21" s="1"/>
  <c r="T104" i="21"/>
  <c r="N104" i="21"/>
  <c r="H104" i="21"/>
  <c r="T103" i="21"/>
  <c r="N103" i="21"/>
  <c r="H103" i="21"/>
  <c r="Q103" i="21" s="1"/>
  <c r="T102" i="21"/>
  <c r="N102" i="21"/>
  <c r="H102" i="21"/>
  <c r="T101" i="21"/>
  <c r="N101" i="21"/>
  <c r="H101" i="21"/>
  <c r="P101" i="21" s="1"/>
  <c r="T100" i="21"/>
  <c r="N100" i="21"/>
  <c r="H100" i="21"/>
  <c r="T99" i="21"/>
  <c r="N99" i="21"/>
  <c r="H99" i="21"/>
  <c r="Q99" i="21" s="1"/>
  <c r="T98" i="21"/>
  <c r="N98" i="21"/>
  <c r="H98" i="21"/>
  <c r="T97" i="21"/>
  <c r="O97" i="21"/>
  <c r="N97" i="21"/>
  <c r="H97" i="21"/>
  <c r="R97" i="21" s="1"/>
  <c r="T96" i="21"/>
  <c r="P96" i="21"/>
  <c r="N96" i="21"/>
  <c r="H96" i="21"/>
  <c r="R96" i="21" s="1"/>
  <c r="T95" i="21"/>
  <c r="N95" i="21"/>
  <c r="H95" i="21"/>
  <c r="T94" i="21"/>
  <c r="P94" i="21"/>
  <c r="N94" i="21"/>
  <c r="H94" i="21"/>
  <c r="R94" i="21" s="1"/>
  <c r="T93" i="21"/>
  <c r="P93" i="21"/>
  <c r="N93" i="21"/>
  <c r="H93" i="21"/>
  <c r="R93" i="21" s="1"/>
  <c r="T92" i="21"/>
  <c r="N92" i="21"/>
  <c r="H92" i="21"/>
  <c r="T91" i="21"/>
  <c r="N91" i="21"/>
  <c r="H91" i="21"/>
  <c r="T90" i="21"/>
  <c r="N90" i="21"/>
  <c r="H90" i="21"/>
  <c r="T89" i="21"/>
  <c r="N89" i="21"/>
  <c r="H89" i="21"/>
  <c r="T88" i="21"/>
  <c r="N88" i="21"/>
  <c r="H88" i="21"/>
  <c r="T87" i="21"/>
  <c r="N87" i="21"/>
  <c r="H87" i="21"/>
  <c r="Q87" i="21" s="1"/>
  <c r="T86" i="21"/>
  <c r="N86" i="21"/>
  <c r="H86" i="21"/>
  <c r="T85" i="21"/>
  <c r="N85" i="21"/>
  <c r="H85" i="21"/>
  <c r="T75" i="21"/>
  <c r="H75" i="21"/>
  <c r="N75" i="21"/>
  <c r="T74" i="21"/>
  <c r="H74" i="21"/>
  <c r="N74" i="21"/>
  <c r="T73" i="21"/>
  <c r="H73" i="21"/>
  <c r="Q73" i="21" s="1"/>
  <c r="N73" i="21"/>
  <c r="T72" i="21"/>
  <c r="Q72" i="21"/>
  <c r="P72" i="21"/>
  <c r="N72" i="21"/>
  <c r="O72" i="21" s="1"/>
  <c r="H72" i="21"/>
  <c r="R72" i="21" s="1"/>
  <c r="T71" i="21"/>
  <c r="H71" i="21"/>
  <c r="N71" i="21"/>
  <c r="T70" i="21"/>
  <c r="H70" i="21"/>
  <c r="N70" i="21"/>
  <c r="T69" i="21"/>
  <c r="H69" i="21"/>
  <c r="N69" i="21"/>
  <c r="T68" i="21"/>
  <c r="H68" i="21"/>
  <c r="R68" i="21" s="1"/>
  <c r="N68" i="21"/>
  <c r="T67" i="21"/>
  <c r="H67" i="21"/>
  <c r="N67" i="21"/>
  <c r="T66" i="21"/>
  <c r="H66" i="21"/>
  <c r="R66" i="21" s="1"/>
  <c r="N66" i="21"/>
  <c r="T65" i="21"/>
  <c r="H65" i="21"/>
  <c r="P65" i="21" s="1"/>
  <c r="N65" i="21"/>
  <c r="O65" i="21" s="1"/>
  <c r="T64" i="21"/>
  <c r="H64" i="21"/>
  <c r="R64" i="21" s="1"/>
  <c r="N64" i="21"/>
  <c r="T63" i="21"/>
  <c r="H63" i="21"/>
  <c r="N63" i="21"/>
  <c r="T62" i="21"/>
  <c r="Q62" i="21"/>
  <c r="P62" i="21"/>
  <c r="H62" i="21"/>
  <c r="R62" i="21" s="1"/>
  <c r="N62" i="21"/>
  <c r="T61" i="21"/>
  <c r="N61" i="21"/>
  <c r="H61" i="21"/>
  <c r="P61" i="21" s="1"/>
  <c r="T60" i="21"/>
  <c r="N60" i="21"/>
  <c r="H60" i="21"/>
  <c r="Q60" i="21" s="1"/>
  <c r="T59" i="21"/>
  <c r="H59" i="21"/>
  <c r="N59" i="21"/>
  <c r="T58" i="21"/>
  <c r="Q58" i="21"/>
  <c r="H58" i="21"/>
  <c r="R58" i="21" s="1"/>
  <c r="N58" i="21"/>
  <c r="T57" i="21"/>
  <c r="H57" i="21"/>
  <c r="N57" i="21"/>
  <c r="T56" i="21"/>
  <c r="H56" i="21"/>
  <c r="R56" i="21" s="1"/>
  <c r="N56" i="21"/>
  <c r="T55" i="21"/>
  <c r="H55" i="21"/>
  <c r="N55" i="21"/>
  <c r="T54" i="21"/>
  <c r="Q54" i="21"/>
  <c r="H54" i="21"/>
  <c r="R54" i="21" s="1"/>
  <c r="N54" i="21"/>
  <c r="T53" i="21"/>
  <c r="N53" i="21"/>
  <c r="H53" i="21"/>
  <c r="R53" i="21" s="1"/>
  <c r="T52" i="21"/>
  <c r="H52" i="21"/>
  <c r="N52" i="21"/>
  <c r="T51" i="21"/>
  <c r="H51" i="21"/>
  <c r="N51" i="21"/>
  <c r="T50" i="21"/>
  <c r="H50" i="21"/>
  <c r="N50" i="21"/>
  <c r="T49" i="21"/>
  <c r="H49" i="21"/>
  <c r="N49" i="21"/>
  <c r="T48" i="21"/>
  <c r="Q48" i="21"/>
  <c r="H48" i="21"/>
  <c r="R48" i="21" s="1"/>
  <c r="N48" i="21"/>
  <c r="T47" i="21"/>
  <c r="H47" i="21"/>
  <c r="P47" i="21" s="1"/>
  <c r="N47" i="21"/>
  <c r="T46" i="21"/>
  <c r="H46" i="21"/>
  <c r="N46" i="21"/>
  <c r="T45" i="21"/>
  <c r="H45" i="21"/>
  <c r="N45" i="21"/>
  <c r="O45" i="21" s="1"/>
  <c r="T44" i="21"/>
  <c r="H44" i="21"/>
  <c r="N44" i="21"/>
  <c r="T43" i="21"/>
  <c r="H43" i="21"/>
  <c r="N43" i="21"/>
  <c r="T42" i="21"/>
  <c r="H42" i="21"/>
  <c r="N42" i="21"/>
  <c r="T41" i="21"/>
  <c r="H41" i="21"/>
  <c r="N41" i="21"/>
  <c r="T40" i="21"/>
  <c r="H40" i="21"/>
  <c r="P40" i="21" s="1"/>
  <c r="N40" i="21"/>
  <c r="T39" i="21"/>
  <c r="H39" i="21"/>
  <c r="P39" i="21" s="1"/>
  <c r="N39" i="21"/>
  <c r="T38" i="21"/>
  <c r="Q38" i="21"/>
  <c r="P38" i="21"/>
  <c r="H38" i="21"/>
  <c r="R38" i="21" s="1"/>
  <c r="N38" i="21"/>
  <c r="T37" i="21"/>
  <c r="R37" i="21"/>
  <c r="H37" i="21"/>
  <c r="P37" i="21" s="1"/>
  <c r="N37" i="21"/>
  <c r="O37" i="21" s="1"/>
  <c r="T36" i="21"/>
  <c r="H36" i="21"/>
  <c r="N36" i="21"/>
  <c r="T35" i="21"/>
  <c r="H35" i="21"/>
  <c r="N35" i="21"/>
  <c r="T34" i="21"/>
  <c r="H34" i="21"/>
  <c r="N34" i="21"/>
  <c r="T33" i="21"/>
  <c r="H33" i="21"/>
  <c r="N33" i="21"/>
  <c r="T32" i="21"/>
  <c r="Q32" i="21"/>
  <c r="H32" i="21"/>
  <c r="R32" i="21" s="1"/>
  <c r="N32" i="21"/>
  <c r="T31" i="21"/>
  <c r="N31" i="21"/>
  <c r="H31" i="21"/>
  <c r="R31" i="21" s="1"/>
  <c r="T30" i="21"/>
  <c r="N30" i="21"/>
  <c r="H30" i="21"/>
  <c r="Q30" i="21" s="1"/>
  <c r="H22" i="21"/>
  <c r="R22" i="21" s="1"/>
  <c r="N22" i="21"/>
  <c r="H21" i="21"/>
  <c r="R21" i="21" s="1"/>
  <c r="N21" i="21"/>
  <c r="H20" i="21"/>
  <c r="P20" i="21" s="1"/>
  <c r="N20" i="21"/>
  <c r="H19" i="21"/>
  <c r="N19" i="21"/>
  <c r="H18" i="21"/>
  <c r="N18" i="21"/>
  <c r="H17" i="21"/>
  <c r="N17" i="21"/>
  <c r="N16" i="21"/>
  <c r="H16" i="21"/>
  <c r="H15" i="21"/>
  <c r="N15" i="21"/>
  <c r="N14" i="21"/>
  <c r="H14" i="21"/>
  <c r="H13" i="21"/>
  <c r="N13" i="21"/>
  <c r="H12" i="21"/>
  <c r="R12" i="21" s="1"/>
  <c r="N12" i="21"/>
  <c r="T11" i="21"/>
  <c r="H11" i="21"/>
  <c r="N11" i="21"/>
  <c r="D273" i="31"/>
  <c r="D272" i="31"/>
  <c r="D271" i="31"/>
  <c r="D264" i="31"/>
  <c r="G263" i="31"/>
  <c r="G262" i="31"/>
  <c r="G261" i="31"/>
  <c r="V251" i="31"/>
  <c r="H251" i="31"/>
  <c r="O251" i="31" s="1"/>
  <c r="V250" i="31"/>
  <c r="H250" i="31"/>
  <c r="R250" i="31" s="1"/>
  <c r="V249" i="31"/>
  <c r="H249" i="31"/>
  <c r="V248" i="31"/>
  <c r="H248" i="31"/>
  <c r="R248" i="31" s="1"/>
  <c r="H247" i="31"/>
  <c r="V246" i="31"/>
  <c r="H246" i="31"/>
  <c r="R246" i="31" s="1"/>
  <c r="H245" i="31"/>
  <c r="H244" i="31"/>
  <c r="H243" i="31"/>
  <c r="O243" i="31" s="1"/>
  <c r="V242" i="31"/>
  <c r="H242" i="31"/>
  <c r="V241" i="31"/>
  <c r="N241" i="31"/>
  <c r="H241" i="31"/>
  <c r="V240" i="31"/>
  <c r="H240" i="31"/>
  <c r="R240" i="31" s="1"/>
  <c r="N240" i="31"/>
  <c r="V239" i="31"/>
  <c r="H239" i="31"/>
  <c r="N239" i="31"/>
  <c r="V238" i="31"/>
  <c r="H238" i="31"/>
  <c r="P238" i="31" s="1"/>
  <c r="N238" i="31"/>
  <c r="V237" i="31"/>
  <c r="H237" i="31"/>
  <c r="P237" i="31" s="1"/>
  <c r="N237" i="31"/>
  <c r="V236" i="31"/>
  <c r="H236" i="31"/>
  <c r="P236" i="31" s="1"/>
  <c r="N236" i="31"/>
  <c r="V235" i="31"/>
  <c r="H235" i="31"/>
  <c r="N235" i="31"/>
  <c r="V234" i="31"/>
  <c r="H234" i="31"/>
  <c r="P234" i="31" s="1"/>
  <c r="N234" i="31"/>
  <c r="V233" i="31"/>
  <c r="H233" i="31"/>
  <c r="N233" i="31"/>
  <c r="V232" i="31"/>
  <c r="H232" i="31"/>
  <c r="P232" i="31" s="1"/>
  <c r="N232" i="31"/>
  <c r="V231" i="31"/>
  <c r="H231" i="31"/>
  <c r="N231" i="31"/>
  <c r="V230" i="31"/>
  <c r="H230" i="31"/>
  <c r="P230" i="31" s="1"/>
  <c r="N230" i="31"/>
  <c r="V229" i="31"/>
  <c r="P229" i="31"/>
  <c r="H229" i="31"/>
  <c r="N229" i="31"/>
  <c r="V228" i="31"/>
  <c r="P228" i="31"/>
  <c r="H228" i="31"/>
  <c r="N228" i="31"/>
  <c r="V227" i="31"/>
  <c r="H227" i="31"/>
  <c r="N227" i="31"/>
  <c r="V226" i="31"/>
  <c r="H226" i="31"/>
  <c r="P226" i="31" s="1"/>
  <c r="N226" i="31"/>
  <c r="V225" i="31"/>
  <c r="H225" i="31"/>
  <c r="Q225" i="31" s="1"/>
  <c r="N225" i="31"/>
  <c r="V224" i="31"/>
  <c r="H224" i="31"/>
  <c r="N224" i="31"/>
  <c r="V223" i="31"/>
  <c r="Q223" i="31"/>
  <c r="H223" i="31"/>
  <c r="N223" i="31"/>
  <c r="V222" i="31"/>
  <c r="P222" i="31"/>
  <c r="H222" i="31"/>
  <c r="N222" i="31"/>
  <c r="V221" i="31"/>
  <c r="R221" i="31"/>
  <c r="H221" i="31"/>
  <c r="P221" i="31" s="1"/>
  <c r="N221" i="31"/>
  <c r="V220" i="31"/>
  <c r="H220" i="31"/>
  <c r="N220" i="31"/>
  <c r="V219" i="31"/>
  <c r="H219" i="31"/>
  <c r="N219" i="31"/>
  <c r="V218" i="31"/>
  <c r="H218" i="31"/>
  <c r="P218" i="31" s="1"/>
  <c r="N218" i="31"/>
  <c r="V217" i="31"/>
  <c r="H217" i="31"/>
  <c r="N217" i="31"/>
  <c r="O217" i="31" s="1"/>
  <c r="V216" i="31"/>
  <c r="H216" i="31"/>
  <c r="N216" i="31"/>
  <c r="V215" i="31"/>
  <c r="H215" i="31"/>
  <c r="N215" i="31"/>
  <c r="V214" i="31"/>
  <c r="H214" i="31"/>
  <c r="P214" i="31" s="1"/>
  <c r="N214" i="31"/>
  <c r="V213" i="31"/>
  <c r="H213" i="31"/>
  <c r="N213" i="31"/>
  <c r="O213" i="31" s="1"/>
  <c r="V212" i="31"/>
  <c r="H212" i="31"/>
  <c r="N212" i="31"/>
  <c r="V211" i="31"/>
  <c r="P211" i="31"/>
  <c r="H211" i="31"/>
  <c r="N211" i="31"/>
  <c r="V210" i="31"/>
  <c r="R210" i="31"/>
  <c r="H210" i="31"/>
  <c r="N210" i="31"/>
  <c r="V209" i="31"/>
  <c r="R209" i="31"/>
  <c r="H209" i="31"/>
  <c r="N209" i="31"/>
  <c r="V208" i="31"/>
  <c r="H208" i="31"/>
  <c r="R208" i="31" s="1"/>
  <c r="N208" i="31"/>
  <c r="V207" i="31"/>
  <c r="H207" i="31"/>
  <c r="N207" i="31"/>
  <c r="V206" i="31"/>
  <c r="H206" i="31"/>
  <c r="R206" i="31" s="1"/>
  <c r="N206" i="31"/>
  <c r="V205" i="31"/>
  <c r="H205" i="31"/>
  <c r="N205" i="31"/>
  <c r="V204" i="31"/>
  <c r="H204" i="31"/>
  <c r="N204" i="31"/>
  <c r="V203" i="31"/>
  <c r="H203" i="31"/>
  <c r="N203" i="31"/>
  <c r="V202" i="31"/>
  <c r="H202" i="31"/>
  <c r="N202" i="31"/>
  <c r="V201" i="31"/>
  <c r="H201" i="31"/>
  <c r="R201" i="31" s="1"/>
  <c r="N201" i="31"/>
  <c r="V200" i="31"/>
  <c r="H200" i="31"/>
  <c r="N200" i="31"/>
  <c r="V199" i="31"/>
  <c r="H199" i="31"/>
  <c r="P199" i="31" s="1"/>
  <c r="N199" i="31"/>
  <c r="V198" i="31"/>
  <c r="H198" i="31"/>
  <c r="R198" i="31" s="1"/>
  <c r="N198" i="31"/>
  <c r="V197" i="31"/>
  <c r="H197" i="31"/>
  <c r="N197" i="31"/>
  <c r="V196" i="31"/>
  <c r="H196" i="31"/>
  <c r="R196" i="31" s="1"/>
  <c r="N196" i="31"/>
  <c r="V195" i="31"/>
  <c r="H195" i="31"/>
  <c r="P195" i="31" s="1"/>
  <c r="N195" i="31"/>
  <c r="V194" i="31"/>
  <c r="H194" i="31"/>
  <c r="N194" i="31"/>
  <c r="V193" i="31"/>
  <c r="H193" i="31"/>
  <c r="N193" i="31"/>
  <c r="V192" i="31"/>
  <c r="H192" i="31"/>
  <c r="N192" i="31"/>
  <c r="V191" i="31"/>
  <c r="P191" i="31"/>
  <c r="H191" i="31"/>
  <c r="N191" i="31"/>
  <c r="V190" i="31"/>
  <c r="R190" i="31"/>
  <c r="H190" i="31"/>
  <c r="N190" i="31"/>
  <c r="V189" i="31"/>
  <c r="P189" i="31"/>
  <c r="H189" i="31"/>
  <c r="R189" i="31" s="1"/>
  <c r="N189" i="31"/>
  <c r="V188" i="31"/>
  <c r="R188" i="31"/>
  <c r="H188" i="31"/>
  <c r="N188" i="31"/>
  <c r="V187" i="31"/>
  <c r="H187" i="31"/>
  <c r="N187" i="31"/>
  <c r="V186" i="31"/>
  <c r="H186" i="31"/>
  <c r="N186" i="31"/>
  <c r="V185" i="31"/>
  <c r="H185" i="31"/>
  <c r="N185" i="31"/>
  <c r="V184" i="31"/>
  <c r="H184" i="31"/>
  <c r="N184" i="31"/>
  <c r="V183" i="31"/>
  <c r="H183" i="31"/>
  <c r="N183" i="31"/>
  <c r="V182" i="31"/>
  <c r="H182" i="31"/>
  <c r="R182" i="31" s="1"/>
  <c r="N182" i="31"/>
  <c r="V181" i="31"/>
  <c r="H181" i="31"/>
  <c r="P181" i="31" s="1"/>
  <c r="N181" i="31"/>
  <c r="V180" i="31"/>
  <c r="H180" i="31"/>
  <c r="N180" i="31"/>
  <c r="V179" i="31"/>
  <c r="H179" i="31"/>
  <c r="N179" i="31"/>
  <c r="V178" i="31"/>
  <c r="H178" i="31"/>
  <c r="R178" i="31" s="1"/>
  <c r="N178" i="31"/>
  <c r="V177" i="31"/>
  <c r="H177" i="31"/>
  <c r="P177" i="31" s="1"/>
  <c r="N177" i="31"/>
  <c r="V176" i="31"/>
  <c r="H176" i="31"/>
  <c r="R176" i="31" s="1"/>
  <c r="N176" i="31"/>
  <c r="V175" i="31"/>
  <c r="H175" i="31"/>
  <c r="P175" i="31" s="1"/>
  <c r="N175" i="31"/>
  <c r="V174" i="31"/>
  <c r="H174" i="31"/>
  <c r="Q174" i="31" s="1"/>
  <c r="N174" i="31"/>
  <c r="V173" i="31"/>
  <c r="H173" i="31"/>
  <c r="Q173" i="31" s="1"/>
  <c r="N173" i="31"/>
  <c r="V172" i="31"/>
  <c r="H172" i="31"/>
  <c r="Q172" i="31" s="1"/>
  <c r="N172" i="31"/>
  <c r="V171" i="31"/>
  <c r="H171" i="31"/>
  <c r="P171" i="31" s="1"/>
  <c r="N171" i="31"/>
  <c r="V170" i="31"/>
  <c r="H170" i="31"/>
  <c r="Q170" i="31" s="1"/>
  <c r="N170" i="31"/>
  <c r="V169" i="31"/>
  <c r="H169" i="31"/>
  <c r="P169" i="31" s="1"/>
  <c r="N169" i="31"/>
  <c r="V168" i="31"/>
  <c r="H168" i="31"/>
  <c r="Q168" i="31" s="1"/>
  <c r="N168" i="31"/>
  <c r="V167" i="31"/>
  <c r="H167" i="31"/>
  <c r="N167" i="31"/>
  <c r="V166" i="31"/>
  <c r="N166" i="31"/>
  <c r="H166" i="31"/>
  <c r="V165" i="31"/>
  <c r="H165" i="31"/>
  <c r="N165" i="31"/>
  <c r="V164" i="31"/>
  <c r="H164" i="31"/>
  <c r="Q164" i="31" s="1"/>
  <c r="N164" i="31"/>
  <c r="V163" i="31"/>
  <c r="H163" i="31"/>
  <c r="N163" i="31"/>
  <c r="V162" i="31"/>
  <c r="H162" i="31"/>
  <c r="Q162" i="31" s="1"/>
  <c r="N162" i="31"/>
  <c r="V161" i="31"/>
  <c r="N161" i="31"/>
  <c r="H161" i="31"/>
  <c r="Q161" i="31" s="1"/>
  <c r="V160" i="31"/>
  <c r="N160" i="31"/>
  <c r="H160" i="31"/>
  <c r="Q160" i="31" s="1"/>
  <c r="V159" i="31"/>
  <c r="H159" i="31"/>
  <c r="P159" i="31" s="1"/>
  <c r="N159" i="31"/>
  <c r="V158" i="31"/>
  <c r="H158" i="31"/>
  <c r="Q158" i="31" s="1"/>
  <c r="N158" i="31"/>
  <c r="V157" i="31"/>
  <c r="H157" i="31"/>
  <c r="N157" i="31"/>
  <c r="V156" i="31"/>
  <c r="H156" i="31"/>
  <c r="Q156" i="31" s="1"/>
  <c r="N156" i="31"/>
  <c r="V155" i="31"/>
  <c r="H155" i="31"/>
  <c r="P155" i="31" s="1"/>
  <c r="N155" i="31"/>
  <c r="V154" i="31"/>
  <c r="H154" i="31"/>
  <c r="Q154" i="31" s="1"/>
  <c r="N154" i="31"/>
  <c r="V153" i="31"/>
  <c r="H153" i="31"/>
  <c r="Q153" i="31" s="1"/>
  <c r="N153" i="31"/>
  <c r="V152" i="31"/>
  <c r="H152" i="31"/>
  <c r="N152" i="31"/>
  <c r="V151" i="31"/>
  <c r="H151" i="31"/>
  <c r="N151" i="31"/>
  <c r="V150" i="31"/>
  <c r="H150" i="31"/>
  <c r="N150" i="31"/>
  <c r="V149" i="31"/>
  <c r="H149" i="31"/>
  <c r="N149" i="31"/>
  <c r="V148" i="31"/>
  <c r="H148" i="31"/>
  <c r="Q148" i="31" s="1"/>
  <c r="N148" i="31"/>
  <c r="V147" i="31"/>
  <c r="H147" i="31"/>
  <c r="N147" i="31"/>
  <c r="V146" i="31"/>
  <c r="H146" i="31"/>
  <c r="Q146" i="31" s="1"/>
  <c r="N146" i="31"/>
  <c r="V145" i="31"/>
  <c r="H145" i="31"/>
  <c r="N145" i="31"/>
  <c r="V144" i="31"/>
  <c r="H144" i="31"/>
  <c r="Q144" i="31" s="1"/>
  <c r="N144" i="31"/>
  <c r="V143" i="31"/>
  <c r="H143" i="31"/>
  <c r="P143" i="31" s="1"/>
  <c r="N143" i="31"/>
  <c r="V142" i="31"/>
  <c r="H142" i="31"/>
  <c r="Q142" i="31" s="1"/>
  <c r="N142" i="31"/>
  <c r="V141" i="31"/>
  <c r="H141" i="31"/>
  <c r="Q141" i="31" s="1"/>
  <c r="N141" i="31"/>
  <c r="V140" i="31"/>
  <c r="H140" i="31"/>
  <c r="V133" i="31"/>
  <c r="R133" i="31"/>
  <c r="Q133" i="31"/>
  <c r="P133" i="31"/>
  <c r="N133" i="31"/>
  <c r="O133" i="31" s="1"/>
  <c r="V132" i="31"/>
  <c r="R132" i="31"/>
  <c r="Q132" i="31"/>
  <c r="N132" i="31"/>
  <c r="O132" i="31" s="1"/>
  <c r="V131" i="31"/>
  <c r="N131" i="31"/>
  <c r="V130" i="31"/>
  <c r="R130" i="31"/>
  <c r="P130" i="31"/>
  <c r="Q130" i="31"/>
  <c r="N130" i="31"/>
  <c r="O130" i="31" s="1"/>
  <c r="V129" i="31"/>
  <c r="R129" i="31"/>
  <c r="N129" i="31"/>
  <c r="V128" i="31"/>
  <c r="P128" i="31"/>
  <c r="H128" i="31"/>
  <c r="N128" i="31"/>
  <c r="V127" i="31"/>
  <c r="H127" i="31"/>
  <c r="N127" i="31"/>
  <c r="V126" i="31"/>
  <c r="H126" i="31"/>
  <c r="N126" i="31"/>
  <c r="O126" i="31" s="1"/>
  <c r="V125" i="31"/>
  <c r="H125" i="31"/>
  <c r="P125" i="31" s="1"/>
  <c r="N125" i="31"/>
  <c r="V124" i="31"/>
  <c r="H124" i="31"/>
  <c r="P124" i="31" s="1"/>
  <c r="N124" i="31"/>
  <c r="V123" i="31"/>
  <c r="H123" i="31"/>
  <c r="Q123" i="31" s="1"/>
  <c r="N123" i="31"/>
  <c r="V122" i="31"/>
  <c r="H122" i="31"/>
  <c r="N122" i="31"/>
  <c r="V121" i="31"/>
  <c r="H121" i="31"/>
  <c r="P121" i="31" s="1"/>
  <c r="N121" i="31"/>
  <c r="V120" i="31"/>
  <c r="N120" i="31"/>
  <c r="H120" i="31"/>
  <c r="Q120" i="31" s="1"/>
  <c r="V119" i="31"/>
  <c r="N119" i="31"/>
  <c r="H119" i="31"/>
  <c r="V118" i="31"/>
  <c r="H118" i="31"/>
  <c r="N118" i="31"/>
  <c r="V117" i="31"/>
  <c r="H117" i="31"/>
  <c r="Q117" i="31" s="1"/>
  <c r="N117" i="31"/>
  <c r="V116" i="31"/>
  <c r="H116" i="31"/>
  <c r="R116" i="31" s="1"/>
  <c r="N116" i="31"/>
  <c r="V115" i="31"/>
  <c r="H115" i="31"/>
  <c r="P115" i="31" s="1"/>
  <c r="N115" i="31"/>
  <c r="V114" i="31"/>
  <c r="H114" i="31"/>
  <c r="N114" i="31"/>
  <c r="V113" i="31"/>
  <c r="H113" i="31"/>
  <c r="N113" i="31"/>
  <c r="V112" i="31"/>
  <c r="H112" i="31"/>
  <c r="N112" i="31"/>
  <c r="O112" i="31" s="1"/>
  <c r="V111" i="31"/>
  <c r="H111" i="31"/>
  <c r="N111" i="31"/>
  <c r="V110" i="31"/>
  <c r="H110" i="31"/>
  <c r="N110" i="31"/>
  <c r="V109" i="31"/>
  <c r="H109" i="31"/>
  <c r="N109" i="31"/>
  <c r="V108" i="31"/>
  <c r="H108" i="31"/>
  <c r="R108" i="31" s="1"/>
  <c r="N108" i="31"/>
  <c r="V107" i="31"/>
  <c r="H107" i="31"/>
  <c r="P107" i="31" s="1"/>
  <c r="N107" i="31"/>
  <c r="V106" i="31"/>
  <c r="R106" i="31"/>
  <c r="P106" i="31"/>
  <c r="H106" i="31"/>
  <c r="Q106" i="31" s="1"/>
  <c r="N106" i="31"/>
  <c r="V105" i="31"/>
  <c r="H105" i="31"/>
  <c r="N105" i="31"/>
  <c r="V104" i="31"/>
  <c r="H104" i="31"/>
  <c r="N104" i="31"/>
  <c r="V103" i="31"/>
  <c r="H103" i="31"/>
  <c r="N103" i="31"/>
  <c r="V102" i="31"/>
  <c r="H102" i="31"/>
  <c r="N102" i="31"/>
  <c r="V101" i="31"/>
  <c r="R101" i="31"/>
  <c r="H101" i="31"/>
  <c r="Q101" i="31" s="1"/>
  <c r="N101" i="31"/>
  <c r="V100" i="31"/>
  <c r="H100" i="31"/>
  <c r="R100" i="31" s="1"/>
  <c r="N100" i="31"/>
  <c r="V99" i="31"/>
  <c r="H99" i="31"/>
  <c r="P99" i="31" s="1"/>
  <c r="N99" i="31"/>
  <c r="V98" i="31"/>
  <c r="H98" i="31"/>
  <c r="N98" i="31"/>
  <c r="V97" i="31"/>
  <c r="H97" i="31"/>
  <c r="N97" i="31"/>
  <c r="V96" i="31"/>
  <c r="H96" i="31"/>
  <c r="N96" i="31"/>
  <c r="V95" i="31"/>
  <c r="H95" i="31"/>
  <c r="N95" i="31"/>
  <c r="V94" i="31"/>
  <c r="H94" i="31"/>
  <c r="N94" i="31"/>
  <c r="V93" i="31"/>
  <c r="H93" i="31"/>
  <c r="Q93" i="31" s="1"/>
  <c r="N93" i="31"/>
  <c r="V92" i="31"/>
  <c r="H92" i="31"/>
  <c r="P92" i="31" s="1"/>
  <c r="N92" i="31"/>
  <c r="V91" i="31"/>
  <c r="N91" i="31"/>
  <c r="H91" i="31"/>
  <c r="V90" i="31"/>
  <c r="H90" i="31"/>
  <c r="N90" i="31"/>
  <c r="V89" i="31"/>
  <c r="H89" i="31"/>
  <c r="N89" i="31"/>
  <c r="V88" i="31"/>
  <c r="H88" i="31"/>
  <c r="N88" i="31"/>
  <c r="V87" i="31"/>
  <c r="N87" i="31"/>
  <c r="H87" i="31"/>
  <c r="N86" i="31"/>
  <c r="H86" i="31"/>
  <c r="V85" i="31"/>
  <c r="H85" i="31"/>
  <c r="Q85" i="31" s="1"/>
  <c r="N85" i="31"/>
  <c r="V84" i="31"/>
  <c r="N84" i="31"/>
  <c r="H84" i="31"/>
  <c r="V83" i="31"/>
  <c r="N83" i="31"/>
  <c r="H83" i="31"/>
  <c r="V82" i="31"/>
  <c r="N82" i="31"/>
  <c r="H82" i="31"/>
  <c r="V81" i="31"/>
  <c r="H81" i="31"/>
  <c r="Q81" i="31" s="1"/>
  <c r="N81" i="31"/>
  <c r="V80" i="31"/>
  <c r="H80" i="31"/>
  <c r="Q80" i="31" s="1"/>
  <c r="N80" i="31"/>
  <c r="V79" i="31"/>
  <c r="N79" i="31"/>
  <c r="H79" i="31"/>
  <c r="Q79" i="31" s="1"/>
  <c r="V78" i="31"/>
  <c r="H78" i="31"/>
  <c r="N78" i="31"/>
  <c r="V77" i="31"/>
  <c r="Q77" i="31"/>
  <c r="P77" i="31"/>
  <c r="H77" i="31"/>
  <c r="R77" i="31" s="1"/>
  <c r="N77" i="31"/>
  <c r="V76" i="31"/>
  <c r="R76" i="31"/>
  <c r="H76" i="31"/>
  <c r="N76" i="31"/>
  <c r="V75" i="31"/>
  <c r="H75" i="31"/>
  <c r="R75" i="31" s="1"/>
  <c r="N75" i="31"/>
  <c r="V74" i="31"/>
  <c r="H74" i="31"/>
  <c r="P74" i="31" s="1"/>
  <c r="N74" i="31"/>
  <c r="V73" i="31"/>
  <c r="H73" i="31"/>
  <c r="N73" i="31"/>
  <c r="V72" i="31"/>
  <c r="H72" i="31"/>
  <c r="R72" i="31" s="1"/>
  <c r="N72" i="31"/>
  <c r="V71" i="31"/>
  <c r="H71" i="31"/>
  <c r="R71" i="31" s="1"/>
  <c r="N71" i="31"/>
  <c r="V70" i="31"/>
  <c r="H70" i="31"/>
  <c r="P70" i="31" s="1"/>
  <c r="N70" i="31"/>
  <c r="V69" i="31"/>
  <c r="H69" i="31"/>
  <c r="Q69" i="31" s="1"/>
  <c r="N69" i="31"/>
  <c r="V68" i="31"/>
  <c r="N68" i="31"/>
  <c r="H68" i="31"/>
  <c r="V67" i="31"/>
  <c r="N67" i="31"/>
  <c r="H67" i="31"/>
  <c r="Q67" i="31" s="1"/>
  <c r="V66" i="31"/>
  <c r="H66" i="31"/>
  <c r="P66" i="31" s="1"/>
  <c r="N66" i="31"/>
  <c r="V65" i="31"/>
  <c r="H65" i="31"/>
  <c r="N65" i="31"/>
  <c r="V64" i="31"/>
  <c r="H64" i="31"/>
  <c r="N64" i="31"/>
  <c r="V63" i="31"/>
  <c r="H63" i="31"/>
  <c r="R63" i="31" s="1"/>
  <c r="N63" i="31"/>
  <c r="V62" i="31"/>
  <c r="H62" i="31"/>
  <c r="N62" i="31"/>
  <c r="V61" i="31"/>
  <c r="H61" i="31"/>
  <c r="R61" i="31" s="1"/>
  <c r="N61" i="31"/>
  <c r="V60" i="31"/>
  <c r="H60" i="31"/>
  <c r="N60" i="31"/>
  <c r="V59" i="31"/>
  <c r="H59" i="31"/>
  <c r="R59" i="31" s="1"/>
  <c r="N59" i="31"/>
  <c r="V58" i="31"/>
  <c r="N58" i="31"/>
  <c r="H58" i="31"/>
  <c r="V57" i="31"/>
  <c r="H57" i="31"/>
  <c r="R57" i="31" s="1"/>
  <c r="N57" i="31"/>
  <c r="V56" i="31"/>
  <c r="N56" i="31"/>
  <c r="H56" i="31"/>
  <c r="V55" i="31"/>
  <c r="N55" i="31"/>
  <c r="H55" i="31"/>
  <c r="Q55" i="31" s="1"/>
  <c r="V54" i="31"/>
  <c r="N54" i="31"/>
  <c r="H54" i="31"/>
  <c r="V53" i="31"/>
  <c r="H53" i="31"/>
  <c r="R53" i="31" s="1"/>
  <c r="N53" i="31"/>
  <c r="V52" i="31"/>
  <c r="H52" i="31"/>
  <c r="N52" i="31"/>
  <c r="V51" i="31"/>
  <c r="H51" i="31"/>
  <c r="R51" i="31" s="1"/>
  <c r="N51" i="31"/>
  <c r="V50" i="31"/>
  <c r="H50" i="31"/>
  <c r="N50" i="31"/>
  <c r="V49" i="31"/>
  <c r="H49" i="31"/>
  <c r="R49" i="31" s="1"/>
  <c r="N49" i="31"/>
  <c r="V48" i="31"/>
  <c r="H48" i="31"/>
  <c r="N48" i="31"/>
  <c r="V47" i="31"/>
  <c r="H47" i="31"/>
  <c r="R47" i="31" s="1"/>
  <c r="N47" i="31"/>
  <c r="V46" i="31"/>
  <c r="H46" i="31"/>
  <c r="N46" i="31"/>
  <c r="V45" i="31"/>
  <c r="H45" i="31"/>
  <c r="R45" i="31" s="1"/>
  <c r="N45" i="31"/>
  <c r="V44" i="31"/>
  <c r="H44" i="31"/>
  <c r="N44" i="31"/>
  <c r="V43" i="31"/>
  <c r="H43" i="31"/>
  <c r="R43" i="31" s="1"/>
  <c r="N43" i="31"/>
  <c r="V42" i="31"/>
  <c r="H42" i="31"/>
  <c r="N42" i="31"/>
  <c r="V41" i="31"/>
  <c r="H41" i="31"/>
  <c r="R41" i="31" s="1"/>
  <c r="N41" i="31"/>
  <c r="V40" i="31"/>
  <c r="H40" i="31"/>
  <c r="N40" i="31"/>
  <c r="V39" i="31"/>
  <c r="H39" i="31"/>
  <c r="R39" i="31" s="1"/>
  <c r="N39" i="31"/>
  <c r="V38" i="31"/>
  <c r="H38" i="31"/>
  <c r="N38" i="31"/>
  <c r="V37" i="31"/>
  <c r="H37" i="31"/>
  <c r="R37" i="31" s="1"/>
  <c r="N37" i="31"/>
  <c r="V36" i="31"/>
  <c r="H36" i="31"/>
  <c r="N36" i="31"/>
  <c r="V35" i="31"/>
  <c r="H35" i="31"/>
  <c r="R35" i="31" s="1"/>
  <c r="N35" i="31"/>
  <c r="V34" i="31"/>
  <c r="H34" i="31"/>
  <c r="N34" i="31"/>
  <c r="V33" i="31"/>
  <c r="H33" i="31"/>
  <c r="R33" i="31" s="1"/>
  <c r="N33" i="31"/>
  <c r="V32" i="31"/>
  <c r="N32" i="31"/>
  <c r="H32" i="31"/>
  <c r="V31" i="31"/>
  <c r="N31" i="31"/>
  <c r="H31" i="31"/>
  <c r="V30" i="31"/>
  <c r="N30" i="31"/>
  <c r="H30" i="31"/>
  <c r="V22" i="31"/>
  <c r="T22" i="31"/>
  <c r="N22" i="31"/>
  <c r="H22" i="31"/>
  <c r="V21" i="31"/>
  <c r="T21" i="31"/>
  <c r="H21" i="31"/>
  <c r="N21" i="31"/>
  <c r="V20" i="31"/>
  <c r="T20" i="31"/>
  <c r="I20" i="31"/>
  <c r="I23" i="31" s="1"/>
  <c r="H20" i="31"/>
  <c r="P20" i="31" s="1"/>
  <c r="V19" i="31"/>
  <c r="T19" i="31"/>
  <c r="H19" i="31"/>
  <c r="N19" i="31"/>
  <c r="V18" i="31"/>
  <c r="T18" i="31"/>
  <c r="H18" i="31"/>
  <c r="N18" i="31"/>
  <c r="V17" i="31"/>
  <c r="T17" i="31"/>
  <c r="H17" i="31"/>
  <c r="R17" i="31" s="1"/>
  <c r="N17" i="31"/>
  <c r="T16" i="31"/>
  <c r="Q16" i="31"/>
  <c r="H16" i="31"/>
  <c r="P16" i="31" s="1"/>
  <c r="N16" i="31"/>
  <c r="V15" i="31"/>
  <c r="T15" i="31"/>
  <c r="H15" i="31"/>
  <c r="N15" i="31"/>
  <c r="V14" i="31"/>
  <c r="T14" i="31"/>
  <c r="H14" i="31"/>
  <c r="R14" i="31" s="1"/>
  <c r="N14" i="31"/>
  <c r="V13" i="31"/>
  <c r="T13" i="31"/>
  <c r="H13" i="31"/>
  <c r="N13" i="31"/>
  <c r="V12" i="31"/>
  <c r="T12" i="31"/>
  <c r="N12" i="31"/>
  <c r="H12" i="31"/>
  <c r="V11" i="31"/>
  <c r="T11" i="31"/>
  <c r="N11" i="31"/>
  <c r="H11" i="31"/>
  <c r="V10" i="31"/>
  <c r="T10" i="31"/>
  <c r="N10" i="31"/>
  <c r="H10" i="31"/>
  <c r="C116" i="19"/>
  <c r="C127" i="19" s="1"/>
  <c r="C115" i="19"/>
  <c r="C114" i="19"/>
  <c r="F114" i="19" s="1"/>
  <c r="G102" i="19"/>
  <c r="G101" i="19"/>
  <c r="M101" i="19" s="1"/>
  <c r="G100" i="19"/>
  <c r="G99" i="19"/>
  <c r="M99" i="19" s="1"/>
  <c r="G98" i="19"/>
  <c r="L97" i="19"/>
  <c r="G97" i="19"/>
  <c r="G96" i="19"/>
  <c r="L96" i="19"/>
  <c r="L95" i="19"/>
  <c r="G95" i="19"/>
  <c r="G94" i="19"/>
  <c r="L94" i="19"/>
  <c r="G93" i="19"/>
  <c r="L93" i="19"/>
  <c r="G92" i="19"/>
  <c r="L92" i="19"/>
  <c r="G91" i="19"/>
  <c r="L91" i="19"/>
  <c r="G90" i="19"/>
  <c r="L90" i="19"/>
  <c r="L89" i="19"/>
  <c r="G89" i="19"/>
  <c r="G88" i="19"/>
  <c r="L88" i="19"/>
  <c r="L87" i="19"/>
  <c r="G87" i="19"/>
  <c r="G86" i="19"/>
  <c r="L86" i="19"/>
  <c r="G85" i="19"/>
  <c r="L85" i="19"/>
  <c r="G84" i="19"/>
  <c r="L84" i="19"/>
  <c r="G83" i="19"/>
  <c r="L83" i="19"/>
  <c r="G82" i="19"/>
  <c r="L82" i="19"/>
  <c r="L81" i="19"/>
  <c r="G81" i="19"/>
  <c r="G80" i="19"/>
  <c r="L80" i="19"/>
  <c r="L79" i="19"/>
  <c r="G79" i="19"/>
  <c r="G78" i="19"/>
  <c r="L78" i="19"/>
  <c r="G77" i="19"/>
  <c r="L77" i="19"/>
  <c r="G76" i="19"/>
  <c r="L76" i="19"/>
  <c r="G75" i="19"/>
  <c r="L75" i="19"/>
  <c r="G74" i="19"/>
  <c r="L74" i="19"/>
  <c r="L73" i="19"/>
  <c r="G73" i="19"/>
  <c r="G72" i="19"/>
  <c r="L72" i="19"/>
  <c r="L71" i="19"/>
  <c r="G71" i="19"/>
  <c r="G70" i="19"/>
  <c r="L70" i="19"/>
  <c r="G69" i="19"/>
  <c r="L69" i="19"/>
  <c r="G68" i="19"/>
  <c r="L68" i="19"/>
  <c r="G67" i="19"/>
  <c r="L67" i="19"/>
  <c r="G66" i="19"/>
  <c r="L66" i="19"/>
  <c r="G65" i="19"/>
  <c r="L65" i="19"/>
  <c r="G64" i="19"/>
  <c r="L64" i="19"/>
  <c r="G63" i="19"/>
  <c r="L63" i="19"/>
  <c r="G62" i="19"/>
  <c r="O62" i="19" s="1"/>
  <c r="L62" i="19"/>
  <c r="K56" i="19"/>
  <c r="J56" i="19"/>
  <c r="I56" i="19"/>
  <c r="H56" i="19"/>
  <c r="F56" i="19"/>
  <c r="E56" i="19"/>
  <c r="G55" i="19"/>
  <c r="L55" i="19"/>
  <c r="G54" i="19"/>
  <c r="L54" i="19"/>
  <c r="G53" i="19"/>
  <c r="L53" i="19"/>
  <c r="G52" i="19"/>
  <c r="L52" i="19"/>
  <c r="G51" i="19"/>
  <c r="L51" i="19"/>
  <c r="L50" i="19"/>
  <c r="G50" i="19"/>
  <c r="G49" i="19"/>
  <c r="L49" i="19"/>
  <c r="L48" i="19"/>
  <c r="M48" i="19" s="1"/>
  <c r="G48" i="19"/>
  <c r="G47" i="19"/>
  <c r="L47" i="19"/>
  <c r="G46" i="19"/>
  <c r="L46" i="19"/>
  <c r="G45" i="19"/>
  <c r="L45" i="19"/>
  <c r="G44" i="19"/>
  <c r="L44" i="19"/>
  <c r="G43" i="19"/>
  <c r="L43" i="19"/>
  <c r="L42" i="19"/>
  <c r="M42" i="19" s="1"/>
  <c r="G42" i="19"/>
  <c r="G41" i="19"/>
  <c r="L41" i="19"/>
  <c r="L40" i="19"/>
  <c r="M40" i="19" s="1"/>
  <c r="G40" i="19"/>
  <c r="G39" i="19"/>
  <c r="L39" i="19"/>
  <c r="G38" i="19"/>
  <c r="L38" i="19"/>
  <c r="G37" i="19"/>
  <c r="L37" i="19"/>
  <c r="G36" i="19"/>
  <c r="L36" i="19"/>
  <c r="G35" i="19"/>
  <c r="L35" i="19"/>
  <c r="G34" i="19"/>
  <c r="L34" i="19"/>
  <c r="G33" i="19"/>
  <c r="L33" i="19"/>
  <c r="G32" i="19"/>
  <c r="L32" i="19"/>
  <c r="G31" i="19"/>
  <c r="L31" i="19"/>
  <c r="G30" i="19"/>
  <c r="L30" i="19"/>
  <c r="G29" i="19"/>
  <c r="L29" i="19"/>
  <c r="G28" i="19"/>
  <c r="L28" i="19"/>
  <c r="G27" i="19"/>
  <c r="L27" i="19"/>
  <c r="G26" i="19"/>
  <c r="L26" i="19"/>
  <c r="G25" i="19"/>
  <c r="N25" i="19" s="1"/>
  <c r="K19" i="19"/>
  <c r="J19" i="19"/>
  <c r="F19" i="19"/>
  <c r="E19" i="19"/>
  <c r="G18" i="19"/>
  <c r="N18" i="19" s="1"/>
  <c r="L18" i="19"/>
  <c r="G17" i="19"/>
  <c r="L17" i="19"/>
  <c r="G16" i="19"/>
  <c r="L16" i="19"/>
  <c r="G15" i="19"/>
  <c r="L15" i="19"/>
  <c r="G14" i="19"/>
  <c r="P14" i="19" s="1"/>
  <c r="L14" i="19"/>
  <c r="P13" i="19"/>
  <c r="G13" i="19"/>
  <c r="N13" i="19" s="1"/>
  <c r="L13" i="19"/>
  <c r="G12" i="19"/>
  <c r="L12" i="19"/>
  <c r="G11" i="19"/>
  <c r="L11" i="19"/>
  <c r="G10" i="19"/>
  <c r="N10" i="19" s="1"/>
  <c r="L10" i="19"/>
  <c r="C64" i="25"/>
  <c r="C65" i="25" s="1"/>
  <c r="M52" i="25"/>
  <c r="F52" i="25"/>
  <c r="P52" i="25" s="1"/>
  <c r="M51" i="25"/>
  <c r="F51" i="25"/>
  <c r="M50" i="25"/>
  <c r="F50" i="25"/>
  <c r="M49" i="25"/>
  <c r="F49" i="25"/>
  <c r="P49" i="25" s="1"/>
  <c r="M48" i="25"/>
  <c r="F48" i="25"/>
  <c r="P48" i="25" s="1"/>
  <c r="M47" i="25"/>
  <c r="F47" i="25"/>
  <c r="M46" i="25"/>
  <c r="F46" i="25"/>
  <c r="S45" i="25"/>
  <c r="M45" i="25"/>
  <c r="F45" i="25"/>
  <c r="Q45" i="25" s="1"/>
  <c r="S44" i="25"/>
  <c r="M44" i="25"/>
  <c r="F44" i="25"/>
  <c r="Q44" i="25" s="1"/>
  <c r="M43" i="25"/>
  <c r="F43" i="25"/>
  <c r="P43" i="25" s="1"/>
  <c r="M42" i="25"/>
  <c r="F42" i="25"/>
  <c r="M41" i="25"/>
  <c r="F41" i="25"/>
  <c r="P40" i="25"/>
  <c r="M40" i="25"/>
  <c r="Q40" i="25"/>
  <c r="M39" i="25"/>
  <c r="F39" i="25"/>
  <c r="P39" i="25" s="1"/>
  <c r="M38" i="25"/>
  <c r="F38" i="25"/>
  <c r="M37" i="25"/>
  <c r="F37" i="25"/>
  <c r="P37" i="25" s="1"/>
  <c r="M36" i="25"/>
  <c r="F36" i="25"/>
  <c r="M35" i="25"/>
  <c r="F35" i="25"/>
  <c r="M34" i="25"/>
  <c r="F34" i="25"/>
  <c r="M33" i="25"/>
  <c r="F33" i="25"/>
  <c r="M32" i="25"/>
  <c r="F32" i="25"/>
  <c r="Q32" i="25" s="1"/>
  <c r="M31" i="25"/>
  <c r="F31" i="25"/>
  <c r="P31" i="25" s="1"/>
  <c r="O30" i="25"/>
  <c r="M30" i="25"/>
  <c r="N30" i="25" s="1"/>
  <c r="F30" i="25"/>
  <c r="P30" i="25" s="1"/>
  <c r="M29" i="25"/>
  <c r="N29" i="25" s="1"/>
  <c r="F29" i="25"/>
  <c r="P29" i="25" s="1"/>
  <c r="M28" i="25"/>
  <c r="F28" i="25"/>
  <c r="O27" i="25"/>
  <c r="M27" i="25"/>
  <c r="F27" i="25"/>
  <c r="P27" i="25" s="1"/>
  <c r="H26" i="25"/>
  <c r="H53" i="25" s="1"/>
  <c r="G26" i="25"/>
  <c r="G53" i="25" s="1"/>
  <c r="F26" i="25"/>
  <c r="O26" i="25" s="1"/>
  <c r="M25" i="25"/>
  <c r="F25" i="25"/>
  <c r="M24" i="25"/>
  <c r="F24" i="25"/>
  <c r="P24" i="25" s="1"/>
  <c r="M23" i="25"/>
  <c r="F23" i="25"/>
  <c r="P23" i="25" s="1"/>
  <c r="M22" i="25"/>
  <c r="F22" i="25"/>
  <c r="Q22" i="25" s="1"/>
  <c r="M21" i="25"/>
  <c r="F21" i="25"/>
  <c r="P21" i="25" s="1"/>
  <c r="M20" i="25"/>
  <c r="F20" i="25"/>
  <c r="M19" i="25"/>
  <c r="F19" i="25"/>
  <c r="P19" i="25" s="1"/>
  <c r="M18" i="25"/>
  <c r="F18" i="25"/>
  <c r="M17" i="25"/>
  <c r="F17" i="25"/>
  <c r="M16" i="25"/>
  <c r="F16" i="25"/>
  <c r="Q15" i="25"/>
  <c r="M15" i="25"/>
  <c r="F15" i="25"/>
  <c r="P15" i="25" s="1"/>
  <c r="M14" i="25"/>
  <c r="F14" i="25"/>
  <c r="Q14" i="25" s="1"/>
  <c r="M13" i="25"/>
  <c r="F13" i="25"/>
  <c r="P13" i="25" s="1"/>
  <c r="N12" i="25"/>
  <c r="R12" i="25" s="1"/>
  <c r="M11" i="25"/>
  <c r="J11" i="25"/>
  <c r="J53" i="25" s="1"/>
  <c r="F11" i="25"/>
  <c r="D172" i="17"/>
  <c r="G163" i="17"/>
  <c r="D173" i="17"/>
  <c r="B136" i="17"/>
  <c r="L134" i="17"/>
  <c r="H134" i="17"/>
  <c r="L133" i="17"/>
  <c r="H133" i="17"/>
  <c r="L132" i="17"/>
  <c r="H132" i="17"/>
  <c r="L131" i="17"/>
  <c r="H131" i="17"/>
  <c r="P130" i="17"/>
  <c r="L130" i="17"/>
  <c r="M130" i="17" s="1"/>
  <c r="H130" i="17"/>
  <c r="L129" i="17"/>
  <c r="M129" i="17" s="1"/>
  <c r="H129" i="17"/>
  <c r="P129" i="17" s="1"/>
  <c r="L128" i="17"/>
  <c r="H128" i="17"/>
  <c r="L127" i="17"/>
  <c r="H127" i="17"/>
  <c r="N127" i="17" s="1"/>
  <c r="L126" i="17"/>
  <c r="H126" i="17"/>
  <c r="L125" i="17"/>
  <c r="M125" i="17" s="1"/>
  <c r="H125" i="17"/>
  <c r="L124" i="17"/>
  <c r="H124" i="17"/>
  <c r="T123" i="17"/>
  <c r="H123" i="17"/>
  <c r="P123" i="17" s="1"/>
  <c r="L123" i="17"/>
  <c r="T122" i="17"/>
  <c r="N122" i="17"/>
  <c r="H122" i="17"/>
  <c r="L122" i="17"/>
  <c r="T121" i="17"/>
  <c r="P121" i="17"/>
  <c r="H121" i="17"/>
  <c r="L121" i="17"/>
  <c r="T120" i="17"/>
  <c r="H120" i="17"/>
  <c r="L120" i="17"/>
  <c r="T119" i="17"/>
  <c r="H119" i="17"/>
  <c r="L119" i="17"/>
  <c r="T118" i="17"/>
  <c r="H118" i="17"/>
  <c r="L118" i="17"/>
  <c r="T117" i="17"/>
  <c r="L117" i="17"/>
  <c r="H117" i="17"/>
  <c r="P117" i="17" s="1"/>
  <c r="T116" i="17"/>
  <c r="H116" i="17"/>
  <c r="L116" i="17"/>
  <c r="T115" i="17"/>
  <c r="H115" i="17"/>
  <c r="L115" i="17"/>
  <c r="T114" i="17"/>
  <c r="H114" i="17"/>
  <c r="P114" i="17" s="1"/>
  <c r="L114" i="17"/>
  <c r="T113" i="17"/>
  <c r="H113" i="17"/>
  <c r="N113" i="17" s="1"/>
  <c r="L113" i="17"/>
  <c r="T112" i="17"/>
  <c r="H112" i="17"/>
  <c r="L112" i="17"/>
  <c r="T111" i="17"/>
  <c r="H111" i="17"/>
  <c r="L111" i="17"/>
  <c r="T110" i="17"/>
  <c r="H110" i="17"/>
  <c r="P110" i="17" s="1"/>
  <c r="L110" i="17"/>
  <c r="T109" i="17"/>
  <c r="L109" i="17"/>
  <c r="H109" i="17"/>
  <c r="T108" i="17"/>
  <c r="L108" i="17"/>
  <c r="H108" i="17"/>
  <c r="T107" i="17"/>
  <c r="H107" i="17"/>
  <c r="L107" i="17"/>
  <c r="T106" i="17"/>
  <c r="H106" i="17"/>
  <c r="P106" i="17" s="1"/>
  <c r="L106" i="17"/>
  <c r="T105" i="17"/>
  <c r="H105" i="17"/>
  <c r="N105" i="17" s="1"/>
  <c r="L105" i="17"/>
  <c r="T104" i="17"/>
  <c r="O104" i="17"/>
  <c r="H104" i="17"/>
  <c r="P104" i="17" s="1"/>
  <c r="L104" i="17"/>
  <c r="T103" i="17"/>
  <c r="H103" i="17"/>
  <c r="N103" i="17" s="1"/>
  <c r="L103" i="17"/>
  <c r="T102" i="17"/>
  <c r="H102" i="17"/>
  <c r="P102" i="17" s="1"/>
  <c r="L102" i="17"/>
  <c r="T101" i="17"/>
  <c r="H101" i="17"/>
  <c r="N101" i="17" s="1"/>
  <c r="L101" i="17"/>
  <c r="H100" i="17"/>
  <c r="O100" i="17" s="1"/>
  <c r="L100" i="17"/>
  <c r="T99" i="17"/>
  <c r="H99" i="17"/>
  <c r="L99" i="17"/>
  <c r="T98" i="17"/>
  <c r="H98" i="17"/>
  <c r="O98" i="17" s="1"/>
  <c r="L98" i="17"/>
  <c r="T97" i="17"/>
  <c r="H97" i="17"/>
  <c r="L97" i="17"/>
  <c r="T96" i="17"/>
  <c r="H96" i="17"/>
  <c r="L96" i="17"/>
  <c r="T95" i="17"/>
  <c r="H95" i="17"/>
  <c r="L95" i="17"/>
  <c r="M95" i="17" s="1"/>
  <c r="T94" i="17"/>
  <c r="H94" i="17"/>
  <c r="P94" i="17" s="1"/>
  <c r="L94" i="17"/>
  <c r="T93" i="17"/>
  <c r="H93" i="17"/>
  <c r="N93" i="17" s="1"/>
  <c r="L93" i="17"/>
  <c r="T92" i="17"/>
  <c r="H92" i="17"/>
  <c r="O92" i="17" s="1"/>
  <c r="L92" i="17"/>
  <c r="T91" i="17"/>
  <c r="H91" i="17"/>
  <c r="L91" i="17"/>
  <c r="T90" i="17"/>
  <c r="H90" i="17"/>
  <c r="O90" i="17" s="1"/>
  <c r="L90" i="17"/>
  <c r="T89" i="17"/>
  <c r="H89" i="17"/>
  <c r="L89" i="17"/>
  <c r="T88" i="17"/>
  <c r="H88" i="17"/>
  <c r="L88" i="17"/>
  <c r="T87" i="17"/>
  <c r="H87" i="17"/>
  <c r="T76" i="17"/>
  <c r="H76" i="17"/>
  <c r="L75" i="17"/>
  <c r="M75" i="17" s="1"/>
  <c r="H75" i="17"/>
  <c r="N75" i="17" s="1"/>
  <c r="L74" i="17"/>
  <c r="H74" i="17"/>
  <c r="L73" i="17"/>
  <c r="H73" i="17"/>
  <c r="L72" i="17"/>
  <c r="H72" i="17"/>
  <c r="P72" i="17" s="1"/>
  <c r="L71" i="17"/>
  <c r="H71" i="17"/>
  <c r="O71" i="17" s="1"/>
  <c r="L70" i="17"/>
  <c r="H70" i="17"/>
  <c r="P70" i="17" s="1"/>
  <c r="L69" i="17"/>
  <c r="H69" i="17"/>
  <c r="P69" i="17" s="1"/>
  <c r="L68" i="17"/>
  <c r="H68" i="17"/>
  <c r="L67" i="17"/>
  <c r="H67" i="17"/>
  <c r="T66" i="17"/>
  <c r="H66" i="17"/>
  <c r="L66" i="17"/>
  <c r="T65" i="17"/>
  <c r="H65" i="17"/>
  <c r="N65" i="17" s="1"/>
  <c r="L65" i="17"/>
  <c r="T64" i="17"/>
  <c r="H64" i="17"/>
  <c r="P64" i="17" s="1"/>
  <c r="L64" i="17"/>
  <c r="T63" i="17"/>
  <c r="L63" i="17"/>
  <c r="H63" i="17"/>
  <c r="T62" i="17"/>
  <c r="H62" i="17"/>
  <c r="L62" i="17"/>
  <c r="T61" i="17"/>
  <c r="H61" i="17"/>
  <c r="N61" i="17" s="1"/>
  <c r="L61" i="17"/>
  <c r="M61" i="17" s="1"/>
  <c r="T60" i="17"/>
  <c r="H60" i="17"/>
  <c r="P60" i="17" s="1"/>
  <c r="L60" i="17"/>
  <c r="T59" i="17"/>
  <c r="P59" i="17"/>
  <c r="L59" i="17"/>
  <c r="H59" i="17"/>
  <c r="T58" i="17"/>
  <c r="H58" i="17"/>
  <c r="L58" i="17"/>
  <c r="T57" i="17"/>
  <c r="H57" i="17"/>
  <c r="N57" i="17" s="1"/>
  <c r="L57" i="17"/>
  <c r="T56" i="17"/>
  <c r="L56" i="17"/>
  <c r="H56" i="17"/>
  <c r="T55" i="17"/>
  <c r="H55" i="17"/>
  <c r="L55" i="17"/>
  <c r="T54" i="17"/>
  <c r="H54" i="17"/>
  <c r="L54" i="17"/>
  <c r="T53" i="17"/>
  <c r="H53" i="17"/>
  <c r="N53" i="17" s="1"/>
  <c r="L53" i="17"/>
  <c r="T52" i="17"/>
  <c r="L52" i="17"/>
  <c r="H52" i="17"/>
  <c r="T51" i="17"/>
  <c r="H51" i="17"/>
  <c r="O51" i="17" s="1"/>
  <c r="L51" i="17"/>
  <c r="M51" i="17" s="1"/>
  <c r="T50" i="17"/>
  <c r="H50" i="17"/>
  <c r="N50" i="17" s="1"/>
  <c r="L50" i="17"/>
  <c r="T49" i="17"/>
  <c r="H49" i="17"/>
  <c r="O49" i="17" s="1"/>
  <c r="L49" i="17"/>
  <c r="T48" i="17"/>
  <c r="H48" i="17"/>
  <c r="L48" i="17"/>
  <c r="T47" i="17"/>
  <c r="H47" i="17"/>
  <c r="L47" i="17"/>
  <c r="T46" i="17"/>
  <c r="H46" i="17"/>
  <c r="P46" i="17" s="1"/>
  <c r="L46" i="17"/>
  <c r="M46" i="17" s="1"/>
  <c r="T45" i="17"/>
  <c r="H45" i="17"/>
  <c r="L45" i="17"/>
  <c r="M45" i="17" s="1"/>
  <c r="T44" i="17"/>
  <c r="H44" i="17"/>
  <c r="N44" i="17" s="1"/>
  <c r="L44" i="17"/>
  <c r="T43" i="17"/>
  <c r="H43" i="17"/>
  <c r="L43" i="17"/>
  <c r="T42" i="17"/>
  <c r="N42" i="17"/>
  <c r="H42" i="17"/>
  <c r="P42" i="17" s="1"/>
  <c r="L42" i="17"/>
  <c r="T41" i="17"/>
  <c r="P41" i="17"/>
  <c r="H41" i="17"/>
  <c r="O41" i="17" s="1"/>
  <c r="L41" i="17"/>
  <c r="T40" i="17"/>
  <c r="H40" i="17"/>
  <c r="L40" i="17"/>
  <c r="T39" i="17"/>
  <c r="H39" i="17"/>
  <c r="L39" i="17"/>
  <c r="M39" i="17" s="1"/>
  <c r="T38" i="17"/>
  <c r="H38" i="17"/>
  <c r="L38" i="17"/>
  <c r="T37" i="17"/>
  <c r="H37" i="17"/>
  <c r="L37" i="17"/>
  <c r="T36" i="17"/>
  <c r="N36" i="17"/>
  <c r="H36" i="17"/>
  <c r="O36" i="17" s="1"/>
  <c r="L36" i="17"/>
  <c r="T35" i="17"/>
  <c r="P35" i="17"/>
  <c r="H35" i="17"/>
  <c r="O35" i="17" s="1"/>
  <c r="L35" i="17"/>
  <c r="T34" i="17"/>
  <c r="N34" i="17"/>
  <c r="H34" i="17"/>
  <c r="L34" i="17"/>
  <c r="T33" i="17"/>
  <c r="P33" i="17"/>
  <c r="H33" i="17"/>
  <c r="O33" i="17" s="1"/>
  <c r="L33" i="17"/>
  <c r="T32" i="17"/>
  <c r="P32" i="17"/>
  <c r="N32" i="17"/>
  <c r="H32" i="17"/>
  <c r="O32" i="17" s="1"/>
  <c r="L32" i="17"/>
  <c r="T31" i="17"/>
  <c r="P31" i="17"/>
  <c r="H31" i="17"/>
  <c r="O31" i="17" s="1"/>
  <c r="L31" i="17"/>
  <c r="T30" i="17"/>
  <c r="P30" i="17"/>
  <c r="H30" i="17"/>
  <c r="L30" i="17"/>
  <c r="T22" i="17"/>
  <c r="H22" i="17"/>
  <c r="L22" i="17"/>
  <c r="T21" i="17"/>
  <c r="H21" i="17"/>
  <c r="L21" i="17"/>
  <c r="T20" i="17"/>
  <c r="H20" i="17"/>
  <c r="L20" i="17"/>
  <c r="T19" i="17"/>
  <c r="H19" i="17"/>
  <c r="L19" i="17"/>
  <c r="M19" i="17" s="1"/>
  <c r="T18" i="17"/>
  <c r="K18" i="17"/>
  <c r="L18" i="17" s="1"/>
  <c r="H18" i="17"/>
  <c r="T17" i="17"/>
  <c r="L17" i="17"/>
  <c r="H17" i="17"/>
  <c r="P17" i="17" s="1"/>
  <c r="T16" i="17"/>
  <c r="H16" i="17"/>
  <c r="O16" i="17" s="1"/>
  <c r="L16" i="17"/>
  <c r="T15" i="17"/>
  <c r="H15" i="17"/>
  <c r="L15" i="17"/>
  <c r="T14" i="17"/>
  <c r="L14" i="17"/>
  <c r="H14" i="17"/>
  <c r="P14" i="17" s="1"/>
  <c r="T13" i="17"/>
  <c r="L13" i="17"/>
  <c r="H13" i="17"/>
  <c r="T12" i="17"/>
  <c r="K12" i="17"/>
  <c r="H12" i="17"/>
  <c r="P12" i="17" s="1"/>
  <c r="T11" i="17"/>
  <c r="H11" i="17"/>
  <c r="P11" i="17" s="1"/>
  <c r="L11" i="17"/>
  <c r="T10" i="17"/>
  <c r="R137" i="17"/>
  <c r="H10" i="17"/>
  <c r="D109" i="16"/>
  <c r="D108" i="16"/>
  <c r="G96" i="16"/>
  <c r="T79" i="16"/>
  <c r="H79" i="16"/>
  <c r="P79" i="16" s="1"/>
  <c r="L79" i="16"/>
  <c r="T78" i="16"/>
  <c r="H78" i="16"/>
  <c r="P78" i="16" s="1"/>
  <c r="L78" i="16"/>
  <c r="T77" i="16"/>
  <c r="H77" i="16"/>
  <c r="L77" i="16"/>
  <c r="T76" i="16"/>
  <c r="H76" i="16"/>
  <c r="L76" i="16"/>
  <c r="T75" i="16"/>
  <c r="H75" i="16"/>
  <c r="L75" i="16"/>
  <c r="T74" i="16"/>
  <c r="H74" i="16"/>
  <c r="P74" i="16" s="1"/>
  <c r="L74" i="16"/>
  <c r="T73" i="16"/>
  <c r="H73" i="16"/>
  <c r="L73" i="16"/>
  <c r="T72" i="16"/>
  <c r="H72" i="16"/>
  <c r="P72" i="16" s="1"/>
  <c r="L72" i="16"/>
  <c r="T71" i="16"/>
  <c r="H71" i="16"/>
  <c r="P71" i="16" s="1"/>
  <c r="L71" i="16"/>
  <c r="T70" i="16"/>
  <c r="H70" i="16"/>
  <c r="P70" i="16" s="1"/>
  <c r="L70" i="16"/>
  <c r="T69" i="16"/>
  <c r="H69" i="16"/>
  <c r="O69" i="16" s="1"/>
  <c r="L69" i="16"/>
  <c r="T68" i="16"/>
  <c r="H68" i="16"/>
  <c r="N68" i="16" s="1"/>
  <c r="L68" i="16"/>
  <c r="T67" i="16"/>
  <c r="H67" i="16"/>
  <c r="P67" i="16" s="1"/>
  <c r="L67" i="16"/>
  <c r="T66" i="16"/>
  <c r="H66" i="16"/>
  <c r="P66" i="16" s="1"/>
  <c r="L66" i="16"/>
  <c r="T65" i="16"/>
  <c r="H65" i="16"/>
  <c r="N65" i="16" s="1"/>
  <c r="L65" i="16"/>
  <c r="T64" i="16"/>
  <c r="H64" i="16"/>
  <c r="L64" i="16"/>
  <c r="T63" i="16"/>
  <c r="H63" i="16"/>
  <c r="L63" i="16"/>
  <c r="T62" i="16"/>
  <c r="H62" i="16"/>
  <c r="P62" i="16" s="1"/>
  <c r="L62" i="16"/>
  <c r="T61" i="16"/>
  <c r="H61" i="16"/>
  <c r="L61" i="16"/>
  <c r="T60" i="16"/>
  <c r="H60" i="16"/>
  <c r="N60" i="16" s="1"/>
  <c r="L60" i="16"/>
  <c r="T59" i="16"/>
  <c r="H59" i="16"/>
  <c r="N59" i="16" s="1"/>
  <c r="T47" i="16"/>
  <c r="H47" i="16"/>
  <c r="N47" i="16" s="1"/>
  <c r="L47" i="16"/>
  <c r="T46" i="16"/>
  <c r="H46" i="16"/>
  <c r="P46" i="16" s="1"/>
  <c r="L46" i="16"/>
  <c r="T45" i="16"/>
  <c r="H45" i="16"/>
  <c r="L45" i="16"/>
  <c r="T44" i="16"/>
  <c r="H44" i="16"/>
  <c r="L44" i="16"/>
  <c r="T43" i="16"/>
  <c r="H43" i="16"/>
  <c r="L43" i="16"/>
  <c r="T42" i="16"/>
  <c r="H42" i="16"/>
  <c r="L42" i="16"/>
  <c r="T41" i="16"/>
  <c r="O41" i="16"/>
  <c r="H41" i="16"/>
  <c r="L41" i="16"/>
  <c r="T40" i="16"/>
  <c r="N40" i="16"/>
  <c r="H40" i="16"/>
  <c r="P40" i="16" s="1"/>
  <c r="L40" i="16"/>
  <c r="T39" i="16"/>
  <c r="P39" i="16"/>
  <c r="H39" i="16"/>
  <c r="N39" i="16" s="1"/>
  <c r="L39" i="16"/>
  <c r="T38" i="16"/>
  <c r="H38" i="16"/>
  <c r="P38" i="16" s="1"/>
  <c r="L38" i="16"/>
  <c r="T37" i="16"/>
  <c r="H37" i="16"/>
  <c r="N37" i="16" s="1"/>
  <c r="L37" i="16"/>
  <c r="T36" i="16"/>
  <c r="H36" i="16"/>
  <c r="P36" i="16" s="1"/>
  <c r="L36" i="16"/>
  <c r="T35" i="16"/>
  <c r="H35" i="16"/>
  <c r="L35" i="16"/>
  <c r="T34" i="16"/>
  <c r="H34" i="16"/>
  <c r="L34" i="16"/>
  <c r="T33" i="16"/>
  <c r="H33" i="16"/>
  <c r="P33" i="16" s="1"/>
  <c r="L33" i="16"/>
  <c r="T32" i="16"/>
  <c r="H32" i="16"/>
  <c r="N32" i="16" s="1"/>
  <c r="L32" i="16"/>
  <c r="T31" i="16"/>
  <c r="H31" i="16"/>
  <c r="P31" i="16" s="1"/>
  <c r="L31" i="16"/>
  <c r="T30" i="16"/>
  <c r="O30" i="16"/>
  <c r="H30" i="16"/>
  <c r="N30" i="16" s="1"/>
  <c r="L30" i="16"/>
  <c r="M30" i="16" s="1"/>
  <c r="T29" i="16"/>
  <c r="N29" i="16"/>
  <c r="H29" i="16"/>
  <c r="P29" i="16" s="1"/>
  <c r="L29" i="16"/>
  <c r="T28" i="16"/>
  <c r="H28" i="16"/>
  <c r="L28" i="16"/>
  <c r="T27" i="16"/>
  <c r="H27" i="16"/>
  <c r="L27" i="16"/>
  <c r="T26" i="16"/>
  <c r="H26" i="16"/>
  <c r="O26" i="16" s="1"/>
  <c r="T18" i="16"/>
  <c r="H18" i="16"/>
  <c r="N18" i="16" s="1"/>
  <c r="L18" i="16"/>
  <c r="T17" i="16"/>
  <c r="H17" i="16"/>
  <c r="N17" i="16" s="1"/>
  <c r="L17" i="16"/>
  <c r="T16" i="16"/>
  <c r="H16" i="16"/>
  <c r="N16" i="16" s="1"/>
  <c r="L16" i="16"/>
  <c r="T15" i="16"/>
  <c r="H15" i="16"/>
  <c r="P15" i="16" s="1"/>
  <c r="L15" i="16"/>
  <c r="T14" i="16"/>
  <c r="H14" i="16"/>
  <c r="P14" i="16" s="1"/>
  <c r="L14" i="16"/>
  <c r="T13" i="16"/>
  <c r="H13" i="16"/>
  <c r="P13" i="16" s="1"/>
  <c r="L13" i="16"/>
  <c r="T12" i="16"/>
  <c r="H12" i="16"/>
  <c r="N12" i="16" s="1"/>
  <c r="L12" i="16"/>
  <c r="T11" i="16"/>
  <c r="H11" i="16"/>
  <c r="P11" i="16" s="1"/>
  <c r="L11" i="16"/>
  <c r="T10" i="16"/>
  <c r="H10" i="16"/>
  <c r="P10" i="16" s="1"/>
  <c r="L10" i="16"/>
  <c r="C27" i="42"/>
  <c r="C37" i="42" s="1"/>
  <c r="C39" i="42" s="1"/>
  <c r="E26" i="45" s="1"/>
  <c r="T20" i="42"/>
  <c r="D20" i="42"/>
  <c r="L19" i="42"/>
  <c r="M19" i="42" s="1"/>
  <c r="G19" i="42"/>
  <c r="P19" i="42" s="1"/>
  <c r="L18" i="42"/>
  <c r="M18" i="42" s="1"/>
  <c r="G18" i="42"/>
  <c r="P18" i="42" s="1"/>
  <c r="L17" i="42"/>
  <c r="G17" i="42"/>
  <c r="N17" i="42" s="1"/>
  <c r="L16" i="42"/>
  <c r="G16" i="42"/>
  <c r="P16" i="42" s="1"/>
  <c r="L15" i="42"/>
  <c r="G15" i="42"/>
  <c r="L14" i="42"/>
  <c r="G14" i="42"/>
  <c r="L13" i="42"/>
  <c r="G13" i="42"/>
  <c r="L12" i="42"/>
  <c r="M12" i="42" s="1"/>
  <c r="G12" i="42"/>
  <c r="P12" i="42" s="1"/>
  <c r="L11" i="42"/>
  <c r="G11" i="42"/>
  <c r="N11" i="42" s="1"/>
  <c r="N10" i="42"/>
  <c r="L10" i="42"/>
  <c r="G10" i="42"/>
  <c r="O10" i="42" s="1"/>
  <c r="D195" i="15"/>
  <c r="D194" i="15"/>
  <c r="G194" i="15" s="1"/>
  <c r="D193" i="15"/>
  <c r="M178" i="15"/>
  <c r="H178" i="15"/>
  <c r="Q178" i="15" s="1"/>
  <c r="U177" i="15"/>
  <c r="H177" i="15"/>
  <c r="Q177" i="15" s="1"/>
  <c r="M177" i="15"/>
  <c r="U176" i="15"/>
  <c r="H176" i="15"/>
  <c r="M176" i="15"/>
  <c r="M175" i="15"/>
  <c r="H175" i="15"/>
  <c r="O175" i="15" s="1"/>
  <c r="U174" i="15"/>
  <c r="H174" i="15"/>
  <c r="P174" i="15" s="1"/>
  <c r="M174" i="15"/>
  <c r="U173" i="15"/>
  <c r="H173" i="15"/>
  <c r="P173" i="15" s="1"/>
  <c r="M173" i="15"/>
  <c r="U172" i="15"/>
  <c r="H172" i="15"/>
  <c r="P172" i="15" s="1"/>
  <c r="M172" i="15"/>
  <c r="U171" i="15"/>
  <c r="H171" i="15"/>
  <c r="P171" i="15" s="1"/>
  <c r="M171" i="15"/>
  <c r="U170" i="15"/>
  <c r="H170" i="15"/>
  <c r="M170" i="15"/>
  <c r="U169" i="15"/>
  <c r="H169" i="15"/>
  <c r="P169" i="15" s="1"/>
  <c r="M169" i="15"/>
  <c r="U168" i="15"/>
  <c r="H168" i="15"/>
  <c r="M168" i="15"/>
  <c r="U167" i="15"/>
  <c r="H167" i="15"/>
  <c r="P167" i="15" s="1"/>
  <c r="M167" i="15"/>
  <c r="U166" i="15"/>
  <c r="H166" i="15"/>
  <c r="P166" i="15" s="1"/>
  <c r="M166" i="15"/>
  <c r="U165" i="15"/>
  <c r="H165" i="15"/>
  <c r="M165" i="15"/>
  <c r="U164" i="15"/>
  <c r="H164" i="15"/>
  <c r="P164" i="15" s="1"/>
  <c r="M164" i="15"/>
  <c r="U163" i="15"/>
  <c r="H163" i="15"/>
  <c r="M163" i="15"/>
  <c r="U162" i="15"/>
  <c r="H162" i="15"/>
  <c r="P162" i="15" s="1"/>
  <c r="M162" i="15"/>
  <c r="U161" i="15"/>
  <c r="H161" i="15"/>
  <c r="M161" i="15"/>
  <c r="U160" i="15"/>
  <c r="H160" i="15"/>
  <c r="P160" i="15" s="1"/>
  <c r="M160" i="15"/>
  <c r="U159" i="15"/>
  <c r="H159" i="15"/>
  <c r="M159" i="15"/>
  <c r="U158" i="15"/>
  <c r="H158" i="15"/>
  <c r="P158" i="15" s="1"/>
  <c r="M158" i="15"/>
  <c r="U157" i="15"/>
  <c r="H157" i="15"/>
  <c r="M157" i="15"/>
  <c r="U156" i="15"/>
  <c r="H156" i="15"/>
  <c r="P156" i="15" s="1"/>
  <c r="M156" i="15"/>
  <c r="U155" i="15"/>
  <c r="M155" i="15"/>
  <c r="H155" i="15"/>
  <c r="Q155" i="15" s="1"/>
  <c r="U154" i="15"/>
  <c r="H154" i="15"/>
  <c r="P154" i="15" s="1"/>
  <c r="M154" i="15"/>
  <c r="U153" i="15"/>
  <c r="H153" i="15"/>
  <c r="M153" i="15"/>
  <c r="U152" i="15"/>
  <c r="H152" i="15"/>
  <c r="P152" i="15" s="1"/>
  <c r="M152" i="15"/>
  <c r="U151" i="15"/>
  <c r="H151" i="15"/>
  <c r="M151" i="15"/>
  <c r="U150" i="15"/>
  <c r="H150" i="15"/>
  <c r="P150" i="15" s="1"/>
  <c r="M150" i="15"/>
  <c r="U149" i="15"/>
  <c r="H149" i="15"/>
  <c r="M149" i="15"/>
  <c r="U148" i="15"/>
  <c r="H148" i="15"/>
  <c r="P148" i="15" s="1"/>
  <c r="M148" i="15"/>
  <c r="U147" i="15"/>
  <c r="H147" i="15"/>
  <c r="M147" i="15"/>
  <c r="U146" i="15"/>
  <c r="H146" i="15"/>
  <c r="P146" i="15" s="1"/>
  <c r="M146" i="15"/>
  <c r="U145" i="15"/>
  <c r="H145" i="15"/>
  <c r="M145" i="15"/>
  <c r="U144" i="15"/>
  <c r="H144" i="15"/>
  <c r="M144" i="15"/>
  <c r="U143" i="15"/>
  <c r="H143" i="15"/>
  <c r="P143" i="15" s="1"/>
  <c r="M143" i="15"/>
  <c r="U142" i="15"/>
  <c r="H142" i="15"/>
  <c r="P142" i="15" s="1"/>
  <c r="M142" i="15"/>
  <c r="U141" i="15"/>
  <c r="H141" i="15"/>
  <c r="P141" i="15" s="1"/>
  <c r="M141" i="15"/>
  <c r="U140" i="15"/>
  <c r="H140" i="15"/>
  <c r="M140" i="15"/>
  <c r="U139" i="15"/>
  <c r="H139" i="15"/>
  <c r="P139" i="15" s="1"/>
  <c r="M139" i="15"/>
  <c r="U138" i="15"/>
  <c r="H138" i="15"/>
  <c r="P138" i="15" s="1"/>
  <c r="M138" i="15"/>
  <c r="U137" i="15"/>
  <c r="H137" i="15"/>
  <c r="P137" i="15" s="1"/>
  <c r="M137" i="15"/>
  <c r="U136" i="15"/>
  <c r="H136" i="15"/>
  <c r="P136" i="15" s="1"/>
  <c r="M136" i="15"/>
  <c r="U135" i="15"/>
  <c r="H135" i="15"/>
  <c r="P135" i="15" s="1"/>
  <c r="M135" i="15"/>
  <c r="H134" i="15"/>
  <c r="M134" i="15"/>
  <c r="U133" i="15"/>
  <c r="H133" i="15"/>
  <c r="M133" i="15"/>
  <c r="U132" i="15"/>
  <c r="H132" i="15"/>
  <c r="M132" i="15"/>
  <c r="U131" i="15"/>
  <c r="H131" i="15"/>
  <c r="M131" i="15"/>
  <c r="U130" i="15"/>
  <c r="H130" i="15"/>
  <c r="M130" i="15"/>
  <c r="U129" i="15"/>
  <c r="H129" i="15"/>
  <c r="M129" i="15"/>
  <c r="U128" i="15"/>
  <c r="M128" i="15"/>
  <c r="H128" i="15"/>
  <c r="P128" i="15" s="1"/>
  <c r="U127" i="15"/>
  <c r="H127" i="15"/>
  <c r="O127" i="15" s="1"/>
  <c r="M127" i="15"/>
  <c r="U126" i="15"/>
  <c r="H126" i="15"/>
  <c r="O126" i="15" s="1"/>
  <c r="M126" i="15"/>
  <c r="U125" i="15"/>
  <c r="H125" i="15"/>
  <c r="O125" i="15" s="1"/>
  <c r="M125" i="15"/>
  <c r="U124" i="15"/>
  <c r="H124" i="15"/>
  <c r="Q124" i="15" s="1"/>
  <c r="M124" i="15"/>
  <c r="U123" i="15"/>
  <c r="H123" i="15"/>
  <c r="Q123" i="15" s="1"/>
  <c r="M123" i="15"/>
  <c r="U122" i="15"/>
  <c r="H122" i="15"/>
  <c r="Q122" i="15" s="1"/>
  <c r="M122" i="15"/>
  <c r="U121" i="15"/>
  <c r="M121" i="15"/>
  <c r="H121" i="15"/>
  <c r="P121" i="15" s="1"/>
  <c r="U120" i="15"/>
  <c r="H120" i="15"/>
  <c r="P120" i="15" s="1"/>
  <c r="M120" i="15"/>
  <c r="U119" i="15"/>
  <c r="H119" i="15"/>
  <c r="P119" i="15" s="1"/>
  <c r="M119" i="15"/>
  <c r="U118" i="15"/>
  <c r="H118" i="15"/>
  <c r="P118" i="15" s="1"/>
  <c r="M118" i="15"/>
  <c r="U117" i="15"/>
  <c r="M117" i="15"/>
  <c r="H117" i="15"/>
  <c r="P117" i="15" s="1"/>
  <c r="U116" i="15"/>
  <c r="H116" i="15"/>
  <c r="Q116" i="15" s="1"/>
  <c r="M116" i="15"/>
  <c r="U115" i="15"/>
  <c r="H115" i="15"/>
  <c r="Q115" i="15" s="1"/>
  <c r="M115" i="15"/>
  <c r="U114" i="15"/>
  <c r="M114" i="15"/>
  <c r="H114" i="15"/>
  <c r="Q114" i="15" s="1"/>
  <c r="U113" i="15"/>
  <c r="M113" i="15"/>
  <c r="H113" i="15"/>
  <c r="Q113" i="15" s="1"/>
  <c r="U112" i="15"/>
  <c r="H112" i="15"/>
  <c r="M112" i="15"/>
  <c r="U111" i="15"/>
  <c r="H111" i="15"/>
  <c r="Q111" i="15" s="1"/>
  <c r="M111" i="15"/>
  <c r="U110" i="15"/>
  <c r="H110" i="15"/>
  <c r="M110" i="15"/>
  <c r="U109" i="15"/>
  <c r="H109" i="15"/>
  <c r="M109" i="15"/>
  <c r="U100" i="15"/>
  <c r="H100" i="15"/>
  <c r="M100" i="15"/>
  <c r="U99" i="15"/>
  <c r="H99" i="15"/>
  <c r="M99" i="15"/>
  <c r="U98" i="15"/>
  <c r="H98" i="15"/>
  <c r="Q98" i="15" s="1"/>
  <c r="M98" i="15"/>
  <c r="U97" i="15"/>
  <c r="H97" i="15"/>
  <c r="M97" i="15"/>
  <c r="U96" i="15"/>
  <c r="H96" i="15"/>
  <c r="O96" i="15" s="1"/>
  <c r="M96" i="15"/>
  <c r="U95" i="15"/>
  <c r="H95" i="15"/>
  <c r="O95" i="15" s="1"/>
  <c r="M95" i="15"/>
  <c r="U94" i="15"/>
  <c r="H94" i="15"/>
  <c r="Q94" i="15" s="1"/>
  <c r="M94" i="15"/>
  <c r="U93" i="15"/>
  <c r="H93" i="15"/>
  <c r="M93" i="15"/>
  <c r="U92" i="15"/>
  <c r="H92" i="15"/>
  <c r="O92" i="15" s="1"/>
  <c r="M92" i="15"/>
  <c r="U91" i="15"/>
  <c r="H91" i="15"/>
  <c r="M91" i="15"/>
  <c r="U90" i="15"/>
  <c r="H90" i="15"/>
  <c r="P90" i="15" s="1"/>
  <c r="M90" i="15"/>
  <c r="U89" i="15"/>
  <c r="H89" i="15"/>
  <c r="M89" i="15"/>
  <c r="U88" i="15"/>
  <c r="H88" i="15"/>
  <c r="P88" i="15" s="1"/>
  <c r="M88" i="15"/>
  <c r="U87" i="15"/>
  <c r="H87" i="15"/>
  <c r="M87" i="15"/>
  <c r="U86" i="15"/>
  <c r="H86" i="15"/>
  <c r="M86" i="15"/>
  <c r="U85" i="15"/>
  <c r="H85" i="15"/>
  <c r="M85" i="15"/>
  <c r="U84" i="15"/>
  <c r="H84" i="15"/>
  <c r="P84" i="15" s="1"/>
  <c r="M84" i="15"/>
  <c r="U83" i="15"/>
  <c r="H83" i="15"/>
  <c r="M83" i="15"/>
  <c r="U82" i="15"/>
  <c r="H82" i="15"/>
  <c r="P82" i="15" s="1"/>
  <c r="M82" i="15"/>
  <c r="U81" i="15"/>
  <c r="H81" i="15"/>
  <c r="P81" i="15" s="1"/>
  <c r="M81" i="15"/>
  <c r="U80" i="15"/>
  <c r="H80" i="15"/>
  <c r="Q80" i="15" s="1"/>
  <c r="M80" i="15"/>
  <c r="U79" i="15"/>
  <c r="H79" i="15"/>
  <c r="P79" i="15" s="1"/>
  <c r="M79" i="15"/>
  <c r="U78" i="15"/>
  <c r="H78" i="15"/>
  <c r="M78" i="15"/>
  <c r="U77" i="15"/>
  <c r="H77" i="15"/>
  <c r="M77" i="15"/>
  <c r="U76" i="15"/>
  <c r="H76" i="15"/>
  <c r="Q76" i="15" s="1"/>
  <c r="M76" i="15"/>
  <c r="U75" i="15"/>
  <c r="H75" i="15"/>
  <c r="M75" i="15"/>
  <c r="U74" i="15"/>
  <c r="H74" i="15"/>
  <c r="P74" i="15" s="1"/>
  <c r="M74" i="15"/>
  <c r="U73" i="15"/>
  <c r="H73" i="15"/>
  <c r="O73" i="15" s="1"/>
  <c r="M73" i="15"/>
  <c r="U72" i="15"/>
  <c r="H72" i="15"/>
  <c r="M72" i="15"/>
  <c r="U71" i="15"/>
  <c r="H71" i="15"/>
  <c r="Q71" i="15" s="1"/>
  <c r="M71" i="15"/>
  <c r="U70" i="15"/>
  <c r="H70" i="15"/>
  <c r="P70" i="15" s="1"/>
  <c r="M70" i="15"/>
  <c r="U69" i="15"/>
  <c r="H69" i="15"/>
  <c r="M69" i="15"/>
  <c r="U68" i="15"/>
  <c r="H68" i="15"/>
  <c r="O68" i="15" s="1"/>
  <c r="M68" i="15"/>
  <c r="U67" i="15"/>
  <c r="H67" i="15"/>
  <c r="M67" i="15"/>
  <c r="U66" i="15"/>
  <c r="H66" i="15"/>
  <c r="P66" i="15" s="1"/>
  <c r="M66" i="15"/>
  <c r="U65" i="15"/>
  <c r="H65" i="15"/>
  <c r="Q65" i="15" s="1"/>
  <c r="M65" i="15"/>
  <c r="U64" i="15"/>
  <c r="H64" i="15"/>
  <c r="Q64" i="15" s="1"/>
  <c r="M64" i="15"/>
  <c r="U63" i="15"/>
  <c r="M63" i="15"/>
  <c r="H63" i="15"/>
  <c r="U62" i="15"/>
  <c r="H62" i="15"/>
  <c r="O62" i="15" s="1"/>
  <c r="M62" i="15"/>
  <c r="U61" i="15"/>
  <c r="H61" i="15"/>
  <c r="Q61" i="15" s="1"/>
  <c r="M61" i="15"/>
  <c r="U60" i="15"/>
  <c r="H60" i="15"/>
  <c r="M60" i="15"/>
  <c r="U59" i="15"/>
  <c r="H59" i="15"/>
  <c r="P59" i="15" s="1"/>
  <c r="M59" i="15"/>
  <c r="U58" i="15"/>
  <c r="H58" i="15"/>
  <c r="O58" i="15" s="1"/>
  <c r="M58" i="15"/>
  <c r="U57" i="15"/>
  <c r="H57" i="15"/>
  <c r="M57" i="15"/>
  <c r="U56" i="15"/>
  <c r="H56" i="15"/>
  <c r="Q56" i="15" s="1"/>
  <c r="M56" i="15"/>
  <c r="U55" i="15"/>
  <c r="H55" i="15"/>
  <c r="P55" i="15" s="1"/>
  <c r="M55" i="15"/>
  <c r="U54" i="15"/>
  <c r="H54" i="15"/>
  <c r="O54" i="15" s="1"/>
  <c r="M54" i="15"/>
  <c r="U53" i="15"/>
  <c r="H53" i="15"/>
  <c r="Q53" i="15" s="1"/>
  <c r="M53" i="15"/>
  <c r="U52" i="15"/>
  <c r="H52" i="15"/>
  <c r="Q52" i="15" s="1"/>
  <c r="M52" i="15"/>
  <c r="U51" i="15"/>
  <c r="H51" i="15"/>
  <c r="M51" i="15"/>
  <c r="U50" i="15"/>
  <c r="H50" i="15"/>
  <c r="O50" i="15" s="1"/>
  <c r="M50" i="15"/>
  <c r="U49" i="15"/>
  <c r="H49" i="15"/>
  <c r="P49" i="15" s="1"/>
  <c r="M49" i="15"/>
  <c r="U48" i="15"/>
  <c r="H48" i="15"/>
  <c r="Q48" i="15" s="1"/>
  <c r="M48" i="15"/>
  <c r="U47" i="15"/>
  <c r="H47" i="15"/>
  <c r="M47" i="15"/>
  <c r="U46" i="15"/>
  <c r="H46" i="15"/>
  <c r="O46" i="15" s="1"/>
  <c r="M46" i="15"/>
  <c r="U45" i="15"/>
  <c r="H45" i="15"/>
  <c r="P45" i="15" s="1"/>
  <c r="M45" i="15"/>
  <c r="U44" i="15"/>
  <c r="H44" i="15"/>
  <c r="O44" i="15" s="1"/>
  <c r="M44" i="15"/>
  <c r="U43" i="15"/>
  <c r="H43" i="15"/>
  <c r="P43" i="15" s="1"/>
  <c r="M43" i="15"/>
  <c r="U42" i="15"/>
  <c r="H42" i="15"/>
  <c r="O42" i="15" s="1"/>
  <c r="M42" i="15"/>
  <c r="U41" i="15"/>
  <c r="H41" i="15"/>
  <c r="Q41" i="15" s="1"/>
  <c r="M41" i="15"/>
  <c r="U40" i="15"/>
  <c r="H40" i="15"/>
  <c r="Q40" i="15" s="1"/>
  <c r="M40" i="15"/>
  <c r="U39" i="15"/>
  <c r="H39" i="15"/>
  <c r="P39" i="15" s="1"/>
  <c r="M39" i="15"/>
  <c r="U38" i="15"/>
  <c r="H38" i="15"/>
  <c r="M38" i="15"/>
  <c r="U37" i="15"/>
  <c r="H37" i="15"/>
  <c r="P37" i="15" s="1"/>
  <c r="M37" i="15"/>
  <c r="U36" i="15"/>
  <c r="H36" i="15"/>
  <c r="M36" i="15"/>
  <c r="U28" i="15"/>
  <c r="H28" i="15"/>
  <c r="N28" i="15" s="1"/>
  <c r="U27" i="15"/>
  <c r="H27" i="15"/>
  <c r="N27" i="15" s="1"/>
  <c r="U26" i="15"/>
  <c r="S26" i="15"/>
  <c r="H26" i="15"/>
  <c r="U25" i="15"/>
  <c r="S25" i="15"/>
  <c r="H25" i="15"/>
  <c r="U24" i="15"/>
  <c r="S24" i="15"/>
  <c r="H24" i="15"/>
  <c r="U23" i="15"/>
  <c r="S23" i="15"/>
  <c r="H23" i="15"/>
  <c r="N23" i="15" s="1"/>
  <c r="U22" i="15"/>
  <c r="S22" i="15"/>
  <c r="H22" i="15"/>
  <c r="U21" i="15"/>
  <c r="S21" i="15"/>
  <c r="H21" i="15"/>
  <c r="U20" i="15"/>
  <c r="S20" i="15"/>
  <c r="H20" i="15"/>
  <c r="U19" i="15"/>
  <c r="S19" i="15"/>
  <c r="H19" i="15"/>
  <c r="N19" i="15" s="1"/>
  <c r="U18" i="15"/>
  <c r="S18" i="15"/>
  <c r="H18" i="15"/>
  <c r="U17" i="15"/>
  <c r="S17" i="15"/>
  <c r="H17" i="15"/>
  <c r="U16" i="15"/>
  <c r="H16" i="15"/>
  <c r="N16" i="15" s="1"/>
  <c r="U15" i="15"/>
  <c r="S15" i="15"/>
  <c r="H15" i="15"/>
  <c r="U14" i="15"/>
  <c r="S14" i="15"/>
  <c r="H14" i="15"/>
  <c r="U13" i="15"/>
  <c r="S13" i="15"/>
  <c r="H13" i="15"/>
  <c r="N13" i="15" s="1"/>
  <c r="U12" i="15"/>
  <c r="S12" i="15"/>
  <c r="H12" i="15"/>
  <c r="U11" i="15"/>
  <c r="S11" i="15"/>
  <c r="H11" i="15"/>
  <c r="U10" i="15"/>
  <c r="S10" i="15"/>
  <c r="H10" i="15"/>
  <c r="M10" i="15"/>
  <c r="M29" i="15" s="1"/>
  <c r="D446" i="14"/>
  <c r="G435" i="14"/>
  <c r="G434" i="14"/>
  <c r="M425" i="14"/>
  <c r="H425" i="14"/>
  <c r="Q425" i="14" s="1"/>
  <c r="M424" i="14"/>
  <c r="H424" i="14"/>
  <c r="M423" i="14"/>
  <c r="H423" i="14"/>
  <c r="M422" i="14"/>
  <c r="H422" i="14"/>
  <c r="M421" i="14"/>
  <c r="H421" i="14"/>
  <c r="M420" i="14"/>
  <c r="H420" i="14"/>
  <c r="M419" i="14"/>
  <c r="H419" i="14"/>
  <c r="M418" i="14"/>
  <c r="H418" i="14"/>
  <c r="M417" i="14"/>
  <c r="H417" i="14"/>
  <c r="M416" i="14"/>
  <c r="H416" i="14"/>
  <c r="P416" i="14" s="1"/>
  <c r="M415" i="14"/>
  <c r="H415" i="14"/>
  <c r="P415" i="14" s="1"/>
  <c r="M414" i="14"/>
  <c r="H414" i="14"/>
  <c r="P414" i="14" s="1"/>
  <c r="M413" i="14"/>
  <c r="H413" i="14"/>
  <c r="M412" i="14"/>
  <c r="H412" i="14"/>
  <c r="M411" i="14"/>
  <c r="H411" i="14"/>
  <c r="O411" i="14" s="1"/>
  <c r="M410" i="14"/>
  <c r="H410" i="14"/>
  <c r="Q410" i="14" s="1"/>
  <c r="M409" i="14"/>
  <c r="H409" i="14"/>
  <c r="P409" i="14" s="1"/>
  <c r="M408" i="14"/>
  <c r="H408" i="14"/>
  <c r="Q408" i="14" s="1"/>
  <c r="M407" i="14"/>
  <c r="H407" i="14"/>
  <c r="M406" i="14"/>
  <c r="H406" i="14"/>
  <c r="Q406" i="14" s="1"/>
  <c r="M405" i="14"/>
  <c r="H405" i="14"/>
  <c r="P405" i="14" s="1"/>
  <c r="M404" i="14"/>
  <c r="H404" i="14"/>
  <c r="Q404" i="14" s="1"/>
  <c r="M403" i="14"/>
  <c r="H403" i="14"/>
  <c r="M402" i="14"/>
  <c r="H402" i="14"/>
  <c r="M401" i="14"/>
  <c r="H401" i="14"/>
  <c r="M400" i="14"/>
  <c r="H400" i="14"/>
  <c r="M399" i="14"/>
  <c r="H399" i="14"/>
  <c r="M398" i="14"/>
  <c r="H398" i="14"/>
  <c r="P398" i="14" s="1"/>
  <c r="M397" i="14"/>
  <c r="H397" i="14"/>
  <c r="P397" i="14" s="1"/>
  <c r="M396" i="14"/>
  <c r="H396" i="14"/>
  <c r="P396" i="14" s="1"/>
  <c r="M395" i="14"/>
  <c r="H395" i="14"/>
  <c r="P395" i="14" s="1"/>
  <c r="M394" i="14"/>
  <c r="H394" i="14"/>
  <c r="M393" i="14"/>
  <c r="H393" i="14"/>
  <c r="Q393" i="14" s="1"/>
  <c r="M392" i="14"/>
  <c r="H392" i="14"/>
  <c r="M391" i="14"/>
  <c r="H391" i="14"/>
  <c r="M390" i="14"/>
  <c r="H390" i="14"/>
  <c r="P390" i="14" s="1"/>
  <c r="M389" i="14"/>
  <c r="H389" i="14"/>
  <c r="Q389" i="14" s="1"/>
  <c r="M388" i="14"/>
  <c r="H388" i="14"/>
  <c r="M387" i="14"/>
  <c r="H387" i="14"/>
  <c r="Q387" i="14" s="1"/>
  <c r="M386" i="14"/>
  <c r="H386" i="14"/>
  <c r="Q386" i="14" s="1"/>
  <c r="U383" i="14"/>
  <c r="H383" i="14"/>
  <c r="M383" i="14"/>
  <c r="U382" i="14"/>
  <c r="H382" i="14"/>
  <c r="O382" i="14" s="1"/>
  <c r="M382" i="14"/>
  <c r="U381" i="14"/>
  <c r="H381" i="14"/>
  <c r="Q381" i="14" s="1"/>
  <c r="M381" i="14"/>
  <c r="U380" i="14"/>
  <c r="H380" i="14"/>
  <c r="O380" i="14" s="1"/>
  <c r="M380" i="14"/>
  <c r="U379" i="14"/>
  <c r="H379" i="14"/>
  <c r="Q379" i="14" s="1"/>
  <c r="M379" i="14"/>
  <c r="U378" i="14"/>
  <c r="H378" i="14"/>
  <c r="O378" i="14" s="1"/>
  <c r="M378" i="14"/>
  <c r="H377" i="14"/>
  <c r="M377" i="14"/>
  <c r="H376" i="14"/>
  <c r="O376" i="14" s="1"/>
  <c r="M376" i="14"/>
  <c r="H375" i="14"/>
  <c r="O375" i="14" s="1"/>
  <c r="M375" i="14"/>
  <c r="H374" i="14"/>
  <c r="O374" i="14" s="1"/>
  <c r="M374" i="14"/>
  <c r="H373" i="14"/>
  <c r="M373" i="14"/>
  <c r="H372" i="14"/>
  <c r="Q372" i="14" s="1"/>
  <c r="M372" i="14"/>
  <c r="H371" i="14"/>
  <c r="Q371" i="14" s="1"/>
  <c r="M371" i="14"/>
  <c r="H370" i="14"/>
  <c r="Q370" i="14" s="1"/>
  <c r="M370" i="14"/>
  <c r="H369" i="14"/>
  <c r="M369" i="14"/>
  <c r="H368" i="14"/>
  <c r="P368" i="14" s="1"/>
  <c r="M368" i="14"/>
  <c r="H367" i="14"/>
  <c r="Q367" i="14" s="1"/>
  <c r="M367" i="14"/>
  <c r="H366" i="14"/>
  <c r="O366" i="14" s="1"/>
  <c r="M366" i="14"/>
  <c r="H365" i="14"/>
  <c r="O365" i="14" s="1"/>
  <c r="M365" i="14"/>
  <c r="H364" i="14"/>
  <c r="O364" i="14" s="1"/>
  <c r="M364" i="14"/>
  <c r="H363" i="14"/>
  <c r="O363" i="14" s="1"/>
  <c r="M363" i="14"/>
  <c r="H362" i="14"/>
  <c r="M362" i="14"/>
  <c r="H361" i="14"/>
  <c r="O361" i="14" s="1"/>
  <c r="M361" i="14"/>
  <c r="U360" i="14"/>
  <c r="H360" i="14"/>
  <c r="Q360" i="14" s="1"/>
  <c r="M360" i="14"/>
  <c r="U359" i="14"/>
  <c r="H359" i="14"/>
  <c r="O359" i="14" s="1"/>
  <c r="M359" i="14"/>
  <c r="U358" i="14"/>
  <c r="H358" i="14"/>
  <c r="Q358" i="14" s="1"/>
  <c r="M358" i="14"/>
  <c r="U357" i="14"/>
  <c r="H357" i="14"/>
  <c r="O357" i="14" s="1"/>
  <c r="M357" i="14"/>
  <c r="U356" i="14"/>
  <c r="H356" i="14"/>
  <c r="P356" i="14" s="1"/>
  <c r="M356" i="14"/>
  <c r="U355" i="14"/>
  <c r="H355" i="14"/>
  <c r="M355" i="14"/>
  <c r="U354" i="14"/>
  <c r="H354" i="14"/>
  <c r="Q354" i="14" s="1"/>
  <c r="M354" i="14"/>
  <c r="U353" i="14"/>
  <c r="H353" i="14"/>
  <c r="O353" i="14" s="1"/>
  <c r="M353" i="14"/>
  <c r="U352" i="14"/>
  <c r="H352" i="14"/>
  <c r="O352" i="14" s="1"/>
  <c r="M352" i="14"/>
  <c r="U351" i="14"/>
  <c r="H351" i="14"/>
  <c r="M351" i="14"/>
  <c r="U350" i="14"/>
  <c r="H350" i="14"/>
  <c r="M350" i="14"/>
  <c r="U349" i="14"/>
  <c r="H349" i="14"/>
  <c r="O349" i="14" s="1"/>
  <c r="M349" i="14"/>
  <c r="U348" i="14"/>
  <c r="H348" i="14"/>
  <c r="O348" i="14" s="1"/>
  <c r="M348" i="14"/>
  <c r="U347" i="14"/>
  <c r="H347" i="14"/>
  <c r="O347" i="14" s="1"/>
  <c r="M347" i="14"/>
  <c r="U346" i="14"/>
  <c r="H346" i="14"/>
  <c r="M346" i="14"/>
  <c r="U345" i="14"/>
  <c r="H345" i="14"/>
  <c r="O345" i="14" s="1"/>
  <c r="M345" i="14"/>
  <c r="U344" i="14"/>
  <c r="H344" i="14"/>
  <c r="M344" i="14"/>
  <c r="U343" i="14"/>
  <c r="H343" i="14"/>
  <c r="O343" i="14" s="1"/>
  <c r="M343" i="14"/>
  <c r="U342" i="14"/>
  <c r="H342" i="14"/>
  <c r="P342" i="14" s="1"/>
  <c r="M342" i="14"/>
  <c r="U341" i="14"/>
  <c r="H341" i="14"/>
  <c r="O341" i="14" s="1"/>
  <c r="M341" i="14"/>
  <c r="U340" i="14"/>
  <c r="H340" i="14"/>
  <c r="M340" i="14"/>
  <c r="U339" i="14"/>
  <c r="H339" i="14"/>
  <c r="Q339" i="14" s="1"/>
  <c r="M339" i="14"/>
  <c r="U338" i="14"/>
  <c r="H338" i="14"/>
  <c r="O338" i="14" s="1"/>
  <c r="M338" i="14"/>
  <c r="U337" i="14"/>
  <c r="H337" i="14"/>
  <c r="O337" i="14" s="1"/>
  <c r="M337" i="14"/>
  <c r="U336" i="14"/>
  <c r="H336" i="14"/>
  <c r="Q336" i="14" s="1"/>
  <c r="M336" i="14"/>
  <c r="U335" i="14"/>
  <c r="H335" i="14"/>
  <c r="M335" i="14"/>
  <c r="U334" i="14"/>
  <c r="H334" i="14"/>
  <c r="O334" i="14" s="1"/>
  <c r="M334" i="14"/>
  <c r="U333" i="14"/>
  <c r="H333" i="14"/>
  <c r="M333" i="14"/>
  <c r="U332" i="14"/>
  <c r="H332" i="14"/>
  <c r="M332" i="14"/>
  <c r="U331" i="14"/>
  <c r="H331" i="14"/>
  <c r="O331" i="14" s="1"/>
  <c r="M331" i="14"/>
  <c r="U330" i="14"/>
  <c r="H330" i="14"/>
  <c r="P330" i="14" s="1"/>
  <c r="M330" i="14"/>
  <c r="U329" i="14"/>
  <c r="H329" i="14"/>
  <c r="O329" i="14" s="1"/>
  <c r="M329" i="14"/>
  <c r="U328" i="14"/>
  <c r="H328" i="14"/>
  <c r="O328" i="14" s="1"/>
  <c r="M328" i="14"/>
  <c r="H327" i="14"/>
  <c r="P327" i="14" s="1"/>
  <c r="M327" i="14"/>
  <c r="U326" i="14"/>
  <c r="H326" i="14"/>
  <c r="O326" i="14" s="1"/>
  <c r="M326" i="14"/>
  <c r="U325" i="14"/>
  <c r="H325" i="14"/>
  <c r="Q325" i="14" s="1"/>
  <c r="M325" i="14"/>
  <c r="U324" i="14"/>
  <c r="H324" i="14"/>
  <c r="Q324" i="14" s="1"/>
  <c r="M324" i="14"/>
  <c r="U323" i="14"/>
  <c r="H323" i="14"/>
  <c r="P323" i="14" s="1"/>
  <c r="M323" i="14"/>
  <c r="U322" i="14"/>
  <c r="H322" i="14"/>
  <c r="M322" i="14"/>
  <c r="U321" i="14"/>
  <c r="H321" i="14"/>
  <c r="Q321" i="14" s="1"/>
  <c r="M321" i="14"/>
  <c r="U320" i="14"/>
  <c r="H320" i="14"/>
  <c r="Q320" i="14" s="1"/>
  <c r="M320" i="14"/>
  <c r="U319" i="14"/>
  <c r="H319" i="14"/>
  <c r="P319" i="14" s="1"/>
  <c r="M319" i="14"/>
  <c r="U318" i="14"/>
  <c r="H318" i="14"/>
  <c r="M318" i="14"/>
  <c r="U317" i="14"/>
  <c r="H317" i="14"/>
  <c r="Q317" i="14" s="1"/>
  <c r="M317" i="14"/>
  <c r="U316" i="14"/>
  <c r="H316" i="14"/>
  <c r="Q316" i="14" s="1"/>
  <c r="M316" i="14"/>
  <c r="U315" i="14"/>
  <c r="H315" i="14"/>
  <c r="M315" i="14"/>
  <c r="U314" i="14"/>
  <c r="H314" i="14"/>
  <c r="M314" i="14"/>
  <c r="U313" i="14"/>
  <c r="H313" i="14"/>
  <c r="Q313" i="14" s="1"/>
  <c r="M313" i="14"/>
  <c r="U312" i="14"/>
  <c r="H312" i="14"/>
  <c r="Q312" i="14" s="1"/>
  <c r="M312" i="14"/>
  <c r="U311" i="14"/>
  <c r="H311" i="14"/>
  <c r="M311" i="14"/>
  <c r="U310" i="14"/>
  <c r="H310" i="14"/>
  <c r="M310" i="14"/>
  <c r="U309" i="14"/>
  <c r="H309" i="14"/>
  <c r="Q309" i="14" s="1"/>
  <c r="M309" i="14"/>
  <c r="U308" i="14"/>
  <c r="H308" i="14"/>
  <c r="Q308" i="14" s="1"/>
  <c r="M308" i="14"/>
  <c r="U307" i="14"/>
  <c r="H307" i="14"/>
  <c r="M307" i="14"/>
  <c r="U306" i="14"/>
  <c r="H306" i="14"/>
  <c r="M306" i="14"/>
  <c r="U305" i="14"/>
  <c r="H305" i="14"/>
  <c r="Q305" i="14" s="1"/>
  <c r="M305" i="14"/>
  <c r="U304" i="14"/>
  <c r="H304" i="14"/>
  <c r="Q304" i="14" s="1"/>
  <c r="M304" i="14"/>
  <c r="U303" i="14"/>
  <c r="H303" i="14"/>
  <c r="M303" i="14"/>
  <c r="U302" i="14"/>
  <c r="H302" i="14"/>
  <c r="M302" i="14"/>
  <c r="U301" i="14"/>
  <c r="H301" i="14"/>
  <c r="Q301" i="14" s="1"/>
  <c r="M301" i="14"/>
  <c r="U300" i="14"/>
  <c r="H300" i="14"/>
  <c r="M300" i="14"/>
  <c r="U299" i="14"/>
  <c r="H299" i="14"/>
  <c r="M299" i="14"/>
  <c r="U298" i="14"/>
  <c r="H298" i="14"/>
  <c r="M298" i="14"/>
  <c r="U297" i="14"/>
  <c r="H297" i="14"/>
  <c r="Q297" i="14" s="1"/>
  <c r="M297" i="14"/>
  <c r="U296" i="14"/>
  <c r="H296" i="14"/>
  <c r="Q296" i="14" s="1"/>
  <c r="M296" i="14"/>
  <c r="U295" i="14"/>
  <c r="H295" i="14"/>
  <c r="M295" i="14"/>
  <c r="U294" i="14"/>
  <c r="H294" i="14"/>
  <c r="M294" i="14"/>
  <c r="U293" i="14"/>
  <c r="H293" i="14"/>
  <c r="Q293" i="14" s="1"/>
  <c r="M293" i="14"/>
  <c r="U292" i="14"/>
  <c r="H292" i="14"/>
  <c r="O292" i="14" s="1"/>
  <c r="M292" i="14"/>
  <c r="U291" i="14"/>
  <c r="H291" i="14"/>
  <c r="M291" i="14"/>
  <c r="U290" i="14"/>
  <c r="H290" i="14"/>
  <c r="M290" i="14"/>
  <c r="U289" i="14"/>
  <c r="H289" i="14"/>
  <c r="Q289" i="14" s="1"/>
  <c r="M289" i="14"/>
  <c r="U288" i="14"/>
  <c r="H288" i="14"/>
  <c r="M288" i="14"/>
  <c r="U287" i="14"/>
  <c r="H287" i="14"/>
  <c r="M287" i="14"/>
  <c r="U286" i="14"/>
  <c r="H286" i="14"/>
  <c r="M286" i="14"/>
  <c r="U285" i="14"/>
  <c r="H285" i="14"/>
  <c r="Q285" i="14" s="1"/>
  <c r="M285" i="14"/>
  <c r="U284" i="14"/>
  <c r="H284" i="14"/>
  <c r="M284" i="14"/>
  <c r="U283" i="14"/>
  <c r="H283" i="14"/>
  <c r="Q283" i="14" s="1"/>
  <c r="M283" i="14"/>
  <c r="U282" i="14"/>
  <c r="H282" i="14"/>
  <c r="M282" i="14"/>
  <c r="U281" i="14"/>
  <c r="H281" i="14"/>
  <c r="M281" i="14"/>
  <c r="U280" i="14"/>
  <c r="H280" i="14"/>
  <c r="M280" i="14"/>
  <c r="U279" i="14"/>
  <c r="H279" i="14"/>
  <c r="M279" i="14"/>
  <c r="U278" i="14"/>
  <c r="H278" i="14"/>
  <c r="O278" i="14" s="1"/>
  <c r="M278" i="14"/>
  <c r="U277" i="14"/>
  <c r="H277" i="14"/>
  <c r="M277" i="14"/>
  <c r="U276" i="14"/>
  <c r="H276" i="14"/>
  <c r="O276" i="14" s="1"/>
  <c r="M276" i="14"/>
  <c r="U275" i="14"/>
  <c r="H275" i="14"/>
  <c r="M275" i="14"/>
  <c r="U274" i="14"/>
  <c r="H274" i="14"/>
  <c r="P274" i="14" s="1"/>
  <c r="M274" i="14"/>
  <c r="U273" i="14"/>
  <c r="H273" i="14"/>
  <c r="Q273" i="14" s="1"/>
  <c r="M273" i="14"/>
  <c r="U272" i="14"/>
  <c r="H272" i="14"/>
  <c r="O272" i="14" s="1"/>
  <c r="M272" i="14"/>
  <c r="U271" i="14"/>
  <c r="H271" i="14"/>
  <c r="Q271" i="14" s="1"/>
  <c r="M271" i="14"/>
  <c r="U270" i="14"/>
  <c r="H270" i="14"/>
  <c r="M270" i="14"/>
  <c r="U269" i="14"/>
  <c r="H269" i="14"/>
  <c r="Q269" i="14" s="1"/>
  <c r="M269" i="14"/>
  <c r="U268" i="14"/>
  <c r="H268" i="14"/>
  <c r="U257" i="14"/>
  <c r="M257" i="14"/>
  <c r="H257" i="14"/>
  <c r="Q257" i="14" s="1"/>
  <c r="U256" i="14"/>
  <c r="M256" i="14"/>
  <c r="H256" i="14"/>
  <c r="Q256" i="14" s="1"/>
  <c r="U255" i="14"/>
  <c r="H255" i="14"/>
  <c r="P255" i="14" s="1"/>
  <c r="M255" i="14"/>
  <c r="U254" i="14"/>
  <c r="H254" i="14"/>
  <c r="M254" i="14"/>
  <c r="U253" i="14"/>
  <c r="H253" i="14"/>
  <c r="M253" i="14"/>
  <c r="U252" i="14"/>
  <c r="H252" i="14"/>
  <c r="Q252" i="14" s="1"/>
  <c r="M252" i="14"/>
  <c r="U251" i="14"/>
  <c r="H251" i="14"/>
  <c r="O251" i="14" s="1"/>
  <c r="M251" i="14"/>
  <c r="U250" i="14"/>
  <c r="H250" i="14"/>
  <c r="M250" i="14"/>
  <c r="U249" i="14"/>
  <c r="H249" i="14"/>
  <c r="M249" i="14"/>
  <c r="U248" i="14"/>
  <c r="H248" i="14"/>
  <c r="M248" i="14"/>
  <c r="U247" i="14"/>
  <c r="H247" i="14"/>
  <c r="M247" i="14"/>
  <c r="U246" i="14"/>
  <c r="H246" i="14"/>
  <c r="M246" i="14"/>
  <c r="U245" i="14"/>
  <c r="H245" i="14"/>
  <c r="O245" i="14" s="1"/>
  <c r="M245" i="14"/>
  <c r="U244" i="14"/>
  <c r="H244" i="14"/>
  <c r="M244" i="14"/>
  <c r="U243" i="14"/>
  <c r="H243" i="14"/>
  <c r="M243" i="14"/>
  <c r="U242" i="14"/>
  <c r="H242" i="14"/>
  <c r="Q242" i="14" s="1"/>
  <c r="M242" i="14"/>
  <c r="U241" i="14"/>
  <c r="H241" i="14"/>
  <c r="O241" i="14" s="1"/>
  <c r="M241" i="14"/>
  <c r="U240" i="14"/>
  <c r="H240" i="14"/>
  <c r="Q240" i="14" s="1"/>
  <c r="M240" i="14"/>
  <c r="U239" i="14"/>
  <c r="H239" i="14"/>
  <c r="M239" i="14"/>
  <c r="U238" i="14"/>
  <c r="H238" i="14"/>
  <c r="Q238" i="14" s="1"/>
  <c r="M238" i="14"/>
  <c r="U237" i="14"/>
  <c r="H237" i="14"/>
  <c r="M237" i="14"/>
  <c r="U236" i="14"/>
  <c r="H236" i="14"/>
  <c r="M236" i="14"/>
  <c r="U235" i="14"/>
  <c r="H235" i="14"/>
  <c r="O235" i="14" s="1"/>
  <c r="M235" i="14"/>
  <c r="U234" i="14"/>
  <c r="H234" i="14"/>
  <c r="M234" i="14"/>
  <c r="U233" i="14"/>
  <c r="H233" i="14"/>
  <c r="M233" i="14"/>
  <c r="U232" i="14"/>
  <c r="H232" i="14"/>
  <c r="M232" i="14"/>
  <c r="U231" i="14"/>
  <c r="H231" i="14"/>
  <c r="M231" i="14"/>
  <c r="U230" i="14"/>
  <c r="H230" i="14"/>
  <c r="Q230" i="14" s="1"/>
  <c r="M230" i="14"/>
  <c r="U229" i="14"/>
  <c r="H229" i="14"/>
  <c r="M229" i="14"/>
  <c r="U228" i="14"/>
  <c r="H228" i="14"/>
  <c r="P228" i="14" s="1"/>
  <c r="M228" i="14"/>
  <c r="U227" i="14"/>
  <c r="H227" i="14"/>
  <c r="M227" i="14"/>
  <c r="U226" i="14"/>
  <c r="H226" i="14"/>
  <c r="M226" i="14"/>
  <c r="U225" i="14"/>
  <c r="H225" i="14"/>
  <c r="M225" i="14"/>
  <c r="U224" i="14"/>
  <c r="H224" i="14"/>
  <c r="P224" i="14" s="1"/>
  <c r="M224" i="14"/>
  <c r="U223" i="14"/>
  <c r="H223" i="14"/>
  <c r="M223" i="14"/>
  <c r="U222" i="14"/>
  <c r="H222" i="14"/>
  <c r="M222" i="14"/>
  <c r="U221" i="14"/>
  <c r="H221" i="14"/>
  <c r="Q221" i="14" s="1"/>
  <c r="M221" i="14"/>
  <c r="U220" i="14"/>
  <c r="H220" i="14"/>
  <c r="M220" i="14"/>
  <c r="U219" i="14"/>
  <c r="H219" i="14"/>
  <c r="M219" i="14"/>
  <c r="U218" i="14"/>
  <c r="H218" i="14"/>
  <c r="M218" i="14"/>
  <c r="U217" i="14"/>
  <c r="H217" i="14"/>
  <c r="O217" i="14" s="1"/>
  <c r="M217" i="14"/>
  <c r="U216" i="14"/>
  <c r="H216" i="14"/>
  <c r="M216" i="14"/>
  <c r="U215" i="14"/>
  <c r="H215" i="14"/>
  <c r="M215" i="14"/>
  <c r="U214" i="14"/>
  <c r="H214" i="14"/>
  <c r="M214" i="14"/>
  <c r="U213" i="14"/>
  <c r="H213" i="14"/>
  <c r="M213" i="14"/>
  <c r="U212" i="14"/>
  <c r="H212" i="14"/>
  <c r="P212" i="14" s="1"/>
  <c r="M212" i="14"/>
  <c r="U211" i="14"/>
  <c r="H211" i="14"/>
  <c r="O211" i="14" s="1"/>
  <c r="M211" i="14"/>
  <c r="U210" i="14"/>
  <c r="H210" i="14"/>
  <c r="O210" i="14" s="1"/>
  <c r="M210" i="14"/>
  <c r="U209" i="14"/>
  <c r="H209" i="14"/>
  <c r="M209" i="14"/>
  <c r="U208" i="14"/>
  <c r="H208" i="14"/>
  <c r="M208" i="14"/>
  <c r="U207" i="14"/>
  <c r="H207" i="14"/>
  <c r="M207" i="14"/>
  <c r="U206" i="14"/>
  <c r="H206" i="14"/>
  <c r="O206" i="14" s="1"/>
  <c r="M206" i="14"/>
  <c r="U205" i="14"/>
  <c r="H205" i="14"/>
  <c r="M205" i="14"/>
  <c r="U204" i="14"/>
  <c r="H204" i="14"/>
  <c r="Q204" i="14" s="1"/>
  <c r="M204" i="14"/>
  <c r="U203" i="14"/>
  <c r="H203" i="14"/>
  <c r="M203" i="14"/>
  <c r="U202" i="14"/>
  <c r="H202" i="14"/>
  <c r="M202" i="14"/>
  <c r="U201" i="14"/>
  <c r="H201" i="14"/>
  <c r="P201" i="14" s="1"/>
  <c r="M201" i="14"/>
  <c r="U200" i="14"/>
  <c r="H200" i="14"/>
  <c r="O200" i="14" s="1"/>
  <c r="M200" i="14"/>
  <c r="U199" i="14"/>
  <c r="H199" i="14"/>
  <c r="P199" i="14" s="1"/>
  <c r="M199" i="14"/>
  <c r="U198" i="14"/>
  <c r="H198" i="14"/>
  <c r="M198" i="14"/>
  <c r="U197" i="14"/>
  <c r="H197" i="14"/>
  <c r="O197" i="14" s="1"/>
  <c r="M197" i="14"/>
  <c r="U196" i="14"/>
  <c r="H196" i="14"/>
  <c r="M196" i="14"/>
  <c r="U195" i="14"/>
  <c r="H195" i="14"/>
  <c r="M195" i="14"/>
  <c r="U194" i="14"/>
  <c r="H194" i="14"/>
  <c r="P194" i="14" s="1"/>
  <c r="M194" i="14"/>
  <c r="M193" i="14"/>
  <c r="H193" i="14"/>
  <c r="P193" i="14" s="1"/>
  <c r="U192" i="14"/>
  <c r="H192" i="14"/>
  <c r="O192" i="14" s="1"/>
  <c r="M192" i="14"/>
  <c r="U191" i="14"/>
  <c r="H191" i="14"/>
  <c r="M191" i="14"/>
  <c r="U190" i="14"/>
  <c r="H190" i="14"/>
  <c r="Q190" i="14" s="1"/>
  <c r="M190" i="14"/>
  <c r="U189" i="14"/>
  <c r="H189" i="14"/>
  <c r="M189" i="14"/>
  <c r="U188" i="14"/>
  <c r="H188" i="14"/>
  <c r="M188" i="14"/>
  <c r="U187" i="14"/>
  <c r="H187" i="14"/>
  <c r="P187" i="14" s="1"/>
  <c r="M187" i="14"/>
  <c r="U186" i="14"/>
  <c r="H186" i="14"/>
  <c r="M186" i="14"/>
  <c r="U185" i="14"/>
  <c r="H185" i="14"/>
  <c r="M185" i="14"/>
  <c r="U184" i="14"/>
  <c r="H184" i="14"/>
  <c r="M184" i="14"/>
  <c r="U183" i="14"/>
  <c r="H183" i="14"/>
  <c r="Q183" i="14" s="1"/>
  <c r="M183" i="14"/>
  <c r="U182" i="14"/>
  <c r="H182" i="14"/>
  <c r="Q182" i="14" s="1"/>
  <c r="M182" i="14"/>
  <c r="U181" i="14"/>
  <c r="H181" i="14"/>
  <c r="M181" i="14"/>
  <c r="U180" i="14"/>
  <c r="H180" i="14"/>
  <c r="O180" i="14" s="1"/>
  <c r="M180" i="14"/>
  <c r="U179" i="14"/>
  <c r="H179" i="14"/>
  <c r="M179" i="14"/>
  <c r="U178" i="14"/>
  <c r="H178" i="14"/>
  <c r="Q178" i="14" s="1"/>
  <c r="M178" i="14"/>
  <c r="U177" i="14"/>
  <c r="H177" i="14"/>
  <c r="M177" i="14"/>
  <c r="U176" i="14"/>
  <c r="H176" i="14"/>
  <c r="O176" i="14" s="1"/>
  <c r="M176" i="14"/>
  <c r="U175" i="14"/>
  <c r="H175" i="14"/>
  <c r="Q175" i="14" s="1"/>
  <c r="M175" i="14"/>
  <c r="U174" i="14"/>
  <c r="H174" i="14"/>
  <c r="M174" i="14"/>
  <c r="U173" i="14"/>
  <c r="H173" i="14"/>
  <c r="M173" i="14"/>
  <c r="U172" i="14"/>
  <c r="H172" i="14"/>
  <c r="O172" i="14" s="1"/>
  <c r="M172" i="14"/>
  <c r="U171" i="14"/>
  <c r="H171" i="14"/>
  <c r="P171" i="14" s="1"/>
  <c r="M171" i="14"/>
  <c r="U170" i="14"/>
  <c r="H170" i="14"/>
  <c r="O170" i="14" s="1"/>
  <c r="M170" i="14"/>
  <c r="U169" i="14"/>
  <c r="H169" i="14"/>
  <c r="M169" i="14"/>
  <c r="U168" i="14"/>
  <c r="H168" i="14"/>
  <c r="M168" i="14"/>
  <c r="U167" i="14"/>
  <c r="H167" i="14"/>
  <c r="Q167" i="14" s="1"/>
  <c r="M167" i="14"/>
  <c r="U166" i="14"/>
  <c r="H166" i="14"/>
  <c r="O166" i="14" s="1"/>
  <c r="M166" i="14"/>
  <c r="U165" i="14"/>
  <c r="H165" i="14"/>
  <c r="Q165" i="14" s="1"/>
  <c r="M165" i="14"/>
  <c r="U164" i="14"/>
  <c r="H164" i="14"/>
  <c r="O164" i="14" s="1"/>
  <c r="M164" i="14"/>
  <c r="U163" i="14"/>
  <c r="H163" i="14"/>
  <c r="M163" i="14"/>
  <c r="U162" i="14"/>
  <c r="H162" i="14"/>
  <c r="M162" i="14"/>
  <c r="U161" i="14"/>
  <c r="H161" i="14"/>
  <c r="Q161" i="14" s="1"/>
  <c r="M161" i="14"/>
  <c r="U160" i="14"/>
  <c r="H160" i="14"/>
  <c r="M160" i="14"/>
  <c r="U159" i="14"/>
  <c r="H159" i="14"/>
  <c r="M159" i="14"/>
  <c r="U158" i="14"/>
  <c r="H158" i="14"/>
  <c r="M158" i="14"/>
  <c r="U157" i="14"/>
  <c r="H157" i="14"/>
  <c r="M157" i="14"/>
  <c r="U156" i="14"/>
  <c r="H156" i="14"/>
  <c r="O156" i="14" s="1"/>
  <c r="M156" i="14"/>
  <c r="U155" i="14"/>
  <c r="H155" i="14"/>
  <c r="P155" i="14" s="1"/>
  <c r="M155" i="14"/>
  <c r="U154" i="14"/>
  <c r="H154" i="14"/>
  <c r="M154" i="14"/>
  <c r="U153" i="14"/>
  <c r="H153" i="14"/>
  <c r="O153" i="14" s="1"/>
  <c r="M153" i="14"/>
  <c r="U152" i="14"/>
  <c r="H152" i="14"/>
  <c r="Q152" i="14" s="1"/>
  <c r="M152" i="14"/>
  <c r="U151" i="14"/>
  <c r="H151" i="14"/>
  <c r="O151" i="14" s="1"/>
  <c r="M151" i="14"/>
  <c r="U150" i="14"/>
  <c r="H150" i="14"/>
  <c r="M150" i="14"/>
  <c r="U149" i="14"/>
  <c r="H149" i="14"/>
  <c r="O149" i="14" s="1"/>
  <c r="M149" i="14"/>
  <c r="U148" i="14"/>
  <c r="H148" i="14"/>
  <c r="M148" i="14"/>
  <c r="U147" i="14"/>
  <c r="H147" i="14"/>
  <c r="O147" i="14" s="1"/>
  <c r="M147" i="14"/>
  <c r="U146" i="14"/>
  <c r="H146" i="14"/>
  <c r="Q146" i="14" s="1"/>
  <c r="M146" i="14"/>
  <c r="U145" i="14"/>
  <c r="H145" i="14"/>
  <c r="M145" i="14"/>
  <c r="U144" i="14"/>
  <c r="H144" i="14"/>
  <c r="Q144" i="14" s="1"/>
  <c r="M144" i="14"/>
  <c r="U143" i="14"/>
  <c r="H143" i="14"/>
  <c r="O143" i="14" s="1"/>
  <c r="M143" i="14"/>
  <c r="U142" i="14"/>
  <c r="H142" i="14"/>
  <c r="P142" i="14" s="1"/>
  <c r="M142" i="14"/>
  <c r="U141" i="14"/>
  <c r="H141" i="14"/>
  <c r="O141" i="14" s="1"/>
  <c r="M141" i="14"/>
  <c r="U140" i="14"/>
  <c r="H140" i="14"/>
  <c r="M140" i="14"/>
  <c r="U139" i="14"/>
  <c r="H139" i="14"/>
  <c r="Q139" i="14" s="1"/>
  <c r="M139" i="14"/>
  <c r="U138" i="14"/>
  <c r="H138" i="14"/>
  <c r="M138" i="14"/>
  <c r="U137" i="14"/>
  <c r="H137" i="14"/>
  <c r="M137" i="14"/>
  <c r="U136" i="14"/>
  <c r="H136" i="14"/>
  <c r="Q136" i="14" s="1"/>
  <c r="M136" i="14"/>
  <c r="U135" i="14"/>
  <c r="H135" i="14"/>
  <c r="Q135" i="14" s="1"/>
  <c r="M135" i="14"/>
  <c r="U134" i="14"/>
  <c r="H134" i="14"/>
  <c r="O134" i="14" s="1"/>
  <c r="M134" i="14"/>
  <c r="U133" i="14"/>
  <c r="H133" i="14"/>
  <c r="P133" i="14" s="1"/>
  <c r="M133" i="14"/>
  <c r="U132" i="14"/>
  <c r="H132" i="14"/>
  <c r="Q132" i="14" s="1"/>
  <c r="M132" i="14"/>
  <c r="U131" i="14"/>
  <c r="H131" i="14"/>
  <c r="O131" i="14" s="1"/>
  <c r="M131" i="14"/>
  <c r="U130" i="14"/>
  <c r="H130" i="14"/>
  <c r="O130" i="14" s="1"/>
  <c r="M130" i="14"/>
  <c r="U129" i="14"/>
  <c r="H129" i="14"/>
  <c r="Q129" i="14" s="1"/>
  <c r="M129" i="14"/>
  <c r="U128" i="14"/>
  <c r="H128" i="14"/>
  <c r="M128" i="14"/>
  <c r="U127" i="14"/>
  <c r="H127" i="14"/>
  <c r="P127" i="14" s="1"/>
  <c r="M127" i="14"/>
  <c r="U126" i="14"/>
  <c r="H126" i="14"/>
  <c r="O126" i="14" s="1"/>
  <c r="M126" i="14"/>
  <c r="U125" i="14"/>
  <c r="H125" i="14"/>
  <c r="M125" i="14"/>
  <c r="U124" i="14"/>
  <c r="H124" i="14"/>
  <c r="M124" i="14"/>
  <c r="U123" i="14"/>
  <c r="H123" i="14"/>
  <c r="P123" i="14" s="1"/>
  <c r="M123" i="14"/>
  <c r="U122" i="14"/>
  <c r="H122" i="14"/>
  <c r="O122" i="14" s="1"/>
  <c r="M122" i="14"/>
  <c r="U121" i="14"/>
  <c r="H121" i="14"/>
  <c r="M121" i="14"/>
  <c r="U120" i="14"/>
  <c r="H120" i="14"/>
  <c r="Q120" i="14" s="1"/>
  <c r="M120" i="14"/>
  <c r="U119" i="14"/>
  <c r="H119" i="14"/>
  <c r="P119" i="14" s="1"/>
  <c r="M119" i="14"/>
  <c r="U118" i="14"/>
  <c r="H118" i="14"/>
  <c r="O118" i="14" s="1"/>
  <c r="M118" i="14"/>
  <c r="U117" i="14"/>
  <c r="H117" i="14"/>
  <c r="M117" i="14"/>
  <c r="U116" i="14"/>
  <c r="H116" i="14"/>
  <c r="Q116" i="14" s="1"/>
  <c r="M116" i="14"/>
  <c r="U115" i="14"/>
  <c r="H115" i="14"/>
  <c r="O115" i="14" s="1"/>
  <c r="M115" i="14"/>
  <c r="U114" i="14"/>
  <c r="H114" i="14"/>
  <c r="M114" i="14"/>
  <c r="U113" i="14"/>
  <c r="H113" i="14"/>
  <c r="Q113" i="14" s="1"/>
  <c r="M113" i="14"/>
  <c r="U112" i="14"/>
  <c r="H112" i="14"/>
  <c r="P112" i="14" s="1"/>
  <c r="M112" i="14"/>
  <c r="U111" i="14"/>
  <c r="H111" i="14"/>
  <c r="P111" i="14" s="1"/>
  <c r="M111" i="14"/>
  <c r="U110" i="14"/>
  <c r="H110" i="14"/>
  <c r="Q110" i="14" s="1"/>
  <c r="M110" i="14"/>
  <c r="U109" i="14"/>
  <c r="H109" i="14"/>
  <c r="M109" i="14"/>
  <c r="U108" i="14"/>
  <c r="H108" i="14"/>
  <c r="P108" i="14" s="1"/>
  <c r="M108" i="14"/>
  <c r="U107" i="14"/>
  <c r="H107" i="14"/>
  <c r="O107" i="14" s="1"/>
  <c r="M107" i="14"/>
  <c r="U106" i="14"/>
  <c r="H106" i="14"/>
  <c r="P106" i="14" s="1"/>
  <c r="M106" i="14"/>
  <c r="U105" i="14"/>
  <c r="H105" i="14"/>
  <c r="Q105" i="14" s="1"/>
  <c r="M105" i="14"/>
  <c r="U104" i="14"/>
  <c r="H104" i="14"/>
  <c r="P104" i="14" s="1"/>
  <c r="M104" i="14"/>
  <c r="U103" i="14"/>
  <c r="H103" i="14"/>
  <c r="O103" i="14" s="1"/>
  <c r="M103" i="14"/>
  <c r="U102" i="14"/>
  <c r="H102" i="14"/>
  <c r="Q102" i="14" s="1"/>
  <c r="M102" i="14"/>
  <c r="U101" i="14"/>
  <c r="H101" i="14"/>
  <c r="M101" i="14"/>
  <c r="U100" i="14"/>
  <c r="H100" i="14"/>
  <c r="P100" i="14" s="1"/>
  <c r="M100" i="14"/>
  <c r="U99" i="14"/>
  <c r="H99" i="14"/>
  <c r="O99" i="14" s="1"/>
  <c r="M99" i="14"/>
  <c r="U98" i="14"/>
  <c r="H98" i="14"/>
  <c r="M98" i="14"/>
  <c r="U97" i="14"/>
  <c r="H97" i="14"/>
  <c r="Q97" i="14" s="1"/>
  <c r="M97" i="14"/>
  <c r="U96" i="14"/>
  <c r="H96" i="14"/>
  <c r="P96" i="14" s="1"/>
  <c r="M96" i="14"/>
  <c r="U95" i="14"/>
  <c r="H95" i="14"/>
  <c r="O95" i="14" s="1"/>
  <c r="M95" i="14"/>
  <c r="U94" i="14"/>
  <c r="H94" i="14"/>
  <c r="Q94" i="14" s="1"/>
  <c r="M94" i="14"/>
  <c r="U93" i="14"/>
  <c r="H93" i="14"/>
  <c r="P93" i="14" s="1"/>
  <c r="M93" i="14"/>
  <c r="U92" i="14"/>
  <c r="H92" i="14"/>
  <c r="O92" i="14" s="1"/>
  <c r="M92" i="14"/>
  <c r="U91" i="14"/>
  <c r="H91" i="14"/>
  <c r="Q91" i="14" s="1"/>
  <c r="M91" i="14"/>
  <c r="U90" i="14"/>
  <c r="H90" i="14"/>
  <c r="Q90" i="14" s="1"/>
  <c r="M90" i="14"/>
  <c r="U89" i="14"/>
  <c r="H89" i="14"/>
  <c r="M89" i="14"/>
  <c r="U88" i="14"/>
  <c r="H88" i="14"/>
  <c r="O88" i="14" s="1"/>
  <c r="M88" i="14"/>
  <c r="U87" i="14"/>
  <c r="H87" i="14"/>
  <c r="Q87" i="14" s="1"/>
  <c r="M87" i="14"/>
  <c r="U86" i="14"/>
  <c r="H86" i="14"/>
  <c r="M86" i="14"/>
  <c r="U85" i="14"/>
  <c r="H85" i="14"/>
  <c r="P85" i="14" s="1"/>
  <c r="M85" i="14"/>
  <c r="U84" i="14"/>
  <c r="H84" i="14"/>
  <c r="O84" i="14" s="1"/>
  <c r="M84" i="14"/>
  <c r="U83" i="14"/>
  <c r="H83" i="14"/>
  <c r="Q83" i="14" s="1"/>
  <c r="M83" i="14"/>
  <c r="U82" i="14"/>
  <c r="H82" i="14"/>
  <c r="O82" i="14" s="1"/>
  <c r="M82" i="14"/>
  <c r="U81" i="14"/>
  <c r="H81" i="14"/>
  <c r="P81" i="14" s="1"/>
  <c r="M81" i="14"/>
  <c r="U80" i="14"/>
  <c r="H80" i="14"/>
  <c r="M80" i="14"/>
  <c r="U79" i="14"/>
  <c r="H79" i="14"/>
  <c r="Q79" i="14" s="1"/>
  <c r="M79" i="14"/>
  <c r="U78" i="14"/>
  <c r="H78" i="14"/>
  <c r="P78" i="14" s="1"/>
  <c r="M78" i="14"/>
  <c r="U77" i="14"/>
  <c r="H77" i="14"/>
  <c r="O77" i="14" s="1"/>
  <c r="M77" i="14"/>
  <c r="U76" i="14"/>
  <c r="H76" i="14"/>
  <c r="M76" i="14"/>
  <c r="U75" i="14"/>
  <c r="H75" i="14"/>
  <c r="Q75" i="14" s="1"/>
  <c r="M75" i="14"/>
  <c r="U74" i="14"/>
  <c r="H74" i="14"/>
  <c r="P74" i="14" s="1"/>
  <c r="M74" i="14"/>
  <c r="U73" i="14"/>
  <c r="H73" i="14"/>
  <c r="O73" i="14" s="1"/>
  <c r="M73" i="14"/>
  <c r="U72" i="14"/>
  <c r="H72" i="14"/>
  <c r="Q72" i="14" s="1"/>
  <c r="M72" i="14"/>
  <c r="U71" i="14"/>
  <c r="H71" i="14"/>
  <c r="Q71" i="14" s="1"/>
  <c r="M71" i="14"/>
  <c r="U70" i="14"/>
  <c r="H70" i="14"/>
  <c r="M70" i="14"/>
  <c r="U69" i="14"/>
  <c r="H69" i="14"/>
  <c r="Q69" i="14" s="1"/>
  <c r="M69" i="14"/>
  <c r="U68" i="14"/>
  <c r="H68" i="14"/>
  <c r="M68" i="14"/>
  <c r="U67" i="14"/>
  <c r="H67" i="14"/>
  <c r="P67" i="14" s="1"/>
  <c r="M67" i="14"/>
  <c r="U66" i="14"/>
  <c r="H66" i="14"/>
  <c r="O66" i="14" s="1"/>
  <c r="M66" i="14"/>
  <c r="U65" i="14"/>
  <c r="H65" i="14"/>
  <c r="M65" i="14"/>
  <c r="U64" i="14"/>
  <c r="H64" i="14"/>
  <c r="Q64" i="14" s="1"/>
  <c r="M64" i="14"/>
  <c r="U63" i="14"/>
  <c r="H63" i="14"/>
  <c r="P63" i="14" s="1"/>
  <c r="M63" i="14"/>
  <c r="U62" i="14"/>
  <c r="H62" i="14"/>
  <c r="O62" i="14" s="1"/>
  <c r="M62" i="14"/>
  <c r="U61" i="14"/>
  <c r="H61" i="14"/>
  <c r="Q61" i="14" s="1"/>
  <c r="M61" i="14"/>
  <c r="U60" i="14"/>
  <c r="H60" i="14"/>
  <c r="Q60" i="14" s="1"/>
  <c r="M60" i="14"/>
  <c r="U59" i="14"/>
  <c r="H59" i="14"/>
  <c r="P59" i="14" s="1"/>
  <c r="M59" i="14"/>
  <c r="U58" i="14"/>
  <c r="H58" i="14"/>
  <c r="P58" i="14" s="1"/>
  <c r="M58" i="14"/>
  <c r="U57" i="14"/>
  <c r="H57" i="14"/>
  <c r="M57" i="14"/>
  <c r="U42" i="14"/>
  <c r="H42" i="14"/>
  <c r="Q42" i="14" s="1"/>
  <c r="M42" i="14"/>
  <c r="U41" i="14"/>
  <c r="H41" i="14"/>
  <c r="Q41" i="14" s="1"/>
  <c r="M41" i="14"/>
  <c r="U40" i="14"/>
  <c r="H40" i="14"/>
  <c r="M40" i="14"/>
  <c r="U39" i="14"/>
  <c r="H39" i="14"/>
  <c r="P39" i="14" s="1"/>
  <c r="M39" i="14"/>
  <c r="U38" i="14"/>
  <c r="H38" i="14"/>
  <c r="Q38" i="14" s="1"/>
  <c r="M38" i="14"/>
  <c r="U37" i="14"/>
  <c r="H37" i="14"/>
  <c r="O37" i="14" s="1"/>
  <c r="M37" i="14"/>
  <c r="U36" i="14"/>
  <c r="H36" i="14"/>
  <c r="Q36" i="14" s="1"/>
  <c r="M36" i="14"/>
  <c r="U35" i="14"/>
  <c r="H35" i="14"/>
  <c r="P35" i="14" s="1"/>
  <c r="M35" i="14"/>
  <c r="U34" i="14"/>
  <c r="H34" i="14"/>
  <c r="M34" i="14"/>
  <c r="U33" i="14"/>
  <c r="H33" i="14"/>
  <c r="Q33" i="14" s="1"/>
  <c r="M33" i="14"/>
  <c r="U32" i="14"/>
  <c r="H32" i="14"/>
  <c r="Q32" i="14" s="1"/>
  <c r="M32" i="14"/>
  <c r="U31" i="14"/>
  <c r="H31" i="14"/>
  <c r="P31" i="14" s="1"/>
  <c r="M31" i="14"/>
  <c r="U30" i="14"/>
  <c r="H30" i="14"/>
  <c r="Q30" i="14" s="1"/>
  <c r="M30" i="14"/>
  <c r="U29" i="14"/>
  <c r="H29" i="14"/>
  <c r="Q29" i="14" s="1"/>
  <c r="M29" i="14"/>
  <c r="U28" i="14"/>
  <c r="H28" i="14"/>
  <c r="Q28" i="14" s="1"/>
  <c r="M28" i="14"/>
  <c r="U27" i="14"/>
  <c r="H27" i="14"/>
  <c r="P27" i="14" s="1"/>
  <c r="M27" i="14"/>
  <c r="U26" i="14"/>
  <c r="H26" i="14"/>
  <c r="O26" i="14" s="1"/>
  <c r="M26" i="14"/>
  <c r="U25" i="14"/>
  <c r="H25" i="14"/>
  <c r="Q25" i="14" s="1"/>
  <c r="M25" i="14"/>
  <c r="U24" i="14"/>
  <c r="H24" i="14"/>
  <c r="Q24" i="14" s="1"/>
  <c r="M24" i="14"/>
  <c r="U23" i="14"/>
  <c r="H23" i="14"/>
  <c r="P23" i="14" s="1"/>
  <c r="M23" i="14"/>
  <c r="U22" i="14"/>
  <c r="H22" i="14"/>
  <c r="Q22" i="14" s="1"/>
  <c r="M22" i="14"/>
  <c r="U21" i="14"/>
  <c r="H21" i="14"/>
  <c r="O21" i="14" s="1"/>
  <c r="M21" i="14"/>
  <c r="U20" i="14"/>
  <c r="H20" i="14"/>
  <c r="Q20" i="14" s="1"/>
  <c r="M20" i="14"/>
  <c r="U19" i="14"/>
  <c r="H19" i="14"/>
  <c r="P19" i="14" s="1"/>
  <c r="M19" i="14"/>
  <c r="U18" i="14"/>
  <c r="H18" i="14"/>
  <c r="M18" i="14"/>
  <c r="U17" i="14"/>
  <c r="H17" i="14"/>
  <c r="Q17" i="14" s="1"/>
  <c r="M17" i="14"/>
  <c r="U16" i="14"/>
  <c r="H16" i="14"/>
  <c r="Q16" i="14" s="1"/>
  <c r="M16" i="14"/>
  <c r="U15" i="14"/>
  <c r="H15" i="14"/>
  <c r="P15" i="14" s="1"/>
  <c r="M15" i="14"/>
  <c r="U14" i="14"/>
  <c r="H14" i="14"/>
  <c r="Q14" i="14" s="1"/>
  <c r="M14" i="14"/>
  <c r="U13" i="14"/>
  <c r="H13" i="14"/>
  <c r="O13" i="14" s="1"/>
  <c r="M13" i="14"/>
  <c r="U12" i="14"/>
  <c r="H12" i="14"/>
  <c r="M12" i="14"/>
  <c r="U11" i="14"/>
  <c r="H11" i="14"/>
  <c r="G545" i="13"/>
  <c r="D554" i="13"/>
  <c r="D553" i="13"/>
  <c r="H533" i="13"/>
  <c r="P533" i="13" s="1"/>
  <c r="H532" i="13"/>
  <c r="H531" i="13"/>
  <c r="H530" i="13"/>
  <c r="R530" i="13" s="1"/>
  <c r="H529" i="13"/>
  <c r="H528" i="13"/>
  <c r="P528" i="13" s="1"/>
  <c r="H527" i="13"/>
  <c r="H526" i="13"/>
  <c r="H525" i="13"/>
  <c r="P525" i="13" s="1"/>
  <c r="H524" i="13"/>
  <c r="R524" i="13" s="1"/>
  <c r="H523" i="13"/>
  <c r="H522" i="13"/>
  <c r="H521" i="13"/>
  <c r="N520" i="13"/>
  <c r="H520" i="13"/>
  <c r="R520" i="13" s="1"/>
  <c r="H519" i="13"/>
  <c r="H518" i="13"/>
  <c r="H517" i="13"/>
  <c r="R517" i="13" s="1"/>
  <c r="N517" i="13"/>
  <c r="H516" i="13"/>
  <c r="N516" i="13"/>
  <c r="H515" i="13"/>
  <c r="H514" i="13"/>
  <c r="N514" i="13"/>
  <c r="H513" i="13"/>
  <c r="N513" i="13"/>
  <c r="V504" i="13"/>
  <c r="N503" i="13"/>
  <c r="O503" i="13" s="1"/>
  <c r="N502" i="13"/>
  <c r="O502" i="13" s="1"/>
  <c r="N501" i="13"/>
  <c r="O501" i="13" s="1"/>
  <c r="V500" i="13"/>
  <c r="N500" i="13"/>
  <c r="O500" i="13" s="1"/>
  <c r="V499" i="13"/>
  <c r="N499" i="13"/>
  <c r="O499" i="13" s="1"/>
  <c r="V498" i="13"/>
  <c r="N498" i="13"/>
  <c r="O498" i="13" s="1"/>
  <c r="V497" i="13"/>
  <c r="N497" i="13"/>
  <c r="O497" i="13" s="1"/>
  <c r="N496" i="13"/>
  <c r="O496" i="13" s="1"/>
  <c r="V495" i="13"/>
  <c r="N495" i="13"/>
  <c r="O495" i="13" s="1"/>
  <c r="V494" i="13"/>
  <c r="N494" i="13"/>
  <c r="O494" i="13" s="1"/>
  <c r="N493" i="13"/>
  <c r="O493" i="13" s="1"/>
  <c r="N492" i="13"/>
  <c r="O492" i="13" s="1"/>
  <c r="V491" i="13"/>
  <c r="N491" i="13"/>
  <c r="O491" i="13" s="1"/>
  <c r="V490" i="13"/>
  <c r="N490" i="13"/>
  <c r="O490" i="13" s="1"/>
  <c r="V489" i="13"/>
  <c r="N489" i="13"/>
  <c r="O489" i="13" s="1"/>
  <c r="V488" i="13"/>
  <c r="N488" i="13"/>
  <c r="O488" i="13" s="1"/>
  <c r="V487" i="13"/>
  <c r="N487" i="13"/>
  <c r="O487" i="13" s="1"/>
  <c r="V486" i="13"/>
  <c r="N486" i="13"/>
  <c r="O486" i="13" s="1"/>
  <c r="V485" i="13"/>
  <c r="N485" i="13"/>
  <c r="O485" i="13" s="1"/>
  <c r="V484" i="13"/>
  <c r="N484" i="13"/>
  <c r="O484" i="13" s="1"/>
  <c r="V483" i="13"/>
  <c r="N483" i="13"/>
  <c r="O483" i="13" s="1"/>
  <c r="V482" i="13"/>
  <c r="N482" i="13"/>
  <c r="O482" i="13" s="1"/>
  <c r="V481" i="13"/>
  <c r="N481" i="13"/>
  <c r="O481" i="13" s="1"/>
  <c r="V480" i="13"/>
  <c r="N480" i="13"/>
  <c r="O480" i="13" s="1"/>
  <c r="V479" i="13"/>
  <c r="N479" i="13"/>
  <c r="O479" i="13" s="1"/>
  <c r="V478" i="13"/>
  <c r="N478" i="13"/>
  <c r="O478" i="13" s="1"/>
  <c r="N477" i="13"/>
  <c r="V476" i="13"/>
  <c r="N476" i="13"/>
  <c r="O476" i="13" s="1"/>
  <c r="V475" i="13"/>
  <c r="N475" i="13"/>
  <c r="O475" i="13" s="1"/>
  <c r="V474" i="13"/>
  <c r="N474" i="13"/>
  <c r="O474" i="13" s="1"/>
  <c r="V473" i="13"/>
  <c r="N473" i="13"/>
  <c r="O473" i="13" s="1"/>
  <c r="V472" i="13"/>
  <c r="N472" i="13"/>
  <c r="O472" i="13" s="1"/>
  <c r="V471" i="13"/>
  <c r="N471" i="13"/>
  <c r="O471" i="13" s="1"/>
  <c r="N470" i="13"/>
  <c r="O470" i="13" s="1"/>
  <c r="V469" i="13"/>
  <c r="N469" i="13"/>
  <c r="O469" i="13" s="1"/>
  <c r="V468" i="13"/>
  <c r="N468" i="13"/>
  <c r="O468" i="13" s="1"/>
  <c r="N467" i="13"/>
  <c r="V466" i="13"/>
  <c r="N466" i="13"/>
  <c r="O466" i="13" s="1"/>
  <c r="V465" i="13"/>
  <c r="N465" i="13"/>
  <c r="O465" i="13" s="1"/>
  <c r="V464" i="13"/>
  <c r="N464" i="13"/>
  <c r="O464" i="13" s="1"/>
  <c r="V463" i="13"/>
  <c r="N463" i="13"/>
  <c r="O463" i="13" s="1"/>
  <c r="V462" i="13"/>
  <c r="N462" i="13"/>
  <c r="O462" i="13" s="1"/>
  <c r="V461" i="13"/>
  <c r="N461" i="13"/>
  <c r="O461" i="13" s="1"/>
  <c r="N460" i="13"/>
  <c r="O460" i="13" s="1"/>
  <c r="V459" i="13"/>
  <c r="N459" i="13"/>
  <c r="O459" i="13" s="1"/>
  <c r="V458" i="13"/>
  <c r="N458" i="13"/>
  <c r="O458" i="13" s="1"/>
  <c r="V457" i="13"/>
  <c r="N457" i="13"/>
  <c r="O457" i="13" s="1"/>
  <c r="V456" i="13"/>
  <c r="N456" i="13"/>
  <c r="O456" i="13" s="1"/>
  <c r="V455" i="13"/>
  <c r="N455" i="13"/>
  <c r="O455" i="13" s="1"/>
  <c r="V454" i="13"/>
  <c r="N454" i="13"/>
  <c r="O454" i="13" s="1"/>
  <c r="V453" i="13"/>
  <c r="N453" i="13"/>
  <c r="O453" i="13" s="1"/>
  <c r="V452" i="13"/>
  <c r="N452" i="13"/>
  <c r="O452" i="13" s="1"/>
  <c r="V451" i="13"/>
  <c r="N451" i="13"/>
  <c r="O451" i="13" s="1"/>
  <c r="V450" i="13"/>
  <c r="N450" i="13"/>
  <c r="O450" i="13" s="1"/>
  <c r="V449" i="13"/>
  <c r="N449" i="13"/>
  <c r="O449" i="13" s="1"/>
  <c r="V448" i="13"/>
  <c r="N448" i="13"/>
  <c r="O448" i="13" s="1"/>
  <c r="V447" i="13"/>
  <c r="N447" i="13"/>
  <c r="O447" i="13" s="1"/>
  <c r="V446" i="13"/>
  <c r="N446" i="13"/>
  <c r="O446" i="13" s="1"/>
  <c r="V445" i="13"/>
  <c r="N445" i="13"/>
  <c r="V444" i="13"/>
  <c r="N444" i="13"/>
  <c r="O444" i="13" s="1"/>
  <c r="V443" i="13"/>
  <c r="N443" i="13"/>
  <c r="O443" i="13" s="1"/>
  <c r="V442" i="13"/>
  <c r="N442" i="13"/>
  <c r="O442" i="13" s="1"/>
  <c r="V441" i="13"/>
  <c r="N441" i="13"/>
  <c r="O441" i="13" s="1"/>
  <c r="V440" i="13"/>
  <c r="V439" i="13"/>
  <c r="N439" i="13"/>
  <c r="O439" i="13" s="1"/>
  <c r="V438" i="13"/>
  <c r="N438" i="13"/>
  <c r="V437" i="13"/>
  <c r="N437" i="13"/>
  <c r="O437" i="13" s="1"/>
  <c r="V436" i="13"/>
  <c r="N436" i="13"/>
  <c r="O436" i="13" s="1"/>
  <c r="V435" i="13"/>
  <c r="N435" i="13"/>
  <c r="O435" i="13" s="1"/>
  <c r="V434" i="13"/>
  <c r="H434" i="13"/>
  <c r="R434" i="13" s="1"/>
  <c r="N434" i="13"/>
  <c r="V433" i="13"/>
  <c r="H433" i="13"/>
  <c r="N433" i="13"/>
  <c r="V432" i="13"/>
  <c r="H432" i="13"/>
  <c r="N432" i="13"/>
  <c r="V431" i="13"/>
  <c r="H431" i="13"/>
  <c r="P431" i="13" s="1"/>
  <c r="V430" i="13"/>
  <c r="H430" i="13"/>
  <c r="V429" i="13"/>
  <c r="H429" i="13"/>
  <c r="V428" i="13"/>
  <c r="N428" i="13"/>
  <c r="H428" i="13"/>
  <c r="R428" i="13" s="1"/>
  <c r="V427" i="13"/>
  <c r="H427" i="13"/>
  <c r="N427" i="13"/>
  <c r="V426" i="13"/>
  <c r="H426" i="13"/>
  <c r="N426" i="13"/>
  <c r="V425" i="13"/>
  <c r="N425" i="13"/>
  <c r="H425" i="13"/>
  <c r="V424" i="13"/>
  <c r="N424" i="13"/>
  <c r="H424" i="13"/>
  <c r="R424" i="13" s="1"/>
  <c r="V423" i="13"/>
  <c r="N423" i="13"/>
  <c r="H423" i="13"/>
  <c r="R423" i="13" s="1"/>
  <c r="V422" i="13"/>
  <c r="H422" i="13"/>
  <c r="N422" i="13"/>
  <c r="V421" i="13"/>
  <c r="H421" i="13"/>
  <c r="N421" i="13"/>
  <c r="V420" i="13"/>
  <c r="N420" i="13"/>
  <c r="H420" i="13"/>
  <c r="Q420" i="13" s="1"/>
  <c r="V419" i="13"/>
  <c r="H419" i="13"/>
  <c r="R419" i="13" s="1"/>
  <c r="N419" i="13"/>
  <c r="V418" i="13"/>
  <c r="N418" i="13"/>
  <c r="H418" i="13"/>
  <c r="V417" i="13"/>
  <c r="N417" i="13"/>
  <c r="H417" i="13"/>
  <c r="V416" i="13"/>
  <c r="H416" i="13"/>
  <c r="Q416" i="13" s="1"/>
  <c r="N416" i="13"/>
  <c r="V415" i="13"/>
  <c r="H415" i="13"/>
  <c r="V414" i="13"/>
  <c r="H414" i="13"/>
  <c r="N414" i="13"/>
  <c r="V413" i="13"/>
  <c r="H413" i="13"/>
  <c r="R413" i="13" s="1"/>
  <c r="N413" i="13"/>
  <c r="V412" i="13"/>
  <c r="H412" i="13"/>
  <c r="N412" i="13"/>
  <c r="V411" i="13"/>
  <c r="H411" i="13"/>
  <c r="N411" i="13"/>
  <c r="V410" i="13"/>
  <c r="H410" i="13"/>
  <c r="V409" i="13"/>
  <c r="H409" i="13"/>
  <c r="V408" i="13"/>
  <c r="H408" i="13"/>
  <c r="V407" i="13"/>
  <c r="H407" i="13"/>
  <c r="V406" i="13"/>
  <c r="H406" i="13"/>
  <c r="V405" i="13"/>
  <c r="N405" i="13"/>
  <c r="H405" i="13"/>
  <c r="V404" i="13"/>
  <c r="N404" i="13"/>
  <c r="H404" i="13"/>
  <c r="V403" i="13"/>
  <c r="H403" i="13"/>
  <c r="N403" i="13"/>
  <c r="V402" i="13"/>
  <c r="H402" i="13"/>
  <c r="R402" i="13" s="1"/>
  <c r="N402" i="13"/>
  <c r="V401" i="13"/>
  <c r="H401" i="13"/>
  <c r="N401" i="13"/>
  <c r="V400" i="13"/>
  <c r="N400" i="13"/>
  <c r="H400" i="13"/>
  <c r="V399" i="13"/>
  <c r="N399" i="13"/>
  <c r="H399" i="13"/>
  <c r="R399" i="13" s="1"/>
  <c r="V398" i="13"/>
  <c r="H398" i="13"/>
  <c r="N398" i="13"/>
  <c r="V397" i="13"/>
  <c r="H397" i="13"/>
  <c r="N397" i="13"/>
  <c r="H396" i="13"/>
  <c r="R396" i="13" s="1"/>
  <c r="N396" i="13"/>
  <c r="V395" i="13"/>
  <c r="H395" i="13"/>
  <c r="V394" i="13"/>
  <c r="H394" i="13"/>
  <c r="V393" i="13"/>
  <c r="N393" i="13"/>
  <c r="H393" i="13"/>
  <c r="V392" i="13"/>
  <c r="H392" i="13"/>
  <c r="P392" i="13" s="1"/>
  <c r="N392" i="13"/>
  <c r="V391" i="13"/>
  <c r="H391" i="13"/>
  <c r="N391" i="13"/>
  <c r="V390" i="13"/>
  <c r="N390" i="13"/>
  <c r="H390" i="13"/>
  <c r="Q390" i="13" s="1"/>
  <c r="V389" i="13"/>
  <c r="N389" i="13"/>
  <c r="H389" i="13"/>
  <c r="R389" i="13" s="1"/>
  <c r="V388" i="13"/>
  <c r="H388" i="13"/>
  <c r="N388" i="13"/>
  <c r="V387" i="13"/>
  <c r="H387" i="13"/>
  <c r="N387" i="13"/>
  <c r="V386" i="13"/>
  <c r="N386" i="13"/>
  <c r="H386" i="13"/>
  <c r="Q386" i="13" s="1"/>
  <c r="V385" i="13"/>
  <c r="N385" i="13"/>
  <c r="H385" i="13"/>
  <c r="R385" i="13" s="1"/>
  <c r="V384" i="13"/>
  <c r="H384" i="13"/>
  <c r="N384" i="13"/>
  <c r="H383" i="13"/>
  <c r="R383" i="13" s="1"/>
  <c r="N383" i="13"/>
  <c r="V382" i="13"/>
  <c r="H382" i="13"/>
  <c r="V381" i="13"/>
  <c r="H381" i="13"/>
  <c r="V380" i="13"/>
  <c r="H380" i="13"/>
  <c r="P380" i="13" s="1"/>
  <c r="V379" i="13"/>
  <c r="N379" i="13"/>
  <c r="H379" i="13"/>
  <c r="V378" i="13"/>
  <c r="N378" i="13"/>
  <c r="H378" i="13"/>
  <c r="V377" i="13"/>
  <c r="N377" i="13"/>
  <c r="H377" i="13"/>
  <c r="R377" i="13" s="1"/>
  <c r="V376" i="13"/>
  <c r="H376" i="13"/>
  <c r="Q376" i="13" s="1"/>
  <c r="N376" i="13"/>
  <c r="V375" i="13"/>
  <c r="H375" i="13"/>
  <c r="N375" i="13"/>
  <c r="V374" i="13"/>
  <c r="N374" i="13"/>
  <c r="H374" i="13"/>
  <c r="Q374" i="13" s="1"/>
  <c r="V373" i="13"/>
  <c r="H373" i="13"/>
  <c r="R373" i="13" s="1"/>
  <c r="N372" i="13"/>
  <c r="H372" i="13"/>
  <c r="V371" i="13"/>
  <c r="H371" i="13"/>
  <c r="N371" i="13"/>
  <c r="V370" i="13"/>
  <c r="H370" i="13"/>
  <c r="N370" i="13"/>
  <c r="V369" i="13"/>
  <c r="N369" i="13"/>
  <c r="H369" i="13"/>
  <c r="R369" i="13" s="1"/>
  <c r="V368" i="13"/>
  <c r="N368" i="13"/>
  <c r="H368" i="13"/>
  <c r="V367" i="13"/>
  <c r="H367" i="13"/>
  <c r="N367" i="13"/>
  <c r="V366" i="13"/>
  <c r="H366" i="13"/>
  <c r="R366" i="13" s="1"/>
  <c r="N366" i="13"/>
  <c r="V365" i="13"/>
  <c r="H365" i="13"/>
  <c r="P365" i="13" s="1"/>
  <c r="N365" i="13"/>
  <c r="V364" i="13"/>
  <c r="H364" i="13"/>
  <c r="P364" i="13" s="1"/>
  <c r="V363" i="13"/>
  <c r="H363" i="13"/>
  <c r="V362" i="13"/>
  <c r="H362" i="13"/>
  <c r="P362" i="13" s="1"/>
  <c r="V361" i="13"/>
  <c r="H361" i="13"/>
  <c r="V360" i="13"/>
  <c r="N360" i="13"/>
  <c r="H360" i="13"/>
  <c r="Q360" i="13" s="1"/>
  <c r="H359" i="13"/>
  <c r="V358" i="13"/>
  <c r="H358" i="13"/>
  <c r="P358" i="13" s="1"/>
  <c r="N358" i="13"/>
  <c r="V357" i="13"/>
  <c r="H357" i="13"/>
  <c r="P357" i="13" s="1"/>
  <c r="H356" i="13"/>
  <c r="R356" i="13" s="1"/>
  <c r="N356" i="13"/>
  <c r="V355" i="13"/>
  <c r="H355" i="13"/>
  <c r="N355" i="13"/>
  <c r="V354" i="13"/>
  <c r="H354" i="13"/>
  <c r="P354" i="13" s="1"/>
  <c r="V353" i="13"/>
  <c r="H353" i="13"/>
  <c r="R353" i="13" s="1"/>
  <c r="N353" i="13"/>
  <c r="V352" i="13"/>
  <c r="H352" i="13"/>
  <c r="R352" i="13" s="1"/>
  <c r="N352" i="13"/>
  <c r="V351" i="13"/>
  <c r="H351" i="13"/>
  <c r="P351" i="13" s="1"/>
  <c r="N351" i="13"/>
  <c r="V350" i="13"/>
  <c r="H350" i="13"/>
  <c r="N350" i="13"/>
  <c r="V349" i="13"/>
  <c r="H349" i="13"/>
  <c r="Q349" i="13" s="1"/>
  <c r="V348" i="13"/>
  <c r="N348" i="13"/>
  <c r="H348" i="13"/>
  <c r="R348" i="13" s="1"/>
  <c r="V347" i="13"/>
  <c r="N347" i="13"/>
  <c r="H347" i="13"/>
  <c r="V346" i="13"/>
  <c r="H346" i="13"/>
  <c r="N346" i="13"/>
  <c r="V345" i="13"/>
  <c r="H345" i="13"/>
  <c r="N345" i="13"/>
  <c r="V344" i="13"/>
  <c r="N344" i="13"/>
  <c r="H344" i="13"/>
  <c r="V343" i="13"/>
  <c r="N343" i="13"/>
  <c r="H343" i="13"/>
  <c r="Q343" i="13" s="1"/>
  <c r="V342" i="13"/>
  <c r="H342" i="13"/>
  <c r="P342" i="13" s="1"/>
  <c r="N342" i="13"/>
  <c r="V341" i="13"/>
  <c r="H341" i="13"/>
  <c r="R341" i="13" s="1"/>
  <c r="V340" i="13"/>
  <c r="H340" i="13"/>
  <c r="N340" i="13"/>
  <c r="V339" i="13"/>
  <c r="H339" i="13"/>
  <c r="N339" i="13"/>
  <c r="V338" i="13"/>
  <c r="H338" i="13"/>
  <c r="R338" i="13" s="1"/>
  <c r="V337" i="13"/>
  <c r="H337" i="13"/>
  <c r="R337" i="13" s="1"/>
  <c r="N337" i="13"/>
  <c r="V336" i="13"/>
  <c r="H336" i="13"/>
  <c r="N336" i="13"/>
  <c r="V335" i="13"/>
  <c r="H335" i="13"/>
  <c r="N335" i="13"/>
  <c r="V334" i="13"/>
  <c r="H334" i="13"/>
  <c r="R334" i="13" s="1"/>
  <c r="N334" i="13"/>
  <c r="V333" i="13"/>
  <c r="H333" i="13"/>
  <c r="R333" i="13" s="1"/>
  <c r="N333" i="13"/>
  <c r="V332" i="13"/>
  <c r="H332" i="13"/>
  <c r="V331" i="13"/>
  <c r="N331" i="13"/>
  <c r="H331" i="13"/>
  <c r="V330" i="13"/>
  <c r="N330" i="13"/>
  <c r="H330" i="13"/>
  <c r="V329" i="13"/>
  <c r="H329" i="13"/>
  <c r="P329" i="13" s="1"/>
  <c r="N329" i="13"/>
  <c r="V328" i="13"/>
  <c r="N328" i="13"/>
  <c r="H328" i="13"/>
  <c r="V327" i="13"/>
  <c r="H327" i="13"/>
  <c r="N327" i="13"/>
  <c r="V326" i="13"/>
  <c r="H326" i="13"/>
  <c r="N326" i="13"/>
  <c r="V325" i="13"/>
  <c r="N325" i="13"/>
  <c r="H325" i="13"/>
  <c r="V324" i="13"/>
  <c r="H324" i="13"/>
  <c r="N324" i="13"/>
  <c r="V323" i="13"/>
  <c r="H323" i="13"/>
  <c r="N323" i="13"/>
  <c r="V322" i="13"/>
  <c r="H322" i="13"/>
  <c r="R322" i="13" s="1"/>
  <c r="N322" i="13"/>
  <c r="V321" i="13"/>
  <c r="H321" i="13"/>
  <c r="N321" i="13"/>
  <c r="V320" i="13"/>
  <c r="H320" i="13"/>
  <c r="P320" i="13" s="1"/>
  <c r="N320" i="13"/>
  <c r="V319" i="13"/>
  <c r="H319" i="13"/>
  <c r="Q319" i="13" s="1"/>
  <c r="N319" i="13"/>
  <c r="V318" i="13"/>
  <c r="H318" i="13"/>
  <c r="R318" i="13" s="1"/>
  <c r="N318" i="13"/>
  <c r="V317" i="13"/>
  <c r="H317" i="13"/>
  <c r="N317" i="13"/>
  <c r="V316" i="13"/>
  <c r="N316" i="13"/>
  <c r="H316" i="13"/>
  <c r="Q316" i="13" s="1"/>
  <c r="V315" i="13"/>
  <c r="N315" i="13"/>
  <c r="H315" i="13"/>
  <c r="V314" i="13"/>
  <c r="H314" i="13"/>
  <c r="N314" i="13"/>
  <c r="V313" i="13"/>
  <c r="N313" i="13"/>
  <c r="H313" i="13"/>
  <c r="V312" i="13"/>
  <c r="H312" i="13"/>
  <c r="P312" i="13" s="1"/>
  <c r="N312" i="13"/>
  <c r="V311" i="13"/>
  <c r="N311" i="13"/>
  <c r="H311" i="13"/>
  <c r="R311" i="13" s="1"/>
  <c r="V310" i="13"/>
  <c r="N310" i="13"/>
  <c r="H310" i="13"/>
  <c r="V309" i="13"/>
  <c r="H309" i="13"/>
  <c r="N309" i="13"/>
  <c r="V308" i="13"/>
  <c r="N308" i="13"/>
  <c r="H308" i="13"/>
  <c r="R308" i="13" s="1"/>
  <c r="V307" i="13"/>
  <c r="N307" i="13"/>
  <c r="H307" i="13"/>
  <c r="V306" i="13"/>
  <c r="H306" i="13"/>
  <c r="P306" i="13" s="1"/>
  <c r="N306" i="13"/>
  <c r="V305" i="13"/>
  <c r="H305" i="13"/>
  <c r="N305" i="13"/>
  <c r="V304" i="13"/>
  <c r="H304" i="13"/>
  <c r="V303" i="13"/>
  <c r="N303" i="13"/>
  <c r="H303" i="13"/>
  <c r="V302" i="13"/>
  <c r="H302" i="13"/>
  <c r="P302" i="13" s="1"/>
  <c r="N302" i="13"/>
  <c r="V301" i="13"/>
  <c r="H301" i="13"/>
  <c r="Q301" i="13" s="1"/>
  <c r="N301" i="13"/>
  <c r="V300" i="13"/>
  <c r="N300" i="13"/>
  <c r="H300" i="13"/>
  <c r="V299" i="13"/>
  <c r="H299" i="13"/>
  <c r="N299" i="13"/>
  <c r="V298" i="13"/>
  <c r="N298" i="13"/>
  <c r="H298" i="13"/>
  <c r="V297" i="13"/>
  <c r="H297" i="13"/>
  <c r="N297" i="13"/>
  <c r="V296" i="13"/>
  <c r="H296" i="13"/>
  <c r="N296" i="13"/>
  <c r="V295" i="13"/>
  <c r="H295" i="13"/>
  <c r="R295" i="13" s="1"/>
  <c r="N295" i="13"/>
  <c r="H294" i="13"/>
  <c r="P294" i="13" s="1"/>
  <c r="N294" i="13"/>
  <c r="V293" i="13"/>
  <c r="H293" i="13"/>
  <c r="P293" i="13" s="1"/>
  <c r="N293" i="13"/>
  <c r="V292" i="13"/>
  <c r="H292" i="13"/>
  <c r="R292" i="13" s="1"/>
  <c r="N292" i="13"/>
  <c r="V291" i="13"/>
  <c r="H291" i="13"/>
  <c r="N291" i="13"/>
  <c r="V290" i="13"/>
  <c r="N290" i="13"/>
  <c r="H290" i="13"/>
  <c r="P290" i="13" s="1"/>
  <c r="V289" i="13"/>
  <c r="H289" i="13"/>
  <c r="R289" i="13" s="1"/>
  <c r="N289" i="13"/>
  <c r="V288" i="13"/>
  <c r="H288" i="13"/>
  <c r="P288" i="13" s="1"/>
  <c r="N288" i="13"/>
  <c r="V287" i="13"/>
  <c r="N287" i="13"/>
  <c r="H287" i="13"/>
  <c r="R287" i="13" s="1"/>
  <c r="V286" i="13"/>
  <c r="N286" i="13"/>
  <c r="H286" i="13"/>
  <c r="V285" i="13"/>
  <c r="H285" i="13"/>
  <c r="P285" i="13" s="1"/>
  <c r="N285" i="13"/>
  <c r="V284" i="13"/>
  <c r="N284" i="13"/>
  <c r="H284" i="13"/>
  <c r="Q284" i="13" s="1"/>
  <c r="V283" i="13"/>
  <c r="N283" i="13"/>
  <c r="H283" i="13"/>
  <c r="R283" i="13" s="1"/>
  <c r="V282" i="13"/>
  <c r="H282" i="13"/>
  <c r="P282" i="13" s="1"/>
  <c r="N282" i="13"/>
  <c r="V281" i="13"/>
  <c r="H281" i="13"/>
  <c r="P281" i="13" s="1"/>
  <c r="N281" i="13"/>
  <c r="V280" i="13"/>
  <c r="H280" i="13"/>
  <c r="N280" i="13"/>
  <c r="V279" i="13"/>
  <c r="H279" i="13"/>
  <c r="V278" i="13"/>
  <c r="H278" i="13"/>
  <c r="R278" i="13" s="1"/>
  <c r="N278" i="13"/>
  <c r="N277" i="13"/>
  <c r="H277" i="13"/>
  <c r="Q277" i="13" s="1"/>
  <c r="V276" i="13"/>
  <c r="N276" i="13"/>
  <c r="H276" i="13"/>
  <c r="V275" i="13"/>
  <c r="H275" i="13"/>
  <c r="N275" i="13"/>
  <c r="V274" i="13"/>
  <c r="H274" i="13"/>
  <c r="N274" i="13"/>
  <c r="V273" i="13"/>
  <c r="H273" i="13"/>
  <c r="N273" i="13"/>
  <c r="V272" i="13"/>
  <c r="H272" i="13"/>
  <c r="N272" i="13"/>
  <c r="V271" i="13"/>
  <c r="H271" i="13"/>
  <c r="R271" i="13" s="1"/>
  <c r="N271" i="13"/>
  <c r="V270" i="13"/>
  <c r="H270" i="13"/>
  <c r="N270" i="13"/>
  <c r="V269" i="13"/>
  <c r="H269" i="13"/>
  <c r="Q269" i="13" s="1"/>
  <c r="N269" i="13"/>
  <c r="V268" i="13"/>
  <c r="H268" i="13"/>
  <c r="N268" i="13"/>
  <c r="V267" i="13"/>
  <c r="H267" i="13"/>
  <c r="R267" i="13" s="1"/>
  <c r="V266" i="13"/>
  <c r="H266" i="13"/>
  <c r="V265" i="13"/>
  <c r="H265" i="13"/>
  <c r="N265" i="13"/>
  <c r="V264" i="13"/>
  <c r="H264" i="13"/>
  <c r="N264" i="13"/>
  <c r="V263" i="13"/>
  <c r="H263" i="13"/>
  <c r="N263" i="13"/>
  <c r="V262" i="13"/>
  <c r="H262" i="13"/>
  <c r="Q262" i="13" s="1"/>
  <c r="N262" i="13"/>
  <c r="V261" i="13"/>
  <c r="N261" i="13"/>
  <c r="H261" i="13"/>
  <c r="P261" i="13" s="1"/>
  <c r="V260" i="13"/>
  <c r="H260" i="13"/>
  <c r="N260" i="13"/>
  <c r="V259" i="13"/>
  <c r="H259" i="13"/>
  <c r="P259" i="13" s="1"/>
  <c r="N259" i="13"/>
  <c r="V258" i="13"/>
  <c r="H258" i="13"/>
  <c r="P258" i="13" s="1"/>
  <c r="N258" i="13"/>
  <c r="V257" i="13"/>
  <c r="H257" i="13"/>
  <c r="N257" i="13"/>
  <c r="V256" i="13"/>
  <c r="H256" i="13"/>
  <c r="N256" i="13"/>
  <c r="V255" i="13"/>
  <c r="H255" i="13"/>
  <c r="R255" i="13" s="1"/>
  <c r="N255" i="13"/>
  <c r="V254" i="13"/>
  <c r="H254" i="13"/>
  <c r="N254" i="13"/>
  <c r="V253" i="13"/>
  <c r="H253" i="13"/>
  <c r="N253" i="13"/>
  <c r="V252" i="13"/>
  <c r="H252" i="13"/>
  <c r="R252" i="13" s="1"/>
  <c r="N252" i="13"/>
  <c r="V251" i="13"/>
  <c r="H251" i="13"/>
  <c r="V250" i="13"/>
  <c r="H250" i="13"/>
  <c r="Q250" i="13" s="1"/>
  <c r="V249" i="13"/>
  <c r="H249" i="13"/>
  <c r="Q249" i="13" s="1"/>
  <c r="N249" i="13"/>
  <c r="V248" i="13"/>
  <c r="N248" i="13"/>
  <c r="H248" i="13"/>
  <c r="V241" i="13"/>
  <c r="H241" i="13"/>
  <c r="N241" i="13"/>
  <c r="V240" i="13"/>
  <c r="H240" i="13"/>
  <c r="V239" i="13"/>
  <c r="H239" i="13"/>
  <c r="R239" i="13" s="1"/>
  <c r="N239" i="13"/>
  <c r="V238" i="13"/>
  <c r="N238" i="13"/>
  <c r="H238" i="13"/>
  <c r="R238" i="13" s="1"/>
  <c r="V237" i="13"/>
  <c r="H237" i="13"/>
  <c r="P237" i="13" s="1"/>
  <c r="N237" i="13"/>
  <c r="V236" i="13"/>
  <c r="H236" i="13"/>
  <c r="N236" i="13"/>
  <c r="V235" i="13"/>
  <c r="H235" i="13"/>
  <c r="P235" i="13" s="1"/>
  <c r="V234" i="13"/>
  <c r="H234" i="13"/>
  <c r="R234" i="13" s="1"/>
  <c r="N234" i="13"/>
  <c r="V233" i="13"/>
  <c r="H233" i="13"/>
  <c r="P233" i="13" s="1"/>
  <c r="N233" i="13"/>
  <c r="V232" i="13"/>
  <c r="H232" i="13"/>
  <c r="R232" i="13" s="1"/>
  <c r="N232" i="13"/>
  <c r="V231" i="13"/>
  <c r="H231" i="13"/>
  <c r="P231" i="13" s="1"/>
  <c r="N231" i="13"/>
  <c r="V230" i="13"/>
  <c r="H230" i="13"/>
  <c r="N230" i="13"/>
  <c r="V229" i="13"/>
  <c r="H229" i="13"/>
  <c r="P229" i="13" s="1"/>
  <c r="N229" i="13"/>
  <c r="V228" i="13"/>
  <c r="H228" i="13"/>
  <c r="R228" i="13" s="1"/>
  <c r="N228" i="13"/>
  <c r="V227" i="13"/>
  <c r="N227" i="13"/>
  <c r="H227" i="13"/>
  <c r="V226" i="13"/>
  <c r="N226" i="13"/>
  <c r="H226" i="13"/>
  <c r="V225" i="13"/>
  <c r="H225" i="13"/>
  <c r="P225" i="13" s="1"/>
  <c r="N225" i="13"/>
  <c r="V224" i="13"/>
  <c r="H224" i="13"/>
  <c r="N224" i="13"/>
  <c r="V223" i="13"/>
  <c r="N223" i="13"/>
  <c r="H223" i="13"/>
  <c r="V222" i="13"/>
  <c r="N222" i="13"/>
  <c r="H222" i="13"/>
  <c r="Q222" i="13" s="1"/>
  <c r="V221" i="13"/>
  <c r="H221" i="13"/>
  <c r="P221" i="13" s="1"/>
  <c r="N221" i="13"/>
  <c r="V220" i="13"/>
  <c r="H220" i="13"/>
  <c r="N220" i="13"/>
  <c r="V219" i="13"/>
  <c r="H219" i="13"/>
  <c r="N219" i="13"/>
  <c r="V218" i="13"/>
  <c r="H218" i="13"/>
  <c r="N218" i="13"/>
  <c r="V217" i="13"/>
  <c r="H217" i="13"/>
  <c r="N217" i="13"/>
  <c r="V216" i="13"/>
  <c r="H216" i="13"/>
  <c r="N216" i="13"/>
  <c r="V215" i="13"/>
  <c r="N215" i="13"/>
  <c r="H215" i="13"/>
  <c r="Q215" i="13" s="1"/>
  <c r="V214" i="13"/>
  <c r="N214" i="13"/>
  <c r="H214" i="13"/>
  <c r="V213" i="13"/>
  <c r="H213" i="13"/>
  <c r="Q213" i="13" s="1"/>
  <c r="N213" i="13"/>
  <c r="V212" i="13"/>
  <c r="H212" i="13"/>
  <c r="Q212" i="13" s="1"/>
  <c r="N212" i="13"/>
  <c r="V211" i="13"/>
  <c r="N211" i="13"/>
  <c r="H211" i="13"/>
  <c r="V210" i="13"/>
  <c r="N210" i="13"/>
  <c r="H210" i="13"/>
  <c r="V209" i="13"/>
  <c r="N209" i="13"/>
  <c r="H209" i="13"/>
  <c r="V208" i="13"/>
  <c r="N208" i="13"/>
  <c r="H208" i="13"/>
  <c r="Q208" i="13" s="1"/>
  <c r="V207" i="13"/>
  <c r="H207" i="13"/>
  <c r="P207" i="13" s="1"/>
  <c r="N207" i="13"/>
  <c r="V206" i="13"/>
  <c r="H206" i="13"/>
  <c r="N206" i="13"/>
  <c r="V205" i="13"/>
  <c r="H205" i="13"/>
  <c r="Q205" i="13" s="1"/>
  <c r="N205" i="13"/>
  <c r="V204" i="13"/>
  <c r="H204" i="13"/>
  <c r="P204" i="13" s="1"/>
  <c r="N204" i="13"/>
  <c r="V203" i="13"/>
  <c r="H203" i="13"/>
  <c r="N203" i="13"/>
  <c r="V202" i="13"/>
  <c r="H202" i="13"/>
  <c r="R202" i="13" s="1"/>
  <c r="N202" i="13"/>
  <c r="V201" i="13"/>
  <c r="H201" i="13"/>
  <c r="N201" i="13"/>
  <c r="V200" i="13"/>
  <c r="H200" i="13"/>
  <c r="Q200" i="13" s="1"/>
  <c r="N200" i="13"/>
  <c r="V199" i="13"/>
  <c r="H199" i="13"/>
  <c r="P199" i="13" s="1"/>
  <c r="N199" i="13"/>
  <c r="V198" i="13"/>
  <c r="N198" i="13"/>
  <c r="H198" i="13"/>
  <c r="H197" i="13"/>
  <c r="P197" i="13" s="1"/>
  <c r="V196" i="13"/>
  <c r="H196" i="13"/>
  <c r="N196" i="13"/>
  <c r="V195" i="13"/>
  <c r="H195" i="13"/>
  <c r="P195" i="13" s="1"/>
  <c r="N195" i="13"/>
  <c r="V194" i="13"/>
  <c r="H194" i="13"/>
  <c r="R194" i="13" s="1"/>
  <c r="N194" i="13"/>
  <c r="V193" i="13"/>
  <c r="N193" i="13"/>
  <c r="H193" i="13"/>
  <c r="Q193" i="13" s="1"/>
  <c r="V192" i="13"/>
  <c r="N192" i="13"/>
  <c r="H192" i="13"/>
  <c r="V191" i="13"/>
  <c r="N191" i="13"/>
  <c r="H191" i="13"/>
  <c r="V190" i="13"/>
  <c r="H190" i="13"/>
  <c r="Q190" i="13" s="1"/>
  <c r="N190" i="13"/>
  <c r="V189" i="13"/>
  <c r="H189" i="13"/>
  <c r="N189" i="13"/>
  <c r="V188" i="13"/>
  <c r="N188" i="13"/>
  <c r="H188" i="13"/>
  <c r="R188" i="13" s="1"/>
  <c r="V187" i="13"/>
  <c r="N187" i="13"/>
  <c r="H187" i="13"/>
  <c r="P187" i="13" s="1"/>
  <c r="V186" i="13"/>
  <c r="H186" i="13"/>
  <c r="Q186" i="13" s="1"/>
  <c r="N186" i="13"/>
  <c r="V185" i="13"/>
  <c r="H185" i="13"/>
  <c r="N185" i="13"/>
  <c r="V184" i="13"/>
  <c r="H184" i="13"/>
  <c r="P184" i="13" s="1"/>
  <c r="N184" i="13"/>
  <c r="V183" i="13"/>
  <c r="H183" i="13"/>
  <c r="Q183" i="13" s="1"/>
  <c r="N183" i="13"/>
  <c r="V182" i="13"/>
  <c r="H182" i="13"/>
  <c r="P182" i="13" s="1"/>
  <c r="N182" i="13"/>
  <c r="V181" i="13"/>
  <c r="H181" i="13"/>
  <c r="R181" i="13" s="1"/>
  <c r="N181" i="13"/>
  <c r="V180" i="13"/>
  <c r="H180" i="13"/>
  <c r="N180" i="13"/>
  <c r="V179" i="13"/>
  <c r="H179" i="13"/>
  <c r="V178" i="13"/>
  <c r="H178" i="13"/>
  <c r="V177" i="13"/>
  <c r="N177" i="13"/>
  <c r="H177" i="13"/>
  <c r="V176" i="13"/>
  <c r="N176" i="13"/>
  <c r="H176" i="13"/>
  <c r="P176" i="13" s="1"/>
  <c r="V175" i="13"/>
  <c r="H175" i="13"/>
  <c r="Q175" i="13" s="1"/>
  <c r="N175" i="13"/>
  <c r="V174" i="13"/>
  <c r="H174" i="13"/>
  <c r="N174" i="13"/>
  <c r="V173" i="13"/>
  <c r="H173" i="13"/>
  <c r="R173" i="13" s="1"/>
  <c r="N173" i="13"/>
  <c r="V172" i="13"/>
  <c r="H172" i="13"/>
  <c r="N172" i="13"/>
  <c r="V171" i="13"/>
  <c r="H171" i="13"/>
  <c r="Q171" i="13" s="1"/>
  <c r="N171" i="13"/>
  <c r="V170" i="13"/>
  <c r="H170" i="13"/>
  <c r="N170" i="13"/>
  <c r="V169" i="13"/>
  <c r="H169" i="13"/>
  <c r="N169" i="13"/>
  <c r="V168" i="13"/>
  <c r="H168" i="13"/>
  <c r="N168" i="13"/>
  <c r="V167" i="13"/>
  <c r="N167" i="13"/>
  <c r="H167" i="13"/>
  <c r="Q167" i="13" s="1"/>
  <c r="V166" i="13"/>
  <c r="N166" i="13"/>
  <c r="H166" i="13"/>
  <c r="P166" i="13" s="1"/>
  <c r="V165" i="13"/>
  <c r="H165" i="13"/>
  <c r="R165" i="13" s="1"/>
  <c r="N165" i="13"/>
  <c r="V164" i="13"/>
  <c r="H164" i="13"/>
  <c r="P164" i="13" s="1"/>
  <c r="N164" i="13"/>
  <c r="V163" i="13"/>
  <c r="N163" i="13"/>
  <c r="H163" i="13"/>
  <c r="P163" i="13" s="1"/>
  <c r="V162" i="13"/>
  <c r="H162" i="13"/>
  <c r="N162" i="13"/>
  <c r="V161" i="13"/>
  <c r="H161" i="13"/>
  <c r="R161" i="13" s="1"/>
  <c r="N161" i="13"/>
  <c r="V160" i="13"/>
  <c r="H160" i="13"/>
  <c r="N160" i="13"/>
  <c r="V159" i="13"/>
  <c r="H159" i="13"/>
  <c r="N159" i="13"/>
  <c r="V158" i="13"/>
  <c r="H158" i="13"/>
  <c r="R158" i="13" s="1"/>
  <c r="N158" i="13"/>
  <c r="V157" i="13"/>
  <c r="H157" i="13"/>
  <c r="Q157" i="13" s="1"/>
  <c r="N157" i="13"/>
  <c r="V156" i="13"/>
  <c r="N156" i="13"/>
  <c r="H156" i="13"/>
  <c r="Q156" i="13" s="1"/>
  <c r="V155" i="13"/>
  <c r="N155" i="13"/>
  <c r="H155" i="13"/>
  <c r="V154" i="13"/>
  <c r="H154" i="13"/>
  <c r="R154" i="13" s="1"/>
  <c r="N154" i="13"/>
  <c r="V153" i="13"/>
  <c r="H153" i="13"/>
  <c r="P153" i="13" s="1"/>
  <c r="N153" i="13"/>
  <c r="V152" i="13"/>
  <c r="H152" i="13"/>
  <c r="R152" i="13" s="1"/>
  <c r="N152" i="13"/>
  <c r="V151" i="13"/>
  <c r="N151" i="13"/>
  <c r="H151" i="13"/>
  <c r="V150" i="13"/>
  <c r="N150" i="13"/>
  <c r="H150" i="13"/>
  <c r="R150" i="13" s="1"/>
  <c r="V149" i="13"/>
  <c r="H149" i="13"/>
  <c r="P149" i="13" s="1"/>
  <c r="N149" i="13"/>
  <c r="V148" i="13"/>
  <c r="H148" i="13"/>
  <c r="R148" i="13" s="1"/>
  <c r="N148" i="13"/>
  <c r="V147" i="13"/>
  <c r="H147" i="13"/>
  <c r="N147" i="13"/>
  <c r="V146" i="13"/>
  <c r="H146" i="13"/>
  <c r="P146" i="13" s="1"/>
  <c r="N146" i="13"/>
  <c r="V145" i="13"/>
  <c r="H145" i="13"/>
  <c r="N145" i="13"/>
  <c r="V144" i="13"/>
  <c r="H144" i="13"/>
  <c r="R144" i="13" s="1"/>
  <c r="V143" i="13"/>
  <c r="H143" i="13"/>
  <c r="Q143" i="13" s="1"/>
  <c r="N143" i="13"/>
  <c r="V142" i="13"/>
  <c r="H142" i="13"/>
  <c r="V141" i="13"/>
  <c r="N141" i="13"/>
  <c r="H141" i="13"/>
  <c r="P141" i="13" s="1"/>
  <c r="V140" i="13"/>
  <c r="H140" i="13"/>
  <c r="N140" i="13"/>
  <c r="V139" i="13"/>
  <c r="H139" i="13"/>
  <c r="V138" i="13"/>
  <c r="H138" i="13"/>
  <c r="V137" i="13"/>
  <c r="H137" i="13"/>
  <c r="R137" i="13" s="1"/>
  <c r="V136" i="13"/>
  <c r="H136" i="13"/>
  <c r="P136" i="13" s="1"/>
  <c r="V135" i="13"/>
  <c r="H135" i="13"/>
  <c r="N135" i="13"/>
  <c r="V134" i="13"/>
  <c r="H134" i="13"/>
  <c r="P134" i="13" s="1"/>
  <c r="N134" i="13"/>
  <c r="V133" i="13"/>
  <c r="H133" i="13"/>
  <c r="Q133" i="13" s="1"/>
  <c r="N133" i="13"/>
  <c r="V132" i="13"/>
  <c r="H132" i="13"/>
  <c r="N132" i="13"/>
  <c r="V131" i="13"/>
  <c r="H131" i="13"/>
  <c r="R131" i="13" s="1"/>
  <c r="V130" i="13"/>
  <c r="H130" i="13"/>
  <c r="N130" i="13"/>
  <c r="V129" i="13"/>
  <c r="H129" i="13"/>
  <c r="N129" i="13"/>
  <c r="V128" i="13"/>
  <c r="N128" i="13"/>
  <c r="H128" i="13"/>
  <c r="R128" i="13" s="1"/>
  <c r="V127" i="13"/>
  <c r="H127" i="13"/>
  <c r="N127" i="13"/>
  <c r="V126" i="13"/>
  <c r="H126" i="13"/>
  <c r="R126" i="13" s="1"/>
  <c r="N126" i="13"/>
  <c r="V125" i="13"/>
  <c r="H125" i="13"/>
  <c r="P125" i="13" s="1"/>
  <c r="N125" i="13"/>
  <c r="V124" i="13"/>
  <c r="H124" i="13"/>
  <c r="P124" i="13" s="1"/>
  <c r="V123" i="13"/>
  <c r="H123" i="13"/>
  <c r="Q123" i="13" s="1"/>
  <c r="N123" i="13"/>
  <c r="V122" i="13"/>
  <c r="H122" i="13"/>
  <c r="P122" i="13" s="1"/>
  <c r="N122" i="13"/>
  <c r="V121" i="13"/>
  <c r="H121" i="13"/>
  <c r="Q121" i="13" s="1"/>
  <c r="N121" i="13"/>
  <c r="V120" i="13"/>
  <c r="H120" i="13"/>
  <c r="P120" i="13" s="1"/>
  <c r="N120" i="13"/>
  <c r="V119" i="13"/>
  <c r="H119" i="13"/>
  <c r="R119" i="13" s="1"/>
  <c r="N119" i="13"/>
  <c r="V118" i="13"/>
  <c r="H118" i="13"/>
  <c r="R118" i="13" s="1"/>
  <c r="V117" i="13"/>
  <c r="H117" i="13"/>
  <c r="R117" i="13" s="1"/>
  <c r="N117" i="13"/>
  <c r="V116" i="13"/>
  <c r="H116" i="13"/>
  <c r="R116" i="13" s="1"/>
  <c r="N116" i="13"/>
  <c r="V115" i="13"/>
  <c r="N115" i="13"/>
  <c r="H115" i="13"/>
  <c r="R115" i="13" s="1"/>
  <c r="V114" i="13"/>
  <c r="N114" i="13"/>
  <c r="H114" i="13"/>
  <c r="V113" i="13"/>
  <c r="H113" i="13"/>
  <c r="N113" i="13"/>
  <c r="V112" i="13"/>
  <c r="N112" i="13"/>
  <c r="H112" i="13"/>
  <c r="Q112" i="13" s="1"/>
  <c r="V111" i="13"/>
  <c r="N111" i="13"/>
  <c r="H111" i="13"/>
  <c r="P111" i="13" s="1"/>
  <c r="V110" i="13"/>
  <c r="H110" i="13"/>
  <c r="Q110" i="13" s="1"/>
  <c r="V109" i="13"/>
  <c r="H109" i="13"/>
  <c r="P109" i="13" s="1"/>
  <c r="V108" i="13"/>
  <c r="H108" i="13"/>
  <c r="P108" i="13" s="1"/>
  <c r="V107" i="13"/>
  <c r="H107" i="13"/>
  <c r="R107" i="13" s="1"/>
  <c r="V106" i="13"/>
  <c r="H106" i="13"/>
  <c r="Q106" i="13" s="1"/>
  <c r="V105" i="13"/>
  <c r="N105" i="13"/>
  <c r="H105" i="13"/>
  <c r="V104" i="13"/>
  <c r="N104" i="13"/>
  <c r="H104" i="13"/>
  <c r="P104" i="13" s="1"/>
  <c r="V103" i="13"/>
  <c r="H103" i="13"/>
  <c r="P103" i="13" s="1"/>
  <c r="N103" i="13"/>
  <c r="V102" i="13"/>
  <c r="H102" i="13"/>
  <c r="R102" i="13" s="1"/>
  <c r="N102" i="13"/>
  <c r="V101" i="13"/>
  <c r="H101" i="13"/>
  <c r="Q101" i="13" s="1"/>
  <c r="N101" i="13"/>
  <c r="V100" i="13"/>
  <c r="H100" i="13"/>
  <c r="N100" i="13"/>
  <c r="V99" i="13"/>
  <c r="N99" i="13"/>
  <c r="H99" i="13"/>
  <c r="V98" i="13"/>
  <c r="H98" i="13"/>
  <c r="R98" i="13" s="1"/>
  <c r="V97" i="13"/>
  <c r="H97" i="13"/>
  <c r="R97" i="13" s="1"/>
  <c r="V96" i="13"/>
  <c r="H96" i="13"/>
  <c r="Q96" i="13" s="1"/>
  <c r="N96" i="13"/>
  <c r="V95" i="13"/>
  <c r="H95" i="13"/>
  <c r="P95" i="13" s="1"/>
  <c r="N95" i="13"/>
  <c r="V94" i="13"/>
  <c r="H94" i="13"/>
  <c r="P94" i="13" s="1"/>
  <c r="N94" i="13"/>
  <c r="V93" i="13"/>
  <c r="H93" i="13"/>
  <c r="R93" i="13" s="1"/>
  <c r="N93" i="13"/>
  <c r="V92" i="13"/>
  <c r="N92" i="13"/>
  <c r="H92" i="13"/>
  <c r="Q92" i="13" s="1"/>
  <c r="V91" i="13"/>
  <c r="N91" i="13"/>
  <c r="H91" i="13"/>
  <c r="Q91" i="13" s="1"/>
  <c r="V90" i="13"/>
  <c r="H90" i="13"/>
  <c r="P90" i="13" s="1"/>
  <c r="N90" i="13"/>
  <c r="V89" i="13"/>
  <c r="H89" i="13"/>
  <c r="P89" i="13" s="1"/>
  <c r="N89" i="13"/>
  <c r="V88" i="13"/>
  <c r="H88" i="13"/>
  <c r="R88" i="13" s="1"/>
  <c r="N88" i="13"/>
  <c r="V87" i="13"/>
  <c r="H87" i="13"/>
  <c r="Q87" i="13" s="1"/>
  <c r="V86" i="13"/>
  <c r="H86" i="13"/>
  <c r="P86" i="13" s="1"/>
  <c r="N86" i="13"/>
  <c r="V85" i="13"/>
  <c r="H85" i="13"/>
  <c r="R85" i="13" s="1"/>
  <c r="N85" i="13"/>
  <c r="V84" i="13"/>
  <c r="H84" i="13"/>
  <c r="Q84" i="13" s="1"/>
  <c r="N84" i="13"/>
  <c r="V83" i="13"/>
  <c r="H83" i="13"/>
  <c r="P83" i="13" s="1"/>
  <c r="N83" i="13"/>
  <c r="V82" i="13"/>
  <c r="H82" i="13"/>
  <c r="Q82" i="13" s="1"/>
  <c r="N82" i="13"/>
  <c r="V81" i="13"/>
  <c r="N81" i="13"/>
  <c r="H81" i="13"/>
  <c r="V80" i="13"/>
  <c r="H80" i="13"/>
  <c r="Q80" i="13" s="1"/>
  <c r="V79" i="13"/>
  <c r="H79" i="13"/>
  <c r="P79" i="13" s="1"/>
  <c r="N79" i="13"/>
  <c r="V78" i="13"/>
  <c r="N78" i="13"/>
  <c r="H78" i="13"/>
  <c r="R78" i="13" s="1"/>
  <c r="V77" i="13"/>
  <c r="H77" i="13"/>
  <c r="R77" i="13" s="1"/>
  <c r="N77" i="13"/>
  <c r="V76" i="13"/>
  <c r="H76" i="13"/>
  <c r="Q76" i="13" s="1"/>
  <c r="N76" i="13"/>
  <c r="V75" i="13"/>
  <c r="H75" i="13"/>
  <c r="P75" i="13" s="1"/>
  <c r="V74" i="13"/>
  <c r="H74" i="13"/>
  <c r="R74" i="13" s="1"/>
  <c r="N74" i="13"/>
  <c r="V73" i="13"/>
  <c r="H73" i="13"/>
  <c r="Q73" i="13" s="1"/>
  <c r="N73" i="13"/>
  <c r="V72" i="13"/>
  <c r="H72" i="13"/>
  <c r="P72" i="13" s="1"/>
  <c r="N72" i="13"/>
  <c r="V71" i="13"/>
  <c r="N71" i="13"/>
  <c r="H71" i="13"/>
  <c r="R71" i="13" s="1"/>
  <c r="V70" i="13"/>
  <c r="H70" i="13"/>
  <c r="R70" i="13" s="1"/>
  <c r="N70" i="13"/>
  <c r="V69" i="13"/>
  <c r="H69" i="13"/>
  <c r="Q69" i="13" s="1"/>
  <c r="N69" i="13"/>
  <c r="V68" i="13"/>
  <c r="H68" i="13"/>
  <c r="P68" i="13" s="1"/>
  <c r="V67" i="13"/>
  <c r="N67" i="13"/>
  <c r="H67" i="13"/>
  <c r="V47" i="13"/>
  <c r="T47" i="13"/>
  <c r="H47" i="13"/>
  <c r="R47" i="13" s="1"/>
  <c r="N47" i="13"/>
  <c r="V46" i="13"/>
  <c r="T46" i="13"/>
  <c r="H46" i="13"/>
  <c r="R46" i="13" s="1"/>
  <c r="N46" i="13"/>
  <c r="V45" i="13"/>
  <c r="T45" i="13"/>
  <c r="H45" i="13"/>
  <c r="R45" i="13" s="1"/>
  <c r="N45" i="13"/>
  <c r="V44" i="13"/>
  <c r="T44" i="13"/>
  <c r="H44" i="13"/>
  <c r="R44" i="13" s="1"/>
  <c r="N44" i="13"/>
  <c r="V43" i="13"/>
  <c r="T43" i="13"/>
  <c r="N43" i="13"/>
  <c r="H43" i="13"/>
  <c r="R43" i="13" s="1"/>
  <c r="V42" i="13"/>
  <c r="T42" i="13"/>
  <c r="H42" i="13"/>
  <c r="P42" i="13" s="1"/>
  <c r="N42" i="13"/>
  <c r="V41" i="13"/>
  <c r="T41" i="13"/>
  <c r="N41" i="13"/>
  <c r="H41" i="13"/>
  <c r="V40" i="13"/>
  <c r="T40" i="13"/>
  <c r="H40" i="13"/>
  <c r="R40" i="13" s="1"/>
  <c r="V39" i="13"/>
  <c r="T39" i="13"/>
  <c r="H39" i="13"/>
  <c r="R39" i="13" s="1"/>
  <c r="N39" i="13"/>
  <c r="V38" i="13"/>
  <c r="T38" i="13"/>
  <c r="H38" i="13"/>
  <c r="R38" i="13" s="1"/>
  <c r="N38" i="13"/>
  <c r="V37" i="13"/>
  <c r="T37" i="13"/>
  <c r="H37" i="13"/>
  <c r="R37" i="13" s="1"/>
  <c r="N37" i="13"/>
  <c r="V36" i="13"/>
  <c r="H36" i="13"/>
  <c r="P36" i="13" s="1"/>
  <c r="V35" i="13"/>
  <c r="T35" i="13"/>
  <c r="H35" i="13"/>
  <c r="P35" i="13" s="1"/>
  <c r="N35" i="13"/>
  <c r="V34" i="13"/>
  <c r="T34" i="13"/>
  <c r="H34" i="13"/>
  <c r="P34" i="13" s="1"/>
  <c r="N34" i="13"/>
  <c r="V33" i="13"/>
  <c r="T33" i="13"/>
  <c r="H33" i="13"/>
  <c r="P33" i="13" s="1"/>
  <c r="N33" i="13"/>
  <c r="V32" i="13"/>
  <c r="T32" i="13"/>
  <c r="H32" i="13"/>
  <c r="P32" i="13" s="1"/>
  <c r="N32" i="13"/>
  <c r="V31" i="13"/>
  <c r="T31" i="13"/>
  <c r="H31" i="13"/>
  <c r="P31" i="13" s="1"/>
  <c r="N31" i="13"/>
  <c r="V30" i="13"/>
  <c r="T30" i="13"/>
  <c r="H30" i="13"/>
  <c r="P30" i="13" s="1"/>
  <c r="N30" i="13"/>
  <c r="V29" i="13"/>
  <c r="T29" i="13"/>
  <c r="H29" i="13"/>
  <c r="P29" i="13" s="1"/>
  <c r="V28" i="13"/>
  <c r="T28" i="13"/>
  <c r="N28" i="13"/>
  <c r="H28" i="13"/>
  <c r="P28" i="13" s="1"/>
  <c r="V27" i="13"/>
  <c r="T27" i="13"/>
  <c r="N27" i="13"/>
  <c r="H27" i="13"/>
  <c r="P27" i="13" s="1"/>
  <c r="V26" i="13"/>
  <c r="T26" i="13"/>
  <c r="H26" i="13"/>
  <c r="P26" i="13" s="1"/>
  <c r="V25" i="13"/>
  <c r="T25" i="13"/>
  <c r="H25" i="13"/>
  <c r="P25" i="13" s="1"/>
  <c r="V24" i="13"/>
  <c r="T24" i="13"/>
  <c r="H24" i="13"/>
  <c r="P24" i="13" s="1"/>
  <c r="N24" i="13"/>
  <c r="V23" i="13"/>
  <c r="T23" i="13"/>
  <c r="H23" i="13"/>
  <c r="P23" i="13" s="1"/>
  <c r="N23" i="13"/>
  <c r="V22" i="13"/>
  <c r="T22" i="13"/>
  <c r="H22" i="13"/>
  <c r="P22" i="13" s="1"/>
  <c r="N22" i="13"/>
  <c r="V21" i="13"/>
  <c r="T21" i="13"/>
  <c r="H21" i="13"/>
  <c r="P21" i="13" s="1"/>
  <c r="N21" i="13"/>
  <c r="V20" i="13"/>
  <c r="T20" i="13"/>
  <c r="H20" i="13"/>
  <c r="P20" i="13" s="1"/>
  <c r="N20" i="13"/>
  <c r="V19" i="13"/>
  <c r="T19" i="13"/>
  <c r="H19" i="13"/>
  <c r="P19" i="13" s="1"/>
  <c r="N19" i="13"/>
  <c r="V18" i="13"/>
  <c r="T18" i="13"/>
  <c r="H18" i="13"/>
  <c r="N18" i="13"/>
  <c r="V17" i="13"/>
  <c r="T17" i="13"/>
  <c r="N17" i="13"/>
  <c r="H17" i="13"/>
  <c r="P17" i="13" s="1"/>
  <c r="V16" i="13"/>
  <c r="T16" i="13"/>
  <c r="H16" i="13"/>
  <c r="Q16" i="13" s="1"/>
  <c r="N16" i="13"/>
  <c r="V15" i="13"/>
  <c r="T15" i="13"/>
  <c r="N15" i="13"/>
  <c r="H15" i="13"/>
  <c r="R15" i="13" s="1"/>
  <c r="V14" i="13"/>
  <c r="T14" i="13"/>
  <c r="N14" i="13"/>
  <c r="H14" i="13"/>
  <c r="R14" i="13" s="1"/>
  <c r="V13" i="13"/>
  <c r="T13" i="13"/>
  <c r="H13" i="13"/>
  <c r="R13" i="13" s="1"/>
  <c r="V12" i="13"/>
  <c r="T12" i="13"/>
  <c r="H12" i="13"/>
  <c r="R12" i="13" s="1"/>
  <c r="N12" i="13"/>
  <c r="V11" i="13"/>
  <c r="T11" i="13"/>
  <c r="H11" i="13"/>
  <c r="D189" i="12"/>
  <c r="D188" i="12"/>
  <c r="D187" i="12"/>
  <c r="G187" i="12" s="1"/>
  <c r="U178" i="12"/>
  <c r="I178" i="12"/>
  <c r="U177" i="12"/>
  <c r="I177" i="12"/>
  <c r="N177" i="12" s="1"/>
  <c r="U176" i="12"/>
  <c r="P176" i="12"/>
  <c r="I176" i="12"/>
  <c r="O176" i="12" s="1"/>
  <c r="U175" i="12"/>
  <c r="I175" i="12"/>
  <c r="U174" i="12"/>
  <c r="I174" i="12"/>
  <c r="P174" i="12" s="1"/>
  <c r="U173" i="12"/>
  <c r="I173" i="12"/>
  <c r="Q173" i="12" s="1"/>
  <c r="U172" i="12"/>
  <c r="I172" i="12"/>
  <c r="U171" i="12"/>
  <c r="O171" i="12"/>
  <c r="I171" i="12"/>
  <c r="U170" i="12"/>
  <c r="P170" i="12"/>
  <c r="O170" i="12"/>
  <c r="I170" i="12"/>
  <c r="U169" i="12"/>
  <c r="I169" i="12"/>
  <c r="N169" i="12" s="1"/>
  <c r="U168" i="12"/>
  <c r="I168" i="12"/>
  <c r="N168" i="12" s="1"/>
  <c r="U167" i="12"/>
  <c r="I167" i="12"/>
  <c r="N167" i="12" s="1"/>
  <c r="U166" i="12"/>
  <c r="I166" i="12"/>
  <c r="P166" i="12" s="1"/>
  <c r="U165" i="12"/>
  <c r="I165" i="12"/>
  <c r="U164" i="12"/>
  <c r="I164" i="12"/>
  <c r="U163" i="12"/>
  <c r="I163" i="12"/>
  <c r="U162" i="12"/>
  <c r="I162" i="12"/>
  <c r="U161" i="12"/>
  <c r="I161" i="12"/>
  <c r="O161" i="12" s="1"/>
  <c r="U160" i="12"/>
  <c r="I160" i="12"/>
  <c r="U159" i="12"/>
  <c r="I159" i="12"/>
  <c r="U158" i="12"/>
  <c r="I158" i="12"/>
  <c r="N158" i="12" s="1"/>
  <c r="U157" i="12"/>
  <c r="I157" i="12"/>
  <c r="N157" i="12" s="1"/>
  <c r="U156" i="12"/>
  <c r="I156" i="12"/>
  <c r="U155" i="12"/>
  <c r="I155" i="12"/>
  <c r="O155" i="12" s="1"/>
  <c r="U154" i="12"/>
  <c r="I154" i="12"/>
  <c r="N154" i="12" s="1"/>
  <c r="U153" i="12"/>
  <c r="I153" i="12"/>
  <c r="U152" i="12"/>
  <c r="I152" i="12"/>
  <c r="U151" i="12"/>
  <c r="I151" i="12"/>
  <c r="O151" i="12" s="1"/>
  <c r="U150" i="12"/>
  <c r="I150" i="12"/>
  <c r="N150" i="12" s="1"/>
  <c r="U149" i="12"/>
  <c r="I149" i="12"/>
  <c r="O149" i="12" s="1"/>
  <c r="U148" i="12"/>
  <c r="I148" i="12"/>
  <c r="U147" i="12"/>
  <c r="I147" i="12"/>
  <c r="U146" i="12"/>
  <c r="I146" i="12"/>
  <c r="U145" i="12"/>
  <c r="I145" i="12"/>
  <c r="U144" i="12"/>
  <c r="I144" i="12"/>
  <c r="U143" i="12"/>
  <c r="I143" i="12"/>
  <c r="P143" i="12" s="1"/>
  <c r="U142" i="12"/>
  <c r="I142" i="12"/>
  <c r="N142" i="12" s="1"/>
  <c r="U141" i="12"/>
  <c r="I141" i="12"/>
  <c r="U140" i="12"/>
  <c r="I140" i="12"/>
  <c r="U139" i="12"/>
  <c r="I139" i="12"/>
  <c r="U138" i="12"/>
  <c r="I138" i="12"/>
  <c r="U137" i="12"/>
  <c r="I137" i="12"/>
  <c r="U136" i="12"/>
  <c r="I136" i="12"/>
  <c r="U135" i="12"/>
  <c r="P135" i="12"/>
  <c r="I135" i="12"/>
  <c r="O135" i="12" s="1"/>
  <c r="U134" i="12"/>
  <c r="I134" i="12"/>
  <c r="N134" i="12" s="1"/>
  <c r="U133" i="12"/>
  <c r="I133" i="12"/>
  <c r="P133" i="12" s="1"/>
  <c r="U132" i="12"/>
  <c r="I132" i="12"/>
  <c r="U131" i="12"/>
  <c r="I131" i="12"/>
  <c r="O131" i="12" s="1"/>
  <c r="U130" i="12"/>
  <c r="I130" i="12"/>
  <c r="N130" i="12" s="1"/>
  <c r="U129" i="12"/>
  <c r="I129" i="12"/>
  <c r="P129" i="12" s="1"/>
  <c r="U128" i="12"/>
  <c r="I128" i="12"/>
  <c r="U127" i="12"/>
  <c r="O127" i="12"/>
  <c r="I127" i="12"/>
  <c r="P127" i="12" s="1"/>
  <c r="U126" i="12"/>
  <c r="I126" i="12"/>
  <c r="N126" i="12" s="1"/>
  <c r="U125" i="12"/>
  <c r="I125" i="12"/>
  <c r="N125" i="12" s="1"/>
  <c r="U124" i="12"/>
  <c r="I124" i="12"/>
  <c r="Q124" i="12" s="1"/>
  <c r="U123" i="12"/>
  <c r="I123" i="12"/>
  <c r="U122" i="12"/>
  <c r="I122" i="12"/>
  <c r="N122" i="12" s="1"/>
  <c r="U121" i="12"/>
  <c r="I121" i="12"/>
  <c r="U120" i="12"/>
  <c r="I120" i="12"/>
  <c r="U119" i="12"/>
  <c r="I119" i="12"/>
  <c r="U118" i="12"/>
  <c r="I118" i="12"/>
  <c r="U117" i="12"/>
  <c r="I117" i="12"/>
  <c r="U116" i="12"/>
  <c r="I116" i="12"/>
  <c r="U115" i="12"/>
  <c r="I115" i="12"/>
  <c r="O115" i="12" s="1"/>
  <c r="U114" i="12"/>
  <c r="I114" i="12"/>
  <c r="N114" i="12" s="1"/>
  <c r="U113" i="12"/>
  <c r="I113" i="12"/>
  <c r="N113" i="12" s="1"/>
  <c r="U112" i="12"/>
  <c r="I112" i="12"/>
  <c r="P112" i="12" s="1"/>
  <c r="U111" i="12"/>
  <c r="O111" i="12"/>
  <c r="I111" i="12"/>
  <c r="U110" i="12"/>
  <c r="I110" i="12"/>
  <c r="U109" i="12"/>
  <c r="I109" i="12"/>
  <c r="Q109" i="12" s="1"/>
  <c r="E179" i="12"/>
  <c r="U102" i="12"/>
  <c r="I102" i="12"/>
  <c r="U101" i="12"/>
  <c r="O101" i="12"/>
  <c r="I101" i="12"/>
  <c r="P101" i="12" s="1"/>
  <c r="U100" i="12"/>
  <c r="I100" i="12"/>
  <c r="U99" i="12"/>
  <c r="I99" i="12"/>
  <c r="P99" i="12" s="1"/>
  <c r="U98" i="12"/>
  <c r="I98" i="12"/>
  <c r="U97" i="12"/>
  <c r="I97" i="12"/>
  <c r="P97" i="12" s="1"/>
  <c r="U96" i="12"/>
  <c r="I96" i="12"/>
  <c r="U95" i="12"/>
  <c r="I95" i="12"/>
  <c r="U94" i="12"/>
  <c r="Q94" i="12"/>
  <c r="I94" i="12"/>
  <c r="P94" i="12" s="1"/>
  <c r="U93" i="12"/>
  <c r="I93" i="12"/>
  <c r="P93" i="12" s="1"/>
  <c r="U92" i="12"/>
  <c r="I92" i="12"/>
  <c r="U91" i="12"/>
  <c r="I91" i="12"/>
  <c r="U90" i="12"/>
  <c r="I90" i="12"/>
  <c r="U89" i="12"/>
  <c r="P89" i="12"/>
  <c r="I89" i="12"/>
  <c r="U88" i="12"/>
  <c r="I88" i="12"/>
  <c r="U87" i="12"/>
  <c r="I87" i="12"/>
  <c r="U86" i="12"/>
  <c r="I86" i="12"/>
  <c r="U85" i="12"/>
  <c r="I85" i="12"/>
  <c r="O85" i="12" s="1"/>
  <c r="U84" i="12"/>
  <c r="I84" i="12"/>
  <c r="U83" i="12"/>
  <c r="I83" i="12"/>
  <c r="U82" i="12"/>
  <c r="I82" i="12"/>
  <c r="U81" i="12"/>
  <c r="I81" i="12"/>
  <c r="P81" i="12" s="1"/>
  <c r="U80" i="12"/>
  <c r="I80" i="12"/>
  <c r="U79" i="12"/>
  <c r="I79" i="12"/>
  <c r="U78" i="12"/>
  <c r="I78" i="12"/>
  <c r="U77" i="12"/>
  <c r="I77" i="12"/>
  <c r="P77" i="12" s="1"/>
  <c r="U76" i="12"/>
  <c r="I76" i="12"/>
  <c r="U75" i="12"/>
  <c r="P75" i="12"/>
  <c r="I75" i="12"/>
  <c r="O75" i="12" s="1"/>
  <c r="U74" i="12"/>
  <c r="I74" i="12"/>
  <c r="Q74" i="12" s="1"/>
  <c r="U73" i="12"/>
  <c r="I73" i="12"/>
  <c r="P73" i="12" s="1"/>
  <c r="U72" i="12"/>
  <c r="I72" i="12"/>
  <c r="U71" i="12"/>
  <c r="I71" i="12"/>
  <c r="U70" i="12"/>
  <c r="I70" i="12"/>
  <c r="U69" i="12"/>
  <c r="I69" i="12"/>
  <c r="Q69" i="12" s="1"/>
  <c r="U68" i="12"/>
  <c r="I68" i="12"/>
  <c r="U67" i="12"/>
  <c r="I67" i="12"/>
  <c r="Q67" i="12" s="1"/>
  <c r="U66" i="12"/>
  <c r="I66" i="12"/>
  <c r="U65" i="12"/>
  <c r="I65" i="12"/>
  <c r="Q65" i="12" s="1"/>
  <c r="U64" i="12"/>
  <c r="P64" i="12"/>
  <c r="I64" i="12"/>
  <c r="O64" i="12" s="1"/>
  <c r="U63" i="12"/>
  <c r="I63" i="12"/>
  <c r="U62" i="12"/>
  <c r="I62" i="12"/>
  <c r="O62" i="12" s="1"/>
  <c r="U61" i="12"/>
  <c r="I61" i="12"/>
  <c r="U60" i="12"/>
  <c r="I60" i="12"/>
  <c r="U59" i="12"/>
  <c r="I59" i="12"/>
  <c r="U58" i="12"/>
  <c r="I58" i="12"/>
  <c r="U57" i="12"/>
  <c r="I57" i="12"/>
  <c r="U56" i="12"/>
  <c r="I56" i="12"/>
  <c r="O56" i="12" s="1"/>
  <c r="U55" i="12"/>
  <c r="I55" i="12"/>
  <c r="Q55" i="12" s="1"/>
  <c r="U54" i="12"/>
  <c r="I54" i="12"/>
  <c r="U53" i="12"/>
  <c r="I53" i="12"/>
  <c r="Q53" i="12" s="1"/>
  <c r="U52" i="12"/>
  <c r="I52" i="12"/>
  <c r="U51" i="12"/>
  <c r="I51" i="12"/>
  <c r="U50" i="12"/>
  <c r="I50" i="12"/>
  <c r="P50" i="12" s="1"/>
  <c r="U49" i="12"/>
  <c r="I49" i="12"/>
  <c r="U48" i="12"/>
  <c r="I48" i="12"/>
  <c r="U47" i="12"/>
  <c r="I47" i="12"/>
  <c r="U46" i="12"/>
  <c r="I46" i="12"/>
  <c r="U45" i="12"/>
  <c r="I45" i="12"/>
  <c r="U44" i="12"/>
  <c r="I44" i="12"/>
  <c r="U43" i="12"/>
  <c r="I43" i="12"/>
  <c r="Q43" i="12" s="1"/>
  <c r="U42" i="12"/>
  <c r="O42" i="12"/>
  <c r="M42" i="12"/>
  <c r="M103" i="12" s="1"/>
  <c r="I42" i="12"/>
  <c r="I36" i="12"/>
  <c r="M35" i="12"/>
  <c r="I35" i="12"/>
  <c r="P35" i="12" s="1"/>
  <c r="I33" i="12"/>
  <c r="U32" i="12"/>
  <c r="I32" i="12"/>
  <c r="U31" i="12"/>
  <c r="I31" i="12"/>
  <c r="Q31" i="12" s="1"/>
  <c r="U30" i="12"/>
  <c r="P30" i="12"/>
  <c r="I30" i="12"/>
  <c r="O30" i="12" s="1"/>
  <c r="U29" i="12"/>
  <c r="I29" i="12"/>
  <c r="U28" i="12"/>
  <c r="P28" i="12"/>
  <c r="I28" i="12"/>
  <c r="U27" i="12"/>
  <c r="I27" i="12"/>
  <c r="O27" i="12" s="1"/>
  <c r="U26" i="12"/>
  <c r="I26" i="12"/>
  <c r="P26" i="12" s="1"/>
  <c r="U25" i="12"/>
  <c r="I25" i="12"/>
  <c r="O25" i="12" s="1"/>
  <c r="U24" i="12"/>
  <c r="I24" i="12"/>
  <c r="P24" i="12" s="1"/>
  <c r="U23" i="12"/>
  <c r="I23" i="12"/>
  <c r="O23" i="12" s="1"/>
  <c r="U22" i="12"/>
  <c r="I22" i="12"/>
  <c r="P22" i="12" s="1"/>
  <c r="U21" i="12"/>
  <c r="I21" i="12"/>
  <c r="U20" i="12"/>
  <c r="I20" i="12"/>
  <c r="U19" i="12"/>
  <c r="I19" i="12"/>
  <c r="U18" i="12"/>
  <c r="I18" i="12"/>
  <c r="P18" i="12" s="1"/>
  <c r="U17" i="12"/>
  <c r="I17" i="12"/>
  <c r="U16" i="12"/>
  <c r="I16" i="12"/>
  <c r="Q16" i="12" s="1"/>
  <c r="U15" i="12"/>
  <c r="I15" i="12"/>
  <c r="U14" i="12"/>
  <c r="I14" i="12"/>
  <c r="Q14" i="12" s="1"/>
  <c r="U13" i="12"/>
  <c r="P13" i="12"/>
  <c r="I13" i="12"/>
  <c r="O13" i="12" s="1"/>
  <c r="U12" i="12"/>
  <c r="O12" i="12"/>
  <c r="I12" i="12"/>
  <c r="I11" i="12"/>
  <c r="U10" i="12"/>
  <c r="M10" i="12"/>
  <c r="M34" i="12" s="1"/>
  <c r="I10" i="12"/>
  <c r="D109" i="11"/>
  <c r="D108" i="11"/>
  <c r="G108" i="11" s="1"/>
  <c r="D107" i="11"/>
  <c r="G107" i="11" s="1"/>
  <c r="R98" i="11"/>
  <c r="P98" i="11"/>
  <c r="N98" i="11"/>
  <c r="H98" i="11"/>
  <c r="O98" i="11" s="1"/>
  <c r="E98" i="11"/>
  <c r="L98" i="11" s="1"/>
  <c r="R97" i="11"/>
  <c r="N97" i="11"/>
  <c r="H97" i="11"/>
  <c r="E97" i="11"/>
  <c r="L97" i="11" s="1"/>
  <c r="R96" i="11"/>
  <c r="H96" i="11"/>
  <c r="E96" i="11"/>
  <c r="L96" i="11" s="1"/>
  <c r="R95" i="11"/>
  <c r="H95" i="11"/>
  <c r="E95" i="11"/>
  <c r="L95" i="11" s="1"/>
  <c r="R94" i="11"/>
  <c r="N94" i="11"/>
  <c r="H94" i="11"/>
  <c r="O94" i="11" s="1"/>
  <c r="E94" i="11"/>
  <c r="L94" i="11" s="1"/>
  <c r="R93" i="11"/>
  <c r="P93" i="11"/>
  <c r="H93" i="11"/>
  <c r="O93" i="11" s="1"/>
  <c r="E93" i="11"/>
  <c r="L93" i="11" s="1"/>
  <c r="R92" i="11"/>
  <c r="H92" i="11"/>
  <c r="P92" i="11" s="1"/>
  <c r="E92" i="11"/>
  <c r="L92" i="11" s="1"/>
  <c r="R91" i="11"/>
  <c r="O91" i="11"/>
  <c r="N91" i="11"/>
  <c r="H91" i="11"/>
  <c r="P91" i="11" s="1"/>
  <c r="E91" i="11"/>
  <c r="L91" i="11" s="1"/>
  <c r="R90" i="11"/>
  <c r="P90" i="11"/>
  <c r="H90" i="11"/>
  <c r="E90" i="11"/>
  <c r="L90" i="11" s="1"/>
  <c r="R89" i="11"/>
  <c r="O89" i="11"/>
  <c r="N89" i="11"/>
  <c r="H89" i="11"/>
  <c r="P89" i="11" s="1"/>
  <c r="E89" i="11"/>
  <c r="L89" i="11" s="1"/>
  <c r="R88" i="11"/>
  <c r="P88" i="11"/>
  <c r="H88" i="11"/>
  <c r="E88" i="11"/>
  <c r="L88" i="11" s="1"/>
  <c r="R87" i="11"/>
  <c r="P87" i="11"/>
  <c r="H87" i="11"/>
  <c r="N87" i="11" s="1"/>
  <c r="E87" i="11"/>
  <c r="L87" i="11" s="1"/>
  <c r="M87" i="11" s="1"/>
  <c r="R86" i="11"/>
  <c r="H86" i="11"/>
  <c r="E86" i="11"/>
  <c r="L86" i="11" s="1"/>
  <c r="R85" i="11"/>
  <c r="H85" i="11"/>
  <c r="E85" i="11"/>
  <c r="L85" i="11" s="1"/>
  <c r="R84" i="11"/>
  <c r="H84" i="11"/>
  <c r="E84" i="11"/>
  <c r="L84" i="11" s="1"/>
  <c r="R83" i="11"/>
  <c r="H83" i="11"/>
  <c r="E83" i="11"/>
  <c r="L83" i="11" s="1"/>
  <c r="R82" i="11"/>
  <c r="N82" i="11"/>
  <c r="H82" i="11"/>
  <c r="O82" i="11" s="1"/>
  <c r="E82" i="11"/>
  <c r="L82" i="11" s="1"/>
  <c r="N81" i="11"/>
  <c r="H81" i="11"/>
  <c r="P81" i="11" s="1"/>
  <c r="E81" i="11"/>
  <c r="L81" i="11" s="1"/>
  <c r="R80" i="11"/>
  <c r="H80" i="11"/>
  <c r="E80" i="11"/>
  <c r="L80" i="11" s="1"/>
  <c r="R79" i="11"/>
  <c r="H79" i="11"/>
  <c r="E79" i="11"/>
  <c r="L79" i="11" s="1"/>
  <c r="R78" i="11"/>
  <c r="H78" i="11"/>
  <c r="E78" i="11"/>
  <c r="L78" i="11" s="1"/>
  <c r="P77" i="11"/>
  <c r="O77" i="11"/>
  <c r="N77" i="11"/>
  <c r="H77" i="11"/>
  <c r="M77" i="11"/>
  <c r="R76" i="11"/>
  <c r="N76" i="11"/>
  <c r="H76" i="11"/>
  <c r="O76" i="11" s="1"/>
  <c r="E76" i="11"/>
  <c r="L76" i="11" s="1"/>
  <c r="R75" i="11"/>
  <c r="P75" i="11"/>
  <c r="H75" i="11"/>
  <c r="E75" i="11"/>
  <c r="L75" i="11" s="1"/>
  <c r="R74" i="11"/>
  <c r="P74" i="11"/>
  <c r="N74" i="11"/>
  <c r="H74" i="11"/>
  <c r="O74" i="11" s="1"/>
  <c r="E74" i="11"/>
  <c r="L74" i="11" s="1"/>
  <c r="P73" i="11"/>
  <c r="O73" i="11"/>
  <c r="N73" i="11"/>
  <c r="M73" i="11"/>
  <c r="R72" i="11"/>
  <c r="H72" i="11"/>
  <c r="E72" i="11"/>
  <c r="L72" i="11" s="1"/>
  <c r="R71" i="11"/>
  <c r="O71" i="11"/>
  <c r="H71" i="11"/>
  <c r="E71" i="11"/>
  <c r="L71" i="11" s="1"/>
  <c r="R70" i="11"/>
  <c r="H70" i="11"/>
  <c r="E70" i="11"/>
  <c r="L70" i="11" s="1"/>
  <c r="R69" i="11"/>
  <c r="H69" i="11"/>
  <c r="E69" i="11"/>
  <c r="L69" i="11" s="1"/>
  <c r="H61" i="11"/>
  <c r="E61" i="11"/>
  <c r="L61" i="11" s="1"/>
  <c r="R60" i="11"/>
  <c r="H60" i="11"/>
  <c r="P60" i="11" s="1"/>
  <c r="E60" i="11"/>
  <c r="L60" i="11" s="1"/>
  <c r="R59" i="11"/>
  <c r="H59" i="11"/>
  <c r="E59" i="11"/>
  <c r="L59" i="11" s="1"/>
  <c r="R58" i="11"/>
  <c r="H58" i="11"/>
  <c r="E58" i="11"/>
  <c r="L58" i="11" s="1"/>
  <c r="R57" i="11"/>
  <c r="H57" i="11"/>
  <c r="O57" i="11" s="1"/>
  <c r="E57" i="11"/>
  <c r="L57" i="11" s="1"/>
  <c r="R56" i="11"/>
  <c r="H56" i="11"/>
  <c r="E56" i="11"/>
  <c r="L56" i="11" s="1"/>
  <c r="R55" i="11"/>
  <c r="H55" i="11"/>
  <c r="E55" i="11"/>
  <c r="L55" i="11" s="1"/>
  <c r="R54" i="11"/>
  <c r="H54" i="11"/>
  <c r="P54" i="11" s="1"/>
  <c r="E54" i="11"/>
  <c r="L54" i="11" s="1"/>
  <c r="R53" i="11"/>
  <c r="H53" i="11"/>
  <c r="E53" i="11"/>
  <c r="L53" i="11" s="1"/>
  <c r="R52" i="11"/>
  <c r="H52" i="11"/>
  <c r="P52" i="11" s="1"/>
  <c r="E52" i="11"/>
  <c r="L52" i="11" s="1"/>
  <c r="M52" i="11" s="1"/>
  <c r="R51" i="11"/>
  <c r="H51" i="11"/>
  <c r="E51" i="11"/>
  <c r="L51" i="11" s="1"/>
  <c r="R50" i="11"/>
  <c r="H50" i="11"/>
  <c r="E50" i="11"/>
  <c r="L50" i="11" s="1"/>
  <c r="R49" i="11"/>
  <c r="O49" i="11"/>
  <c r="N49" i="11"/>
  <c r="H49" i="11"/>
  <c r="P49" i="11" s="1"/>
  <c r="E49" i="11"/>
  <c r="L49" i="11" s="1"/>
  <c r="R48" i="11"/>
  <c r="H48" i="11"/>
  <c r="E48" i="11"/>
  <c r="L48" i="11" s="1"/>
  <c r="R47" i="11"/>
  <c r="O47" i="11"/>
  <c r="N47" i="11"/>
  <c r="H47" i="11"/>
  <c r="P47" i="11" s="1"/>
  <c r="E47" i="11"/>
  <c r="L47" i="11" s="1"/>
  <c r="R46" i="11"/>
  <c r="H46" i="11"/>
  <c r="E46" i="11"/>
  <c r="L46" i="11" s="1"/>
  <c r="R45" i="11"/>
  <c r="O45" i="11"/>
  <c r="H45" i="11"/>
  <c r="P45" i="11" s="1"/>
  <c r="E45" i="11"/>
  <c r="L45" i="11" s="1"/>
  <c r="R44" i="11"/>
  <c r="H44" i="11"/>
  <c r="P44" i="11" s="1"/>
  <c r="E44" i="11"/>
  <c r="L44" i="11" s="1"/>
  <c r="R43" i="11"/>
  <c r="H43" i="11"/>
  <c r="E43" i="11"/>
  <c r="L43" i="11" s="1"/>
  <c r="R42" i="11"/>
  <c r="H42" i="11"/>
  <c r="E42" i="11"/>
  <c r="L42" i="11" s="1"/>
  <c r="R41" i="11"/>
  <c r="N41" i="11"/>
  <c r="H41" i="11"/>
  <c r="P41" i="11" s="1"/>
  <c r="E41" i="11"/>
  <c r="L41" i="11" s="1"/>
  <c r="R40" i="11"/>
  <c r="H40" i="11"/>
  <c r="E40" i="11"/>
  <c r="L40" i="11" s="1"/>
  <c r="R39" i="11"/>
  <c r="N39" i="11"/>
  <c r="H39" i="11"/>
  <c r="P39" i="11" s="1"/>
  <c r="E39" i="11"/>
  <c r="L39" i="11" s="1"/>
  <c r="R38" i="11"/>
  <c r="H38" i="11"/>
  <c r="E38" i="11"/>
  <c r="L38" i="11" s="1"/>
  <c r="R37" i="11"/>
  <c r="N37" i="11"/>
  <c r="H37" i="11"/>
  <c r="P37" i="11" s="1"/>
  <c r="E37" i="11"/>
  <c r="L37" i="11" s="1"/>
  <c r="R36" i="11"/>
  <c r="P36" i="11"/>
  <c r="H36" i="11"/>
  <c r="E36" i="11"/>
  <c r="L36" i="11" s="1"/>
  <c r="R35" i="11"/>
  <c r="O35" i="11"/>
  <c r="H35" i="11"/>
  <c r="P35" i="11" s="1"/>
  <c r="E35" i="11"/>
  <c r="L35" i="11" s="1"/>
  <c r="R34" i="11"/>
  <c r="H34" i="11"/>
  <c r="N34" i="11" s="1"/>
  <c r="E34" i="11"/>
  <c r="L34" i="11" s="1"/>
  <c r="P33" i="11"/>
  <c r="O33" i="11"/>
  <c r="N33" i="11"/>
  <c r="H33" i="11"/>
  <c r="M33" i="11"/>
  <c r="R32" i="11"/>
  <c r="N32" i="11"/>
  <c r="H32" i="11"/>
  <c r="E32" i="11"/>
  <c r="L32" i="11" s="1"/>
  <c r="R31" i="11"/>
  <c r="N31" i="11"/>
  <c r="H31" i="11"/>
  <c r="O31" i="11" s="1"/>
  <c r="E31" i="11"/>
  <c r="L31" i="11" s="1"/>
  <c r="R30" i="11"/>
  <c r="H30" i="11"/>
  <c r="E30" i="11"/>
  <c r="L30" i="11" s="1"/>
  <c r="K23" i="11"/>
  <c r="J23" i="11"/>
  <c r="I23" i="11"/>
  <c r="G23" i="11"/>
  <c r="F23" i="11"/>
  <c r="R22" i="11"/>
  <c r="H22" i="11"/>
  <c r="E22" i="11"/>
  <c r="R21" i="11"/>
  <c r="H21" i="11"/>
  <c r="E21" i="11"/>
  <c r="R20" i="11"/>
  <c r="O20" i="11"/>
  <c r="H20" i="11"/>
  <c r="P20" i="11" s="1"/>
  <c r="E20" i="11"/>
  <c r="R19" i="11"/>
  <c r="H19" i="11"/>
  <c r="E19" i="11"/>
  <c r="R18" i="11"/>
  <c r="H18" i="11"/>
  <c r="E18" i="11"/>
  <c r="R17" i="11"/>
  <c r="H17" i="11"/>
  <c r="E17" i="11"/>
  <c r="R16" i="11"/>
  <c r="P16" i="11"/>
  <c r="N16" i="11"/>
  <c r="H16" i="11"/>
  <c r="O16" i="11" s="1"/>
  <c r="E16" i="11"/>
  <c r="R15" i="11"/>
  <c r="P15" i="11"/>
  <c r="H15" i="11"/>
  <c r="N15" i="11" s="1"/>
  <c r="E15" i="11"/>
  <c r="R14" i="11"/>
  <c r="P14" i="11"/>
  <c r="H14" i="11"/>
  <c r="O14" i="11" s="1"/>
  <c r="E14" i="11"/>
  <c r="R13" i="11"/>
  <c r="H13" i="11"/>
  <c r="E13" i="11"/>
  <c r="R12" i="11"/>
  <c r="H12" i="11"/>
  <c r="E12" i="11"/>
  <c r="R11" i="11"/>
  <c r="H11" i="11"/>
  <c r="E11" i="11"/>
  <c r="L11" i="11" s="1"/>
  <c r="C19" i="26"/>
  <c r="C27" i="26" s="1"/>
  <c r="K11" i="26"/>
  <c r="J11" i="26"/>
  <c r="I11" i="26"/>
  <c r="H11" i="26"/>
  <c r="G11" i="26"/>
  <c r="F11" i="26"/>
  <c r="E11" i="26"/>
  <c r="O10" i="26"/>
  <c r="O11" i="26" s="1"/>
  <c r="N10" i="26"/>
  <c r="N11" i="26" s="1"/>
  <c r="L10" i="26"/>
  <c r="G10" i="26"/>
  <c r="P10" i="26" s="1"/>
  <c r="P11" i="26" s="1"/>
  <c r="D121" i="10"/>
  <c r="D122" i="10"/>
  <c r="D109" i="10"/>
  <c r="G109" i="10" s="1"/>
  <c r="D108" i="10"/>
  <c r="D120" i="10" s="1"/>
  <c r="S78" i="10"/>
  <c r="H78" i="10"/>
  <c r="S77" i="10"/>
  <c r="H77" i="10"/>
  <c r="S76" i="10"/>
  <c r="H76" i="10"/>
  <c r="S75" i="10"/>
  <c r="H75" i="10"/>
  <c r="S74" i="10"/>
  <c r="H74" i="10"/>
  <c r="S73" i="10"/>
  <c r="H73" i="10"/>
  <c r="S72" i="10"/>
  <c r="H72" i="10"/>
  <c r="Q72" i="10" s="1"/>
  <c r="S71" i="10"/>
  <c r="H71" i="10"/>
  <c r="P71" i="10" s="1"/>
  <c r="S70" i="10"/>
  <c r="H70" i="10"/>
  <c r="O70" i="10" s="1"/>
  <c r="S69" i="10"/>
  <c r="H69" i="10"/>
  <c r="O69" i="10" s="1"/>
  <c r="H68" i="10"/>
  <c r="S67" i="10"/>
  <c r="H67" i="10"/>
  <c r="Q67" i="10" s="1"/>
  <c r="S66" i="10"/>
  <c r="H66" i="10"/>
  <c r="Q66" i="10" s="1"/>
  <c r="S65" i="10"/>
  <c r="H65" i="10"/>
  <c r="P65" i="10" s="1"/>
  <c r="S64" i="10"/>
  <c r="H64" i="10"/>
  <c r="O64" i="10" s="1"/>
  <c r="S63" i="10"/>
  <c r="H63" i="10"/>
  <c r="O63" i="10" s="1"/>
  <c r="S62" i="10"/>
  <c r="H62" i="10"/>
  <c r="Q62" i="10" s="1"/>
  <c r="S61" i="10"/>
  <c r="H61" i="10"/>
  <c r="Q61" i="10" s="1"/>
  <c r="S60" i="10"/>
  <c r="H60" i="10"/>
  <c r="P60" i="10" s="1"/>
  <c r="S59" i="10"/>
  <c r="H59" i="10"/>
  <c r="O59" i="10" s="1"/>
  <c r="S58" i="10"/>
  <c r="H58" i="10"/>
  <c r="P58" i="10" s="1"/>
  <c r="S57" i="10"/>
  <c r="H57" i="10"/>
  <c r="Q57" i="10" s="1"/>
  <c r="S56" i="10"/>
  <c r="H56" i="10"/>
  <c r="M56" i="10"/>
  <c r="M80" i="10" s="1"/>
  <c r="S47" i="10"/>
  <c r="H47" i="10"/>
  <c r="S45" i="10"/>
  <c r="H45" i="10"/>
  <c r="S44" i="10"/>
  <c r="H44" i="10"/>
  <c r="S43" i="10"/>
  <c r="H43" i="10"/>
  <c r="S42" i="10"/>
  <c r="H42" i="10"/>
  <c r="S41" i="10"/>
  <c r="H41" i="10"/>
  <c r="S40" i="10"/>
  <c r="H40" i="10"/>
  <c r="S39" i="10"/>
  <c r="H39" i="10"/>
  <c r="S38" i="10"/>
  <c r="H38" i="10"/>
  <c r="S37" i="10"/>
  <c r="H37" i="10"/>
  <c r="S36" i="10"/>
  <c r="H36" i="10"/>
  <c r="S35" i="10"/>
  <c r="H35" i="10"/>
  <c r="S34" i="10"/>
  <c r="H34" i="10"/>
  <c r="S33" i="10"/>
  <c r="H33" i="10"/>
  <c r="S32" i="10"/>
  <c r="H32" i="10"/>
  <c r="H31" i="10"/>
  <c r="N31" i="10" s="1"/>
  <c r="S30" i="10"/>
  <c r="H30" i="10"/>
  <c r="S29" i="10"/>
  <c r="H29" i="10"/>
  <c r="S28" i="10"/>
  <c r="H28" i="10"/>
  <c r="S27" i="10"/>
  <c r="H27" i="10"/>
  <c r="S26" i="10"/>
  <c r="H26" i="10"/>
  <c r="S25" i="10"/>
  <c r="H25" i="10"/>
  <c r="S24" i="10"/>
  <c r="H24" i="10"/>
  <c r="S18" i="10"/>
  <c r="H18" i="10"/>
  <c r="Q18" i="10" s="1"/>
  <c r="M18" i="10"/>
  <c r="S17" i="10"/>
  <c r="H17" i="10"/>
  <c r="Q17" i="10" s="1"/>
  <c r="M17" i="10"/>
  <c r="S16" i="10"/>
  <c r="H16" i="10"/>
  <c r="P16" i="10" s="1"/>
  <c r="M16" i="10"/>
  <c r="S15" i="10"/>
  <c r="H15" i="10"/>
  <c r="O15" i="10" s="1"/>
  <c r="M15" i="10"/>
  <c r="S14" i="10"/>
  <c r="H14" i="10"/>
  <c r="O14" i="10" s="1"/>
  <c r="M14" i="10"/>
  <c r="S13" i="10"/>
  <c r="H13" i="10"/>
  <c r="Q13" i="10" s="1"/>
  <c r="M13" i="10"/>
  <c r="S12" i="10"/>
  <c r="H12" i="10"/>
  <c r="P12" i="10" s="1"/>
  <c r="M12" i="10"/>
  <c r="S11" i="10"/>
  <c r="H11" i="10"/>
  <c r="M11" i="10"/>
  <c r="D105" i="9"/>
  <c r="D92" i="9"/>
  <c r="S75" i="9"/>
  <c r="H75" i="9"/>
  <c r="O75" i="9" s="1"/>
  <c r="M75" i="9"/>
  <c r="S74" i="9"/>
  <c r="H74" i="9"/>
  <c r="M74" i="9"/>
  <c r="S73" i="9"/>
  <c r="O73" i="9"/>
  <c r="H73" i="9"/>
  <c r="Q73" i="9" s="1"/>
  <c r="M73" i="9"/>
  <c r="S72" i="9"/>
  <c r="H72" i="9"/>
  <c r="M72" i="9"/>
  <c r="S71" i="9"/>
  <c r="O71" i="9"/>
  <c r="H71" i="9"/>
  <c r="Q71" i="9" s="1"/>
  <c r="M71" i="9"/>
  <c r="S70" i="9"/>
  <c r="Q70" i="9"/>
  <c r="H70" i="9"/>
  <c r="P70" i="9" s="1"/>
  <c r="M70" i="9"/>
  <c r="S69" i="9"/>
  <c r="H69" i="9"/>
  <c r="Q69" i="9" s="1"/>
  <c r="M69" i="9"/>
  <c r="S68" i="9"/>
  <c r="O68" i="9"/>
  <c r="H68" i="9"/>
  <c r="P68" i="9" s="1"/>
  <c r="M68" i="9"/>
  <c r="N68" i="9" s="1"/>
  <c r="S67" i="9"/>
  <c r="Q67" i="9"/>
  <c r="H67" i="9"/>
  <c r="P67" i="9" s="1"/>
  <c r="M67" i="9"/>
  <c r="S66" i="9"/>
  <c r="H66" i="9"/>
  <c r="P66" i="9" s="1"/>
  <c r="M66" i="9"/>
  <c r="S65" i="9"/>
  <c r="H65" i="9"/>
  <c r="O65" i="9" s="1"/>
  <c r="M65" i="9"/>
  <c r="S64" i="9"/>
  <c r="H64" i="9"/>
  <c r="P64" i="9" s="1"/>
  <c r="M64" i="9"/>
  <c r="S63" i="9"/>
  <c r="H63" i="9"/>
  <c r="M63" i="9"/>
  <c r="S62" i="9"/>
  <c r="H62" i="9"/>
  <c r="P62" i="9" s="1"/>
  <c r="M62" i="9"/>
  <c r="S61" i="9"/>
  <c r="H61" i="9"/>
  <c r="Q61" i="9" s="1"/>
  <c r="M61" i="9"/>
  <c r="S60" i="9"/>
  <c r="H60" i="9"/>
  <c r="M60" i="9"/>
  <c r="S59" i="9"/>
  <c r="H59" i="9"/>
  <c r="M59" i="9"/>
  <c r="S58" i="9"/>
  <c r="H58" i="9"/>
  <c r="P58" i="9" s="1"/>
  <c r="M58" i="9"/>
  <c r="S57" i="9"/>
  <c r="H57" i="9"/>
  <c r="O57" i="9" s="1"/>
  <c r="M57" i="9"/>
  <c r="S56" i="9"/>
  <c r="H56" i="9"/>
  <c r="P56" i="9" s="1"/>
  <c r="M56" i="9"/>
  <c r="S55" i="9"/>
  <c r="H55" i="9"/>
  <c r="O55" i="9" s="1"/>
  <c r="M55" i="9"/>
  <c r="S54" i="9"/>
  <c r="H54" i="9"/>
  <c r="P54" i="9" s="1"/>
  <c r="M54" i="9"/>
  <c r="S53" i="9"/>
  <c r="H53" i="9"/>
  <c r="Q53" i="9" s="1"/>
  <c r="M53" i="9"/>
  <c r="S52" i="9"/>
  <c r="H52" i="9"/>
  <c r="P52" i="9" s="1"/>
  <c r="M52" i="9"/>
  <c r="S51" i="9"/>
  <c r="H51" i="9"/>
  <c r="O51" i="9" s="1"/>
  <c r="S43" i="9"/>
  <c r="H43" i="9"/>
  <c r="Q43" i="9" s="1"/>
  <c r="M43" i="9"/>
  <c r="S42" i="9"/>
  <c r="H42" i="9"/>
  <c r="O42" i="9" s="1"/>
  <c r="M42" i="9"/>
  <c r="S41" i="9"/>
  <c r="H41" i="9"/>
  <c r="Q41" i="9" s="1"/>
  <c r="M41" i="9"/>
  <c r="S40" i="9"/>
  <c r="H40" i="9"/>
  <c r="M40" i="9"/>
  <c r="S39" i="9"/>
  <c r="H39" i="9"/>
  <c r="Q39" i="9" s="1"/>
  <c r="M39" i="9"/>
  <c r="S38" i="9"/>
  <c r="H38" i="9"/>
  <c r="O38" i="9" s="1"/>
  <c r="M38" i="9"/>
  <c r="S37" i="9"/>
  <c r="H37" i="9"/>
  <c r="Q37" i="9" s="1"/>
  <c r="M37" i="9"/>
  <c r="S36" i="9"/>
  <c r="H36" i="9"/>
  <c r="O36" i="9" s="1"/>
  <c r="M36" i="9"/>
  <c r="S35" i="9"/>
  <c r="H35" i="9"/>
  <c r="Q35" i="9" s="1"/>
  <c r="M35" i="9"/>
  <c r="S34" i="9"/>
  <c r="H34" i="9"/>
  <c r="O34" i="9" s="1"/>
  <c r="M34" i="9"/>
  <c r="S33" i="9"/>
  <c r="H33" i="9"/>
  <c r="Q33" i="9" s="1"/>
  <c r="M33" i="9"/>
  <c r="S32" i="9"/>
  <c r="H32" i="9"/>
  <c r="O32" i="9" s="1"/>
  <c r="M32" i="9"/>
  <c r="S31" i="9"/>
  <c r="H31" i="9"/>
  <c r="Q31" i="9" s="1"/>
  <c r="M31" i="9"/>
  <c r="S30" i="9"/>
  <c r="H30" i="9"/>
  <c r="O30" i="9" s="1"/>
  <c r="M30" i="9"/>
  <c r="S29" i="9"/>
  <c r="H29" i="9"/>
  <c r="Q29" i="9" s="1"/>
  <c r="M29" i="9"/>
  <c r="S28" i="9"/>
  <c r="H28" i="9"/>
  <c r="O28" i="9" s="1"/>
  <c r="M28" i="9"/>
  <c r="S27" i="9"/>
  <c r="H27" i="9"/>
  <c r="Q27" i="9" s="1"/>
  <c r="M27" i="9"/>
  <c r="S26" i="9"/>
  <c r="P26" i="9"/>
  <c r="H26" i="9"/>
  <c r="S19" i="9"/>
  <c r="M19" i="9"/>
  <c r="H19" i="9"/>
  <c r="P19" i="9" s="1"/>
  <c r="S18" i="9"/>
  <c r="H18" i="9"/>
  <c r="P18" i="9" s="1"/>
  <c r="M18" i="9"/>
  <c r="S17" i="9"/>
  <c r="H17" i="9"/>
  <c r="O17" i="9" s="1"/>
  <c r="M17" i="9"/>
  <c r="S16" i="9"/>
  <c r="H16" i="9"/>
  <c r="P16" i="9" s="1"/>
  <c r="M16" i="9"/>
  <c r="S15" i="9"/>
  <c r="H15" i="9"/>
  <c r="Q15" i="9" s="1"/>
  <c r="M15" i="9"/>
  <c r="S14" i="9"/>
  <c r="H14" i="9"/>
  <c r="P14" i="9" s="1"/>
  <c r="M14" i="9"/>
  <c r="S13" i="9"/>
  <c r="H13" i="9"/>
  <c r="Q13" i="9" s="1"/>
  <c r="M13" i="9"/>
  <c r="S12" i="9"/>
  <c r="H12" i="9"/>
  <c r="S11" i="9"/>
  <c r="H11" i="9"/>
  <c r="P11" i="9" s="1"/>
  <c r="M11" i="9"/>
  <c r="D243" i="8"/>
  <c r="D253" i="8" s="1"/>
  <c r="D242" i="8"/>
  <c r="G242" i="8" s="1"/>
  <c r="D241" i="8"/>
  <c r="U232" i="8"/>
  <c r="H232" i="8"/>
  <c r="M232" i="8"/>
  <c r="U231" i="8"/>
  <c r="H231" i="8"/>
  <c r="M231" i="8"/>
  <c r="U230" i="8"/>
  <c r="O230" i="8"/>
  <c r="M230" i="8"/>
  <c r="H230" i="8"/>
  <c r="U229" i="8"/>
  <c r="Q229" i="8"/>
  <c r="H229" i="8"/>
  <c r="O229" i="8" s="1"/>
  <c r="M229" i="8"/>
  <c r="N229" i="8" s="1"/>
  <c r="U228" i="8"/>
  <c r="P228" i="8"/>
  <c r="O228" i="8"/>
  <c r="M228" i="8"/>
  <c r="N228" i="8" s="1"/>
  <c r="H228" i="8"/>
  <c r="Q228" i="8" s="1"/>
  <c r="U227" i="8"/>
  <c r="H227" i="8"/>
  <c r="M227" i="8"/>
  <c r="U226" i="8"/>
  <c r="H226" i="8"/>
  <c r="M226" i="8"/>
  <c r="U225" i="8"/>
  <c r="P225" i="8"/>
  <c r="H225" i="8"/>
  <c r="M225" i="8"/>
  <c r="U224" i="8"/>
  <c r="M224" i="8"/>
  <c r="H224" i="8"/>
  <c r="U223" i="8"/>
  <c r="Q223" i="8"/>
  <c r="P223" i="8"/>
  <c r="O223" i="8"/>
  <c r="H223" i="8"/>
  <c r="M223" i="8"/>
  <c r="N223" i="8" s="1"/>
  <c r="U222" i="8"/>
  <c r="H222" i="8"/>
  <c r="M222" i="8"/>
  <c r="U221" i="8"/>
  <c r="Q221" i="8"/>
  <c r="P221" i="8"/>
  <c r="H221" i="8"/>
  <c r="O221" i="8" s="1"/>
  <c r="M221" i="8"/>
  <c r="N221" i="8" s="1"/>
  <c r="U220" i="8"/>
  <c r="H220" i="8"/>
  <c r="M220" i="8"/>
  <c r="U219" i="8"/>
  <c r="P219" i="8"/>
  <c r="O219" i="8"/>
  <c r="H219" i="8"/>
  <c r="Q219" i="8" s="1"/>
  <c r="M219" i="8"/>
  <c r="U218" i="8"/>
  <c r="Q218" i="8"/>
  <c r="H218" i="8"/>
  <c r="O218" i="8" s="1"/>
  <c r="M218" i="8"/>
  <c r="N218" i="8" s="1"/>
  <c r="U217" i="8"/>
  <c r="H217" i="8"/>
  <c r="M217" i="8"/>
  <c r="U216" i="8"/>
  <c r="H216" i="8"/>
  <c r="M216" i="8"/>
  <c r="U215" i="8"/>
  <c r="O215" i="8"/>
  <c r="H215" i="8"/>
  <c r="Q215" i="8" s="1"/>
  <c r="M215" i="8"/>
  <c r="U214" i="8"/>
  <c r="P214" i="8"/>
  <c r="M214" i="8"/>
  <c r="H214" i="8"/>
  <c r="U213" i="8"/>
  <c r="H213" i="8"/>
  <c r="M213" i="8"/>
  <c r="U212" i="8"/>
  <c r="Q212" i="8"/>
  <c r="P212" i="8"/>
  <c r="O212" i="8"/>
  <c r="H212" i="8"/>
  <c r="M212" i="8"/>
  <c r="N212" i="8" s="1"/>
  <c r="U211" i="8"/>
  <c r="Q211" i="8"/>
  <c r="H211" i="8"/>
  <c r="P211" i="8" s="1"/>
  <c r="M211" i="8"/>
  <c r="N211" i="8" s="1"/>
  <c r="U210" i="8"/>
  <c r="Q210" i="8"/>
  <c r="O210" i="8"/>
  <c r="H210" i="8"/>
  <c r="P210" i="8" s="1"/>
  <c r="M210" i="8"/>
  <c r="N210" i="8" s="1"/>
  <c r="U209" i="8"/>
  <c r="H209" i="8"/>
  <c r="M209" i="8"/>
  <c r="U208" i="8"/>
  <c r="P208" i="8"/>
  <c r="H208" i="8"/>
  <c r="O208" i="8" s="1"/>
  <c r="M208" i="8"/>
  <c r="N208" i="8" s="1"/>
  <c r="U207" i="8"/>
  <c r="H207" i="8"/>
  <c r="O207" i="8" s="1"/>
  <c r="M207" i="8"/>
  <c r="U206" i="8"/>
  <c r="O206" i="8"/>
  <c r="H206" i="8"/>
  <c r="Q206" i="8" s="1"/>
  <c r="M206" i="8"/>
  <c r="U205" i="8"/>
  <c r="H205" i="8"/>
  <c r="M205" i="8"/>
  <c r="U204" i="8"/>
  <c r="P204" i="8"/>
  <c r="H204" i="8"/>
  <c r="M204" i="8"/>
  <c r="U203" i="8"/>
  <c r="H203" i="8"/>
  <c r="M203" i="8"/>
  <c r="U202" i="8"/>
  <c r="H202" i="8"/>
  <c r="P202" i="8" s="1"/>
  <c r="M202" i="8"/>
  <c r="U201" i="8"/>
  <c r="M201" i="8"/>
  <c r="H201" i="8"/>
  <c r="U200" i="8"/>
  <c r="P200" i="8"/>
  <c r="H200" i="8"/>
  <c r="M200" i="8"/>
  <c r="U199" i="8"/>
  <c r="H199" i="8"/>
  <c r="M199" i="8"/>
  <c r="U198" i="8"/>
  <c r="H198" i="8"/>
  <c r="M198" i="8"/>
  <c r="U197" i="8"/>
  <c r="H197" i="8"/>
  <c r="M197" i="8"/>
  <c r="U196" i="8"/>
  <c r="P196" i="8"/>
  <c r="H196" i="8"/>
  <c r="M196" i="8"/>
  <c r="U195" i="8"/>
  <c r="P195" i="8"/>
  <c r="H195" i="8"/>
  <c r="M195" i="8"/>
  <c r="U194" i="8"/>
  <c r="H194" i="8"/>
  <c r="M194" i="8"/>
  <c r="U193" i="8"/>
  <c r="H193" i="8"/>
  <c r="M193" i="8"/>
  <c r="U192" i="8"/>
  <c r="P192" i="8"/>
  <c r="H192" i="8"/>
  <c r="M192" i="8"/>
  <c r="U191" i="8"/>
  <c r="M191" i="8"/>
  <c r="H191" i="8"/>
  <c r="U190" i="8"/>
  <c r="H190" i="8"/>
  <c r="M190" i="8"/>
  <c r="U189" i="8"/>
  <c r="Q189" i="8"/>
  <c r="H189" i="8"/>
  <c r="M189" i="8"/>
  <c r="U188" i="8"/>
  <c r="H188" i="8"/>
  <c r="M188" i="8"/>
  <c r="U187" i="8"/>
  <c r="H187" i="8"/>
  <c r="M187" i="8"/>
  <c r="N187" i="8" s="1"/>
  <c r="U186" i="8"/>
  <c r="H186" i="8"/>
  <c r="M186" i="8"/>
  <c r="U185" i="8"/>
  <c r="M185" i="8"/>
  <c r="H185" i="8"/>
  <c r="P185" i="8" s="1"/>
  <c r="U184" i="8"/>
  <c r="P184" i="8"/>
  <c r="H184" i="8"/>
  <c r="O184" i="8" s="1"/>
  <c r="M184" i="8"/>
  <c r="N184" i="8" s="1"/>
  <c r="U183" i="8"/>
  <c r="P183" i="8"/>
  <c r="H183" i="8"/>
  <c r="Q183" i="8" s="1"/>
  <c r="M183" i="8"/>
  <c r="U182" i="8"/>
  <c r="H182" i="8"/>
  <c r="M182" i="8"/>
  <c r="U181" i="8"/>
  <c r="H181" i="8"/>
  <c r="M181" i="8"/>
  <c r="U180" i="8"/>
  <c r="H180" i="8"/>
  <c r="M180" i="8"/>
  <c r="U179" i="8"/>
  <c r="H179" i="8"/>
  <c r="M179" i="8"/>
  <c r="U178" i="8"/>
  <c r="H178" i="8"/>
  <c r="M178" i="8"/>
  <c r="N178" i="8" s="1"/>
  <c r="U177" i="8"/>
  <c r="H177" i="8"/>
  <c r="M177" i="8"/>
  <c r="U176" i="8"/>
  <c r="Q176" i="8"/>
  <c r="P176" i="8"/>
  <c r="H176" i="8"/>
  <c r="O176" i="8" s="1"/>
  <c r="M176" i="8"/>
  <c r="N176" i="8" s="1"/>
  <c r="U175" i="8"/>
  <c r="P175" i="8"/>
  <c r="H175" i="8"/>
  <c r="Q175" i="8" s="1"/>
  <c r="M175" i="8"/>
  <c r="U174" i="8"/>
  <c r="H174" i="8"/>
  <c r="M174" i="8"/>
  <c r="U173" i="8"/>
  <c r="M173" i="8"/>
  <c r="H173" i="8"/>
  <c r="U172" i="8"/>
  <c r="Q172" i="8"/>
  <c r="P172" i="8"/>
  <c r="O172" i="8"/>
  <c r="H172" i="8"/>
  <c r="M172" i="8"/>
  <c r="N172" i="8" s="1"/>
  <c r="U171" i="8"/>
  <c r="Q171" i="8"/>
  <c r="H171" i="8"/>
  <c r="P171" i="8" s="1"/>
  <c r="M171" i="8"/>
  <c r="N171" i="8" s="1"/>
  <c r="U170" i="8"/>
  <c r="Q170" i="8"/>
  <c r="O170" i="8"/>
  <c r="H170" i="8"/>
  <c r="P170" i="8" s="1"/>
  <c r="M170" i="8"/>
  <c r="N170" i="8" s="1"/>
  <c r="U169" i="8"/>
  <c r="M169" i="8"/>
  <c r="H169" i="8"/>
  <c r="U168" i="8"/>
  <c r="H168" i="8"/>
  <c r="M168" i="8"/>
  <c r="U167" i="8"/>
  <c r="H167" i="8"/>
  <c r="P167" i="8" s="1"/>
  <c r="M167" i="8"/>
  <c r="U166" i="8"/>
  <c r="H166" i="8"/>
  <c r="M166" i="8"/>
  <c r="U165" i="8"/>
  <c r="H165" i="8"/>
  <c r="M165" i="8"/>
  <c r="U164" i="8"/>
  <c r="H164" i="8"/>
  <c r="M164" i="8"/>
  <c r="U163" i="8"/>
  <c r="P163" i="8"/>
  <c r="O163" i="8"/>
  <c r="H163" i="8"/>
  <c r="Q163" i="8" s="1"/>
  <c r="M163" i="8"/>
  <c r="U162" i="8"/>
  <c r="Q162" i="8"/>
  <c r="H162" i="8"/>
  <c r="O162" i="8" s="1"/>
  <c r="M162" i="8"/>
  <c r="N162" i="8" s="1"/>
  <c r="U161" i="8"/>
  <c r="H161" i="8"/>
  <c r="M161" i="8"/>
  <c r="U160" i="8"/>
  <c r="H160" i="8"/>
  <c r="M160" i="8"/>
  <c r="U159" i="8"/>
  <c r="H159" i="8"/>
  <c r="P159" i="8" s="1"/>
  <c r="M159" i="8"/>
  <c r="U158" i="8"/>
  <c r="H158" i="8"/>
  <c r="M158" i="8"/>
  <c r="U157" i="8"/>
  <c r="M157" i="8"/>
  <c r="H157" i="8"/>
  <c r="U156" i="8"/>
  <c r="H156" i="8"/>
  <c r="M156" i="8"/>
  <c r="U155" i="8"/>
  <c r="P155" i="8"/>
  <c r="H155" i="8"/>
  <c r="M155" i="8"/>
  <c r="U154" i="8"/>
  <c r="H154" i="8"/>
  <c r="M154" i="8"/>
  <c r="N154" i="8" s="1"/>
  <c r="U153" i="8"/>
  <c r="M153" i="8"/>
  <c r="H153" i="8"/>
  <c r="U152" i="8"/>
  <c r="H152" i="8"/>
  <c r="M152" i="8"/>
  <c r="U151" i="8"/>
  <c r="H151" i="8"/>
  <c r="M151" i="8"/>
  <c r="U150" i="8"/>
  <c r="Q150" i="8"/>
  <c r="P150" i="8"/>
  <c r="O150" i="8"/>
  <c r="H150" i="8"/>
  <c r="M150" i="8"/>
  <c r="N150" i="8" s="1"/>
  <c r="U149" i="8"/>
  <c r="Q149" i="8"/>
  <c r="H149" i="8"/>
  <c r="M149" i="8"/>
  <c r="N149" i="8" s="1"/>
  <c r="U148" i="8"/>
  <c r="Q148" i="8"/>
  <c r="O148" i="8"/>
  <c r="H148" i="8"/>
  <c r="P148" i="8" s="1"/>
  <c r="M148" i="8"/>
  <c r="N148" i="8" s="1"/>
  <c r="U147" i="8"/>
  <c r="H147" i="8"/>
  <c r="M147" i="8"/>
  <c r="U146" i="8"/>
  <c r="O146" i="8"/>
  <c r="H146" i="8"/>
  <c r="Q146" i="8" s="1"/>
  <c r="M146" i="8"/>
  <c r="U145" i="8"/>
  <c r="H145" i="8"/>
  <c r="O145" i="8" s="1"/>
  <c r="M145" i="8"/>
  <c r="U144" i="8"/>
  <c r="H144" i="8"/>
  <c r="M144" i="8"/>
  <c r="U143" i="8"/>
  <c r="H143" i="8"/>
  <c r="M143" i="8"/>
  <c r="U142" i="8"/>
  <c r="O142" i="8"/>
  <c r="H142" i="8"/>
  <c r="Q142" i="8" s="1"/>
  <c r="M142" i="8"/>
  <c r="U141" i="8"/>
  <c r="Q141" i="8"/>
  <c r="M141" i="8"/>
  <c r="H141" i="8"/>
  <c r="P141" i="8" s="1"/>
  <c r="U140" i="8"/>
  <c r="O140" i="8"/>
  <c r="H140" i="8"/>
  <c r="P140" i="8" s="1"/>
  <c r="M140" i="8"/>
  <c r="N140" i="8" s="1"/>
  <c r="U139" i="8"/>
  <c r="Q139" i="8"/>
  <c r="P139" i="8"/>
  <c r="O139" i="8"/>
  <c r="H139" i="8"/>
  <c r="M139" i="8"/>
  <c r="N139" i="8" s="1"/>
  <c r="U138" i="8"/>
  <c r="H138" i="8"/>
  <c r="P138" i="8" s="1"/>
  <c r="M138" i="8"/>
  <c r="U137" i="8"/>
  <c r="M137" i="8"/>
  <c r="H137" i="8"/>
  <c r="U136" i="8"/>
  <c r="H136" i="8"/>
  <c r="Q136" i="8" s="1"/>
  <c r="M136" i="8"/>
  <c r="U135" i="8"/>
  <c r="H135" i="8"/>
  <c r="M135" i="8"/>
  <c r="U134" i="8"/>
  <c r="H134" i="8"/>
  <c r="P134" i="8" s="1"/>
  <c r="S128" i="8"/>
  <c r="U127" i="8"/>
  <c r="P127" i="8"/>
  <c r="H127" i="8"/>
  <c r="O127" i="8" s="1"/>
  <c r="M127" i="8"/>
  <c r="N127" i="8" s="1"/>
  <c r="U126" i="8"/>
  <c r="H126" i="8"/>
  <c r="Q126" i="8" s="1"/>
  <c r="M126" i="8"/>
  <c r="U125" i="8"/>
  <c r="H125" i="8"/>
  <c r="M125" i="8"/>
  <c r="U124" i="8"/>
  <c r="O124" i="8"/>
  <c r="H124" i="8"/>
  <c r="Q124" i="8" s="1"/>
  <c r="M124" i="8"/>
  <c r="U123" i="8"/>
  <c r="H123" i="8"/>
  <c r="M123" i="8"/>
  <c r="U122" i="8"/>
  <c r="H122" i="8"/>
  <c r="Q122" i="8" s="1"/>
  <c r="M122" i="8"/>
  <c r="U121" i="8"/>
  <c r="P121" i="8"/>
  <c r="H121" i="8"/>
  <c r="O121" i="8" s="1"/>
  <c r="M121" i="8"/>
  <c r="U120" i="8"/>
  <c r="H120" i="8"/>
  <c r="M120" i="8"/>
  <c r="U119" i="8"/>
  <c r="Q119" i="8"/>
  <c r="P119" i="8"/>
  <c r="H119" i="8"/>
  <c r="O119" i="8" s="1"/>
  <c r="M119" i="8"/>
  <c r="N119" i="8" s="1"/>
  <c r="R119" i="8" s="1"/>
  <c r="T119" i="8" s="1"/>
  <c r="U118" i="8"/>
  <c r="M118" i="8"/>
  <c r="H118" i="8"/>
  <c r="O118" i="8" s="1"/>
  <c r="U117" i="8"/>
  <c r="H117" i="8"/>
  <c r="M117" i="8"/>
  <c r="U116" i="8"/>
  <c r="M116" i="8"/>
  <c r="H116" i="8"/>
  <c r="U115" i="8"/>
  <c r="P115" i="8"/>
  <c r="H115" i="8"/>
  <c r="O115" i="8" s="1"/>
  <c r="M115" i="8"/>
  <c r="U114" i="8"/>
  <c r="P114" i="8"/>
  <c r="H114" i="8"/>
  <c r="M114" i="8"/>
  <c r="U113" i="8"/>
  <c r="P113" i="8"/>
  <c r="H113" i="8"/>
  <c r="O113" i="8" s="1"/>
  <c r="M113" i="8"/>
  <c r="N113" i="8" s="1"/>
  <c r="U112" i="8"/>
  <c r="H112" i="8"/>
  <c r="Q112" i="8" s="1"/>
  <c r="M112" i="8"/>
  <c r="U111" i="8"/>
  <c r="H111" i="8"/>
  <c r="M111" i="8"/>
  <c r="U110" i="8"/>
  <c r="O110" i="8"/>
  <c r="H110" i="8"/>
  <c r="Q110" i="8" s="1"/>
  <c r="M110" i="8"/>
  <c r="U109" i="8"/>
  <c r="H109" i="8"/>
  <c r="M109" i="8"/>
  <c r="U108" i="8"/>
  <c r="H108" i="8"/>
  <c r="Q108" i="8" s="1"/>
  <c r="M108" i="8"/>
  <c r="U107" i="8"/>
  <c r="P107" i="8"/>
  <c r="H107" i="8"/>
  <c r="O107" i="8" s="1"/>
  <c r="M107" i="8"/>
  <c r="U106" i="8"/>
  <c r="H106" i="8"/>
  <c r="M106" i="8"/>
  <c r="U105" i="8"/>
  <c r="Q105" i="8"/>
  <c r="P105" i="8"/>
  <c r="H105" i="8"/>
  <c r="O105" i="8" s="1"/>
  <c r="M105" i="8"/>
  <c r="N105" i="8" s="1"/>
  <c r="U104" i="8"/>
  <c r="H104" i="8"/>
  <c r="Q104" i="8" s="1"/>
  <c r="M104" i="8"/>
  <c r="U103" i="8"/>
  <c r="H103" i="8"/>
  <c r="M103" i="8"/>
  <c r="U102" i="8"/>
  <c r="P102" i="8"/>
  <c r="O102" i="8"/>
  <c r="H102" i="8"/>
  <c r="Q102" i="8" s="1"/>
  <c r="M102" i="8"/>
  <c r="U101" i="8"/>
  <c r="H101" i="8"/>
  <c r="M101" i="8"/>
  <c r="U100" i="8"/>
  <c r="H100" i="8"/>
  <c r="Q100" i="8" s="1"/>
  <c r="M100" i="8"/>
  <c r="U99" i="8"/>
  <c r="P99" i="8"/>
  <c r="H99" i="8"/>
  <c r="O99" i="8" s="1"/>
  <c r="M99" i="8"/>
  <c r="U98" i="8"/>
  <c r="P98" i="8"/>
  <c r="H98" i="8"/>
  <c r="M98" i="8"/>
  <c r="U97" i="8"/>
  <c r="P97" i="8"/>
  <c r="H97" i="8"/>
  <c r="O97" i="8" s="1"/>
  <c r="M97" i="8"/>
  <c r="N97" i="8" s="1"/>
  <c r="U96" i="8"/>
  <c r="H96" i="8"/>
  <c r="Q96" i="8" s="1"/>
  <c r="M96" i="8"/>
  <c r="U95" i="8"/>
  <c r="O95" i="8"/>
  <c r="H95" i="8"/>
  <c r="P95" i="8" s="1"/>
  <c r="M95" i="8"/>
  <c r="N95" i="8" s="1"/>
  <c r="U94" i="8"/>
  <c r="Q94" i="8"/>
  <c r="H94" i="8"/>
  <c r="M94" i="8"/>
  <c r="U93" i="8"/>
  <c r="Q93" i="8"/>
  <c r="O93" i="8"/>
  <c r="H93" i="8"/>
  <c r="P93" i="8" s="1"/>
  <c r="M93" i="8"/>
  <c r="U92" i="8"/>
  <c r="H92" i="8"/>
  <c r="O92" i="8" s="1"/>
  <c r="M92" i="8"/>
  <c r="U91" i="8"/>
  <c r="H91" i="8"/>
  <c r="M91" i="8"/>
  <c r="U90" i="8"/>
  <c r="Q90" i="8"/>
  <c r="P90" i="8"/>
  <c r="O90" i="8"/>
  <c r="H90" i="8"/>
  <c r="M90" i="8"/>
  <c r="N90" i="8" s="1"/>
  <c r="U89" i="8"/>
  <c r="Q89" i="8"/>
  <c r="H89" i="8"/>
  <c r="M89" i="8"/>
  <c r="U88" i="8"/>
  <c r="P88" i="8"/>
  <c r="H88" i="8"/>
  <c r="M88" i="8"/>
  <c r="U87" i="8"/>
  <c r="O87" i="8"/>
  <c r="H87" i="8"/>
  <c r="P87" i="8" s="1"/>
  <c r="M87" i="8"/>
  <c r="N87" i="8" s="1"/>
  <c r="U86" i="8"/>
  <c r="O86" i="8"/>
  <c r="H86" i="8"/>
  <c r="P86" i="8" s="1"/>
  <c r="M86" i="8"/>
  <c r="U85" i="8"/>
  <c r="Q85" i="8"/>
  <c r="H85" i="8"/>
  <c r="M85" i="8"/>
  <c r="U84" i="8"/>
  <c r="Q84" i="8"/>
  <c r="P84" i="8"/>
  <c r="H84" i="8"/>
  <c r="O84" i="8" s="1"/>
  <c r="M84" i="8"/>
  <c r="N84" i="8" s="1"/>
  <c r="U83" i="8"/>
  <c r="O83" i="8"/>
  <c r="H83" i="8"/>
  <c r="M83" i="8"/>
  <c r="N83" i="8" s="1"/>
  <c r="U82" i="8"/>
  <c r="Q82" i="8"/>
  <c r="O82" i="8"/>
  <c r="H82" i="8"/>
  <c r="P82" i="8" s="1"/>
  <c r="M82" i="8"/>
  <c r="N82" i="8" s="1"/>
  <c r="U81" i="8"/>
  <c r="Q81" i="8"/>
  <c r="H81" i="8"/>
  <c r="M81" i="8"/>
  <c r="U80" i="8"/>
  <c r="H80" i="8"/>
  <c r="P80" i="8" s="1"/>
  <c r="M80" i="8"/>
  <c r="U79" i="8"/>
  <c r="Q79" i="8"/>
  <c r="O79" i="8"/>
  <c r="H79" i="8"/>
  <c r="P79" i="8" s="1"/>
  <c r="M79" i="8"/>
  <c r="N79" i="8" s="1"/>
  <c r="U78" i="8"/>
  <c r="H78" i="8"/>
  <c r="P78" i="8" s="1"/>
  <c r="M78" i="8"/>
  <c r="U77" i="8"/>
  <c r="H77" i="8"/>
  <c r="M77" i="8"/>
  <c r="U76" i="8"/>
  <c r="Q76" i="8"/>
  <c r="P76" i="8"/>
  <c r="H76" i="8"/>
  <c r="O76" i="8" s="1"/>
  <c r="M76" i="8"/>
  <c r="U75" i="8"/>
  <c r="O75" i="8"/>
  <c r="H75" i="8"/>
  <c r="M75" i="8"/>
  <c r="U74" i="8"/>
  <c r="Q74" i="8"/>
  <c r="O74" i="8"/>
  <c r="H74" i="8"/>
  <c r="P74" i="8" s="1"/>
  <c r="M74" i="8"/>
  <c r="N74" i="8" s="1"/>
  <c r="U73" i="8"/>
  <c r="H73" i="8"/>
  <c r="M73" i="8"/>
  <c r="U72" i="8"/>
  <c r="M72" i="8"/>
  <c r="H72" i="8"/>
  <c r="U71" i="8"/>
  <c r="O71" i="8"/>
  <c r="H71" i="8"/>
  <c r="M71" i="8"/>
  <c r="N71" i="8" s="1"/>
  <c r="U70" i="8"/>
  <c r="Q70" i="8"/>
  <c r="O70" i="8"/>
  <c r="H70" i="8"/>
  <c r="P70" i="8" s="1"/>
  <c r="M70" i="8"/>
  <c r="N70" i="8" s="1"/>
  <c r="U69" i="8"/>
  <c r="Q69" i="8"/>
  <c r="H69" i="8"/>
  <c r="M69" i="8"/>
  <c r="U68" i="8"/>
  <c r="H68" i="8"/>
  <c r="M68" i="8"/>
  <c r="U67" i="8"/>
  <c r="Q67" i="8"/>
  <c r="O67" i="8"/>
  <c r="H67" i="8"/>
  <c r="P67" i="8" s="1"/>
  <c r="M67" i="8"/>
  <c r="N67" i="8" s="1"/>
  <c r="U66" i="8"/>
  <c r="H66" i="8"/>
  <c r="P66" i="8" s="1"/>
  <c r="M66" i="8"/>
  <c r="U65" i="8"/>
  <c r="H65" i="8"/>
  <c r="M65" i="8"/>
  <c r="U64" i="8"/>
  <c r="Q64" i="8"/>
  <c r="P64" i="8"/>
  <c r="H64" i="8"/>
  <c r="O64" i="8" s="1"/>
  <c r="M64" i="8"/>
  <c r="U63" i="8"/>
  <c r="O63" i="8"/>
  <c r="H63" i="8"/>
  <c r="M63" i="8"/>
  <c r="U62" i="8"/>
  <c r="Q62" i="8"/>
  <c r="O62" i="8"/>
  <c r="H62" i="8"/>
  <c r="P62" i="8" s="1"/>
  <c r="M62" i="8"/>
  <c r="N62" i="8" s="1"/>
  <c r="U61" i="8"/>
  <c r="Q61" i="8"/>
  <c r="H61" i="8"/>
  <c r="P61" i="8" s="1"/>
  <c r="M61" i="8"/>
  <c r="U60" i="8"/>
  <c r="O60" i="8"/>
  <c r="H60" i="8"/>
  <c r="P60" i="8" s="1"/>
  <c r="M60" i="8"/>
  <c r="U59" i="8"/>
  <c r="Q59" i="8"/>
  <c r="H59" i="8"/>
  <c r="M59" i="8"/>
  <c r="U58" i="8"/>
  <c r="M58" i="8"/>
  <c r="H58" i="8"/>
  <c r="U57" i="8"/>
  <c r="H57" i="8"/>
  <c r="M57" i="8"/>
  <c r="U56" i="8"/>
  <c r="H56" i="8"/>
  <c r="M56" i="8"/>
  <c r="U55" i="8"/>
  <c r="O55" i="8"/>
  <c r="H55" i="8"/>
  <c r="P55" i="8" s="1"/>
  <c r="M55" i="8"/>
  <c r="N55" i="8" s="1"/>
  <c r="U54" i="8"/>
  <c r="Q54" i="8"/>
  <c r="H54" i="8"/>
  <c r="M54" i="8"/>
  <c r="U53" i="8"/>
  <c r="H53" i="8"/>
  <c r="M53" i="8"/>
  <c r="U52" i="8"/>
  <c r="P52" i="8"/>
  <c r="H52" i="8"/>
  <c r="M52" i="8"/>
  <c r="U51" i="8"/>
  <c r="H51" i="8"/>
  <c r="Q51" i="8" s="1"/>
  <c r="M51" i="8"/>
  <c r="U50" i="8"/>
  <c r="O50" i="8"/>
  <c r="H50" i="8"/>
  <c r="Q50" i="8" s="1"/>
  <c r="M50" i="8"/>
  <c r="U49" i="8"/>
  <c r="H49" i="8"/>
  <c r="M49" i="8"/>
  <c r="U48" i="8"/>
  <c r="H48" i="8"/>
  <c r="M48" i="8"/>
  <c r="U47" i="8"/>
  <c r="H47" i="8"/>
  <c r="Q47" i="8" s="1"/>
  <c r="M47" i="8"/>
  <c r="U46" i="8"/>
  <c r="M46" i="8"/>
  <c r="H46" i="8"/>
  <c r="U45" i="8"/>
  <c r="H45" i="8"/>
  <c r="M45" i="8"/>
  <c r="U44" i="8"/>
  <c r="O44" i="8"/>
  <c r="H44" i="8"/>
  <c r="Q44" i="8" s="1"/>
  <c r="M44" i="8"/>
  <c r="U43" i="8"/>
  <c r="H43" i="8"/>
  <c r="Q43" i="8" s="1"/>
  <c r="M43" i="8"/>
  <c r="U42" i="8"/>
  <c r="M42" i="8"/>
  <c r="H42" i="8"/>
  <c r="Q42" i="8" s="1"/>
  <c r="U41" i="8"/>
  <c r="H41" i="8"/>
  <c r="M41" i="8"/>
  <c r="U40" i="8"/>
  <c r="P40" i="8"/>
  <c r="H40" i="8"/>
  <c r="O40" i="8" s="1"/>
  <c r="M40" i="8"/>
  <c r="N40" i="8" s="1"/>
  <c r="U39" i="8"/>
  <c r="O39" i="8"/>
  <c r="H39" i="8"/>
  <c r="M39" i="8"/>
  <c r="N39" i="8" s="1"/>
  <c r="U38" i="8"/>
  <c r="Q38" i="8"/>
  <c r="P38" i="8"/>
  <c r="O38" i="8"/>
  <c r="H38" i="8"/>
  <c r="M38" i="8"/>
  <c r="N38" i="8" s="1"/>
  <c r="U37" i="8"/>
  <c r="Q37" i="8"/>
  <c r="H37" i="8"/>
  <c r="P37" i="8" s="1"/>
  <c r="M37" i="8"/>
  <c r="U36" i="8"/>
  <c r="H36" i="8"/>
  <c r="M36" i="8"/>
  <c r="U35" i="8"/>
  <c r="O35" i="8"/>
  <c r="H35" i="8"/>
  <c r="P35" i="8" s="1"/>
  <c r="M35" i="8"/>
  <c r="U34" i="8"/>
  <c r="H34" i="8"/>
  <c r="O34" i="8" s="1"/>
  <c r="M34" i="8"/>
  <c r="U33" i="8"/>
  <c r="H33" i="8"/>
  <c r="S27" i="8"/>
  <c r="U26" i="8"/>
  <c r="Q26" i="8"/>
  <c r="H26" i="8"/>
  <c r="P26" i="8" s="1"/>
  <c r="M26" i="8"/>
  <c r="U25" i="8"/>
  <c r="H25" i="8"/>
  <c r="P25" i="8" s="1"/>
  <c r="M25" i="8"/>
  <c r="U24" i="8"/>
  <c r="M24" i="8"/>
  <c r="H24" i="8"/>
  <c r="P24" i="8" s="1"/>
  <c r="U23" i="8"/>
  <c r="Q23" i="8"/>
  <c r="P23" i="8"/>
  <c r="O23" i="8"/>
  <c r="H23" i="8"/>
  <c r="M23" i="8"/>
  <c r="N23" i="8" s="1"/>
  <c r="U22" i="8"/>
  <c r="H22" i="8"/>
  <c r="M22" i="8"/>
  <c r="U21" i="8"/>
  <c r="Q21" i="8"/>
  <c r="P21" i="8"/>
  <c r="H21" i="8"/>
  <c r="O21" i="8" s="1"/>
  <c r="M21" i="8"/>
  <c r="U20" i="8"/>
  <c r="O20" i="8"/>
  <c r="H20" i="8"/>
  <c r="M20" i="8"/>
  <c r="U19" i="8"/>
  <c r="O19" i="8"/>
  <c r="L19" i="8"/>
  <c r="H19" i="8"/>
  <c r="Q19" i="8" s="1"/>
  <c r="U18" i="8"/>
  <c r="P18" i="8"/>
  <c r="H18" i="8"/>
  <c r="M18" i="8"/>
  <c r="U17" i="8"/>
  <c r="H17" i="8"/>
  <c r="M17" i="8"/>
  <c r="U16" i="8"/>
  <c r="O16" i="8"/>
  <c r="H16" i="8"/>
  <c r="Q16" i="8" s="1"/>
  <c r="M16" i="8"/>
  <c r="U15" i="8"/>
  <c r="Q15" i="8"/>
  <c r="H15" i="8"/>
  <c r="O15" i="8" s="1"/>
  <c r="M15" i="8"/>
  <c r="U14" i="8"/>
  <c r="M14" i="8"/>
  <c r="H14" i="8"/>
  <c r="Q14" i="8" s="1"/>
  <c r="U13" i="8"/>
  <c r="H13" i="8"/>
  <c r="M13" i="8"/>
  <c r="U12" i="8"/>
  <c r="M12" i="8"/>
  <c r="H12" i="8"/>
  <c r="Q12" i="8" s="1"/>
  <c r="U11" i="8"/>
  <c r="H11" i="8"/>
  <c r="M11" i="8"/>
  <c r="U10" i="8"/>
  <c r="H10" i="8"/>
  <c r="D73" i="7"/>
  <c r="D72" i="7"/>
  <c r="D83" i="7" s="1"/>
  <c r="D71" i="7"/>
  <c r="G71" i="7" s="1"/>
  <c r="T62" i="7"/>
  <c r="H62" i="7"/>
  <c r="N62" i="7"/>
  <c r="T61" i="7"/>
  <c r="H61" i="7"/>
  <c r="P61" i="7" s="1"/>
  <c r="N61" i="7"/>
  <c r="T60" i="7"/>
  <c r="N60" i="7"/>
  <c r="H60" i="7"/>
  <c r="Q60" i="7" s="1"/>
  <c r="T59" i="7"/>
  <c r="N59" i="7"/>
  <c r="H59" i="7"/>
  <c r="T58" i="7"/>
  <c r="H58" i="7"/>
  <c r="N58" i="7"/>
  <c r="T57" i="7"/>
  <c r="P57" i="7"/>
  <c r="N57" i="7"/>
  <c r="H57" i="7"/>
  <c r="R57" i="7" s="1"/>
  <c r="T56" i="7"/>
  <c r="N56" i="7"/>
  <c r="H56" i="7"/>
  <c r="P56" i="7" s="1"/>
  <c r="T55" i="7"/>
  <c r="Q55" i="7"/>
  <c r="P55" i="7"/>
  <c r="N55" i="7"/>
  <c r="H55" i="7"/>
  <c r="R55" i="7" s="1"/>
  <c r="T54" i="7"/>
  <c r="H54" i="7"/>
  <c r="Q54" i="7" s="1"/>
  <c r="N54" i="7"/>
  <c r="T53" i="7"/>
  <c r="N53" i="7"/>
  <c r="H53" i="7"/>
  <c r="T52" i="7"/>
  <c r="N52" i="7"/>
  <c r="H52" i="7"/>
  <c r="Q52" i="7" s="1"/>
  <c r="T51" i="7"/>
  <c r="P51" i="7"/>
  <c r="H51" i="7"/>
  <c r="N51" i="7"/>
  <c r="T50" i="7"/>
  <c r="R50" i="7"/>
  <c r="H50" i="7"/>
  <c r="Q50" i="7" s="1"/>
  <c r="N50" i="7"/>
  <c r="O50" i="7" s="1"/>
  <c r="T49" i="7"/>
  <c r="H49" i="7"/>
  <c r="N49" i="7"/>
  <c r="T48" i="7"/>
  <c r="N48" i="7"/>
  <c r="H48" i="7"/>
  <c r="Q48" i="7" s="1"/>
  <c r="T47" i="7"/>
  <c r="Q47" i="7"/>
  <c r="H47" i="7"/>
  <c r="P47" i="7" s="1"/>
  <c r="N47" i="7"/>
  <c r="T46" i="7"/>
  <c r="H46" i="7"/>
  <c r="R46" i="7" s="1"/>
  <c r="N46" i="7"/>
  <c r="T45" i="7"/>
  <c r="H45" i="7"/>
  <c r="N45" i="7"/>
  <c r="T44" i="7"/>
  <c r="N44" i="7"/>
  <c r="H44" i="7"/>
  <c r="T37" i="7"/>
  <c r="N37" i="7"/>
  <c r="H37" i="7"/>
  <c r="T36" i="7"/>
  <c r="N36" i="7"/>
  <c r="H36" i="7"/>
  <c r="Q36" i="7" s="1"/>
  <c r="T35" i="7"/>
  <c r="H35" i="7"/>
  <c r="N35" i="7"/>
  <c r="T34" i="7"/>
  <c r="H34" i="7"/>
  <c r="N34" i="7"/>
  <c r="T33" i="7"/>
  <c r="Q33" i="7"/>
  <c r="N33" i="7"/>
  <c r="O33" i="7" s="1"/>
  <c r="H33" i="7"/>
  <c r="R33" i="7" s="1"/>
  <c r="T32" i="7"/>
  <c r="N32" i="7"/>
  <c r="H32" i="7"/>
  <c r="Q32" i="7" s="1"/>
  <c r="T31" i="7"/>
  <c r="H31" i="7"/>
  <c r="N31" i="7"/>
  <c r="T30" i="7"/>
  <c r="N30" i="7"/>
  <c r="H30" i="7"/>
  <c r="T29" i="7"/>
  <c r="N29" i="7"/>
  <c r="H29" i="7"/>
  <c r="T28" i="7"/>
  <c r="H28" i="7"/>
  <c r="N28" i="7"/>
  <c r="T27" i="7"/>
  <c r="H27" i="7"/>
  <c r="N27" i="7"/>
  <c r="T26" i="7"/>
  <c r="H26" i="7"/>
  <c r="Q26" i="7" s="1"/>
  <c r="T25" i="7"/>
  <c r="P25" i="7"/>
  <c r="N25" i="7"/>
  <c r="H25" i="7"/>
  <c r="N18" i="7"/>
  <c r="H18" i="7"/>
  <c r="T17" i="7"/>
  <c r="N17" i="7"/>
  <c r="H17" i="7"/>
  <c r="T16" i="7"/>
  <c r="H16" i="7"/>
  <c r="N16" i="7"/>
  <c r="T15" i="7"/>
  <c r="H15" i="7"/>
  <c r="N15" i="7"/>
  <c r="O15" i="7" s="1"/>
  <c r="T14" i="7"/>
  <c r="H14" i="7"/>
  <c r="N14" i="7"/>
  <c r="T13" i="7"/>
  <c r="N13" i="7"/>
  <c r="H13" i="7"/>
  <c r="Q13" i="7" s="1"/>
  <c r="T12" i="7"/>
  <c r="Q12" i="7"/>
  <c r="H12" i="7"/>
  <c r="P12" i="7" s="1"/>
  <c r="N12" i="7"/>
  <c r="T11" i="7"/>
  <c r="H11" i="7"/>
  <c r="Q365" i="5"/>
  <c r="D346" i="5"/>
  <c r="G346" i="5" s="1"/>
  <c r="D345" i="5"/>
  <c r="G345" i="5" s="1"/>
  <c r="D344" i="5"/>
  <c r="G344" i="5" s="1"/>
  <c r="T335" i="5"/>
  <c r="H335" i="5"/>
  <c r="R335" i="5" s="1"/>
  <c r="N335" i="5"/>
  <c r="T334" i="5"/>
  <c r="H334" i="5"/>
  <c r="N334" i="5"/>
  <c r="T333" i="5"/>
  <c r="H333" i="5"/>
  <c r="R333" i="5" s="1"/>
  <c r="N333" i="5"/>
  <c r="T332" i="5"/>
  <c r="H332" i="5"/>
  <c r="N332" i="5"/>
  <c r="T331" i="5"/>
  <c r="H331" i="5"/>
  <c r="N331" i="5"/>
  <c r="T330" i="5"/>
  <c r="H330" i="5"/>
  <c r="R330" i="5" s="1"/>
  <c r="N330" i="5"/>
  <c r="T329" i="5"/>
  <c r="H329" i="5"/>
  <c r="N329" i="5"/>
  <c r="O329" i="5" s="1"/>
  <c r="T328" i="5"/>
  <c r="H328" i="5"/>
  <c r="N328" i="5"/>
  <c r="T327" i="5"/>
  <c r="H327" i="5"/>
  <c r="N327" i="5"/>
  <c r="T326" i="5"/>
  <c r="H326" i="5"/>
  <c r="R326" i="5" s="1"/>
  <c r="N326" i="5"/>
  <c r="T325" i="5"/>
  <c r="H325" i="5"/>
  <c r="R325" i="5" s="1"/>
  <c r="N325" i="5"/>
  <c r="T324" i="5"/>
  <c r="P324" i="5"/>
  <c r="H324" i="5"/>
  <c r="R324" i="5" s="1"/>
  <c r="N324" i="5"/>
  <c r="N323" i="5"/>
  <c r="H323" i="5"/>
  <c r="R323" i="5" s="1"/>
  <c r="T322" i="5"/>
  <c r="H322" i="5"/>
  <c r="N322" i="5"/>
  <c r="T321" i="5"/>
  <c r="H321" i="5"/>
  <c r="Q321" i="5" s="1"/>
  <c r="N321" i="5"/>
  <c r="T320" i="5"/>
  <c r="H320" i="5"/>
  <c r="P320" i="5" s="1"/>
  <c r="N320" i="5"/>
  <c r="T319" i="5"/>
  <c r="P319" i="5"/>
  <c r="H319" i="5"/>
  <c r="Q319" i="5" s="1"/>
  <c r="N319" i="5"/>
  <c r="O319" i="5" s="1"/>
  <c r="T318" i="5"/>
  <c r="H318" i="5"/>
  <c r="N318" i="5"/>
  <c r="T317" i="5"/>
  <c r="H317" i="5"/>
  <c r="N317" i="5"/>
  <c r="T316" i="5"/>
  <c r="H316" i="5"/>
  <c r="P316" i="5" s="1"/>
  <c r="N316" i="5"/>
  <c r="T315" i="5"/>
  <c r="H315" i="5"/>
  <c r="Q315" i="5" s="1"/>
  <c r="N315" i="5"/>
  <c r="T314" i="5"/>
  <c r="H314" i="5"/>
  <c r="N314" i="5"/>
  <c r="T313" i="5"/>
  <c r="H313" i="5"/>
  <c r="N313" i="5"/>
  <c r="T312" i="5"/>
  <c r="H312" i="5"/>
  <c r="N312" i="5"/>
  <c r="T311" i="5"/>
  <c r="H311" i="5"/>
  <c r="Q311" i="5" s="1"/>
  <c r="N311" i="5"/>
  <c r="T310" i="5"/>
  <c r="H310" i="5"/>
  <c r="Q310" i="5" s="1"/>
  <c r="N310" i="5"/>
  <c r="T309" i="5"/>
  <c r="H309" i="5"/>
  <c r="N309" i="5"/>
  <c r="T308" i="5"/>
  <c r="H308" i="5"/>
  <c r="N308" i="5"/>
  <c r="T307" i="5"/>
  <c r="H307" i="5"/>
  <c r="Q307" i="5" s="1"/>
  <c r="N307" i="5"/>
  <c r="T306" i="5"/>
  <c r="H306" i="5"/>
  <c r="Q306" i="5" s="1"/>
  <c r="N306" i="5"/>
  <c r="T305" i="5"/>
  <c r="H305" i="5"/>
  <c r="N305" i="5"/>
  <c r="T304" i="5"/>
  <c r="H304" i="5"/>
  <c r="N304" i="5"/>
  <c r="T303" i="5"/>
  <c r="H303" i="5"/>
  <c r="Q303" i="5" s="1"/>
  <c r="N303" i="5"/>
  <c r="T302" i="5"/>
  <c r="H302" i="5"/>
  <c r="Q302" i="5" s="1"/>
  <c r="N302" i="5"/>
  <c r="T301" i="5"/>
  <c r="H301" i="5"/>
  <c r="N301" i="5"/>
  <c r="T300" i="5"/>
  <c r="H300" i="5"/>
  <c r="N300" i="5"/>
  <c r="T299" i="5"/>
  <c r="H299" i="5"/>
  <c r="Q299" i="5" s="1"/>
  <c r="N299" i="5"/>
  <c r="T298" i="5"/>
  <c r="H298" i="5"/>
  <c r="Q298" i="5" s="1"/>
  <c r="N298" i="5"/>
  <c r="T297" i="5"/>
  <c r="H297" i="5"/>
  <c r="N297" i="5"/>
  <c r="T296" i="5"/>
  <c r="H296" i="5"/>
  <c r="N296" i="5"/>
  <c r="T295" i="5"/>
  <c r="H295" i="5"/>
  <c r="Q295" i="5" s="1"/>
  <c r="N295" i="5"/>
  <c r="T294" i="5"/>
  <c r="H294" i="5"/>
  <c r="Q294" i="5" s="1"/>
  <c r="N294" i="5"/>
  <c r="T293" i="5"/>
  <c r="H293" i="5"/>
  <c r="N293" i="5"/>
  <c r="T292" i="5"/>
  <c r="H292" i="5"/>
  <c r="N292" i="5"/>
  <c r="T291" i="5"/>
  <c r="H291" i="5"/>
  <c r="Q291" i="5" s="1"/>
  <c r="N291" i="5"/>
  <c r="T290" i="5"/>
  <c r="H290" i="5"/>
  <c r="Q290" i="5" s="1"/>
  <c r="N290" i="5"/>
  <c r="T289" i="5"/>
  <c r="H289" i="5"/>
  <c r="N289" i="5"/>
  <c r="T288" i="5"/>
  <c r="H288" i="5"/>
  <c r="N288" i="5"/>
  <c r="T287" i="5"/>
  <c r="H287" i="5"/>
  <c r="Q287" i="5" s="1"/>
  <c r="N287" i="5"/>
  <c r="T286" i="5"/>
  <c r="H286" i="5"/>
  <c r="Q286" i="5" s="1"/>
  <c r="N286" i="5"/>
  <c r="T285" i="5"/>
  <c r="H285" i="5"/>
  <c r="N285" i="5"/>
  <c r="T284" i="5"/>
  <c r="H284" i="5"/>
  <c r="N284" i="5"/>
  <c r="T283" i="5"/>
  <c r="H283" i="5"/>
  <c r="Q283" i="5" s="1"/>
  <c r="N283" i="5"/>
  <c r="T282" i="5"/>
  <c r="H282" i="5"/>
  <c r="Q282" i="5" s="1"/>
  <c r="N282" i="5"/>
  <c r="T281" i="5"/>
  <c r="H281" i="5"/>
  <c r="N281" i="5"/>
  <c r="T280" i="5"/>
  <c r="H280" i="5"/>
  <c r="N280" i="5"/>
  <c r="T279" i="5"/>
  <c r="H279" i="5"/>
  <c r="Q279" i="5" s="1"/>
  <c r="N279" i="5"/>
  <c r="T278" i="5"/>
  <c r="H278" i="5"/>
  <c r="Q278" i="5" s="1"/>
  <c r="N278" i="5"/>
  <c r="T277" i="5"/>
  <c r="H277" i="5"/>
  <c r="N277" i="5"/>
  <c r="T276" i="5"/>
  <c r="H276" i="5"/>
  <c r="N276" i="5"/>
  <c r="T275" i="5"/>
  <c r="H275" i="5"/>
  <c r="Q275" i="5" s="1"/>
  <c r="N275" i="5"/>
  <c r="T274" i="5"/>
  <c r="H274" i="5"/>
  <c r="Q274" i="5" s="1"/>
  <c r="N274" i="5"/>
  <c r="T273" i="5"/>
  <c r="H273" i="5"/>
  <c r="N273" i="5"/>
  <c r="T272" i="5"/>
  <c r="H272" i="5"/>
  <c r="N272" i="5"/>
  <c r="T271" i="5"/>
  <c r="H271" i="5"/>
  <c r="Q271" i="5" s="1"/>
  <c r="N271" i="5"/>
  <c r="T270" i="5"/>
  <c r="H270" i="5"/>
  <c r="Q270" i="5" s="1"/>
  <c r="N270" i="5"/>
  <c r="T269" i="5"/>
  <c r="H269" i="5"/>
  <c r="N269" i="5"/>
  <c r="T268" i="5"/>
  <c r="H268" i="5"/>
  <c r="Q268" i="5" s="1"/>
  <c r="N268" i="5"/>
  <c r="T267" i="5"/>
  <c r="H267" i="5"/>
  <c r="R267" i="5" s="1"/>
  <c r="N267" i="5"/>
  <c r="T266" i="5"/>
  <c r="H266" i="5"/>
  <c r="R266" i="5" s="1"/>
  <c r="N266" i="5"/>
  <c r="T265" i="5"/>
  <c r="H265" i="5"/>
  <c r="N265" i="5"/>
  <c r="T264" i="5"/>
  <c r="H264" i="5"/>
  <c r="P264" i="5" s="1"/>
  <c r="N264" i="5"/>
  <c r="T263" i="5"/>
  <c r="R263" i="5"/>
  <c r="Q263" i="5"/>
  <c r="H263" i="5"/>
  <c r="P263" i="5" s="1"/>
  <c r="N263" i="5"/>
  <c r="T262" i="5"/>
  <c r="Q262" i="5"/>
  <c r="H262" i="5"/>
  <c r="N262" i="5"/>
  <c r="T261" i="5"/>
  <c r="H261" i="5"/>
  <c r="N261" i="5"/>
  <c r="T260" i="5"/>
  <c r="H260" i="5"/>
  <c r="P260" i="5" s="1"/>
  <c r="N260" i="5"/>
  <c r="T259" i="5"/>
  <c r="H259" i="5"/>
  <c r="N259" i="5"/>
  <c r="T258" i="5"/>
  <c r="H258" i="5"/>
  <c r="N258" i="5"/>
  <c r="T257" i="5"/>
  <c r="H257" i="5"/>
  <c r="N257" i="5"/>
  <c r="T256" i="5"/>
  <c r="H256" i="5"/>
  <c r="N256" i="5"/>
  <c r="T255" i="5"/>
  <c r="H255" i="5"/>
  <c r="N255" i="5"/>
  <c r="T254" i="5"/>
  <c r="H254" i="5"/>
  <c r="N254" i="5"/>
  <c r="T253" i="5"/>
  <c r="H253" i="5"/>
  <c r="N253" i="5"/>
  <c r="T252" i="5"/>
  <c r="H252" i="5"/>
  <c r="N252" i="5"/>
  <c r="T251" i="5"/>
  <c r="H251" i="5"/>
  <c r="N251" i="5"/>
  <c r="T250" i="5"/>
  <c r="H250" i="5"/>
  <c r="N250" i="5"/>
  <c r="T249" i="5"/>
  <c r="H249" i="5"/>
  <c r="N249" i="5"/>
  <c r="T248" i="5"/>
  <c r="H248" i="5"/>
  <c r="P248" i="5" s="1"/>
  <c r="N248" i="5"/>
  <c r="T247" i="5"/>
  <c r="H247" i="5"/>
  <c r="N247" i="5"/>
  <c r="T246" i="5"/>
  <c r="H246" i="5"/>
  <c r="N246" i="5"/>
  <c r="T245" i="5"/>
  <c r="H245" i="5"/>
  <c r="N245" i="5"/>
  <c r="T244" i="5"/>
  <c r="H244" i="5"/>
  <c r="P244" i="5" s="1"/>
  <c r="N244" i="5"/>
  <c r="T243" i="5"/>
  <c r="Q243" i="5"/>
  <c r="H243" i="5"/>
  <c r="P243" i="5" s="1"/>
  <c r="N243" i="5"/>
  <c r="T242" i="5"/>
  <c r="H242" i="5"/>
  <c r="R242" i="5" s="1"/>
  <c r="N242" i="5"/>
  <c r="T241" i="5"/>
  <c r="H241" i="5"/>
  <c r="N241" i="5"/>
  <c r="T240" i="5"/>
  <c r="H240" i="5"/>
  <c r="N240" i="5"/>
  <c r="T239" i="5"/>
  <c r="H239" i="5"/>
  <c r="P239" i="5" s="1"/>
  <c r="N239" i="5"/>
  <c r="T238" i="5"/>
  <c r="Q238" i="5"/>
  <c r="H238" i="5"/>
  <c r="N238" i="5"/>
  <c r="T237" i="5"/>
  <c r="H237" i="5"/>
  <c r="N237" i="5"/>
  <c r="T236" i="5"/>
  <c r="H236" i="5"/>
  <c r="N236" i="5"/>
  <c r="T235" i="5"/>
  <c r="H235" i="5"/>
  <c r="P235" i="5" s="1"/>
  <c r="N235" i="5"/>
  <c r="T234" i="5"/>
  <c r="H234" i="5"/>
  <c r="R234" i="5" s="1"/>
  <c r="N234" i="5"/>
  <c r="T233" i="5"/>
  <c r="H233" i="5"/>
  <c r="N233" i="5"/>
  <c r="T232" i="5"/>
  <c r="H232" i="5"/>
  <c r="P232" i="5" s="1"/>
  <c r="N232" i="5"/>
  <c r="T231" i="5"/>
  <c r="H231" i="5"/>
  <c r="N231" i="5"/>
  <c r="T230" i="5"/>
  <c r="H230" i="5"/>
  <c r="N230" i="5"/>
  <c r="T229" i="5"/>
  <c r="H229" i="5"/>
  <c r="N229" i="5"/>
  <c r="T228" i="5"/>
  <c r="H228" i="5"/>
  <c r="R228" i="5" s="1"/>
  <c r="N228" i="5"/>
  <c r="T227" i="5"/>
  <c r="H227" i="5"/>
  <c r="P227" i="5" s="1"/>
  <c r="N227" i="5"/>
  <c r="T226" i="5"/>
  <c r="P226" i="5"/>
  <c r="H226" i="5"/>
  <c r="N226" i="5"/>
  <c r="O226" i="5" s="1"/>
  <c r="T225" i="5"/>
  <c r="H225" i="5"/>
  <c r="N225" i="5"/>
  <c r="T224" i="5"/>
  <c r="H224" i="5"/>
  <c r="R224" i="5" s="1"/>
  <c r="N224" i="5"/>
  <c r="T223" i="5"/>
  <c r="H223" i="5"/>
  <c r="P223" i="5" s="1"/>
  <c r="N223" i="5"/>
  <c r="T222" i="5"/>
  <c r="H222" i="5"/>
  <c r="N222" i="5"/>
  <c r="T221" i="5"/>
  <c r="H221" i="5"/>
  <c r="N221" i="5"/>
  <c r="T220" i="5"/>
  <c r="Q220" i="5"/>
  <c r="P220" i="5"/>
  <c r="H220" i="5"/>
  <c r="R220" i="5" s="1"/>
  <c r="N220" i="5"/>
  <c r="T219" i="5"/>
  <c r="P219" i="5"/>
  <c r="H219" i="5"/>
  <c r="N219" i="5"/>
  <c r="T218" i="5"/>
  <c r="R218" i="5"/>
  <c r="H218" i="5"/>
  <c r="N218" i="5"/>
  <c r="T217" i="5"/>
  <c r="H217" i="5"/>
  <c r="N217" i="5"/>
  <c r="T216" i="5"/>
  <c r="H216" i="5"/>
  <c r="N216" i="5"/>
  <c r="T215" i="5"/>
  <c r="H215" i="5"/>
  <c r="P215" i="5" s="1"/>
  <c r="N215" i="5"/>
  <c r="T214" i="5"/>
  <c r="H214" i="5"/>
  <c r="P214" i="5" s="1"/>
  <c r="N214" i="5"/>
  <c r="T213" i="5"/>
  <c r="H213" i="5"/>
  <c r="N213" i="5"/>
  <c r="T212" i="5"/>
  <c r="H212" i="5"/>
  <c r="Q212" i="5" s="1"/>
  <c r="N212" i="5"/>
  <c r="T211" i="5"/>
  <c r="H211" i="5"/>
  <c r="P211" i="5" s="1"/>
  <c r="N211" i="5"/>
  <c r="T210" i="5"/>
  <c r="P210" i="5"/>
  <c r="H210" i="5"/>
  <c r="Q210" i="5" s="1"/>
  <c r="N210" i="5"/>
  <c r="T209" i="5"/>
  <c r="H209" i="5"/>
  <c r="N209" i="5"/>
  <c r="T208" i="5"/>
  <c r="H208" i="5"/>
  <c r="P208" i="5" s="1"/>
  <c r="N208" i="5"/>
  <c r="T207" i="5"/>
  <c r="H207" i="5"/>
  <c r="P207" i="5" s="1"/>
  <c r="N207" i="5"/>
  <c r="T206" i="5"/>
  <c r="H206" i="5"/>
  <c r="N206" i="5"/>
  <c r="T205" i="5"/>
  <c r="H205" i="5"/>
  <c r="N205" i="5"/>
  <c r="T204" i="5"/>
  <c r="H204" i="5"/>
  <c r="N204" i="5"/>
  <c r="T203" i="5"/>
  <c r="H203" i="5"/>
  <c r="P203" i="5" s="1"/>
  <c r="N203" i="5"/>
  <c r="T202" i="5"/>
  <c r="H202" i="5"/>
  <c r="Q202" i="5" s="1"/>
  <c r="N202" i="5"/>
  <c r="T201" i="5"/>
  <c r="H201" i="5"/>
  <c r="N201" i="5"/>
  <c r="T200" i="5"/>
  <c r="H200" i="5"/>
  <c r="R200" i="5" s="1"/>
  <c r="N200" i="5"/>
  <c r="T199" i="5"/>
  <c r="H199" i="5"/>
  <c r="P199" i="5" s="1"/>
  <c r="N199" i="5"/>
  <c r="T198" i="5"/>
  <c r="H198" i="5"/>
  <c r="N198" i="5"/>
  <c r="T197" i="5"/>
  <c r="H197" i="5"/>
  <c r="N197" i="5"/>
  <c r="T188" i="5"/>
  <c r="H188" i="5"/>
  <c r="R188" i="5" s="1"/>
  <c r="N188" i="5"/>
  <c r="T187" i="5"/>
  <c r="H187" i="5"/>
  <c r="P187" i="5" s="1"/>
  <c r="N187" i="5"/>
  <c r="T186" i="5"/>
  <c r="H186" i="5"/>
  <c r="R186" i="5" s="1"/>
  <c r="N186" i="5"/>
  <c r="T185" i="5"/>
  <c r="H185" i="5"/>
  <c r="N185" i="5"/>
  <c r="T184" i="5"/>
  <c r="R184" i="5"/>
  <c r="H184" i="5"/>
  <c r="N184" i="5"/>
  <c r="T183" i="5"/>
  <c r="H183" i="5"/>
  <c r="P183" i="5" s="1"/>
  <c r="N183" i="5"/>
  <c r="T182" i="5"/>
  <c r="H182" i="5"/>
  <c r="N182" i="5"/>
  <c r="T181" i="5"/>
  <c r="H181" i="5"/>
  <c r="N181" i="5"/>
  <c r="T180" i="5"/>
  <c r="H180" i="5"/>
  <c r="P180" i="5" s="1"/>
  <c r="N180" i="5"/>
  <c r="T179" i="5"/>
  <c r="H179" i="5"/>
  <c r="P179" i="5" s="1"/>
  <c r="N179" i="5"/>
  <c r="T178" i="5"/>
  <c r="H178" i="5"/>
  <c r="R178" i="5" s="1"/>
  <c r="N178" i="5"/>
  <c r="T177" i="5"/>
  <c r="H177" i="5"/>
  <c r="P177" i="5" s="1"/>
  <c r="N177" i="5"/>
  <c r="T176" i="5"/>
  <c r="H176" i="5"/>
  <c r="N176" i="5"/>
  <c r="T175" i="5"/>
  <c r="H175" i="5"/>
  <c r="P175" i="5" s="1"/>
  <c r="N175" i="5"/>
  <c r="T174" i="5"/>
  <c r="H174" i="5"/>
  <c r="P174" i="5" s="1"/>
  <c r="N174" i="5"/>
  <c r="T173" i="5"/>
  <c r="H173" i="5"/>
  <c r="Q173" i="5" s="1"/>
  <c r="N173" i="5"/>
  <c r="T172" i="5"/>
  <c r="H172" i="5"/>
  <c r="N172" i="5"/>
  <c r="T171" i="5"/>
  <c r="H171" i="5"/>
  <c r="P171" i="5" s="1"/>
  <c r="N171" i="5"/>
  <c r="T170" i="5"/>
  <c r="H170" i="5"/>
  <c r="N170" i="5"/>
  <c r="T169" i="5"/>
  <c r="H169" i="5"/>
  <c r="N169" i="5"/>
  <c r="T168" i="5"/>
  <c r="H168" i="5"/>
  <c r="N168" i="5"/>
  <c r="T167" i="5"/>
  <c r="H167" i="5"/>
  <c r="N167" i="5"/>
  <c r="T166" i="5"/>
  <c r="H166" i="5"/>
  <c r="N166" i="5"/>
  <c r="T165" i="5"/>
  <c r="H165" i="5"/>
  <c r="N165" i="5"/>
  <c r="T164" i="5"/>
  <c r="H164" i="5"/>
  <c r="N164" i="5"/>
  <c r="T163" i="5"/>
  <c r="H163" i="5"/>
  <c r="P163" i="5" s="1"/>
  <c r="N163" i="5"/>
  <c r="T162" i="5"/>
  <c r="H162" i="5"/>
  <c r="N162" i="5"/>
  <c r="T161" i="5"/>
  <c r="H161" i="5"/>
  <c r="N161" i="5"/>
  <c r="T160" i="5"/>
  <c r="H160" i="5"/>
  <c r="N160" i="5"/>
  <c r="T159" i="5"/>
  <c r="H159" i="5"/>
  <c r="N159" i="5"/>
  <c r="T158" i="5"/>
  <c r="H158" i="5"/>
  <c r="N158" i="5"/>
  <c r="T157" i="5"/>
  <c r="H157" i="5"/>
  <c r="N157" i="5"/>
  <c r="T156" i="5"/>
  <c r="H156" i="5"/>
  <c r="N156" i="5"/>
  <c r="T155" i="5"/>
  <c r="H155" i="5"/>
  <c r="P155" i="5" s="1"/>
  <c r="N155" i="5"/>
  <c r="T154" i="5"/>
  <c r="H154" i="5"/>
  <c r="N154" i="5"/>
  <c r="T153" i="5"/>
  <c r="H153" i="5"/>
  <c r="R153" i="5" s="1"/>
  <c r="N153" i="5"/>
  <c r="T152" i="5"/>
  <c r="H152" i="5"/>
  <c r="N152" i="5"/>
  <c r="T151" i="5"/>
  <c r="H151" i="5"/>
  <c r="N151" i="5"/>
  <c r="T150" i="5"/>
  <c r="H150" i="5"/>
  <c r="Q150" i="5" s="1"/>
  <c r="N150" i="5"/>
  <c r="T149" i="5"/>
  <c r="H149" i="5"/>
  <c r="N149" i="5"/>
  <c r="T148" i="5"/>
  <c r="H148" i="5"/>
  <c r="N148" i="5"/>
  <c r="T147" i="5"/>
  <c r="H147" i="5"/>
  <c r="P147" i="5" s="1"/>
  <c r="N147" i="5"/>
  <c r="T146" i="5"/>
  <c r="H146" i="5"/>
  <c r="N146" i="5"/>
  <c r="T145" i="5"/>
  <c r="H145" i="5"/>
  <c r="N145" i="5"/>
  <c r="T144" i="5"/>
  <c r="H144" i="5"/>
  <c r="N144" i="5"/>
  <c r="T143" i="5"/>
  <c r="H143" i="5"/>
  <c r="N143" i="5"/>
  <c r="T142" i="5"/>
  <c r="H142" i="5"/>
  <c r="Q142" i="5" s="1"/>
  <c r="N142" i="5"/>
  <c r="T141" i="5"/>
  <c r="H141" i="5"/>
  <c r="Q141" i="5" s="1"/>
  <c r="N141" i="5"/>
  <c r="T140" i="5"/>
  <c r="H140" i="5"/>
  <c r="N140" i="5"/>
  <c r="T139" i="5"/>
  <c r="P139" i="5"/>
  <c r="H139" i="5"/>
  <c r="N139" i="5"/>
  <c r="T138" i="5"/>
  <c r="R138" i="5"/>
  <c r="H138" i="5"/>
  <c r="P138" i="5" s="1"/>
  <c r="N138" i="5"/>
  <c r="T137" i="5"/>
  <c r="H137" i="5"/>
  <c r="N137" i="5"/>
  <c r="T136" i="5"/>
  <c r="H136" i="5"/>
  <c r="R136" i="5" s="1"/>
  <c r="N136" i="5"/>
  <c r="T135" i="5"/>
  <c r="H135" i="5"/>
  <c r="P135" i="5" s="1"/>
  <c r="N135" i="5"/>
  <c r="T134" i="5"/>
  <c r="H134" i="5"/>
  <c r="P134" i="5" s="1"/>
  <c r="N134" i="5"/>
  <c r="T133" i="5"/>
  <c r="Q133" i="5"/>
  <c r="H133" i="5"/>
  <c r="N133" i="5"/>
  <c r="T132" i="5"/>
  <c r="H132" i="5"/>
  <c r="R132" i="5" s="1"/>
  <c r="N132" i="5"/>
  <c r="T131" i="5"/>
  <c r="H131" i="5"/>
  <c r="P131" i="5" s="1"/>
  <c r="N131" i="5"/>
  <c r="T130" i="5"/>
  <c r="H130" i="5"/>
  <c r="N130" i="5"/>
  <c r="T129" i="5"/>
  <c r="H129" i="5"/>
  <c r="N129" i="5"/>
  <c r="T128" i="5"/>
  <c r="H128" i="5"/>
  <c r="N128" i="5"/>
  <c r="T127" i="5"/>
  <c r="H127" i="5"/>
  <c r="N127" i="5"/>
  <c r="T126" i="5"/>
  <c r="H126" i="5"/>
  <c r="P126" i="5" s="1"/>
  <c r="N126" i="5"/>
  <c r="T125" i="5"/>
  <c r="H125" i="5"/>
  <c r="R125" i="5" s="1"/>
  <c r="N125" i="5"/>
  <c r="T124" i="5"/>
  <c r="H124" i="5"/>
  <c r="R124" i="5" s="1"/>
  <c r="N124" i="5"/>
  <c r="T123" i="5"/>
  <c r="H123" i="5"/>
  <c r="P123" i="5" s="1"/>
  <c r="N123" i="5"/>
  <c r="T122" i="5"/>
  <c r="H122" i="5"/>
  <c r="P122" i="5" s="1"/>
  <c r="N122" i="5"/>
  <c r="T121" i="5"/>
  <c r="H121" i="5"/>
  <c r="N121" i="5"/>
  <c r="T120" i="5"/>
  <c r="H120" i="5"/>
  <c r="R120" i="5" s="1"/>
  <c r="N120" i="5"/>
  <c r="T119" i="5"/>
  <c r="H119" i="5"/>
  <c r="P119" i="5" s="1"/>
  <c r="N119" i="5"/>
  <c r="T118" i="5"/>
  <c r="H118" i="5"/>
  <c r="P118" i="5" s="1"/>
  <c r="N118" i="5"/>
  <c r="T117" i="5"/>
  <c r="H117" i="5"/>
  <c r="Q117" i="5" s="1"/>
  <c r="N117" i="5"/>
  <c r="T116" i="5"/>
  <c r="H116" i="5"/>
  <c r="R116" i="5" s="1"/>
  <c r="N116" i="5"/>
  <c r="T115" i="5"/>
  <c r="H115" i="5"/>
  <c r="P115" i="5" s="1"/>
  <c r="N115" i="5"/>
  <c r="T114" i="5"/>
  <c r="H114" i="5"/>
  <c r="N114" i="5"/>
  <c r="T113" i="5"/>
  <c r="H113" i="5"/>
  <c r="N113" i="5"/>
  <c r="T112" i="5"/>
  <c r="H112" i="5"/>
  <c r="R112" i="5" s="1"/>
  <c r="N112" i="5"/>
  <c r="T111" i="5"/>
  <c r="H111" i="5"/>
  <c r="P111" i="5" s="1"/>
  <c r="N111" i="5"/>
  <c r="T110" i="5"/>
  <c r="H110" i="5"/>
  <c r="P110" i="5" s="1"/>
  <c r="N110" i="5"/>
  <c r="T109" i="5"/>
  <c r="H109" i="5"/>
  <c r="N109" i="5"/>
  <c r="T108" i="5"/>
  <c r="H108" i="5"/>
  <c r="R108" i="5" s="1"/>
  <c r="N108" i="5"/>
  <c r="T107" i="5"/>
  <c r="H107" i="5"/>
  <c r="P107" i="5" s="1"/>
  <c r="N107" i="5"/>
  <c r="T106" i="5"/>
  <c r="H106" i="5"/>
  <c r="P106" i="5" s="1"/>
  <c r="N106" i="5"/>
  <c r="T105" i="5"/>
  <c r="H105" i="5"/>
  <c r="N105" i="5"/>
  <c r="T104" i="5"/>
  <c r="H104" i="5"/>
  <c r="N104" i="5"/>
  <c r="T103" i="5"/>
  <c r="H103" i="5"/>
  <c r="N103" i="5"/>
  <c r="T102" i="5"/>
  <c r="H102" i="5"/>
  <c r="P102" i="5" s="1"/>
  <c r="N102" i="5"/>
  <c r="T101" i="5"/>
  <c r="H101" i="5"/>
  <c r="P101" i="5" s="1"/>
  <c r="N101" i="5"/>
  <c r="T100" i="5"/>
  <c r="H100" i="5"/>
  <c r="R100" i="5" s="1"/>
  <c r="N100" i="5"/>
  <c r="T99" i="5"/>
  <c r="H99" i="5"/>
  <c r="R99" i="5" s="1"/>
  <c r="N99" i="5"/>
  <c r="T98" i="5"/>
  <c r="H98" i="5"/>
  <c r="P98" i="5" s="1"/>
  <c r="N98" i="5"/>
  <c r="T97" i="5"/>
  <c r="H97" i="5"/>
  <c r="R97" i="5" s="1"/>
  <c r="N97" i="5"/>
  <c r="T96" i="5"/>
  <c r="H96" i="5"/>
  <c r="R96" i="5" s="1"/>
  <c r="N96" i="5"/>
  <c r="T95" i="5"/>
  <c r="H95" i="5"/>
  <c r="P95" i="5" s="1"/>
  <c r="N95" i="5"/>
  <c r="T94" i="5"/>
  <c r="H94" i="5"/>
  <c r="P94" i="5" s="1"/>
  <c r="N94" i="5"/>
  <c r="T93" i="5"/>
  <c r="H93" i="5"/>
  <c r="R93" i="5" s="1"/>
  <c r="N93" i="5"/>
  <c r="T92" i="5"/>
  <c r="H92" i="5"/>
  <c r="P92" i="5" s="1"/>
  <c r="N92" i="5"/>
  <c r="T91" i="5"/>
  <c r="H91" i="5"/>
  <c r="P91" i="5" s="1"/>
  <c r="N91" i="5"/>
  <c r="T90" i="5"/>
  <c r="H90" i="5"/>
  <c r="R90" i="5" s="1"/>
  <c r="N90" i="5"/>
  <c r="T89" i="5"/>
  <c r="R89" i="5"/>
  <c r="H89" i="5"/>
  <c r="N89" i="5"/>
  <c r="T88" i="5"/>
  <c r="P88" i="5"/>
  <c r="H88" i="5"/>
  <c r="N88" i="5"/>
  <c r="T87" i="5"/>
  <c r="H87" i="5"/>
  <c r="P87" i="5" s="1"/>
  <c r="N87" i="5"/>
  <c r="T86" i="5"/>
  <c r="H86" i="5"/>
  <c r="R86" i="5" s="1"/>
  <c r="N86" i="5"/>
  <c r="T85" i="5"/>
  <c r="H85" i="5"/>
  <c r="R85" i="5" s="1"/>
  <c r="N85" i="5"/>
  <c r="T84" i="5"/>
  <c r="H84" i="5"/>
  <c r="P84" i="5" s="1"/>
  <c r="N84" i="5"/>
  <c r="T83" i="5"/>
  <c r="H83" i="5"/>
  <c r="P83" i="5" s="1"/>
  <c r="N83" i="5"/>
  <c r="T82" i="5"/>
  <c r="H82" i="5"/>
  <c r="R82" i="5" s="1"/>
  <c r="N82" i="5"/>
  <c r="T81" i="5"/>
  <c r="R81" i="5"/>
  <c r="H81" i="5"/>
  <c r="N81" i="5"/>
  <c r="T80" i="5"/>
  <c r="P80" i="5"/>
  <c r="H80" i="5"/>
  <c r="N80" i="5"/>
  <c r="T79" i="5"/>
  <c r="H79" i="5"/>
  <c r="P79" i="5" s="1"/>
  <c r="N79" i="5"/>
  <c r="T78" i="5"/>
  <c r="H78" i="5"/>
  <c r="R78" i="5" s="1"/>
  <c r="N78" i="5"/>
  <c r="T77" i="5"/>
  <c r="H77" i="5"/>
  <c r="R77" i="5" s="1"/>
  <c r="N77" i="5"/>
  <c r="T76" i="5"/>
  <c r="H76" i="5"/>
  <c r="P76" i="5" s="1"/>
  <c r="N76" i="5"/>
  <c r="T75" i="5"/>
  <c r="H75" i="5"/>
  <c r="P75" i="5" s="1"/>
  <c r="N75" i="5"/>
  <c r="T74" i="5"/>
  <c r="H74" i="5"/>
  <c r="R74" i="5" s="1"/>
  <c r="N74" i="5"/>
  <c r="T73" i="5"/>
  <c r="R73" i="5"/>
  <c r="H73" i="5"/>
  <c r="N73" i="5"/>
  <c r="T72" i="5"/>
  <c r="P72" i="5"/>
  <c r="H72" i="5"/>
  <c r="N72" i="5"/>
  <c r="T71" i="5"/>
  <c r="H71" i="5"/>
  <c r="P71" i="5" s="1"/>
  <c r="N71" i="5"/>
  <c r="T70" i="5"/>
  <c r="H70" i="5"/>
  <c r="R70" i="5" s="1"/>
  <c r="N70" i="5"/>
  <c r="T69" i="5"/>
  <c r="H69" i="5"/>
  <c r="R69" i="5" s="1"/>
  <c r="N69" i="5"/>
  <c r="T68" i="5"/>
  <c r="H68" i="5"/>
  <c r="P68" i="5" s="1"/>
  <c r="N68" i="5"/>
  <c r="T67" i="5"/>
  <c r="H67" i="5"/>
  <c r="P67" i="5" s="1"/>
  <c r="N67" i="5"/>
  <c r="T66" i="5"/>
  <c r="H66" i="5"/>
  <c r="R66" i="5" s="1"/>
  <c r="N66" i="5"/>
  <c r="T65" i="5"/>
  <c r="R65" i="5"/>
  <c r="H65" i="5"/>
  <c r="N65" i="5"/>
  <c r="T64" i="5"/>
  <c r="P64" i="5"/>
  <c r="H64" i="5"/>
  <c r="N64" i="5"/>
  <c r="T63" i="5"/>
  <c r="H63" i="5"/>
  <c r="P63" i="5" s="1"/>
  <c r="N63" i="5"/>
  <c r="T62" i="5"/>
  <c r="H62" i="5"/>
  <c r="R62" i="5" s="1"/>
  <c r="N62" i="5"/>
  <c r="T61" i="5"/>
  <c r="H61" i="5"/>
  <c r="R61" i="5" s="1"/>
  <c r="N61" i="5"/>
  <c r="T60" i="5"/>
  <c r="H60" i="5"/>
  <c r="N60" i="5"/>
  <c r="T59" i="5"/>
  <c r="H59" i="5"/>
  <c r="P59" i="5" s="1"/>
  <c r="N59" i="5"/>
  <c r="T58" i="5"/>
  <c r="H58" i="5"/>
  <c r="R58" i="5" s="1"/>
  <c r="N58" i="5"/>
  <c r="T57" i="5"/>
  <c r="H57" i="5"/>
  <c r="P57" i="5" s="1"/>
  <c r="N57" i="5"/>
  <c r="T56" i="5"/>
  <c r="H56" i="5"/>
  <c r="R56" i="5" s="1"/>
  <c r="N56" i="5"/>
  <c r="T55" i="5"/>
  <c r="H55" i="5"/>
  <c r="P55" i="5" s="1"/>
  <c r="N55" i="5"/>
  <c r="T54" i="5"/>
  <c r="H54" i="5"/>
  <c r="R54" i="5" s="1"/>
  <c r="N54" i="5"/>
  <c r="T53" i="5"/>
  <c r="H53" i="5"/>
  <c r="N53" i="5"/>
  <c r="T52" i="5"/>
  <c r="H52" i="5"/>
  <c r="N52" i="5"/>
  <c r="T51" i="5"/>
  <c r="H51" i="5"/>
  <c r="P51" i="5" s="1"/>
  <c r="N51" i="5"/>
  <c r="T50" i="5"/>
  <c r="H50" i="5"/>
  <c r="R50" i="5" s="1"/>
  <c r="N50" i="5"/>
  <c r="T49" i="5"/>
  <c r="H49" i="5"/>
  <c r="P49" i="5" s="1"/>
  <c r="N49" i="5"/>
  <c r="T48" i="5"/>
  <c r="H48" i="5"/>
  <c r="Q48" i="5" s="1"/>
  <c r="N48" i="5"/>
  <c r="T47" i="5"/>
  <c r="H47" i="5"/>
  <c r="P47" i="5" s="1"/>
  <c r="N47" i="5"/>
  <c r="T46" i="5"/>
  <c r="H46" i="5"/>
  <c r="R46" i="5" s="1"/>
  <c r="N46" i="5"/>
  <c r="T45" i="5"/>
  <c r="Q45" i="5"/>
  <c r="H45" i="5"/>
  <c r="N45" i="5"/>
  <c r="T44" i="5"/>
  <c r="H44" i="5"/>
  <c r="R44" i="5" s="1"/>
  <c r="N44" i="5"/>
  <c r="T43" i="5"/>
  <c r="H43" i="5"/>
  <c r="N43" i="5"/>
  <c r="T42" i="5"/>
  <c r="H42" i="5"/>
  <c r="R42" i="5" s="1"/>
  <c r="N42" i="5"/>
  <c r="T41" i="5"/>
  <c r="H41" i="5"/>
  <c r="R41" i="5" s="1"/>
  <c r="N41" i="5"/>
  <c r="T40" i="5"/>
  <c r="H40" i="5"/>
  <c r="R40" i="5" s="1"/>
  <c r="N40" i="5"/>
  <c r="T39" i="5"/>
  <c r="H39" i="5"/>
  <c r="N39" i="5"/>
  <c r="T38" i="5"/>
  <c r="H38" i="5"/>
  <c r="R38" i="5" s="1"/>
  <c r="N38" i="5"/>
  <c r="T37" i="5"/>
  <c r="H37" i="5"/>
  <c r="R37" i="5" s="1"/>
  <c r="N37" i="5"/>
  <c r="T36" i="5"/>
  <c r="H36" i="5"/>
  <c r="N36" i="5"/>
  <c r="P28" i="5"/>
  <c r="N28" i="5"/>
  <c r="H28" i="5"/>
  <c r="T27" i="5"/>
  <c r="R27" i="5"/>
  <c r="H27" i="5"/>
  <c r="Q27" i="5" s="1"/>
  <c r="N27" i="5"/>
  <c r="T26" i="5"/>
  <c r="R26" i="5"/>
  <c r="P26" i="5"/>
  <c r="H26" i="5"/>
  <c r="Q26" i="5" s="1"/>
  <c r="N26" i="5"/>
  <c r="T25" i="5"/>
  <c r="R25" i="5"/>
  <c r="H25" i="5"/>
  <c r="Q25" i="5" s="1"/>
  <c r="N25" i="5"/>
  <c r="T24" i="5"/>
  <c r="H24" i="5"/>
  <c r="R24" i="5" s="1"/>
  <c r="N24" i="5"/>
  <c r="T23" i="5"/>
  <c r="H23" i="5"/>
  <c r="Q23" i="5" s="1"/>
  <c r="N23" i="5"/>
  <c r="T22" i="5"/>
  <c r="P22" i="5"/>
  <c r="H22" i="5"/>
  <c r="Q22" i="5" s="1"/>
  <c r="N22" i="5"/>
  <c r="T21" i="5"/>
  <c r="R21" i="5"/>
  <c r="H21" i="5"/>
  <c r="Q21" i="5" s="1"/>
  <c r="N21" i="5"/>
  <c r="T20" i="5"/>
  <c r="R20" i="5"/>
  <c r="H20" i="5"/>
  <c r="Q20" i="5" s="1"/>
  <c r="N20" i="5"/>
  <c r="T19" i="5"/>
  <c r="H19" i="5"/>
  <c r="Q19" i="5" s="1"/>
  <c r="N19" i="5"/>
  <c r="T18" i="5"/>
  <c r="H18" i="5"/>
  <c r="Q18" i="5" s="1"/>
  <c r="N18" i="5"/>
  <c r="T17" i="5"/>
  <c r="H17" i="5"/>
  <c r="Q17" i="5" s="1"/>
  <c r="N17" i="5"/>
  <c r="T16" i="5"/>
  <c r="H16" i="5"/>
  <c r="P16" i="5" s="1"/>
  <c r="N16" i="5"/>
  <c r="T15" i="5"/>
  <c r="H15" i="5"/>
  <c r="Q15" i="5" s="1"/>
  <c r="N15" i="5"/>
  <c r="T14" i="5"/>
  <c r="H14" i="5"/>
  <c r="Q14" i="5" s="1"/>
  <c r="N14" i="5"/>
  <c r="O14" i="5" s="1"/>
  <c r="T13" i="5"/>
  <c r="H13" i="5"/>
  <c r="Q13" i="5" s="1"/>
  <c r="N13" i="5"/>
  <c r="T12" i="5"/>
  <c r="Q12" i="5"/>
  <c r="P12" i="5"/>
  <c r="H12" i="5"/>
  <c r="R12" i="5" s="1"/>
  <c r="N12" i="5"/>
  <c r="T11" i="5"/>
  <c r="R11" i="5"/>
  <c r="H11" i="5"/>
  <c r="Q11" i="5" s="1"/>
  <c r="N11" i="5"/>
  <c r="T10" i="5"/>
  <c r="H10" i="5"/>
  <c r="P10" i="5" s="1"/>
  <c r="N10" i="5"/>
  <c r="D102" i="6"/>
  <c r="D101" i="6"/>
  <c r="D100" i="6"/>
  <c r="D110" i="6" s="1"/>
  <c r="S79" i="6"/>
  <c r="M79" i="6"/>
  <c r="H79" i="6"/>
  <c r="O79" i="6" s="1"/>
  <c r="S78" i="6"/>
  <c r="H78" i="6"/>
  <c r="M78" i="6"/>
  <c r="S77" i="6"/>
  <c r="H77" i="6"/>
  <c r="O77" i="6" s="1"/>
  <c r="M77" i="6"/>
  <c r="S76" i="6"/>
  <c r="H76" i="6"/>
  <c r="M76" i="6"/>
  <c r="S75" i="6"/>
  <c r="H75" i="6"/>
  <c r="M75" i="6"/>
  <c r="S74" i="6"/>
  <c r="O74" i="6"/>
  <c r="H74" i="6"/>
  <c r="Q74" i="6" s="1"/>
  <c r="M74" i="6"/>
  <c r="S73" i="6"/>
  <c r="Q73" i="6"/>
  <c r="H73" i="6"/>
  <c r="O73" i="6" s="1"/>
  <c r="M73" i="6"/>
  <c r="S72" i="6"/>
  <c r="H72" i="6"/>
  <c r="M72" i="6"/>
  <c r="S71" i="6"/>
  <c r="H71" i="6"/>
  <c r="M71" i="6"/>
  <c r="S70" i="6"/>
  <c r="H70" i="6"/>
  <c r="Q70" i="6" s="1"/>
  <c r="M70" i="6"/>
  <c r="S69" i="6"/>
  <c r="H69" i="6"/>
  <c r="O69" i="6" s="1"/>
  <c r="M69" i="6"/>
  <c r="N69" i="6" s="1"/>
  <c r="S68" i="6"/>
  <c r="H68" i="6"/>
  <c r="P68" i="6" s="1"/>
  <c r="M68" i="6"/>
  <c r="S67" i="6"/>
  <c r="H67" i="6"/>
  <c r="M67" i="6"/>
  <c r="S66" i="6"/>
  <c r="P66" i="6"/>
  <c r="H66" i="6"/>
  <c r="Q66" i="6" s="1"/>
  <c r="M66" i="6"/>
  <c r="S65" i="6"/>
  <c r="H65" i="6"/>
  <c r="O65" i="6" s="1"/>
  <c r="M65" i="6"/>
  <c r="N65" i="6" s="1"/>
  <c r="S64" i="6"/>
  <c r="H64" i="6"/>
  <c r="P64" i="6" s="1"/>
  <c r="M64" i="6"/>
  <c r="S63" i="6"/>
  <c r="H63" i="6"/>
  <c r="M63" i="6"/>
  <c r="S62" i="6"/>
  <c r="M62" i="6"/>
  <c r="H62" i="6"/>
  <c r="S61" i="6"/>
  <c r="Q61" i="6"/>
  <c r="H61" i="6"/>
  <c r="S54" i="6"/>
  <c r="M54" i="6"/>
  <c r="H54" i="6"/>
  <c r="P54" i="6" s="1"/>
  <c r="S53" i="6"/>
  <c r="H53" i="6"/>
  <c r="P53" i="6" s="1"/>
  <c r="M53" i="6"/>
  <c r="S52" i="6"/>
  <c r="H52" i="6"/>
  <c r="M52" i="6"/>
  <c r="S51" i="6"/>
  <c r="Q51" i="6"/>
  <c r="P51" i="6"/>
  <c r="H51" i="6"/>
  <c r="O51" i="6" s="1"/>
  <c r="M51" i="6"/>
  <c r="N51" i="6" s="1"/>
  <c r="S50" i="6"/>
  <c r="H50" i="6"/>
  <c r="M50" i="6"/>
  <c r="S49" i="6"/>
  <c r="H49" i="6"/>
  <c r="M49" i="6"/>
  <c r="S48" i="6"/>
  <c r="H48" i="6"/>
  <c r="M48" i="6"/>
  <c r="S47" i="6"/>
  <c r="H47" i="6"/>
  <c r="P47" i="6" s="1"/>
  <c r="M47" i="6"/>
  <c r="S46" i="6"/>
  <c r="H46" i="6"/>
  <c r="M46" i="6"/>
  <c r="S45" i="6"/>
  <c r="H45" i="6"/>
  <c r="P45" i="6" s="1"/>
  <c r="M45" i="6"/>
  <c r="S44" i="6"/>
  <c r="H44" i="6"/>
  <c r="M44" i="6"/>
  <c r="S43" i="6"/>
  <c r="O43" i="6"/>
  <c r="H43" i="6"/>
  <c r="P43" i="6" s="1"/>
  <c r="M43" i="6"/>
  <c r="S42" i="6"/>
  <c r="H42" i="6"/>
  <c r="M42" i="6"/>
  <c r="S41" i="6"/>
  <c r="H41" i="6"/>
  <c r="O41" i="6" s="1"/>
  <c r="M41" i="6"/>
  <c r="S40" i="6"/>
  <c r="H40" i="6"/>
  <c r="M40" i="6"/>
  <c r="S39" i="6"/>
  <c r="H39" i="6"/>
  <c r="O39" i="6" s="1"/>
  <c r="M39" i="6"/>
  <c r="S38" i="6"/>
  <c r="H38" i="6"/>
  <c r="M38" i="6"/>
  <c r="S37" i="6"/>
  <c r="P37" i="6"/>
  <c r="H37" i="6"/>
  <c r="O37" i="6" s="1"/>
  <c r="M37" i="6"/>
  <c r="S36" i="6"/>
  <c r="H36" i="6"/>
  <c r="M36" i="6"/>
  <c r="S35" i="6"/>
  <c r="M35" i="6"/>
  <c r="H35" i="6"/>
  <c r="Q35" i="6" s="1"/>
  <c r="S34" i="6"/>
  <c r="M34" i="6"/>
  <c r="H34" i="6"/>
  <c r="S33" i="6"/>
  <c r="H33" i="6"/>
  <c r="Q33" i="6" s="1"/>
  <c r="M33" i="6"/>
  <c r="S32" i="6"/>
  <c r="H32" i="6"/>
  <c r="M32" i="6"/>
  <c r="S31" i="6"/>
  <c r="H31" i="6"/>
  <c r="M31" i="6"/>
  <c r="S30" i="6"/>
  <c r="H30" i="6"/>
  <c r="M30" i="6"/>
  <c r="S29" i="6"/>
  <c r="H29" i="6"/>
  <c r="Q29" i="6" s="1"/>
  <c r="S28" i="6"/>
  <c r="Q28" i="6"/>
  <c r="H28" i="6"/>
  <c r="M28" i="6"/>
  <c r="S20" i="6"/>
  <c r="Q20" i="6"/>
  <c r="H20" i="6"/>
  <c r="O20" i="6" s="1"/>
  <c r="M20" i="6"/>
  <c r="N20" i="6" s="1"/>
  <c r="O19" i="6"/>
  <c r="M19" i="6"/>
  <c r="H19" i="6"/>
  <c r="S18" i="6"/>
  <c r="H18" i="6"/>
  <c r="M18" i="6"/>
  <c r="M17" i="6"/>
  <c r="H17" i="6"/>
  <c r="Q17" i="6" s="1"/>
  <c r="S16" i="6"/>
  <c r="H16" i="6"/>
  <c r="O16" i="6" s="1"/>
  <c r="M16" i="6"/>
  <c r="S15" i="6"/>
  <c r="H15" i="6"/>
  <c r="M15" i="6"/>
  <c r="S14" i="6"/>
  <c r="H14" i="6"/>
  <c r="O14" i="6" s="1"/>
  <c r="M14" i="6"/>
  <c r="S13" i="6"/>
  <c r="H13" i="6"/>
  <c r="M13" i="6"/>
  <c r="S12" i="6"/>
  <c r="H12" i="6"/>
  <c r="O12" i="6" s="1"/>
  <c r="M12" i="6"/>
  <c r="S11" i="6"/>
  <c r="M11" i="6"/>
  <c r="H11" i="6"/>
  <c r="Q11" i="6" s="1"/>
  <c r="S10" i="6"/>
  <c r="M10" i="6"/>
  <c r="H10" i="6"/>
  <c r="P10" i="6" s="1"/>
  <c r="D181" i="33"/>
  <c r="G170" i="33"/>
  <c r="D179" i="33"/>
  <c r="T141" i="33"/>
  <c r="H141" i="33"/>
  <c r="L141" i="33"/>
  <c r="T140" i="33"/>
  <c r="H140" i="33"/>
  <c r="N140" i="33" s="1"/>
  <c r="L140" i="33"/>
  <c r="T139" i="33"/>
  <c r="H139" i="33"/>
  <c r="P139" i="33" s="1"/>
  <c r="L139" i="33"/>
  <c r="T138" i="33"/>
  <c r="H138" i="33"/>
  <c r="L138" i="33"/>
  <c r="T137" i="33"/>
  <c r="H137" i="33"/>
  <c r="N137" i="33" s="1"/>
  <c r="L137" i="33"/>
  <c r="T136" i="33"/>
  <c r="H136" i="33"/>
  <c r="N136" i="33" s="1"/>
  <c r="L136" i="33"/>
  <c r="T135" i="33"/>
  <c r="H135" i="33"/>
  <c r="L135" i="33"/>
  <c r="T134" i="33"/>
  <c r="H134" i="33"/>
  <c r="N134" i="33" s="1"/>
  <c r="L134" i="33"/>
  <c r="T133" i="33"/>
  <c r="H133" i="33"/>
  <c r="O133" i="33" s="1"/>
  <c r="L133" i="33"/>
  <c r="T132" i="33"/>
  <c r="H132" i="33"/>
  <c r="L132" i="33"/>
  <c r="T131" i="33"/>
  <c r="H131" i="33"/>
  <c r="P131" i="33" s="1"/>
  <c r="L131" i="33"/>
  <c r="L130" i="33"/>
  <c r="H130" i="33"/>
  <c r="P130" i="33" s="1"/>
  <c r="L129" i="33"/>
  <c r="H129" i="33"/>
  <c r="P129" i="33" s="1"/>
  <c r="L128" i="33"/>
  <c r="H128" i="33"/>
  <c r="P128" i="33" s="1"/>
  <c r="L127" i="33"/>
  <c r="H127" i="33"/>
  <c r="P127" i="33" s="1"/>
  <c r="T126" i="33"/>
  <c r="H126" i="33"/>
  <c r="N126" i="33" s="1"/>
  <c r="L126" i="33"/>
  <c r="T125" i="33"/>
  <c r="H125" i="33"/>
  <c r="P125" i="33" s="1"/>
  <c r="L125" i="33"/>
  <c r="T124" i="33"/>
  <c r="H124" i="33"/>
  <c r="N124" i="33" s="1"/>
  <c r="L124" i="33"/>
  <c r="T123" i="33"/>
  <c r="H123" i="33"/>
  <c r="L123" i="33"/>
  <c r="T122" i="33"/>
  <c r="H122" i="33"/>
  <c r="N122" i="33" s="1"/>
  <c r="L122" i="33"/>
  <c r="T121" i="33"/>
  <c r="H121" i="33"/>
  <c r="P121" i="33" s="1"/>
  <c r="L121" i="33"/>
  <c r="T120" i="33"/>
  <c r="H120" i="33"/>
  <c r="N120" i="33" s="1"/>
  <c r="L120" i="33"/>
  <c r="T119" i="33"/>
  <c r="H119" i="33"/>
  <c r="P119" i="33" s="1"/>
  <c r="L119" i="33"/>
  <c r="T118" i="33"/>
  <c r="H118" i="33"/>
  <c r="N118" i="33" s="1"/>
  <c r="L118" i="33"/>
  <c r="T117" i="33"/>
  <c r="N117" i="33"/>
  <c r="H117" i="33"/>
  <c r="P117" i="33" s="1"/>
  <c r="L117" i="33"/>
  <c r="T116" i="33"/>
  <c r="N116" i="33"/>
  <c r="H116" i="33"/>
  <c r="L116" i="33"/>
  <c r="T115" i="33"/>
  <c r="H115" i="33"/>
  <c r="P115" i="33" s="1"/>
  <c r="L115" i="33"/>
  <c r="T114" i="33"/>
  <c r="H114" i="33"/>
  <c r="N114" i="33" s="1"/>
  <c r="L114" i="33"/>
  <c r="T113" i="33"/>
  <c r="H113" i="33"/>
  <c r="P113" i="33" s="1"/>
  <c r="L113" i="33"/>
  <c r="T112" i="33"/>
  <c r="H112" i="33"/>
  <c r="L112" i="33"/>
  <c r="T111" i="33"/>
  <c r="H111" i="33"/>
  <c r="P111" i="33" s="1"/>
  <c r="L111" i="33"/>
  <c r="T110" i="33"/>
  <c r="H110" i="33"/>
  <c r="N110" i="33" s="1"/>
  <c r="L110" i="33"/>
  <c r="T109" i="33"/>
  <c r="H109" i="33"/>
  <c r="N109" i="33" s="1"/>
  <c r="L109" i="33"/>
  <c r="T108" i="33"/>
  <c r="H108" i="33"/>
  <c r="N108" i="33" s="1"/>
  <c r="L108" i="33"/>
  <c r="T107" i="33"/>
  <c r="H107" i="33"/>
  <c r="L107" i="33"/>
  <c r="T106" i="33"/>
  <c r="O106" i="33"/>
  <c r="H106" i="33"/>
  <c r="N106" i="33" s="1"/>
  <c r="L106" i="33"/>
  <c r="T105" i="33"/>
  <c r="H105" i="33"/>
  <c r="P105" i="33" s="1"/>
  <c r="L105" i="33"/>
  <c r="T104" i="33"/>
  <c r="H104" i="33"/>
  <c r="N104" i="33" s="1"/>
  <c r="L104" i="33"/>
  <c r="T103" i="33"/>
  <c r="H103" i="33"/>
  <c r="P103" i="33" s="1"/>
  <c r="L103" i="33"/>
  <c r="T102" i="33"/>
  <c r="H102" i="33"/>
  <c r="N102" i="33" s="1"/>
  <c r="L102" i="33"/>
  <c r="T101" i="33"/>
  <c r="H101" i="33"/>
  <c r="O101" i="33" s="1"/>
  <c r="L101" i="33"/>
  <c r="T100" i="33"/>
  <c r="H100" i="33"/>
  <c r="L100" i="33"/>
  <c r="T99" i="33"/>
  <c r="H99" i="33"/>
  <c r="P99" i="33" s="1"/>
  <c r="L99" i="33"/>
  <c r="T98" i="33"/>
  <c r="H98" i="33"/>
  <c r="N98" i="33" s="1"/>
  <c r="L98" i="33"/>
  <c r="M98" i="33" s="1"/>
  <c r="T97" i="33"/>
  <c r="H97" i="33"/>
  <c r="O97" i="33" s="1"/>
  <c r="L97" i="33"/>
  <c r="M97" i="33" s="1"/>
  <c r="T96" i="33"/>
  <c r="H96" i="33"/>
  <c r="L96" i="33"/>
  <c r="T95" i="33"/>
  <c r="H95" i="33"/>
  <c r="L95" i="33"/>
  <c r="T94" i="33"/>
  <c r="L94" i="33"/>
  <c r="H94" i="33"/>
  <c r="P94" i="33" s="1"/>
  <c r="T93" i="33"/>
  <c r="L93" i="33"/>
  <c r="H93" i="33"/>
  <c r="P93" i="33" s="1"/>
  <c r="T92" i="33"/>
  <c r="H92" i="33"/>
  <c r="N92" i="33" s="1"/>
  <c r="L92" i="33"/>
  <c r="T91" i="33"/>
  <c r="H91" i="33"/>
  <c r="P91" i="33" s="1"/>
  <c r="L91" i="33"/>
  <c r="T90" i="33"/>
  <c r="H90" i="33"/>
  <c r="O90" i="33" s="1"/>
  <c r="L90" i="33"/>
  <c r="T89" i="33"/>
  <c r="H89" i="33"/>
  <c r="N89" i="33" s="1"/>
  <c r="L89" i="33"/>
  <c r="T88" i="33"/>
  <c r="H88" i="33"/>
  <c r="P88" i="33" s="1"/>
  <c r="L88" i="33"/>
  <c r="T87" i="33"/>
  <c r="H87" i="33"/>
  <c r="L87" i="33"/>
  <c r="T86" i="33"/>
  <c r="H86" i="33"/>
  <c r="N86" i="33" s="1"/>
  <c r="L86" i="33"/>
  <c r="T85" i="33"/>
  <c r="H85" i="33"/>
  <c r="L85" i="33"/>
  <c r="T84" i="33"/>
  <c r="H84" i="33"/>
  <c r="P84" i="33" s="1"/>
  <c r="L84" i="33"/>
  <c r="T83" i="33"/>
  <c r="H83" i="33"/>
  <c r="N83" i="33" s="1"/>
  <c r="L83" i="33"/>
  <c r="T82" i="33"/>
  <c r="H82" i="33"/>
  <c r="N82" i="33" s="1"/>
  <c r="L82" i="33"/>
  <c r="T81" i="33"/>
  <c r="H81" i="33"/>
  <c r="P81" i="33" s="1"/>
  <c r="L81" i="33"/>
  <c r="T80" i="33"/>
  <c r="H80" i="33"/>
  <c r="L80" i="33"/>
  <c r="T79" i="33"/>
  <c r="H79" i="33"/>
  <c r="O79" i="33" s="1"/>
  <c r="L79" i="33"/>
  <c r="T78" i="33"/>
  <c r="H78" i="33"/>
  <c r="L78" i="33"/>
  <c r="T77" i="33"/>
  <c r="H77" i="33"/>
  <c r="L77" i="33"/>
  <c r="H70" i="33"/>
  <c r="N70" i="33" s="1"/>
  <c r="H69" i="33"/>
  <c r="H68" i="33"/>
  <c r="H67" i="33"/>
  <c r="H66" i="33"/>
  <c r="H65" i="33"/>
  <c r="H64" i="33"/>
  <c r="T63" i="33"/>
  <c r="H63" i="33"/>
  <c r="P63" i="33" s="1"/>
  <c r="T62" i="33"/>
  <c r="H62" i="33"/>
  <c r="N62" i="33" s="1"/>
  <c r="T61" i="33"/>
  <c r="H61" i="33"/>
  <c r="N61" i="33" s="1"/>
  <c r="T60" i="33"/>
  <c r="H60" i="33"/>
  <c r="N60" i="33" s="1"/>
  <c r="T59" i="33"/>
  <c r="H59" i="33"/>
  <c r="T58" i="33"/>
  <c r="H58" i="33"/>
  <c r="O58" i="33" s="1"/>
  <c r="T57" i="33"/>
  <c r="H57" i="33"/>
  <c r="P57" i="33" s="1"/>
  <c r="T56" i="33"/>
  <c r="H56" i="33"/>
  <c r="N56" i="33" s="1"/>
  <c r="T55" i="33"/>
  <c r="H55" i="33"/>
  <c r="P55" i="33" s="1"/>
  <c r="T54" i="33"/>
  <c r="H54" i="33"/>
  <c r="P54" i="33" s="1"/>
  <c r="T53" i="33"/>
  <c r="H53" i="33"/>
  <c r="N53" i="33" s="1"/>
  <c r="T52" i="33"/>
  <c r="H52" i="33"/>
  <c r="P52" i="33" s="1"/>
  <c r="T51" i="33"/>
  <c r="H51" i="33"/>
  <c r="P51" i="33" s="1"/>
  <c r="T50" i="33"/>
  <c r="H50" i="33"/>
  <c r="P50" i="33" s="1"/>
  <c r="T49" i="33"/>
  <c r="H49" i="33"/>
  <c r="T48" i="33"/>
  <c r="H48" i="33"/>
  <c r="P48" i="33" s="1"/>
  <c r="T47" i="33"/>
  <c r="H47" i="33"/>
  <c r="T46" i="33"/>
  <c r="H46" i="33"/>
  <c r="P46" i="33" s="1"/>
  <c r="T45" i="33"/>
  <c r="H45" i="33"/>
  <c r="T44" i="33"/>
  <c r="H44" i="33"/>
  <c r="P44" i="33" s="1"/>
  <c r="T43" i="33"/>
  <c r="H43" i="33"/>
  <c r="P43" i="33" s="1"/>
  <c r="T42" i="33"/>
  <c r="H42" i="33"/>
  <c r="T41" i="33"/>
  <c r="H41" i="33"/>
  <c r="N41" i="33" s="1"/>
  <c r="T40" i="33"/>
  <c r="H40" i="33"/>
  <c r="T39" i="33"/>
  <c r="H39" i="33"/>
  <c r="P39" i="33" s="1"/>
  <c r="T38" i="33"/>
  <c r="H38" i="33"/>
  <c r="P38" i="33" s="1"/>
  <c r="T37" i="33"/>
  <c r="H37" i="33"/>
  <c r="N37" i="33" s="1"/>
  <c r="T36" i="33"/>
  <c r="H36" i="33"/>
  <c r="P36" i="33" s="1"/>
  <c r="T35" i="33"/>
  <c r="H35" i="33"/>
  <c r="P35" i="33" s="1"/>
  <c r="T34" i="33"/>
  <c r="H34" i="33"/>
  <c r="P34" i="33" s="1"/>
  <c r="T33" i="33"/>
  <c r="H33" i="33"/>
  <c r="N33" i="33" s="1"/>
  <c r="T32" i="33"/>
  <c r="H32" i="33"/>
  <c r="P32" i="33" s="1"/>
  <c r="T31" i="33"/>
  <c r="H31" i="33"/>
  <c r="O31" i="33" s="1"/>
  <c r="T30" i="33"/>
  <c r="H30" i="33"/>
  <c r="T23" i="33"/>
  <c r="H23" i="33"/>
  <c r="L23" i="33"/>
  <c r="T22" i="33"/>
  <c r="H22" i="33"/>
  <c r="P22" i="33" s="1"/>
  <c r="L22" i="33"/>
  <c r="T21" i="33"/>
  <c r="H21" i="33"/>
  <c r="P21" i="33" s="1"/>
  <c r="L21" i="33"/>
  <c r="T20" i="33"/>
  <c r="H20" i="33"/>
  <c r="L20" i="33"/>
  <c r="T19" i="33"/>
  <c r="H19" i="33"/>
  <c r="P19" i="33" s="1"/>
  <c r="L19" i="33"/>
  <c r="T18" i="33"/>
  <c r="H18" i="33"/>
  <c r="P18" i="33" s="1"/>
  <c r="L18" i="33"/>
  <c r="T17" i="33"/>
  <c r="H17" i="33"/>
  <c r="P17" i="33" s="1"/>
  <c r="L17" i="33"/>
  <c r="T16" i="33"/>
  <c r="H16" i="33"/>
  <c r="P16" i="33" s="1"/>
  <c r="L16" i="33"/>
  <c r="T15" i="33"/>
  <c r="K15" i="33"/>
  <c r="L15" i="33" s="1"/>
  <c r="H15" i="33"/>
  <c r="P15" i="33" s="1"/>
  <c r="T14" i="33"/>
  <c r="H14" i="33"/>
  <c r="L14" i="33"/>
  <c r="T13" i="33"/>
  <c r="H13" i="33"/>
  <c r="O13" i="33" s="1"/>
  <c r="L13" i="33"/>
  <c r="M13" i="33" s="1"/>
  <c r="T12" i="33"/>
  <c r="K12" i="33"/>
  <c r="H12" i="33"/>
  <c r="P12" i="33" s="1"/>
  <c r="T11" i="33"/>
  <c r="H11" i="33"/>
  <c r="P11" i="33" s="1"/>
  <c r="L11" i="33"/>
  <c r="T10" i="33"/>
  <c r="H10" i="33"/>
  <c r="H24" i="33" s="1"/>
  <c r="L10" i="33"/>
  <c r="D222" i="3"/>
  <c r="G222" i="3" s="1"/>
  <c r="D234" i="3"/>
  <c r="D220" i="3"/>
  <c r="D223" i="3" s="1"/>
  <c r="H199" i="3"/>
  <c r="N199" i="3"/>
  <c r="H198" i="3"/>
  <c r="N198" i="3"/>
  <c r="H197" i="3"/>
  <c r="P197" i="3" s="1"/>
  <c r="N197" i="3"/>
  <c r="H196" i="3"/>
  <c r="R196" i="3" s="1"/>
  <c r="N196" i="3"/>
  <c r="H195" i="3"/>
  <c r="N195" i="3"/>
  <c r="H194" i="3"/>
  <c r="P194" i="3" s="1"/>
  <c r="N194" i="3"/>
  <c r="H193" i="3"/>
  <c r="P193" i="3" s="1"/>
  <c r="N193" i="3"/>
  <c r="H192" i="3"/>
  <c r="R192" i="3" s="1"/>
  <c r="N192" i="3"/>
  <c r="N191" i="3"/>
  <c r="N190" i="3"/>
  <c r="H190" i="3"/>
  <c r="R190" i="3" s="1"/>
  <c r="H189" i="3"/>
  <c r="P189" i="3" s="1"/>
  <c r="N189" i="3"/>
  <c r="H188" i="3"/>
  <c r="R188" i="3" s="1"/>
  <c r="N188" i="3"/>
  <c r="N187" i="3"/>
  <c r="H187" i="3"/>
  <c r="N186" i="3"/>
  <c r="H186" i="3"/>
  <c r="R186" i="3" s="1"/>
  <c r="H185" i="3"/>
  <c r="P185" i="3" s="1"/>
  <c r="N185" i="3"/>
  <c r="H184" i="3"/>
  <c r="R184" i="3" s="1"/>
  <c r="N184" i="3"/>
  <c r="H183" i="3"/>
  <c r="N183" i="3"/>
  <c r="H182" i="3"/>
  <c r="P182" i="3" s="1"/>
  <c r="N182" i="3"/>
  <c r="N181" i="3"/>
  <c r="H180" i="3"/>
  <c r="R180" i="3" s="1"/>
  <c r="N180" i="3"/>
  <c r="H179" i="3"/>
  <c r="N179" i="3"/>
  <c r="H178" i="3"/>
  <c r="N178" i="3"/>
  <c r="N177" i="3"/>
  <c r="N176" i="3"/>
  <c r="N175" i="3"/>
  <c r="H175" i="3"/>
  <c r="N174" i="3"/>
  <c r="H174" i="3"/>
  <c r="R174" i="3" s="1"/>
  <c r="N173" i="3"/>
  <c r="H172" i="3"/>
  <c r="R172" i="3" s="1"/>
  <c r="N172" i="3"/>
  <c r="N171" i="3"/>
  <c r="H171" i="3"/>
  <c r="N170" i="3"/>
  <c r="H170" i="3"/>
  <c r="R170" i="3" s="1"/>
  <c r="H169" i="3"/>
  <c r="P169" i="3" s="1"/>
  <c r="N169" i="3"/>
  <c r="H168" i="3"/>
  <c r="R168" i="3" s="1"/>
  <c r="N168" i="3"/>
  <c r="H167" i="3"/>
  <c r="N167" i="3"/>
  <c r="N166" i="3"/>
  <c r="H165" i="3"/>
  <c r="P165" i="3" s="1"/>
  <c r="N165" i="3"/>
  <c r="H29" i="3"/>
  <c r="N29" i="3"/>
  <c r="H164" i="3"/>
  <c r="N164" i="3"/>
  <c r="H163" i="3"/>
  <c r="P163" i="3" s="1"/>
  <c r="N163" i="3"/>
  <c r="H162" i="3"/>
  <c r="P162" i="3" s="1"/>
  <c r="N162" i="3"/>
  <c r="H161" i="3"/>
  <c r="R161" i="3" s="1"/>
  <c r="N161" i="3"/>
  <c r="N160" i="3"/>
  <c r="H160" i="3"/>
  <c r="N159" i="3"/>
  <c r="H159" i="3"/>
  <c r="R159" i="3" s="1"/>
  <c r="H158" i="3"/>
  <c r="P158" i="3" s="1"/>
  <c r="N158" i="3"/>
  <c r="N157" i="3"/>
  <c r="H157" i="3"/>
  <c r="N156" i="3"/>
  <c r="H156" i="3"/>
  <c r="R156" i="3" s="1"/>
  <c r="H155" i="3"/>
  <c r="P155" i="3" s="1"/>
  <c r="N155" i="3"/>
  <c r="H154" i="3"/>
  <c r="R154" i="3" s="1"/>
  <c r="N154" i="3"/>
  <c r="H153" i="3"/>
  <c r="N153" i="3"/>
  <c r="H152" i="3"/>
  <c r="P152" i="3" s="1"/>
  <c r="N152" i="3"/>
  <c r="H151" i="3"/>
  <c r="P151" i="3" s="1"/>
  <c r="N151" i="3"/>
  <c r="H150" i="3"/>
  <c r="R150" i="3" s="1"/>
  <c r="N150" i="3"/>
  <c r="H149" i="3"/>
  <c r="N149" i="3"/>
  <c r="H148" i="3"/>
  <c r="N148" i="3"/>
  <c r="H147" i="3"/>
  <c r="P147" i="3" s="1"/>
  <c r="N147" i="3"/>
  <c r="H146" i="3"/>
  <c r="R146" i="3" s="1"/>
  <c r="N146" i="3"/>
  <c r="N145" i="3"/>
  <c r="H145" i="3"/>
  <c r="N144" i="3"/>
  <c r="H144" i="3"/>
  <c r="R144" i="3" s="1"/>
  <c r="N143" i="3"/>
  <c r="H142" i="3"/>
  <c r="R142" i="3" s="1"/>
  <c r="N142" i="3"/>
  <c r="N141" i="3"/>
  <c r="H141" i="3"/>
  <c r="R141" i="3" s="1"/>
  <c r="N140" i="3"/>
  <c r="H139" i="3"/>
  <c r="N139" i="3"/>
  <c r="H138" i="3"/>
  <c r="P138" i="3" s="1"/>
  <c r="N138" i="3"/>
  <c r="H137" i="3"/>
  <c r="P137" i="3" s="1"/>
  <c r="N137" i="3"/>
  <c r="N136" i="3"/>
  <c r="N135" i="3"/>
  <c r="H134" i="3"/>
  <c r="P134" i="3" s="1"/>
  <c r="N134" i="3"/>
  <c r="H133" i="3"/>
  <c r="N133" i="3"/>
  <c r="H132" i="3"/>
  <c r="P132" i="3" s="1"/>
  <c r="N132" i="3"/>
  <c r="H131" i="3"/>
  <c r="P131" i="3" s="1"/>
  <c r="N131" i="3"/>
  <c r="H130" i="3"/>
  <c r="P130" i="3" s="1"/>
  <c r="N130" i="3"/>
  <c r="N129" i="3"/>
  <c r="H129" i="3"/>
  <c r="R129" i="3" s="1"/>
  <c r="N128" i="3"/>
  <c r="H128" i="3"/>
  <c r="P128" i="3" s="1"/>
  <c r="H127" i="3"/>
  <c r="N127" i="3"/>
  <c r="H126" i="3"/>
  <c r="P126" i="3" s="1"/>
  <c r="N126" i="3"/>
  <c r="N125" i="3"/>
  <c r="H125" i="3"/>
  <c r="R125" i="3" s="1"/>
  <c r="N124" i="3"/>
  <c r="H124" i="3"/>
  <c r="H123" i="3"/>
  <c r="N123" i="3"/>
  <c r="H122" i="3"/>
  <c r="H111" i="3"/>
  <c r="P111" i="3" s="1"/>
  <c r="N111" i="3"/>
  <c r="N110" i="3"/>
  <c r="H110" i="3"/>
  <c r="Q110" i="3" s="1"/>
  <c r="N109" i="3"/>
  <c r="N108" i="3"/>
  <c r="H108" i="3"/>
  <c r="R108" i="3" s="1"/>
  <c r="N107" i="3"/>
  <c r="H107" i="3"/>
  <c r="P107" i="3" s="1"/>
  <c r="H106" i="3"/>
  <c r="R106" i="3" s="1"/>
  <c r="N106" i="3"/>
  <c r="H105" i="3"/>
  <c r="N105" i="3"/>
  <c r="N104" i="3"/>
  <c r="H104" i="3"/>
  <c r="R104" i="3" s="1"/>
  <c r="N103" i="3"/>
  <c r="H103" i="3"/>
  <c r="P103" i="3" s="1"/>
  <c r="H102" i="3"/>
  <c r="R102" i="3" s="1"/>
  <c r="N102" i="3"/>
  <c r="H101" i="3"/>
  <c r="N101" i="3"/>
  <c r="N100" i="3"/>
  <c r="H99" i="3"/>
  <c r="P99" i="3" s="1"/>
  <c r="N99" i="3"/>
  <c r="H98" i="3"/>
  <c r="R98" i="3" s="1"/>
  <c r="N98" i="3"/>
  <c r="N97" i="3"/>
  <c r="H96" i="3"/>
  <c r="R96" i="3" s="1"/>
  <c r="N96" i="3"/>
  <c r="H95" i="3"/>
  <c r="P95" i="3" s="1"/>
  <c r="N95" i="3"/>
  <c r="H94" i="3"/>
  <c r="R94" i="3" s="1"/>
  <c r="N94" i="3"/>
  <c r="H93" i="3"/>
  <c r="N93" i="3"/>
  <c r="N92" i="3"/>
  <c r="H92" i="3"/>
  <c r="R92" i="3" s="1"/>
  <c r="N91" i="3"/>
  <c r="H91" i="3"/>
  <c r="P91" i="3" s="1"/>
  <c r="H90" i="3"/>
  <c r="R90" i="3" s="1"/>
  <c r="N90" i="3"/>
  <c r="H89" i="3"/>
  <c r="N89" i="3"/>
  <c r="N88" i="3"/>
  <c r="H88" i="3"/>
  <c r="R88" i="3" s="1"/>
  <c r="N87" i="3"/>
  <c r="H87" i="3"/>
  <c r="P87" i="3" s="1"/>
  <c r="H86" i="3"/>
  <c r="R86" i="3" s="1"/>
  <c r="N86" i="3"/>
  <c r="H85" i="3"/>
  <c r="N85" i="3"/>
  <c r="N84" i="3"/>
  <c r="N83" i="3"/>
  <c r="H82" i="3"/>
  <c r="R82" i="3" s="1"/>
  <c r="N82" i="3"/>
  <c r="N81" i="3"/>
  <c r="H80" i="3"/>
  <c r="R80" i="3" s="1"/>
  <c r="N80" i="3"/>
  <c r="H79" i="3"/>
  <c r="P79" i="3" s="1"/>
  <c r="N79" i="3"/>
  <c r="H78" i="3"/>
  <c r="R78" i="3" s="1"/>
  <c r="N78" i="3"/>
  <c r="H77" i="3"/>
  <c r="N77" i="3"/>
  <c r="N76" i="3"/>
  <c r="H76" i="3"/>
  <c r="R76" i="3" s="1"/>
  <c r="N75" i="3"/>
  <c r="H75" i="3"/>
  <c r="P75" i="3" s="1"/>
  <c r="H74" i="3"/>
  <c r="R74" i="3" s="1"/>
  <c r="N74" i="3"/>
  <c r="H73" i="3"/>
  <c r="N73" i="3"/>
  <c r="N72" i="3"/>
  <c r="H72" i="3"/>
  <c r="R72" i="3" s="1"/>
  <c r="N71" i="3"/>
  <c r="H71" i="3"/>
  <c r="P71" i="3" s="1"/>
  <c r="H70" i="3"/>
  <c r="R70" i="3" s="1"/>
  <c r="N70" i="3"/>
  <c r="H69" i="3"/>
  <c r="N69" i="3"/>
  <c r="H68" i="3"/>
  <c r="R68" i="3" s="1"/>
  <c r="N68" i="3"/>
  <c r="H67" i="3"/>
  <c r="P67" i="3" s="1"/>
  <c r="N67" i="3"/>
  <c r="H66" i="3"/>
  <c r="R66" i="3" s="1"/>
  <c r="N66" i="3"/>
  <c r="H65" i="3"/>
  <c r="R65" i="3" s="1"/>
  <c r="N65" i="3"/>
  <c r="H64" i="3"/>
  <c r="P64" i="3" s="1"/>
  <c r="N64" i="3"/>
  <c r="H63" i="3"/>
  <c r="R63" i="3" s="1"/>
  <c r="N63" i="3"/>
  <c r="H62" i="3"/>
  <c r="N62" i="3"/>
  <c r="N61" i="3"/>
  <c r="H61" i="3"/>
  <c r="R61" i="3" s="1"/>
  <c r="N60" i="3"/>
  <c r="H60" i="3"/>
  <c r="P60" i="3" s="1"/>
  <c r="H59" i="3"/>
  <c r="R59" i="3" s="1"/>
  <c r="N59" i="3"/>
  <c r="H58" i="3"/>
  <c r="N58" i="3"/>
  <c r="N57" i="3"/>
  <c r="H57" i="3"/>
  <c r="R57" i="3" s="1"/>
  <c r="N56" i="3"/>
  <c r="H55" i="3"/>
  <c r="N55" i="3"/>
  <c r="H54" i="3"/>
  <c r="N54" i="3"/>
  <c r="H53" i="3"/>
  <c r="R53" i="3" s="1"/>
  <c r="N53" i="3"/>
  <c r="H52" i="3"/>
  <c r="P52" i="3" s="1"/>
  <c r="N52" i="3"/>
  <c r="H51" i="3"/>
  <c r="R51" i="3" s="1"/>
  <c r="N51" i="3"/>
  <c r="H50" i="3"/>
  <c r="N50" i="3"/>
  <c r="H49" i="3"/>
  <c r="R49" i="3" s="1"/>
  <c r="N49" i="3"/>
  <c r="H48" i="3"/>
  <c r="P48" i="3" s="1"/>
  <c r="N48" i="3"/>
  <c r="H47" i="3"/>
  <c r="R47" i="3" s="1"/>
  <c r="N47" i="3"/>
  <c r="H46" i="3"/>
  <c r="N46" i="3"/>
  <c r="N45" i="3"/>
  <c r="H45" i="3"/>
  <c r="R45" i="3" s="1"/>
  <c r="N44" i="3"/>
  <c r="H44" i="3"/>
  <c r="P44" i="3" s="1"/>
  <c r="H43" i="3"/>
  <c r="R43" i="3" s="1"/>
  <c r="N43" i="3"/>
  <c r="H42" i="3"/>
  <c r="N42" i="3"/>
  <c r="N41" i="3"/>
  <c r="H41" i="3"/>
  <c r="R41" i="3" s="1"/>
  <c r="N40" i="3"/>
  <c r="H40" i="3"/>
  <c r="P40" i="3" s="1"/>
  <c r="H39" i="3"/>
  <c r="R39" i="3" s="1"/>
  <c r="N39" i="3"/>
  <c r="H38" i="3"/>
  <c r="N38" i="3"/>
  <c r="H37" i="3"/>
  <c r="N37" i="3"/>
  <c r="H30" i="3"/>
  <c r="N30" i="3"/>
  <c r="H28" i="3"/>
  <c r="N28" i="3"/>
  <c r="H27" i="3"/>
  <c r="P27" i="3" s="1"/>
  <c r="N27" i="3"/>
  <c r="H26" i="3"/>
  <c r="R26" i="3" s="1"/>
  <c r="N26" i="3"/>
  <c r="H25" i="3"/>
  <c r="P25" i="3" s="1"/>
  <c r="N25" i="3"/>
  <c r="H24" i="3"/>
  <c r="N24" i="3"/>
  <c r="H23" i="3"/>
  <c r="P23" i="3" s="1"/>
  <c r="N23" i="3"/>
  <c r="N22" i="3"/>
  <c r="H22" i="3"/>
  <c r="R22" i="3" s="1"/>
  <c r="N21" i="3"/>
  <c r="H21" i="3"/>
  <c r="H20" i="3"/>
  <c r="N20" i="3"/>
  <c r="H19" i="3"/>
  <c r="P19" i="3" s="1"/>
  <c r="N19" i="3"/>
  <c r="N18" i="3"/>
  <c r="H18" i="3"/>
  <c r="R18" i="3" s="1"/>
  <c r="N17" i="3"/>
  <c r="H17" i="3"/>
  <c r="H16" i="3"/>
  <c r="N16" i="3"/>
  <c r="H15" i="3"/>
  <c r="P15" i="3" s="1"/>
  <c r="N15" i="3"/>
  <c r="H14" i="3"/>
  <c r="R14" i="3" s="1"/>
  <c r="N14" i="3"/>
  <c r="H13" i="3"/>
  <c r="N13" i="3"/>
  <c r="H12" i="3"/>
  <c r="P12" i="3" s="1"/>
  <c r="N12" i="3"/>
  <c r="H11" i="3"/>
  <c r="P11" i="3" s="1"/>
  <c r="H10" i="3"/>
  <c r="H31" i="3" s="1"/>
  <c r="N10" i="3"/>
  <c r="H112" i="3"/>
  <c r="D176" i="4"/>
  <c r="D179" i="4"/>
  <c r="G162" i="4"/>
  <c r="D177" i="4"/>
  <c r="G160" i="4"/>
  <c r="D175" i="4"/>
  <c r="H150" i="4"/>
  <c r="P150" i="4" s="1"/>
  <c r="N150" i="4"/>
  <c r="H149" i="4"/>
  <c r="R149" i="4" s="1"/>
  <c r="N149" i="4"/>
  <c r="H148" i="4"/>
  <c r="Q148" i="4" s="1"/>
  <c r="N148" i="4"/>
  <c r="H147" i="4"/>
  <c r="R147" i="4" s="1"/>
  <c r="N147" i="4"/>
  <c r="H146" i="4"/>
  <c r="P146" i="4" s="1"/>
  <c r="N146" i="4"/>
  <c r="H145" i="4"/>
  <c r="H136" i="4"/>
  <c r="N136" i="4"/>
  <c r="H135" i="4"/>
  <c r="Q135" i="4" s="1"/>
  <c r="N135" i="4"/>
  <c r="H134" i="4"/>
  <c r="Q134" i="4" s="1"/>
  <c r="N134" i="4"/>
  <c r="H133" i="4"/>
  <c r="N133" i="4"/>
  <c r="H132" i="4"/>
  <c r="P132" i="4" s="1"/>
  <c r="N132" i="4"/>
  <c r="H131" i="4"/>
  <c r="R131" i="4" s="1"/>
  <c r="N131" i="4"/>
  <c r="H130" i="4"/>
  <c r="N130" i="4"/>
  <c r="H129" i="4"/>
  <c r="R129" i="4" s="1"/>
  <c r="N129" i="4"/>
  <c r="H128" i="4"/>
  <c r="P128" i="4" s="1"/>
  <c r="N128" i="4"/>
  <c r="H127" i="4"/>
  <c r="R127" i="4" s="1"/>
  <c r="N127" i="4"/>
  <c r="H126" i="4"/>
  <c r="N126" i="4"/>
  <c r="H125" i="4"/>
  <c r="N125" i="4"/>
  <c r="H115" i="4"/>
  <c r="R115" i="4" s="1"/>
  <c r="N114" i="4"/>
  <c r="H114" i="4"/>
  <c r="R114" i="4" s="1"/>
  <c r="H113" i="4"/>
  <c r="Q113" i="4" s="1"/>
  <c r="N113" i="4"/>
  <c r="N112" i="4"/>
  <c r="H112" i="4"/>
  <c r="P112" i="4" s="1"/>
  <c r="H111" i="4"/>
  <c r="R111" i="4" s="1"/>
  <c r="N111" i="4"/>
  <c r="H110" i="4"/>
  <c r="P110" i="4" s="1"/>
  <c r="N110" i="4"/>
  <c r="H109" i="4"/>
  <c r="N109" i="4"/>
  <c r="H108" i="4"/>
  <c r="Q108" i="4" s="1"/>
  <c r="N108" i="4"/>
  <c r="H107" i="4"/>
  <c r="R107" i="4" s="1"/>
  <c r="N107" i="4"/>
  <c r="H106" i="4"/>
  <c r="P106" i="4" s="1"/>
  <c r="N106" i="4"/>
  <c r="R77" i="4"/>
  <c r="N77" i="4"/>
  <c r="H105" i="4"/>
  <c r="N105" i="4"/>
  <c r="H104" i="4"/>
  <c r="R104" i="4" s="1"/>
  <c r="N104" i="4"/>
  <c r="H103" i="4"/>
  <c r="N103" i="4"/>
  <c r="H102" i="4"/>
  <c r="R102" i="4" s="1"/>
  <c r="N102" i="4"/>
  <c r="H101" i="4"/>
  <c r="Q101" i="4" s="1"/>
  <c r="N101" i="4"/>
  <c r="H100" i="4"/>
  <c r="N100" i="4"/>
  <c r="H99" i="4"/>
  <c r="P99" i="4" s="1"/>
  <c r="N99" i="4"/>
  <c r="H98" i="4"/>
  <c r="N98" i="4"/>
  <c r="H97" i="4"/>
  <c r="Q97" i="4" s="1"/>
  <c r="N97" i="4"/>
  <c r="H96" i="4"/>
  <c r="R96" i="4" s="1"/>
  <c r="N96" i="4"/>
  <c r="H95" i="4"/>
  <c r="P95" i="4" s="1"/>
  <c r="N95" i="4"/>
  <c r="H94" i="4"/>
  <c r="Q94" i="4" s="1"/>
  <c r="N94" i="4"/>
  <c r="H93" i="4"/>
  <c r="Q93" i="4" s="1"/>
  <c r="N93" i="4"/>
  <c r="H92" i="4"/>
  <c r="R92" i="4" s="1"/>
  <c r="N92" i="4"/>
  <c r="H91" i="4"/>
  <c r="P91" i="4" s="1"/>
  <c r="N91" i="4"/>
  <c r="Q90" i="4"/>
  <c r="H90" i="4"/>
  <c r="R90" i="4" s="1"/>
  <c r="N90" i="4"/>
  <c r="H78" i="4"/>
  <c r="Q78" i="4" s="1"/>
  <c r="N78" i="4"/>
  <c r="H89" i="4"/>
  <c r="R89" i="4" s="1"/>
  <c r="N89" i="4"/>
  <c r="H88" i="4"/>
  <c r="N88" i="4"/>
  <c r="H87" i="4"/>
  <c r="R87" i="4" s="1"/>
  <c r="N87" i="4"/>
  <c r="H86" i="4"/>
  <c r="H76" i="4"/>
  <c r="Q76" i="4" s="1"/>
  <c r="N76" i="4"/>
  <c r="H75" i="4"/>
  <c r="Q75" i="4" s="1"/>
  <c r="N75" i="4"/>
  <c r="H74" i="4"/>
  <c r="R74" i="4" s="1"/>
  <c r="N74" i="4"/>
  <c r="H73" i="4"/>
  <c r="P73" i="4" s="1"/>
  <c r="N73" i="4"/>
  <c r="H72" i="4"/>
  <c r="R72" i="4" s="1"/>
  <c r="N72" i="4"/>
  <c r="H71" i="4"/>
  <c r="Q71" i="4" s="1"/>
  <c r="N71" i="4"/>
  <c r="R70" i="4"/>
  <c r="H70" i="4"/>
  <c r="N70" i="4"/>
  <c r="H69" i="4"/>
  <c r="N69" i="4"/>
  <c r="H68" i="4"/>
  <c r="R68" i="4" s="1"/>
  <c r="N68" i="4"/>
  <c r="H67" i="4"/>
  <c r="Q67" i="4" s="1"/>
  <c r="N67" i="4"/>
  <c r="H66" i="4"/>
  <c r="N66" i="4"/>
  <c r="H65" i="4"/>
  <c r="P65" i="4" s="1"/>
  <c r="N65" i="4"/>
  <c r="R117" i="4"/>
  <c r="P116" i="4"/>
  <c r="Q116" i="4"/>
  <c r="H64" i="4"/>
  <c r="P64" i="4" s="1"/>
  <c r="N64" i="4"/>
  <c r="H63" i="4"/>
  <c r="Q63" i="4" s="1"/>
  <c r="N63" i="4"/>
  <c r="H62" i="4"/>
  <c r="R62" i="4" s="1"/>
  <c r="N62" i="4"/>
  <c r="H61" i="4"/>
  <c r="N61" i="4"/>
  <c r="H60" i="4"/>
  <c r="R60" i="4" s="1"/>
  <c r="N60" i="4"/>
  <c r="H59" i="4"/>
  <c r="N59" i="4"/>
  <c r="H58" i="4"/>
  <c r="Q58" i="4" s="1"/>
  <c r="N58" i="4"/>
  <c r="H57" i="4"/>
  <c r="Q57" i="4" s="1"/>
  <c r="N57" i="4"/>
  <c r="H56" i="4"/>
  <c r="P56" i="4" s="1"/>
  <c r="N56" i="4"/>
  <c r="H55" i="4"/>
  <c r="N55" i="4"/>
  <c r="H54" i="4"/>
  <c r="R54" i="4" s="1"/>
  <c r="N54" i="4"/>
  <c r="H53" i="4"/>
  <c r="Q53" i="4" s="1"/>
  <c r="N53" i="4"/>
  <c r="H52" i="4"/>
  <c r="R52" i="4" s="1"/>
  <c r="N52" i="4"/>
  <c r="H51" i="4"/>
  <c r="N51" i="4"/>
  <c r="H50" i="4"/>
  <c r="R50" i="4" s="1"/>
  <c r="N50" i="4"/>
  <c r="H49" i="4"/>
  <c r="Q49" i="4" s="1"/>
  <c r="N49" i="4"/>
  <c r="H48" i="4"/>
  <c r="Q48" i="4" s="1"/>
  <c r="N48" i="4"/>
  <c r="H47" i="4"/>
  <c r="N47" i="4"/>
  <c r="H46" i="4"/>
  <c r="R46" i="4" s="1"/>
  <c r="N46" i="4"/>
  <c r="H45" i="4"/>
  <c r="N45" i="4"/>
  <c r="H34" i="4"/>
  <c r="R34" i="4" s="1"/>
  <c r="N34" i="4"/>
  <c r="N33" i="4"/>
  <c r="H33" i="4"/>
  <c r="P33" i="4" s="1"/>
  <c r="H32" i="4"/>
  <c r="L24" i="4"/>
  <c r="L25" i="4" s="1"/>
  <c r="H24" i="4"/>
  <c r="Q24" i="4" s="1"/>
  <c r="H23" i="4"/>
  <c r="P23" i="4" s="1"/>
  <c r="H22" i="4"/>
  <c r="P22" i="4" s="1"/>
  <c r="H21" i="4"/>
  <c r="Q21" i="4" s="1"/>
  <c r="H20" i="4"/>
  <c r="H19" i="4"/>
  <c r="O19" i="4" s="1"/>
  <c r="H18" i="4"/>
  <c r="P18" i="4" s="1"/>
  <c r="H17" i="4"/>
  <c r="Q17" i="4" s="1"/>
  <c r="H16" i="4"/>
  <c r="R16" i="4" s="1"/>
  <c r="H15" i="4"/>
  <c r="O15" i="4" s="1"/>
  <c r="H14" i="4"/>
  <c r="P14" i="4" s="1"/>
  <c r="H13" i="4"/>
  <c r="Q13" i="4" s="1"/>
  <c r="H12" i="4"/>
  <c r="R12" i="4" s="1"/>
  <c r="H11" i="4"/>
  <c r="N11" i="4"/>
  <c r="D300" i="2"/>
  <c r="D298" i="2"/>
  <c r="U272" i="2"/>
  <c r="H272" i="2"/>
  <c r="M272" i="2"/>
  <c r="U271" i="2"/>
  <c r="H271" i="2"/>
  <c r="Q271" i="2" s="1"/>
  <c r="M271" i="2"/>
  <c r="U270" i="2"/>
  <c r="H270" i="2"/>
  <c r="M270" i="2"/>
  <c r="U269" i="2"/>
  <c r="H269" i="2"/>
  <c r="M269" i="2"/>
  <c r="U268" i="2"/>
  <c r="H268" i="2"/>
  <c r="O268" i="2" s="1"/>
  <c r="M268" i="2"/>
  <c r="U267" i="2"/>
  <c r="Q267" i="2"/>
  <c r="H267" i="2"/>
  <c r="M267" i="2"/>
  <c r="U266" i="2"/>
  <c r="H266" i="2"/>
  <c r="O266" i="2" s="1"/>
  <c r="M266" i="2"/>
  <c r="U265" i="2"/>
  <c r="H265" i="2"/>
  <c r="O265" i="2" s="1"/>
  <c r="M265" i="2"/>
  <c r="U264" i="2"/>
  <c r="H264" i="2"/>
  <c r="M264" i="2"/>
  <c r="U263" i="2"/>
  <c r="M263" i="2"/>
  <c r="H263" i="2"/>
  <c r="U262" i="2"/>
  <c r="M262" i="2"/>
  <c r="H262" i="2"/>
  <c r="Q262" i="2" s="1"/>
  <c r="U261" i="2"/>
  <c r="H261" i="2"/>
  <c r="M261" i="2"/>
  <c r="U260" i="2"/>
  <c r="H260" i="2"/>
  <c r="O260" i="2" s="1"/>
  <c r="M260" i="2"/>
  <c r="U259" i="2"/>
  <c r="M259" i="2"/>
  <c r="H259" i="2"/>
  <c r="Q259" i="2" s="1"/>
  <c r="U258" i="2"/>
  <c r="M258" i="2"/>
  <c r="H258" i="2"/>
  <c r="U257" i="2"/>
  <c r="H257" i="2"/>
  <c r="P257" i="2" s="1"/>
  <c r="M257" i="2"/>
  <c r="U256" i="2"/>
  <c r="H256" i="2"/>
  <c r="O256" i="2" s="1"/>
  <c r="M256" i="2"/>
  <c r="U255" i="2"/>
  <c r="H255" i="2"/>
  <c r="P255" i="2" s="1"/>
  <c r="M255" i="2"/>
  <c r="U254" i="2"/>
  <c r="H254" i="2"/>
  <c r="O254" i="2" s="1"/>
  <c r="M254" i="2"/>
  <c r="U253" i="2"/>
  <c r="H253" i="2"/>
  <c r="O253" i="2" s="1"/>
  <c r="M253" i="2"/>
  <c r="N253" i="2" s="1"/>
  <c r="U252" i="2"/>
  <c r="H252" i="2"/>
  <c r="M252" i="2"/>
  <c r="U251" i="2"/>
  <c r="M251" i="2"/>
  <c r="H251" i="2"/>
  <c r="U250" i="2"/>
  <c r="P250" i="2"/>
  <c r="M250" i="2"/>
  <c r="H250" i="2"/>
  <c r="Q250" i="2" s="1"/>
  <c r="U249" i="2"/>
  <c r="P249" i="2"/>
  <c r="H249" i="2"/>
  <c r="O249" i="2" s="1"/>
  <c r="M249" i="2"/>
  <c r="U248" i="2"/>
  <c r="O248" i="2"/>
  <c r="H248" i="2"/>
  <c r="M248" i="2"/>
  <c r="U247" i="2"/>
  <c r="Q247" i="2"/>
  <c r="H247" i="2"/>
  <c r="O247" i="2" s="1"/>
  <c r="M247" i="2"/>
  <c r="U246" i="2"/>
  <c r="H246" i="2"/>
  <c r="O246" i="2" s="1"/>
  <c r="M246" i="2"/>
  <c r="U245" i="2"/>
  <c r="H245" i="2"/>
  <c r="M245" i="2"/>
  <c r="U244" i="2"/>
  <c r="H244" i="2"/>
  <c r="M244" i="2"/>
  <c r="U243" i="2"/>
  <c r="H243" i="2"/>
  <c r="M243" i="2"/>
  <c r="U242" i="2"/>
  <c r="H242" i="2"/>
  <c r="O242" i="2" s="1"/>
  <c r="M242" i="2"/>
  <c r="U241" i="2"/>
  <c r="H241" i="2"/>
  <c r="M241" i="2"/>
  <c r="U240" i="2"/>
  <c r="H240" i="2"/>
  <c r="O240" i="2" s="1"/>
  <c r="M240" i="2"/>
  <c r="U239" i="2"/>
  <c r="H239" i="2"/>
  <c r="M239" i="2"/>
  <c r="U238" i="2"/>
  <c r="P238" i="2"/>
  <c r="H238" i="2"/>
  <c r="M238" i="2"/>
  <c r="U237" i="2"/>
  <c r="H237" i="2"/>
  <c r="M237" i="2"/>
  <c r="U236" i="2"/>
  <c r="H236" i="2"/>
  <c r="P236" i="2" s="1"/>
  <c r="M236" i="2"/>
  <c r="U235" i="2"/>
  <c r="H235" i="2"/>
  <c r="Q235" i="2" s="1"/>
  <c r="M235" i="2"/>
  <c r="U234" i="2"/>
  <c r="H234" i="2"/>
  <c r="M234" i="2"/>
  <c r="U233" i="2"/>
  <c r="H233" i="2"/>
  <c r="M233" i="2"/>
  <c r="N233" i="2" s="1"/>
  <c r="U232" i="2"/>
  <c r="H232" i="2"/>
  <c r="P232" i="2" s="1"/>
  <c r="M232" i="2"/>
  <c r="U231" i="2"/>
  <c r="H231" i="2"/>
  <c r="Q231" i="2" s="1"/>
  <c r="M231" i="2"/>
  <c r="U230" i="2"/>
  <c r="M230" i="2"/>
  <c r="H230" i="2"/>
  <c r="U229" i="2"/>
  <c r="M229" i="2"/>
  <c r="H229" i="2"/>
  <c r="U228" i="2"/>
  <c r="H228" i="2"/>
  <c r="Q228" i="2" s="1"/>
  <c r="M228" i="2"/>
  <c r="U227" i="2"/>
  <c r="H227" i="2"/>
  <c r="M227" i="2"/>
  <c r="U226" i="2"/>
  <c r="H226" i="2"/>
  <c r="O226" i="2" s="1"/>
  <c r="M226" i="2"/>
  <c r="U225" i="2"/>
  <c r="H225" i="2"/>
  <c r="Q225" i="2" s="1"/>
  <c r="M225" i="2"/>
  <c r="U224" i="2"/>
  <c r="H224" i="2"/>
  <c r="Q224" i="2" s="1"/>
  <c r="M224" i="2"/>
  <c r="U223" i="2"/>
  <c r="H223" i="2"/>
  <c r="M223" i="2"/>
  <c r="U222" i="2"/>
  <c r="H222" i="2"/>
  <c r="Q222" i="2" s="1"/>
  <c r="M222" i="2"/>
  <c r="U221" i="2"/>
  <c r="H221" i="2"/>
  <c r="Q221" i="2" s="1"/>
  <c r="M221" i="2"/>
  <c r="U220" i="2"/>
  <c r="H220" i="2"/>
  <c r="P220" i="2" s="1"/>
  <c r="M220" i="2"/>
  <c r="U219" i="2"/>
  <c r="H219" i="2"/>
  <c r="M219" i="2"/>
  <c r="U218" i="2"/>
  <c r="Q218" i="2"/>
  <c r="H218" i="2"/>
  <c r="O218" i="2" s="1"/>
  <c r="M218" i="2"/>
  <c r="N218" i="2" s="1"/>
  <c r="U217" i="2"/>
  <c r="H217" i="2"/>
  <c r="M217" i="2"/>
  <c r="U216" i="2"/>
  <c r="H216" i="2"/>
  <c r="Q216" i="2" s="1"/>
  <c r="M216" i="2"/>
  <c r="U215" i="2"/>
  <c r="H215" i="2"/>
  <c r="Q215" i="2" s="1"/>
  <c r="M215" i="2"/>
  <c r="U214" i="2"/>
  <c r="H214" i="2"/>
  <c r="O214" i="2" s="1"/>
  <c r="M214" i="2"/>
  <c r="U213" i="2"/>
  <c r="H213" i="2"/>
  <c r="M213" i="2"/>
  <c r="U212" i="2"/>
  <c r="H212" i="2"/>
  <c r="Q212" i="2" s="1"/>
  <c r="M212" i="2"/>
  <c r="U211" i="2"/>
  <c r="H211" i="2"/>
  <c r="Q211" i="2" s="1"/>
  <c r="M211" i="2"/>
  <c r="U210" i="2"/>
  <c r="H210" i="2"/>
  <c r="Q210" i="2" s="1"/>
  <c r="M210" i="2"/>
  <c r="U209" i="2"/>
  <c r="H209" i="2"/>
  <c r="M209" i="2"/>
  <c r="U208" i="2"/>
  <c r="H208" i="2"/>
  <c r="O208" i="2" s="1"/>
  <c r="M208" i="2"/>
  <c r="U207" i="2"/>
  <c r="H207" i="2"/>
  <c r="Q207" i="2" s="1"/>
  <c r="M207" i="2"/>
  <c r="U206" i="2"/>
  <c r="M206" i="2"/>
  <c r="H206" i="2"/>
  <c r="Q206" i="2" s="1"/>
  <c r="U205" i="2"/>
  <c r="M205" i="2"/>
  <c r="H205" i="2"/>
  <c r="Q205" i="2" s="1"/>
  <c r="U204" i="2"/>
  <c r="H204" i="2"/>
  <c r="P204" i="2" s="1"/>
  <c r="M204" i="2"/>
  <c r="U203" i="2"/>
  <c r="H203" i="2"/>
  <c r="M203" i="2"/>
  <c r="U202" i="2"/>
  <c r="M202" i="2"/>
  <c r="H202" i="2"/>
  <c r="P202" i="2" s="1"/>
  <c r="U201" i="2"/>
  <c r="M201" i="2"/>
  <c r="H201" i="2"/>
  <c r="Q201" i="2" s="1"/>
  <c r="U200" i="2"/>
  <c r="H200" i="2"/>
  <c r="M200" i="2"/>
  <c r="U199" i="2"/>
  <c r="H199" i="2"/>
  <c r="M199" i="2"/>
  <c r="U198" i="2"/>
  <c r="H198" i="2"/>
  <c r="Q198" i="2" s="1"/>
  <c r="M198" i="2"/>
  <c r="U197" i="2"/>
  <c r="H197" i="2"/>
  <c r="Q197" i="2" s="1"/>
  <c r="M197" i="2"/>
  <c r="U196" i="2"/>
  <c r="H196" i="2"/>
  <c r="P196" i="2" s="1"/>
  <c r="M196" i="2"/>
  <c r="U195" i="2"/>
  <c r="H195" i="2"/>
  <c r="M195" i="2"/>
  <c r="U194" i="2"/>
  <c r="H194" i="2"/>
  <c r="M194" i="2"/>
  <c r="N194" i="2" s="1"/>
  <c r="U193" i="2"/>
  <c r="H193" i="2"/>
  <c r="Q193" i="2" s="1"/>
  <c r="M193" i="2"/>
  <c r="U192" i="2"/>
  <c r="P192" i="2"/>
  <c r="H192" i="2"/>
  <c r="Q192" i="2" s="1"/>
  <c r="M192" i="2"/>
  <c r="U191" i="2"/>
  <c r="H191" i="2"/>
  <c r="M191" i="2"/>
  <c r="U190" i="2"/>
  <c r="H190" i="2"/>
  <c r="O190" i="2" s="1"/>
  <c r="M190" i="2"/>
  <c r="U189" i="2"/>
  <c r="H189" i="2"/>
  <c r="M189" i="2"/>
  <c r="U188" i="2"/>
  <c r="H188" i="2"/>
  <c r="Q188" i="2" s="1"/>
  <c r="M188" i="2"/>
  <c r="U187" i="2"/>
  <c r="H187" i="2"/>
  <c r="Q187" i="2" s="1"/>
  <c r="M187" i="2"/>
  <c r="U186" i="2"/>
  <c r="H186" i="2"/>
  <c r="Q186" i="2" s="1"/>
  <c r="M186" i="2"/>
  <c r="U185" i="2"/>
  <c r="H185" i="2"/>
  <c r="M185" i="2"/>
  <c r="U184" i="2"/>
  <c r="H184" i="2"/>
  <c r="O184" i="2" s="1"/>
  <c r="M184" i="2"/>
  <c r="U183" i="2"/>
  <c r="H183" i="2"/>
  <c r="O183" i="2" s="1"/>
  <c r="M183" i="2"/>
  <c r="U182" i="2"/>
  <c r="H182" i="2"/>
  <c r="Q182" i="2" s="1"/>
  <c r="M182" i="2"/>
  <c r="U181" i="2"/>
  <c r="H181" i="2"/>
  <c r="M181" i="2"/>
  <c r="U180" i="2"/>
  <c r="H180" i="2"/>
  <c r="O180" i="2" s="1"/>
  <c r="M180" i="2"/>
  <c r="U179" i="2"/>
  <c r="H179" i="2"/>
  <c r="O179" i="2" s="1"/>
  <c r="M179" i="2"/>
  <c r="U178" i="2"/>
  <c r="M178" i="2"/>
  <c r="H178" i="2"/>
  <c r="U177" i="2"/>
  <c r="M177" i="2"/>
  <c r="H177" i="2"/>
  <c r="U176" i="2"/>
  <c r="H176" i="2"/>
  <c r="M176" i="2"/>
  <c r="U175" i="2"/>
  <c r="H175" i="2"/>
  <c r="O175" i="2" s="1"/>
  <c r="M175" i="2"/>
  <c r="U174" i="2"/>
  <c r="H174" i="2"/>
  <c r="O174" i="2" s="1"/>
  <c r="M174" i="2"/>
  <c r="U173" i="2"/>
  <c r="H173" i="2"/>
  <c r="O173" i="2" s="1"/>
  <c r="M173" i="2"/>
  <c r="U172" i="2"/>
  <c r="H172" i="2"/>
  <c r="O172" i="2" s="1"/>
  <c r="M172" i="2"/>
  <c r="U171" i="2"/>
  <c r="H171" i="2"/>
  <c r="M171" i="2"/>
  <c r="U170" i="2"/>
  <c r="H170" i="2"/>
  <c r="O170" i="2" s="1"/>
  <c r="M170" i="2"/>
  <c r="U169" i="2"/>
  <c r="H169" i="2"/>
  <c r="M169" i="2"/>
  <c r="U168" i="2"/>
  <c r="H168" i="2"/>
  <c r="M168" i="2"/>
  <c r="U167" i="2"/>
  <c r="H167" i="2"/>
  <c r="M167" i="2"/>
  <c r="U166" i="2"/>
  <c r="M166" i="2"/>
  <c r="H166" i="2"/>
  <c r="Q166" i="2" s="1"/>
  <c r="U165" i="2"/>
  <c r="M165" i="2"/>
  <c r="H165" i="2"/>
  <c r="U164" i="2"/>
  <c r="H164" i="2"/>
  <c r="O164" i="2" s="1"/>
  <c r="M164" i="2"/>
  <c r="U163" i="2"/>
  <c r="H163" i="2"/>
  <c r="M163" i="2"/>
  <c r="U162" i="2"/>
  <c r="H162" i="2"/>
  <c r="M162" i="2"/>
  <c r="U161" i="2"/>
  <c r="H161" i="2"/>
  <c r="M161" i="2"/>
  <c r="J153" i="2"/>
  <c r="M153" i="2" s="1"/>
  <c r="H153" i="2"/>
  <c r="U152" i="2"/>
  <c r="J152" i="2"/>
  <c r="M152" i="2" s="1"/>
  <c r="H152" i="2"/>
  <c r="U151" i="2"/>
  <c r="J151" i="2"/>
  <c r="M151" i="2" s="1"/>
  <c r="H151" i="2"/>
  <c r="Q151" i="2" s="1"/>
  <c r="U150" i="2"/>
  <c r="J150" i="2"/>
  <c r="M150" i="2" s="1"/>
  <c r="H150" i="2"/>
  <c r="O150" i="2" s="1"/>
  <c r="U149" i="2"/>
  <c r="J149" i="2"/>
  <c r="M149" i="2" s="1"/>
  <c r="H149" i="2"/>
  <c r="Q149" i="2" s="1"/>
  <c r="U148" i="2"/>
  <c r="J148" i="2"/>
  <c r="M148" i="2" s="1"/>
  <c r="H148" i="2"/>
  <c r="U147" i="2"/>
  <c r="J147" i="2"/>
  <c r="M147" i="2" s="1"/>
  <c r="H147" i="2"/>
  <c r="Q147" i="2" s="1"/>
  <c r="U146" i="2"/>
  <c r="J146" i="2"/>
  <c r="M146" i="2" s="1"/>
  <c r="H146" i="2"/>
  <c r="O146" i="2" s="1"/>
  <c r="U145" i="2"/>
  <c r="J145" i="2"/>
  <c r="M145" i="2" s="1"/>
  <c r="H145" i="2"/>
  <c r="U144" i="2"/>
  <c r="J144" i="2"/>
  <c r="M144" i="2" s="1"/>
  <c r="H144" i="2"/>
  <c r="Q144" i="2" s="1"/>
  <c r="U143" i="2"/>
  <c r="J143" i="2"/>
  <c r="M143" i="2" s="1"/>
  <c r="H143" i="2"/>
  <c r="U142" i="2"/>
  <c r="J142" i="2"/>
  <c r="M142" i="2" s="1"/>
  <c r="H142" i="2"/>
  <c r="O142" i="2" s="1"/>
  <c r="U141" i="2"/>
  <c r="J141" i="2"/>
  <c r="M141" i="2" s="1"/>
  <c r="H141" i="2"/>
  <c r="Q141" i="2" s="1"/>
  <c r="U140" i="2"/>
  <c r="J140" i="2"/>
  <c r="M140" i="2" s="1"/>
  <c r="H140" i="2"/>
  <c r="U139" i="2"/>
  <c r="Q139" i="2"/>
  <c r="J139" i="2"/>
  <c r="M139" i="2" s="1"/>
  <c r="H139" i="2"/>
  <c r="P139" i="2" s="1"/>
  <c r="U138" i="2"/>
  <c r="J138" i="2"/>
  <c r="M138" i="2" s="1"/>
  <c r="H138" i="2"/>
  <c r="O138" i="2" s="1"/>
  <c r="U137" i="2"/>
  <c r="J137" i="2"/>
  <c r="M137" i="2" s="1"/>
  <c r="H137" i="2"/>
  <c r="Q137" i="2" s="1"/>
  <c r="U136" i="2"/>
  <c r="J136" i="2"/>
  <c r="M136" i="2" s="1"/>
  <c r="H136" i="2"/>
  <c r="U135" i="2"/>
  <c r="J135" i="2"/>
  <c r="M135" i="2" s="1"/>
  <c r="H135" i="2"/>
  <c r="P135" i="2" s="1"/>
  <c r="U134" i="2"/>
  <c r="J134" i="2"/>
  <c r="M134" i="2" s="1"/>
  <c r="H134" i="2"/>
  <c r="U133" i="2"/>
  <c r="J133" i="2"/>
  <c r="M133" i="2" s="1"/>
  <c r="H133" i="2"/>
  <c r="U132" i="2"/>
  <c r="J132" i="2"/>
  <c r="M132" i="2" s="1"/>
  <c r="H132" i="2"/>
  <c r="U131" i="2"/>
  <c r="J131" i="2"/>
  <c r="M131" i="2" s="1"/>
  <c r="H131" i="2"/>
  <c r="Q131" i="2" s="1"/>
  <c r="U130" i="2"/>
  <c r="J130" i="2"/>
  <c r="M130" i="2" s="1"/>
  <c r="H130" i="2"/>
  <c r="U129" i="2"/>
  <c r="J129" i="2"/>
  <c r="M129" i="2" s="1"/>
  <c r="H129" i="2"/>
  <c r="Q129" i="2" s="1"/>
  <c r="U128" i="2"/>
  <c r="J128" i="2"/>
  <c r="M128" i="2" s="1"/>
  <c r="H128" i="2"/>
  <c r="J127" i="2"/>
  <c r="M127" i="2" s="1"/>
  <c r="H127" i="2"/>
  <c r="U126" i="2"/>
  <c r="J126" i="2"/>
  <c r="M126" i="2" s="1"/>
  <c r="H126" i="2"/>
  <c r="Q126" i="2" s="1"/>
  <c r="U125" i="2"/>
  <c r="J125" i="2"/>
  <c r="M125" i="2" s="1"/>
  <c r="H125" i="2"/>
  <c r="U124" i="2"/>
  <c r="J124" i="2"/>
  <c r="M124" i="2" s="1"/>
  <c r="H124" i="2"/>
  <c r="Q124" i="2" s="1"/>
  <c r="U123" i="2"/>
  <c r="J123" i="2"/>
  <c r="M123" i="2" s="1"/>
  <c r="H123" i="2"/>
  <c r="P123" i="2" s="1"/>
  <c r="U122" i="2"/>
  <c r="J122" i="2"/>
  <c r="M122" i="2" s="1"/>
  <c r="H122" i="2"/>
  <c r="Q122" i="2" s="1"/>
  <c r="U121" i="2"/>
  <c r="J121" i="2"/>
  <c r="M121" i="2" s="1"/>
  <c r="H121" i="2"/>
  <c r="U120" i="2"/>
  <c r="J120" i="2"/>
  <c r="M120" i="2" s="1"/>
  <c r="H120" i="2"/>
  <c r="U119" i="2"/>
  <c r="J119" i="2"/>
  <c r="M119" i="2" s="1"/>
  <c r="H119" i="2"/>
  <c r="Q119" i="2" s="1"/>
  <c r="U118" i="2"/>
  <c r="J118" i="2"/>
  <c r="M118" i="2" s="1"/>
  <c r="H118" i="2"/>
  <c r="Q118" i="2" s="1"/>
  <c r="U117" i="2"/>
  <c r="J117" i="2"/>
  <c r="M117" i="2" s="1"/>
  <c r="H117" i="2"/>
  <c r="O117" i="2" s="1"/>
  <c r="U116" i="2"/>
  <c r="J116" i="2"/>
  <c r="M116" i="2" s="1"/>
  <c r="H116" i="2"/>
  <c r="Q116" i="2" s="1"/>
  <c r="U115" i="2"/>
  <c r="J115" i="2"/>
  <c r="M115" i="2" s="1"/>
  <c r="H115" i="2"/>
  <c r="U114" i="2"/>
  <c r="J114" i="2"/>
  <c r="M114" i="2" s="1"/>
  <c r="H114" i="2"/>
  <c r="Q114" i="2" s="1"/>
  <c r="U113" i="2"/>
  <c r="J113" i="2"/>
  <c r="M113" i="2" s="1"/>
  <c r="H113" i="2"/>
  <c r="U112" i="2"/>
  <c r="J112" i="2"/>
  <c r="M112" i="2" s="1"/>
  <c r="H112" i="2"/>
  <c r="Q112" i="2" s="1"/>
  <c r="U111" i="2"/>
  <c r="O111" i="2"/>
  <c r="J111" i="2"/>
  <c r="M111" i="2" s="1"/>
  <c r="N111" i="2" s="1"/>
  <c r="H111" i="2"/>
  <c r="Q111" i="2" s="1"/>
  <c r="U110" i="2"/>
  <c r="Q110" i="2"/>
  <c r="J110" i="2"/>
  <c r="M110" i="2" s="1"/>
  <c r="N110" i="2" s="1"/>
  <c r="H110" i="2"/>
  <c r="U109" i="2"/>
  <c r="Q109" i="2"/>
  <c r="J109" i="2"/>
  <c r="M109" i="2" s="1"/>
  <c r="H109" i="2"/>
  <c r="O109" i="2" s="1"/>
  <c r="U108" i="2"/>
  <c r="J108" i="2"/>
  <c r="M108" i="2" s="1"/>
  <c r="H108" i="2"/>
  <c r="U107" i="2"/>
  <c r="J107" i="2"/>
  <c r="M107" i="2" s="1"/>
  <c r="H107" i="2"/>
  <c r="O107" i="2" s="1"/>
  <c r="U106" i="2"/>
  <c r="J106" i="2"/>
  <c r="M106" i="2" s="1"/>
  <c r="H106" i="2"/>
  <c r="P106" i="2" s="1"/>
  <c r="U105" i="2"/>
  <c r="J105" i="2"/>
  <c r="M105" i="2" s="1"/>
  <c r="H105" i="2"/>
  <c r="O105" i="2" s="1"/>
  <c r="U104" i="2"/>
  <c r="J104" i="2"/>
  <c r="M104" i="2" s="1"/>
  <c r="H104" i="2"/>
  <c r="U103" i="2"/>
  <c r="J103" i="2"/>
  <c r="M103" i="2" s="1"/>
  <c r="H103" i="2"/>
  <c r="Q103" i="2" s="1"/>
  <c r="U102" i="2"/>
  <c r="J102" i="2"/>
  <c r="M102" i="2" s="1"/>
  <c r="H102" i="2"/>
  <c r="Q102" i="2" s="1"/>
  <c r="U101" i="2"/>
  <c r="J101" i="2"/>
  <c r="M101" i="2" s="1"/>
  <c r="H101" i="2"/>
  <c r="O101" i="2" s="1"/>
  <c r="U100" i="2"/>
  <c r="J100" i="2"/>
  <c r="M100" i="2" s="1"/>
  <c r="H100" i="2"/>
  <c r="O100" i="2" s="1"/>
  <c r="U99" i="2"/>
  <c r="J99" i="2"/>
  <c r="M99" i="2" s="1"/>
  <c r="H99" i="2"/>
  <c r="Q99" i="2" s="1"/>
  <c r="U98" i="2"/>
  <c r="J98" i="2"/>
  <c r="M98" i="2" s="1"/>
  <c r="H98" i="2"/>
  <c r="Q98" i="2" s="1"/>
  <c r="U97" i="2"/>
  <c r="J97" i="2"/>
  <c r="M97" i="2" s="1"/>
  <c r="H97" i="2"/>
  <c r="O97" i="2" s="1"/>
  <c r="U96" i="2"/>
  <c r="J96" i="2"/>
  <c r="M96" i="2" s="1"/>
  <c r="H96" i="2"/>
  <c r="Q96" i="2" s="1"/>
  <c r="U95" i="2"/>
  <c r="J95" i="2"/>
  <c r="M95" i="2" s="1"/>
  <c r="H95" i="2"/>
  <c r="O95" i="2" s="1"/>
  <c r="U94" i="2"/>
  <c r="J94" i="2"/>
  <c r="M94" i="2" s="1"/>
  <c r="H94" i="2"/>
  <c r="P94" i="2" s="1"/>
  <c r="U93" i="2"/>
  <c r="J93" i="2"/>
  <c r="M93" i="2" s="1"/>
  <c r="H93" i="2"/>
  <c r="O93" i="2" s="1"/>
  <c r="U92" i="2"/>
  <c r="J92" i="2"/>
  <c r="M92" i="2" s="1"/>
  <c r="H92" i="2"/>
  <c r="Q92" i="2" s="1"/>
  <c r="U91" i="2"/>
  <c r="J91" i="2"/>
  <c r="M91" i="2" s="1"/>
  <c r="H91" i="2"/>
  <c r="Q91" i="2" s="1"/>
  <c r="U90" i="2"/>
  <c r="J90" i="2"/>
  <c r="M90" i="2" s="1"/>
  <c r="H90" i="2"/>
  <c r="P90" i="2" s="1"/>
  <c r="U89" i="2"/>
  <c r="J89" i="2"/>
  <c r="M89" i="2" s="1"/>
  <c r="H89" i="2"/>
  <c r="O89" i="2" s="1"/>
  <c r="U88" i="2"/>
  <c r="J88" i="2"/>
  <c r="M88" i="2" s="1"/>
  <c r="H88" i="2"/>
  <c r="Q88" i="2" s="1"/>
  <c r="U87" i="2"/>
  <c r="J87" i="2"/>
  <c r="M87" i="2" s="1"/>
  <c r="H87" i="2"/>
  <c r="Q87" i="2" s="1"/>
  <c r="U86" i="2"/>
  <c r="J86" i="2"/>
  <c r="M86" i="2" s="1"/>
  <c r="H86" i="2"/>
  <c r="P86" i="2" s="1"/>
  <c r="U85" i="2"/>
  <c r="J85" i="2"/>
  <c r="M85" i="2" s="1"/>
  <c r="H85" i="2"/>
  <c r="O85" i="2" s="1"/>
  <c r="U84" i="2"/>
  <c r="P84" i="2"/>
  <c r="O84" i="2"/>
  <c r="J84" i="2"/>
  <c r="M84" i="2" s="1"/>
  <c r="H84" i="2"/>
  <c r="Q84" i="2" s="1"/>
  <c r="U83" i="2"/>
  <c r="J83" i="2"/>
  <c r="M83" i="2" s="1"/>
  <c r="H83" i="2"/>
  <c r="Q83" i="2" s="1"/>
  <c r="U82" i="2"/>
  <c r="J82" i="2"/>
  <c r="M82" i="2" s="1"/>
  <c r="H82" i="2"/>
  <c r="P82" i="2" s="1"/>
  <c r="U81" i="2"/>
  <c r="J81" i="2"/>
  <c r="M81" i="2" s="1"/>
  <c r="H81" i="2"/>
  <c r="O81" i="2" s="1"/>
  <c r="U80" i="2"/>
  <c r="J80" i="2"/>
  <c r="M80" i="2" s="1"/>
  <c r="H80" i="2"/>
  <c r="O80" i="2" s="1"/>
  <c r="U79" i="2"/>
  <c r="J79" i="2"/>
  <c r="M79" i="2" s="1"/>
  <c r="H79" i="2"/>
  <c r="Q79" i="2" s="1"/>
  <c r="U78" i="2"/>
  <c r="J78" i="2"/>
  <c r="M78" i="2" s="1"/>
  <c r="H78" i="2"/>
  <c r="P78" i="2" s="1"/>
  <c r="U77" i="2"/>
  <c r="J77" i="2"/>
  <c r="M77" i="2" s="1"/>
  <c r="H77" i="2"/>
  <c r="O77" i="2" s="1"/>
  <c r="U76" i="2"/>
  <c r="J76" i="2"/>
  <c r="M76" i="2" s="1"/>
  <c r="H76" i="2"/>
  <c r="P76" i="2" s="1"/>
  <c r="U75" i="2"/>
  <c r="J75" i="2"/>
  <c r="M75" i="2" s="1"/>
  <c r="H75" i="2"/>
  <c r="O75" i="2" s="1"/>
  <c r="U74" i="2"/>
  <c r="J74" i="2"/>
  <c r="M74" i="2" s="1"/>
  <c r="H74" i="2"/>
  <c r="P74" i="2" s="1"/>
  <c r="U73" i="2"/>
  <c r="J73" i="2"/>
  <c r="M73" i="2" s="1"/>
  <c r="H73" i="2"/>
  <c r="Q73" i="2" s="1"/>
  <c r="U72" i="2"/>
  <c r="J72" i="2"/>
  <c r="M72" i="2" s="1"/>
  <c r="H72" i="2"/>
  <c r="P72" i="2" s="1"/>
  <c r="U71" i="2"/>
  <c r="J71" i="2"/>
  <c r="M71" i="2" s="1"/>
  <c r="H71" i="2"/>
  <c r="O71" i="2" s="1"/>
  <c r="U70" i="2"/>
  <c r="J70" i="2"/>
  <c r="M70" i="2" s="1"/>
  <c r="H70" i="2"/>
  <c r="P70" i="2" s="1"/>
  <c r="U69" i="2"/>
  <c r="J69" i="2"/>
  <c r="M69" i="2" s="1"/>
  <c r="H69" i="2"/>
  <c r="Q69" i="2" s="1"/>
  <c r="U68" i="2"/>
  <c r="J68" i="2"/>
  <c r="M68" i="2" s="1"/>
  <c r="H68" i="2"/>
  <c r="P68" i="2" s="1"/>
  <c r="J67" i="2"/>
  <c r="M67" i="2" s="1"/>
  <c r="H67" i="2"/>
  <c r="P67" i="2" s="1"/>
  <c r="U66" i="2"/>
  <c r="J66" i="2"/>
  <c r="M66" i="2" s="1"/>
  <c r="H66" i="2"/>
  <c r="Q66" i="2" s="1"/>
  <c r="U65" i="2"/>
  <c r="J65" i="2"/>
  <c r="M65" i="2" s="1"/>
  <c r="H65" i="2"/>
  <c r="P65" i="2" s="1"/>
  <c r="U64" i="2"/>
  <c r="J64" i="2"/>
  <c r="M64" i="2" s="1"/>
  <c r="H64" i="2"/>
  <c r="O64" i="2" s="1"/>
  <c r="U63" i="2"/>
  <c r="J63" i="2"/>
  <c r="M63" i="2" s="1"/>
  <c r="H63" i="2"/>
  <c r="Q63" i="2" s="1"/>
  <c r="U62" i="2"/>
  <c r="J62" i="2"/>
  <c r="M62" i="2" s="1"/>
  <c r="H62" i="2"/>
  <c r="Q62" i="2" s="1"/>
  <c r="U61" i="2"/>
  <c r="J61" i="2"/>
  <c r="M61" i="2" s="1"/>
  <c r="H61" i="2"/>
  <c r="P61" i="2" s="1"/>
  <c r="U60" i="2"/>
  <c r="J60" i="2"/>
  <c r="M60" i="2" s="1"/>
  <c r="H60" i="2"/>
  <c r="O60" i="2" s="1"/>
  <c r="U59" i="2"/>
  <c r="J59" i="2"/>
  <c r="M59" i="2" s="1"/>
  <c r="H59" i="2"/>
  <c r="Q59" i="2" s="1"/>
  <c r="U58" i="2"/>
  <c r="J58" i="2"/>
  <c r="M58" i="2" s="1"/>
  <c r="H58" i="2"/>
  <c r="Q58" i="2" s="1"/>
  <c r="U57" i="2"/>
  <c r="J57" i="2"/>
  <c r="M57" i="2" s="1"/>
  <c r="H57" i="2"/>
  <c r="P57" i="2" s="1"/>
  <c r="U56" i="2"/>
  <c r="J56" i="2"/>
  <c r="M56" i="2" s="1"/>
  <c r="H56" i="2"/>
  <c r="O56" i="2" s="1"/>
  <c r="U55" i="2"/>
  <c r="J55" i="2"/>
  <c r="M55" i="2" s="1"/>
  <c r="N55" i="2" s="1"/>
  <c r="H55" i="2"/>
  <c r="Q55" i="2" s="1"/>
  <c r="U54" i="2"/>
  <c r="J54" i="2"/>
  <c r="M54" i="2" s="1"/>
  <c r="H54" i="2"/>
  <c r="Q54" i="2" s="1"/>
  <c r="U53" i="2"/>
  <c r="J53" i="2"/>
  <c r="M53" i="2" s="1"/>
  <c r="H53" i="2"/>
  <c r="P53" i="2" s="1"/>
  <c r="U52" i="2"/>
  <c r="J52" i="2"/>
  <c r="M52" i="2" s="1"/>
  <c r="H52" i="2"/>
  <c r="O52" i="2" s="1"/>
  <c r="U51" i="2"/>
  <c r="M51" i="2"/>
  <c r="J51" i="2"/>
  <c r="H51" i="2"/>
  <c r="Q51" i="2" s="1"/>
  <c r="U50" i="2"/>
  <c r="J50" i="2"/>
  <c r="M50" i="2" s="1"/>
  <c r="H50" i="2"/>
  <c r="Q50" i="2" s="1"/>
  <c r="U49" i="2"/>
  <c r="J49" i="2"/>
  <c r="M49" i="2" s="1"/>
  <c r="H49" i="2"/>
  <c r="P49" i="2" s="1"/>
  <c r="U48" i="2"/>
  <c r="J48" i="2"/>
  <c r="M48" i="2" s="1"/>
  <c r="H48" i="2"/>
  <c r="O48" i="2" s="1"/>
  <c r="U47" i="2"/>
  <c r="J47" i="2"/>
  <c r="M47" i="2" s="1"/>
  <c r="H47" i="2"/>
  <c r="Q47" i="2" s="1"/>
  <c r="U46" i="2"/>
  <c r="J46" i="2"/>
  <c r="M46" i="2" s="1"/>
  <c r="H46" i="2"/>
  <c r="Q46" i="2" s="1"/>
  <c r="U45" i="2"/>
  <c r="J45" i="2"/>
  <c r="M45" i="2" s="1"/>
  <c r="H45" i="2"/>
  <c r="P45" i="2" s="1"/>
  <c r="U44" i="2"/>
  <c r="J44" i="2"/>
  <c r="M44" i="2" s="1"/>
  <c r="H44" i="2"/>
  <c r="O44" i="2" s="1"/>
  <c r="U43" i="2"/>
  <c r="J43" i="2"/>
  <c r="M43" i="2" s="1"/>
  <c r="H43" i="2"/>
  <c r="Q43" i="2" s="1"/>
  <c r="U42" i="2"/>
  <c r="O42" i="2"/>
  <c r="J42" i="2"/>
  <c r="M42" i="2" s="1"/>
  <c r="H42" i="2"/>
  <c r="P42" i="2" s="1"/>
  <c r="U41" i="2"/>
  <c r="J41" i="2"/>
  <c r="M41" i="2" s="1"/>
  <c r="H41" i="2"/>
  <c r="P41" i="2" s="1"/>
  <c r="U40" i="2"/>
  <c r="J40" i="2"/>
  <c r="M40" i="2" s="1"/>
  <c r="H40" i="2"/>
  <c r="O40" i="2" s="1"/>
  <c r="U39" i="2"/>
  <c r="J39" i="2"/>
  <c r="H39" i="2"/>
  <c r="U30" i="2"/>
  <c r="H30" i="2"/>
  <c r="U29" i="2"/>
  <c r="H29" i="2"/>
  <c r="U28" i="2"/>
  <c r="H28" i="2"/>
  <c r="U27" i="2"/>
  <c r="H27" i="2"/>
  <c r="U26" i="2"/>
  <c r="H26" i="2"/>
  <c r="U25" i="2"/>
  <c r="H25" i="2"/>
  <c r="U24" i="2"/>
  <c r="H24" i="2"/>
  <c r="U23" i="2"/>
  <c r="H23" i="2"/>
  <c r="U22" i="2"/>
  <c r="H22" i="2"/>
  <c r="U21" i="2"/>
  <c r="H21" i="2"/>
  <c r="U20" i="2"/>
  <c r="H20" i="2"/>
  <c r="U19" i="2"/>
  <c r="H19" i="2"/>
  <c r="U18" i="2"/>
  <c r="H18" i="2"/>
  <c r="U17" i="2"/>
  <c r="H17" i="2"/>
  <c r="U16" i="2"/>
  <c r="H16" i="2"/>
  <c r="U15" i="2"/>
  <c r="H15" i="2"/>
  <c r="U14" i="2"/>
  <c r="H14" i="2"/>
  <c r="U13" i="2"/>
  <c r="H13" i="2"/>
  <c r="U12" i="2"/>
  <c r="H12" i="2"/>
  <c r="U11" i="2"/>
  <c r="H11" i="2"/>
  <c r="U10" i="2"/>
  <c r="M10" i="2"/>
  <c r="M33" i="2" s="1"/>
  <c r="H10" i="2"/>
  <c r="A124" i="34"/>
  <c r="D111" i="34"/>
  <c r="D101" i="34"/>
  <c r="D112" i="34" s="1"/>
  <c r="D100" i="34"/>
  <c r="G100" i="34" s="1"/>
  <c r="D99" i="34"/>
  <c r="D110" i="34" s="1"/>
  <c r="F79" i="34"/>
  <c r="H79" i="34" s="1"/>
  <c r="S78" i="34"/>
  <c r="F78" i="34"/>
  <c r="F77" i="34"/>
  <c r="S76" i="34"/>
  <c r="F76" i="34"/>
  <c r="H76" i="34" s="1"/>
  <c r="M76" i="34"/>
  <c r="S75" i="34"/>
  <c r="F75" i="34"/>
  <c r="H75" i="34" s="1"/>
  <c r="M75" i="34"/>
  <c r="S74" i="34"/>
  <c r="M74" i="34"/>
  <c r="F74" i="34"/>
  <c r="H74" i="34" s="1"/>
  <c r="Q74" i="34" s="1"/>
  <c r="S73" i="34"/>
  <c r="F73" i="34"/>
  <c r="M73" i="34"/>
  <c r="P72" i="34"/>
  <c r="M72" i="34"/>
  <c r="H72" i="34"/>
  <c r="Q72" i="34" s="1"/>
  <c r="S71" i="34"/>
  <c r="M71" i="34"/>
  <c r="H71" i="34"/>
  <c r="O71" i="34" s="1"/>
  <c r="S70" i="34"/>
  <c r="M70" i="34"/>
  <c r="H70" i="34"/>
  <c r="Q70" i="34" s="1"/>
  <c r="S69" i="34"/>
  <c r="H69" i="34"/>
  <c r="O69" i="34" s="1"/>
  <c r="M69" i="34"/>
  <c r="S68" i="34"/>
  <c r="H68" i="34"/>
  <c r="M68" i="34"/>
  <c r="S67" i="34"/>
  <c r="H67" i="34"/>
  <c r="O67" i="34" s="1"/>
  <c r="M67" i="34"/>
  <c r="S66" i="34"/>
  <c r="M66" i="34"/>
  <c r="H66" i="34"/>
  <c r="Q66" i="34" s="1"/>
  <c r="S65" i="34"/>
  <c r="M65" i="34"/>
  <c r="H65" i="34"/>
  <c r="O65" i="34" s="1"/>
  <c r="S64" i="34"/>
  <c r="H64" i="34"/>
  <c r="M64" i="34"/>
  <c r="S63" i="34"/>
  <c r="H63" i="34"/>
  <c r="O63" i="34" s="1"/>
  <c r="M63" i="34"/>
  <c r="S62" i="34"/>
  <c r="M62" i="34"/>
  <c r="H62" i="34"/>
  <c r="Q62" i="34" s="1"/>
  <c r="S61" i="34"/>
  <c r="M61" i="34"/>
  <c r="H61" i="34"/>
  <c r="O61" i="34" s="1"/>
  <c r="S60" i="34"/>
  <c r="H60" i="34"/>
  <c r="O60" i="34" s="1"/>
  <c r="M60" i="34"/>
  <c r="S59" i="34"/>
  <c r="M59" i="34"/>
  <c r="H59" i="34"/>
  <c r="O59" i="34" s="1"/>
  <c r="S58" i="34"/>
  <c r="M58" i="34"/>
  <c r="H58" i="34"/>
  <c r="Q58" i="34" s="1"/>
  <c r="S57" i="34"/>
  <c r="H57" i="34"/>
  <c r="O57" i="34" s="1"/>
  <c r="M57" i="34"/>
  <c r="S56" i="34"/>
  <c r="H56" i="34"/>
  <c r="M56" i="34"/>
  <c r="S55" i="34"/>
  <c r="M55" i="34"/>
  <c r="H55" i="34"/>
  <c r="O55" i="34" s="1"/>
  <c r="S54" i="34"/>
  <c r="P54" i="34"/>
  <c r="O54" i="34"/>
  <c r="M54" i="34"/>
  <c r="H54" i="34"/>
  <c r="S47" i="34"/>
  <c r="J47" i="34"/>
  <c r="M47" i="34" s="1"/>
  <c r="H47" i="34"/>
  <c r="Q47" i="34" s="1"/>
  <c r="S46" i="34"/>
  <c r="J46" i="34"/>
  <c r="M46" i="34" s="1"/>
  <c r="N46" i="34" s="1"/>
  <c r="H46" i="34"/>
  <c r="P46" i="34" s="1"/>
  <c r="S45" i="34"/>
  <c r="Q45" i="34"/>
  <c r="J45" i="34"/>
  <c r="M45" i="34" s="1"/>
  <c r="H45" i="34"/>
  <c r="O45" i="34" s="1"/>
  <c r="S44" i="34"/>
  <c r="J44" i="34"/>
  <c r="M44" i="34" s="1"/>
  <c r="H44" i="34"/>
  <c r="Q44" i="34" s="1"/>
  <c r="S43" i="34"/>
  <c r="J43" i="34"/>
  <c r="M43" i="34" s="1"/>
  <c r="H43" i="34"/>
  <c r="Q43" i="34" s="1"/>
  <c r="S42" i="34"/>
  <c r="J42" i="34"/>
  <c r="M42" i="34" s="1"/>
  <c r="H42" i="34"/>
  <c r="P42" i="34" s="1"/>
  <c r="S41" i="34"/>
  <c r="J41" i="34"/>
  <c r="M41" i="34" s="1"/>
  <c r="H41" i="34"/>
  <c r="O41" i="34" s="1"/>
  <c r="S40" i="34"/>
  <c r="J40" i="34"/>
  <c r="M40" i="34" s="1"/>
  <c r="H40" i="34"/>
  <c r="Q40" i="34" s="1"/>
  <c r="S39" i="34"/>
  <c r="J39" i="34"/>
  <c r="M39" i="34" s="1"/>
  <c r="N39" i="34" s="1"/>
  <c r="H39" i="34"/>
  <c r="Q39" i="34" s="1"/>
  <c r="S38" i="34"/>
  <c r="J38" i="34"/>
  <c r="M38" i="34" s="1"/>
  <c r="H38" i="34"/>
  <c r="P38" i="34" s="1"/>
  <c r="S37" i="34"/>
  <c r="J37" i="34"/>
  <c r="M37" i="34" s="1"/>
  <c r="H37" i="34"/>
  <c r="O37" i="34" s="1"/>
  <c r="S36" i="34"/>
  <c r="J36" i="34"/>
  <c r="H36" i="34"/>
  <c r="Q36" i="34" s="1"/>
  <c r="M36" i="34"/>
  <c r="S35" i="34"/>
  <c r="M35" i="34"/>
  <c r="H35" i="34"/>
  <c r="Q35" i="34" s="1"/>
  <c r="S34" i="34"/>
  <c r="H34" i="34"/>
  <c r="O34" i="34" s="1"/>
  <c r="M34" i="34"/>
  <c r="S33" i="34"/>
  <c r="J33" i="34"/>
  <c r="M33" i="34" s="1"/>
  <c r="N33" i="34" s="1"/>
  <c r="H33" i="34"/>
  <c r="Q33" i="34" s="1"/>
  <c r="S32" i="34"/>
  <c r="Q32" i="34"/>
  <c r="J32" i="34"/>
  <c r="M32" i="34" s="1"/>
  <c r="N32" i="34" s="1"/>
  <c r="H32" i="34"/>
  <c r="P32" i="34" s="1"/>
  <c r="S31" i="34"/>
  <c r="J31" i="34"/>
  <c r="M31" i="34" s="1"/>
  <c r="H31" i="34"/>
  <c r="O31" i="34" s="1"/>
  <c r="S30" i="34"/>
  <c r="J30" i="34"/>
  <c r="M30" i="34" s="1"/>
  <c r="H30" i="34"/>
  <c r="Q30" i="34" s="1"/>
  <c r="S29" i="34"/>
  <c r="J29" i="34"/>
  <c r="M29" i="34" s="1"/>
  <c r="N29" i="34" s="1"/>
  <c r="H29" i="34"/>
  <c r="Q29" i="34" s="1"/>
  <c r="S28" i="34"/>
  <c r="J28" i="34"/>
  <c r="M28" i="34" s="1"/>
  <c r="H28" i="34"/>
  <c r="P28" i="34" s="1"/>
  <c r="S27" i="34"/>
  <c r="J27" i="34"/>
  <c r="M27" i="34" s="1"/>
  <c r="H27" i="34"/>
  <c r="P27" i="34" s="1"/>
  <c r="S26" i="34"/>
  <c r="J26" i="34"/>
  <c r="H26" i="34"/>
  <c r="E48" i="34"/>
  <c r="S18" i="34"/>
  <c r="M18" i="34"/>
  <c r="N18" i="34" s="1"/>
  <c r="H18" i="34"/>
  <c r="Q18" i="34" s="1"/>
  <c r="S17" i="34"/>
  <c r="H17" i="34"/>
  <c r="O17" i="34" s="1"/>
  <c r="M17" i="34"/>
  <c r="S16" i="34"/>
  <c r="M16" i="34"/>
  <c r="H16" i="34"/>
  <c r="Q16" i="34" s="1"/>
  <c r="S15" i="34"/>
  <c r="M15" i="34"/>
  <c r="H15" i="34"/>
  <c r="O15" i="34" s="1"/>
  <c r="S14" i="34"/>
  <c r="H14" i="34"/>
  <c r="M14" i="34"/>
  <c r="S13" i="34"/>
  <c r="H13" i="34"/>
  <c r="O13" i="34" s="1"/>
  <c r="M13" i="34"/>
  <c r="S12" i="34"/>
  <c r="M12" i="34"/>
  <c r="H12" i="34"/>
  <c r="Q12" i="34" s="1"/>
  <c r="S11" i="34"/>
  <c r="M11" i="34"/>
  <c r="H11" i="34"/>
  <c r="O11" i="34" s="1"/>
  <c r="S10" i="34"/>
  <c r="H10" i="34"/>
  <c r="H19" i="34" s="1"/>
  <c r="E19" i="34"/>
  <c r="L190" i="27"/>
  <c r="C165" i="27"/>
  <c r="C181" i="27" s="1"/>
  <c r="C164" i="27"/>
  <c r="F164" i="27" s="1"/>
  <c r="C163" i="27"/>
  <c r="C179" i="27" s="1"/>
  <c r="C162" i="27"/>
  <c r="C178" i="27" s="1"/>
  <c r="C161" i="27"/>
  <c r="F161" i="27" s="1"/>
  <c r="C160" i="27"/>
  <c r="F160" i="27" s="1"/>
  <c r="C159" i="27"/>
  <c r="C175" i="27" s="1"/>
  <c r="C158" i="27"/>
  <c r="F158" i="27" s="1"/>
  <c r="C157" i="27"/>
  <c r="C173" i="27" s="1"/>
  <c r="L126" i="27"/>
  <c r="G126" i="27"/>
  <c r="N126" i="27" s="1"/>
  <c r="L125" i="27"/>
  <c r="G125" i="27"/>
  <c r="P125" i="27" s="1"/>
  <c r="L124" i="27"/>
  <c r="G124" i="27"/>
  <c r="N124" i="27" s="1"/>
  <c r="K118" i="27"/>
  <c r="J118" i="27"/>
  <c r="I118" i="27"/>
  <c r="H118" i="27"/>
  <c r="F118" i="27"/>
  <c r="E118" i="27"/>
  <c r="L117" i="27"/>
  <c r="L118" i="27" s="1"/>
  <c r="G117" i="27"/>
  <c r="G118" i="27" s="1"/>
  <c r="P110" i="27"/>
  <c r="O110" i="27"/>
  <c r="N110" i="27"/>
  <c r="L110" i="27"/>
  <c r="G110" i="27"/>
  <c r="L109" i="27"/>
  <c r="G109" i="27"/>
  <c r="O109" i="27" s="1"/>
  <c r="L108" i="27"/>
  <c r="G108" i="27"/>
  <c r="P108" i="27" s="1"/>
  <c r="L107" i="27"/>
  <c r="G107" i="27"/>
  <c r="I86" i="27"/>
  <c r="L86" i="27" s="1"/>
  <c r="G86" i="27"/>
  <c r="O86" i="27" s="1"/>
  <c r="I85" i="27"/>
  <c r="L85" i="27" s="1"/>
  <c r="G85" i="27"/>
  <c r="O85" i="27" s="1"/>
  <c r="I84" i="27"/>
  <c r="L84" i="27" s="1"/>
  <c r="G84" i="27"/>
  <c r="O84" i="27" s="1"/>
  <c r="I83" i="27"/>
  <c r="L83" i="27" s="1"/>
  <c r="G83" i="27"/>
  <c r="O83" i="27" s="1"/>
  <c r="I82" i="27"/>
  <c r="L82" i="27" s="1"/>
  <c r="G82" i="27"/>
  <c r="O82" i="27" s="1"/>
  <c r="I81" i="27"/>
  <c r="L81" i="27" s="1"/>
  <c r="G81" i="27"/>
  <c r="O81" i="27" s="1"/>
  <c r="I80" i="27"/>
  <c r="L80" i="27" s="1"/>
  <c r="G80" i="27"/>
  <c r="O80" i="27" s="1"/>
  <c r="P79" i="27"/>
  <c r="I79" i="27"/>
  <c r="G79" i="27"/>
  <c r="L72" i="27"/>
  <c r="G72" i="27"/>
  <c r="N72" i="27" s="1"/>
  <c r="L71" i="27"/>
  <c r="G71" i="27"/>
  <c r="P71" i="27" s="1"/>
  <c r="L70" i="27"/>
  <c r="G70" i="27"/>
  <c r="N70" i="27" s="1"/>
  <c r="L69" i="27"/>
  <c r="G69" i="27"/>
  <c r="O69" i="27" s="1"/>
  <c r="L68" i="27"/>
  <c r="G68" i="27"/>
  <c r="P68" i="27" s="1"/>
  <c r="L67" i="27"/>
  <c r="G67" i="27"/>
  <c r="O60" i="27"/>
  <c r="L60" i="27"/>
  <c r="G60" i="27"/>
  <c r="N60" i="27" s="1"/>
  <c r="L59" i="27"/>
  <c r="G59" i="27"/>
  <c r="P59" i="27" s="1"/>
  <c r="L58" i="27"/>
  <c r="G58" i="27"/>
  <c r="N58" i="27" s="1"/>
  <c r="L57" i="27"/>
  <c r="G57" i="27"/>
  <c r="O57" i="27" s="1"/>
  <c r="L56" i="27"/>
  <c r="G56" i="27"/>
  <c r="L55" i="27"/>
  <c r="G55" i="27"/>
  <c r="L42" i="27"/>
  <c r="G42" i="27"/>
  <c r="P42" i="27" s="1"/>
  <c r="L41" i="27"/>
  <c r="G41" i="27"/>
  <c r="N41" i="27" s="1"/>
  <c r="L40" i="27"/>
  <c r="G40" i="27"/>
  <c r="P40" i="27" s="1"/>
  <c r="L39" i="27"/>
  <c r="G39" i="27"/>
  <c r="N39" i="27" s="1"/>
  <c r="L31" i="27"/>
  <c r="G31" i="27"/>
  <c r="O31" i="27" s="1"/>
  <c r="L30" i="27"/>
  <c r="G30" i="27"/>
  <c r="H22" i="27"/>
  <c r="L22" i="27" s="1"/>
  <c r="O22" i="27"/>
  <c r="H21" i="27"/>
  <c r="L21" i="27" s="1"/>
  <c r="O21" i="27"/>
  <c r="H20" i="27"/>
  <c r="L20" i="27" s="1"/>
  <c r="G20" i="27"/>
  <c r="N20" i="27" s="1"/>
  <c r="H19" i="27"/>
  <c r="L19" i="27" s="1"/>
  <c r="G19" i="27"/>
  <c r="O19" i="27" s="1"/>
  <c r="H18" i="27"/>
  <c r="L18" i="27" s="1"/>
  <c r="G18" i="27"/>
  <c r="O18" i="27" s="1"/>
  <c r="H17" i="27"/>
  <c r="L17" i="27" s="1"/>
  <c r="G17" i="27"/>
  <c r="O17" i="27" s="1"/>
  <c r="H16" i="27"/>
  <c r="L16" i="27" s="1"/>
  <c r="G16" i="27"/>
  <c r="O16" i="27" s="1"/>
  <c r="H15" i="27"/>
  <c r="L15" i="27" s="1"/>
  <c r="G15" i="27"/>
  <c r="O15" i="27" s="1"/>
  <c r="H14" i="27"/>
  <c r="L14" i="27" s="1"/>
  <c r="G14" i="27"/>
  <c r="O14" i="27" s="1"/>
  <c r="H13" i="27"/>
  <c r="L13" i="27" s="1"/>
  <c r="G13" i="27"/>
  <c r="O13" i="27" s="1"/>
  <c r="L12" i="27"/>
  <c r="L23" i="27" s="1"/>
  <c r="H12" i="27"/>
  <c r="G12" i="27"/>
  <c r="C45" i="45"/>
  <c r="C44" i="45"/>
  <c r="C43" i="45"/>
  <c r="C42" i="45"/>
  <c r="C41" i="45"/>
  <c r="C40" i="45"/>
  <c r="C39" i="45"/>
  <c r="C38" i="45"/>
  <c r="C37" i="45"/>
  <c r="C36" i="45"/>
  <c r="C33" i="45"/>
  <c r="C26" i="45"/>
  <c r="M85" i="27" l="1"/>
  <c r="N16" i="34"/>
  <c r="N42" i="34"/>
  <c r="N43" i="34"/>
  <c r="N62" i="34"/>
  <c r="H77" i="34"/>
  <c r="O77" i="34" s="1"/>
  <c r="N40" i="2"/>
  <c r="H273" i="2"/>
  <c r="O114" i="33"/>
  <c r="N121" i="33"/>
  <c r="O10" i="8"/>
  <c r="P10" i="8"/>
  <c r="P36" i="8"/>
  <c r="O36" i="8"/>
  <c r="Q68" i="8"/>
  <c r="O68" i="8"/>
  <c r="O109" i="8"/>
  <c r="P109" i="8"/>
  <c r="O111" i="8"/>
  <c r="P111" i="8"/>
  <c r="O123" i="8"/>
  <c r="P123" i="8"/>
  <c r="O125" i="8"/>
  <c r="P125" i="8"/>
  <c r="O194" i="8"/>
  <c r="Q194" i="8"/>
  <c r="N30" i="34"/>
  <c r="P57" i="4"/>
  <c r="P60" i="33"/>
  <c r="P126" i="33"/>
  <c r="O129" i="33"/>
  <c r="P14" i="6"/>
  <c r="P41" i="6"/>
  <c r="O47" i="6"/>
  <c r="Q78" i="6"/>
  <c r="O78" i="6"/>
  <c r="R105" i="5"/>
  <c r="P105" i="5"/>
  <c r="R145" i="5"/>
  <c r="P145" i="5"/>
  <c r="R334" i="5"/>
  <c r="P334" i="5"/>
  <c r="R35" i="7"/>
  <c r="P35" i="7"/>
  <c r="Q36" i="8"/>
  <c r="O48" i="8"/>
  <c r="Q48" i="8"/>
  <c r="P65" i="8"/>
  <c r="O65" i="8"/>
  <c r="P68" i="8"/>
  <c r="P77" i="8"/>
  <c r="O77" i="8"/>
  <c r="O101" i="8"/>
  <c r="P101" i="8"/>
  <c r="Q106" i="8"/>
  <c r="O106" i="8"/>
  <c r="Q109" i="8"/>
  <c r="Q117" i="8"/>
  <c r="O117" i="8"/>
  <c r="Q120" i="8"/>
  <c r="O120" i="8"/>
  <c r="Q123" i="8"/>
  <c r="R127" i="8"/>
  <c r="T127" i="8" s="1"/>
  <c r="O135" i="8"/>
  <c r="P135" i="8"/>
  <c r="O152" i="8"/>
  <c r="Q152" i="8"/>
  <c r="R152" i="8" s="1"/>
  <c r="T152" i="8" s="1"/>
  <c r="O158" i="8"/>
  <c r="Q158" i="8"/>
  <c r="O166" i="8"/>
  <c r="Q166" i="8"/>
  <c r="O180" i="8"/>
  <c r="P180" i="8"/>
  <c r="Q199" i="8"/>
  <c r="O199" i="8"/>
  <c r="P209" i="8"/>
  <c r="O209" i="8"/>
  <c r="D252" i="8"/>
  <c r="O30" i="11"/>
  <c r="P30" i="11"/>
  <c r="P83" i="11"/>
  <c r="N83" i="11"/>
  <c r="O83" i="11"/>
  <c r="N175" i="12"/>
  <c r="Q175" i="12"/>
  <c r="O45" i="16"/>
  <c r="N45" i="16"/>
  <c r="P18" i="25"/>
  <c r="Q18" i="25"/>
  <c r="Q51" i="25"/>
  <c r="P51" i="25"/>
  <c r="P19" i="31"/>
  <c r="Q19" i="31"/>
  <c r="R19" i="31"/>
  <c r="R84" i="31"/>
  <c r="Q84" i="31"/>
  <c r="R70" i="21"/>
  <c r="P70" i="21"/>
  <c r="Q70" i="21"/>
  <c r="R108" i="21"/>
  <c r="O108" i="21"/>
  <c r="H155" i="2"/>
  <c r="O236" i="2"/>
  <c r="O60" i="33"/>
  <c r="O126" i="33"/>
  <c r="P133" i="33"/>
  <c r="P43" i="8"/>
  <c r="O43" i="8"/>
  <c r="Q80" i="8"/>
  <c r="O80" i="8"/>
  <c r="Q159" i="8"/>
  <c r="O159" i="8"/>
  <c r="Q167" i="8"/>
  <c r="O167" i="8"/>
  <c r="Q188" i="8"/>
  <c r="P188" i="8"/>
  <c r="Q202" i="8"/>
  <c r="O202" i="8"/>
  <c r="P203" i="8"/>
  <c r="Q203" i="8"/>
  <c r="N12" i="34"/>
  <c r="P15" i="34"/>
  <c r="O16" i="34"/>
  <c r="N41" i="34"/>
  <c r="O42" i="34"/>
  <c r="O43" i="34"/>
  <c r="P82" i="27"/>
  <c r="P12" i="34"/>
  <c r="P13" i="34"/>
  <c r="N40" i="34"/>
  <c r="N72" i="34"/>
  <c r="N84" i="2"/>
  <c r="N86" i="2"/>
  <c r="O192" i="2"/>
  <c r="P218" i="2"/>
  <c r="P97" i="33"/>
  <c r="P98" i="33"/>
  <c r="P140" i="33"/>
  <c r="P12" i="6"/>
  <c r="N17" i="6"/>
  <c r="P39" i="6"/>
  <c r="Q65" i="6"/>
  <c r="O66" i="6"/>
  <c r="Q69" i="6"/>
  <c r="O70" i="6"/>
  <c r="Q77" i="6"/>
  <c r="Q105" i="5"/>
  <c r="R113" i="5"/>
  <c r="P113" i="5"/>
  <c r="Q34" i="7"/>
  <c r="R34" i="7"/>
  <c r="Q35" i="7"/>
  <c r="P45" i="7"/>
  <c r="Q45" i="7"/>
  <c r="Q18" i="8"/>
  <c r="O18" i="8"/>
  <c r="P48" i="8"/>
  <c r="P54" i="8"/>
  <c r="O54" i="8"/>
  <c r="Q56" i="8"/>
  <c r="O56" i="8"/>
  <c r="P85" i="8"/>
  <c r="O85" i="8"/>
  <c r="Q88" i="8"/>
  <c r="O88" i="8"/>
  <c r="Q98" i="8"/>
  <c r="O98" i="8"/>
  <c r="Q101" i="8"/>
  <c r="O103" i="8"/>
  <c r="P103" i="8"/>
  <c r="P106" i="8"/>
  <c r="Q114" i="8"/>
  <c r="O114" i="8"/>
  <c r="P117" i="8"/>
  <c r="P120" i="8"/>
  <c r="Q144" i="8"/>
  <c r="O144" i="8"/>
  <c r="P152" i="8"/>
  <c r="Q179" i="8"/>
  <c r="P179" i="8"/>
  <c r="Q180" i="8"/>
  <c r="O198" i="8"/>
  <c r="Q198" i="8"/>
  <c r="P199" i="8"/>
  <c r="Q209" i="8"/>
  <c r="N14" i="6"/>
  <c r="P204" i="5"/>
  <c r="Q204" i="5"/>
  <c r="R238" i="5"/>
  <c r="P238" i="5"/>
  <c r="R332" i="5"/>
  <c r="Q332" i="5"/>
  <c r="R58" i="7"/>
  <c r="Q58" i="7"/>
  <c r="O11" i="8"/>
  <c r="Q11" i="8"/>
  <c r="Q52" i="8"/>
  <c r="O52" i="8"/>
  <c r="P53" i="8"/>
  <c r="Q53" i="8"/>
  <c r="P59" i="8"/>
  <c r="O59" i="8"/>
  <c r="P94" i="8"/>
  <c r="O94" i="8"/>
  <c r="O143" i="8"/>
  <c r="Q143" i="8"/>
  <c r="O155" i="8"/>
  <c r="R155" i="8" s="1"/>
  <c r="T155" i="8" s="1"/>
  <c r="Q155" i="8"/>
  <c r="O189" i="8"/>
  <c r="P189" i="8"/>
  <c r="Q195" i="8"/>
  <c r="O195" i="8"/>
  <c r="O204" i="8"/>
  <c r="Q204" i="8"/>
  <c r="N58" i="11"/>
  <c r="O58" i="11"/>
  <c r="P58" i="11"/>
  <c r="N85" i="11"/>
  <c r="P85" i="11"/>
  <c r="O85" i="11"/>
  <c r="O52" i="12"/>
  <c r="P52" i="12"/>
  <c r="O172" i="12"/>
  <c r="Q172" i="12"/>
  <c r="R210" i="5"/>
  <c r="R319" i="5"/>
  <c r="O13" i="7"/>
  <c r="Q35" i="8"/>
  <c r="Q40" i="8"/>
  <c r="N43" i="8"/>
  <c r="P44" i="8"/>
  <c r="N47" i="8"/>
  <c r="N48" i="8"/>
  <c r="P50" i="8"/>
  <c r="N54" i="8"/>
  <c r="Q55" i="8"/>
  <c r="Q87" i="8"/>
  <c r="Q95" i="8"/>
  <c r="Q97" i="8"/>
  <c r="N109" i="8"/>
  <c r="P110" i="8"/>
  <c r="Q113" i="8"/>
  <c r="N123" i="8"/>
  <c r="R123" i="8" s="1"/>
  <c r="T123" i="8" s="1"/>
  <c r="P124" i="8"/>
  <c r="Q127" i="8"/>
  <c r="P142" i="8"/>
  <c r="P146" i="8"/>
  <c r="N152" i="8"/>
  <c r="N155" i="8"/>
  <c r="N158" i="8"/>
  <c r="Q184" i="8"/>
  <c r="R184" i="8" s="1"/>
  <c r="T184" i="8" s="1"/>
  <c r="O185" i="8"/>
  <c r="N189" i="8"/>
  <c r="N203" i="8"/>
  <c r="N204" i="8"/>
  <c r="P206" i="8"/>
  <c r="Q208" i="8"/>
  <c r="P215" i="8"/>
  <c r="Q230" i="8"/>
  <c r="P230" i="8"/>
  <c r="Q36" i="12"/>
  <c r="P36" i="12"/>
  <c r="O178" i="12"/>
  <c r="P178" i="12"/>
  <c r="O47" i="5"/>
  <c r="O333" i="5"/>
  <c r="O32" i="7"/>
  <c r="N52" i="8"/>
  <c r="N101" i="8"/>
  <c r="N117" i="8"/>
  <c r="N135" i="8"/>
  <c r="N166" i="8"/>
  <c r="N180" i="8"/>
  <c r="N194" i="8"/>
  <c r="N198" i="8"/>
  <c r="N202" i="8"/>
  <c r="Q225" i="8"/>
  <c r="O225" i="8"/>
  <c r="P21" i="11"/>
  <c r="N21" i="11"/>
  <c r="O11" i="12"/>
  <c r="P11" i="12"/>
  <c r="P44" i="16"/>
  <c r="N44" i="16"/>
  <c r="P38" i="17"/>
  <c r="N38" i="17"/>
  <c r="O38" i="17"/>
  <c r="O48" i="17"/>
  <c r="N48" i="17"/>
  <c r="P48" i="17"/>
  <c r="P15" i="19"/>
  <c r="N15" i="19"/>
  <c r="O15" i="19"/>
  <c r="P219" i="31"/>
  <c r="R219" i="31"/>
  <c r="P69" i="21"/>
  <c r="R69" i="21"/>
  <c r="P13" i="17"/>
  <c r="N13" i="17"/>
  <c r="O37" i="17"/>
  <c r="P37" i="17"/>
  <c r="O47" i="17"/>
  <c r="P47" i="17"/>
  <c r="P91" i="17"/>
  <c r="N91" i="17"/>
  <c r="O91" i="17"/>
  <c r="N107" i="17"/>
  <c r="P107" i="17"/>
  <c r="Q28" i="25"/>
  <c r="P28" i="25"/>
  <c r="M75" i="11"/>
  <c r="M76" i="11"/>
  <c r="P76" i="11"/>
  <c r="M82" i="11"/>
  <c r="M93" i="11"/>
  <c r="M94" i="11"/>
  <c r="H48" i="13"/>
  <c r="H242" i="13"/>
  <c r="P17" i="42"/>
  <c r="O18" i="42"/>
  <c r="M35" i="17"/>
  <c r="M36" i="17"/>
  <c r="P49" i="17"/>
  <c r="P51" i="17"/>
  <c r="M98" i="17"/>
  <c r="P103" i="17"/>
  <c r="N104" i="17"/>
  <c r="M128" i="17"/>
  <c r="N15" i="25"/>
  <c r="H23" i="31"/>
  <c r="O90" i="31"/>
  <c r="O96" i="31"/>
  <c r="R117" i="31"/>
  <c r="O167" i="31"/>
  <c r="R169" i="31"/>
  <c r="Q171" i="31"/>
  <c r="R65" i="21"/>
  <c r="P66" i="21"/>
  <c r="P135" i="21"/>
  <c r="O13" i="23"/>
  <c r="P36" i="23"/>
  <c r="S36" i="23" s="1"/>
  <c r="P43" i="23"/>
  <c r="P58" i="23"/>
  <c r="R45" i="24"/>
  <c r="N230" i="8"/>
  <c r="P15" i="9"/>
  <c r="H19" i="10"/>
  <c r="N20" i="11"/>
  <c r="O34" i="11"/>
  <c r="N35" i="11"/>
  <c r="N45" i="11"/>
  <c r="M60" i="11"/>
  <c r="M85" i="11"/>
  <c r="P74" i="12"/>
  <c r="P85" i="12"/>
  <c r="O99" i="12"/>
  <c r="P115" i="12"/>
  <c r="Q130" i="12"/>
  <c r="P149" i="12"/>
  <c r="M53" i="17"/>
  <c r="M57" i="17"/>
  <c r="M97" i="17"/>
  <c r="M107" i="17"/>
  <c r="M63" i="19"/>
  <c r="M65" i="19"/>
  <c r="M67" i="19"/>
  <c r="M69" i="19"/>
  <c r="M75" i="19"/>
  <c r="M77" i="19"/>
  <c r="M83" i="19"/>
  <c r="M85" i="19"/>
  <c r="M91" i="19"/>
  <c r="M93" i="19"/>
  <c r="O104" i="31"/>
  <c r="R61" i="21"/>
  <c r="Q66" i="21"/>
  <c r="O69" i="21"/>
  <c r="O93" i="21"/>
  <c r="O96" i="21"/>
  <c r="Q118" i="21"/>
  <c r="Q43" i="23"/>
  <c r="R58" i="23"/>
  <c r="G74" i="23"/>
  <c r="R33" i="24"/>
  <c r="Q41" i="24"/>
  <c r="S45" i="24"/>
  <c r="O22" i="44"/>
  <c r="N206" i="8"/>
  <c r="N209" i="8"/>
  <c r="N225" i="8"/>
  <c r="Q68" i="9"/>
  <c r="P71" i="9"/>
  <c r="O37" i="11"/>
  <c r="O39" i="11"/>
  <c r="O41" i="11"/>
  <c r="M44" i="11"/>
  <c r="M74" i="11"/>
  <c r="O81" i="11"/>
  <c r="P82" i="11"/>
  <c r="M86" i="11"/>
  <c r="M91" i="11"/>
  <c r="P94" i="11"/>
  <c r="M98" i="11"/>
  <c r="Q98" i="11" s="1"/>
  <c r="H507" i="13"/>
  <c r="M11" i="42"/>
  <c r="M14" i="42"/>
  <c r="M16" i="42"/>
  <c r="O17" i="42"/>
  <c r="N18" i="42"/>
  <c r="N19" i="42"/>
  <c r="P36" i="17"/>
  <c r="O42" i="17"/>
  <c r="N129" i="17"/>
  <c r="Q19" i="25"/>
  <c r="Q29" i="25"/>
  <c r="N52" i="25"/>
  <c r="R16" i="31"/>
  <c r="H134" i="31"/>
  <c r="O55" i="31"/>
  <c r="O84" i="31"/>
  <c r="H252" i="31"/>
  <c r="S28" i="23"/>
  <c r="S32" i="23"/>
  <c r="O29" i="44"/>
  <c r="O72" i="44"/>
  <c r="M59" i="27"/>
  <c r="O70" i="27"/>
  <c r="G111" i="27"/>
  <c r="M108" i="27"/>
  <c r="M110" i="27"/>
  <c r="M86" i="27"/>
  <c r="M125" i="27"/>
  <c r="M56" i="27"/>
  <c r="P83" i="27"/>
  <c r="L111" i="27"/>
  <c r="N134" i="31"/>
  <c r="Q114" i="12"/>
  <c r="O133" i="12"/>
  <c r="P155" i="12"/>
  <c r="P124" i="12"/>
  <c r="O129" i="12"/>
  <c r="T48" i="13"/>
  <c r="O445" i="13"/>
  <c r="S445" i="13" s="1"/>
  <c r="U445" i="13" s="1"/>
  <c r="T23" i="31"/>
  <c r="O477" i="13"/>
  <c r="S477" i="13" s="1"/>
  <c r="U477" i="13" s="1"/>
  <c r="O438" i="13"/>
  <c r="S438" i="13" s="1"/>
  <c r="U438" i="13" s="1"/>
  <c r="O467" i="13"/>
  <c r="S467" i="13" s="1"/>
  <c r="U467" i="13" s="1"/>
  <c r="H426" i="14"/>
  <c r="R22" i="44"/>
  <c r="G111" i="44"/>
  <c r="L39" i="44"/>
  <c r="O12" i="44"/>
  <c r="G113" i="44"/>
  <c r="G93" i="9"/>
  <c r="D104" i="9"/>
  <c r="N59" i="44"/>
  <c r="R206" i="5"/>
  <c r="P206" i="5"/>
  <c r="H23" i="27"/>
  <c r="G61" i="27"/>
  <c r="N56" i="27"/>
  <c r="P80" i="27"/>
  <c r="P84" i="27"/>
  <c r="P85" i="27"/>
  <c r="P86" i="27"/>
  <c r="N13" i="34"/>
  <c r="O36" i="34"/>
  <c r="Q63" i="34"/>
  <c r="F80" i="34"/>
  <c r="O87" i="2"/>
  <c r="P88" i="2"/>
  <c r="P89" i="2"/>
  <c r="N196" i="2"/>
  <c r="N204" i="2"/>
  <c r="N236" i="2"/>
  <c r="N243" i="2"/>
  <c r="N247" i="2"/>
  <c r="N249" i="2"/>
  <c r="O138" i="3"/>
  <c r="K24" i="33"/>
  <c r="M36" i="33"/>
  <c r="O50" i="33"/>
  <c r="O51" i="33"/>
  <c r="M101" i="33"/>
  <c r="M110" i="33"/>
  <c r="M136" i="33"/>
  <c r="M140" i="33"/>
  <c r="O11" i="6"/>
  <c r="N37" i="6"/>
  <c r="R37" i="6" s="1"/>
  <c r="N39" i="6"/>
  <c r="N41" i="6"/>
  <c r="N43" i="6"/>
  <c r="Q43" i="6"/>
  <c r="N47" i="6"/>
  <c r="N73" i="6"/>
  <c r="R10" i="5"/>
  <c r="Q16" i="5"/>
  <c r="S16" i="5" s="1"/>
  <c r="O20" i="5"/>
  <c r="H189" i="5"/>
  <c r="R57" i="5"/>
  <c r="O136" i="5"/>
  <c r="Q153" i="5"/>
  <c r="H336" i="5"/>
  <c r="R328" i="5"/>
  <c r="Q328" i="5"/>
  <c r="P28" i="7"/>
  <c r="Q28" i="7"/>
  <c r="O45" i="7"/>
  <c r="O12" i="8"/>
  <c r="O14" i="8"/>
  <c r="L27" i="8"/>
  <c r="M19" i="8"/>
  <c r="N19" i="8" s="1"/>
  <c r="P20" i="8"/>
  <c r="Q20" i="8"/>
  <c r="Q25" i="8"/>
  <c r="Q34" i="8"/>
  <c r="N51" i="8"/>
  <c r="N60" i="8"/>
  <c r="P63" i="8"/>
  <c r="Q63" i="8"/>
  <c r="Q66" i="8"/>
  <c r="N69" i="8"/>
  <c r="P75" i="8"/>
  <c r="Q75" i="8"/>
  <c r="Q78" i="8"/>
  <c r="N81" i="8"/>
  <c r="N86" i="8"/>
  <c r="P89" i="8"/>
  <c r="O89" i="8"/>
  <c r="Q92" i="8"/>
  <c r="P96" i="8"/>
  <c r="N99" i="8"/>
  <c r="P100" i="8"/>
  <c r="N103" i="8"/>
  <c r="P104" i="8"/>
  <c r="N107" i="8"/>
  <c r="P108" i="8"/>
  <c r="N111" i="8"/>
  <c r="P112" i="8"/>
  <c r="N115" i="8"/>
  <c r="R117" i="8"/>
  <c r="T117" i="8" s="1"/>
  <c r="N121" i="8"/>
  <c r="P122" i="8"/>
  <c r="N125" i="8"/>
  <c r="P126" i="8"/>
  <c r="H233" i="8"/>
  <c r="Q134" i="8"/>
  <c r="P136" i="8"/>
  <c r="Q138" i="8"/>
  <c r="Q145" i="8"/>
  <c r="P147" i="8"/>
  <c r="O147" i="8"/>
  <c r="P151" i="8"/>
  <c r="O151" i="8"/>
  <c r="P173" i="8"/>
  <c r="Q173" i="8"/>
  <c r="O173" i="8"/>
  <c r="O174" i="8"/>
  <c r="Q174" i="8"/>
  <c r="P174" i="8"/>
  <c r="Q177" i="8"/>
  <c r="P177" i="8"/>
  <c r="O177" i="8"/>
  <c r="Q214" i="8"/>
  <c r="O214" i="8"/>
  <c r="P226" i="8"/>
  <c r="Q226" i="8"/>
  <c r="O226" i="8"/>
  <c r="O231" i="8"/>
  <c r="Q231" i="8"/>
  <c r="P232" i="8"/>
  <c r="Q232" i="8"/>
  <c r="O232" i="8"/>
  <c r="P60" i="9"/>
  <c r="Q60" i="9"/>
  <c r="N12" i="11"/>
  <c r="P12" i="11"/>
  <c r="O12" i="11"/>
  <c r="P59" i="11"/>
  <c r="O59" i="11"/>
  <c r="N59" i="11"/>
  <c r="P69" i="11"/>
  <c r="O69" i="11"/>
  <c r="O84" i="11"/>
  <c r="N84" i="11"/>
  <c r="P95" i="11"/>
  <c r="O95" i="11"/>
  <c r="P32" i="12"/>
  <c r="O32" i="12"/>
  <c r="O66" i="12"/>
  <c r="P66" i="12"/>
  <c r="O159" i="12"/>
  <c r="P159" i="12"/>
  <c r="L61" i="27"/>
  <c r="N17" i="34"/>
  <c r="N63" i="34"/>
  <c r="R63" i="34" s="1"/>
  <c r="N199" i="2"/>
  <c r="P11" i="6"/>
  <c r="P21" i="6" s="1"/>
  <c r="N16" i="6"/>
  <c r="H80" i="6"/>
  <c r="O15" i="5"/>
  <c r="O16" i="5"/>
  <c r="R16" i="5"/>
  <c r="O19" i="5"/>
  <c r="O100" i="5"/>
  <c r="O148" i="5"/>
  <c r="O172" i="5"/>
  <c r="Q208" i="5"/>
  <c r="P212" i="5"/>
  <c r="Q234" i="5"/>
  <c r="Q235" i="5"/>
  <c r="R246" i="5"/>
  <c r="P246" i="5"/>
  <c r="R27" i="7"/>
  <c r="Q27" i="7"/>
  <c r="R30" i="7"/>
  <c r="P30" i="7"/>
  <c r="H63" i="7"/>
  <c r="O61" i="7"/>
  <c r="O62" i="7"/>
  <c r="P12" i="8"/>
  <c r="P14" i="8"/>
  <c r="N25" i="8"/>
  <c r="N34" i="8"/>
  <c r="P45" i="8"/>
  <c r="Q45" i="8"/>
  <c r="P51" i="8"/>
  <c r="O51" i="8"/>
  <c r="N66" i="8"/>
  <c r="P69" i="8"/>
  <c r="O69" i="8"/>
  <c r="N73" i="8"/>
  <c r="N78" i="8"/>
  <c r="P81" i="8"/>
  <c r="O81" i="8"/>
  <c r="N91" i="8"/>
  <c r="N92" i="8"/>
  <c r="O134" i="8"/>
  <c r="N138" i="8"/>
  <c r="P143" i="8"/>
  <c r="N145" i="8"/>
  <c r="Q147" i="8"/>
  <c r="Q151" i="8"/>
  <c r="P153" i="8"/>
  <c r="O153" i="8"/>
  <c r="P154" i="8"/>
  <c r="O154" i="8"/>
  <c r="Q154" i="8"/>
  <c r="N182" i="8"/>
  <c r="O187" i="8"/>
  <c r="Q187" i="8"/>
  <c r="P187" i="8"/>
  <c r="Q190" i="8"/>
  <c r="P190" i="8"/>
  <c r="O190" i="8"/>
  <c r="P231" i="8"/>
  <c r="O40" i="9"/>
  <c r="P40" i="9"/>
  <c r="Q51" i="9"/>
  <c r="P59" i="9"/>
  <c r="O59" i="9"/>
  <c r="P11" i="11"/>
  <c r="N11" i="11"/>
  <c r="P51" i="11"/>
  <c r="O51" i="11"/>
  <c r="N51" i="11"/>
  <c r="P55" i="11"/>
  <c r="N55" i="11"/>
  <c r="O55" i="11"/>
  <c r="P84" i="11"/>
  <c r="N95" i="11"/>
  <c r="Q20" i="12"/>
  <c r="P20" i="12"/>
  <c r="Q90" i="12"/>
  <c r="P90" i="12"/>
  <c r="O139" i="12"/>
  <c r="P139" i="12"/>
  <c r="P152" i="12"/>
  <c r="Q152" i="12"/>
  <c r="O169" i="12"/>
  <c r="O174" i="12"/>
  <c r="R16" i="7"/>
  <c r="P16" i="7"/>
  <c r="Q29" i="7"/>
  <c r="R29" i="7"/>
  <c r="P72" i="8"/>
  <c r="Q72" i="8"/>
  <c r="P73" i="8"/>
  <c r="O73" i="8"/>
  <c r="P91" i="8"/>
  <c r="Q91" i="8"/>
  <c r="P118" i="8"/>
  <c r="Q118" i="8"/>
  <c r="P156" i="8"/>
  <c r="O156" i="8"/>
  <c r="O160" i="8"/>
  <c r="Q160" i="8"/>
  <c r="Q161" i="8"/>
  <c r="P161" i="8"/>
  <c r="O161" i="8"/>
  <c r="O164" i="8"/>
  <c r="Q164" i="8"/>
  <c r="Q165" i="8"/>
  <c r="P165" i="8"/>
  <c r="O165" i="8"/>
  <c r="O168" i="8"/>
  <c r="Q168" i="8"/>
  <c r="O182" i="8"/>
  <c r="Q182" i="8"/>
  <c r="P182" i="8"/>
  <c r="Q186" i="8"/>
  <c r="P186" i="8"/>
  <c r="O186" i="8"/>
  <c r="P205" i="8"/>
  <c r="Q205" i="8"/>
  <c r="O205" i="8"/>
  <c r="P213" i="8"/>
  <c r="Q213" i="8"/>
  <c r="O213" i="8"/>
  <c r="O216" i="8"/>
  <c r="Q216" i="8"/>
  <c r="Q217" i="8"/>
  <c r="P217" i="8"/>
  <c r="O217" i="8"/>
  <c r="P220" i="8"/>
  <c r="O220" i="8"/>
  <c r="P224" i="8"/>
  <c r="Q224" i="8"/>
  <c r="O224" i="8"/>
  <c r="D251" i="8"/>
  <c r="D255" i="8" s="1"/>
  <c r="G241" i="8"/>
  <c r="P43" i="11"/>
  <c r="N43" i="11"/>
  <c r="O43" i="11"/>
  <c r="P87" i="12"/>
  <c r="O87" i="12"/>
  <c r="Q110" i="12"/>
  <c r="O110" i="12"/>
  <c r="P164" i="12"/>
  <c r="Q164" i="12"/>
  <c r="G23" i="27"/>
  <c r="L32" i="27"/>
  <c r="L43" i="27"/>
  <c r="N40" i="27"/>
  <c r="L73" i="27"/>
  <c r="G87" i="27"/>
  <c r="P81" i="27"/>
  <c r="N85" i="27"/>
  <c r="N86" i="27"/>
  <c r="O107" i="27"/>
  <c r="L132" i="27"/>
  <c r="O125" i="27"/>
  <c r="F157" i="27"/>
  <c r="O10" i="34"/>
  <c r="Q13" i="34"/>
  <c r="P16" i="34"/>
  <c r="P17" i="34"/>
  <c r="P18" i="34"/>
  <c r="N37" i="34"/>
  <c r="P40" i="34"/>
  <c r="P62" i="34"/>
  <c r="P63" i="34"/>
  <c r="P65" i="34"/>
  <c r="O66" i="34"/>
  <c r="H33" i="2"/>
  <c r="J155" i="2"/>
  <c r="Q236" i="2"/>
  <c r="H200" i="3"/>
  <c r="N50" i="33"/>
  <c r="N51" i="33"/>
  <c r="M60" i="33"/>
  <c r="Q60" i="33" s="1"/>
  <c r="S60" i="33" s="1"/>
  <c r="P114" i="33"/>
  <c r="O117" i="33"/>
  <c r="N11" i="6"/>
  <c r="R11" i="6" s="1"/>
  <c r="N12" i="6"/>
  <c r="P16" i="6"/>
  <c r="P17" i="6"/>
  <c r="H55" i="6"/>
  <c r="P35" i="6"/>
  <c r="Q37" i="6"/>
  <c r="Q39" i="6"/>
  <c r="Q41" i="6"/>
  <c r="Q47" i="6"/>
  <c r="N54" i="6"/>
  <c r="P74" i="6"/>
  <c r="N77" i="6"/>
  <c r="O13" i="5"/>
  <c r="R15" i="5"/>
  <c r="R22" i="5"/>
  <c r="O25" i="5"/>
  <c r="O26" i="5"/>
  <c r="Q56" i="5"/>
  <c r="Q57" i="5"/>
  <c r="O61" i="5"/>
  <c r="Q99" i="5"/>
  <c r="Q113" i="5"/>
  <c r="O124" i="5"/>
  <c r="P153" i="5"/>
  <c r="Q180" i="5"/>
  <c r="P200" i="5"/>
  <c r="O208" i="5"/>
  <c r="O212" i="5"/>
  <c r="Q226" i="5"/>
  <c r="R226" i="5"/>
  <c r="P231" i="5"/>
  <c r="R231" i="5"/>
  <c r="O270" i="5"/>
  <c r="P321" i="5"/>
  <c r="Q15" i="7"/>
  <c r="R15" i="7"/>
  <c r="Q16" i="7"/>
  <c r="R45" i="7"/>
  <c r="R51" i="7"/>
  <c r="Q51" i="7"/>
  <c r="N20" i="8"/>
  <c r="R20" i="8" s="1"/>
  <c r="T20" i="8" s="1"/>
  <c r="N21" i="8"/>
  <c r="R21" i="8" s="1"/>
  <c r="T21" i="8" s="1"/>
  <c r="R23" i="8"/>
  <c r="T23" i="8" s="1"/>
  <c r="O24" i="8"/>
  <c r="O25" i="8"/>
  <c r="P34" i="8"/>
  <c r="N36" i="8"/>
  <c r="R36" i="8" s="1"/>
  <c r="T36" i="8" s="1"/>
  <c r="P39" i="8"/>
  <c r="Q39" i="8"/>
  <c r="Q46" i="8"/>
  <c r="O46" i="8"/>
  <c r="P47" i="8"/>
  <c r="O47" i="8"/>
  <c r="R47" i="8" s="1"/>
  <c r="T47" i="8" s="1"/>
  <c r="R55" i="8"/>
  <c r="T55" i="8" s="1"/>
  <c r="P56" i="8"/>
  <c r="Q60" i="8"/>
  <c r="N63" i="8"/>
  <c r="N64" i="8"/>
  <c r="R64" i="8" s="1"/>
  <c r="T64" i="8" s="1"/>
  <c r="Q65" i="8"/>
  <c r="O66" i="8"/>
  <c r="P71" i="8"/>
  <c r="R71" i="8" s="1"/>
  <c r="T71" i="8" s="1"/>
  <c r="Q71" i="8"/>
  <c r="Q73" i="8"/>
  <c r="N75" i="8"/>
  <c r="R75" i="8" s="1"/>
  <c r="T75" i="8" s="1"/>
  <c r="N76" i="8"/>
  <c r="R76" i="8" s="1"/>
  <c r="T76" i="8" s="1"/>
  <c r="Q77" i="8"/>
  <c r="O78" i="8"/>
  <c r="P83" i="8"/>
  <c r="Q83" i="8"/>
  <c r="Q86" i="8"/>
  <c r="N89" i="8"/>
  <c r="O91" i="8"/>
  <c r="P92" i="8"/>
  <c r="N94" i="8"/>
  <c r="O96" i="8"/>
  <c r="Q99" i="8"/>
  <c r="O100" i="8"/>
  <c r="Q103" i="8"/>
  <c r="O104" i="8"/>
  <c r="Q107" i="8"/>
  <c r="O108" i="8"/>
  <c r="Q111" i="8"/>
  <c r="O112" i="8"/>
  <c r="Q115" i="8"/>
  <c r="Q121" i="8"/>
  <c r="O122" i="8"/>
  <c r="Q125" i="8"/>
  <c r="O126" i="8"/>
  <c r="Q135" i="8"/>
  <c r="R135" i="8" s="1"/>
  <c r="T135" i="8" s="1"/>
  <c r="O136" i="8"/>
  <c r="O138" i="8"/>
  <c r="Q140" i="8"/>
  <c r="R140" i="8" s="1"/>
  <c r="T140" i="8" s="1"/>
  <c r="O141" i="8"/>
  <c r="N143" i="8"/>
  <c r="P144" i="8"/>
  <c r="P145" i="8"/>
  <c r="N147" i="8"/>
  <c r="N151" i="8"/>
  <c r="Q156" i="8"/>
  <c r="P160" i="8"/>
  <c r="P164" i="8"/>
  <c r="P168" i="8"/>
  <c r="N174" i="8"/>
  <c r="O178" i="8"/>
  <c r="Q178" i="8"/>
  <c r="P178" i="8"/>
  <c r="Q181" i="8"/>
  <c r="P181" i="8"/>
  <c r="O181" i="8"/>
  <c r="P191" i="8"/>
  <c r="Q191" i="8"/>
  <c r="O192" i="8"/>
  <c r="Q192" i="8"/>
  <c r="Q193" i="8"/>
  <c r="P193" i="8"/>
  <c r="O193" i="8"/>
  <c r="O196" i="8"/>
  <c r="Q196" i="8"/>
  <c r="Q197" i="8"/>
  <c r="P197" i="8"/>
  <c r="O197" i="8"/>
  <c r="O200" i="8"/>
  <c r="Q200" i="8"/>
  <c r="P207" i="8"/>
  <c r="Q207" i="8"/>
  <c r="P216" i="8"/>
  <c r="N224" i="8"/>
  <c r="O227" i="8"/>
  <c r="Q227" i="8"/>
  <c r="P227" i="8"/>
  <c r="P13" i="11"/>
  <c r="N13" i="11"/>
  <c r="N18" i="11"/>
  <c r="P18" i="11"/>
  <c r="O18" i="11"/>
  <c r="N42" i="11"/>
  <c r="P42" i="11"/>
  <c r="O42" i="11"/>
  <c r="P57" i="11"/>
  <c r="N57" i="11"/>
  <c r="O97" i="11"/>
  <c r="P97" i="11"/>
  <c r="P17" i="12"/>
  <c r="O17" i="12"/>
  <c r="P56" i="12"/>
  <c r="O60" i="12"/>
  <c r="P60" i="12"/>
  <c r="O73" i="12"/>
  <c r="P78" i="12"/>
  <c r="Q78" i="12"/>
  <c r="P119" i="12"/>
  <c r="O119" i="12"/>
  <c r="O210" i="5"/>
  <c r="S210" i="5" s="1"/>
  <c r="O220" i="5"/>
  <c r="O257" i="5"/>
  <c r="O321" i="5"/>
  <c r="O34" i="7"/>
  <c r="O48" i="7"/>
  <c r="O55" i="7"/>
  <c r="S55" i="7" s="1"/>
  <c r="O57" i="7"/>
  <c r="N12" i="8"/>
  <c r="N14" i="8"/>
  <c r="R14" i="8" s="1"/>
  <c r="T14" i="8" s="1"/>
  <c r="H128" i="8"/>
  <c r="N35" i="8"/>
  <c r="R35" i="8" s="1"/>
  <c r="T35" i="8" s="1"/>
  <c r="N44" i="8"/>
  <c r="N50" i="8"/>
  <c r="R50" i="8" s="1"/>
  <c r="T50" i="8" s="1"/>
  <c r="N56" i="8"/>
  <c r="N59" i="8"/>
  <c r="R59" i="8" s="1"/>
  <c r="T59" i="8" s="1"/>
  <c r="N65" i="8"/>
  <c r="N68" i="8"/>
  <c r="N77" i="8"/>
  <c r="N80" i="8"/>
  <c r="R80" i="8" s="1"/>
  <c r="T80" i="8" s="1"/>
  <c r="N85" i="8"/>
  <c r="N88" i="8"/>
  <c r="R88" i="8" s="1"/>
  <c r="T88" i="8" s="1"/>
  <c r="N93" i="8"/>
  <c r="R93" i="8" s="1"/>
  <c r="T93" i="8" s="1"/>
  <c r="N96" i="8"/>
  <c r="N98" i="8"/>
  <c r="N100" i="8"/>
  <c r="N102" i="8"/>
  <c r="R102" i="8" s="1"/>
  <c r="T102" i="8" s="1"/>
  <c r="N104" i="8"/>
  <c r="N106" i="8"/>
  <c r="N108" i="8"/>
  <c r="N110" i="8"/>
  <c r="R110" i="8" s="1"/>
  <c r="T110" i="8" s="1"/>
  <c r="N112" i="8"/>
  <c r="N114" i="8"/>
  <c r="R114" i="8" s="1"/>
  <c r="T114" i="8" s="1"/>
  <c r="N120" i="8"/>
  <c r="N122" i="8"/>
  <c r="N124" i="8"/>
  <c r="R124" i="8" s="1"/>
  <c r="T124" i="8" s="1"/>
  <c r="N126" i="8"/>
  <c r="N136" i="8"/>
  <c r="N142" i="8"/>
  <c r="R142" i="8" s="1"/>
  <c r="T142" i="8" s="1"/>
  <c r="N144" i="8"/>
  <c r="P149" i="8"/>
  <c r="O149" i="8"/>
  <c r="N156" i="8"/>
  <c r="N205" i="8"/>
  <c r="N213" i="8"/>
  <c r="H80" i="10"/>
  <c r="P17" i="11"/>
  <c r="N17" i="11"/>
  <c r="P32" i="11"/>
  <c r="O32" i="11"/>
  <c r="N50" i="11"/>
  <c r="O50" i="11"/>
  <c r="N71" i="11"/>
  <c r="P71" i="11"/>
  <c r="O90" i="11"/>
  <c r="N90" i="11"/>
  <c r="I34" i="12"/>
  <c r="O44" i="12"/>
  <c r="P44" i="12"/>
  <c r="O68" i="12"/>
  <c r="P68" i="12"/>
  <c r="N111" i="12"/>
  <c r="P111" i="12"/>
  <c r="Q111" i="12"/>
  <c r="P121" i="12"/>
  <c r="O121" i="12"/>
  <c r="N146" i="12"/>
  <c r="Q146" i="12"/>
  <c r="M21" i="17"/>
  <c r="O34" i="17"/>
  <c r="P34" i="17"/>
  <c r="M117" i="17"/>
  <c r="P34" i="25"/>
  <c r="O34" i="25"/>
  <c r="P38" i="25"/>
  <c r="O38" i="25"/>
  <c r="D66" i="24"/>
  <c r="G56" i="24"/>
  <c r="N146" i="8"/>
  <c r="R148" i="8"/>
  <c r="T148" i="8" s="1"/>
  <c r="R150" i="8"/>
  <c r="T150" i="8" s="1"/>
  <c r="P157" i="8"/>
  <c r="Q157" i="8"/>
  <c r="R172" i="8"/>
  <c r="T172" i="8" s="1"/>
  <c r="R176" i="8"/>
  <c r="T176" i="8" s="1"/>
  <c r="R180" i="8"/>
  <c r="T180" i="8" s="1"/>
  <c r="R189" i="8"/>
  <c r="T189" i="8" s="1"/>
  <c r="R209" i="8"/>
  <c r="T209" i="8" s="1"/>
  <c r="P12" i="9"/>
  <c r="Q12" i="9"/>
  <c r="P53" i="11"/>
  <c r="O53" i="11"/>
  <c r="P61" i="11"/>
  <c r="O61" i="11"/>
  <c r="P79" i="11"/>
  <c r="O79" i="11"/>
  <c r="N80" i="11"/>
  <c r="O80" i="11"/>
  <c r="O86" i="11"/>
  <c r="P86" i="11"/>
  <c r="Q94" i="11"/>
  <c r="I103" i="12"/>
  <c r="P42" i="12"/>
  <c r="Q70" i="12"/>
  <c r="P70" i="12"/>
  <c r="N21" i="17"/>
  <c r="O21" i="17"/>
  <c r="P21" i="17"/>
  <c r="O43" i="17"/>
  <c r="P43" i="17"/>
  <c r="P112" i="17"/>
  <c r="N112" i="17"/>
  <c r="O112" i="17"/>
  <c r="P116" i="17"/>
  <c r="O116" i="17"/>
  <c r="N116" i="17"/>
  <c r="R44" i="24"/>
  <c r="S44" i="24"/>
  <c r="Q87" i="44"/>
  <c r="O87" i="44"/>
  <c r="P87" i="44"/>
  <c r="R87" i="44"/>
  <c r="P158" i="8"/>
  <c r="N160" i="8"/>
  <c r="R160" i="8" s="1"/>
  <c r="T160" i="8" s="1"/>
  <c r="P162" i="8"/>
  <c r="N164" i="8"/>
  <c r="P166" i="8"/>
  <c r="N168" i="8"/>
  <c r="R170" i="8"/>
  <c r="T170" i="8" s="1"/>
  <c r="O171" i="8"/>
  <c r="O175" i="8"/>
  <c r="O179" i="8"/>
  <c r="O183" i="8"/>
  <c r="O188" i="8"/>
  <c r="N192" i="8"/>
  <c r="P194" i="8"/>
  <c r="R194" i="8" s="1"/>
  <c r="T194" i="8" s="1"/>
  <c r="N196" i="8"/>
  <c r="R196" i="8" s="1"/>
  <c r="T196" i="8" s="1"/>
  <c r="P198" i="8"/>
  <c r="N200" i="8"/>
  <c r="O203" i="8"/>
  <c r="N207" i="8"/>
  <c r="R207" i="8" s="1"/>
  <c r="T207" i="8" s="1"/>
  <c r="O211" i="8"/>
  <c r="R211" i="8" s="1"/>
  <c r="T211" i="8" s="1"/>
  <c r="N216" i="8"/>
  <c r="R216" i="8" s="1"/>
  <c r="T216" i="8" s="1"/>
  <c r="P218" i="8"/>
  <c r="R218" i="8" s="1"/>
  <c r="T218" i="8" s="1"/>
  <c r="N220" i="8"/>
  <c r="N226" i="8"/>
  <c r="N227" i="8"/>
  <c r="P229" i="8"/>
  <c r="N231" i="8"/>
  <c r="R231" i="8" s="1"/>
  <c r="T231" i="8" s="1"/>
  <c r="Q63" i="9"/>
  <c r="P63" i="9"/>
  <c r="N14" i="11"/>
  <c r="H62" i="11"/>
  <c r="N30" i="11"/>
  <c r="N53" i="11"/>
  <c r="N61" i="11"/>
  <c r="M71" i="11"/>
  <c r="Q71" i="11" s="1"/>
  <c r="Q76" i="11"/>
  <c r="N79" i="11"/>
  <c r="P80" i="11"/>
  <c r="N86" i="11"/>
  <c r="O87" i="11"/>
  <c r="M90" i="11"/>
  <c r="N93" i="11"/>
  <c r="M97" i="11"/>
  <c r="O50" i="12"/>
  <c r="P62" i="12"/>
  <c r="P86" i="12"/>
  <c r="Q86" i="12"/>
  <c r="P109" i="12"/>
  <c r="P131" i="12"/>
  <c r="O143" i="12"/>
  <c r="P151" i="12"/>
  <c r="P161" i="12"/>
  <c r="O163" i="12"/>
  <c r="P163" i="12"/>
  <c r="P63" i="16"/>
  <c r="N63" i="16"/>
  <c r="N111" i="17"/>
  <c r="P111" i="17"/>
  <c r="N115" i="17"/>
  <c r="P115" i="17"/>
  <c r="Q114" i="31"/>
  <c r="P114" i="31"/>
  <c r="R114" i="31"/>
  <c r="R90" i="21"/>
  <c r="P90" i="21"/>
  <c r="R104" i="21"/>
  <c r="O104" i="21"/>
  <c r="P104" i="21"/>
  <c r="Q120" i="21"/>
  <c r="R120" i="21"/>
  <c r="P124" i="21"/>
  <c r="R124" i="21"/>
  <c r="R129" i="21"/>
  <c r="P129" i="21"/>
  <c r="Q133" i="21"/>
  <c r="O133" i="21"/>
  <c r="P133" i="21"/>
  <c r="R47" i="23"/>
  <c r="Q47" i="23"/>
  <c r="P47" i="23"/>
  <c r="H34" i="24"/>
  <c r="N13" i="42"/>
  <c r="P13" i="42"/>
  <c r="P15" i="42"/>
  <c r="N15" i="42"/>
  <c r="H23" i="17"/>
  <c r="N10" i="17"/>
  <c r="O10" i="17"/>
  <c r="P10" i="17"/>
  <c r="N67" i="17"/>
  <c r="O67" i="17"/>
  <c r="P67" i="17"/>
  <c r="N95" i="17"/>
  <c r="O95" i="17"/>
  <c r="P95" i="17"/>
  <c r="P118" i="17"/>
  <c r="N118" i="17"/>
  <c r="O118" i="17"/>
  <c r="O17" i="25"/>
  <c r="P17" i="25"/>
  <c r="P20" i="25"/>
  <c r="O20" i="25"/>
  <c r="P41" i="25"/>
  <c r="N41" i="25"/>
  <c r="P50" i="25"/>
  <c r="O50" i="25"/>
  <c r="N14" i="19"/>
  <c r="O14" i="19"/>
  <c r="P54" i="31"/>
  <c r="Q54" i="31"/>
  <c r="P60" i="31"/>
  <c r="Q60" i="31"/>
  <c r="R60" i="31"/>
  <c r="Q109" i="31"/>
  <c r="R109" i="31"/>
  <c r="P109" i="31"/>
  <c r="R46" i="21"/>
  <c r="P46" i="21"/>
  <c r="Q46" i="21"/>
  <c r="N159" i="8"/>
  <c r="N161" i="8"/>
  <c r="N163" i="8"/>
  <c r="R163" i="8" s="1"/>
  <c r="T163" i="8" s="1"/>
  <c r="N165" i="8"/>
  <c r="R165" i="8" s="1"/>
  <c r="T165" i="8" s="1"/>
  <c r="N167" i="8"/>
  <c r="R167" i="8" s="1"/>
  <c r="T167" i="8" s="1"/>
  <c r="N175" i="8"/>
  <c r="R175" i="8" s="1"/>
  <c r="T175" i="8" s="1"/>
  <c r="N177" i="8"/>
  <c r="N179" i="8"/>
  <c r="R179" i="8" s="1"/>
  <c r="T179" i="8" s="1"/>
  <c r="N181" i="8"/>
  <c r="N183" i="8"/>
  <c r="N186" i="8"/>
  <c r="N188" i="8"/>
  <c r="R188" i="8" s="1"/>
  <c r="T188" i="8" s="1"/>
  <c r="N190" i="8"/>
  <c r="N193" i="8"/>
  <c r="N195" i="8"/>
  <c r="N197" i="8"/>
  <c r="R197" i="8" s="1"/>
  <c r="T197" i="8" s="1"/>
  <c r="N199" i="8"/>
  <c r="N214" i="8"/>
  <c r="N215" i="8"/>
  <c r="R215" i="8" s="1"/>
  <c r="T215" i="8" s="1"/>
  <c r="N217" i="8"/>
  <c r="R217" i="8" s="1"/>
  <c r="T217" i="8" s="1"/>
  <c r="N219" i="8"/>
  <c r="R219" i="8" s="1"/>
  <c r="T219" i="8" s="1"/>
  <c r="N232" i="8"/>
  <c r="N59" i="9"/>
  <c r="H48" i="10"/>
  <c r="M10" i="26"/>
  <c r="M32" i="11"/>
  <c r="Q32" i="11" s="1"/>
  <c r="M36" i="11"/>
  <c r="M83" i="11"/>
  <c r="Q83" i="11" s="1"/>
  <c r="M88" i="11"/>
  <c r="M89" i="11"/>
  <c r="M95" i="11"/>
  <c r="Q95" i="11" s="1"/>
  <c r="P14" i="42"/>
  <c r="Q14" i="42" s="1"/>
  <c r="S14" i="42" s="1"/>
  <c r="N14" i="42"/>
  <c r="O14" i="42"/>
  <c r="P64" i="16"/>
  <c r="N64" i="16"/>
  <c r="O64" i="16"/>
  <c r="N19" i="17"/>
  <c r="O19" i="17"/>
  <c r="P19" i="17"/>
  <c r="Q19" i="17" s="1"/>
  <c r="S19" i="17" s="1"/>
  <c r="H77" i="17"/>
  <c r="N30" i="17"/>
  <c r="O30" i="17"/>
  <c r="O45" i="17"/>
  <c r="P45" i="17"/>
  <c r="O50" i="17"/>
  <c r="P50" i="17"/>
  <c r="M68" i="17"/>
  <c r="M89" i="17"/>
  <c r="M109" i="17"/>
  <c r="P128" i="17"/>
  <c r="N128" i="17"/>
  <c r="N131" i="17"/>
  <c r="O131" i="17"/>
  <c r="P33" i="25"/>
  <c r="Q33" i="25"/>
  <c r="M14" i="19"/>
  <c r="R205" i="31"/>
  <c r="P205" i="31"/>
  <c r="Q205" i="31"/>
  <c r="O14" i="21"/>
  <c r="R114" i="21"/>
  <c r="P114" i="21"/>
  <c r="P40" i="23"/>
  <c r="R40" i="23"/>
  <c r="H64" i="23"/>
  <c r="P56" i="23"/>
  <c r="Q59" i="23"/>
  <c r="R59" i="23"/>
  <c r="P59" i="23"/>
  <c r="M15" i="42"/>
  <c r="N61" i="16"/>
  <c r="O61" i="16"/>
  <c r="P61" i="16"/>
  <c r="N46" i="17"/>
  <c r="O46" i="17"/>
  <c r="P66" i="17"/>
  <c r="O66" i="17"/>
  <c r="P68" i="17"/>
  <c r="N68" i="17"/>
  <c r="P93" i="17"/>
  <c r="O93" i="17"/>
  <c r="N109" i="17"/>
  <c r="O109" i="17"/>
  <c r="P109" i="17"/>
  <c r="P120" i="17"/>
  <c r="N120" i="17"/>
  <c r="O120" i="17"/>
  <c r="P16" i="25"/>
  <c r="O16" i="25"/>
  <c r="N34" i="25"/>
  <c r="P42" i="25"/>
  <c r="N42" i="25"/>
  <c r="Q47" i="25"/>
  <c r="P47" i="25"/>
  <c r="P58" i="31"/>
  <c r="Q58" i="31"/>
  <c r="R185" i="31"/>
  <c r="P185" i="31"/>
  <c r="R14" i="21"/>
  <c r="P14" i="21"/>
  <c r="L11" i="22"/>
  <c r="L12" i="22" s="1"/>
  <c r="G12" i="22"/>
  <c r="K11" i="22"/>
  <c r="K12" i="22" s="1"/>
  <c r="N11" i="22"/>
  <c r="N12" i="22" s="1"/>
  <c r="P57" i="23"/>
  <c r="Q57" i="23"/>
  <c r="P38" i="44"/>
  <c r="P39" i="44" s="1"/>
  <c r="O38" i="44"/>
  <c r="H39" i="44"/>
  <c r="Q38" i="44"/>
  <c r="Q39" i="44" s="1"/>
  <c r="G115" i="44"/>
  <c r="D133" i="44"/>
  <c r="E42" i="45" s="1"/>
  <c r="M45" i="16"/>
  <c r="M33" i="17"/>
  <c r="M34" i="17"/>
  <c r="M40" i="17"/>
  <c r="M49" i="17"/>
  <c r="M50" i="17"/>
  <c r="Q50" i="17" s="1"/>
  <c r="S50" i="17" s="1"/>
  <c r="H135" i="17"/>
  <c r="M99" i="17"/>
  <c r="M115" i="17"/>
  <c r="R55" i="31"/>
  <c r="P55" i="31"/>
  <c r="P93" i="31"/>
  <c r="R93" i="31"/>
  <c r="Q98" i="31"/>
  <c r="P98" i="31"/>
  <c r="R98" i="31"/>
  <c r="R203" i="31"/>
  <c r="P203" i="31"/>
  <c r="Q203" i="31"/>
  <c r="R237" i="31"/>
  <c r="Q237" i="31"/>
  <c r="R241" i="31"/>
  <c r="P241" i="31"/>
  <c r="R13" i="21"/>
  <c r="P13" i="21"/>
  <c r="Q13" i="21"/>
  <c r="R39" i="21"/>
  <c r="R102" i="21"/>
  <c r="P102" i="21"/>
  <c r="Q122" i="21"/>
  <c r="P122" i="21"/>
  <c r="P44" i="23"/>
  <c r="R44" i="23"/>
  <c r="O57" i="23"/>
  <c r="S57" i="23" s="1"/>
  <c r="P61" i="23"/>
  <c r="R61" i="23"/>
  <c r="R62" i="23"/>
  <c r="P62" i="23"/>
  <c r="Q62" i="23"/>
  <c r="O13" i="44"/>
  <c r="P31" i="44"/>
  <c r="Q31" i="44"/>
  <c r="R31" i="44"/>
  <c r="H59" i="44"/>
  <c r="O56" i="44"/>
  <c r="P56" i="44"/>
  <c r="P80" i="44"/>
  <c r="R80" i="44"/>
  <c r="D119" i="44"/>
  <c r="D127" i="44"/>
  <c r="E36" i="45" s="1"/>
  <c r="G117" i="44"/>
  <c r="O73" i="13"/>
  <c r="O76" i="13"/>
  <c r="M101" i="15"/>
  <c r="H179" i="15"/>
  <c r="M16" i="17"/>
  <c r="M18" i="17"/>
  <c r="M37" i="17"/>
  <c r="M38" i="17"/>
  <c r="Q38" i="17" s="1"/>
  <c r="S38" i="17" s="1"/>
  <c r="M41" i="17"/>
  <c r="M42" i="17"/>
  <c r="Q42" i="17" s="1"/>
  <c r="S42" i="17" s="1"/>
  <c r="M55" i="17"/>
  <c r="M56" i="17"/>
  <c r="M91" i="17"/>
  <c r="M96" i="17"/>
  <c r="N16" i="25"/>
  <c r="N33" i="25"/>
  <c r="N38" i="25"/>
  <c r="Q13" i="31"/>
  <c r="R13" i="31"/>
  <c r="P157" i="31"/>
  <c r="Q157" i="31"/>
  <c r="R157" i="31"/>
  <c r="R233" i="31"/>
  <c r="P233" i="31"/>
  <c r="Q233" i="31"/>
  <c r="P11" i="21"/>
  <c r="Q11" i="21"/>
  <c r="O21" i="21"/>
  <c r="S21" i="21" s="1"/>
  <c r="R40" i="21"/>
  <c r="Q40" i="21"/>
  <c r="P45" i="21"/>
  <c r="R45" i="21"/>
  <c r="Q116" i="21"/>
  <c r="O116" i="21"/>
  <c r="O124" i="21"/>
  <c r="Q128" i="21"/>
  <c r="O128" i="21"/>
  <c r="C29" i="22"/>
  <c r="F19" i="22"/>
  <c r="F20" i="22" s="1"/>
  <c r="F30" i="22" s="1"/>
  <c r="Q26" i="23"/>
  <c r="R26" i="23"/>
  <c r="Q30" i="23"/>
  <c r="R30" i="23"/>
  <c r="Q34" i="23"/>
  <c r="R34" i="23"/>
  <c r="P44" i="44"/>
  <c r="P45" i="44" s="1"/>
  <c r="Q44" i="44"/>
  <c r="Q45" i="44" s="1"/>
  <c r="O58" i="44"/>
  <c r="M50" i="19"/>
  <c r="O19" i="31"/>
  <c r="S19" i="31" s="1"/>
  <c r="U19" i="31" s="1"/>
  <c r="O60" i="31"/>
  <c r="O67" i="31"/>
  <c r="P101" i="31"/>
  <c r="O105" i="31"/>
  <c r="P117" i="31"/>
  <c r="R123" i="31"/>
  <c r="O127" i="31"/>
  <c r="O149" i="31"/>
  <c r="O239" i="31"/>
  <c r="R20" i="21"/>
  <c r="O22" i="21"/>
  <c r="S22" i="21" s="1"/>
  <c r="P32" i="21"/>
  <c r="R47" i="21"/>
  <c r="P48" i="21"/>
  <c r="P54" i="21"/>
  <c r="Q65" i="21"/>
  <c r="Q69" i="21"/>
  <c r="H17" i="23"/>
  <c r="P12" i="23"/>
  <c r="O26" i="23"/>
  <c r="O30" i="23"/>
  <c r="S30" i="23" s="1"/>
  <c r="O34" i="23"/>
  <c r="S34" i="23" s="1"/>
  <c r="O59" i="23"/>
  <c r="O61" i="23"/>
  <c r="P44" i="24"/>
  <c r="N14" i="44"/>
  <c r="R12" i="44"/>
  <c r="N32" i="44"/>
  <c r="O241" i="31"/>
  <c r="O105" i="21"/>
  <c r="O122" i="21"/>
  <c r="P126" i="21"/>
  <c r="H48" i="23"/>
  <c r="H14" i="24"/>
  <c r="P12" i="24"/>
  <c r="P27" i="24"/>
  <c r="P12" i="44"/>
  <c r="H32" i="44"/>
  <c r="R29" i="44"/>
  <c r="J59" i="44"/>
  <c r="R72" i="44"/>
  <c r="R73" i="44" s="1"/>
  <c r="O80" i="44"/>
  <c r="O30" i="27"/>
  <c r="O32" i="27" s="1"/>
  <c r="G32" i="27"/>
  <c r="P39" i="27"/>
  <c r="G43" i="27"/>
  <c r="O67" i="27"/>
  <c r="G73" i="27"/>
  <c r="L79" i="27"/>
  <c r="L87" i="27" s="1"/>
  <c r="I87" i="27"/>
  <c r="P124" i="27"/>
  <c r="G132" i="27"/>
  <c r="C46" i="45"/>
  <c r="E46" i="45"/>
  <c r="C48" i="45"/>
  <c r="E48" i="45"/>
  <c r="C51" i="45"/>
  <c r="E51" i="45"/>
  <c r="C52" i="45"/>
  <c r="E52" i="45"/>
  <c r="C54" i="45"/>
  <c r="E54" i="45"/>
  <c r="Q26" i="34"/>
  <c r="H48" i="34"/>
  <c r="M26" i="34"/>
  <c r="M48" i="34" s="1"/>
  <c r="J48" i="34"/>
  <c r="Q54" i="34"/>
  <c r="H78" i="34"/>
  <c r="O78" i="34" s="1"/>
  <c r="P30" i="33"/>
  <c r="H71" i="33"/>
  <c r="N77" i="33"/>
  <c r="H142" i="33"/>
  <c r="O10" i="6"/>
  <c r="H21" i="6"/>
  <c r="Q10" i="5"/>
  <c r="H29" i="5"/>
  <c r="R11" i="7"/>
  <c r="H19" i="7"/>
  <c r="R25" i="7"/>
  <c r="H38" i="7"/>
  <c r="Q10" i="8"/>
  <c r="H27" i="8"/>
  <c r="Q26" i="9"/>
  <c r="H45" i="9"/>
  <c r="P51" i="9"/>
  <c r="H77" i="9"/>
  <c r="N69" i="11"/>
  <c r="H99" i="11"/>
  <c r="O109" i="12"/>
  <c r="I179" i="12"/>
  <c r="P513" i="13"/>
  <c r="H534" i="13"/>
  <c r="O57" i="14"/>
  <c r="H261" i="14"/>
  <c r="Q10" i="15"/>
  <c r="H29" i="15"/>
  <c r="Q36" i="15"/>
  <c r="H101" i="15"/>
  <c r="P10" i="42"/>
  <c r="G20" i="42"/>
  <c r="L12" i="17"/>
  <c r="M12" i="17" s="1"/>
  <c r="K23" i="17"/>
  <c r="O11" i="25"/>
  <c r="F53" i="25"/>
  <c r="N20" i="31"/>
  <c r="O20" i="31" s="1"/>
  <c r="Q140" i="31"/>
  <c r="R11" i="21"/>
  <c r="H23" i="21"/>
  <c r="P30" i="21"/>
  <c r="H76" i="21"/>
  <c r="P85" i="21"/>
  <c r="H136" i="21"/>
  <c r="O85" i="21"/>
  <c r="N136" i="21"/>
  <c r="O24" i="23"/>
  <c r="N48" i="23"/>
  <c r="M19" i="10"/>
  <c r="S426" i="14"/>
  <c r="N114" i="3"/>
  <c r="L77" i="17"/>
  <c r="M88" i="17"/>
  <c r="O46" i="24"/>
  <c r="S29" i="15"/>
  <c r="N23" i="21"/>
  <c r="N76" i="21"/>
  <c r="P45" i="16"/>
  <c r="H80" i="16"/>
  <c r="N67" i="16"/>
  <c r="M77" i="16"/>
  <c r="N79" i="16"/>
  <c r="H19" i="16"/>
  <c r="H49" i="16"/>
  <c r="O72" i="16"/>
  <c r="L19" i="16"/>
  <c r="N14" i="16"/>
  <c r="N36" i="16"/>
  <c r="O37" i="16"/>
  <c r="P32" i="16"/>
  <c r="N33" i="16"/>
  <c r="M37" i="16"/>
  <c r="N46" i="16"/>
  <c r="N54" i="34"/>
  <c r="R54" i="34" s="1"/>
  <c r="M80" i="34"/>
  <c r="M273" i="2"/>
  <c r="N189" i="5"/>
  <c r="N336" i="5"/>
  <c r="N63" i="7"/>
  <c r="M10" i="42"/>
  <c r="L20" i="42"/>
  <c r="N29" i="5"/>
  <c r="M179" i="15"/>
  <c r="Q12" i="14"/>
  <c r="H43" i="14"/>
  <c r="Q52" i="9"/>
  <c r="P55" i="9"/>
  <c r="H20" i="9"/>
  <c r="O12" i="9"/>
  <c r="Q14" i="9"/>
  <c r="O15" i="9"/>
  <c r="N16" i="9"/>
  <c r="P32" i="9"/>
  <c r="N52" i="9"/>
  <c r="R52" i="9" s="1"/>
  <c r="N55" i="9"/>
  <c r="Q55" i="9"/>
  <c r="O56" i="9"/>
  <c r="P57" i="9"/>
  <c r="Q59" i="9"/>
  <c r="O60" i="9"/>
  <c r="Q62" i="9"/>
  <c r="O63" i="9"/>
  <c r="N64" i="9"/>
  <c r="O67" i="9"/>
  <c r="P75" i="9"/>
  <c r="N15" i="9"/>
  <c r="R15" i="9" s="1"/>
  <c r="O52" i="9"/>
  <c r="Q54" i="9"/>
  <c r="N56" i="9"/>
  <c r="N60" i="9"/>
  <c r="R60" i="9" s="1"/>
  <c r="N63" i="9"/>
  <c r="O64" i="9"/>
  <c r="N67" i="9"/>
  <c r="R67" i="9" s="1"/>
  <c r="P38" i="9"/>
  <c r="P34" i="9"/>
  <c r="P42" i="9"/>
  <c r="P30" i="9"/>
  <c r="O16" i="9"/>
  <c r="P17" i="9"/>
  <c r="P28" i="9"/>
  <c r="P36" i="9"/>
  <c r="Q19" i="9"/>
  <c r="P65" i="9"/>
  <c r="Q11" i="9"/>
  <c r="O13" i="9"/>
  <c r="N14" i="9"/>
  <c r="N17" i="9"/>
  <c r="Q17" i="9"/>
  <c r="O18" i="9"/>
  <c r="N19" i="9"/>
  <c r="O27" i="9"/>
  <c r="N28" i="9"/>
  <c r="Q28" i="9"/>
  <c r="O29" i="9"/>
  <c r="N30" i="9"/>
  <c r="Q30" i="9"/>
  <c r="O31" i="9"/>
  <c r="N32" i="9"/>
  <c r="Q32" i="9"/>
  <c r="O33" i="9"/>
  <c r="N34" i="9"/>
  <c r="Q34" i="9"/>
  <c r="O35" i="9"/>
  <c r="N36" i="9"/>
  <c r="Q36" i="9"/>
  <c r="O37" i="9"/>
  <c r="N38" i="9"/>
  <c r="Q38" i="9"/>
  <c r="O39" i="9"/>
  <c r="N40" i="9"/>
  <c r="R40" i="9" s="1"/>
  <c r="Q40" i="9"/>
  <c r="O41" i="9"/>
  <c r="N42" i="9"/>
  <c r="Q42" i="9"/>
  <c r="O43" i="9"/>
  <c r="O53" i="9"/>
  <c r="N54" i="9"/>
  <c r="R54" i="9" s="1"/>
  <c r="N57" i="9"/>
  <c r="Q57" i="9"/>
  <c r="O58" i="9"/>
  <c r="O61" i="9"/>
  <c r="N62" i="9"/>
  <c r="N65" i="9"/>
  <c r="Q65" i="9"/>
  <c r="O66" i="9"/>
  <c r="O69" i="9"/>
  <c r="N70" i="9"/>
  <c r="N75" i="9"/>
  <c r="Q75" i="9"/>
  <c r="P13" i="9"/>
  <c r="Q18" i="9"/>
  <c r="O19" i="9"/>
  <c r="P27" i="9"/>
  <c r="P29" i="9"/>
  <c r="P31" i="9"/>
  <c r="P33" i="9"/>
  <c r="P35" i="9"/>
  <c r="P37" i="9"/>
  <c r="P39" i="9"/>
  <c r="P41" i="9"/>
  <c r="P43" i="9"/>
  <c r="P53" i="9"/>
  <c r="Q58" i="9"/>
  <c r="P61" i="9"/>
  <c r="Q66" i="9"/>
  <c r="P69" i="9"/>
  <c r="O11" i="9"/>
  <c r="N13" i="9"/>
  <c r="O14" i="9"/>
  <c r="O20" i="9" s="1"/>
  <c r="Q16" i="9"/>
  <c r="N18" i="9"/>
  <c r="O26" i="9"/>
  <c r="N27" i="9"/>
  <c r="R27" i="9" s="1"/>
  <c r="N29" i="9"/>
  <c r="N31" i="9"/>
  <c r="N33" i="9"/>
  <c r="R33" i="9" s="1"/>
  <c r="N35" i="9"/>
  <c r="R35" i="9" s="1"/>
  <c r="N37" i="9"/>
  <c r="N39" i="9"/>
  <c r="N41" i="9"/>
  <c r="R41" i="9" s="1"/>
  <c r="N43" i="9"/>
  <c r="R43" i="9" s="1"/>
  <c r="N53" i="9"/>
  <c r="O54" i="9"/>
  <c r="Q56" i="9"/>
  <c r="N58" i="9"/>
  <c r="R58" i="9" s="1"/>
  <c r="N61" i="9"/>
  <c r="O62" i="9"/>
  <c r="Q64" i="9"/>
  <c r="N66" i="9"/>
  <c r="R66" i="9" s="1"/>
  <c r="N69" i="9"/>
  <c r="O70" i="9"/>
  <c r="M21" i="6"/>
  <c r="L142" i="33"/>
  <c r="Q32" i="4"/>
  <c r="H35" i="4"/>
  <c r="Q86" i="4"/>
  <c r="H118" i="4"/>
  <c r="H25" i="4"/>
  <c r="N79" i="4"/>
  <c r="O57" i="4"/>
  <c r="N137" i="4"/>
  <c r="Q45" i="4"/>
  <c r="H79" i="4"/>
  <c r="R125" i="4"/>
  <c r="H137" i="4"/>
  <c r="Q145" i="4"/>
  <c r="H151" i="4"/>
  <c r="O150" i="13"/>
  <c r="R231" i="13"/>
  <c r="R262" i="13"/>
  <c r="R269" i="13"/>
  <c r="R302" i="13"/>
  <c r="O262" i="13"/>
  <c r="S261" i="14"/>
  <c r="P352" i="13"/>
  <c r="O82" i="13"/>
  <c r="O86" i="13"/>
  <c r="Q152" i="13"/>
  <c r="Q153" i="13"/>
  <c r="P262" i="13"/>
  <c r="R349" i="13"/>
  <c r="R31" i="13"/>
  <c r="Q86" i="13"/>
  <c r="Q149" i="13"/>
  <c r="R164" i="13"/>
  <c r="Q431" i="13"/>
  <c r="R86" i="13"/>
  <c r="R94" i="13"/>
  <c r="Q234" i="13"/>
  <c r="Q258" i="13"/>
  <c r="P349" i="13"/>
  <c r="Q402" i="13"/>
  <c r="Q15" i="13"/>
  <c r="R103" i="13"/>
  <c r="O149" i="13"/>
  <c r="O153" i="13"/>
  <c r="O186" i="13"/>
  <c r="O292" i="13"/>
  <c r="O302" i="13"/>
  <c r="P399" i="13"/>
  <c r="O228" i="13"/>
  <c r="O309" i="13"/>
  <c r="O334" i="13"/>
  <c r="P520" i="13"/>
  <c r="R149" i="13"/>
  <c r="R153" i="13"/>
  <c r="R258" i="13"/>
  <c r="R282" i="13"/>
  <c r="Q11" i="13"/>
  <c r="Q78" i="13"/>
  <c r="Q333" i="13"/>
  <c r="Q94" i="13"/>
  <c r="R143" i="13"/>
  <c r="O164" i="13"/>
  <c r="Q290" i="13"/>
  <c r="P348" i="13"/>
  <c r="Q352" i="13"/>
  <c r="R362" i="13"/>
  <c r="R392" i="13"/>
  <c r="Q399" i="13"/>
  <c r="O424" i="13"/>
  <c r="P524" i="13"/>
  <c r="Q67" i="13"/>
  <c r="P308" i="13"/>
  <c r="P424" i="13"/>
  <c r="Q524" i="13"/>
  <c r="P15" i="13"/>
  <c r="O16" i="13"/>
  <c r="O18" i="13"/>
  <c r="O20" i="13"/>
  <c r="O22" i="13"/>
  <c r="O23" i="13"/>
  <c r="Q71" i="13"/>
  <c r="O129" i="13"/>
  <c r="Q164" i="13"/>
  <c r="R171" i="13"/>
  <c r="Q176" i="13"/>
  <c r="R195" i="13"/>
  <c r="O200" i="13"/>
  <c r="O204" i="13"/>
  <c r="Q231" i="13"/>
  <c r="O255" i="13"/>
  <c r="P333" i="13"/>
  <c r="P402" i="13"/>
  <c r="O421" i="13"/>
  <c r="Q424" i="13"/>
  <c r="R431" i="13"/>
  <c r="M261" i="14"/>
  <c r="P14" i="25"/>
  <c r="N23" i="25"/>
  <c r="N24" i="25"/>
  <c r="Q37" i="25"/>
  <c r="O39" i="25"/>
  <c r="Q42" i="25"/>
  <c r="O43" i="25"/>
  <c r="P44" i="25"/>
  <c r="Q49" i="25"/>
  <c r="N11" i="25"/>
  <c r="O13" i="25"/>
  <c r="Q16" i="25"/>
  <c r="R16" i="25" s="1"/>
  <c r="N19" i="25"/>
  <c r="N20" i="25"/>
  <c r="R20" i="25" s="1"/>
  <c r="Q23" i="25"/>
  <c r="O24" i="25"/>
  <c r="Q30" i="25"/>
  <c r="R30" i="25" s="1"/>
  <c r="Q34" i="25"/>
  <c r="Q38" i="25"/>
  <c r="P45" i="25"/>
  <c r="Q52" i="25"/>
  <c r="P11" i="25"/>
  <c r="Q24" i="25"/>
  <c r="N48" i="25"/>
  <c r="N49" i="25"/>
  <c r="Q11" i="25"/>
  <c r="Q20" i="25"/>
  <c r="N37" i="25"/>
  <c r="Q41" i="25"/>
  <c r="O42" i="25"/>
  <c r="Q48" i="25"/>
  <c r="O49" i="25"/>
  <c r="O12" i="16"/>
  <c r="M12" i="16"/>
  <c r="P12" i="16"/>
  <c r="O14" i="16"/>
  <c r="P30" i="16"/>
  <c r="N31" i="16"/>
  <c r="O32" i="16"/>
  <c r="P37" i="16"/>
  <c r="N38" i="16"/>
  <c r="O39" i="16"/>
  <c r="N71" i="16"/>
  <c r="N72" i="16"/>
  <c r="M28" i="16"/>
  <c r="M35" i="16"/>
  <c r="M43" i="16"/>
  <c r="Q42" i="13"/>
  <c r="R23" i="13"/>
  <c r="Q25" i="13"/>
  <c r="R42" i="13"/>
  <c r="Q12" i="13"/>
  <c r="R25" i="13"/>
  <c r="Q27" i="13"/>
  <c r="M30" i="11"/>
  <c r="L62" i="11"/>
  <c r="M69" i="11"/>
  <c r="Q69" i="11" s="1"/>
  <c r="L99" i="11"/>
  <c r="P278" i="14"/>
  <c r="P242" i="14"/>
  <c r="P367" i="14"/>
  <c r="O136" i="14"/>
  <c r="N337" i="14"/>
  <c r="Q58" i="14"/>
  <c r="O242" i="14"/>
  <c r="P297" i="14"/>
  <c r="Q337" i="14"/>
  <c r="P29" i="14"/>
  <c r="O87" i="14"/>
  <c r="O144" i="14"/>
  <c r="N172" i="14"/>
  <c r="O289" i="14"/>
  <c r="Q361" i="14"/>
  <c r="P87" i="14"/>
  <c r="P144" i="14"/>
  <c r="Q104" i="14"/>
  <c r="Q176" i="14"/>
  <c r="O201" i="14"/>
  <c r="O221" i="14"/>
  <c r="P289" i="14"/>
  <c r="O398" i="14"/>
  <c r="O238" i="14"/>
  <c r="O297" i="14"/>
  <c r="O119" i="14"/>
  <c r="O230" i="14"/>
  <c r="O269" i="14"/>
  <c r="Q365" i="14"/>
  <c r="O24" i="14"/>
  <c r="P72" i="14"/>
  <c r="O97" i="14"/>
  <c r="Q133" i="14"/>
  <c r="P153" i="14"/>
  <c r="P230" i="14"/>
  <c r="P273" i="14"/>
  <c r="O321" i="14"/>
  <c r="N353" i="14"/>
  <c r="O370" i="14"/>
  <c r="N409" i="14"/>
  <c r="O42" i="14"/>
  <c r="O72" i="14"/>
  <c r="P308" i="14"/>
  <c r="Q376" i="14"/>
  <c r="O29" i="14"/>
  <c r="O78" i="14"/>
  <c r="P97" i="14"/>
  <c r="N114" i="14"/>
  <c r="N191" i="14"/>
  <c r="P321" i="14"/>
  <c r="O409" i="14"/>
  <c r="N58" i="14"/>
  <c r="Q62" i="14"/>
  <c r="Q224" i="14"/>
  <c r="O305" i="14"/>
  <c r="P313" i="14"/>
  <c r="Q326" i="14"/>
  <c r="Q353" i="14"/>
  <c r="O386" i="14"/>
  <c r="N405" i="14"/>
  <c r="P411" i="14"/>
  <c r="N74" i="14"/>
  <c r="Q211" i="14"/>
  <c r="O228" i="14"/>
  <c r="P238" i="14"/>
  <c r="P251" i="14"/>
  <c r="O273" i="14"/>
  <c r="O296" i="14"/>
  <c r="P305" i="14"/>
  <c r="P316" i="14"/>
  <c r="Q363" i="14"/>
  <c r="P365" i="14"/>
  <c r="O367" i="14"/>
  <c r="P370" i="14"/>
  <c r="N373" i="14"/>
  <c r="N378" i="14"/>
  <c r="N382" i="14"/>
  <c r="N18" i="14"/>
  <c r="P42" i="14"/>
  <c r="P62" i="14"/>
  <c r="Q77" i="14"/>
  <c r="Q92" i="14"/>
  <c r="P110" i="14"/>
  <c r="N133" i="14"/>
  <c r="P136" i="14"/>
  <c r="Q153" i="14"/>
  <c r="O182" i="14"/>
  <c r="Q199" i="14"/>
  <c r="O224" i="14"/>
  <c r="O313" i="14"/>
  <c r="Q348" i="14"/>
  <c r="Q382" i="14"/>
  <c r="N386" i="14"/>
  <c r="P408" i="14"/>
  <c r="Q73" i="11"/>
  <c r="D118" i="11"/>
  <c r="R23" i="5"/>
  <c r="Q106" i="5"/>
  <c r="O11" i="5"/>
  <c r="O12" i="5"/>
  <c r="S12" i="5" s="1"/>
  <c r="R13" i="5"/>
  <c r="P14" i="5"/>
  <c r="R18" i="5"/>
  <c r="R19" i="5"/>
  <c r="P20" i="5"/>
  <c r="O21" i="5"/>
  <c r="O22" i="5"/>
  <c r="S22" i="5" s="1"/>
  <c r="Q24" i="5"/>
  <c r="O27" i="5"/>
  <c r="Q49" i="5"/>
  <c r="O57" i="5"/>
  <c r="O59" i="5"/>
  <c r="R106" i="5"/>
  <c r="O120" i="5"/>
  <c r="R122" i="5"/>
  <c r="P125" i="5"/>
  <c r="O140" i="5"/>
  <c r="Q174" i="5"/>
  <c r="O178" i="5"/>
  <c r="O180" i="5"/>
  <c r="S180" i="5" s="1"/>
  <c r="R180" i="5"/>
  <c r="P186" i="5"/>
  <c r="O202" i="5"/>
  <c r="O204" i="5"/>
  <c r="S204" i="5" s="1"/>
  <c r="R204" i="5"/>
  <c r="Q206" i="5"/>
  <c r="R208" i="5"/>
  <c r="S208" i="5" s="1"/>
  <c r="Q214" i="5"/>
  <c r="P242" i="5"/>
  <c r="O261" i="5"/>
  <c r="P266" i="5"/>
  <c r="O268" i="5"/>
  <c r="O269" i="5"/>
  <c r="Q330" i="5"/>
  <c r="R17" i="5"/>
  <c r="P18" i="5"/>
  <c r="P24" i="5"/>
  <c r="R14" i="5"/>
  <c r="O17" i="5"/>
  <c r="O18" i="5"/>
  <c r="O23" i="5"/>
  <c r="O24" i="5"/>
  <c r="O51" i="5"/>
  <c r="Q125" i="5"/>
  <c r="O128" i="5"/>
  <c r="R174" i="5"/>
  <c r="Q186" i="5"/>
  <c r="S186" i="5" s="1"/>
  <c r="Q242" i="5"/>
  <c r="Q266" i="5"/>
  <c r="O156" i="5"/>
  <c r="O164" i="5"/>
  <c r="O168" i="5"/>
  <c r="O186" i="5"/>
  <c r="P202" i="5"/>
  <c r="O214" i="5"/>
  <c r="Q231" i="5"/>
  <c r="P234" i="5"/>
  <c r="Q239" i="5"/>
  <c r="O266" i="5"/>
  <c r="P268" i="5"/>
  <c r="R321" i="5"/>
  <c r="Q326" i="5"/>
  <c r="O331" i="5"/>
  <c r="Q19" i="3"/>
  <c r="P45" i="3"/>
  <c r="R19" i="3"/>
  <c r="R97" i="4"/>
  <c r="Q52" i="4"/>
  <c r="O97" i="4"/>
  <c r="O96" i="4"/>
  <c r="P97" i="4"/>
  <c r="P102" i="4"/>
  <c r="P127" i="4"/>
  <c r="R48" i="4"/>
  <c r="O48" i="4"/>
  <c r="O75" i="4"/>
  <c r="P93" i="4"/>
  <c r="Q127" i="4"/>
  <c r="P134" i="4"/>
  <c r="P34" i="4"/>
  <c r="P48" i="4"/>
  <c r="P75" i="4"/>
  <c r="O93" i="4"/>
  <c r="P77" i="4"/>
  <c r="R108" i="4"/>
  <c r="O114" i="4"/>
  <c r="O134" i="4"/>
  <c r="Q72" i="4"/>
  <c r="Q14" i="4"/>
  <c r="Q22" i="4"/>
  <c r="R32" i="4"/>
  <c r="P52" i="4"/>
  <c r="Q56" i="4"/>
  <c r="R57" i="4"/>
  <c r="R116" i="4"/>
  <c r="S116" i="4" s="1"/>
  <c r="P68" i="4"/>
  <c r="R75" i="4"/>
  <c r="P90" i="4"/>
  <c r="Q77" i="4"/>
  <c r="P108" i="4"/>
  <c r="Q18" i="4"/>
  <c r="O52" i="4"/>
  <c r="O56" i="4"/>
  <c r="P72" i="4"/>
  <c r="P87" i="4"/>
  <c r="R93" i="4"/>
  <c r="O108" i="4"/>
  <c r="O111" i="4"/>
  <c r="P131" i="4"/>
  <c r="R134" i="4"/>
  <c r="O147" i="4"/>
  <c r="P149" i="4"/>
  <c r="N149" i="2"/>
  <c r="Q183" i="2"/>
  <c r="P190" i="2"/>
  <c r="N44" i="2"/>
  <c r="P60" i="2"/>
  <c r="Q61" i="2"/>
  <c r="O62" i="2"/>
  <c r="O63" i="2"/>
  <c r="O73" i="2"/>
  <c r="N131" i="2"/>
  <c r="P137" i="2"/>
  <c r="P144" i="2"/>
  <c r="O149" i="2"/>
  <c r="P188" i="2"/>
  <c r="O196" i="2"/>
  <c r="P198" i="2"/>
  <c r="O206" i="2"/>
  <c r="P224" i="2"/>
  <c r="P253" i="2"/>
  <c r="P39" i="2"/>
  <c r="M39" i="2"/>
  <c r="M155" i="2" s="1"/>
  <c r="N75" i="2"/>
  <c r="N143" i="2"/>
  <c r="O224" i="2"/>
  <c r="P265" i="2"/>
  <c r="N95" i="2"/>
  <c r="O135" i="2"/>
  <c r="N169" i="2"/>
  <c r="Q179" i="2"/>
  <c r="Q196" i="2"/>
  <c r="O212" i="2"/>
  <c r="N224" i="2"/>
  <c r="N250" i="2"/>
  <c r="P262" i="2"/>
  <c r="N265" i="2"/>
  <c r="N52" i="2"/>
  <c r="N71" i="2"/>
  <c r="N72" i="2"/>
  <c r="N107" i="2"/>
  <c r="N142" i="2"/>
  <c r="N80" i="2"/>
  <c r="N88" i="2"/>
  <c r="N89" i="2"/>
  <c r="O92" i="2"/>
  <c r="P99" i="2"/>
  <c r="O116" i="2"/>
  <c r="Q117" i="2"/>
  <c r="O119" i="2"/>
  <c r="O137" i="2"/>
  <c r="O139" i="2"/>
  <c r="N82" i="2"/>
  <c r="N83" i="2"/>
  <c r="N49" i="2"/>
  <c r="O50" i="2"/>
  <c r="N56" i="2"/>
  <c r="N65" i="2"/>
  <c r="P71" i="2"/>
  <c r="O82" i="2"/>
  <c r="N92" i="2"/>
  <c r="N93" i="2"/>
  <c r="O103" i="2"/>
  <c r="Q105" i="2"/>
  <c r="O106" i="2"/>
  <c r="P111" i="2"/>
  <c r="R111" i="2" s="1"/>
  <c r="T111" i="2" s="1"/>
  <c r="N118" i="2"/>
  <c r="N119" i="2"/>
  <c r="N124" i="2"/>
  <c r="N137" i="2"/>
  <c r="N139" i="2"/>
  <c r="N141" i="2"/>
  <c r="N144" i="2"/>
  <c r="P149" i="2"/>
  <c r="N13" i="27"/>
  <c r="N14" i="27"/>
  <c r="N15" i="27"/>
  <c r="N16" i="27"/>
  <c r="N17" i="27"/>
  <c r="N18" i="27"/>
  <c r="N19" i="27"/>
  <c r="O20" i="27"/>
  <c r="N21" i="27"/>
  <c r="N22" i="27"/>
  <c r="N30" i="27"/>
  <c r="N42" i="27"/>
  <c r="O58" i="27"/>
  <c r="N68" i="27"/>
  <c r="O72" i="27"/>
  <c r="M117" i="27"/>
  <c r="P12" i="27"/>
  <c r="P13" i="27"/>
  <c r="P14" i="27"/>
  <c r="P15" i="27"/>
  <c r="P16" i="27"/>
  <c r="P17" i="27"/>
  <c r="P18" i="27"/>
  <c r="P19" i="27"/>
  <c r="P20" i="27"/>
  <c r="P21" i="27"/>
  <c r="P22" i="27"/>
  <c r="M40" i="27"/>
  <c r="O42" i="27"/>
  <c r="M60" i="27"/>
  <c r="N67" i="27"/>
  <c r="O68" i="27"/>
  <c r="M70" i="27"/>
  <c r="M71" i="27"/>
  <c r="N125" i="27"/>
  <c r="N132" i="27" s="1"/>
  <c r="M13" i="27"/>
  <c r="M14" i="27"/>
  <c r="M15" i="27"/>
  <c r="M16" i="27"/>
  <c r="M17" i="27"/>
  <c r="M18" i="27"/>
  <c r="M19" i="27"/>
  <c r="M20" i="27"/>
  <c r="M21" i="27"/>
  <c r="M22" i="27"/>
  <c r="O40" i="27"/>
  <c r="P56" i="27"/>
  <c r="M58" i="27"/>
  <c r="M72" i="27"/>
  <c r="O99" i="13"/>
  <c r="P57" i="27"/>
  <c r="P69" i="27"/>
  <c r="Q28" i="34"/>
  <c r="Q51" i="4"/>
  <c r="R51" i="4"/>
  <c r="Q55" i="4"/>
  <c r="R55" i="4"/>
  <c r="Q59" i="4"/>
  <c r="P59" i="4"/>
  <c r="R98" i="4"/>
  <c r="P98" i="4"/>
  <c r="N69" i="33"/>
  <c r="P69" i="33"/>
  <c r="N85" i="33"/>
  <c r="O85" i="33"/>
  <c r="O49" i="6"/>
  <c r="Q49" i="6"/>
  <c r="Q72" i="6"/>
  <c r="O72" i="6"/>
  <c r="Q76" i="6"/>
  <c r="O76" i="6"/>
  <c r="D112" i="6"/>
  <c r="G102" i="6"/>
  <c r="P39" i="5"/>
  <c r="Q39" i="5"/>
  <c r="P53" i="5"/>
  <c r="Q53" i="5"/>
  <c r="R121" i="5"/>
  <c r="P121" i="5"/>
  <c r="Q121" i="5"/>
  <c r="P130" i="5"/>
  <c r="R130" i="5"/>
  <c r="R149" i="5"/>
  <c r="P149" i="5"/>
  <c r="R157" i="5"/>
  <c r="Q157" i="5"/>
  <c r="P157" i="5"/>
  <c r="R161" i="5"/>
  <c r="Q161" i="5"/>
  <c r="P161" i="5"/>
  <c r="R165" i="5"/>
  <c r="Q165" i="5"/>
  <c r="P165" i="5"/>
  <c r="R169" i="5"/>
  <c r="Q169" i="5"/>
  <c r="P169" i="5"/>
  <c r="R182" i="5"/>
  <c r="P182" i="5"/>
  <c r="R230" i="5"/>
  <c r="P230" i="5"/>
  <c r="Q230" i="5"/>
  <c r="P247" i="5"/>
  <c r="R247" i="5"/>
  <c r="Q247" i="5"/>
  <c r="P251" i="5"/>
  <c r="Q251" i="5"/>
  <c r="R251" i="5"/>
  <c r="P255" i="5"/>
  <c r="Q255" i="5"/>
  <c r="R255" i="5"/>
  <c r="P259" i="5"/>
  <c r="Q259" i="5"/>
  <c r="R259" i="5"/>
  <c r="P41" i="8"/>
  <c r="Q41" i="8"/>
  <c r="O41" i="8"/>
  <c r="P58" i="8"/>
  <c r="O58" i="8"/>
  <c r="P116" i="8"/>
  <c r="Q116" i="8"/>
  <c r="O116" i="8"/>
  <c r="O58" i="12"/>
  <c r="P58" i="12"/>
  <c r="N102" i="12"/>
  <c r="P102" i="12"/>
  <c r="N141" i="12"/>
  <c r="O141" i="12"/>
  <c r="M12" i="27"/>
  <c r="M31" i="27"/>
  <c r="O39" i="27"/>
  <c r="P41" i="27"/>
  <c r="O56" i="27"/>
  <c r="M57" i="27"/>
  <c r="P58" i="27"/>
  <c r="N59" i="27"/>
  <c r="P60" i="27"/>
  <c r="M69" i="27"/>
  <c r="P70" i="27"/>
  <c r="N71" i="27"/>
  <c r="P72" i="27"/>
  <c r="M80" i="27"/>
  <c r="M81" i="27"/>
  <c r="M82" i="27"/>
  <c r="M83" i="27"/>
  <c r="M84" i="27"/>
  <c r="P107" i="27"/>
  <c r="N108" i="27"/>
  <c r="M109" i="27"/>
  <c r="N117" i="27"/>
  <c r="M118" i="27"/>
  <c r="O124" i="27"/>
  <c r="P126" i="27"/>
  <c r="C177" i="27"/>
  <c r="Q15" i="34"/>
  <c r="O29" i="34"/>
  <c r="O33" i="34"/>
  <c r="P34" i="34"/>
  <c r="N35" i="34"/>
  <c r="N36" i="34"/>
  <c r="P36" i="34"/>
  <c r="O39" i="34"/>
  <c r="Q42" i="34"/>
  <c r="R42" i="34" s="1"/>
  <c r="N44" i="34"/>
  <c r="N45" i="34"/>
  <c r="O46" i="34"/>
  <c r="N47" i="34"/>
  <c r="P57" i="34"/>
  <c r="N58" i="34"/>
  <c r="P66" i="34"/>
  <c r="P67" i="34"/>
  <c r="P69" i="34"/>
  <c r="N70" i="34"/>
  <c r="P77" i="34"/>
  <c r="P78" i="34"/>
  <c r="N43" i="2"/>
  <c r="N45" i="2"/>
  <c r="N46" i="2"/>
  <c r="N47" i="2"/>
  <c r="O51" i="2"/>
  <c r="N60" i="2"/>
  <c r="N66" i="2"/>
  <c r="N68" i="2"/>
  <c r="O70" i="2"/>
  <c r="O74" i="2"/>
  <c r="N79" i="2"/>
  <c r="N85" i="2"/>
  <c r="O91" i="2"/>
  <c r="N94" i="2"/>
  <c r="N105" i="2"/>
  <c r="Q106" i="2"/>
  <c r="N112" i="2"/>
  <c r="N116" i="2"/>
  <c r="P116" i="2"/>
  <c r="Q135" i="2"/>
  <c r="N140" i="2"/>
  <c r="N147" i="2"/>
  <c r="N151" i="2"/>
  <c r="N166" i="2"/>
  <c r="P173" i="2"/>
  <c r="P175" i="2"/>
  <c r="N179" i="2"/>
  <c r="N183" i="2"/>
  <c r="N187" i="2"/>
  <c r="N190" i="2"/>
  <c r="Q190" i="2"/>
  <c r="Q220" i="2"/>
  <c r="O220" i="2"/>
  <c r="Q238" i="2"/>
  <c r="O238" i="2"/>
  <c r="O271" i="2"/>
  <c r="P271" i="2"/>
  <c r="O17" i="4"/>
  <c r="P17" i="4"/>
  <c r="R17" i="4"/>
  <c r="Q47" i="4"/>
  <c r="R47" i="4"/>
  <c r="R58" i="4"/>
  <c r="P58" i="4"/>
  <c r="R59" i="4"/>
  <c r="R67" i="4"/>
  <c r="P67" i="4"/>
  <c r="R86" i="4"/>
  <c r="P86" i="4"/>
  <c r="Q98" i="4"/>
  <c r="O47" i="33"/>
  <c r="M47" i="33"/>
  <c r="P47" i="33"/>
  <c r="N55" i="33"/>
  <c r="O55" i="33"/>
  <c r="M55" i="33"/>
  <c r="P85" i="33"/>
  <c r="O33" i="6"/>
  <c r="P33" i="6"/>
  <c r="Q45" i="6"/>
  <c r="O45" i="6"/>
  <c r="P49" i="6"/>
  <c r="Q62" i="6"/>
  <c r="P62" i="6"/>
  <c r="Q64" i="6"/>
  <c r="O64" i="6"/>
  <c r="Q68" i="6"/>
  <c r="O68" i="6"/>
  <c r="O71" i="6"/>
  <c r="Q71" i="6"/>
  <c r="P72" i="6"/>
  <c r="O75" i="6"/>
  <c r="Q75" i="6"/>
  <c r="P76" i="6"/>
  <c r="P37" i="5"/>
  <c r="Q37" i="5"/>
  <c r="R39" i="5"/>
  <c r="P45" i="5"/>
  <c r="R45" i="5"/>
  <c r="R52" i="5"/>
  <c r="Q52" i="5"/>
  <c r="R53" i="5"/>
  <c r="R60" i="5"/>
  <c r="Q60" i="5"/>
  <c r="R109" i="5"/>
  <c r="Q109" i="5"/>
  <c r="P109" i="5"/>
  <c r="R129" i="5"/>
  <c r="Q129" i="5"/>
  <c r="P129" i="5"/>
  <c r="R141" i="5"/>
  <c r="P141" i="5"/>
  <c r="Q149" i="5"/>
  <c r="Q182" i="5"/>
  <c r="Q218" i="5"/>
  <c r="P218" i="5"/>
  <c r="P224" i="5"/>
  <c r="Q224" i="5"/>
  <c r="Q228" i="5"/>
  <c r="P228" i="5"/>
  <c r="R250" i="5"/>
  <c r="Q250" i="5"/>
  <c r="P250" i="5"/>
  <c r="R254" i="5"/>
  <c r="Q254" i="5"/>
  <c r="P254" i="5"/>
  <c r="R258" i="5"/>
  <c r="Q258" i="5"/>
  <c r="P258" i="5"/>
  <c r="P273" i="5"/>
  <c r="R273" i="5"/>
  <c r="P281" i="5"/>
  <c r="R281" i="5"/>
  <c r="P289" i="5"/>
  <c r="R289" i="5"/>
  <c r="P297" i="5"/>
  <c r="R297" i="5"/>
  <c r="P305" i="5"/>
  <c r="R305" i="5"/>
  <c r="P313" i="5"/>
  <c r="Q313" i="5"/>
  <c r="R313" i="5"/>
  <c r="R44" i="7"/>
  <c r="P44" i="7"/>
  <c r="R49" i="7"/>
  <c r="Q49" i="7"/>
  <c r="P49" i="7"/>
  <c r="P31" i="27"/>
  <c r="O41" i="27"/>
  <c r="P55" i="27"/>
  <c r="P109" i="27"/>
  <c r="O126" i="27"/>
  <c r="Q38" i="34"/>
  <c r="P45" i="4"/>
  <c r="P71" i="4"/>
  <c r="R71" i="4"/>
  <c r="R76" i="4"/>
  <c r="P76" i="4"/>
  <c r="P78" i="4"/>
  <c r="R78" i="4"/>
  <c r="R94" i="4"/>
  <c r="P94" i="4"/>
  <c r="R113" i="4"/>
  <c r="P113" i="4"/>
  <c r="R135" i="4"/>
  <c r="P135" i="4"/>
  <c r="Q34" i="6"/>
  <c r="P34" i="6"/>
  <c r="Q53" i="6"/>
  <c r="O53" i="6"/>
  <c r="N12" i="27"/>
  <c r="N31" i="27"/>
  <c r="M41" i="27"/>
  <c r="N55" i="27"/>
  <c r="N57" i="27"/>
  <c r="O59" i="27"/>
  <c r="P67" i="27"/>
  <c r="N69" i="27"/>
  <c r="O71" i="27"/>
  <c r="N79" i="27"/>
  <c r="N80" i="27"/>
  <c r="N81" i="27"/>
  <c r="N82" i="27"/>
  <c r="N83" i="27"/>
  <c r="N84" i="27"/>
  <c r="O108" i="27"/>
  <c r="N109" i="27"/>
  <c r="Q110" i="27"/>
  <c r="O117" i="27"/>
  <c r="O118" i="27" s="1"/>
  <c r="M126" i="27"/>
  <c r="C180" i="27"/>
  <c r="Q27" i="34"/>
  <c r="N28" i="34"/>
  <c r="O30" i="34"/>
  <c r="Q34" i="34"/>
  <c r="O35" i="34"/>
  <c r="Q37" i="34"/>
  <c r="N38" i="34"/>
  <c r="P41" i="34"/>
  <c r="O44" i="34"/>
  <c r="Q46" i="34"/>
  <c r="R46" i="34" s="1"/>
  <c r="O47" i="34"/>
  <c r="P55" i="34"/>
  <c r="Q57" i="34"/>
  <c r="O58" i="34"/>
  <c r="Q67" i="34"/>
  <c r="Q69" i="34"/>
  <c r="O70" i="34"/>
  <c r="O39" i="2"/>
  <c r="P44" i="2"/>
  <c r="Q45" i="2"/>
  <c r="O46" i="2"/>
  <c r="O47" i="2"/>
  <c r="O66" i="2"/>
  <c r="Q78" i="2"/>
  <c r="O79" i="2"/>
  <c r="Q93" i="2"/>
  <c r="O94" i="2"/>
  <c r="O112" i="2"/>
  <c r="O131" i="2"/>
  <c r="O141" i="2"/>
  <c r="P150" i="2"/>
  <c r="O166" i="2"/>
  <c r="Q173" i="2"/>
  <c r="Q175" i="2"/>
  <c r="O269" i="2"/>
  <c r="P269" i="2"/>
  <c r="O20" i="4"/>
  <c r="R20" i="4"/>
  <c r="N24" i="4"/>
  <c r="N25" i="4" s="1"/>
  <c r="P61" i="4"/>
  <c r="R61" i="4"/>
  <c r="P105" i="4"/>
  <c r="R105" i="4"/>
  <c r="R109" i="4"/>
  <c r="P109" i="4"/>
  <c r="Q112" i="4"/>
  <c r="P126" i="4"/>
  <c r="R126" i="4"/>
  <c r="R130" i="4"/>
  <c r="P130" i="4"/>
  <c r="Q19" i="6"/>
  <c r="P19" i="6"/>
  <c r="O31" i="6"/>
  <c r="P31" i="6"/>
  <c r="O34" i="6"/>
  <c r="O63" i="6"/>
  <c r="Q63" i="6"/>
  <c r="O67" i="6"/>
  <c r="Q67" i="6"/>
  <c r="R28" i="5"/>
  <c r="Q28" i="5"/>
  <c r="P43" i="5"/>
  <c r="Q43" i="5"/>
  <c r="P114" i="5"/>
  <c r="R114" i="5"/>
  <c r="R137" i="5"/>
  <c r="P137" i="5"/>
  <c r="P198" i="5"/>
  <c r="Q198" i="5"/>
  <c r="R216" i="5"/>
  <c r="P216" i="5"/>
  <c r="R222" i="5"/>
  <c r="P222" i="5"/>
  <c r="P317" i="5"/>
  <c r="R317" i="5"/>
  <c r="Q317" i="5"/>
  <c r="P42" i="8"/>
  <c r="O42" i="8"/>
  <c r="P57" i="8"/>
  <c r="Q57" i="8"/>
  <c r="O57" i="8"/>
  <c r="Q58" i="8"/>
  <c r="O72" i="9"/>
  <c r="P72" i="9"/>
  <c r="Q72" i="9"/>
  <c r="N38" i="11"/>
  <c r="O38" i="11"/>
  <c r="P38" i="11"/>
  <c r="O12" i="27"/>
  <c r="O23" i="27" s="1"/>
  <c r="P30" i="27"/>
  <c r="M39" i="27"/>
  <c r="O55" i="27"/>
  <c r="O79" i="27"/>
  <c r="O87" i="27" s="1"/>
  <c r="N107" i="27"/>
  <c r="P117" i="27"/>
  <c r="P118" i="27" s="1"/>
  <c r="O12" i="34"/>
  <c r="R12" i="34" s="1"/>
  <c r="Q17" i="34"/>
  <c r="O18" i="34"/>
  <c r="O28" i="34"/>
  <c r="P30" i="34"/>
  <c r="R30" i="34" s="1"/>
  <c r="O32" i="34"/>
  <c r="R32" i="34" s="1"/>
  <c r="N34" i="34"/>
  <c r="P35" i="34"/>
  <c r="O38" i="34"/>
  <c r="Q41" i="34"/>
  <c r="P44" i="34"/>
  <c r="P47" i="34"/>
  <c r="N57" i="34"/>
  <c r="P58" i="34"/>
  <c r="Q59" i="34"/>
  <c r="P61" i="34"/>
  <c r="O62" i="34"/>
  <c r="R62" i="34" s="1"/>
  <c r="N66" i="34"/>
  <c r="R66" i="34" s="1"/>
  <c r="N67" i="34"/>
  <c r="R67" i="34" s="1"/>
  <c r="N69" i="34"/>
  <c r="P70" i="34"/>
  <c r="P71" i="34"/>
  <c r="O72" i="34"/>
  <c r="R72" i="34" s="1"/>
  <c r="N78" i="34"/>
  <c r="N50" i="2"/>
  <c r="P55" i="2"/>
  <c r="N61" i="2"/>
  <c r="N62" i="2"/>
  <c r="N63" i="2"/>
  <c r="O67" i="2"/>
  <c r="N73" i="2"/>
  <c r="N76" i="2"/>
  <c r="P79" i="2"/>
  <c r="N87" i="2"/>
  <c r="Q94" i="2"/>
  <c r="O99" i="2"/>
  <c r="N100" i="2"/>
  <c r="N102" i="2"/>
  <c r="N106" i="2"/>
  <c r="N115" i="2"/>
  <c r="O124" i="2"/>
  <c r="P131" i="2"/>
  <c r="N135" i="2"/>
  <c r="P141" i="2"/>
  <c r="P142" i="2"/>
  <c r="O144" i="2"/>
  <c r="N163" i="2"/>
  <c r="N173" i="2"/>
  <c r="N175" i="2"/>
  <c r="R175" i="2" s="1"/>
  <c r="T175" i="2" s="1"/>
  <c r="P179" i="2"/>
  <c r="P182" i="2"/>
  <c r="P183" i="2"/>
  <c r="P186" i="2"/>
  <c r="O188" i="2"/>
  <c r="O198" i="2"/>
  <c r="Q204" i="2"/>
  <c r="O204" i="2"/>
  <c r="Q232" i="2"/>
  <c r="O232" i="2"/>
  <c r="O261" i="2"/>
  <c r="Q261" i="2"/>
  <c r="O267" i="2"/>
  <c r="P267" i="2"/>
  <c r="Q269" i="2"/>
  <c r="O13" i="4"/>
  <c r="R13" i="4"/>
  <c r="P13" i="4"/>
  <c r="O21" i="4"/>
  <c r="R21" i="4"/>
  <c r="P21" i="4"/>
  <c r="R49" i="4"/>
  <c r="P49" i="4"/>
  <c r="R53" i="4"/>
  <c r="P53" i="4"/>
  <c r="P60" i="4"/>
  <c r="Q60" i="4"/>
  <c r="Q61" i="4"/>
  <c r="R101" i="4"/>
  <c r="P101" i="4"/>
  <c r="Q105" i="4"/>
  <c r="Q109" i="4"/>
  <c r="Q126" i="4"/>
  <c r="Q130" i="4"/>
  <c r="P145" i="4"/>
  <c r="R148" i="4"/>
  <c r="P148" i="4"/>
  <c r="P42" i="33"/>
  <c r="O42" i="33"/>
  <c r="N81" i="33"/>
  <c r="O81" i="33"/>
  <c r="O29" i="6"/>
  <c r="P29" i="6"/>
  <c r="Q31" i="6"/>
  <c r="O62" i="6"/>
  <c r="P41" i="5"/>
  <c r="Q41" i="5"/>
  <c r="R43" i="5"/>
  <c r="R48" i="5"/>
  <c r="P48" i="5"/>
  <c r="R117" i="5"/>
  <c r="P117" i="5"/>
  <c r="Q137" i="5"/>
  <c r="P146" i="5"/>
  <c r="R146" i="5"/>
  <c r="Q146" i="5"/>
  <c r="P154" i="5"/>
  <c r="R154" i="5"/>
  <c r="Q154" i="5"/>
  <c r="P158" i="5"/>
  <c r="Q158" i="5"/>
  <c r="R158" i="5"/>
  <c r="P162" i="5"/>
  <c r="Q162" i="5"/>
  <c r="R162" i="5"/>
  <c r="P166" i="5"/>
  <c r="Q166" i="5"/>
  <c r="R166" i="5"/>
  <c r="P170" i="5"/>
  <c r="Q170" i="5"/>
  <c r="R170" i="5"/>
  <c r="P184" i="5"/>
  <c r="Q184" i="5"/>
  <c r="Q188" i="5"/>
  <c r="P188" i="5"/>
  <c r="R198" i="5"/>
  <c r="Q216" i="5"/>
  <c r="Q222" i="5"/>
  <c r="P277" i="5"/>
  <c r="R277" i="5"/>
  <c r="P285" i="5"/>
  <c r="R285" i="5"/>
  <c r="P293" i="5"/>
  <c r="R293" i="5"/>
  <c r="P301" i="5"/>
  <c r="R301" i="5"/>
  <c r="P309" i="5"/>
  <c r="R309" i="5"/>
  <c r="R37" i="7"/>
  <c r="Q37" i="7"/>
  <c r="P37" i="7"/>
  <c r="R53" i="7"/>
  <c r="Q53" i="7"/>
  <c r="P53" i="7"/>
  <c r="G73" i="7"/>
  <c r="D84" i="7"/>
  <c r="P212" i="2"/>
  <c r="N216" i="2"/>
  <c r="N222" i="2"/>
  <c r="N228" i="2"/>
  <c r="Q249" i="2"/>
  <c r="O250" i="2"/>
  <c r="Q253" i="2"/>
  <c r="O262" i="2"/>
  <c r="Q265" i="2"/>
  <c r="O47" i="4"/>
  <c r="O55" i="4"/>
  <c r="O61" i="4"/>
  <c r="O71" i="4"/>
  <c r="O74" i="4"/>
  <c r="O78" i="4"/>
  <c r="O92" i="4"/>
  <c r="O105" i="4"/>
  <c r="O107" i="4"/>
  <c r="O126" i="4"/>
  <c r="O129" i="4"/>
  <c r="M81" i="33"/>
  <c r="M89" i="33"/>
  <c r="M122" i="33"/>
  <c r="N18" i="6"/>
  <c r="R18" i="6" s="1"/>
  <c r="N19" i="6"/>
  <c r="N31" i="6"/>
  <c r="N33" i="6"/>
  <c r="R33" i="6" s="1"/>
  <c r="N49" i="6"/>
  <c r="N62" i="6"/>
  <c r="N63" i="6"/>
  <c r="N71" i="6"/>
  <c r="O37" i="5"/>
  <c r="O39" i="5"/>
  <c r="O41" i="5"/>
  <c r="O43" i="5"/>
  <c r="O45" i="5"/>
  <c r="R49" i="5"/>
  <c r="O63" i="5"/>
  <c r="R64" i="5"/>
  <c r="Q64" i="5"/>
  <c r="P65" i="5"/>
  <c r="Q65" i="5"/>
  <c r="O71" i="5"/>
  <c r="R72" i="5"/>
  <c r="Q72" i="5"/>
  <c r="P73" i="5"/>
  <c r="Q73" i="5"/>
  <c r="O79" i="5"/>
  <c r="R80" i="5"/>
  <c r="Q80" i="5"/>
  <c r="P81" i="5"/>
  <c r="Q81" i="5"/>
  <c r="O87" i="5"/>
  <c r="R88" i="5"/>
  <c r="Q88" i="5"/>
  <c r="P89" i="5"/>
  <c r="Q89" i="5"/>
  <c r="O94" i="5"/>
  <c r="R95" i="5"/>
  <c r="Q95" i="5"/>
  <c r="P96" i="5"/>
  <c r="Q96" i="5"/>
  <c r="O132" i="5"/>
  <c r="R133" i="5"/>
  <c r="P133" i="5"/>
  <c r="P150" i="5"/>
  <c r="R150" i="5"/>
  <c r="P178" i="5"/>
  <c r="Q178" i="5"/>
  <c r="O184" i="5"/>
  <c r="O218" i="5"/>
  <c r="O228" i="5"/>
  <c r="S228" i="5" s="1"/>
  <c r="O230" i="5"/>
  <c r="R235" i="5"/>
  <c r="R239" i="5"/>
  <c r="R243" i="5"/>
  <c r="Q246" i="5"/>
  <c r="R262" i="5"/>
  <c r="P262" i="5"/>
  <c r="R268" i="5"/>
  <c r="O273" i="5"/>
  <c r="R274" i="5"/>
  <c r="P274" i="5"/>
  <c r="O281" i="5"/>
  <c r="R282" i="5"/>
  <c r="P282" i="5"/>
  <c r="O289" i="5"/>
  <c r="R290" i="5"/>
  <c r="P290" i="5"/>
  <c r="O297" i="5"/>
  <c r="R298" i="5"/>
  <c r="P298" i="5"/>
  <c r="R306" i="5"/>
  <c r="P306" i="5"/>
  <c r="R315" i="5"/>
  <c r="P315" i="5"/>
  <c r="R18" i="7"/>
  <c r="P18" i="7"/>
  <c r="P31" i="7"/>
  <c r="Q31" i="7"/>
  <c r="O13" i="8"/>
  <c r="Q13" i="8"/>
  <c r="P13" i="8"/>
  <c r="O17" i="8"/>
  <c r="Q17" i="8"/>
  <c r="P17" i="8"/>
  <c r="P22" i="8"/>
  <c r="Q22" i="8"/>
  <c r="O22" i="8"/>
  <c r="P49" i="8"/>
  <c r="Q49" i="8"/>
  <c r="O49" i="8"/>
  <c r="P137" i="8"/>
  <c r="Q137" i="8"/>
  <c r="O137" i="8"/>
  <c r="P169" i="8"/>
  <c r="Q169" i="8"/>
  <c r="O169" i="8"/>
  <c r="O201" i="8"/>
  <c r="Q201" i="8"/>
  <c r="P201" i="8"/>
  <c r="N209" i="2"/>
  <c r="N261" i="2"/>
  <c r="Q33" i="4"/>
  <c r="Q34" i="4"/>
  <c r="O51" i="4"/>
  <c r="R56" i="4"/>
  <c r="O65" i="4"/>
  <c r="O67" i="4"/>
  <c r="Q68" i="4"/>
  <c r="Q87" i="4"/>
  <c r="O101" i="4"/>
  <c r="Q102" i="4"/>
  <c r="P114" i="4"/>
  <c r="O130" i="4"/>
  <c r="Q131" i="4"/>
  <c r="O148" i="4"/>
  <c r="Q149" i="4"/>
  <c r="Q129" i="3"/>
  <c r="M15" i="33"/>
  <c r="M85" i="33"/>
  <c r="M91" i="33"/>
  <c r="N93" i="33"/>
  <c r="P106" i="33"/>
  <c r="M109" i="33"/>
  <c r="O121" i="33"/>
  <c r="M137" i="33"/>
  <c r="Q12" i="6"/>
  <c r="Q14" i="6"/>
  <c r="Q16" i="6"/>
  <c r="O17" i="6"/>
  <c r="R17" i="6" s="1"/>
  <c r="N34" i="6"/>
  <c r="N45" i="6"/>
  <c r="N53" i="6"/>
  <c r="O54" i="6"/>
  <c r="N67" i="6"/>
  <c r="P70" i="6"/>
  <c r="N75" i="6"/>
  <c r="P78" i="6"/>
  <c r="P61" i="5"/>
  <c r="Q61" i="5"/>
  <c r="O67" i="5"/>
  <c r="R68" i="5"/>
  <c r="Q68" i="5"/>
  <c r="P69" i="5"/>
  <c r="Q69" i="5"/>
  <c r="O75" i="5"/>
  <c r="R76" i="5"/>
  <c r="Q76" i="5"/>
  <c r="P77" i="5"/>
  <c r="Q77" i="5"/>
  <c r="O83" i="5"/>
  <c r="R84" i="5"/>
  <c r="Q84" i="5"/>
  <c r="P85" i="5"/>
  <c r="Q85" i="5"/>
  <c r="O91" i="5"/>
  <c r="R92" i="5"/>
  <c r="Q92" i="5"/>
  <c r="P93" i="5"/>
  <c r="Q93" i="5"/>
  <c r="O98" i="5"/>
  <c r="R101" i="5"/>
  <c r="Q101" i="5"/>
  <c r="P142" i="5"/>
  <c r="R142" i="5"/>
  <c r="Q145" i="5"/>
  <c r="O152" i="5"/>
  <c r="R173" i="5"/>
  <c r="P173" i="5"/>
  <c r="O188" i="5"/>
  <c r="O198" i="5"/>
  <c r="Q200" i="5"/>
  <c r="R202" i="5"/>
  <c r="R212" i="5"/>
  <c r="R214" i="5"/>
  <c r="O224" i="5"/>
  <c r="S226" i="5"/>
  <c r="O245" i="5"/>
  <c r="R270" i="5"/>
  <c r="P270" i="5"/>
  <c r="O277" i="5"/>
  <c r="R278" i="5"/>
  <c r="P278" i="5"/>
  <c r="O285" i="5"/>
  <c r="R286" i="5"/>
  <c r="P286" i="5"/>
  <c r="O293" i="5"/>
  <c r="R294" i="5"/>
  <c r="P294" i="5"/>
  <c r="O301" i="5"/>
  <c r="R302" i="5"/>
  <c r="P302" i="5"/>
  <c r="R310" i="5"/>
  <c r="P310" i="5"/>
  <c r="R14" i="7"/>
  <c r="Q14" i="7"/>
  <c r="P14" i="7"/>
  <c r="P33" i="8"/>
  <c r="Q33" i="8"/>
  <c r="O33" i="8"/>
  <c r="O53" i="5"/>
  <c r="O55" i="5"/>
  <c r="O104" i="5"/>
  <c r="O112" i="5"/>
  <c r="O116" i="5"/>
  <c r="O182" i="5"/>
  <c r="O200" i="5"/>
  <c r="O206" i="5"/>
  <c r="O216" i="5"/>
  <c r="O222" i="5"/>
  <c r="O241" i="5"/>
  <c r="O265" i="5"/>
  <c r="O317" i="5"/>
  <c r="O325" i="5"/>
  <c r="Q334" i="5"/>
  <c r="O12" i="7"/>
  <c r="R12" i="7"/>
  <c r="R13" i="7"/>
  <c r="O18" i="7"/>
  <c r="Q30" i="7"/>
  <c r="R32" i="7"/>
  <c r="P33" i="7"/>
  <c r="S33" i="7" s="1"/>
  <c r="O37" i="7"/>
  <c r="O47" i="7"/>
  <c r="S47" i="7" s="1"/>
  <c r="R47" i="7"/>
  <c r="R48" i="7"/>
  <c r="O53" i="7"/>
  <c r="Q61" i="7"/>
  <c r="R61" i="7"/>
  <c r="P62" i="7"/>
  <c r="Q62" i="7"/>
  <c r="N11" i="8"/>
  <c r="N15" i="8"/>
  <c r="P16" i="8"/>
  <c r="P19" i="8"/>
  <c r="Q24" i="8"/>
  <c r="N26" i="8"/>
  <c r="N37" i="8"/>
  <c r="R40" i="8"/>
  <c r="T40" i="8" s="1"/>
  <c r="N45" i="8"/>
  <c r="P46" i="8"/>
  <c r="R48" i="8"/>
  <c r="T48" i="8" s="1"/>
  <c r="N53" i="8"/>
  <c r="N61" i="8"/>
  <c r="R83" i="8"/>
  <c r="T83" i="8" s="1"/>
  <c r="R91" i="8"/>
  <c r="T91" i="8" s="1"/>
  <c r="Q153" i="8"/>
  <c r="Q185" i="8"/>
  <c r="R223" i="8"/>
  <c r="T223" i="8" s="1"/>
  <c r="R225" i="8"/>
  <c r="T225" i="8" s="1"/>
  <c r="Q77" i="11"/>
  <c r="Q93" i="11"/>
  <c r="S319" i="5"/>
  <c r="R59" i="7"/>
  <c r="P59" i="7"/>
  <c r="R38" i="8"/>
  <c r="T38" i="8" s="1"/>
  <c r="R43" i="8"/>
  <c r="T43" i="8" s="1"/>
  <c r="R54" i="8"/>
  <c r="T54" i="8" s="1"/>
  <c r="R62" i="8"/>
  <c r="T62" i="8" s="1"/>
  <c r="R67" i="8"/>
  <c r="T67" i="8" s="1"/>
  <c r="R70" i="8"/>
  <c r="T70" i="8" s="1"/>
  <c r="R84" i="8"/>
  <c r="T84" i="8" s="1"/>
  <c r="R97" i="8"/>
  <c r="T97" i="8" s="1"/>
  <c r="R101" i="8"/>
  <c r="T101" i="8" s="1"/>
  <c r="R105" i="8"/>
  <c r="T105" i="8" s="1"/>
  <c r="R109" i="8"/>
  <c r="T109" i="8" s="1"/>
  <c r="R113" i="8"/>
  <c r="T113" i="8" s="1"/>
  <c r="R136" i="8"/>
  <c r="T136" i="8" s="1"/>
  <c r="R147" i="8"/>
  <c r="T147" i="8" s="1"/>
  <c r="R158" i="8"/>
  <c r="T158" i="8" s="1"/>
  <c r="R162" i="8"/>
  <c r="T162" i="8" s="1"/>
  <c r="R166" i="8"/>
  <c r="T166" i="8" s="1"/>
  <c r="R198" i="8"/>
  <c r="T198" i="8" s="1"/>
  <c r="P222" i="8"/>
  <c r="O222" i="8"/>
  <c r="R68" i="9"/>
  <c r="N56" i="11"/>
  <c r="O56" i="11"/>
  <c r="P56" i="11"/>
  <c r="P70" i="11"/>
  <c r="N70" i="11"/>
  <c r="O70" i="11"/>
  <c r="P123" i="12"/>
  <c r="O123" i="12"/>
  <c r="O147" i="12"/>
  <c r="P147" i="12"/>
  <c r="P160" i="12"/>
  <c r="Q160" i="12"/>
  <c r="O305" i="5"/>
  <c r="O309" i="5"/>
  <c r="O313" i="5"/>
  <c r="O315" i="5"/>
  <c r="Q324" i="5"/>
  <c r="P326" i="5"/>
  <c r="P328" i="5"/>
  <c r="P330" i="5"/>
  <c r="P332" i="5"/>
  <c r="O25" i="7"/>
  <c r="R26" i="7"/>
  <c r="P27" i="7"/>
  <c r="O29" i="7"/>
  <c r="O30" i="7"/>
  <c r="R54" i="7"/>
  <c r="P58" i="7"/>
  <c r="O59" i="7"/>
  <c r="P11" i="8"/>
  <c r="N13" i="8"/>
  <c r="P15" i="8"/>
  <c r="N17" i="8"/>
  <c r="N22" i="8"/>
  <c r="N24" i="8"/>
  <c r="O26" i="8"/>
  <c r="O37" i="8"/>
  <c r="N41" i="8"/>
  <c r="O45" i="8"/>
  <c r="N49" i="8"/>
  <c r="R52" i="8"/>
  <c r="T52" i="8" s="1"/>
  <c r="O53" i="8"/>
  <c r="N57" i="8"/>
  <c r="O61" i="8"/>
  <c r="O72" i="8"/>
  <c r="R74" i="8"/>
  <c r="T74" i="8" s="1"/>
  <c r="R79" i="8"/>
  <c r="T79" i="8" s="1"/>
  <c r="R82" i="8"/>
  <c r="T82" i="8" s="1"/>
  <c r="R87" i="8"/>
  <c r="T87" i="8" s="1"/>
  <c r="R90" i="8"/>
  <c r="T90" i="8" s="1"/>
  <c r="R95" i="8"/>
  <c r="T95" i="8" s="1"/>
  <c r="R139" i="8"/>
  <c r="T139" i="8" s="1"/>
  <c r="O157" i="8"/>
  <c r="R171" i="8"/>
  <c r="T171" i="8" s="1"/>
  <c r="O191" i="8"/>
  <c r="Q222" i="8"/>
  <c r="P74" i="9"/>
  <c r="O74" i="9"/>
  <c r="Q74" i="9"/>
  <c r="N19" i="11"/>
  <c r="P19" i="11"/>
  <c r="N46" i="11"/>
  <c r="O46" i="11"/>
  <c r="P46" i="11"/>
  <c r="N78" i="11"/>
  <c r="O78" i="11"/>
  <c r="P78" i="11"/>
  <c r="O96" i="11"/>
  <c r="N96" i="11"/>
  <c r="P96" i="11"/>
  <c r="O15" i="12"/>
  <c r="P15" i="12"/>
  <c r="O46" i="12"/>
  <c r="P46" i="12"/>
  <c r="Q220" i="8"/>
  <c r="N222" i="8"/>
  <c r="R229" i="8"/>
  <c r="T229" i="8" s="1"/>
  <c r="R53" i="9"/>
  <c r="P23" i="11"/>
  <c r="N40" i="11"/>
  <c r="O40" i="11"/>
  <c r="P40" i="11"/>
  <c r="N48" i="11"/>
  <c r="O48" i="11"/>
  <c r="P48" i="11"/>
  <c r="Q89" i="11"/>
  <c r="O48" i="12"/>
  <c r="P48" i="12"/>
  <c r="P82" i="12"/>
  <c r="Q82" i="12"/>
  <c r="P162" i="12"/>
  <c r="Q162" i="12"/>
  <c r="O54" i="7"/>
  <c r="O58" i="7"/>
  <c r="N16" i="8"/>
  <c r="R16" i="8" s="1"/>
  <c r="T16" i="8" s="1"/>
  <c r="N18" i="8"/>
  <c r="R18" i="8" s="1"/>
  <c r="T18" i="8" s="1"/>
  <c r="N42" i="8"/>
  <c r="N46" i="8"/>
  <c r="N58" i="8"/>
  <c r="N72" i="8"/>
  <c r="N116" i="8"/>
  <c r="N118" i="8"/>
  <c r="R118" i="8" s="1"/>
  <c r="T118" i="8" s="1"/>
  <c r="N137" i="8"/>
  <c r="N141" i="8"/>
  <c r="R141" i="8" s="1"/>
  <c r="T141" i="8" s="1"/>
  <c r="N153" i="8"/>
  <c r="N157" i="8"/>
  <c r="R157" i="8" s="1"/>
  <c r="T157" i="8" s="1"/>
  <c r="N169" i="8"/>
  <c r="N173" i="8"/>
  <c r="N185" i="8"/>
  <c r="N191" i="8"/>
  <c r="N201" i="8"/>
  <c r="R221" i="8"/>
  <c r="T221" i="8" s="1"/>
  <c r="N54" i="11"/>
  <c r="O54" i="11"/>
  <c r="P72" i="11"/>
  <c r="N72" i="11"/>
  <c r="O72" i="11"/>
  <c r="O92" i="11"/>
  <c r="N92" i="11"/>
  <c r="P125" i="14"/>
  <c r="Q125" i="14"/>
  <c r="R202" i="8"/>
  <c r="T202" i="8" s="1"/>
  <c r="R204" i="8"/>
  <c r="T204" i="8" s="1"/>
  <c r="R206" i="8"/>
  <c r="T206" i="8" s="1"/>
  <c r="R208" i="8"/>
  <c r="T208" i="8" s="1"/>
  <c r="R210" i="8"/>
  <c r="T210" i="8" s="1"/>
  <c r="R212" i="8"/>
  <c r="T212" i="8" s="1"/>
  <c r="N72" i="9"/>
  <c r="P73" i="9"/>
  <c r="P31" i="11"/>
  <c r="Q33" i="11"/>
  <c r="P34" i="11"/>
  <c r="N36" i="11"/>
  <c r="O36" i="11"/>
  <c r="M48" i="11"/>
  <c r="P50" i="11"/>
  <c r="N52" i="11"/>
  <c r="O52" i="11"/>
  <c r="Q52" i="11" s="1"/>
  <c r="O75" i="11"/>
  <c r="N75" i="11"/>
  <c r="Q82" i="11"/>
  <c r="Q85" i="11"/>
  <c r="Q91" i="11"/>
  <c r="M96" i="11"/>
  <c r="Q96" i="11" s="1"/>
  <c r="P98" i="12"/>
  <c r="Q98" i="12"/>
  <c r="P136" i="12"/>
  <c r="Q136" i="12"/>
  <c r="P156" i="12"/>
  <c r="Q156" i="12"/>
  <c r="O113" i="13"/>
  <c r="O117" i="13"/>
  <c r="N145" i="14"/>
  <c r="R228" i="8"/>
  <c r="T228" i="8" s="1"/>
  <c r="R230" i="8"/>
  <c r="T230" i="8" s="1"/>
  <c r="N74" i="9"/>
  <c r="M40" i="11"/>
  <c r="N44" i="11"/>
  <c r="O44" i="11"/>
  <c r="M56" i="11"/>
  <c r="N60" i="11"/>
  <c r="O60" i="11"/>
  <c r="M78" i="11"/>
  <c r="O88" i="11"/>
  <c r="N88" i="11"/>
  <c r="N35" i="12"/>
  <c r="P54" i="12"/>
  <c r="O54" i="12"/>
  <c r="O117" i="12"/>
  <c r="P117" i="12"/>
  <c r="Q144" i="12"/>
  <c r="P144" i="12"/>
  <c r="D198" i="12"/>
  <c r="G188" i="12"/>
  <c r="O13" i="42"/>
  <c r="N71" i="9"/>
  <c r="R71" i="9" s="1"/>
  <c r="N73" i="9"/>
  <c r="M11" i="11"/>
  <c r="M31" i="11"/>
  <c r="M34" i="11"/>
  <c r="M38" i="11"/>
  <c r="M42" i="11"/>
  <c r="M46" i="11"/>
  <c r="M50" i="11"/>
  <c r="M54" i="11"/>
  <c r="M58" i="11"/>
  <c r="Q58" i="11" s="1"/>
  <c r="Q74" i="11"/>
  <c r="M80" i="11"/>
  <c r="Q80" i="11" s="1"/>
  <c r="M84" i="11"/>
  <c r="Q87" i="11"/>
  <c r="M92" i="11"/>
  <c r="Q92" i="11" s="1"/>
  <c r="O205" i="13"/>
  <c r="O295" i="13"/>
  <c r="O326" i="13"/>
  <c r="O346" i="13"/>
  <c r="O375" i="13"/>
  <c r="O397" i="13"/>
  <c r="N156" i="14"/>
  <c r="N160" i="14"/>
  <c r="N194" i="14"/>
  <c r="O13" i="2"/>
  <c r="N13" i="2"/>
  <c r="O15" i="2"/>
  <c r="N15" i="2"/>
  <c r="O17" i="2"/>
  <c r="N17" i="2"/>
  <c r="O19" i="2"/>
  <c r="N19" i="2"/>
  <c r="O23" i="2"/>
  <c r="N23" i="2"/>
  <c r="O25" i="2"/>
  <c r="N25" i="2"/>
  <c r="Q26" i="2"/>
  <c r="N26" i="2"/>
  <c r="O29" i="2"/>
  <c r="N29" i="2"/>
  <c r="P10" i="3"/>
  <c r="R37" i="3"/>
  <c r="Q122" i="3"/>
  <c r="G94" i="9"/>
  <c r="C29" i="26"/>
  <c r="F19" i="26"/>
  <c r="F20" i="26" s="1"/>
  <c r="G28" i="26" s="1"/>
  <c r="H23" i="11"/>
  <c r="O11" i="11"/>
  <c r="O13" i="11"/>
  <c r="O15" i="11"/>
  <c r="O17" i="11"/>
  <c r="O19" i="11"/>
  <c r="O21" i="11"/>
  <c r="D119" i="11"/>
  <c r="G109" i="11"/>
  <c r="G110" i="11" s="1"/>
  <c r="H120" i="11" s="1"/>
  <c r="N20" i="12"/>
  <c r="O20" i="12"/>
  <c r="N118" i="12"/>
  <c r="Q118" i="12"/>
  <c r="N165" i="12"/>
  <c r="O165" i="12"/>
  <c r="N170" i="12"/>
  <c r="Q170" i="12"/>
  <c r="N172" i="12"/>
  <c r="P172" i="12"/>
  <c r="D199" i="12"/>
  <c r="G189" i="12"/>
  <c r="P18" i="13"/>
  <c r="R18" i="13"/>
  <c r="R41" i="13"/>
  <c r="Q41" i="13"/>
  <c r="P41" i="13"/>
  <c r="R81" i="13"/>
  <c r="Q81" i="13"/>
  <c r="P81" i="13"/>
  <c r="P105" i="13"/>
  <c r="Q105" i="13"/>
  <c r="R108" i="13"/>
  <c r="Q108" i="13"/>
  <c r="P121" i="13"/>
  <c r="R121" i="13"/>
  <c r="Q132" i="13"/>
  <c r="P132" i="13"/>
  <c r="R167" i="13"/>
  <c r="P167" i="13"/>
  <c r="P191" i="13"/>
  <c r="R191" i="13"/>
  <c r="Q191" i="13"/>
  <c r="R208" i="13"/>
  <c r="P208" i="13"/>
  <c r="R211" i="13"/>
  <c r="Q211" i="13"/>
  <c r="P211" i="13"/>
  <c r="R222" i="13"/>
  <c r="P222" i="13"/>
  <c r="Q238" i="13"/>
  <c r="P238" i="13"/>
  <c r="P240" i="13"/>
  <c r="R240" i="13"/>
  <c r="R316" i="13"/>
  <c r="P316" i="13"/>
  <c r="R320" i="13"/>
  <c r="Q320" i="13"/>
  <c r="P326" i="13"/>
  <c r="R326" i="13"/>
  <c r="Q326" i="13"/>
  <c r="R343" i="13"/>
  <c r="P343" i="13"/>
  <c r="R358" i="13"/>
  <c r="Q358" i="13"/>
  <c r="P369" i="13"/>
  <c r="Q369" i="13"/>
  <c r="P388" i="13"/>
  <c r="R388" i="13"/>
  <c r="Q388" i="13"/>
  <c r="P416" i="13"/>
  <c r="R416" i="13"/>
  <c r="Q13" i="14"/>
  <c r="P13" i="14"/>
  <c r="Q26" i="14"/>
  <c r="P26" i="14"/>
  <c r="Q40" i="14"/>
  <c r="O40" i="14"/>
  <c r="Q68" i="14"/>
  <c r="P68" i="14"/>
  <c r="O68" i="14"/>
  <c r="Q82" i="14"/>
  <c r="P82" i="14"/>
  <c r="P98" i="14"/>
  <c r="Q98" i="14"/>
  <c r="O114" i="14"/>
  <c r="Q114" i="14"/>
  <c r="P114" i="14"/>
  <c r="Q128" i="14"/>
  <c r="O128" i="14"/>
  <c r="P138" i="14"/>
  <c r="Q138" i="14"/>
  <c r="O138" i="14"/>
  <c r="Q148" i="14"/>
  <c r="P148" i="14"/>
  <c r="O148" i="14"/>
  <c r="O160" i="14"/>
  <c r="Q160" i="14"/>
  <c r="P160" i="14"/>
  <c r="O171" i="14"/>
  <c r="Q171" i="14"/>
  <c r="O187" i="14"/>
  <c r="Q187" i="14"/>
  <c r="O219" i="14"/>
  <c r="P219" i="14"/>
  <c r="Q226" i="14"/>
  <c r="O226" i="14"/>
  <c r="Q233" i="14"/>
  <c r="P233" i="14"/>
  <c r="O233" i="14"/>
  <c r="Q246" i="14"/>
  <c r="O246" i="14"/>
  <c r="O255" i="14"/>
  <c r="Q255" i="14"/>
  <c r="O270" i="14"/>
  <c r="Q270" i="14"/>
  <c r="P270" i="14"/>
  <c r="Q288" i="14"/>
  <c r="O288" i="14"/>
  <c r="Q292" i="14"/>
  <c r="P292" i="14"/>
  <c r="Q300" i="14"/>
  <c r="P300" i="14"/>
  <c r="O300" i="14"/>
  <c r="Q331" i="14"/>
  <c r="P331" i="14"/>
  <c r="P392" i="14"/>
  <c r="O392" i="14"/>
  <c r="P403" i="14"/>
  <c r="O403" i="14"/>
  <c r="P412" i="14"/>
  <c r="Q412" i="14"/>
  <c r="P417" i="14"/>
  <c r="O417" i="14"/>
  <c r="O421" i="14"/>
  <c r="Q421" i="14"/>
  <c r="P422" i="14"/>
  <c r="O422" i="14"/>
  <c r="Q109" i="15"/>
  <c r="O12" i="42"/>
  <c r="N12" i="42"/>
  <c r="O16" i="42"/>
  <c r="N16" i="42"/>
  <c r="C28" i="42"/>
  <c r="F27" i="42"/>
  <c r="F28" i="42" s="1"/>
  <c r="F38" i="42" s="1"/>
  <c r="O10" i="16"/>
  <c r="N10" i="16"/>
  <c r="P16" i="16"/>
  <c r="O16" i="16"/>
  <c r="N26" i="16"/>
  <c r="P26" i="16"/>
  <c r="P27" i="16"/>
  <c r="N27" i="16"/>
  <c r="N28" i="16"/>
  <c r="P28" i="16"/>
  <c r="O28" i="16"/>
  <c r="P34" i="16"/>
  <c r="N34" i="16"/>
  <c r="N35" i="16"/>
  <c r="P35" i="16"/>
  <c r="O35" i="16"/>
  <c r="N41" i="16"/>
  <c r="P41" i="16"/>
  <c r="P42" i="16"/>
  <c r="N42" i="16"/>
  <c r="N43" i="16"/>
  <c r="P43" i="16"/>
  <c r="O43" i="16"/>
  <c r="P47" i="16"/>
  <c r="O47" i="16"/>
  <c r="P65" i="16"/>
  <c r="O65" i="16"/>
  <c r="P68" i="16"/>
  <c r="O68" i="16"/>
  <c r="N69" i="16"/>
  <c r="P69" i="16"/>
  <c r="P73" i="16"/>
  <c r="O73" i="16"/>
  <c r="N73" i="16"/>
  <c r="P75" i="16"/>
  <c r="N75" i="16"/>
  <c r="P76" i="16"/>
  <c r="O76" i="16"/>
  <c r="N76" i="16"/>
  <c r="O77" i="16"/>
  <c r="P77" i="16"/>
  <c r="N11" i="17"/>
  <c r="O11" i="17"/>
  <c r="P15" i="17"/>
  <c r="O15" i="17"/>
  <c r="N15" i="17"/>
  <c r="P18" i="17"/>
  <c r="N18" i="17"/>
  <c r="O39" i="17"/>
  <c r="P39" i="17"/>
  <c r="O40" i="17"/>
  <c r="P40" i="17"/>
  <c r="N40" i="17"/>
  <c r="O44" i="17"/>
  <c r="P44" i="17"/>
  <c r="P52" i="17"/>
  <c r="O52" i="17"/>
  <c r="N52" i="17"/>
  <c r="P54" i="17"/>
  <c r="O54" i="17"/>
  <c r="N55" i="17"/>
  <c r="P55" i="17"/>
  <c r="O55" i="17"/>
  <c r="P56" i="17"/>
  <c r="N56" i="17"/>
  <c r="O56" i="17"/>
  <c r="P58" i="17"/>
  <c r="O58" i="17"/>
  <c r="P62" i="17"/>
  <c r="O62" i="17"/>
  <c r="N63" i="17"/>
  <c r="P63" i="17"/>
  <c r="O63" i="17"/>
  <c r="O69" i="17"/>
  <c r="N69" i="17"/>
  <c r="N70" i="17"/>
  <c r="O70" i="17"/>
  <c r="P71" i="17"/>
  <c r="N71" i="17"/>
  <c r="O72" i="17"/>
  <c r="N72" i="17"/>
  <c r="N73" i="17"/>
  <c r="P73" i="17"/>
  <c r="N74" i="17"/>
  <c r="O74" i="17"/>
  <c r="O76" i="17"/>
  <c r="P76" i="17"/>
  <c r="N76" i="17"/>
  <c r="P87" i="17"/>
  <c r="O87" i="17"/>
  <c r="N87" i="17"/>
  <c r="N89" i="17"/>
  <c r="P89" i="17"/>
  <c r="O89" i="17"/>
  <c r="O96" i="17"/>
  <c r="P96" i="17"/>
  <c r="O97" i="17"/>
  <c r="P97" i="17"/>
  <c r="N97" i="17"/>
  <c r="N99" i="17"/>
  <c r="P99" i="17"/>
  <c r="O99" i="17"/>
  <c r="P108" i="17"/>
  <c r="O108" i="17"/>
  <c r="N108" i="17"/>
  <c r="P124" i="17"/>
  <c r="O124" i="17"/>
  <c r="N124" i="17"/>
  <c r="O132" i="17"/>
  <c r="P132" i="17"/>
  <c r="P134" i="17"/>
  <c r="O134" i="17"/>
  <c r="N134" i="17"/>
  <c r="N21" i="25"/>
  <c r="Q21" i="25"/>
  <c r="O21" i="25"/>
  <c r="O22" i="25"/>
  <c r="N22" i="25"/>
  <c r="P22" i="25"/>
  <c r="N25" i="25"/>
  <c r="Q25" i="25"/>
  <c r="P25" i="25"/>
  <c r="O25" i="25"/>
  <c r="Q26" i="25"/>
  <c r="P26" i="25"/>
  <c r="M26" i="25"/>
  <c r="N31" i="25"/>
  <c r="Q31" i="25"/>
  <c r="O31" i="25"/>
  <c r="O32" i="25"/>
  <c r="N32" i="25"/>
  <c r="P32" i="25"/>
  <c r="N35" i="25"/>
  <c r="Q35" i="25"/>
  <c r="P35" i="25"/>
  <c r="O35" i="25"/>
  <c r="O36" i="25"/>
  <c r="N36" i="25"/>
  <c r="Q36" i="25"/>
  <c r="P36" i="25"/>
  <c r="O46" i="25"/>
  <c r="N46" i="25"/>
  <c r="Q46" i="25"/>
  <c r="P46" i="25"/>
  <c r="N17" i="19"/>
  <c r="P17" i="19"/>
  <c r="P25" i="19"/>
  <c r="G56" i="19"/>
  <c r="O25" i="19"/>
  <c r="R11" i="31"/>
  <c r="P11" i="31"/>
  <c r="Q11" i="31"/>
  <c r="R15" i="31"/>
  <c r="Q15" i="31"/>
  <c r="P15" i="31"/>
  <c r="R18" i="31"/>
  <c r="Q18" i="31"/>
  <c r="P18" i="31"/>
  <c r="R30" i="31"/>
  <c r="Q30" i="31"/>
  <c r="R31" i="31"/>
  <c r="Q31" i="31"/>
  <c r="P31" i="31"/>
  <c r="R82" i="31"/>
  <c r="Q82" i="31"/>
  <c r="R83" i="31"/>
  <c r="P83" i="31"/>
  <c r="Q83" i="31"/>
  <c r="Q87" i="31"/>
  <c r="R87" i="31"/>
  <c r="Q88" i="31"/>
  <c r="R88" i="31"/>
  <c r="P88" i="31"/>
  <c r="Q91" i="31"/>
  <c r="P91" i="31"/>
  <c r="R91" i="31"/>
  <c r="Q105" i="31"/>
  <c r="R105" i="31"/>
  <c r="P105" i="31"/>
  <c r="Q127" i="31"/>
  <c r="R127" i="31"/>
  <c r="P127" i="31"/>
  <c r="P173" i="31"/>
  <c r="R173" i="31"/>
  <c r="R187" i="31"/>
  <c r="Q187" i="31"/>
  <c r="P187" i="31"/>
  <c r="R195" i="31"/>
  <c r="Q195" i="31"/>
  <c r="P215" i="31"/>
  <c r="R215" i="31"/>
  <c r="Q215" i="31"/>
  <c r="R245" i="31"/>
  <c r="P245" i="31"/>
  <c r="Q245" i="31"/>
  <c r="O245" i="31"/>
  <c r="R247" i="31"/>
  <c r="Q247" i="31"/>
  <c r="P35" i="21"/>
  <c r="R35" i="21"/>
  <c r="P41" i="21"/>
  <c r="R41" i="21"/>
  <c r="P51" i="21"/>
  <c r="R51" i="21"/>
  <c r="P57" i="21"/>
  <c r="Q57" i="21"/>
  <c r="R57" i="21"/>
  <c r="Q132" i="21"/>
  <c r="O132" i="21"/>
  <c r="P132" i="21"/>
  <c r="R132" i="21"/>
  <c r="R41" i="23"/>
  <c r="Q41" i="23"/>
  <c r="P41" i="23"/>
  <c r="P30" i="44"/>
  <c r="P32" i="44" s="1"/>
  <c r="Q30" i="44"/>
  <c r="R30" i="44"/>
  <c r="M35" i="11"/>
  <c r="Q35" i="11" s="1"/>
  <c r="M37" i="11"/>
  <c r="Q37" i="11" s="1"/>
  <c r="M39" i="11"/>
  <c r="Q39" i="11" s="1"/>
  <c r="M41" i="11"/>
  <c r="Q41" i="11" s="1"/>
  <c r="M43" i="11"/>
  <c r="M45" i="11"/>
  <c r="Q45" i="11" s="1"/>
  <c r="M47" i="11"/>
  <c r="Q47" i="11" s="1"/>
  <c r="M49" i="11"/>
  <c r="Q49" i="11" s="1"/>
  <c r="M51" i="11"/>
  <c r="Q51" i="11" s="1"/>
  <c r="M53" i="11"/>
  <c r="M55" i="11"/>
  <c r="Q55" i="11" s="1"/>
  <c r="M57" i="11"/>
  <c r="Q57" i="11" s="1"/>
  <c r="M59" i="11"/>
  <c r="Q59" i="11" s="1"/>
  <c r="M61" i="11"/>
  <c r="M70" i="11"/>
  <c r="M72" i="11"/>
  <c r="M79" i="11"/>
  <c r="Q79" i="11" s="1"/>
  <c r="M81" i="11"/>
  <c r="Q81" i="11" s="1"/>
  <c r="N42" i="12"/>
  <c r="O12" i="13"/>
  <c r="O30" i="13"/>
  <c r="O31" i="13"/>
  <c r="O42" i="13"/>
  <c r="O72" i="13"/>
  <c r="O90" i="13"/>
  <c r="O94" i="13"/>
  <c r="R176" i="13"/>
  <c r="O181" i="13"/>
  <c r="O231" i="13"/>
  <c r="O238" i="13"/>
  <c r="O258" i="13"/>
  <c r="S258" i="13" s="1"/>
  <c r="U258" i="13" s="1"/>
  <c r="O271" i="13"/>
  <c r="Q308" i="13"/>
  <c r="O316" i="13"/>
  <c r="O333" i="13"/>
  <c r="S333" i="13" s="1"/>
  <c r="U333" i="13" s="1"/>
  <c r="O419" i="13"/>
  <c r="Q520" i="13"/>
  <c r="N72" i="14"/>
  <c r="N95" i="14"/>
  <c r="N117" i="14"/>
  <c r="N149" i="14"/>
  <c r="N163" i="14"/>
  <c r="N165" i="14"/>
  <c r="N180" i="14"/>
  <c r="N224" i="14"/>
  <c r="N305" i="14"/>
  <c r="N313" i="14"/>
  <c r="N321" i="14"/>
  <c r="N358" i="14"/>
  <c r="N360" i="14"/>
  <c r="N363" i="14"/>
  <c r="N365" i="14"/>
  <c r="N367" i="14"/>
  <c r="N376" i="14"/>
  <c r="N403" i="14"/>
  <c r="O405" i="14"/>
  <c r="O11" i="42"/>
  <c r="M13" i="42"/>
  <c r="Q13" i="42" s="1"/>
  <c r="S13" i="42" s="1"/>
  <c r="O15" i="42"/>
  <c r="M17" i="42"/>
  <c r="Q17" i="42" s="1"/>
  <c r="S17" i="42" s="1"/>
  <c r="O19" i="42"/>
  <c r="Q19" i="42" s="1"/>
  <c r="S19" i="42" s="1"/>
  <c r="M14" i="16"/>
  <c r="M32" i="16"/>
  <c r="M39" i="16"/>
  <c r="M61" i="16"/>
  <c r="Q61" i="16" s="1"/>
  <c r="S61" i="16" s="1"/>
  <c r="O13" i="17"/>
  <c r="N16" i="17"/>
  <c r="P16" i="17"/>
  <c r="M31" i="17"/>
  <c r="M32" i="17"/>
  <c r="Q32" i="17" s="1"/>
  <c r="S32" i="17" s="1"/>
  <c r="M47" i="17"/>
  <c r="M48" i="17"/>
  <c r="Q48" i="17" s="1"/>
  <c r="S48" i="17" s="1"/>
  <c r="N59" i="17"/>
  <c r="O59" i="17"/>
  <c r="P75" i="17"/>
  <c r="O75" i="17"/>
  <c r="O88" i="17"/>
  <c r="P88" i="17"/>
  <c r="M94" i="17"/>
  <c r="M119" i="17"/>
  <c r="M121" i="17"/>
  <c r="M124" i="17"/>
  <c r="M134" i="17"/>
  <c r="N17" i="25"/>
  <c r="Q17" i="25"/>
  <c r="O18" i="25"/>
  <c r="N18" i="25"/>
  <c r="N27" i="25"/>
  <c r="Q27" i="25"/>
  <c r="O28" i="25"/>
  <c r="N28" i="25"/>
  <c r="N43" i="25"/>
  <c r="Q43" i="25"/>
  <c r="O44" i="25"/>
  <c r="N44" i="25"/>
  <c r="N50" i="25"/>
  <c r="Q50" i="25"/>
  <c r="O51" i="25"/>
  <c r="N51" i="25"/>
  <c r="P11" i="19"/>
  <c r="O11" i="19"/>
  <c r="N11" i="19"/>
  <c r="P18" i="19"/>
  <c r="O18" i="19"/>
  <c r="R73" i="31"/>
  <c r="Q73" i="31"/>
  <c r="P73" i="31"/>
  <c r="Q131" i="21"/>
  <c r="O131" i="21"/>
  <c r="R131" i="21"/>
  <c r="P131" i="21"/>
  <c r="O35" i="13"/>
  <c r="O89" i="13"/>
  <c r="O121" i="13"/>
  <c r="O130" i="13"/>
  <c r="O135" i="13"/>
  <c r="O157" i="13"/>
  <c r="O171" i="13"/>
  <c r="O172" i="13"/>
  <c r="O180" i="13"/>
  <c r="O195" i="13"/>
  <c r="O196" i="13"/>
  <c r="O202" i="13"/>
  <c r="O253" i="13"/>
  <c r="O274" i="13"/>
  <c r="O314" i="13"/>
  <c r="O320" i="13"/>
  <c r="O350" i="13"/>
  <c r="O356" i="13"/>
  <c r="O416" i="13"/>
  <c r="S503" i="13"/>
  <c r="U503" i="13" s="1"/>
  <c r="O517" i="13"/>
  <c r="N34" i="14"/>
  <c r="N125" i="14"/>
  <c r="N169" i="14"/>
  <c r="N171" i="14"/>
  <c r="N187" i="14"/>
  <c r="N255" i="14"/>
  <c r="O325" i="14"/>
  <c r="N329" i="14"/>
  <c r="P337" i="14"/>
  <c r="N344" i="14"/>
  <c r="N346" i="14"/>
  <c r="N348" i="14"/>
  <c r="P11" i="42"/>
  <c r="Q18" i="42"/>
  <c r="S18" i="42" s="1"/>
  <c r="M16" i="16"/>
  <c r="M41" i="16"/>
  <c r="M47" i="16"/>
  <c r="P60" i="16"/>
  <c r="O60" i="16"/>
  <c r="M69" i="16"/>
  <c r="M11" i="17"/>
  <c r="M43" i="17"/>
  <c r="M44" i="17"/>
  <c r="M65" i="17"/>
  <c r="O94" i="17"/>
  <c r="N94" i="17"/>
  <c r="P122" i="17"/>
  <c r="O122" i="17"/>
  <c r="P125" i="17"/>
  <c r="N125" i="17"/>
  <c r="N133" i="17"/>
  <c r="P133" i="17"/>
  <c r="O133" i="17"/>
  <c r="N13" i="25"/>
  <c r="R13" i="25" s="1"/>
  <c r="Q13" i="25"/>
  <c r="O14" i="25"/>
  <c r="N14" i="25"/>
  <c r="N39" i="25"/>
  <c r="Q39" i="25"/>
  <c r="O40" i="25"/>
  <c r="N40" i="25"/>
  <c r="O45" i="25"/>
  <c r="N45" i="25"/>
  <c r="O47" i="25"/>
  <c r="N47" i="25"/>
  <c r="P10" i="19"/>
  <c r="O10" i="19"/>
  <c r="M17" i="19"/>
  <c r="R86" i="31"/>
  <c r="Q86" i="31"/>
  <c r="O35" i="21"/>
  <c r="R36" i="21"/>
  <c r="P36" i="21"/>
  <c r="Q36" i="21"/>
  <c r="R42" i="21"/>
  <c r="Q42" i="21"/>
  <c r="P42" i="21"/>
  <c r="O51" i="21"/>
  <c r="R52" i="21"/>
  <c r="P52" i="21"/>
  <c r="Q52" i="21"/>
  <c r="O57" i="21"/>
  <c r="P73" i="21"/>
  <c r="R73" i="21"/>
  <c r="R74" i="21"/>
  <c r="P74" i="21"/>
  <c r="Q74" i="21"/>
  <c r="R89" i="21"/>
  <c r="O89" i="21"/>
  <c r="P89" i="21"/>
  <c r="R110" i="21"/>
  <c r="P110" i="21"/>
  <c r="Q123" i="21"/>
  <c r="O123" i="21"/>
  <c r="P123" i="21"/>
  <c r="R123" i="21"/>
  <c r="Q25" i="23"/>
  <c r="R25" i="23"/>
  <c r="Q29" i="23"/>
  <c r="R29" i="23"/>
  <c r="Q33" i="23"/>
  <c r="R33" i="23"/>
  <c r="R37" i="23"/>
  <c r="Q37" i="23"/>
  <c r="P38" i="23"/>
  <c r="Q38" i="23"/>
  <c r="R38" i="23"/>
  <c r="P42" i="23"/>
  <c r="Q42" i="23"/>
  <c r="R42" i="23"/>
  <c r="M65" i="16"/>
  <c r="M73" i="16"/>
  <c r="M15" i="17"/>
  <c r="M69" i="17"/>
  <c r="M70" i="17"/>
  <c r="M72" i="17"/>
  <c r="M90" i="17"/>
  <c r="M93" i="17"/>
  <c r="Q93" i="17" s="1"/>
  <c r="S93" i="17" s="1"/>
  <c r="M103" i="17"/>
  <c r="M108" i="17"/>
  <c r="M111" i="17"/>
  <c r="O128" i="17"/>
  <c r="M132" i="17"/>
  <c r="O15" i="25"/>
  <c r="R15" i="25" s="1"/>
  <c r="O19" i="25"/>
  <c r="R19" i="25" s="1"/>
  <c r="O23" i="25"/>
  <c r="R23" i="25" s="1"/>
  <c r="O29" i="25"/>
  <c r="R29" i="25" s="1"/>
  <c r="O33" i="25"/>
  <c r="O37" i="25"/>
  <c r="O41" i="25"/>
  <c r="O48" i="25"/>
  <c r="R48" i="25" s="1"/>
  <c r="O52" i="25"/>
  <c r="M13" i="19"/>
  <c r="M27" i="19"/>
  <c r="M29" i="19"/>
  <c r="M31" i="19"/>
  <c r="M33" i="19"/>
  <c r="M35" i="19"/>
  <c r="M37" i="19"/>
  <c r="M39" i="19"/>
  <c r="M41" i="19"/>
  <c r="M43" i="19"/>
  <c r="M45" i="19"/>
  <c r="M47" i="19"/>
  <c r="M49" i="19"/>
  <c r="M51" i="19"/>
  <c r="M53" i="19"/>
  <c r="M55" i="19"/>
  <c r="O16" i="31"/>
  <c r="S16" i="31" s="1"/>
  <c r="U16" i="31" s="1"/>
  <c r="O31" i="31"/>
  <c r="Q90" i="31"/>
  <c r="R90" i="31"/>
  <c r="P90" i="31"/>
  <c r="O97" i="31"/>
  <c r="O113" i="31"/>
  <c r="Q126" i="31"/>
  <c r="R126" i="31"/>
  <c r="P167" i="31"/>
  <c r="Q167" i="31"/>
  <c r="R193" i="31"/>
  <c r="P193" i="31"/>
  <c r="O209" i="31"/>
  <c r="P217" i="31"/>
  <c r="R217" i="31"/>
  <c r="Q217" i="31"/>
  <c r="S217" i="31" s="1"/>
  <c r="U217" i="31" s="1"/>
  <c r="R34" i="21"/>
  <c r="Q34" i="21"/>
  <c r="P34" i="21"/>
  <c r="O43" i="21"/>
  <c r="R44" i="21"/>
  <c r="P44" i="21"/>
  <c r="Q44" i="21"/>
  <c r="R50" i="21"/>
  <c r="Q50" i="21"/>
  <c r="P50" i="21"/>
  <c r="R92" i="21"/>
  <c r="O92" i="21"/>
  <c r="P92" i="21"/>
  <c r="R98" i="21"/>
  <c r="P98" i="21"/>
  <c r="R109" i="21"/>
  <c r="O109" i="21"/>
  <c r="P109" i="21"/>
  <c r="R113" i="21"/>
  <c r="O113" i="21"/>
  <c r="P113" i="21"/>
  <c r="Q23" i="24"/>
  <c r="S23" i="24"/>
  <c r="O11" i="44"/>
  <c r="P11" i="44"/>
  <c r="Q11" i="44"/>
  <c r="R11" i="44"/>
  <c r="H81" i="44"/>
  <c r="O79" i="44"/>
  <c r="H88" i="44"/>
  <c r="P79" i="44"/>
  <c r="Q79" i="44"/>
  <c r="R79" i="44"/>
  <c r="M10" i="19"/>
  <c r="M18" i="19"/>
  <c r="O13" i="31"/>
  <c r="R22" i="31"/>
  <c r="P22" i="31"/>
  <c r="O64" i="31"/>
  <c r="P68" i="31"/>
  <c r="R68" i="31"/>
  <c r="R69" i="31"/>
  <c r="P69" i="31"/>
  <c r="Q113" i="31"/>
  <c r="R113" i="31"/>
  <c r="P113" i="31"/>
  <c r="O122" i="31"/>
  <c r="Q124" i="31"/>
  <c r="R124" i="31"/>
  <c r="R160" i="31"/>
  <c r="P160" i="31"/>
  <c r="R197" i="31"/>
  <c r="P197" i="31"/>
  <c r="O208" i="31"/>
  <c r="Q209" i="31"/>
  <c r="P209" i="31"/>
  <c r="O215" i="31"/>
  <c r="S215" i="31" s="1"/>
  <c r="U215" i="31" s="1"/>
  <c r="O227" i="31"/>
  <c r="R229" i="31"/>
  <c r="Q229" i="31"/>
  <c r="R18" i="21"/>
  <c r="P18" i="21"/>
  <c r="Q18" i="21"/>
  <c r="P33" i="21"/>
  <c r="R33" i="21"/>
  <c r="P43" i="21"/>
  <c r="R43" i="21"/>
  <c r="P49" i="21"/>
  <c r="R49" i="21"/>
  <c r="R86" i="21"/>
  <c r="P86" i="21"/>
  <c r="P11" i="23"/>
  <c r="Q11" i="23"/>
  <c r="Q17" i="23" s="1"/>
  <c r="R11" i="23"/>
  <c r="R17" i="23" s="1"/>
  <c r="O42" i="23"/>
  <c r="R23" i="24"/>
  <c r="Q29" i="24"/>
  <c r="S29" i="24"/>
  <c r="R29" i="24"/>
  <c r="G114" i="44"/>
  <c r="D132" i="44"/>
  <c r="E41" i="45" s="1"/>
  <c r="O76" i="31"/>
  <c r="O82" i="31"/>
  <c r="O83" i="31"/>
  <c r="O86" i="31"/>
  <c r="O95" i="31"/>
  <c r="O101" i="31"/>
  <c r="S101" i="31" s="1"/>
  <c r="U101" i="31" s="1"/>
  <c r="O103" i="31"/>
  <c r="O109" i="31"/>
  <c r="O111" i="31"/>
  <c r="O117" i="31"/>
  <c r="S117" i="31" s="1"/>
  <c r="U117" i="31" s="1"/>
  <c r="O157" i="31"/>
  <c r="S157" i="31" s="1"/>
  <c r="U157" i="31" s="1"/>
  <c r="O160" i="31"/>
  <c r="O165" i="31"/>
  <c r="O212" i="31"/>
  <c r="O235" i="31"/>
  <c r="Q17" i="21"/>
  <c r="R17" i="21"/>
  <c r="R60" i="21"/>
  <c r="P60" i="21"/>
  <c r="R88" i="21"/>
  <c r="O88" i="21"/>
  <c r="P88" i="21"/>
  <c r="R101" i="21"/>
  <c r="O101" i="21"/>
  <c r="R112" i="21"/>
  <c r="O112" i="21"/>
  <c r="P112" i="21"/>
  <c r="Q127" i="21"/>
  <c r="O127" i="21"/>
  <c r="P127" i="21"/>
  <c r="Q134" i="21"/>
  <c r="O134" i="21"/>
  <c r="P134" i="21"/>
  <c r="P13" i="23"/>
  <c r="Q13" i="23"/>
  <c r="O15" i="23"/>
  <c r="S15" i="23" s="1"/>
  <c r="Q27" i="23"/>
  <c r="R27" i="23"/>
  <c r="Q31" i="23"/>
  <c r="R31" i="23"/>
  <c r="Q35" i="23"/>
  <c r="R35" i="23"/>
  <c r="R45" i="23"/>
  <c r="Q45" i="23"/>
  <c r="P46" i="23"/>
  <c r="Q46" i="23"/>
  <c r="R46" i="23"/>
  <c r="Q56" i="23"/>
  <c r="R56" i="23"/>
  <c r="R60" i="23"/>
  <c r="P60" i="23"/>
  <c r="Q60" i="23"/>
  <c r="Q21" i="24"/>
  <c r="S21" i="24"/>
  <c r="R21" i="24"/>
  <c r="Q58" i="44"/>
  <c r="R58" i="44"/>
  <c r="P58" i="44"/>
  <c r="N81" i="44"/>
  <c r="N88" i="44"/>
  <c r="O123" i="31"/>
  <c r="O124" i="31"/>
  <c r="O169" i="31"/>
  <c r="O171" i="31"/>
  <c r="O173" i="31"/>
  <c r="S173" i="31" s="1"/>
  <c r="U173" i="31" s="1"/>
  <c r="Q219" i="31"/>
  <c r="Q221" i="31"/>
  <c r="O231" i="31"/>
  <c r="Q246" i="31"/>
  <c r="P17" i="21"/>
  <c r="R100" i="21"/>
  <c r="O100" i="21"/>
  <c r="P100" i="21"/>
  <c r="R106" i="21"/>
  <c r="P106" i="21"/>
  <c r="Q129" i="21"/>
  <c r="O129" i="21"/>
  <c r="O38" i="23"/>
  <c r="P63" i="23"/>
  <c r="R63" i="23"/>
  <c r="S40" i="24"/>
  <c r="S46" i="24" s="1"/>
  <c r="H23" i="44"/>
  <c r="R21" i="44"/>
  <c r="R23" i="44" s="1"/>
  <c r="O21" i="44"/>
  <c r="P21" i="44"/>
  <c r="P23" i="44" s="1"/>
  <c r="G116" i="44"/>
  <c r="D134" i="44"/>
  <c r="E43" i="45" s="1"/>
  <c r="O240" i="31"/>
  <c r="O12" i="21"/>
  <c r="O17" i="21"/>
  <c r="O33" i="21"/>
  <c r="O41" i="21"/>
  <c r="O49" i="21"/>
  <c r="P58" i="21"/>
  <c r="O73" i="21"/>
  <c r="O117" i="21"/>
  <c r="R128" i="21"/>
  <c r="R130" i="21"/>
  <c r="M11" i="22"/>
  <c r="M12" i="22" s="1"/>
  <c r="O16" i="23"/>
  <c r="S16" i="23" s="1"/>
  <c r="O25" i="23"/>
  <c r="O27" i="23"/>
  <c r="O29" i="23"/>
  <c r="O31" i="23"/>
  <c r="O33" i="23"/>
  <c r="O35" i="23"/>
  <c r="O63" i="23"/>
  <c r="R11" i="24"/>
  <c r="R14" i="24" s="1"/>
  <c r="Q13" i="24"/>
  <c r="R13" i="24"/>
  <c r="P23" i="24"/>
  <c r="Q25" i="24"/>
  <c r="S25" i="24"/>
  <c r="S42" i="24"/>
  <c r="R42" i="24"/>
  <c r="Q57" i="44"/>
  <c r="R57" i="44"/>
  <c r="R59" i="44" s="1"/>
  <c r="P57" i="44"/>
  <c r="H66" i="44"/>
  <c r="R65" i="44"/>
  <c r="R66" i="44" s="1"/>
  <c r="O65" i="44"/>
  <c r="D128" i="44"/>
  <c r="E37" i="45" s="1"/>
  <c r="G110" i="44"/>
  <c r="D136" i="44"/>
  <c r="E45" i="45" s="1"/>
  <c r="G118" i="44"/>
  <c r="Q241" i="31"/>
  <c r="O13" i="21"/>
  <c r="Q14" i="21"/>
  <c r="O20" i="21"/>
  <c r="O30" i="21"/>
  <c r="O39" i="21"/>
  <c r="O47" i="21"/>
  <c r="O60" i="21"/>
  <c r="P97" i="21"/>
  <c r="P105" i="21"/>
  <c r="P108" i="21"/>
  <c r="R122" i="21"/>
  <c r="S122" i="21" s="1"/>
  <c r="R126" i="21"/>
  <c r="S126" i="21" s="1"/>
  <c r="P128" i="21"/>
  <c r="P130" i="21"/>
  <c r="S130" i="21" s="1"/>
  <c r="R133" i="21"/>
  <c r="R135" i="21"/>
  <c r="S135" i="21" s="1"/>
  <c r="O12" i="23"/>
  <c r="S12" i="23" s="1"/>
  <c r="O14" i="23"/>
  <c r="S14" i="23" s="1"/>
  <c r="O40" i="23"/>
  <c r="O44" i="23"/>
  <c r="S44" i="23" s="1"/>
  <c r="O58" i="23"/>
  <c r="S58" i="23" s="1"/>
  <c r="D83" i="23"/>
  <c r="D87" i="23" s="1"/>
  <c r="E34" i="45" s="1"/>
  <c r="G73" i="23"/>
  <c r="P13" i="24"/>
  <c r="P25" i="24"/>
  <c r="Q27" i="24"/>
  <c r="S27" i="24"/>
  <c r="P45" i="24"/>
  <c r="D64" i="24"/>
  <c r="G54" i="24"/>
  <c r="P13" i="44"/>
  <c r="Q13" i="44"/>
  <c r="H45" i="44"/>
  <c r="R44" i="44"/>
  <c r="R45" i="44" s="1"/>
  <c r="O44" i="44"/>
  <c r="O57" i="44"/>
  <c r="Q65" i="44"/>
  <c r="Q66" i="44" s="1"/>
  <c r="D130" i="44"/>
  <c r="E39" i="45" s="1"/>
  <c r="H14" i="44"/>
  <c r="R10" i="44"/>
  <c r="Q22" i="44"/>
  <c r="S22" i="44" s="1"/>
  <c r="Q80" i="44"/>
  <c r="O37" i="23"/>
  <c r="O39" i="23"/>
  <c r="S39" i="23" s="1"/>
  <c r="O41" i="23"/>
  <c r="O43" i="23"/>
  <c r="S43" i="23" s="1"/>
  <c r="O45" i="23"/>
  <c r="O47" i="23"/>
  <c r="O62" i="23"/>
  <c r="P33" i="24"/>
  <c r="T33" i="24" s="1"/>
  <c r="P41" i="24"/>
  <c r="T41" i="24" s="1"/>
  <c r="Q10" i="44"/>
  <c r="N23" i="44"/>
  <c r="Q29" i="44"/>
  <c r="Q32" i="44" s="1"/>
  <c r="O30" i="44"/>
  <c r="O31" i="44"/>
  <c r="Q56" i="44"/>
  <c r="Q72" i="44"/>
  <c r="M55" i="27"/>
  <c r="M67" i="27"/>
  <c r="O11" i="2"/>
  <c r="N11" i="2"/>
  <c r="Q12" i="2"/>
  <c r="N12" i="2"/>
  <c r="Q14" i="2"/>
  <c r="N14" i="2"/>
  <c r="Q16" i="2"/>
  <c r="N16" i="2"/>
  <c r="Q18" i="2"/>
  <c r="N18" i="2"/>
  <c r="Q20" i="2"/>
  <c r="N20" i="2"/>
  <c r="O21" i="2"/>
  <c r="N21" i="2"/>
  <c r="Q22" i="2"/>
  <c r="N22" i="2"/>
  <c r="Q24" i="2"/>
  <c r="N24" i="2"/>
  <c r="O27" i="2"/>
  <c r="N27" i="2"/>
  <c r="Q28" i="2"/>
  <c r="N28" i="2"/>
  <c r="Q30" i="2"/>
  <c r="N30" i="2"/>
  <c r="Q12" i="4"/>
  <c r="O12" i="4"/>
  <c r="R14" i="4"/>
  <c r="O14" i="4"/>
  <c r="Q16" i="4"/>
  <c r="O16" i="4"/>
  <c r="R18" i="4"/>
  <c r="O18" i="4"/>
  <c r="R22" i="4"/>
  <c r="O22" i="4"/>
  <c r="R23" i="4"/>
  <c r="O23" i="4"/>
  <c r="P24" i="4"/>
  <c r="Q25" i="10"/>
  <c r="N25" i="10"/>
  <c r="Q26" i="10"/>
  <c r="N26" i="10"/>
  <c r="Q27" i="10"/>
  <c r="N27" i="10"/>
  <c r="Q28" i="10"/>
  <c r="N28" i="10"/>
  <c r="Q29" i="10"/>
  <c r="N29" i="10"/>
  <c r="Q30" i="10"/>
  <c r="N30" i="10"/>
  <c r="Q32" i="10"/>
  <c r="N32" i="10"/>
  <c r="Q33" i="10"/>
  <c r="N33" i="10"/>
  <c r="Q34" i="10"/>
  <c r="N34" i="10"/>
  <c r="Q35" i="10"/>
  <c r="N35" i="10"/>
  <c r="Q36" i="10"/>
  <c r="N36" i="10"/>
  <c r="Q37" i="10"/>
  <c r="N37" i="10"/>
  <c r="Q38" i="10"/>
  <c r="N38" i="10"/>
  <c r="Q39" i="10"/>
  <c r="N39" i="10"/>
  <c r="Q40" i="10"/>
  <c r="N40" i="10"/>
  <c r="Q41" i="10"/>
  <c r="N41" i="10"/>
  <c r="O42" i="10"/>
  <c r="N42" i="10"/>
  <c r="O43" i="10"/>
  <c r="N43" i="10"/>
  <c r="O44" i="10"/>
  <c r="N44" i="10"/>
  <c r="O45" i="10"/>
  <c r="N45" i="10"/>
  <c r="O47" i="10"/>
  <c r="N47" i="10"/>
  <c r="L12" i="11"/>
  <c r="M12" i="11" s="1"/>
  <c r="Q12" i="11" s="1"/>
  <c r="L13" i="11"/>
  <c r="M13" i="11" s="1"/>
  <c r="L14" i="11"/>
  <c r="M14" i="11" s="1"/>
  <c r="Q14" i="11" s="1"/>
  <c r="L15" i="11"/>
  <c r="M15" i="11" s="1"/>
  <c r="Q15" i="11" s="1"/>
  <c r="L16" i="11"/>
  <c r="M16" i="11" s="1"/>
  <c r="Q16" i="11" s="1"/>
  <c r="L17" i="11"/>
  <c r="M17" i="11" s="1"/>
  <c r="Q17" i="11" s="1"/>
  <c r="L18" i="11"/>
  <c r="M18" i="11" s="1"/>
  <c r="L19" i="11"/>
  <c r="M19" i="11" s="1"/>
  <c r="L20" i="11"/>
  <c r="M20" i="11" s="1"/>
  <c r="Q20" i="11" s="1"/>
  <c r="L21" i="11"/>
  <c r="M21" i="11" s="1"/>
  <c r="L22" i="11"/>
  <c r="M22" i="11" s="1"/>
  <c r="Q22" i="11" s="1"/>
  <c r="Q11" i="12"/>
  <c r="N11" i="12"/>
  <c r="R11" i="12" s="1"/>
  <c r="T11" i="12" s="1"/>
  <c r="Q12" i="12"/>
  <c r="N12" i="12"/>
  <c r="Q13" i="12"/>
  <c r="N13" i="12"/>
  <c r="R13" i="12" s="1"/>
  <c r="T13" i="12" s="1"/>
  <c r="P14" i="12"/>
  <c r="N14" i="12"/>
  <c r="Q15" i="12"/>
  <c r="N15" i="12"/>
  <c r="P16" i="12"/>
  <c r="N16" i="12"/>
  <c r="Q17" i="12"/>
  <c r="N17" i="12"/>
  <c r="R17" i="12" s="1"/>
  <c r="T17" i="12" s="1"/>
  <c r="O18" i="12"/>
  <c r="N18" i="12"/>
  <c r="Q19" i="12"/>
  <c r="N19" i="12"/>
  <c r="Q21" i="12"/>
  <c r="N21" i="12"/>
  <c r="O22" i="12"/>
  <c r="N22" i="12"/>
  <c r="Q23" i="12"/>
  <c r="N23" i="12"/>
  <c r="O24" i="12"/>
  <c r="N24" i="12"/>
  <c r="Q25" i="12"/>
  <c r="N25" i="12"/>
  <c r="O26" i="12"/>
  <c r="N26" i="12"/>
  <c r="Q27" i="12"/>
  <c r="N27" i="12"/>
  <c r="O28" i="12"/>
  <c r="N28" i="12"/>
  <c r="P29" i="12"/>
  <c r="N29" i="12"/>
  <c r="Q30" i="12"/>
  <c r="N30" i="12"/>
  <c r="R30" i="12" s="1"/>
  <c r="T30" i="12" s="1"/>
  <c r="P31" i="12"/>
  <c r="N31" i="12"/>
  <c r="Q32" i="12"/>
  <c r="N32" i="12"/>
  <c r="R32" i="12" s="1"/>
  <c r="T32" i="12" s="1"/>
  <c r="P33" i="12"/>
  <c r="N33" i="12"/>
  <c r="P43" i="12"/>
  <c r="N43" i="12"/>
  <c r="Q44" i="12"/>
  <c r="N44" i="12"/>
  <c r="P45" i="12"/>
  <c r="N45" i="12"/>
  <c r="Q46" i="12"/>
  <c r="N46" i="12"/>
  <c r="P47" i="12"/>
  <c r="N47" i="12"/>
  <c r="Q48" i="12"/>
  <c r="N48" i="12"/>
  <c r="P49" i="12"/>
  <c r="N49" i="12"/>
  <c r="Q50" i="12"/>
  <c r="N50" i="12"/>
  <c r="P51" i="12"/>
  <c r="N51" i="12"/>
  <c r="Q52" i="12"/>
  <c r="N52" i="12"/>
  <c r="P53" i="12"/>
  <c r="N53" i="12"/>
  <c r="Q54" i="12"/>
  <c r="N54" i="12"/>
  <c r="P55" i="12"/>
  <c r="N55" i="12"/>
  <c r="Q56" i="12"/>
  <c r="N56" i="12"/>
  <c r="P57" i="12"/>
  <c r="N57" i="12"/>
  <c r="Q58" i="12"/>
  <c r="N58" i="12"/>
  <c r="P59" i="12"/>
  <c r="N59" i="12"/>
  <c r="Q60" i="12"/>
  <c r="N60" i="12"/>
  <c r="P61" i="12"/>
  <c r="N61" i="12"/>
  <c r="Q62" i="12"/>
  <c r="N62" i="12"/>
  <c r="P63" i="12"/>
  <c r="N63" i="12"/>
  <c r="Q64" i="12"/>
  <c r="N64" i="12"/>
  <c r="P65" i="12"/>
  <c r="N65" i="12"/>
  <c r="Q66" i="12"/>
  <c r="N66" i="12"/>
  <c r="P67" i="12"/>
  <c r="N67" i="12"/>
  <c r="Q68" i="12"/>
  <c r="N68" i="12"/>
  <c r="P69" i="12"/>
  <c r="N69" i="12"/>
  <c r="O70" i="12"/>
  <c r="N70" i="12"/>
  <c r="Q71" i="12"/>
  <c r="N71" i="12"/>
  <c r="O72" i="12"/>
  <c r="N72" i="12"/>
  <c r="Q73" i="12"/>
  <c r="N73" i="12"/>
  <c r="R73" i="12" s="1"/>
  <c r="T73" i="12" s="1"/>
  <c r="O74" i="12"/>
  <c r="N74" i="12"/>
  <c r="Q75" i="12"/>
  <c r="N75" i="12"/>
  <c r="R75" i="12" s="1"/>
  <c r="T75" i="12" s="1"/>
  <c r="O76" i="12"/>
  <c r="N76" i="12"/>
  <c r="Q77" i="12"/>
  <c r="N77" i="12"/>
  <c r="O78" i="12"/>
  <c r="N78" i="12"/>
  <c r="Q79" i="12"/>
  <c r="N79" i="12"/>
  <c r="O80" i="12"/>
  <c r="N80" i="12"/>
  <c r="Q81" i="12"/>
  <c r="N81" i="12"/>
  <c r="O82" i="12"/>
  <c r="N82" i="12"/>
  <c r="Q83" i="12"/>
  <c r="N83" i="12"/>
  <c r="O84" i="12"/>
  <c r="N84" i="12"/>
  <c r="Q85" i="12"/>
  <c r="N85" i="12"/>
  <c r="O86" i="12"/>
  <c r="N86" i="12"/>
  <c r="Q87" i="12"/>
  <c r="N87" i="12"/>
  <c r="R87" i="12" s="1"/>
  <c r="T87" i="12" s="1"/>
  <c r="O88" i="12"/>
  <c r="N88" i="12"/>
  <c r="Q89" i="12"/>
  <c r="N89" i="12"/>
  <c r="O90" i="12"/>
  <c r="N90" i="12"/>
  <c r="Q91" i="12"/>
  <c r="N91" i="12"/>
  <c r="O92" i="12"/>
  <c r="N92" i="12"/>
  <c r="Q93" i="12"/>
  <c r="N93" i="12"/>
  <c r="O94" i="12"/>
  <c r="N94" i="12"/>
  <c r="Q95" i="12"/>
  <c r="N95" i="12"/>
  <c r="O96" i="12"/>
  <c r="N96" i="12"/>
  <c r="Q97" i="12"/>
  <c r="N97" i="12"/>
  <c r="O98" i="12"/>
  <c r="N98" i="12"/>
  <c r="Q99" i="12"/>
  <c r="N99" i="12"/>
  <c r="R99" i="12" s="1"/>
  <c r="T99" i="12" s="1"/>
  <c r="O100" i="12"/>
  <c r="N100" i="12"/>
  <c r="Q101" i="12"/>
  <c r="N101" i="12"/>
  <c r="R101" i="12" s="1"/>
  <c r="T101" i="12" s="1"/>
  <c r="P110" i="12"/>
  <c r="N110" i="12"/>
  <c r="O112" i="12"/>
  <c r="N112" i="12"/>
  <c r="Q115" i="12"/>
  <c r="N115" i="12"/>
  <c r="O116" i="12"/>
  <c r="N116" i="12"/>
  <c r="Q117" i="12"/>
  <c r="N117" i="12"/>
  <c r="Q119" i="12"/>
  <c r="N119" i="12"/>
  <c r="O120" i="12"/>
  <c r="N120" i="12"/>
  <c r="Q121" i="12"/>
  <c r="N121" i="12"/>
  <c r="Q123" i="12"/>
  <c r="N123" i="12"/>
  <c r="O124" i="12"/>
  <c r="N124" i="12"/>
  <c r="Q127" i="12"/>
  <c r="N127" i="12"/>
  <c r="O128" i="12"/>
  <c r="N128" i="12"/>
  <c r="Q129" i="12"/>
  <c r="N129" i="12"/>
  <c r="Q131" i="12"/>
  <c r="N131" i="12"/>
  <c r="O132" i="12"/>
  <c r="N132" i="12"/>
  <c r="Q133" i="12"/>
  <c r="N133" i="12"/>
  <c r="Q135" i="12"/>
  <c r="N135" i="12"/>
  <c r="O136" i="12"/>
  <c r="N136" i="12"/>
  <c r="O137" i="12"/>
  <c r="N137" i="12"/>
  <c r="Q138" i="12"/>
  <c r="N138" i="12"/>
  <c r="Q139" i="12"/>
  <c r="N139" i="12"/>
  <c r="O140" i="12"/>
  <c r="N140" i="12"/>
  <c r="Q143" i="12"/>
  <c r="N143" i="12"/>
  <c r="O144" i="12"/>
  <c r="N144" i="12"/>
  <c r="O145" i="12"/>
  <c r="N145" i="12"/>
  <c r="Q147" i="12"/>
  <c r="N147" i="12"/>
  <c r="O148" i="12"/>
  <c r="N148" i="12"/>
  <c r="Q149" i="12"/>
  <c r="N149" i="12"/>
  <c r="Q151" i="12"/>
  <c r="N151" i="12"/>
  <c r="O152" i="12"/>
  <c r="N152" i="12"/>
  <c r="O153" i="12"/>
  <c r="N153" i="12"/>
  <c r="Q155" i="12"/>
  <c r="N155" i="12"/>
  <c r="O156" i="12"/>
  <c r="N156" i="12"/>
  <c r="Q159" i="12"/>
  <c r="N159" i="12"/>
  <c r="R159" i="12" s="1"/>
  <c r="T159" i="12" s="1"/>
  <c r="O160" i="12"/>
  <c r="N160" i="12"/>
  <c r="Q161" i="12"/>
  <c r="N161" i="12"/>
  <c r="R161" i="12" s="1"/>
  <c r="T161" i="12" s="1"/>
  <c r="O162" i="12"/>
  <c r="N162" i="12"/>
  <c r="Q163" i="12"/>
  <c r="N163" i="12"/>
  <c r="O164" i="12"/>
  <c r="N164" i="12"/>
  <c r="O166" i="12"/>
  <c r="N166" i="12"/>
  <c r="Q171" i="12"/>
  <c r="N171" i="12"/>
  <c r="P173" i="12"/>
  <c r="N173" i="12"/>
  <c r="Q174" i="12"/>
  <c r="N174" i="12"/>
  <c r="Q176" i="12"/>
  <c r="N176" i="12"/>
  <c r="R176" i="12" s="1"/>
  <c r="T176" i="12" s="1"/>
  <c r="Q178" i="12"/>
  <c r="N178" i="12"/>
  <c r="Q11" i="15"/>
  <c r="N11" i="15"/>
  <c r="P12" i="15"/>
  <c r="N12" i="15"/>
  <c r="Q14" i="15"/>
  <c r="N14" i="15"/>
  <c r="Q15" i="15"/>
  <c r="N15" i="15"/>
  <c r="P17" i="15"/>
  <c r="N17" i="15"/>
  <c r="Q18" i="15"/>
  <c r="N18" i="15"/>
  <c r="O20" i="15"/>
  <c r="N20" i="15"/>
  <c r="Q21" i="15"/>
  <c r="N21" i="15"/>
  <c r="Q22" i="15"/>
  <c r="N22" i="15"/>
  <c r="P24" i="15"/>
  <c r="N24" i="15"/>
  <c r="Q25" i="15"/>
  <c r="N25" i="15"/>
  <c r="Q26" i="15"/>
  <c r="N26" i="15"/>
  <c r="S459" i="13"/>
  <c r="U459" i="13" s="1"/>
  <c r="S235" i="8"/>
  <c r="G75" i="23"/>
  <c r="G76" i="23" s="1"/>
  <c r="H86" i="23" s="1"/>
  <c r="D76" i="23"/>
  <c r="C34" i="45" s="1"/>
  <c r="F116" i="19"/>
  <c r="D445" i="14"/>
  <c r="D117" i="11"/>
  <c r="D121" i="11" s="1"/>
  <c r="D110" i="11"/>
  <c r="D95" i="9"/>
  <c r="G92" i="9"/>
  <c r="D103" i="9"/>
  <c r="G243" i="8"/>
  <c r="G244" i="8" s="1"/>
  <c r="H254" i="8" s="1"/>
  <c r="D244" i="8"/>
  <c r="G347" i="5"/>
  <c r="H357" i="5" s="1"/>
  <c r="G100" i="6"/>
  <c r="D103" i="6"/>
  <c r="F165" i="27"/>
  <c r="F163" i="27"/>
  <c r="F162" i="27"/>
  <c r="C176" i="27"/>
  <c r="F159" i="27"/>
  <c r="C174" i="27"/>
  <c r="C166" i="27"/>
  <c r="C183" i="27" s="1"/>
  <c r="C25" i="45"/>
  <c r="N11" i="16"/>
  <c r="N13" i="16"/>
  <c r="N15" i="16"/>
  <c r="O17" i="16"/>
  <c r="O18" i="16"/>
  <c r="O27" i="16"/>
  <c r="O29" i="16"/>
  <c r="O31" i="16"/>
  <c r="O33" i="16"/>
  <c r="O34" i="16"/>
  <c r="O36" i="16"/>
  <c r="O38" i="16"/>
  <c r="O40" i="16"/>
  <c r="O42" i="16"/>
  <c r="O44" i="16"/>
  <c r="O46" i="16"/>
  <c r="O59" i="16"/>
  <c r="M60" i="16"/>
  <c r="N62" i="16"/>
  <c r="O63" i="16"/>
  <c r="M64" i="16"/>
  <c r="N66" i="16"/>
  <c r="O67" i="16"/>
  <c r="M68" i="16"/>
  <c r="N70" i="16"/>
  <c r="O71" i="16"/>
  <c r="M72" i="16"/>
  <c r="Q72" i="16" s="1"/>
  <c r="S72" i="16" s="1"/>
  <c r="N74" i="16"/>
  <c r="O75" i="16"/>
  <c r="M76" i="16"/>
  <c r="N78" i="16"/>
  <c r="O79" i="16"/>
  <c r="G97" i="16"/>
  <c r="D107" i="16"/>
  <c r="D111" i="16" s="1"/>
  <c r="E25" i="45" s="1"/>
  <c r="Q30" i="16"/>
  <c r="S30" i="16" s="1"/>
  <c r="O11" i="16"/>
  <c r="O13" i="16"/>
  <c r="O15" i="16"/>
  <c r="P18" i="16"/>
  <c r="M27" i="16"/>
  <c r="M29" i="16"/>
  <c r="M31" i="16"/>
  <c r="M33" i="16"/>
  <c r="M34" i="16"/>
  <c r="M36" i="16"/>
  <c r="M38" i="16"/>
  <c r="M40" i="16"/>
  <c r="M42" i="16"/>
  <c r="M44" i="16"/>
  <c r="M46" i="16"/>
  <c r="P59" i="16"/>
  <c r="P80" i="16" s="1"/>
  <c r="O62" i="16"/>
  <c r="M63" i="16"/>
  <c r="O66" i="16"/>
  <c r="M67" i="16"/>
  <c r="O70" i="16"/>
  <c r="M71" i="16"/>
  <c r="O74" i="16"/>
  <c r="M75" i="16"/>
  <c r="N77" i="16"/>
  <c r="O78" i="16"/>
  <c r="M79" i="16"/>
  <c r="M11" i="16"/>
  <c r="M13" i="16"/>
  <c r="M15" i="16"/>
  <c r="M17" i="16"/>
  <c r="M18" i="16"/>
  <c r="M62" i="16"/>
  <c r="M66" i="16"/>
  <c r="M70" i="16"/>
  <c r="M74" i="16"/>
  <c r="M78" i="16"/>
  <c r="G98" i="16"/>
  <c r="S468" i="13"/>
  <c r="U468" i="13" s="1"/>
  <c r="S475" i="13"/>
  <c r="U475" i="13" s="1"/>
  <c r="N11" i="9"/>
  <c r="P121" i="14"/>
  <c r="O121" i="14"/>
  <c r="O137" i="14"/>
  <c r="P137" i="14"/>
  <c r="O168" i="14"/>
  <c r="Q168" i="14"/>
  <c r="Q179" i="14"/>
  <c r="P179" i="14"/>
  <c r="P203" i="14"/>
  <c r="O203" i="14"/>
  <c r="Q222" i="14"/>
  <c r="P222" i="14"/>
  <c r="O227" i="14"/>
  <c r="Q227" i="14"/>
  <c r="O239" i="14"/>
  <c r="Q239" i="14"/>
  <c r="P340" i="14"/>
  <c r="O340" i="14"/>
  <c r="P89" i="14"/>
  <c r="Q89" i="14"/>
  <c r="Q124" i="14"/>
  <c r="P124" i="14"/>
  <c r="O145" i="14"/>
  <c r="Q145" i="14"/>
  <c r="P145" i="14"/>
  <c r="P168" i="14"/>
  <c r="O222" i="14"/>
  <c r="P239" i="14"/>
  <c r="Q254" i="14"/>
  <c r="P254" i="14"/>
  <c r="O413" i="14"/>
  <c r="P413" i="14"/>
  <c r="O16" i="14"/>
  <c r="P18" i="14"/>
  <c r="O18" i="14"/>
  <c r="O32" i="14"/>
  <c r="P34" i="14"/>
  <c r="O34" i="14"/>
  <c r="Q109" i="14"/>
  <c r="P109" i="14"/>
  <c r="O124" i="14"/>
  <c r="P235" i="14"/>
  <c r="Q237" i="14"/>
  <c r="O237" i="14"/>
  <c r="O247" i="14"/>
  <c r="Q247" i="14"/>
  <c r="O254" i="14"/>
  <c r="Q281" i="14"/>
  <c r="P281" i="14"/>
  <c r="O309" i="14"/>
  <c r="O310" i="14"/>
  <c r="Q310" i="14"/>
  <c r="O333" i="14"/>
  <c r="Q333" i="14"/>
  <c r="Q341" i="14"/>
  <c r="P344" i="14"/>
  <c r="Q344" i="14"/>
  <c r="Q356" i="14"/>
  <c r="P360" i="14"/>
  <c r="O360" i="14"/>
  <c r="O400" i="14"/>
  <c r="Q400" i="14"/>
  <c r="P400" i="14"/>
  <c r="Q402" i="14"/>
  <c r="P402" i="14"/>
  <c r="P419" i="14"/>
  <c r="O419" i="14"/>
  <c r="P424" i="14"/>
  <c r="O424" i="14"/>
  <c r="Q11" i="14"/>
  <c r="P11" i="14"/>
  <c r="O11" i="14"/>
  <c r="P80" i="14"/>
  <c r="Q80" i="14"/>
  <c r="Q101" i="14"/>
  <c r="O101" i="14"/>
  <c r="P131" i="14"/>
  <c r="Q131" i="14"/>
  <c r="P214" i="14"/>
  <c r="O214" i="14"/>
  <c r="P399" i="14"/>
  <c r="Q399" i="14"/>
  <c r="P401" i="14"/>
  <c r="O401" i="14"/>
  <c r="N401" i="14"/>
  <c r="P418" i="14"/>
  <c r="Q418" i="14"/>
  <c r="P420" i="14"/>
  <c r="Q420" i="14"/>
  <c r="Q423" i="14"/>
  <c r="P423" i="14"/>
  <c r="Q57" i="14"/>
  <c r="P57" i="14"/>
  <c r="Q65" i="14"/>
  <c r="P65" i="14"/>
  <c r="O65" i="14"/>
  <c r="Q121" i="14"/>
  <c r="Q159" i="14"/>
  <c r="P159" i="14"/>
  <c r="O159" i="14"/>
  <c r="O179" i="14"/>
  <c r="P191" i="14"/>
  <c r="Q191" i="14"/>
  <c r="O191" i="14"/>
  <c r="P197" i="14"/>
  <c r="Q197" i="14"/>
  <c r="Q203" i="14"/>
  <c r="Q206" i="14"/>
  <c r="P206" i="14"/>
  <c r="Q214" i="14"/>
  <c r="Q217" i="14"/>
  <c r="P217" i="14"/>
  <c r="N257" i="14"/>
  <c r="O285" i="14"/>
  <c r="O286" i="14"/>
  <c r="Q286" i="14"/>
  <c r="O301" i="14"/>
  <c r="O302" i="14"/>
  <c r="Q302" i="14"/>
  <c r="Q340" i="14"/>
  <c r="P391" i="14"/>
  <c r="Q391" i="14"/>
  <c r="O394" i="14"/>
  <c r="P394" i="14"/>
  <c r="P407" i="14"/>
  <c r="O407" i="14"/>
  <c r="N420" i="14"/>
  <c r="Q76" i="14"/>
  <c r="P76" i="14"/>
  <c r="O76" i="14"/>
  <c r="O89" i="14"/>
  <c r="Q106" i="14"/>
  <c r="P117" i="14"/>
  <c r="O117" i="14"/>
  <c r="Q140" i="14"/>
  <c r="P140" i="14"/>
  <c r="O184" i="14"/>
  <c r="Q184" i="14"/>
  <c r="Q18" i="14"/>
  <c r="Q21" i="14"/>
  <c r="P21" i="14"/>
  <c r="Q34" i="14"/>
  <c r="Q37" i="14"/>
  <c r="P37" i="14"/>
  <c r="O70" i="14"/>
  <c r="P70" i="14"/>
  <c r="N80" i="14"/>
  <c r="P84" i="14"/>
  <c r="Q86" i="14"/>
  <c r="O86" i="14"/>
  <c r="N100" i="14"/>
  <c r="O111" i="14"/>
  <c r="Q111" i="14"/>
  <c r="Q117" i="14"/>
  <c r="N121" i="14"/>
  <c r="O140" i="14"/>
  <c r="P163" i="14"/>
  <c r="Q163" i="14"/>
  <c r="Q174" i="14"/>
  <c r="O174" i="14"/>
  <c r="P184" i="14"/>
  <c r="N203" i="14"/>
  <c r="N214" i="14"/>
  <c r="P247" i="14"/>
  <c r="O274" i="14"/>
  <c r="Q274" i="14"/>
  <c r="O281" i="14"/>
  <c r="O293" i="14"/>
  <c r="O294" i="14"/>
  <c r="Q294" i="14"/>
  <c r="O317" i="14"/>
  <c r="O318" i="14"/>
  <c r="Q318" i="14"/>
  <c r="Q328" i="14"/>
  <c r="P328" i="14"/>
  <c r="N338" i="14"/>
  <c r="N340" i="14"/>
  <c r="Q352" i="14"/>
  <c r="P352" i="14"/>
  <c r="N374" i="14"/>
  <c r="P388" i="14"/>
  <c r="O388" i="14"/>
  <c r="N26" i="14"/>
  <c r="N42" i="14"/>
  <c r="N77" i="14"/>
  <c r="N127" i="14"/>
  <c r="N142" i="14"/>
  <c r="N148" i="14"/>
  <c r="N208" i="14"/>
  <c r="N230" i="14"/>
  <c r="N242" i="14"/>
  <c r="N289" i="14"/>
  <c r="N297" i="14"/>
  <c r="N399" i="14"/>
  <c r="N418" i="14"/>
  <c r="N89" i="14"/>
  <c r="N98" i="14"/>
  <c r="O104" i="14"/>
  <c r="N106" i="14"/>
  <c r="O110" i="14"/>
  <c r="N111" i="14"/>
  <c r="N118" i="14"/>
  <c r="N140" i="14"/>
  <c r="P176" i="14"/>
  <c r="N179" i="14"/>
  <c r="N197" i="14"/>
  <c r="O199" i="14"/>
  <c r="N204" i="14"/>
  <c r="N206" i="14"/>
  <c r="N239" i="14"/>
  <c r="N274" i="14"/>
  <c r="N281" i="14"/>
  <c r="O304" i="14"/>
  <c r="O308" i="14"/>
  <c r="O312" i="14"/>
  <c r="O316" i="14"/>
  <c r="O320" i="14"/>
  <c r="P324" i="14"/>
  <c r="Q329" i="14"/>
  <c r="N341" i="14"/>
  <c r="P348" i="14"/>
  <c r="N349" i="14"/>
  <c r="N352" i="14"/>
  <c r="N356" i="14"/>
  <c r="N361" i="14"/>
  <c r="Q378" i="14"/>
  <c r="N412" i="14"/>
  <c r="P100" i="13"/>
  <c r="R100" i="13"/>
  <c r="R179" i="13"/>
  <c r="Q179" i="13"/>
  <c r="P384" i="13"/>
  <c r="R384" i="13"/>
  <c r="P523" i="13"/>
  <c r="R523" i="13"/>
  <c r="O43" i="13"/>
  <c r="P98" i="13"/>
  <c r="Q100" i="13"/>
  <c r="R133" i="13"/>
  <c r="P183" i="13"/>
  <c r="P201" i="13"/>
  <c r="R201" i="13"/>
  <c r="R276" i="13"/>
  <c r="Q276" i="13"/>
  <c r="P276" i="13"/>
  <c r="O315" i="13"/>
  <c r="R325" i="13"/>
  <c r="P325" i="13"/>
  <c r="R16" i="13"/>
  <c r="Q22" i="13"/>
  <c r="R28" i="13"/>
  <c r="Q30" i="13"/>
  <c r="R34" i="13"/>
  <c r="P43" i="13"/>
  <c r="R75" i="13"/>
  <c r="R82" i="13"/>
  <c r="Q89" i="13"/>
  <c r="Q98" i="13"/>
  <c r="P112" i="13"/>
  <c r="R112" i="13"/>
  <c r="O114" i="13"/>
  <c r="R124" i="13"/>
  <c r="R125" i="13"/>
  <c r="P129" i="13"/>
  <c r="R129" i="13"/>
  <c r="Q201" i="13"/>
  <c r="R237" i="13"/>
  <c r="Q252" i="13"/>
  <c r="R259" i="13"/>
  <c r="Q266" i="13"/>
  <c r="P266" i="13"/>
  <c r="O276" i="13"/>
  <c r="Q309" i="13"/>
  <c r="P309" i="13"/>
  <c r="R313" i="13"/>
  <c r="Q313" i="13"/>
  <c r="P313" i="13"/>
  <c r="P330" i="13"/>
  <c r="Q330" i="13"/>
  <c r="R345" i="13"/>
  <c r="Q345" i="13"/>
  <c r="P404" i="13"/>
  <c r="Q404" i="13"/>
  <c r="R420" i="13"/>
  <c r="P420" i="13"/>
  <c r="R141" i="13"/>
  <c r="Q141" i="13"/>
  <c r="R156" i="13"/>
  <c r="P156" i="13"/>
  <c r="R226" i="13"/>
  <c r="Q226" i="13"/>
  <c r="P226" i="13"/>
  <c r="Q273" i="13"/>
  <c r="P273" i="13"/>
  <c r="R297" i="13"/>
  <c r="Q297" i="13"/>
  <c r="P297" i="13"/>
  <c r="R378" i="13"/>
  <c r="Q378" i="13"/>
  <c r="P378" i="13"/>
  <c r="P426" i="13"/>
  <c r="R426" i="13"/>
  <c r="R19" i="13"/>
  <c r="Q34" i="13"/>
  <c r="Q75" i="13"/>
  <c r="R95" i="13"/>
  <c r="Q114" i="13"/>
  <c r="P114" i="13"/>
  <c r="P117" i="13"/>
  <c r="Q117" i="13"/>
  <c r="Q124" i="13"/>
  <c r="O141" i="13"/>
  <c r="P253" i="13"/>
  <c r="R253" i="13"/>
  <c r="Q253" i="13"/>
  <c r="R273" i="13"/>
  <c r="P304" i="13"/>
  <c r="R304" i="13"/>
  <c r="Q304" i="13"/>
  <c r="R364" i="13"/>
  <c r="Q364" i="13"/>
  <c r="Q384" i="13"/>
  <c r="Q426" i="13"/>
  <c r="Q523" i="13"/>
  <c r="O15" i="13"/>
  <c r="S15" i="13" s="1"/>
  <c r="U15" i="13" s="1"/>
  <c r="Q18" i="13"/>
  <c r="O19" i="13"/>
  <c r="R22" i="13"/>
  <c r="O24" i="13"/>
  <c r="R30" i="13"/>
  <c r="O32" i="13"/>
  <c r="O34" i="13"/>
  <c r="R35" i="13"/>
  <c r="Q43" i="13"/>
  <c r="O69" i="13"/>
  <c r="P71" i="13"/>
  <c r="R73" i="13"/>
  <c r="O84" i="13"/>
  <c r="R89" i="13"/>
  <c r="O100" i="13"/>
  <c r="O101" i="13"/>
  <c r="Q103" i="13"/>
  <c r="R109" i="13"/>
  <c r="P113" i="13"/>
  <c r="R113" i="13"/>
  <c r="R114" i="13"/>
  <c r="Q115" i="13"/>
  <c r="R122" i="13"/>
  <c r="Q129" i="13"/>
  <c r="O158" i="13"/>
  <c r="P171" i="13"/>
  <c r="P180" i="13"/>
  <c r="R180" i="13"/>
  <c r="Q180" i="13"/>
  <c r="Q217" i="13"/>
  <c r="P217" i="13"/>
  <c r="R266" i="13"/>
  <c r="O273" i="13"/>
  <c r="R309" i="13"/>
  <c r="P345" i="13"/>
  <c r="R374" i="13"/>
  <c r="P374" i="13"/>
  <c r="R380" i="13"/>
  <c r="P382" i="13"/>
  <c r="R382" i="13"/>
  <c r="Q382" i="13"/>
  <c r="O427" i="13"/>
  <c r="O325" i="13"/>
  <c r="O403" i="13"/>
  <c r="O404" i="13"/>
  <c r="O420" i="13"/>
  <c r="S474" i="13"/>
  <c r="U474" i="13" s="1"/>
  <c r="S490" i="13"/>
  <c r="U490" i="13" s="1"/>
  <c r="S499" i="13"/>
  <c r="U499" i="13" s="1"/>
  <c r="O95" i="13"/>
  <c r="O103" i="13"/>
  <c r="O120" i="13"/>
  <c r="O122" i="13"/>
  <c r="O125" i="13"/>
  <c r="O133" i="13"/>
  <c r="O143" i="13"/>
  <c r="O165" i="13"/>
  <c r="O168" i="13"/>
  <c r="O193" i="13"/>
  <c r="Q195" i="13"/>
  <c r="S195" i="13" s="1"/>
  <c r="U195" i="13" s="1"/>
  <c r="O212" i="13"/>
  <c r="O232" i="13"/>
  <c r="P234" i="13"/>
  <c r="O237" i="13"/>
  <c r="O259" i="13"/>
  <c r="O261" i="13"/>
  <c r="O269" i="13"/>
  <c r="Q282" i="13"/>
  <c r="O289" i="13"/>
  <c r="O291" i="13"/>
  <c r="Q302" i="13"/>
  <c r="O318" i="13"/>
  <c r="O327" i="13"/>
  <c r="Q337" i="13"/>
  <c r="O345" i="13"/>
  <c r="O353" i="13"/>
  <c r="Q356" i="13"/>
  <c r="Q362" i="13"/>
  <c r="Q365" i="13"/>
  <c r="O370" i="13"/>
  <c r="Q392" i="13"/>
  <c r="S437" i="13"/>
  <c r="U437" i="13" s="1"/>
  <c r="O516" i="13"/>
  <c r="Q10" i="12"/>
  <c r="Q29" i="12"/>
  <c r="Q45" i="12"/>
  <c r="Q47" i="12"/>
  <c r="Q49" i="12"/>
  <c r="Q51" i="12"/>
  <c r="Q57" i="12"/>
  <c r="Q59" i="12"/>
  <c r="Q61" i="12"/>
  <c r="Q63" i="12"/>
  <c r="O168" i="12"/>
  <c r="R168" i="12" s="1"/>
  <c r="T168" i="12" s="1"/>
  <c r="Q168" i="12"/>
  <c r="P168" i="12"/>
  <c r="Q18" i="12"/>
  <c r="O21" i="12"/>
  <c r="Q22" i="12"/>
  <c r="Q24" i="12"/>
  <c r="Q26" i="12"/>
  <c r="Q28" i="12"/>
  <c r="R28" i="12" s="1"/>
  <c r="T28" i="12" s="1"/>
  <c r="O79" i="12"/>
  <c r="O83" i="12"/>
  <c r="O91" i="12"/>
  <c r="Q112" i="12"/>
  <c r="P120" i="12"/>
  <c r="O122" i="12"/>
  <c r="P122" i="12"/>
  <c r="P132" i="12"/>
  <c r="O134" i="12"/>
  <c r="P134" i="12"/>
  <c r="O142" i="12"/>
  <c r="P142" i="12"/>
  <c r="Q157" i="12"/>
  <c r="P157" i="12"/>
  <c r="O158" i="12"/>
  <c r="Q158" i="12"/>
  <c r="P158" i="12"/>
  <c r="O10" i="12"/>
  <c r="P12" i="12"/>
  <c r="O14" i="12"/>
  <c r="O16" i="12"/>
  <c r="P19" i="12"/>
  <c r="P21" i="12"/>
  <c r="P23" i="12"/>
  <c r="P25" i="12"/>
  <c r="P27" i="12"/>
  <c r="O29" i="12"/>
  <c r="O31" i="12"/>
  <c r="O33" i="12"/>
  <c r="Q42" i="12"/>
  <c r="O43" i="12"/>
  <c r="O45" i="12"/>
  <c r="O47" i="12"/>
  <c r="O49" i="12"/>
  <c r="O51" i="12"/>
  <c r="O53" i="12"/>
  <c r="O55" i="12"/>
  <c r="O57" i="12"/>
  <c r="O59" i="12"/>
  <c r="O61" i="12"/>
  <c r="O63" i="12"/>
  <c r="O65" i="12"/>
  <c r="O67" i="12"/>
  <c r="O69" i="12"/>
  <c r="P71" i="12"/>
  <c r="P72" i="12"/>
  <c r="P76" i="12"/>
  <c r="P79" i="12"/>
  <c r="P80" i="12"/>
  <c r="P83" i="12"/>
  <c r="P84" i="12"/>
  <c r="R85" i="12"/>
  <c r="T85" i="12" s="1"/>
  <c r="P88" i="12"/>
  <c r="P91" i="12"/>
  <c r="P92" i="12"/>
  <c r="P95" i="12"/>
  <c r="P96" i="12"/>
  <c r="P100" i="12"/>
  <c r="P116" i="12"/>
  <c r="Q120" i="12"/>
  <c r="P128" i="12"/>
  <c r="Q132" i="12"/>
  <c r="P140" i="12"/>
  <c r="Q141" i="12"/>
  <c r="P141" i="12"/>
  <c r="P148" i="12"/>
  <c r="O157" i="12"/>
  <c r="Q165" i="12"/>
  <c r="P165" i="12"/>
  <c r="Q167" i="12"/>
  <c r="P167" i="12"/>
  <c r="O167" i="12"/>
  <c r="Q33" i="12"/>
  <c r="Q113" i="12"/>
  <c r="P113" i="12"/>
  <c r="Q125" i="12"/>
  <c r="P125" i="12"/>
  <c r="O126" i="12"/>
  <c r="P126" i="12"/>
  <c r="Q137" i="12"/>
  <c r="P137" i="12"/>
  <c r="O138" i="12"/>
  <c r="P138" i="12"/>
  <c r="Q145" i="12"/>
  <c r="P145" i="12"/>
  <c r="Q153" i="12"/>
  <c r="P153" i="12"/>
  <c r="O19" i="12"/>
  <c r="Q35" i="12"/>
  <c r="R35" i="12" s="1"/>
  <c r="O71" i="12"/>
  <c r="O95" i="12"/>
  <c r="O113" i="12"/>
  <c r="O125" i="12"/>
  <c r="Q126" i="12"/>
  <c r="P10" i="12"/>
  <c r="Q72" i="12"/>
  <c r="Q76" i="12"/>
  <c r="O77" i="12"/>
  <c r="Q80" i="12"/>
  <c r="O81" i="12"/>
  <c r="Q84" i="12"/>
  <c r="Q88" i="12"/>
  <c r="O89" i="12"/>
  <c r="Q92" i="12"/>
  <c r="O93" i="12"/>
  <c r="Q96" i="12"/>
  <c r="O97" i="12"/>
  <c r="Q100" i="12"/>
  <c r="Q102" i="12"/>
  <c r="O102" i="12"/>
  <c r="O114" i="12"/>
  <c r="P114" i="12"/>
  <c r="Q116" i="12"/>
  <c r="O118" i="12"/>
  <c r="P118" i="12"/>
  <c r="Q122" i="12"/>
  <c r="Q128" i="12"/>
  <c r="O130" i="12"/>
  <c r="P130" i="12"/>
  <c r="Q134" i="12"/>
  <c r="Q140" i="12"/>
  <c r="Q142" i="12"/>
  <c r="O146" i="12"/>
  <c r="P146" i="12"/>
  <c r="Q148" i="12"/>
  <c r="O150" i="12"/>
  <c r="Q150" i="12"/>
  <c r="P150" i="12"/>
  <c r="O154" i="12"/>
  <c r="Q154" i="12"/>
  <c r="P154" i="12"/>
  <c r="P177" i="12"/>
  <c r="O177" i="12"/>
  <c r="Q177" i="12"/>
  <c r="Q166" i="12"/>
  <c r="Q169" i="12"/>
  <c r="R169" i="12" s="1"/>
  <c r="T169" i="12" s="1"/>
  <c r="P169" i="12"/>
  <c r="P175" i="12"/>
  <c r="O175" i="12"/>
  <c r="P171" i="12"/>
  <c r="O173" i="12"/>
  <c r="O188" i="14"/>
  <c r="P188" i="14"/>
  <c r="O22" i="14"/>
  <c r="O38" i="14"/>
  <c r="O69" i="14"/>
  <c r="P79" i="14"/>
  <c r="O83" i="14"/>
  <c r="O91" i="14"/>
  <c r="P99" i="14"/>
  <c r="O102" i="14"/>
  <c r="O113" i="14"/>
  <c r="O120" i="14"/>
  <c r="P134" i="14"/>
  <c r="O152" i="14"/>
  <c r="P164" i="14"/>
  <c r="O167" i="14"/>
  <c r="O175" i="14"/>
  <c r="O183" i="14"/>
  <c r="P192" i="14"/>
  <c r="P208" i="14"/>
  <c r="O208" i="14"/>
  <c r="O212" i="14"/>
  <c r="Q213" i="14"/>
  <c r="P213" i="14"/>
  <c r="Q332" i="14"/>
  <c r="P332" i="14"/>
  <c r="O332" i="14"/>
  <c r="O12" i="14"/>
  <c r="P14" i="14"/>
  <c r="P17" i="14"/>
  <c r="O20" i="14"/>
  <c r="P22" i="14"/>
  <c r="P25" i="14"/>
  <c r="O28" i="14"/>
  <c r="P30" i="14"/>
  <c r="P33" i="14"/>
  <c r="O36" i="14"/>
  <c r="P38" i="14"/>
  <c r="P41" i="14"/>
  <c r="O58" i="14"/>
  <c r="O61" i="14"/>
  <c r="N62" i="14"/>
  <c r="O64" i="14"/>
  <c r="Q66" i="14"/>
  <c r="P69" i="14"/>
  <c r="O71" i="14"/>
  <c r="O74" i="14"/>
  <c r="N76" i="14"/>
  <c r="O80" i="14"/>
  <c r="P83" i="14"/>
  <c r="Q85" i="14"/>
  <c r="N87" i="14"/>
  <c r="P91" i="14"/>
  <c r="N92" i="14"/>
  <c r="P94" i="14"/>
  <c r="P95" i="14"/>
  <c r="O98" i="14"/>
  <c r="O100" i="14"/>
  <c r="P102" i="14"/>
  <c r="N104" i="14"/>
  <c r="O106" i="14"/>
  <c r="O108" i="14"/>
  <c r="N110" i="14"/>
  <c r="P113" i="14"/>
  <c r="P115" i="14"/>
  <c r="P118" i="14"/>
  <c r="P120" i="14"/>
  <c r="P122" i="14"/>
  <c r="O125" i="14"/>
  <c r="O127" i="14"/>
  <c r="P129" i="14"/>
  <c r="O133" i="14"/>
  <c r="O135" i="14"/>
  <c r="N136" i="14"/>
  <c r="N138" i="14"/>
  <c r="O139" i="14"/>
  <c r="O142" i="14"/>
  <c r="N144" i="14"/>
  <c r="P149" i="14"/>
  <c r="N150" i="14"/>
  <c r="P152" i="14"/>
  <c r="N153" i="14"/>
  <c r="P156" i="14"/>
  <c r="N159" i="14"/>
  <c r="O163" i="14"/>
  <c r="Q164" i="14"/>
  <c r="P167" i="14"/>
  <c r="N168" i="14"/>
  <c r="P172" i="14"/>
  <c r="P175" i="14"/>
  <c r="N176" i="14"/>
  <c r="O178" i="14"/>
  <c r="P180" i="14"/>
  <c r="P183" i="14"/>
  <c r="N184" i="14"/>
  <c r="O190" i="14"/>
  <c r="Q192" i="14"/>
  <c r="N193" i="14"/>
  <c r="O194" i="14"/>
  <c r="N199" i="14"/>
  <c r="Q200" i="14"/>
  <c r="O204" i="14"/>
  <c r="P204" i="14"/>
  <c r="Q208" i="14"/>
  <c r="Q210" i="14"/>
  <c r="P210" i="14"/>
  <c r="Q218" i="14"/>
  <c r="P218" i="14"/>
  <c r="O218" i="14"/>
  <c r="O231" i="14"/>
  <c r="Q231" i="14"/>
  <c r="P231" i="14"/>
  <c r="O243" i="14"/>
  <c r="Q243" i="14"/>
  <c r="P243" i="14"/>
  <c r="Q250" i="14"/>
  <c r="P250" i="14"/>
  <c r="O250" i="14"/>
  <c r="O290" i="14"/>
  <c r="Q290" i="14"/>
  <c r="O298" i="14"/>
  <c r="Q298" i="14"/>
  <c r="O306" i="14"/>
  <c r="Q306" i="14"/>
  <c r="O314" i="14"/>
  <c r="Q314" i="14"/>
  <c r="O322" i="14"/>
  <c r="Q322" i="14"/>
  <c r="P335" i="14"/>
  <c r="Q335" i="14"/>
  <c r="O335" i="14"/>
  <c r="O215" i="14"/>
  <c r="Q215" i="14"/>
  <c r="P215" i="14"/>
  <c r="Q234" i="14"/>
  <c r="P234" i="14"/>
  <c r="O234" i="14"/>
  <c r="O14" i="14"/>
  <c r="O17" i="14"/>
  <c r="O25" i="14"/>
  <c r="O30" i="14"/>
  <c r="O33" i="14"/>
  <c r="O41" i="14"/>
  <c r="O60" i="14"/>
  <c r="P66" i="14"/>
  <c r="O85" i="14"/>
  <c r="O93" i="14"/>
  <c r="Q107" i="14"/>
  <c r="P126" i="14"/>
  <c r="O129" i="14"/>
  <c r="Q186" i="14"/>
  <c r="O186" i="14"/>
  <c r="Q188" i="14"/>
  <c r="Q196" i="14"/>
  <c r="O196" i="14"/>
  <c r="P236" i="14"/>
  <c r="Q236" i="14"/>
  <c r="N14" i="14"/>
  <c r="N22" i="14"/>
  <c r="N30" i="14"/>
  <c r="N38" i="14"/>
  <c r="P61" i="14"/>
  <c r="N66" i="14"/>
  <c r="N69" i="14"/>
  <c r="Q74" i="14"/>
  <c r="N83" i="14"/>
  <c r="N85" i="14"/>
  <c r="N91" i="14"/>
  <c r="Q95" i="14"/>
  <c r="Q100" i="14"/>
  <c r="N102" i="14"/>
  <c r="N107" i="14"/>
  <c r="Q118" i="14"/>
  <c r="Q122" i="14"/>
  <c r="Q127" i="14"/>
  <c r="N129" i="14"/>
  <c r="N134" i="14"/>
  <c r="P135" i="14"/>
  <c r="Q142" i="14"/>
  <c r="N146" i="14"/>
  <c r="Q149" i="14"/>
  <c r="N152" i="14"/>
  <c r="Q156" i="14"/>
  <c r="N164" i="14"/>
  <c r="N167" i="14"/>
  <c r="Q172" i="14"/>
  <c r="N175" i="14"/>
  <c r="Q180" i="14"/>
  <c r="N183" i="14"/>
  <c r="N188" i="14"/>
  <c r="Q194" i="14"/>
  <c r="Q202" i="14"/>
  <c r="P202" i="14"/>
  <c r="N215" i="14"/>
  <c r="P220" i="14"/>
  <c r="Q220" i="14"/>
  <c r="Q229" i="14"/>
  <c r="P229" i="14"/>
  <c r="Q277" i="14"/>
  <c r="P277" i="14"/>
  <c r="O277" i="14"/>
  <c r="O282" i="14"/>
  <c r="Q282" i="14"/>
  <c r="P282" i="14"/>
  <c r="P345" i="14"/>
  <c r="P357" i="14"/>
  <c r="O372" i="14"/>
  <c r="Q390" i="14"/>
  <c r="N211" i="14"/>
  <c r="N222" i="14"/>
  <c r="P226" i="14"/>
  <c r="N227" i="14"/>
  <c r="N238" i="14"/>
  <c r="N244" i="14"/>
  <c r="P246" i="14"/>
  <c r="N247" i="14"/>
  <c r="Q251" i="14"/>
  <c r="N254" i="14"/>
  <c r="O257" i="14"/>
  <c r="P269" i="14"/>
  <c r="N270" i="14"/>
  <c r="N273" i="14"/>
  <c r="Q278" i="14"/>
  <c r="P285" i="14"/>
  <c r="N286" i="14"/>
  <c r="P288" i="14"/>
  <c r="P293" i="14"/>
  <c r="N294" i="14"/>
  <c r="P296" i="14"/>
  <c r="P301" i="14"/>
  <c r="N302" i="14"/>
  <c r="P304" i="14"/>
  <c r="P309" i="14"/>
  <c r="N310" i="14"/>
  <c r="P312" i="14"/>
  <c r="P317" i="14"/>
  <c r="N318" i="14"/>
  <c r="P320" i="14"/>
  <c r="P325" i="14"/>
  <c r="N326" i="14"/>
  <c r="N328" i="14"/>
  <c r="O344" i="14"/>
  <c r="Q345" i="14"/>
  <c r="P349" i="14"/>
  <c r="O356" i="14"/>
  <c r="Q357" i="14"/>
  <c r="P372" i="14"/>
  <c r="P374" i="14"/>
  <c r="O381" i="14"/>
  <c r="Q388" i="14"/>
  <c r="Q392" i="14"/>
  <c r="N397" i="14"/>
  <c r="Q407" i="14"/>
  <c r="N416" i="14"/>
  <c r="Q422" i="14"/>
  <c r="Q424" i="14"/>
  <c r="N192" i="14"/>
  <c r="N200" i="14"/>
  <c r="N210" i="14"/>
  <c r="N226" i="14"/>
  <c r="N240" i="14"/>
  <c r="N246" i="14"/>
  <c r="N251" i="14"/>
  <c r="P257" i="14"/>
  <c r="N269" i="14"/>
  <c r="N275" i="14"/>
  <c r="N278" i="14"/>
  <c r="N285" i="14"/>
  <c r="N293" i="14"/>
  <c r="N301" i="14"/>
  <c r="N309" i="14"/>
  <c r="N317" i="14"/>
  <c r="O324" i="14"/>
  <c r="N325" i="14"/>
  <c r="N333" i="14"/>
  <c r="P339" i="14"/>
  <c r="P341" i="14"/>
  <c r="N342" i="14"/>
  <c r="N345" i="14"/>
  <c r="Q349" i="14"/>
  <c r="P353" i="14"/>
  <c r="N354" i="14"/>
  <c r="N357" i="14"/>
  <c r="P361" i="14"/>
  <c r="P363" i="14"/>
  <c r="N371" i="14"/>
  <c r="N372" i="14"/>
  <c r="Q374" i="14"/>
  <c r="P376" i="14"/>
  <c r="P378" i="14"/>
  <c r="P381" i="14"/>
  <c r="N390" i="14"/>
  <c r="N395" i="14"/>
  <c r="O396" i="14"/>
  <c r="Q397" i="14"/>
  <c r="Q401" i="14"/>
  <c r="Q403" i="14"/>
  <c r="Q405" i="14"/>
  <c r="Q409" i="14"/>
  <c r="N414" i="14"/>
  <c r="O415" i="14"/>
  <c r="Q416" i="14"/>
  <c r="N218" i="14"/>
  <c r="N220" i="14"/>
  <c r="N231" i="14"/>
  <c r="N234" i="14"/>
  <c r="N236" i="14"/>
  <c r="N243" i="14"/>
  <c r="N250" i="14"/>
  <c r="N271" i="14"/>
  <c r="N277" i="14"/>
  <c r="N282" i="14"/>
  <c r="N290" i="14"/>
  <c r="N298" i="14"/>
  <c r="N306" i="14"/>
  <c r="N314" i="14"/>
  <c r="N322" i="14"/>
  <c r="N332" i="14"/>
  <c r="N335" i="14"/>
  <c r="P382" i="14"/>
  <c r="N388" i="14"/>
  <c r="O390" i="14"/>
  <c r="N392" i="14"/>
  <c r="Q395" i="14"/>
  <c r="N407" i="14"/>
  <c r="Q414" i="14"/>
  <c r="P421" i="14"/>
  <c r="N422" i="14"/>
  <c r="N424" i="14"/>
  <c r="D437" i="14"/>
  <c r="D356" i="5"/>
  <c r="R143" i="5"/>
  <c r="Q143" i="5"/>
  <c r="P144" i="5"/>
  <c r="R144" i="5"/>
  <c r="Q144" i="5"/>
  <c r="R159" i="5"/>
  <c r="Q159" i="5"/>
  <c r="P160" i="5"/>
  <c r="R160" i="5"/>
  <c r="Q160" i="5"/>
  <c r="R197" i="5"/>
  <c r="Q197" i="5"/>
  <c r="P197" i="5"/>
  <c r="R213" i="5"/>
  <c r="Q213" i="5"/>
  <c r="P213" i="5"/>
  <c r="R229" i="5"/>
  <c r="Q229" i="5"/>
  <c r="P229" i="5"/>
  <c r="Q327" i="5"/>
  <c r="P327" i="5"/>
  <c r="P36" i="5"/>
  <c r="P38" i="5"/>
  <c r="P40" i="5"/>
  <c r="P42" i="5"/>
  <c r="P44" i="5"/>
  <c r="P46" i="5"/>
  <c r="P50" i="5"/>
  <c r="P70" i="5"/>
  <c r="P74" i="5"/>
  <c r="P78" i="5"/>
  <c r="P86" i="5"/>
  <c r="P90" i="5"/>
  <c r="Q102" i="5"/>
  <c r="R103" i="5"/>
  <c r="Q103" i="5"/>
  <c r="P104" i="5"/>
  <c r="Q104" i="5"/>
  <c r="Q126" i="5"/>
  <c r="R127" i="5"/>
  <c r="Q127" i="5"/>
  <c r="P128" i="5"/>
  <c r="Q128" i="5"/>
  <c r="P143" i="5"/>
  <c r="P159" i="5"/>
  <c r="R185" i="5"/>
  <c r="Q185" i="5"/>
  <c r="P185" i="5"/>
  <c r="R209" i="5"/>
  <c r="Q209" i="5"/>
  <c r="P209" i="5"/>
  <c r="R225" i="5"/>
  <c r="Q225" i="5"/>
  <c r="P225" i="5"/>
  <c r="R252" i="5"/>
  <c r="Q252" i="5"/>
  <c r="P253" i="5"/>
  <c r="R253" i="5"/>
  <c r="Q253" i="5"/>
  <c r="P257" i="5"/>
  <c r="R257" i="5"/>
  <c r="Q257" i="5"/>
  <c r="R327" i="5"/>
  <c r="Q329" i="5"/>
  <c r="P329" i="5"/>
  <c r="R329" i="5"/>
  <c r="O10" i="5"/>
  <c r="P11" i="5"/>
  <c r="P13" i="5"/>
  <c r="S13" i="5" s="1"/>
  <c r="S14" i="5"/>
  <c r="P15" i="5"/>
  <c r="S15" i="5" s="1"/>
  <c r="P17" i="5"/>
  <c r="S17" i="5" s="1"/>
  <c r="P19" i="5"/>
  <c r="S20" i="5"/>
  <c r="P21" i="5"/>
  <c r="S21" i="5" s="1"/>
  <c r="P23" i="5"/>
  <c r="P25" i="5"/>
  <c r="S26" i="5"/>
  <c r="P27" i="5"/>
  <c r="Q36" i="5"/>
  <c r="Q38" i="5"/>
  <c r="Q40" i="5"/>
  <c r="Q42" i="5"/>
  <c r="Q44" i="5"/>
  <c r="Q46" i="5"/>
  <c r="Q47" i="5"/>
  <c r="O49" i="5"/>
  <c r="Q50" i="5"/>
  <c r="Q51" i="5"/>
  <c r="Q54" i="5"/>
  <c r="Q55" i="5"/>
  <c r="S57" i="5"/>
  <c r="Q58" i="5"/>
  <c r="Q59" i="5"/>
  <c r="Q62" i="5"/>
  <c r="Q63" i="5"/>
  <c r="O65" i="5"/>
  <c r="S65" i="5" s="1"/>
  <c r="Q66" i="5"/>
  <c r="Q67" i="5"/>
  <c r="O69" i="5"/>
  <c r="Q70" i="5"/>
  <c r="Q71" i="5"/>
  <c r="O73" i="5"/>
  <c r="Q74" i="5"/>
  <c r="Q75" i="5"/>
  <c r="O77" i="5"/>
  <c r="Q78" i="5"/>
  <c r="Q79" i="5"/>
  <c r="O81" i="5"/>
  <c r="Q82" i="5"/>
  <c r="Q83" i="5"/>
  <c r="O85" i="5"/>
  <c r="Q86" i="5"/>
  <c r="Q87" i="5"/>
  <c r="O89" i="5"/>
  <c r="Q90" i="5"/>
  <c r="Q91" i="5"/>
  <c r="O93" i="5"/>
  <c r="Q94" i="5"/>
  <c r="O96" i="5"/>
  <c r="Q97" i="5"/>
  <c r="Q98" i="5"/>
  <c r="R102" i="5"/>
  <c r="P103" i="5"/>
  <c r="R104" i="5"/>
  <c r="O108" i="5"/>
  <c r="R110" i="5"/>
  <c r="R118" i="5"/>
  <c r="R126" i="5"/>
  <c r="P127" i="5"/>
  <c r="R128" i="5"/>
  <c r="R134" i="5"/>
  <c r="R151" i="5"/>
  <c r="Q151" i="5"/>
  <c r="P152" i="5"/>
  <c r="R152" i="5"/>
  <c r="Q152" i="5"/>
  <c r="R167" i="5"/>
  <c r="Q167" i="5"/>
  <c r="P168" i="5"/>
  <c r="R168" i="5"/>
  <c r="Q168" i="5"/>
  <c r="R181" i="5"/>
  <c r="Q181" i="5"/>
  <c r="P181" i="5"/>
  <c r="R205" i="5"/>
  <c r="Q205" i="5"/>
  <c r="P205" i="5"/>
  <c r="R221" i="5"/>
  <c r="Q221" i="5"/>
  <c r="P221" i="5"/>
  <c r="R236" i="5"/>
  <c r="Q236" i="5"/>
  <c r="P237" i="5"/>
  <c r="R237" i="5"/>
  <c r="Q237" i="5"/>
  <c r="P241" i="5"/>
  <c r="R241" i="5"/>
  <c r="Q241" i="5"/>
  <c r="P252" i="5"/>
  <c r="R256" i="5"/>
  <c r="Q256" i="5"/>
  <c r="P256" i="5"/>
  <c r="R175" i="5"/>
  <c r="Q175" i="5"/>
  <c r="P176" i="5"/>
  <c r="R176" i="5"/>
  <c r="Q176" i="5"/>
  <c r="P54" i="5"/>
  <c r="P58" i="5"/>
  <c r="P62" i="5"/>
  <c r="P66" i="5"/>
  <c r="P82" i="5"/>
  <c r="P97" i="5"/>
  <c r="Q110" i="5"/>
  <c r="R111" i="5"/>
  <c r="Q111" i="5"/>
  <c r="P112" i="5"/>
  <c r="Q112" i="5"/>
  <c r="Q118" i="5"/>
  <c r="R119" i="5"/>
  <c r="Q119" i="5"/>
  <c r="P120" i="5"/>
  <c r="Q120" i="5"/>
  <c r="Q134" i="5"/>
  <c r="R135" i="5"/>
  <c r="Q135" i="5"/>
  <c r="P136" i="5"/>
  <c r="Q136" i="5"/>
  <c r="R147" i="5"/>
  <c r="Q147" i="5"/>
  <c r="P148" i="5"/>
  <c r="R148" i="5"/>
  <c r="Q148" i="5"/>
  <c r="R163" i="5"/>
  <c r="Q163" i="5"/>
  <c r="P164" i="5"/>
  <c r="R164" i="5"/>
  <c r="Q164" i="5"/>
  <c r="O28" i="5"/>
  <c r="O36" i="5"/>
  <c r="R36" i="5"/>
  <c r="O38" i="5"/>
  <c r="O40" i="5"/>
  <c r="S40" i="5" s="1"/>
  <c r="O42" i="5"/>
  <c r="O44" i="5"/>
  <c r="R47" i="5"/>
  <c r="S47" i="5" s="1"/>
  <c r="R51" i="5"/>
  <c r="P52" i="5"/>
  <c r="R55" i="5"/>
  <c r="P56" i="5"/>
  <c r="R59" i="5"/>
  <c r="P60" i="5"/>
  <c r="R63" i="5"/>
  <c r="R67" i="5"/>
  <c r="R71" i="5"/>
  <c r="R75" i="5"/>
  <c r="R79" i="5"/>
  <c r="R83" i="5"/>
  <c r="R87" i="5"/>
  <c r="R91" i="5"/>
  <c r="R94" i="5"/>
  <c r="R98" i="5"/>
  <c r="P99" i="5"/>
  <c r="P100" i="5"/>
  <c r="Q100" i="5"/>
  <c r="R107" i="5"/>
  <c r="Q107" i="5"/>
  <c r="P108" i="5"/>
  <c r="Q108" i="5"/>
  <c r="Q114" i="5"/>
  <c r="R115" i="5"/>
  <c r="Q115" i="5"/>
  <c r="P116" i="5"/>
  <c r="Q116" i="5"/>
  <c r="Q122" i="5"/>
  <c r="R123" i="5"/>
  <c r="Q123" i="5"/>
  <c r="P124" i="5"/>
  <c r="Q124" i="5"/>
  <c r="Q130" i="5"/>
  <c r="R131" i="5"/>
  <c r="Q131" i="5"/>
  <c r="P132" i="5"/>
  <c r="Q132" i="5"/>
  <c r="Q138" i="5"/>
  <c r="R139" i="5"/>
  <c r="Q139" i="5"/>
  <c r="P140" i="5"/>
  <c r="R140" i="5"/>
  <c r="Q140" i="5"/>
  <c r="O144" i="5"/>
  <c r="P151" i="5"/>
  <c r="R155" i="5"/>
  <c r="Q155" i="5"/>
  <c r="P156" i="5"/>
  <c r="R156" i="5"/>
  <c r="Q156" i="5"/>
  <c r="O160" i="5"/>
  <c r="P167" i="5"/>
  <c r="R171" i="5"/>
  <c r="Q171" i="5"/>
  <c r="P172" i="5"/>
  <c r="R172" i="5"/>
  <c r="Q172" i="5"/>
  <c r="O176" i="5"/>
  <c r="R201" i="5"/>
  <c r="Q201" i="5"/>
  <c r="P201" i="5"/>
  <c r="R217" i="5"/>
  <c r="Q217" i="5"/>
  <c r="P217" i="5"/>
  <c r="P236" i="5"/>
  <c r="R240" i="5"/>
  <c r="Q240" i="5"/>
  <c r="P240" i="5"/>
  <c r="O46" i="5"/>
  <c r="O48" i="5"/>
  <c r="O50" i="5"/>
  <c r="O52" i="5"/>
  <c r="O54" i="5"/>
  <c r="O56" i="5"/>
  <c r="O58" i="5"/>
  <c r="O60" i="5"/>
  <c r="O62" i="5"/>
  <c r="O64" i="5"/>
  <c r="O66" i="5"/>
  <c r="O68" i="5"/>
  <c r="O70" i="5"/>
  <c r="O72" i="5"/>
  <c r="O74" i="5"/>
  <c r="O76" i="5"/>
  <c r="S76" i="5" s="1"/>
  <c r="O78" i="5"/>
  <c r="O80" i="5"/>
  <c r="O82" i="5"/>
  <c r="O84" i="5"/>
  <c r="O86" i="5"/>
  <c r="O88" i="5"/>
  <c r="O90" i="5"/>
  <c r="O92" i="5"/>
  <c r="O95" i="5"/>
  <c r="O97" i="5"/>
  <c r="O99" i="5"/>
  <c r="O102" i="5"/>
  <c r="O106" i="5"/>
  <c r="S106" i="5" s="1"/>
  <c r="O110" i="5"/>
  <c r="O114" i="5"/>
  <c r="O118" i="5"/>
  <c r="O122" i="5"/>
  <c r="O126" i="5"/>
  <c r="O130" i="5"/>
  <c r="O134" i="5"/>
  <c r="O138" i="5"/>
  <c r="S138" i="5" s="1"/>
  <c r="O142" i="5"/>
  <c r="O146" i="5"/>
  <c r="O150" i="5"/>
  <c r="O154" i="5"/>
  <c r="O158" i="5"/>
  <c r="O162" i="5"/>
  <c r="O166" i="5"/>
  <c r="O170" i="5"/>
  <c r="O174" i="5"/>
  <c r="S174" i="5" s="1"/>
  <c r="R177" i="5"/>
  <c r="Q177" i="5"/>
  <c r="S220" i="5"/>
  <c r="O233" i="5"/>
  <c r="R244" i="5"/>
  <c r="Q244" i="5"/>
  <c r="P245" i="5"/>
  <c r="R245" i="5"/>
  <c r="Q245" i="5"/>
  <c r="O249" i="5"/>
  <c r="R260" i="5"/>
  <c r="Q260" i="5"/>
  <c r="P261" i="5"/>
  <c r="R261" i="5"/>
  <c r="Q261" i="5"/>
  <c r="Q269" i="5"/>
  <c r="P269" i="5"/>
  <c r="R269" i="5"/>
  <c r="R179" i="5"/>
  <c r="Q179" i="5"/>
  <c r="R183" i="5"/>
  <c r="Q183" i="5"/>
  <c r="R187" i="5"/>
  <c r="Q187" i="5"/>
  <c r="R199" i="5"/>
  <c r="Q199" i="5"/>
  <c r="R203" i="5"/>
  <c r="Q203" i="5"/>
  <c r="R207" i="5"/>
  <c r="Q207" i="5"/>
  <c r="R211" i="5"/>
  <c r="Q211" i="5"/>
  <c r="R215" i="5"/>
  <c r="Q215" i="5"/>
  <c r="R219" i="5"/>
  <c r="Q219" i="5"/>
  <c r="R223" i="5"/>
  <c r="Q223" i="5"/>
  <c r="R227" i="5"/>
  <c r="Q227" i="5"/>
  <c r="R232" i="5"/>
  <c r="Q232" i="5"/>
  <c r="P233" i="5"/>
  <c r="R233" i="5"/>
  <c r="Q233" i="5"/>
  <c r="O237" i="5"/>
  <c r="R248" i="5"/>
  <c r="Q248" i="5"/>
  <c r="P249" i="5"/>
  <c r="R249" i="5"/>
  <c r="Q249" i="5"/>
  <c r="O253" i="5"/>
  <c r="R264" i="5"/>
  <c r="Q264" i="5"/>
  <c r="Q265" i="5"/>
  <c r="P265" i="5"/>
  <c r="R265" i="5"/>
  <c r="O231" i="5"/>
  <c r="O235" i="5"/>
  <c r="O239" i="5"/>
  <c r="O243" i="5"/>
  <c r="S243" i="5" s="1"/>
  <c r="O247" i="5"/>
  <c r="O251" i="5"/>
  <c r="O255" i="5"/>
  <c r="O259" i="5"/>
  <c r="O263" i="5"/>
  <c r="S263" i="5" s="1"/>
  <c r="O267" i="5"/>
  <c r="P271" i="5"/>
  <c r="R271" i="5"/>
  <c r="R272" i="5"/>
  <c r="Q272" i="5"/>
  <c r="P272" i="5"/>
  <c r="P275" i="5"/>
  <c r="R275" i="5"/>
  <c r="R276" i="5"/>
  <c r="Q276" i="5"/>
  <c r="P276" i="5"/>
  <c r="P279" i="5"/>
  <c r="R279" i="5"/>
  <c r="R280" i="5"/>
  <c r="Q280" i="5"/>
  <c r="P280" i="5"/>
  <c r="P283" i="5"/>
  <c r="R283" i="5"/>
  <c r="R284" i="5"/>
  <c r="Q284" i="5"/>
  <c r="P284" i="5"/>
  <c r="P287" i="5"/>
  <c r="R287" i="5"/>
  <c r="R288" i="5"/>
  <c r="Q288" i="5"/>
  <c r="P288" i="5"/>
  <c r="P291" i="5"/>
  <c r="R291" i="5"/>
  <c r="R292" i="5"/>
  <c r="Q292" i="5"/>
  <c r="P292" i="5"/>
  <c r="P295" i="5"/>
  <c r="R295" i="5"/>
  <c r="R296" i="5"/>
  <c r="Q296" i="5"/>
  <c r="P296" i="5"/>
  <c r="P299" i="5"/>
  <c r="R299" i="5"/>
  <c r="R300" i="5"/>
  <c r="Q300" i="5"/>
  <c r="P300" i="5"/>
  <c r="P303" i="5"/>
  <c r="R303" i="5"/>
  <c r="R304" i="5"/>
  <c r="Q304" i="5"/>
  <c r="P304" i="5"/>
  <c r="P307" i="5"/>
  <c r="R307" i="5"/>
  <c r="R308" i="5"/>
  <c r="Q308" i="5"/>
  <c r="P308" i="5"/>
  <c r="P311" i="5"/>
  <c r="R311" i="5"/>
  <c r="R312" i="5"/>
  <c r="Q312" i="5"/>
  <c r="P312" i="5"/>
  <c r="R320" i="5"/>
  <c r="Q320" i="5"/>
  <c r="P323" i="5"/>
  <c r="Q323" i="5"/>
  <c r="Q335" i="5"/>
  <c r="P335" i="5"/>
  <c r="D355" i="5"/>
  <c r="D347" i="5"/>
  <c r="O101" i="5"/>
  <c r="O103" i="5"/>
  <c r="O105" i="5"/>
  <c r="S105" i="5" s="1"/>
  <c r="O107" i="5"/>
  <c r="O109" i="5"/>
  <c r="O111" i="5"/>
  <c r="O113" i="5"/>
  <c r="S113" i="5" s="1"/>
  <c r="O115" i="5"/>
  <c r="O117" i="5"/>
  <c r="O119" i="5"/>
  <c r="O121" i="5"/>
  <c r="O123" i="5"/>
  <c r="O125" i="5"/>
  <c r="O127" i="5"/>
  <c r="O129" i="5"/>
  <c r="O131" i="5"/>
  <c r="O133" i="5"/>
  <c r="O135" i="5"/>
  <c r="O137" i="5"/>
  <c r="O139" i="5"/>
  <c r="O141" i="5"/>
  <c r="O143" i="5"/>
  <c r="O145" i="5"/>
  <c r="O147" i="5"/>
  <c r="O149" i="5"/>
  <c r="O151" i="5"/>
  <c r="O153" i="5"/>
  <c r="O155" i="5"/>
  <c r="O157" i="5"/>
  <c r="O159" i="5"/>
  <c r="O161" i="5"/>
  <c r="O163" i="5"/>
  <c r="O165" i="5"/>
  <c r="O167" i="5"/>
  <c r="O169" i="5"/>
  <c r="O171" i="5"/>
  <c r="O173" i="5"/>
  <c r="O175" i="5"/>
  <c r="O177" i="5"/>
  <c r="O179" i="5"/>
  <c r="O181" i="5"/>
  <c r="O183" i="5"/>
  <c r="O185" i="5"/>
  <c r="O187" i="5"/>
  <c r="O197" i="5"/>
  <c r="O199" i="5"/>
  <c r="O201" i="5"/>
  <c r="O203" i="5"/>
  <c r="O205" i="5"/>
  <c r="O207" i="5"/>
  <c r="O209" i="5"/>
  <c r="O211" i="5"/>
  <c r="O213" i="5"/>
  <c r="O215" i="5"/>
  <c r="O217" i="5"/>
  <c r="O219" i="5"/>
  <c r="O221" i="5"/>
  <c r="O223" i="5"/>
  <c r="O225" i="5"/>
  <c r="O227" i="5"/>
  <c r="O229" i="5"/>
  <c r="Q267" i="5"/>
  <c r="P267" i="5"/>
  <c r="R316" i="5"/>
  <c r="Q316" i="5"/>
  <c r="O232" i="5"/>
  <c r="O234" i="5"/>
  <c r="S234" i="5" s="1"/>
  <c r="O236" i="5"/>
  <c r="O238" i="5"/>
  <c r="S238" i="5" s="1"/>
  <c r="O240" i="5"/>
  <c r="O242" i="5"/>
  <c r="S242" i="5" s="1"/>
  <c r="O244" i="5"/>
  <c r="O246" i="5"/>
  <c r="O248" i="5"/>
  <c r="O250" i="5"/>
  <c r="O252" i="5"/>
  <c r="O254" i="5"/>
  <c r="O256" i="5"/>
  <c r="O258" i="5"/>
  <c r="O260" i="5"/>
  <c r="O262" i="5"/>
  <c r="O264" i="5"/>
  <c r="R314" i="5"/>
  <c r="Q314" i="5"/>
  <c r="R318" i="5"/>
  <c r="Q318" i="5"/>
  <c r="R322" i="5"/>
  <c r="Q322" i="5"/>
  <c r="Q331" i="5"/>
  <c r="P331" i="5"/>
  <c r="O271" i="5"/>
  <c r="Q273" i="5"/>
  <c r="O275" i="5"/>
  <c r="Q277" i="5"/>
  <c r="O279" i="5"/>
  <c r="Q281" i="5"/>
  <c r="O283" i="5"/>
  <c r="Q285" i="5"/>
  <c r="O287" i="5"/>
  <c r="Q289" i="5"/>
  <c r="O291" i="5"/>
  <c r="Q293" i="5"/>
  <c r="S293" i="5" s="1"/>
  <c r="O295" i="5"/>
  <c r="Q297" i="5"/>
  <c r="O299" i="5"/>
  <c r="Q301" i="5"/>
  <c r="O303" i="5"/>
  <c r="Q305" i="5"/>
  <c r="O307" i="5"/>
  <c r="Q309" i="5"/>
  <c r="O311" i="5"/>
  <c r="P314" i="5"/>
  <c r="P318" i="5"/>
  <c r="S321" i="5"/>
  <c r="P322" i="5"/>
  <c r="Q325" i="5"/>
  <c r="P325" i="5"/>
  <c r="O327" i="5"/>
  <c r="R331" i="5"/>
  <c r="Q333" i="5"/>
  <c r="P333" i="5"/>
  <c r="O335" i="5"/>
  <c r="O323" i="5"/>
  <c r="O324" i="5"/>
  <c r="O326" i="5"/>
  <c r="O328" i="5"/>
  <c r="O330" i="5"/>
  <c r="S330" i="5" s="1"/>
  <c r="O332" i="5"/>
  <c r="O334" i="5"/>
  <c r="S334" i="5" s="1"/>
  <c r="D354" i="5"/>
  <c r="O272" i="5"/>
  <c r="O274" i="5"/>
  <c r="O276" i="5"/>
  <c r="O278" i="5"/>
  <c r="O280" i="5"/>
  <c r="O282" i="5"/>
  <c r="O284" i="5"/>
  <c r="O286" i="5"/>
  <c r="O288" i="5"/>
  <c r="O290" i="5"/>
  <c r="O292" i="5"/>
  <c r="O294" i="5"/>
  <c r="O296" i="5"/>
  <c r="O298" i="5"/>
  <c r="O300" i="5"/>
  <c r="O302" i="5"/>
  <c r="O304" i="5"/>
  <c r="O306" i="5"/>
  <c r="O308" i="5"/>
  <c r="O310" i="5"/>
  <c r="O312" i="5"/>
  <c r="O314" i="5"/>
  <c r="O316" i="5"/>
  <c r="O318" i="5"/>
  <c r="O320" i="5"/>
  <c r="O322" i="5"/>
  <c r="G436" i="14"/>
  <c r="G437" i="14" s="1"/>
  <c r="H447" i="14" s="1"/>
  <c r="P154" i="14"/>
  <c r="O154" i="14"/>
  <c r="P157" i="14"/>
  <c r="O157" i="14"/>
  <c r="P216" i="14"/>
  <c r="Q216" i="14"/>
  <c r="O216" i="14"/>
  <c r="N15" i="14"/>
  <c r="Q15" i="14"/>
  <c r="N19" i="14"/>
  <c r="Q19" i="14"/>
  <c r="N23" i="14"/>
  <c r="Q23" i="14"/>
  <c r="N27" i="14"/>
  <c r="Q27" i="14"/>
  <c r="N31" i="14"/>
  <c r="Q31" i="14"/>
  <c r="N35" i="14"/>
  <c r="Q35" i="14"/>
  <c r="N39" i="14"/>
  <c r="Q39" i="14"/>
  <c r="N59" i="14"/>
  <c r="Q59" i="14"/>
  <c r="N63" i="14"/>
  <c r="Q63" i="14"/>
  <c r="N67" i="14"/>
  <c r="N73" i="14"/>
  <c r="N81" i="14"/>
  <c r="N88" i="14"/>
  <c r="N96" i="14"/>
  <c r="N103" i="14"/>
  <c r="N112" i="14"/>
  <c r="N123" i="14"/>
  <c r="N130" i="14"/>
  <c r="N141" i="14"/>
  <c r="Q147" i="14"/>
  <c r="P147" i="14"/>
  <c r="N154" i="14"/>
  <c r="N157" i="14"/>
  <c r="P161" i="14"/>
  <c r="O161" i="14"/>
  <c r="Q166" i="14"/>
  <c r="P166" i="14"/>
  <c r="O207" i="14"/>
  <c r="Q207" i="14"/>
  <c r="P207" i="14"/>
  <c r="O223" i="14"/>
  <c r="Q223" i="14"/>
  <c r="P223" i="14"/>
  <c r="P279" i="14"/>
  <c r="O279" i="14"/>
  <c r="Q279" i="14"/>
  <c r="Q162" i="14"/>
  <c r="P162" i="14"/>
  <c r="P173" i="14"/>
  <c r="O173" i="14"/>
  <c r="Q173" i="14"/>
  <c r="P181" i="14"/>
  <c r="O181" i="14"/>
  <c r="Q181" i="14"/>
  <c r="P189" i="14"/>
  <c r="O189" i="14"/>
  <c r="Q189" i="14"/>
  <c r="P205" i="14"/>
  <c r="O205" i="14"/>
  <c r="Q253" i="14"/>
  <c r="P253" i="14"/>
  <c r="O253" i="14"/>
  <c r="P12" i="14"/>
  <c r="N13" i="14"/>
  <c r="O15" i="14"/>
  <c r="P16" i="14"/>
  <c r="N17" i="14"/>
  <c r="O19" i="14"/>
  <c r="P20" i="14"/>
  <c r="N21" i="14"/>
  <c r="O23" i="14"/>
  <c r="P24" i="14"/>
  <c r="N25" i="14"/>
  <c r="O27" i="14"/>
  <c r="P28" i="14"/>
  <c r="N29" i="14"/>
  <c r="O31" i="14"/>
  <c r="P32" i="14"/>
  <c r="N33" i="14"/>
  <c r="O35" i="14"/>
  <c r="P36" i="14"/>
  <c r="N37" i="14"/>
  <c r="O39" i="14"/>
  <c r="P40" i="14"/>
  <c r="N41" i="14"/>
  <c r="O59" i="14"/>
  <c r="P60" i="14"/>
  <c r="N61" i="14"/>
  <c r="O63" i="14"/>
  <c r="P64" i="14"/>
  <c r="N65" i="14"/>
  <c r="O67" i="14"/>
  <c r="Q70" i="14"/>
  <c r="P71" i="14"/>
  <c r="P73" i="14"/>
  <c r="O75" i="14"/>
  <c r="Q78" i="14"/>
  <c r="O81" i="14"/>
  <c r="Q84" i="14"/>
  <c r="P86" i="14"/>
  <c r="P88" i="14"/>
  <c r="O90" i="14"/>
  <c r="Q93" i="14"/>
  <c r="O96" i="14"/>
  <c r="Q99" i="14"/>
  <c r="P101" i="14"/>
  <c r="P103" i="14"/>
  <c r="O105" i="14"/>
  <c r="Q108" i="14"/>
  <c r="O112" i="14"/>
  <c r="O116" i="14"/>
  <c r="Q119" i="14"/>
  <c r="N122" i="14"/>
  <c r="O123" i="14"/>
  <c r="Q126" i="14"/>
  <c r="P128" i="14"/>
  <c r="P130" i="14"/>
  <c r="N131" i="14"/>
  <c r="O132" i="14"/>
  <c r="Q137" i="14"/>
  <c r="P139" i="14"/>
  <c r="P141" i="14"/>
  <c r="P150" i="14"/>
  <c r="O150" i="14"/>
  <c r="Q154" i="14"/>
  <c r="Q157" i="14"/>
  <c r="Q158" i="14"/>
  <c r="P158" i="14"/>
  <c r="O162" i="14"/>
  <c r="P169" i="14"/>
  <c r="O169" i="14"/>
  <c r="Q198" i="14"/>
  <c r="P198" i="14"/>
  <c r="O198" i="14"/>
  <c r="Q209" i="14"/>
  <c r="P209" i="14"/>
  <c r="O209" i="14"/>
  <c r="Q225" i="14"/>
  <c r="P225" i="14"/>
  <c r="O225" i="14"/>
  <c r="Q268" i="14"/>
  <c r="P268" i="14"/>
  <c r="O268" i="14"/>
  <c r="Q284" i="14"/>
  <c r="P284" i="14"/>
  <c r="O284" i="14"/>
  <c r="Q143" i="14"/>
  <c r="P143" i="14"/>
  <c r="P232" i="14"/>
  <c r="Q232" i="14"/>
  <c r="O232" i="14"/>
  <c r="N12" i="14"/>
  <c r="N16" i="14"/>
  <c r="N20" i="14"/>
  <c r="N24" i="14"/>
  <c r="N28" i="14"/>
  <c r="N32" i="14"/>
  <c r="N36" i="14"/>
  <c r="N40" i="14"/>
  <c r="N60" i="14"/>
  <c r="N64" i="14"/>
  <c r="Q67" i="14"/>
  <c r="N70" i="14"/>
  <c r="Q73" i="14"/>
  <c r="P75" i="14"/>
  <c r="P77" i="14"/>
  <c r="N78" i="14"/>
  <c r="O79" i="14"/>
  <c r="Q81" i="14"/>
  <c r="N84" i="14"/>
  <c r="Q88" i="14"/>
  <c r="P90" i="14"/>
  <c r="P92" i="14"/>
  <c r="N93" i="14"/>
  <c r="O94" i="14"/>
  <c r="Q96" i="14"/>
  <c r="N99" i="14"/>
  <c r="Q103" i="14"/>
  <c r="P105" i="14"/>
  <c r="P107" i="14"/>
  <c r="N108" i="14"/>
  <c r="O109" i="14"/>
  <c r="Q112" i="14"/>
  <c r="N115" i="14"/>
  <c r="P116" i="14"/>
  <c r="N119" i="14"/>
  <c r="Q123" i="14"/>
  <c r="N126" i="14"/>
  <c r="Q130" i="14"/>
  <c r="P132" i="14"/>
  <c r="N137" i="14"/>
  <c r="Q141" i="14"/>
  <c r="P146" i="14"/>
  <c r="O146" i="14"/>
  <c r="Q150" i="14"/>
  <c r="Q151" i="14"/>
  <c r="P151" i="14"/>
  <c r="O155" i="14"/>
  <c r="O158" i="14"/>
  <c r="N161" i="14"/>
  <c r="P165" i="14"/>
  <c r="O165" i="14"/>
  <c r="Q169" i="14"/>
  <c r="Q170" i="14"/>
  <c r="P170" i="14"/>
  <c r="P177" i="14"/>
  <c r="O177" i="14"/>
  <c r="Q177" i="14"/>
  <c r="P185" i="14"/>
  <c r="O185" i="14"/>
  <c r="Q185" i="14"/>
  <c r="P195" i="14"/>
  <c r="O195" i="14"/>
  <c r="Q195" i="14"/>
  <c r="P248" i="14"/>
  <c r="O248" i="14"/>
  <c r="Q248" i="14"/>
  <c r="N173" i="14"/>
  <c r="N177" i="14"/>
  <c r="N181" i="14"/>
  <c r="N185" i="14"/>
  <c r="N189" i="14"/>
  <c r="Q193" i="14"/>
  <c r="N195" i="14"/>
  <c r="N205" i="14"/>
  <c r="N207" i="14"/>
  <c r="N216" i="14"/>
  <c r="N223" i="14"/>
  <c r="N232" i="14"/>
  <c r="Q241" i="14"/>
  <c r="P241" i="14"/>
  <c r="N248" i="14"/>
  <c r="P252" i="14"/>
  <c r="O252" i="14"/>
  <c r="Q272" i="14"/>
  <c r="P272" i="14"/>
  <c r="N279" i="14"/>
  <c r="P283" i="14"/>
  <c r="O283" i="14"/>
  <c r="P291" i="14"/>
  <c r="O291" i="14"/>
  <c r="Q291" i="14"/>
  <c r="P299" i="14"/>
  <c r="O299" i="14"/>
  <c r="Q299" i="14"/>
  <c r="P307" i="14"/>
  <c r="O307" i="14"/>
  <c r="Q307" i="14"/>
  <c r="P315" i="14"/>
  <c r="O315" i="14"/>
  <c r="Q315" i="14"/>
  <c r="P174" i="14"/>
  <c r="P178" i="14"/>
  <c r="P182" i="14"/>
  <c r="P186" i="14"/>
  <c r="P190" i="14"/>
  <c r="O193" i="14"/>
  <c r="P196" i="14"/>
  <c r="Q201" i="14"/>
  <c r="Q212" i="14"/>
  <c r="Q219" i="14"/>
  <c r="P221" i="14"/>
  <c r="Q228" i="14"/>
  <c r="Q235" i="14"/>
  <c r="P237" i="14"/>
  <c r="P244" i="14"/>
  <c r="O244" i="14"/>
  <c r="Q249" i="14"/>
  <c r="P249" i="14"/>
  <c r="P256" i="14"/>
  <c r="O256" i="14"/>
  <c r="P275" i="14"/>
  <c r="O275" i="14"/>
  <c r="Q280" i="14"/>
  <c r="P280" i="14"/>
  <c r="P287" i="14"/>
  <c r="O287" i="14"/>
  <c r="Q287" i="14"/>
  <c r="P295" i="14"/>
  <c r="O295" i="14"/>
  <c r="Q295" i="14"/>
  <c r="P303" i="14"/>
  <c r="O303" i="14"/>
  <c r="Q303" i="14"/>
  <c r="P311" i="14"/>
  <c r="O311" i="14"/>
  <c r="Q311" i="14"/>
  <c r="N68" i="14"/>
  <c r="N71" i="14"/>
  <c r="N75" i="14"/>
  <c r="N79" i="14"/>
  <c r="N82" i="14"/>
  <c r="N86" i="14"/>
  <c r="N90" i="14"/>
  <c r="N94" i="14"/>
  <c r="N97" i="14"/>
  <c r="N101" i="14"/>
  <c r="N105" i="14"/>
  <c r="N109" i="14"/>
  <c r="N113" i="14"/>
  <c r="N116" i="14"/>
  <c r="N120" i="14"/>
  <c r="N124" i="14"/>
  <c r="N128" i="14"/>
  <c r="N132" i="14"/>
  <c r="N135" i="14"/>
  <c r="N139" i="14"/>
  <c r="N143" i="14"/>
  <c r="N147" i="14"/>
  <c r="N151" i="14"/>
  <c r="N155" i="14"/>
  <c r="N158" i="14"/>
  <c r="N162" i="14"/>
  <c r="N166" i="14"/>
  <c r="N170" i="14"/>
  <c r="N174" i="14"/>
  <c r="N178" i="14"/>
  <c r="N182" i="14"/>
  <c r="N186" i="14"/>
  <c r="N190" i="14"/>
  <c r="N196" i="14"/>
  <c r="P200" i="14"/>
  <c r="N201" i="14"/>
  <c r="O202" i="14"/>
  <c r="P211" i="14"/>
  <c r="N212" i="14"/>
  <c r="O213" i="14"/>
  <c r="N219" i="14"/>
  <c r="O220" i="14"/>
  <c r="P227" i="14"/>
  <c r="N228" i="14"/>
  <c r="O229" i="14"/>
  <c r="N235" i="14"/>
  <c r="O236" i="14"/>
  <c r="P240" i="14"/>
  <c r="O240" i="14"/>
  <c r="Q244" i="14"/>
  <c r="Q245" i="14"/>
  <c r="P245" i="14"/>
  <c r="O249" i="14"/>
  <c r="N252" i="14"/>
  <c r="N256" i="14"/>
  <c r="P271" i="14"/>
  <c r="O271" i="14"/>
  <c r="Q275" i="14"/>
  <c r="Q276" i="14"/>
  <c r="P276" i="14"/>
  <c r="O280" i="14"/>
  <c r="N283" i="14"/>
  <c r="P286" i="14"/>
  <c r="N287" i="14"/>
  <c r="P290" i="14"/>
  <c r="N291" i="14"/>
  <c r="P294" i="14"/>
  <c r="N295" i="14"/>
  <c r="P298" i="14"/>
  <c r="N299" i="14"/>
  <c r="P302" i="14"/>
  <c r="N303" i="14"/>
  <c r="P306" i="14"/>
  <c r="N307" i="14"/>
  <c r="P310" i="14"/>
  <c r="N311" i="14"/>
  <c r="P314" i="14"/>
  <c r="N315" i="14"/>
  <c r="P318" i="14"/>
  <c r="N319" i="14"/>
  <c r="Q319" i="14"/>
  <c r="P322" i="14"/>
  <c r="N323" i="14"/>
  <c r="Q323" i="14"/>
  <c r="P326" i="14"/>
  <c r="N327" i="14"/>
  <c r="Q327" i="14"/>
  <c r="P329" i="14"/>
  <c r="N330" i="14"/>
  <c r="Q330" i="14"/>
  <c r="P333" i="14"/>
  <c r="N334" i="14"/>
  <c r="O339" i="14"/>
  <c r="Q342" i="14"/>
  <c r="Q343" i="14"/>
  <c r="P343" i="14"/>
  <c r="N350" i="14"/>
  <c r="P354" i="14"/>
  <c r="O354" i="14"/>
  <c r="Q359" i="14"/>
  <c r="P359" i="14"/>
  <c r="N369" i="14"/>
  <c r="P373" i="14"/>
  <c r="O373" i="14"/>
  <c r="Q375" i="14"/>
  <c r="P375" i="14"/>
  <c r="Q380" i="14"/>
  <c r="P380" i="14"/>
  <c r="N383" i="14"/>
  <c r="O387" i="14"/>
  <c r="N387" i="14"/>
  <c r="N393" i="14"/>
  <c r="O404" i="14"/>
  <c r="N404" i="14"/>
  <c r="N410" i="14"/>
  <c r="O425" i="14"/>
  <c r="N425" i="14"/>
  <c r="P350" i="14"/>
  <c r="O350" i="14"/>
  <c r="Q355" i="14"/>
  <c r="P355" i="14"/>
  <c r="Q362" i="14"/>
  <c r="P362" i="14"/>
  <c r="P369" i="14"/>
  <c r="O369" i="14"/>
  <c r="Q377" i="14"/>
  <c r="P377" i="14"/>
  <c r="P383" i="14"/>
  <c r="O383" i="14"/>
  <c r="O389" i="14"/>
  <c r="N389" i="14"/>
  <c r="O406" i="14"/>
  <c r="N406" i="14"/>
  <c r="O319" i="14"/>
  <c r="O323" i="14"/>
  <c r="O327" i="14"/>
  <c r="O330" i="14"/>
  <c r="P334" i="14"/>
  <c r="O336" i="14"/>
  <c r="P346" i="14"/>
  <c r="O346" i="14"/>
  <c r="Q350" i="14"/>
  <c r="Q351" i="14"/>
  <c r="P351" i="14"/>
  <c r="O355" i="14"/>
  <c r="O362" i="14"/>
  <c r="Q364" i="14"/>
  <c r="P364" i="14"/>
  <c r="O368" i="14"/>
  <c r="Q369" i="14"/>
  <c r="P371" i="14"/>
  <c r="O371" i="14"/>
  <c r="O377" i="14"/>
  <c r="N379" i="14"/>
  <c r="Q383" i="14"/>
  <c r="P387" i="14"/>
  <c r="O391" i="14"/>
  <c r="N391" i="14"/>
  <c r="N394" i="14"/>
  <c r="Q394" i="14"/>
  <c r="N396" i="14"/>
  <c r="Q396" i="14"/>
  <c r="N398" i="14"/>
  <c r="Q398" i="14"/>
  <c r="P404" i="14"/>
  <c r="O408" i="14"/>
  <c r="N408" i="14"/>
  <c r="N411" i="14"/>
  <c r="Q411" i="14"/>
  <c r="N413" i="14"/>
  <c r="Q413" i="14"/>
  <c r="N415" i="14"/>
  <c r="Q415" i="14"/>
  <c r="N417" i="14"/>
  <c r="Q417" i="14"/>
  <c r="N419" i="14"/>
  <c r="Q419" i="14"/>
  <c r="P425" i="14"/>
  <c r="D444" i="14"/>
  <c r="N198" i="14"/>
  <c r="N202" i="14"/>
  <c r="N209" i="14"/>
  <c r="N213" i="14"/>
  <c r="N217" i="14"/>
  <c r="N221" i="14"/>
  <c r="N225" i="14"/>
  <c r="N229" i="14"/>
  <c r="N233" i="14"/>
  <c r="N237" i="14"/>
  <c r="N241" i="14"/>
  <c r="N245" i="14"/>
  <c r="N249" i="14"/>
  <c r="N253" i="14"/>
  <c r="N272" i="14"/>
  <c r="N276" i="14"/>
  <c r="N280" i="14"/>
  <c r="N284" i="14"/>
  <c r="N288" i="14"/>
  <c r="N292" i="14"/>
  <c r="N296" i="14"/>
  <c r="N300" i="14"/>
  <c r="N304" i="14"/>
  <c r="N308" i="14"/>
  <c r="N312" i="14"/>
  <c r="N316" i="14"/>
  <c r="N320" i="14"/>
  <c r="N324" i="14"/>
  <c r="N331" i="14"/>
  <c r="Q334" i="14"/>
  <c r="P336" i="14"/>
  <c r="P338" i="14"/>
  <c r="O342" i="14"/>
  <c r="Q346" i="14"/>
  <c r="Q347" i="14"/>
  <c r="P347" i="14"/>
  <c r="O351" i="14"/>
  <c r="P358" i="14"/>
  <c r="O358" i="14"/>
  <c r="Q366" i="14"/>
  <c r="P366" i="14"/>
  <c r="P379" i="14"/>
  <c r="O379" i="14"/>
  <c r="P389" i="14"/>
  <c r="P393" i="14"/>
  <c r="O393" i="14"/>
  <c r="O402" i="14"/>
  <c r="N402" i="14"/>
  <c r="P406" i="14"/>
  <c r="P410" i="14"/>
  <c r="O410" i="14"/>
  <c r="O423" i="14"/>
  <c r="N423" i="14"/>
  <c r="N370" i="14"/>
  <c r="N381" i="14"/>
  <c r="P386" i="14"/>
  <c r="O395" i="14"/>
  <c r="O397" i="14"/>
  <c r="O399" i="14"/>
  <c r="N400" i="14"/>
  <c r="O412" i="14"/>
  <c r="O414" i="14"/>
  <c r="O416" i="14"/>
  <c r="O418" i="14"/>
  <c r="O420" i="14"/>
  <c r="N421" i="14"/>
  <c r="N336" i="14"/>
  <c r="N339" i="14"/>
  <c r="N343" i="14"/>
  <c r="N347" i="14"/>
  <c r="N351" i="14"/>
  <c r="N355" i="14"/>
  <c r="N359" i="14"/>
  <c r="N362" i="14"/>
  <c r="N364" i="14"/>
  <c r="N366" i="14"/>
  <c r="N368" i="14"/>
  <c r="N375" i="14"/>
  <c r="N377" i="14"/>
  <c r="N380" i="14"/>
  <c r="G289" i="2"/>
  <c r="M68" i="27"/>
  <c r="M107" i="27"/>
  <c r="M124" i="27"/>
  <c r="M42" i="27"/>
  <c r="Q55" i="27"/>
  <c r="M30" i="27"/>
  <c r="M32" i="27" s="1"/>
  <c r="O73" i="44"/>
  <c r="O10" i="44"/>
  <c r="P56" i="10"/>
  <c r="Q24" i="10"/>
  <c r="N12" i="10"/>
  <c r="N14" i="10"/>
  <c r="Q63" i="10"/>
  <c r="Q71" i="10"/>
  <c r="N63" i="10"/>
  <c r="N69" i="10"/>
  <c r="N70" i="10"/>
  <c r="N71" i="10"/>
  <c r="Q47" i="10"/>
  <c r="Q58" i="10"/>
  <c r="N58" i="10"/>
  <c r="P63" i="10"/>
  <c r="N64" i="10"/>
  <c r="N65" i="10"/>
  <c r="N68" i="10"/>
  <c r="R68" i="10" s="1"/>
  <c r="Q42" i="10"/>
  <c r="N62" i="10"/>
  <c r="Q45" i="10"/>
  <c r="O62" i="10"/>
  <c r="Q65" i="10"/>
  <c r="P69" i="10"/>
  <c r="P45" i="10"/>
  <c r="Q14" i="10"/>
  <c r="N60" i="10"/>
  <c r="P62" i="10"/>
  <c r="Q69" i="10"/>
  <c r="P11" i="10"/>
  <c r="Q16" i="10"/>
  <c r="R31" i="10"/>
  <c r="Q11" i="10"/>
  <c r="P43" i="10"/>
  <c r="Q44" i="10"/>
  <c r="P44" i="10"/>
  <c r="N11" i="10"/>
  <c r="P14" i="10"/>
  <c r="N15" i="10"/>
  <c r="N16" i="10"/>
  <c r="P42" i="10"/>
  <c r="Q43" i="10"/>
  <c r="P47" i="10"/>
  <c r="O18" i="10"/>
  <c r="O25" i="10"/>
  <c r="O27" i="10"/>
  <c r="O29" i="10"/>
  <c r="Q56" i="10"/>
  <c r="P59" i="10"/>
  <c r="O67" i="10"/>
  <c r="Q12" i="10"/>
  <c r="P15" i="10"/>
  <c r="P18" i="10"/>
  <c r="P24" i="10"/>
  <c r="P25" i="10"/>
  <c r="P26" i="10"/>
  <c r="P27" i="10"/>
  <c r="P28" i="10"/>
  <c r="P29" i="10"/>
  <c r="P30" i="10"/>
  <c r="O58" i="10"/>
  <c r="Q59" i="10"/>
  <c r="P64" i="10"/>
  <c r="P67" i="10"/>
  <c r="P70" i="10"/>
  <c r="O24" i="10"/>
  <c r="O26" i="10"/>
  <c r="O28" i="10"/>
  <c r="O30" i="10"/>
  <c r="Q15" i="10"/>
  <c r="N18" i="10"/>
  <c r="N24" i="10"/>
  <c r="N56" i="10"/>
  <c r="N59" i="10"/>
  <c r="Q60" i="10"/>
  <c r="Q64" i="10"/>
  <c r="N67" i="10"/>
  <c r="Q70" i="10"/>
  <c r="N73" i="10"/>
  <c r="R73" i="10" s="1"/>
  <c r="N74" i="10"/>
  <c r="R74" i="10" s="1"/>
  <c r="N75" i="10"/>
  <c r="R75" i="10" s="1"/>
  <c r="N76" i="10"/>
  <c r="R76" i="10" s="1"/>
  <c r="N77" i="10"/>
  <c r="R77" i="10" s="1"/>
  <c r="N78" i="10"/>
  <c r="R78" i="10" s="1"/>
  <c r="D124" i="10"/>
  <c r="O13" i="10"/>
  <c r="O17" i="10"/>
  <c r="O32" i="10"/>
  <c r="O34" i="10"/>
  <c r="O36" i="10"/>
  <c r="O37" i="10"/>
  <c r="O41" i="10"/>
  <c r="O12" i="10"/>
  <c r="P17" i="10"/>
  <c r="P33" i="10"/>
  <c r="P35" i="10"/>
  <c r="P37" i="10"/>
  <c r="P39" i="10"/>
  <c r="P41" i="10"/>
  <c r="O57" i="10"/>
  <c r="O61" i="10"/>
  <c r="O66" i="10"/>
  <c r="O72" i="10"/>
  <c r="G108" i="10"/>
  <c r="G110" i="10"/>
  <c r="O33" i="10"/>
  <c r="O35" i="10"/>
  <c r="O38" i="10"/>
  <c r="O39" i="10"/>
  <c r="O40" i="10"/>
  <c r="P13" i="10"/>
  <c r="O16" i="10"/>
  <c r="P32" i="10"/>
  <c r="P34" i="10"/>
  <c r="P36" i="10"/>
  <c r="P38" i="10"/>
  <c r="P40" i="10"/>
  <c r="O11" i="10"/>
  <c r="N13" i="10"/>
  <c r="N17" i="10"/>
  <c r="O56" i="10"/>
  <c r="P57" i="10"/>
  <c r="O60" i="10"/>
  <c r="P61" i="10"/>
  <c r="O65" i="10"/>
  <c r="P66" i="10"/>
  <c r="O71" i="10"/>
  <c r="P72" i="10"/>
  <c r="D111" i="10"/>
  <c r="N61" i="10"/>
  <c r="N66" i="10"/>
  <c r="N72" i="10"/>
  <c r="E128" i="8"/>
  <c r="R151" i="13"/>
  <c r="P151" i="13"/>
  <c r="P218" i="13"/>
  <c r="R218" i="13"/>
  <c r="Q218" i="13"/>
  <c r="R387" i="13"/>
  <c r="Q387" i="13"/>
  <c r="P387" i="13"/>
  <c r="Q33" i="13"/>
  <c r="P40" i="13"/>
  <c r="Q79" i="13"/>
  <c r="P116" i="13"/>
  <c r="P119" i="13"/>
  <c r="P131" i="13"/>
  <c r="P148" i="13"/>
  <c r="R155" i="13"/>
  <c r="Q155" i="13"/>
  <c r="R216" i="13"/>
  <c r="Q216" i="13"/>
  <c r="R257" i="13"/>
  <c r="Q257" i="13"/>
  <c r="P270" i="13"/>
  <c r="R270" i="13"/>
  <c r="P274" i="13"/>
  <c r="Q274" i="13"/>
  <c r="R274" i="13"/>
  <c r="P321" i="13"/>
  <c r="R321" i="13"/>
  <c r="Q321" i="13"/>
  <c r="P527" i="13"/>
  <c r="R527" i="13"/>
  <c r="Q527" i="13"/>
  <c r="Q20" i="13"/>
  <c r="R21" i="13"/>
  <c r="Q24" i="13"/>
  <c r="Q26" i="13"/>
  <c r="R29" i="13"/>
  <c r="Q32" i="13"/>
  <c r="R33" i="13"/>
  <c r="Q36" i="13"/>
  <c r="Q40" i="13"/>
  <c r="R68" i="13"/>
  <c r="Q72" i="13"/>
  <c r="R76" i="13"/>
  <c r="R79" i="13"/>
  <c r="P82" i="13"/>
  <c r="R83" i="13"/>
  <c r="R87" i="13"/>
  <c r="Q90" i="13"/>
  <c r="R101" i="13"/>
  <c r="Q104" i="13"/>
  <c r="Q111" i="13"/>
  <c r="O115" i="13"/>
  <c r="Q116" i="13"/>
  <c r="Q119" i="13"/>
  <c r="P128" i="13"/>
  <c r="Q131" i="13"/>
  <c r="P133" i="13"/>
  <c r="R134" i="13"/>
  <c r="P135" i="13"/>
  <c r="R135" i="13"/>
  <c r="Q148" i="13"/>
  <c r="Q151" i="13"/>
  <c r="O155" i="13"/>
  <c r="R166" i="13"/>
  <c r="Q166" i="13"/>
  <c r="P168" i="13"/>
  <c r="R168" i="13"/>
  <c r="P172" i="13"/>
  <c r="Q172" i="13"/>
  <c r="R175" i="13"/>
  <c r="P186" i="13"/>
  <c r="R190" i="13"/>
  <c r="P194" i="13"/>
  <c r="P200" i="13"/>
  <c r="Q204" i="13"/>
  <c r="P212" i="13"/>
  <c r="P216" i="13"/>
  <c r="P223" i="13"/>
  <c r="R223" i="13"/>
  <c r="R230" i="13"/>
  <c r="Q230" i="13"/>
  <c r="R236" i="13"/>
  <c r="Q236" i="13"/>
  <c r="R251" i="13"/>
  <c r="Q251" i="13"/>
  <c r="P257" i="13"/>
  <c r="P263" i="13"/>
  <c r="Q263" i="13"/>
  <c r="Q270" i="13"/>
  <c r="P301" i="13"/>
  <c r="P314" i="13"/>
  <c r="R314" i="13"/>
  <c r="Q314" i="13"/>
  <c r="P319" i="13"/>
  <c r="P327" i="13"/>
  <c r="R327" i="13"/>
  <c r="Q327" i="13"/>
  <c r="P432" i="13"/>
  <c r="R432" i="13"/>
  <c r="Q432" i="13"/>
  <c r="R515" i="13"/>
  <c r="Q515" i="13"/>
  <c r="P515" i="13"/>
  <c r="P139" i="13"/>
  <c r="Q139" i="13"/>
  <c r="P227" i="13"/>
  <c r="Q227" i="13"/>
  <c r="P254" i="13"/>
  <c r="R254" i="13"/>
  <c r="Q254" i="13"/>
  <c r="P409" i="13"/>
  <c r="R409" i="13"/>
  <c r="Q409" i="13"/>
  <c r="O14" i="13"/>
  <c r="Q21" i="13"/>
  <c r="Q29" i="13"/>
  <c r="Q68" i="13"/>
  <c r="Q83" i="13"/>
  <c r="R96" i="13"/>
  <c r="R106" i="13"/>
  <c r="R110" i="13"/>
  <c r="O111" i="13"/>
  <c r="Q134" i="13"/>
  <c r="P137" i="13"/>
  <c r="Q137" i="13"/>
  <c r="R139" i="13"/>
  <c r="O151" i="13"/>
  <c r="P157" i="13"/>
  <c r="R157" i="13"/>
  <c r="P175" i="13"/>
  <c r="P190" i="13"/>
  <c r="P209" i="13"/>
  <c r="R209" i="13"/>
  <c r="P299" i="13"/>
  <c r="R299" i="13"/>
  <c r="Q299" i="13"/>
  <c r="R355" i="13"/>
  <c r="Q355" i="13"/>
  <c r="P355" i="13"/>
  <c r="R11" i="13"/>
  <c r="P14" i="13"/>
  <c r="Q17" i="13"/>
  <c r="Q14" i="13"/>
  <c r="Q19" i="13"/>
  <c r="R20" i="13"/>
  <c r="O21" i="13"/>
  <c r="Q23" i="13"/>
  <c r="R24" i="13"/>
  <c r="R26" i="13"/>
  <c r="Q28" i="13"/>
  <c r="Q31" i="13"/>
  <c r="R32" i="13"/>
  <c r="O33" i="13"/>
  <c r="Q35" i="13"/>
  <c r="R36" i="13"/>
  <c r="P67" i="13"/>
  <c r="R69" i="13"/>
  <c r="R72" i="13"/>
  <c r="P78" i="13"/>
  <c r="O79" i="13"/>
  <c r="R80" i="13"/>
  <c r="O81" i="13"/>
  <c r="O83" i="13"/>
  <c r="R84" i="13"/>
  <c r="R90" i="13"/>
  <c r="Q95" i="13"/>
  <c r="O96" i="13"/>
  <c r="P99" i="13"/>
  <c r="Q109" i="13"/>
  <c r="R111" i="13"/>
  <c r="P115" i="13"/>
  <c r="O116" i="13"/>
  <c r="O119" i="13"/>
  <c r="Q122" i="13"/>
  <c r="O123" i="13"/>
  <c r="Q125" i="13"/>
  <c r="O126" i="13"/>
  <c r="Q128" i="13"/>
  <c r="O134" i="13"/>
  <c r="Q135" i="13"/>
  <c r="P143" i="13"/>
  <c r="P152" i="13"/>
  <c r="P155" i="13"/>
  <c r="R163" i="13"/>
  <c r="Q163" i="13"/>
  <c r="O166" i="13"/>
  <c r="Q168" i="13"/>
  <c r="R172" i="13"/>
  <c r="O175" i="13"/>
  <c r="P179" i="13"/>
  <c r="R183" i="13"/>
  <c r="O183" i="13"/>
  <c r="R186" i="13"/>
  <c r="O190" i="13"/>
  <c r="R193" i="13"/>
  <c r="P193" i="13"/>
  <c r="Q194" i="13"/>
  <c r="R200" i="13"/>
  <c r="R204" i="13"/>
  <c r="P205" i="13"/>
  <c r="R205" i="13"/>
  <c r="Q209" i="13"/>
  <c r="R212" i="13"/>
  <c r="P213" i="13"/>
  <c r="R213" i="13"/>
  <c r="R215" i="13"/>
  <c r="P215" i="13"/>
  <c r="O218" i="13"/>
  <c r="P230" i="13"/>
  <c r="P236" i="13"/>
  <c r="R250" i="13"/>
  <c r="P251" i="13"/>
  <c r="O254" i="13"/>
  <c r="R263" i="13"/>
  <c r="R281" i="13"/>
  <c r="Q281" i="13"/>
  <c r="R285" i="13"/>
  <c r="Q285" i="13"/>
  <c r="P298" i="13"/>
  <c r="Q298" i="13"/>
  <c r="R298" i="13"/>
  <c r="R372" i="13"/>
  <c r="Q372" i="13"/>
  <c r="P372" i="13"/>
  <c r="R391" i="13"/>
  <c r="Q391" i="13"/>
  <c r="P391" i="13"/>
  <c r="Q411" i="13"/>
  <c r="P411" i="13"/>
  <c r="R411" i="13"/>
  <c r="R425" i="13"/>
  <c r="Q425" i="13"/>
  <c r="P425" i="13"/>
  <c r="O215" i="13"/>
  <c r="R284" i="13"/>
  <c r="P284" i="13"/>
  <c r="R332" i="13"/>
  <c r="Q332" i="13"/>
  <c r="R340" i="13"/>
  <c r="Q340" i="13"/>
  <c r="R347" i="13"/>
  <c r="P347" i="13"/>
  <c r="R379" i="13"/>
  <c r="Q379" i="13"/>
  <c r="P379" i="13"/>
  <c r="P412" i="13"/>
  <c r="R412" i="13"/>
  <c r="Q421" i="13"/>
  <c r="P421" i="13"/>
  <c r="P514" i="13"/>
  <c r="R514" i="13"/>
  <c r="R532" i="13"/>
  <c r="Q532" i="13"/>
  <c r="P532" i="13"/>
  <c r="O140" i="13"/>
  <c r="O148" i="13"/>
  <c r="O152" i="13"/>
  <c r="O160" i="13"/>
  <c r="O161" i="13"/>
  <c r="O173" i="13"/>
  <c r="O194" i="13"/>
  <c r="O201" i="13"/>
  <c r="O211" i="13"/>
  <c r="O213" i="13"/>
  <c r="O216" i="13"/>
  <c r="O230" i="13"/>
  <c r="O234" i="13"/>
  <c r="O236" i="13"/>
  <c r="Q239" i="13"/>
  <c r="Q240" i="13"/>
  <c r="O241" i="13"/>
  <c r="O257" i="13"/>
  <c r="Q259" i="13"/>
  <c r="O260" i="13"/>
  <c r="R261" i="13"/>
  <c r="Q261" i="13"/>
  <c r="O263" i="13"/>
  <c r="P269" i="13"/>
  <c r="R277" i="13"/>
  <c r="P277" i="13"/>
  <c r="Q289" i="13"/>
  <c r="P289" i="13"/>
  <c r="R294" i="13"/>
  <c r="Q294" i="13"/>
  <c r="O299" i="13"/>
  <c r="R307" i="13"/>
  <c r="Q307" i="13"/>
  <c r="P307" i="13"/>
  <c r="Q318" i="13"/>
  <c r="P318" i="13"/>
  <c r="O321" i="13"/>
  <c r="P340" i="13"/>
  <c r="R344" i="13"/>
  <c r="Q344" i="13"/>
  <c r="P344" i="13"/>
  <c r="R360" i="13"/>
  <c r="P360" i="13"/>
  <c r="R368" i="13"/>
  <c r="Q368" i="13"/>
  <c r="P368" i="13"/>
  <c r="Q375" i="13"/>
  <c r="P375" i="13"/>
  <c r="O379" i="13"/>
  <c r="R386" i="13"/>
  <c r="P386" i="13"/>
  <c r="R390" i="13"/>
  <c r="P390" i="13"/>
  <c r="P395" i="13"/>
  <c r="R395" i="13"/>
  <c r="P397" i="13"/>
  <c r="R397" i="13"/>
  <c r="Q397" i="13"/>
  <c r="Q403" i="13"/>
  <c r="P403" i="13"/>
  <c r="Q412" i="13"/>
  <c r="R421" i="13"/>
  <c r="P422" i="13"/>
  <c r="R422" i="13"/>
  <c r="Q429" i="13"/>
  <c r="P429" i="13"/>
  <c r="S443" i="13"/>
  <c r="U443" i="13" s="1"/>
  <c r="S444" i="13"/>
  <c r="U444" i="13" s="1"/>
  <c r="S462" i="13"/>
  <c r="U462" i="13" s="1"/>
  <c r="S463" i="13"/>
  <c r="U463" i="13" s="1"/>
  <c r="S464" i="13"/>
  <c r="U464" i="13" s="1"/>
  <c r="S492" i="13"/>
  <c r="U492" i="13" s="1"/>
  <c r="Q514" i="13"/>
  <c r="O344" i="13"/>
  <c r="Q353" i="13"/>
  <c r="P353" i="13"/>
  <c r="R375" i="13"/>
  <c r="P376" i="13"/>
  <c r="R376" i="13"/>
  <c r="O385" i="13"/>
  <c r="O389" i="13"/>
  <c r="Q395" i="13"/>
  <c r="P400" i="13"/>
  <c r="R400" i="13"/>
  <c r="Q400" i="13"/>
  <c r="R403" i="13"/>
  <c r="R406" i="13"/>
  <c r="Q406" i="13"/>
  <c r="P406" i="13"/>
  <c r="O411" i="13"/>
  <c r="Q422" i="13"/>
  <c r="R429" i="13"/>
  <c r="O432" i="13"/>
  <c r="Q517" i="13"/>
  <c r="P517" i="13"/>
  <c r="R528" i="13"/>
  <c r="Q528" i="13"/>
  <c r="P531" i="13"/>
  <c r="R531" i="13"/>
  <c r="Q531" i="13"/>
  <c r="O282" i="13"/>
  <c r="O284" i="13"/>
  <c r="R290" i="13"/>
  <c r="O297" i="13"/>
  <c r="Q325" i="13"/>
  <c r="R330" i="13"/>
  <c r="O347" i="13"/>
  <c r="O377" i="13"/>
  <c r="O384" i="13"/>
  <c r="O386" i="13"/>
  <c r="O388" i="13"/>
  <c r="O390" i="13"/>
  <c r="O392" i="13"/>
  <c r="O401" i="13"/>
  <c r="R404" i="13"/>
  <c r="O426" i="13"/>
  <c r="O433" i="13"/>
  <c r="O434" i="13"/>
  <c r="S439" i="13"/>
  <c r="U439" i="13" s="1"/>
  <c r="S449" i="13"/>
  <c r="U449" i="13" s="1"/>
  <c r="S450" i="13"/>
  <c r="U450" i="13" s="1"/>
  <c r="S451" i="13"/>
  <c r="U451" i="13" s="1"/>
  <c r="S452" i="13"/>
  <c r="U452" i="13" s="1"/>
  <c r="S453" i="13"/>
  <c r="U453" i="13" s="1"/>
  <c r="S471" i="13"/>
  <c r="U471" i="13" s="1"/>
  <c r="O270" i="13"/>
  <c r="O275" i="13"/>
  <c r="O281" i="13"/>
  <c r="O285" i="13"/>
  <c r="O294" i="13"/>
  <c r="O305" i="13"/>
  <c r="P337" i="13"/>
  <c r="O343" i="13"/>
  <c r="O348" i="13"/>
  <c r="P356" i="13"/>
  <c r="O366" i="13"/>
  <c r="O374" i="13"/>
  <c r="O376" i="13"/>
  <c r="O378" i="13"/>
  <c r="Q380" i="13"/>
  <c r="O383" i="13"/>
  <c r="O387" i="13"/>
  <c r="O391" i="13"/>
  <c r="O412" i="13"/>
  <c r="O422" i="13"/>
  <c r="S482" i="13"/>
  <c r="U482" i="13" s="1"/>
  <c r="S483" i="13"/>
  <c r="U483" i="13" s="1"/>
  <c r="S484" i="13"/>
  <c r="U484" i="13" s="1"/>
  <c r="S488" i="13"/>
  <c r="U488" i="13" s="1"/>
  <c r="S495" i="13"/>
  <c r="U495" i="13" s="1"/>
  <c r="S496" i="13"/>
  <c r="U496" i="13" s="1"/>
  <c r="S497" i="13"/>
  <c r="U497" i="13" s="1"/>
  <c r="O514" i="13"/>
  <c r="D556" i="13"/>
  <c r="O301" i="13"/>
  <c r="O319" i="13"/>
  <c r="S476" i="13"/>
  <c r="U476" i="13" s="1"/>
  <c r="S480" i="13"/>
  <c r="U480" i="13" s="1"/>
  <c r="S481" i="13"/>
  <c r="U481" i="13" s="1"/>
  <c r="S491" i="13"/>
  <c r="U491" i="13" s="1"/>
  <c r="O217" i="13"/>
  <c r="O220" i="13"/>
  <c r="O132" i="13"/>
  <c r="D546" i="13"/>
  <c r="D558" i="13" s="1"/>
  <c r="R91" i="13"/>
  <c r="R92" i="13"/>
  <c r="R127" i="13"/>
  <c r="Q127" i="13"/>
  <c r="R138" i="13"/>
  <c r="Q138" i="13"/>
  <c r="R142" i="13"/>
  <c r="Q142" i="13"/>
  <c r="R145" i="13"/>
  <c r="Q145" i="13"/>
  <c r="Q159" i="13"/>
  <c r="P159" i="13"/>
  <c r="Q169" i="13"/>
  <c r="P169" i="13"/>
  <c r="R174" i="13"/>
  <c r="Q174" i="13"/>
  <c r="R189" i="13"/>
  <c r="Q189" i="13"/>
  <c r="Q219" i="13"/>
  <c r="P219" i="13"/>
  <c r="R256" i="13"/>
  <c r="Q256" i="13"/>
  <c r="R272" i="13"/>
  <c r="Q272" i="13"/>
  <c r="R381" i="13"/>
  <c r="Q381" i="13"/>
  <c r="P381" i="13"/>
  <c r="Q414" i="13"/>
  <c r="P414" i="13"/>
  <c r="R414" i="13"/>
  <c r="O414" i="13"/>
  <c r="R17" i="13"/>
  <c r="P38" i="13"/>
  <c r="P44" i="13"/>
  <c r="P46" i="13"/>
  <c r="P70" i="13"/>
  <c r="P74" i="13"/>
  <c r="P85" i="13"/>
  <c r="P88" i="13"/>
  <c r="O92" i="13"/>
  <c r="P93" i="13"/>
  <c r="P97" i="13"/>
  <c r="P107" i="13"/>
  <c r="P118" i="13"/>
  <c r="Q130" i="13"/>
  <c r="P130" i="13"/>
  <c r="O159" i="13"/>
  <c r="R169" i="13"/>
  <c r="R170" i="13"/>
  <c r="Q170" i="13"/>
  <c r="P174" i="13"/>
  <c r="Q177" i="13"/>
  <c r="P177" i="13"/>
  <c r="R185" i="13"/>
  <c r="Q185" i="13"/>
  <c r="O27" i="13"/>
  <c r="O28" i="13"/>
  <c r="Q37" i="13"/>
  <c r="Q38" i="13"/>
  <c r="Q39" i="13"/>
  <c r="Q44" i="13"/>
  <c r="Q45" i="13"/>
  <c r="Q46" i="13"/>
  <c r="Q47" i="13"/>
  <c r="R67" i="13"/>
  <c r="P69" i="13"/>
  <c r="Q70" i="13"/>
  <c r="P73" i="13"/>
  <c r="Q74" i="13"/>
  <c r="P76" i="13"/>
  <c r="Q77" i="13"/>
  <c r="P80" i="13"/>
  <c r="P84" i="13"/>
  <c r="Q85" i="13"/>
  <c r="P87" i="13"/>
  <c r="Q88" i="13"/>
  <c r="P91" i="13"/>
  <c r="P92" i="13"/>
  <c r="Q93" i="13"/>
  <c r="P96" i="13"/>
  <c r="Q97" i="13"/>
  <c r="R99" i="13"/>
  <c r="P101" i="13"/>
  <c r="Q102" i="13"/>
  <c r="O104" i="13"/>
  <c r="O105" i="13"/>
  <c r="P106" i="13"/>
  <c r="Q107" i="13"/>
  <c r="P110" i="13"/>
  <c r="Q118" i="13"/>
  <c r="Q120" i="13"/>
  <c r="P123" i="13"/>
  <c r="R130" i="13"/>
  <c r="Q140" i="13"/>
  <c r="P140" i="13"/>
  <c r="R147" i="13"/>
  <c r="Q147" i="13"/>
  <c r="R159" i="13"/>
  <c r="Q160" i="13"/>
  <c r="P160" i="13"/>
  <c r="P170" i="13"/>
  <c r="O177" i="13"/>
  <c r="R178" i="13"/>
  <c r="Q178" i="13"/>
  <c r="P185" i="13"/>
  <c r="Q187" i="13"/>
  <c r="Q188" i="13"/>
  <c r="P188" i="13"/>
  <c r="O192" i="13"/>
  <c r="Q196" i="13"/>
  <c r="P196" i="13"/>
  <c r="O198" i="13"/>
  <c r="R203" i="13"/>
  <c r="Q203" i="13"/>
  <c r="O210" i="13"/>
  <c r="O214" i="13"/>
  <c r="R227" i="13"/>
  <c r="Q228" i="13"/>
  <c r="P228" i="13"/>
  <c r="R233" i="13"/>
  <c r="Q233" i="13"/>
  <c r="Q241" i="13"/>
  <c r="R241" i="13"/>
  <c r="P241" i="13"/>
  <c r="R268" i="13"/>
  <c r="Q268" i="13"/>
  <c r="P268" i="13"/>
  <c r="Q279" i="13"/>
  <c r="P279" i="13"/>
  <c r="R293" i="13"/>
  <c r="Q293" i="13"/>
  <c r="R296" i="13"/>
  <c r="Q296" i="13"/>
  <c r="P300" i="13"/>
  <c r="O300" i="13"/>
  <c r="R300" i="13"/>
  <c r="Q300" i="13"/>
  <c r="R317" i="13"/>
  <c r="Q317" i="13"/>
  <c r="Q322" i="13"/>
  <c r="P322" i="13"/>
  <c r="Q338" i="13"/>
  <c r="P338" i="13"/>
  <c r="R354" i="13"/>
  <c r="Q354" i="13"/>
  <c r="R367" i="13"/>
  <c r="Q367" i="13"/>
  <c r="P367" i="13"/>
  <c r="Q154" i="13"/>
  <c r="P154" i="13"/>
  <c r="R162" i="13"/>
  <c r="Q162" i="13"/>
  <c r="R182" i="13"/>
  <c r="Q182" i="13"/>
  <c r="R184" i="13"/>
  <c r="Q184" i="13"/>
  <c r="Q206" i="13"/>
  <c r="P206" i="13"/>
  <c r="Q224" i="13"/>
  <c r="P224" i="13"/>
  <c r="Q264" i="13"/>
  <c r="P264" i="13"/>
  <c r="R264" i="13"/>
  <c r="P303" i="13"/>
  <c r="R303" i="13"/>
  <c r="Q303" i="13"/>
  <c r="P331" i="13"/>
  <c r="R331" i="13"/>
  <c r="Q331" i="13"/>
  <c r="Q398" i="13"/>
  <c r="P398" i="13"/>
  <c r="R398" i="13"/>
  <c r="Q430" i="13"/>
  <c r="P430" i="13"/>
  <c r="R430" i="13"/>
  <c r="P13" i="13"/>
  <c r="R27" i="13"/>
  <c r="P37" i="13"/>
  <c r="P39" i="13"/>
  <c r="P45" i="13"/>
  <c r="P47" i="13"/>
  <c r="P77" i="13"/>
  <c r="O91" i="13"/>
  <c r="Q99" i="13"/>
  <c r="P102" i="13"/>
  <c r="R104" i="13"/>
  <c r="R105" i="13"/>
  <c r="P127" i="13"/>
  <c r="P138" i="13"/>
  <c r="P142" i="13"/>
  <c r="P145" i="13"/>
  <c r="R146" i="13"/>
  <c r="Q146" i="13"/>
  <c r="P162" i="13"/>
  <c r="Q165" i="13"/>
  <c r="P165" i="13"/>
  <c r="P189" i="13"/>
  <c r="Q192" i="13"/>
  <c r="P192" i="13"/>
  <c r="Q198" i="13"/>
  <c r="P198" i="13"/>
  <c r="Q202" i="13"/>
  <c r="P202" i="13"/>
  <c r="R206" i="13"/>
  <c r="R207" i="13"/>
  <c r="Q207" i="13"/>
  <c r="Q210" i="13"/>
  <c r="P210" i="13"/>
  <c r="Q214" i="13"/>
  <c r="P214" i="13"/>
  <c r="R219" i="13"/>
  <c r="Q220" i="13"/>
  <c r="P220" i="13"/>
  <c r="R224" i="13"/>
  <c r="R225" i="13"/>
  <c r="Q225" i="13"/>
  <c r="Q232" i="13"/>
  <c r="P232" i="13"/>
  <c r="R235" i="13"/>
  <c r="Q235" i="13"/>
  <c r="Q248" i="13"/>
  <c r="P248" i="13"/>
  <c r="P256" i="13"/>
  <c r="Q260" i="13"/>
  <c r="P260" i="13"/>
  <c r="R260" i="13"/>
  <c r="Q267" i="13"/>
  <c r="P267" i="13"/>
  <c r="P272" i="13"/>
  <c r="P286" i="13"/>
  <c r="R286" i="13"/>
  <c r="Q286" i="13"/>
  <c r="P310" i="13"/>
  <c r="R310" i="13"/>
  <c r="Q310" i="13"/>
  <c r="Q328" i="13"/>
  <c r="P328" i="13"/>
  <c r="R328" i="13"/>
  <c r="P417" i="13"/>
  <c r="Q417" i="13"/>
  <c r="R417" i="13"/>
  <c r="P11" i="13"/>
  <c r="P12" i="13"/>
  <c r="Q13" i="13"/>
  <c r="P16" i="13"/>
  <c r="O17" i="13"/>
  <c r="O37" i="13"/>
  <c r="O38" i="13"/>
  <c r="O39" i="13"/>
  <c r="O41" i="13"/>
  <c r="O44" i="13"/>
  <c r="O45" i="13"/>
  <c r="O46" i="13"/>
  <c r="O47" i="13"/>
  <c r="O67" i="13"/>
  <c r="O70" i="13"/>
  <c r="O71" i="13"/>
  <c r="O74" i="13"/>
  <c r="O77" i="13"/>
  <c r="O78" i="13"/>
  <c r="O85" i="13"/>
  <c r="O88" i="13"/>
  <c r="O93" i="13"/>
  <c r="O102" i="13"/>
  <c r="O112" i="13"/>
  <c r="Q113" i="13"/>
  <c r="R120" i="13"/>
  <c r="R123" i="13"/>
  <c r="Q126" i="13"/>
  <c r="P126" i="13"/>
  <c r="R136" i="13"/>
  <c r="Q136" i="13"/>
  <c r="R140" i="13"/>
  <c r="Q144" i="13"/>
  <c r="P144" i="13"/>
  <c r="P147" i="13"/>
  <c r="Q150" i="13"/>
  <c r="P150" i="13"/>
  <c r="O154" i="13"/>
  <c r="Q158" i="13"/>
  <c r="P158" i="13"/>
  <c r="R160" i="13"/>
  <c r="Q161" i="13"/>
  <c r="P161" i="13"/>
  <c r="O169" i="13"/>
  <c r="Q173" i="13"/>
  <c r="P173" i="13"/>
  <c r="R177" i="13"/>
  <c r="P178" i="13"/>
  <c r="Q181" i="13"/>
  <c r="P181" i="13"/>
  <c r="R187" i="13"/>
  <c r="O188" i="13"/>
  <c r="R192" i="13"/>
  <c r="R196" i="13"/>
  <c r="R197" i="13"/>
  <c r="Q197" i="13"/>
  <c r="R198" i="13"/>
  <c r="R199" i="13"/>
  <c r="Q199" i="13"/>
  <c r="P203" i="13"/>
  <c r="O206" i="13"/>
  <c r="R210" i="13"/>
  <c r="R214" i="13"/>
  <c r="O219" i="13"/>
  <c r="R220" i="13"/>
  <c r="R221" i="13"/>
  <c r="Q221" i="13"/>
  <c r="Q223" i="13"/>
  <c r="O224" i="13"/>
  <c r="R229" i="13"/>
  <c r="Q229" i="13"/>
  <c r="R248" i="13"/>
  <c r="P249" i="13"/>
  <c r="R249" i="13"/>
  <c r="O264" i="13"/>
  <c r="R279" i="13"/>
  <c r="R280" i="13"/>
  <c r="Q280" i="13"/>
  <c r="P280" i="13"/>
  <c r="R288" i="13"/>
  <c r="Q288" i="13"/>
  <c r="P296" i="13"/>
  <c r="R312" i="13"/>
  <c r="Q312" i="13"/>
  <c r="Q315" i="13"/>
  <c r="P315" i="13"/>
  <c r="R315" i="13"/>
  <c r="P317" i="13"/>
  <c r="R323" i="13"/>
  <c r="Q323" i="13"/>
  <c r="P323" i="13"/>
  <c r="R339" i="13"/>
  <c r="Q339" i="13"/>
  <c r="P339" i="13"/>
  <c r="Q359" i="13"/>
  <c r="P359" i="13"/>
  <c r="R359" i="13"/>
  <c r="Q363" i="13"/>
  <c r="P363" i="13"/>
  <c r="R363" i="13"/>
  <c r="R132" i="13"/>
  <c r="O176" i="13"/>
  <c r="O187" i="13"/>
  <c r="O191" i="13"/>
  <c r="O209" i="13"/>
  <c r="R217" i="13"/>
  <c r="O223" i="13"/>
  <c r="O227" i="13"/>
  <c r="O252" i="13"/>
  <c r="R265" i="13"/>
  <c r="Q265" i="13"/>
  <c r="Q275" i="13"/>
  <c r="P275" i="13"/>
  <c r="P278" i="13"/>
  <c r="O278" i="13"/>
  <c r="Q283" i="13"/>
  <c r="P283" i="13"/>
  <c r="Q287" i="13"/>
  <c r="P287" i="13"/>
  <c r="Q291" i="13"/>
  <c r="P291" i="13"/>
  <c r="Q305" i="13"/>
  <c r="P305" i="13"/>
  <c r="Q311" i="13"/>
  <c r="P311" i="13"/>
  <c r="R324" i="13"/>
  <c r="Q324" i="13"/>
  <c r="O328" i="13"/>
  <c r="O331" i="13"/>
  <c r="Q335" i="13"/>
  <c r="P335" i="13"/>
  <c r="R335" i="13"/>
  <c r="Q370" i="13"/>
  <c r="P370" i="13"/>
  <c r="R370" i="13"/>
  <c r="P393" i="13"/>
  <c r="R393" i="13"/>
  <c r="Q393" i="13"/>
  <c r="Q405" i="13"/>
  <c r="P405" i="13"/>
  <c r="R405" i="13"/>
  <c r="Q519" i="13"/>
  <c r="P519" i="13"/>
  <c r="R519" i="13"/>
  <c r="O127" i="13"/>
  <c r="O128" i="13"/>
  <c r="O145" i="13"/>
  <c r="O146" i="13"/>
  <c r="O147" i="13"/>
  <c r="O156" i="13"/>
  <c r="O162" i="13"/>
  <c r="O163" i="13"/>
  <c r="O167" i="13"/>
  <c r="O170" i="13"/>
  <c r="O174" i="13"/>
  <c r="O182" i="13"/>
  <c r="O184" i="13"/>
  <c r="O185" i="13"/>
  <c r="O189" i="13"/>
  <c r="O199" i="13"/>
  <c r="O203" i="13"/>
  <c r="O207" i="13"/>
  <c r="O208" i="13"/>
  <c r="O221" i="13"/>
  <c r="O222" i="13"/>
  <c r="O225" i="13"/>
  <c r="O226" i="13"/>
  <c r="O229" i="13"/>
  <c r="O233" i="13"/>
  <c r="Q237" i="13"/>
  <c r="P239" i="13"/>
  <c r="O249" i="13"/>
  <c r="P250" i="13"/>
  <c r="P252" i="13"/>
  <c r="Q255" i="13"/>
  <c r="P255" i="13"/>
  <c r="P265" i="13"/>
  <c r="Q271" i="13"/>
  <c r="P271" i="13"/>
  <c r="R275" i="13"/>
  <c r="Q278" i="13"/>
  <c r="O283" i="13"/>
  <c r="O287" i="13"/>
  <c r="R291" i="13"/>
  <c r="Q292" i="13"/>
  <c r="P292" i="13"/>
  <c r="Q295" i="13"/>
  <c r="P295" i="13"/>
  <c r="R305" i="13"/>
  <c r="R306" i="13"/>
  <c r="Q306" i="13"/>
  <c r="O311" i="13"/>
  <c r="O322" i="13"/>
  <c r="P324" i="13"/>
  <c r="R329" i="13"/>
  <c r="Q329" i="13"/>
  <c r="O335" i="13"/>
  <c r="R342" i="13"/>
  <c r="Q342" i="13"/>
  <c r="Q346" i="13"/>
  <c r="P346" i="13"/>
  <c r="R346" i="13"/>
  <c r="Q373" i="13"/>
  <c r="P373" i="13"/>
  <c r="Q396" i="13"/>
  <c r="P396" i="13"/>
  <c r="O398" i="13"/>
  <c r="O286" i="13"/>
  <c r="O290" i="13"/>
  <c r="O298" i="13"/>
  <c r="R301" i="13"/>
  <c r="O303" i="13"/>
  <c r="O310" i="13"/>
  <c r="R319" i="13"/>
  <c r="R336" i="13"/>
  <c r="Q336" i="13"/>
  <c r="Q350" i="13"/>
  <c r="P350" i="13"/>
  <c r="Q361" i="13"/>
  <c r="P361" i="13"/>
  <c r="R371" i="13"/>
  <c r="Q371" i="13"/>
  <c r="R394" i="13"/>
  <c r="Q394" i="13"/>
  <c r="Q401" i="13"/>
  <c r="R401" i="13"/>
  <c r="P401" i="13"/>
  <c r="P407" i="13"/>
  <c r="R407" i="13"/>
  <c r="R408" i="13"/>
  <c r="Q408" i="13"/>
  <c r="P408" i="13"/>
  <c r="Q522" i="13"/>
  <c r="P522" i="13"/>
  <c r="R529" i="13"/>
  <c r="Q529" i="13"/>
  <c r="P529" i="13"/>
  <c r="O239" i="13"/>
  <c r="O256" i="13"/>
  <c r="O265" i="13"/>
  <c r="O268" i="13"/>
  <c r="O272" i="13"/>
  <c r="O277" i="13"/>
  <c r="O280" i="13"/>
  <c r="O288" i="13"/>
  <c r="O293" i="13"/>
  <c r="O296" i="13"/>
  <c r="O306" i="13"/>
  <c r="O307" i="13"/>
  <c r="O308" i="13"/>
  <c r="O312" i="13"/>
  <c r="O313" i="13"/>
  <c r="O317" i="13"/>
  <c r="O323" i="13"/>
  <c r="O324" i="13"/>
  <c r="P332" i="13"/>
  <c r="Q334" i="13"/>
  <c r="P334" i="13"/>
  <c r="P336" i="13"/>
  <c r="Q341" i="13"/>
  <c r="P341" i="13"/>
  <c r="R350" i="13"/>
  <c r="R351" i="13"/>
  <c r="Q351" i="13"/>
  <c r="R357" i="13"/>
  <c r="Q357" i="13"/>
  <c r="R361" i="13"/>
  <c r="O365" i="13"/>
  <c r="Q366" i="13"/>
  <c r="P366" i="13"/>
  <c r="P371" i="13"/>
  <c r="Q377" i="13"/>
  <c r="P377" i="13"/>
  <c r="Q383" i="13"/>
  <c r="P383" i="13"/>
  <c r="Q385" i="13"/>
  <c r="P385" i="13"/>
  <c r="Q389" i="13"/>
  <c r="P389" i="13"/>
  <c r="P394" i="13"/>
  <c r="O396" i="13"/>
  <c r="Q407" i="13"/>
  <c r="Q413" i="13"/>
  <c r="P413" i="13"/>
  <c r="P418" i="13"/>
  <c r="R418" i="13"/>
  <c r="Q418" i="13"/>
  <c r="Q516" i="13"/>
  <c r="P516" i="13"/>
  <c r="R516" i="13"/>
  <c r="R522" i="13"/>
  <c r="S489" i="13"/>
  <c r="U489" i="13" s="1"/>
  <c r="R521" i="13"/>
  <c r="Q521" i="13"/>
  <c r="P521" i="13"/>
  <c r="Q530" i="13"/>
  <c r="P530" i="13"/>
  <c r="D555" i="13"/>
  <c r="G544" i="13"/>
  <c r="O329" i="13"/>
  <c r="O330" i="13"/>
  <c r="O337" i="13"/>
  <c r="O340" i="13"/>
  <c r="Q347" i="13"/>
  <c r="Q348" i="13"/>
  <c r="O352" i="13"/>
  <c r="S352" i="13" s="1"/>
  <c r="U352" i="13" s="1"/>
  <c r="O355" i="13"/>
  <c r="O358" i="13"/>
  <c r="R365" i="13"/>
  <c r="O369" i="13"/>
  <c r="O393" i="13"/>
  <c r="O405" i="13"/>
  <c r="R410" i="13"/>
  <c r="Q410" i="13"/>
  <c r="R415" i="13"/>
  <c r="Q415" i="13"/>
  <c r="Q423" i="13"/>
  <c r="P423" i="13"/>
  <c r="Q427" i="13"/>
  <c r="P427" i="13"/>
  <c r="Q428" i="13"/>
  <c r="P428" i="13"/>
  <c r="Q433" i="13"/>
  <c r="P433" i="13"/>
  <c r="S446" i="13"/>
  <c r="U446" i="13" s="1"/>
  <c r="S478" i="13"/>
  <c r="U478" i="13" s="1"/>
  <c r="S479" i="13"/>
  <c r="U479" i="13" s="1"/>
  <c r="R518" i="13"/>
  <c r="Q518" i="13"/>
  <c r="Q526" i="13"/>
  <c r="P526" i="13"/>
  <c r="O336" i="13"/>
  <c r="O339" i="13"/>
  <c r="O342" i="13"/>
  <c r="O351" i="13"/>
  <c r="O360" i="13"/>
  <c r="O367" i="13"/>
  <c r="O368" i="13"/>
  <c r="O371" i="13"/>
  <c r="O372" i="13"/>
  <c r="O400" i="13"/>
  <c r="P410" i="13"/>
  <c r="O413" i="13"/>
  <c r="P415" i="13"/>
  <c r="Q419" i="13"/>
  <c r="P419" i="13"/>
  <c r="O423" i="13"/>
  <c r="R427" i="13"/>
  <c r="O428" i="13"/>
  <c r="R433" i="13"/>
  <c r="Q434" i="13"/>
  <c r="P434" i="13"/>
  <c r="S435" i="13"/>
  <c r="U435" i="13" s="1"/>
  <c r="S454" i="13"/>
  <c r="U454" i="13" s="1"/>
  <c r="S469" i="13"/>
  <c r="U469" i="13" s="1"/>
  <c r="S470" i="13"/>
  <c r="U470" i="13" s="1"/>
  <c r="S485" i="13"/>
  <c r="U485" i="13" s="1"/>
  <c r="S498" i="13"/>
  <c r="U498" i="13" s="1"/>
  <c r="R513" i="13"/>
  <c r="Q513" i="13"/>
  <c r="P518" i="13"/>
  <c r="R525" i="13"/>
  <c r="Q525" i="13"/>
  <c r="R526" i="13"/>
  <c r="R533" i="13"/>
  <c r="Q533" i="13"/>
  <c r="O417" i="13"/>
  <c r="O418" i="13"/>
  <c r="S436" i="13"/>
  <c r="U436" i="13" s="1"/>
  <c r="S447" i="13"/>
  <c r="U447" i="13" s="1"/>
  <c r="S455" i="13"/>
  <c r="U455" i="13" s="1"/>
  <c r="S456" i="13"/>
  <c r="U456" i="13" s="1"/>
  <c r="S457" i="13"/>
  <c r="U457" i="13" s="1"/>
  <c r="S458" i="13"/>
  <c r="U458" i="13" s="1"/>
  <c r="S465" i="13"/>
  <c r="U465" i="13" s="1"/>
  <c r="S472" i="13"/>
  <c r="U472" i="13" s="1"/>
  <c r="S473" i="13"/>
  <c r="U473" i="13" s="1"/>
  <c r="S502" i="13"/>
  <c r="U502" i="13" s="1"/>
  <c r="O399" i="13"/>
  <c r="O402" i="13"/>
  <c r="O425" i="13"/>
  <c r="S441" i="13"/>
  <c r="U441" i="13" s="1"/>
  <c r="S442" i="13"/>
  <c r="U442" i="13" s="1"/>
  <c r="S448" i="13"/>
  <c r="U448" i="13" s="1"/>
  <c r="S460" i="13"/>
  <c r="U460" i="13" s="1"/>
  <c r="S461" i="13"/>
  <c r="U461" i="13" s="1"/>
  <c r="S466" i="13"/>
  <c r="U466" i="13" s="1"/>
  <c r="S486" i="13"/>
  <c r="U486" i="13" s="1"/>
  <c r="S487" i="13"/>
  <c r="U487" i="13" s="1"/>
  <c r="S493" i="13"/>
  <c r="U493" i="13" s="1"/>
  <c r="S494" i="13"/>
  <c r="U494" i="13" s="1"/>
  <c r="S500" i="13"/>
  <c r="U500" i="13" s="1"/>
  <c r="S501" i="13"/>
  <c r="U501" i="13" s="1"/>
  <c r="O513" i="13"/>
  <c r="O520" i="13"/>
  <c r="G543" i="13"/>
  <c r="D57" i="24"/>
  <c r="C35" i="45" s="1"/>
  <c r="Q22" i="24"/>
  <c r="Q24" i="24"/>
  <c r="Q26" i="24"/>
  <c r="Q30" i="24"/>
  <c r="S31" i="24"/>
  <c r="Q32" i="24"/>
  <c r="Q40" i="24"/>
  <c r="Q43" i="24"/>
  <c r="T45" i="24"/>
  <c r="G55" i="24"/>
  <c r="Q12" i="24"/>
  <c r="Q14" i="24" s="1"/>
  <c r="R22" i="24"/>
  <c r="R24" i="24"/>
  <c r="R26" i="24"/>
  <c r="R28" i="24"/>
  <c r="R30" i="24"/>
  <c r="P31" i="24"/>
  <c r="R32" i="24"/>
  <c r="R40" i="24"/>
  <c r="P42" i="24"/>
  <c r="R43" i="24"/>
  <c r="Q44" i="24"/>
  <c r="T13" i="24"/>
  <c r="Q28" i="24"/>
  <c r="P22" i="24"/>
  <c r="P24" i="24"/>
  <c r="P26" i="24"/>
  <c r="P28" i="24"/>
  <c r="P30" i="24"/>
  <c r="P32" i="24"/>
  <c r="P43" i="24"/>
  <c r="E64" i="25"/>
  <c r="E65" i="25" s="1"/>
  <c r="F76" i="25" s="1"/>
  <c r="C75" i="25"/>
  <c r="C77" i="25" s="1"/>
  <c r="G163" i="4"/>
  <c r="G161" i="4"/>
  <c r="G159" i="4"/>
  <c r="R11" i="4"/>
  <c r="P11" i="4"/>
  <c r="Q11" i="4"/>
  <c r="R19" i="4"/>
  <c r="P19" i="4"/>
  <c r="Q19" i="4"/>
  <c r="Q20" i="4"/>
  <c r="P20" i="4"/>
  <c r="R15" i="4"/>
  <c r="P15" i="4"/>
  <c r="Q15" i="4"/>
  <c r="R103" i="4"/>
  <c r="Q103" i="4"/>
  <c r="P12" i="4"/>
  <c r="P16" i="4"/>
  <c r="Q23" i="4"/>
  <c r="P32" i="4"/>
  <c r="P35" i="4" s="1"/>
  <c r="O33" i="4"/>
  <c r="O34" i="4"/>
  <c r="R45" i="4"/>
  <c r="Q46" i="4"/>
  <c r="P47" i="4"/>
  <c r="O49" i="4"/>
  <c r="Q50" i="4"/>
  <c r="P51" i="4"/>
  <c r="O53" i="4"/>
  <c r="Q54" i="4"/>
  <c r="P55" i="4"/>
  <c r="O59" i="4"/>
  <c r="O60" i="4"/>
  <c r="Q62" i="4"/>
  <c r="R63" i="4"/>
  <c r="R64" i="4"/>
  <c r="P117" i="4"/>
  <c r="O70" i="4"/>
  <c r="Q74" i="4"/>
  <c r="P74" i="4"/>
  <c r="O89" i="4"/>
  <c r="Q92" i="4"/>
  <c r="P92" i="4"/>
  <c r="R95" i="4"/>
  <c r="Q95" i="4"/>
  <c r="O104" i="4"/>
  <c r="Q107" i="4"/>
  <c r="P107" i="4"/>
  <c r="R110" i="4"/>
  <c r="Q110" i="4"/>
  <c r="R112" i="4"/>
  <c r="O115" i="4"/>
  <c r="Q125" i="4"/>
  <c r="P125" i="4"/>
  <c r="R128" i="4"/>
  <c r="Q128" i="4"/>
  <c r="Q147" i="4"/>
  <c r="P147" i="4"/>
  <c r="R150" i="4"/>
  <c r="Q150" i="4"/>
  <c r="D178" i="4"/>
  <c r="I175" i="4" s="1"/>
  <c r="Q66" i="4"/>
  <c r="P66" i="4"/>
  <c r="R69" i="4"/>
  <c r="Q69" i="4"/>
  <c r="R88" i="4"/>
  <c r="Q88" i="4"/>
  <c r="Q100" i="4"/>
  <c r="P100" i="4"/>
  <c r="Q133" i="4"/>
  <c r="P133" i="4"/>
  <c r="R136" i="4"/>
  <c r="Q136" i="4"/>
  <c r="R24" i="4"/>
  <c r="R33" i="4"/>
  <c r="P46" i="4"/>
  <c r="P50" i="4"/>
  <c r="P54" i="4"/>
  <c r="P62" i="4"/>
  <c r="P63" i="4"/>
  <c r="Q64" i="4"/>
  <c r="R65" i="4"/>
  <c r="Q65" i="4"/>
  <c r="R66" i="4"/>
  <c r="P69" i="4"/>
  <c r="P88" i="4"/>
  <c r="Q96" i="4"/>
  <c r="P96" i="4"/>
  <c r="R99" i="4"/>
  <c r="Q99" i="4"/>
  <c r="R100" i="4"/>
  <c r="P103" i="4"/>
  <c r="Q111" i="4"/>
  <c r="P111" i="4"/>
  <c r="Q129" i="4"/>
  <c r="P129" i="4"/>
  <c r="R132" i="4"/>
  <c r="Q132" i="4"/>
  <c r="R133" i="4"/>
  <c r="P136" i="4"/>
  <c r="D180" i="4"/>
  <c r="I176" i="4" s="1"/>
  <c r="G164" i="4"/>
  <c r="O11" i="4"/>
  <c r="O46" i="4"/>
  <c r="O50" i="4"/>
  <c r="O54" i="4"/>
  <c r="O63" i="4"/>
  <c r="O64" i="4"/>
  <c r="Q117" i="4"/>
  <c r="O66" i="4"/>
  <c r="Q70" i="4"/>
  <c r="P70" i="4"/>
  <c r="R73" i="4"/>
  <c r="Q73" i="4"/>
  <c r="Q89" i="4"/>
  <c r="P89" i="4"/>
  <c r="R91" i="4"/>
  <c r="Q91" i="4"/>
  <c r="O100" i="4"/>
  <c r="Q104" i="4"/>
  <c r="P104" i="4"/>
  <c r="R106" i="4"/>
  <c r="Q106" i="4"/>
  <c r="Q115" i="4"/>
  <c r="P115" i="4"/>
  <c r="O133" i="4"/>
  <c r="R146" i="4"/>
  <c r="Q146" i="4"/>
  <c r="O58" i="4"/>
  <c r="O62" i="4"/>
  <c r="O68" i="4"/>
  <c r="O72" i="4"/>
  <c r="O76" i="4"/>
  <c r="O87" i="4"/>
  <c r="O90" i="4"/>
  <c r="O94" i="4"/>
  <c r="O98" i="4"/>
  <c r="O102" i="4"/>
  <c r="O77" i="4"/>
  <c r="O109" i="4"/>
  <c r="O112" i="4"/>
  <c r="O113" i="4"/>
  <c r="Q114" i="4"/>
  <c r="O127" i="4"/>
  <c r="O131" i="4"/>
  <c r="O135" i="4"/>
  <c r="R145" i="4"/>
  <c r="R151" i="4" s="1"/>
  <c r="O149" i="4"/>
  <c r="O69" i="4"/>
  <c r="O73" i="4"/>
  <c r="O88" i="4"/>
  <c r="O91" i="4"/>
  <c r="O95" i="4"/>
  <c r="O99" i="4"/>
  <c r="O103" i="4"/>
  <c r="O106" i="4"/>
  <c r="O110" i="4"/>
  <c r="O128" i="4"/>
  <c r="O132" i="4"/>
  <c r="O136" i="4"/>
  <c r="O146" i="4"/>
  <c r="O150" i="4"/>
  <c r="P82" i="33"/>
  <c r="N11" i="33"/>
  <c r="P13" i="33"/>
  <c r="O118" i="33"/>
  <c r="N139" i="33"/>
  <c r="P31" i="33"/>
  <c r="N34" i="33"/>
  <c r="N35" i="33"/>
  <c r="N39" i="33"/>
  <c r="P58" i="33"/>
  <c r="O77" i="33"/>
  <c r="P86" i="33"/>
  <c r="N15" i="33"/>
  <c r="O34" i="33"/>
  <c r="O35" i="33"/>
  <c r="O39" i="33"/>
  <c r="P70" i="33"/>
  <c r="P77" i="33"/>
  <c r="O11" i="33"/>
  <c r="O15" i="33"/>
  <c r="M22" i="33"/>
  <c r="M31" i="33"/>
  <c r="Q31" i="33" s="1"/>
  <c r="S31" i="33" s="1"/>
  <c r="M39" i="33"/>
  <c r="N42" i="33"/>
  <c r="M52" i="33"/>
  <c r="M58" i="33"/>
  <c r="O69" i="33"/>
  <c r="M82" i="33"/>
  <c r="O89" i="33"/>
  <c r="N97" i="33"/>
  <c r="Q97" i="33" s="1"/>
  <c r="S97" i="33" s="1"/>
  <c r="P101" i="33"/>
  <c r="M107" i="33"/>
  <c r="O109" i="33"/>
  <c r="P118" i="33"/>
  <c r="M121" i="33"/>
  <c r="Q121" i="33" s="1"/>
  <c r="S121" i="33" s="1"/>
  <c r="O128" i="33"/>
  <c r="M133" i="33"/>
  <c r="O136" i="33"/>
  <c r="O139" i="33"/>
  <c r="P89" i="33"/>
  <c r="M103" i="33"/>
  <c r="P109" i="33"/>
  <c r="M118" i="33"/>
  <c r="P136" i="33"/>
  <c r="M139" i="33"/>
  <c r="N57" i="33"/>
  <c r="M64" i="33"/>
  <c r="Q64" i="33" s="1"/>
  <c r="S64" i="33" s="1"/>
  <c r="M68" i="33"/>
  <c r="Q68" i="33" s="1"/>
  <c r="S68" i="33" s="1"/>
  <c r="N88" i="33"/>
  <c r="O102" i="33"/>
  <c r="N105" i="33"/>
  <c r="O134" i="33"/>
  <c r="G169" i="33"/>
  <c r="M11" i="33"/>
  <c r="N12" i="33"/>
  <c r="N13" i="33"/>
  <c r="O17" i="33"/>
  <c r="N19" i="33"/>
  <c r="N21" i="33"/>
  <c r="O30" i="33"/>
  <c r="N31" i="33"/>
  <c r="M35" i="33"/>
  <c r="N38" i="33"/>
  <c r="O43" i="33"/>
  <c r="O46" i="33"/>
  <c r="N47" i="33"/>
  <c r="M51" i="33"/>
  <c r="N54" i="33"/>
  <c r="O57" i="33"/>
  <c r="N58" i="33"/>
  <c r="Q58" i="33" s="1"/>
  <c r="S58" i="33" s="1"/>
  <c r="P61" i="33"/>
  <c r="O63" i="33"/>
  <c r="N79" i="33"/>
  <c r="N84" i="33"/>
  <c r="O88" i="33"/>
  <c r="O93" i="33"/>
  <c r="N101" i="33"/>
  <c r="P102" i="33"/>
  <c r="O105" i="33"/>
  <c r="M106" i="33"/>
  <c r="Q106" i="33" s="1"/>
  <c r="S106" i="33" s="1"/>
  <c r="O110" i="33"/>
  <c r="O113" i="33"/>
  <c r="M114" i="33"/>
  <c r="Q114" i="33" s="1"/>
  <c r="S114" i="33" s="1"/>
  <c r="M117" i="33"/>
  <c r="Q117" i="33" s="1"/>
  <c r="S117" i="33" s="1"/>
  <c r="O122" i="33"/>
  <c r="M123" i="33"/>
  <c r="O125" i="33"/>
  <c r="M126" i="33"/>
  <c r="Q126" i="33" s="1"/>
  <c r="S126" i="33" s="1"/>
  <c r="O127" i="33"/>
  <c r="N133" i="33"/>
  <c r="P134" i="33"/>
  <c r="O137" i="33"/>
  <c r="N17" i="33"/>
  <c r="N30" i="33"/>
  <c r="N43" i="33"/>
  <c r="N46" i="33"/>
  <c r="O61" i="33"/>
  <c r="N63" i="33"/>
  <c r="N113" i="33"/>
  <c r="N125" i="33"/>
  <c r="M16" i="33"/>
  <c r="O19" i="33"/>
  <c r="O21" i="33"/>
  <c r="O38" i="33"/>
  <c r="M40" i="33"/>
  <c r="M43" i="33"/>
  <c r="O54" i="33"/>
  <c r="M61" i="33"/>
  <c r="M65" i="33"/>
  <c r="Q65" i="33" s="1"/>
  <c r="S65" i="33" s="1"/>
  <c r="M67" i="33"/>
  <c r="Q67" i="33" s="1"/>
  <c r="S67" i="33" s="1"/>
  <c r="M69" i="33"/>
  <c r="P79" i="33"/>
  <c r="O82" i="33"/>
  <c r="O84" i="33"/>
  <c r="O86" i="33"/>
  <c r="M87" i="33"/>
  <c r="O98" i="33"/>
  <c r="Q98" i="33" s="1"/>
  <c r="S98" i="33" s="1"/>
  <c r="M102" i="33"/>
  <c r="M105" i="33"/>
  <c r="P110" i="33"/>
  <c r="M113" i="33"/>
  <c r="M119" i="33"/>
  <c r="P122" i="33"/>
  <c r="M125" i="33"/>
  <c r="O130" i="33"/>
  <c r="M134" i="33"/>
  <c r="P137" i="33"/>
  <c r="O140" i="33"/>
  <c r="M141" i="33"/>
  <c r="M66" i="33"/>
  <c r="Q66" i="33" s="1"/>
  <c r="S66" i="33" s="1"/>
  <c r="G171" i="33"/>
  <c r="P10" i="33"/>
  <c r="O10" i="33"/>
  <c r="P14" i="33"/>
  <c r="O14" i="33"/>
  <c r="O20" i="33"/>
  <c r="N20" i="33"/>
  <c r="P49" i="33"/>
  <c r="O49" i="33"/>
  <c r="P59" i="33"/>
  <c r="O59" i="33"/>
  <c r="N59" i="33"/>
  <c r="P100" i="33"/>
  <c r="O100" i="33"/>
  <c r="P112" i="33"/>
  <c r="O112" i="33"/>
  <c r="N112" i="33"/>
  <c r="N10" i="33"/>
  <c r="N14" i="33"/>
  <c r="O40" i="33"/>
  <c r="N40" i="33"/>
  <c r="P45" i="33"/>
  <c r="O45" i="33"/>
  <c r="N49" i="33"/>
  <c r="P80" i="33"/>
  <c r="O80" i="33"/>
  <c r="N80" i="33"/>
  <c r="O95" i="33"/>
  <c r="N95" i="33"/>
  <c r="O16" i="33"/>
  <c r="N16" i="33"/>
  <c r="M18" i="33"/>
  <c r="M32" i="33"/>
  <c r="O36" i="33"/>
  <c r="N36" i="33"/>
  <c r="P40" i="33"/>
  <c r="P41" i="33"/>
  <c r="O41" i="33"/>
  <c r="N45" i="33"/>
  <c r="M48" i="33"/>
  <c r="O52" i="33"/>
  <c r="N52" i="33"/>
  <c r="P56" i="33"/>
  <c r="O56" i="33"/>
  <c r="M78" i="33"/>
  <c r="O83" i="33"/>
  <c r="P83" i="33"/>
  <c r="O87" i="33"/>
  <c r="P87" i="33"/>
  <c r="N87" i="33"/>
  <c r="P95" i="33"/>
  <c r="P96" i="33"/>
  <c r="O96" i="33"/>
  <c r="N96" i="33"/>
  <c r="P116" i="33"/>
  <c r="O116" i="33"/>
  <c r="P132" i="33"/>
  <c r="O132" i="33"/>
  <c r="N132" i="33"/>
  <c r="P33" i="33"/>
  <c r="O33" i="33"/>
  <c r="O44" i="33"/>
  <c r="N44" i="33"/>
  <c r="O138" i="33"/>
  <c r="N138" i="33"/>
  <c r="P20" i="33"/>
  <c r="O22" i="33"/>
  <c r="N22" i="33"/>
  <c r="O62" i="33"/>
  <c r="P62" i="33"/>
  <c r="N100" i="33"/>
  <c r="O107" i="33"/>
  <c r="N107" i="33"/>
  <c r="P107" i="33"/>
  <c r="O131" i="33"/>
  <c r="N131" i="33"/>
  <c r="O141" i="33"/>
  <c r="N141" i="33"/>
  <c r="O18" i="33"/>
  <c r="N18" i="33"/>
  <c r="M20" i="33"/>
  <c r="O32" i="33"/>
  <c r="N32" i="33"/>
  <c r="P37" i="33"/>
  <c r="O37" i="33"/>
  <c r="M44" i="33"/>
  <c r="O48" i="33"/>
  <c r="N48" i="33"/>
  <c r="P53" i="33"/>
  <c r="O53" i="33"/>
  <c r="N78" i="33"/>
  <c r="P78" i="33"/>
  <c r="O78" i="33"/>
  <c r="N90" i="33"/>
  <c r="P90" i="33"/>
  <c r="N94" i="33"/>
  <c r="O94" i="33"/>
  <c r="O111" i="33"/>
  <c r="N111" i="33"/>
  <c r="O123" i="33"/>
  <c r="N123" i="33"/>
  <c r="P123" i="33"/>
  <c r="O12" i="33"/>
  <c r="M17" i="33"/>
  <c r="M19" i="33"/>
  <c r="M21" i="33"/>
  <c r="M23" i="33"/>
  <c r="Q23" i="33" s="1"/>
  <c r="S23" i="33" s="1"/>
  <c r="M30" i="33"/>
  <c r="M34" i="33"/>
  <c r="M38" i="33"/>
  <c r="M42" i="33"/>
  <c r="M46" i="33"/>
  <c r="Q46" i="33" s="1"/>
  <c r="S46" i="33" s="1"/>
  <c r="M50" i="33"/>
  <c r="M54" i="33"/>
  <c r="M57" i="33"/>
  <c r="M79" i="33"/>
  <c r="M86" i="33"/>
  <c r="O91" i="33"/>
  <c r="N91" i="33"/>
  <c r="M99" i="33"/>
  <c r="O103" i="33"/>
  <c r="N103" i="33"/>
  <c r="P108" i="33"/>
  <c r="O108" i="33"/>
  <c r="M115" i="33"/>
  <c r="O119" i="33"/>
  <c r="N119" i="33"/>
  <c r="P124" i="33"/>
  <c r="O124" i="33"/>
  <c r="M135" i="33"/>
  <c r="Q140" i="33"/>
  <c r="S140" i="33" s="1"/>
  <c r="D180" i="33"/>
  <c r="D183" i="33" s="1"/>
  <c r="M14" i="33"/>
  <c r="M33" i="33"/>
  <c r="M37" i="33"/>
  <c r="M41" i="33"/>
  <c r="M45" i="33"/>
  <c r="M49" i="33"/>
  <c r="M53" i="33"/>
  <c r="M56" i="33"/>
  <c r="M62" i="33"/>
  <c r="M70" i="33"/>
  <c r="O70" i="33"/>
  <c r="M83" i="33"/>
  <c r="M90" i="33"/>
  <c r="P92" i="33"/>
  <c r="O92" i="33"/>
  <c r="M95" i="33"/>
  <c r="O99" i="33"/>
  <c r="N99" i="33"/>
  <c r="P104" i="33"/>
  <c r="O104" i="33"/>
  <c r="M111" i="33"/>
  <c r="O115" i="33"/>
  <c r="N115" i="33"/>
  <c r="P120" i="33"/>
  <c r="O120" i="33"/>
  <c r="N127" i="33"/>
  <c r="M127" i="33"/>
  <c r="N128" i="33"/>
  <c r="M128" i="33"/>
  <c r="N129" i="33"/>
  <c r="M129" i="33"/>
  <c r="N130" i="33"/>
  <c r="M130" i="33"/>
  <c r="M131" i="33"/>
  <c r="O135" i="33"/>
  <c r="N135" i="33"/>
  <c r="M138" i="33"/>
  <c r="M94" i="33"/>
  <c r="M59" i="33"/>
  <c r="M63" i="33"/>
  <c r="M80" i="33"/>
  <c r="M84" i="33"/>
  <c r="M88" i="33"/>
  <c r="M92" i="33"/>
  <c r="M93" i="33"/>
  <c r="M96" i="33"/>
  <c r="M100" i="33"/>
  <c r="M104" i="33"/>
  <c r="M108" i="33"/>
  <c r="M112" i="33"/>
  <c r="M116" i="33"/>
  <c r="M120" i="33"/>
  <c r="M124" i="33"/>
  <c r="M132" i="33"/>
  <c r="N10" i="12"/>
  <c r="Q10" i="26"/>
  <c r="M11" i="26"/>
  <c r="L11" i="26"/>
  <c r="Q37" i="15"/>
  <c r="N84" i="15"/>
  <c r="N137" i="15"/>
  <c r="Q20" i="15"/>
  <c r="N37" i="15"/>
  <c r="O37" i="15"/>
  <c r="N49" i="15"/>
  <c r="Q125" i="15"/>
  <c r="Q137" i="15"/>
  <c r="D205" i="15"/>
  <c r="O26" i="15"/>
  <c r="P26" i="15"/>
  <c r="Q58" i="15"/>
  <c r="P71" i="15"/>
  <c r="Q84" i="15"/>
  <c r="Q92" i="15"/>
  <c r="N138" i="15"/>
  <c r="P126" i="15"/>
  <c r="Q49" i="15"/>
  <c r="N69" i="15"/>
  <c r="N126" i="15"/>
  <c r="O15" i="15"/>
  <c r="O124" i="15"/>
  <c r="Q17" i="15"/>
  <c r="N47" i="15"/>
  <c r="O49" i="15"/>
  <c r="O113" i="15"/>
  <c r="Q126" i="15"/>
  <c r="P41" i="15"/>
  <c r="P68" i="15"/>
  <c r="Q127" i="15"/>
  <c r="P20" i="15"/>
  <c r="N38" i="15"/>
  <c r="P53" i="15"/>
  <c r="N68" i="15"/>
  <c r="Q68" i="15"/>
  <c r="P92" i="15"/>
  <c r="N95" i="15"/>
  <c r="P125" i="15"/>
  <c r="N127" i="15"/>
  <c r="N135" i="15"/>
  <c r="N141" i="15"/>
  <c r="N178" i="15"/>
  <c r="O178" i="15"/>
  <c r="P15" i="15"/>
  <c r="Q24" i="15"/>
  <c r="O41" i="15"/>
  <c r="N42" i="15"/>
  <c r="N50" i="15"/>
  <c r="N51" i="15"/>
  <c r="P65" i="15"/>
  <c r="P80" i="15"/>
  <c r="N90" i="15"/>
  <c r="Q95" i="15"/>
  <c r="P113" i="15"/>
  <c r="P124" i="15"/>
  <c r="N125" i="15"/>
  <c r="P127" i="15"/>
  <c r="Q135" i="15"/>
  <c r="N136" i="15"/>
  <c r="N139" i="15"/>
  <c r="N143" i="15"/>
  <c r="O61" i="15"/>
  <c r="O98" i="15"/>
  <c r="O111" i="15"/>
  <c r="O119" i="15"/>
  <c r="O123" i="15"/>
  <c r="Q142" i="15"/>
  <c r="N10" i="15"/>
  <c r="Q12" i="15"/>
  <c r="P40" i="15"/>
  <c r="Q42" i="15"/>
  <c r="N45" i="15"/>
  <c r="Q45" i="15"/>
  <c r="O53" i="15"/>
  <c r="N54" i="15"/>
  <c r="P58" i="15"/>
  <c r="N59" i="15"/>
  <c r="O65" i="15"/>
  <c r="O71" i="15"/>
  <c r="N72" i="15"/>
  <c r="N76" i="15"/>
  <c r="O80" i="15"/>
  <c r="Q82" i="15"/>
  <c r="N88" i="15"/>
  <c r="Q88" i="15"/>
  <c r="P95" i="15"/>
  <c r="N96" i="15"/>
  <c r="N113" i="15"/>
  <c r="P114" i="15"/>
  <c r="P116" i="15"/>
  <c r="N118" i="15"/>
  <c r="Q118" i="15"/>
  <c r="N119" i="15"/>
  <c r="Q119" i="15"/>
  <c r="N120" i="15"/>
  <c r="Q120" i="15"/>
  <c r="P122" i="15"/>
  <c r="O137" i="15"/>
  <c r="Q141" i="15"/>
  <c r="N142" i="15"/>
  <c r="O177" i="15"/>
  <c r="O12" i="15"/>
  <c r="O45" i="15"/>
  <c r="Q54" i="15"/>
  <c r="O88" i="15"/>
  <c r="O118" i="15"/>
  <c r="O120" i="15"/>
  <c r="N175" i="15"/>
  <c r="P42" i="15"/>
  <c r="P56" i="15"/>
  <c r="P61" i="15"/>
  <c r="O82" i="15"/>
  <c r="P109" i="15"/>
  <c r="O116" i="15"/>
  <c r="O122" i="15"/>
  <c r="P123" i="15"/>
  <c r="Q138" i="15"/>
  <c r="O141" i="15"/>
  <c r="Q175" i="15"/>
  <c r="O13" i="15"/>
  <c r="Q13" i="15"/>
  <c r="P72" i="15"/>
  <c r="O72" i="15"/>
  <c r="Q112" i="15"/>
  <c r="P112" i="15"/>
  <c r="O112" i="15"/>
  <c r="O38" i="15"/>
  <c r="Q38" i="15"/>
  <c r="Q57" i="15"/>
  <c r="P57" i="15"/>
  <c r="P63" i="15"/>
  <c r="Q63" i="15"/>
  <c r="Q72" i="15"/>
  <c r="Q129" i="15"/>
  <c r="P129" i="15"/>
  <c r="O129" i="15"/>
  <c r="Q133" i="15"/>
  <c r="P133" i="15"/>
  <c r="O133" i="15"/>
  <c r="P144" i="15"/>
  <c r="Q144" i="15"/>
  <c r="O144" i="15"/>
  <c r="Q19" i="15"/>
  <c r="P19" i="15"/>
  <c r="O23" i="15"/>
  <c r="Q23" i="15"/>
  <c r="P28" i="15"/>
  <c r="O28" i="15"/>
  <c r="Q67" i="15"/>
  <c r="P67" i="15"/>
  <c r="P78" i="15"/>
  <c r="Q78" i="15"/>
  <c r="O78" i="15"/>
  <c r="Q99" i="15"/>
  <c r="O99" i="15"/>
  <c r="P99" i="15"/>
  <c r="Q131" i="15"/>
  <c r="P131" i="15"/>
  <c r="O131" i="15"/>
  <c r="O19" i="15"/>
  <c r="P23" i="15"/>
  <c r="Q28" i="15"/>
  <c r="Q60" i="15"/>
  <c r="P60" i="15"/>
  <c r="O60" i="15"/>
  <c r="P51" i="15"/>
  <c r="Q51" i="15"/>
  <c r="O51" i="15"/>
  <c r="O16" i="15"/>
  <c r="Q16" i="15"/>
  <c r="P16" i="15"/>
  <c r="P22" i="15"/>
  <c r="O22" i="15"/>
  <c r="R27" i="15"/>
  <c r="T27" i="15" s="1"/>
  <c r="Q44" i="15"/>
  <c r="P44" i="15"/>
  <c r="P47" i="15"/>
  <c r="Q47" i="15"/>
  <c r="O57" i="15"/>
  <c r="O69" i="15"/>
  <c r="Q69" i="15"/>
  <c r="P69" i="15"/>
  <c r="Q74" i="15"/>
  <c r="P76" i="15"/>
  <c r="O76" i="15"/>
  <c r="P86" i="15"/>
  <c r="Q86" i="15"/>
  <c r="O86" i="15"/>
  <c r="Q130" i="15"/>
  <c r="O130" i="15"/>
  <c r="P130" i="15"/>
  <c r="Q134" i="15"/>
  <c r="O134" i="15"/>
  <c r="P134" i="15"/>
  <c r="P140" i="15"/>
  <c r="Q140" i="15"/>
  <c r="O140" i="15"/>
  <c r="Q176" i="15"/>
  <c r="O176" i="15"/>
  <c r="Q132" i="15"/>
  <c r="O132" i="15"/>
  <c r="P132" i="15"/>
  <c r="N41" i="15"/>
  <c r="N53" i="15"/>
  <c r="N58" i="15"/>
  <c r="N61" i="15"/>
  <c r="N65" i="15"/>
  <c r="N70" i="15"/>
  <c r="N80" i="15"/>
  <c r="N82" i="15"/>
  <c r="O84" i="15"/>
  <c r="O90" i="15"/>
  <c r="N92" i="15"/>
  <c r="O94" i="15"/>
  <c r="P96" i="15"/>
  <c r="N114" i="15"/>
  <c r="O115" i="15"/>
  <c r="N122" i="15"/>
  <c r="N123" i="15"/>
  <c r="N124" i="15"/>
  <c r="Q136" i="15"/>
  <c r="O139" i="15"/>
  <c r="O143" i="15"/>
  <c r="N155" i="15"/>
  <c r="P178" i="15"/>
  <c r="N43" i="15"/>
  <c r="N57" i="15"/>
  <c r="N74" i="15"/>
  <c r="N78" i="15"/>
  <c r="N86" i="15"/>
  <c r="Q90" i="15"/>
  <c r="Q96" i="15"/>
  <c r="N99" i="15"/>
  <c r="O114" i="15"/>
  <c r="N129" i="15"/>
  <c r="N130" i="15"/>
  <c r="N131" i="15"/>
  <c r="N132" i="15"/>
  <c r="N133" i="15"/>
  <c r="N134" i="15"/>
  <c r="O135" i="15"/>
  <c r="O138" i="15"/>
  <c r="Q139" i="15"/>
  <c r="N140" i="15"/>
  <c r="O142" i="15"/>
  <c r="Q143" i="15"/>
  <c r="N144" i="15"/>
  <c r="P155" i="15"/>
  <c r="Q75" i="15"/>
  <c r="O75" i="15"/>
  <c r="O77" i="15"/>
  <c r="Q77" i="15"/>
  <c r="Q91" i="15"/>
  <c r="O91" i="15"/>
  <c r="O11" i="15"/>
  <c r="O39" i="15"/>
  <c r="O48" i="15"/>
  <c r="O55" i="15"/>
  <c r="P62" i="15"/>
  <c r="P73" i="15"/>
  <c r="P75" i="15"/>
  <c r="P77" i="15"/>
  <c r="Q87" i="15"/>
  <c r="O87" i="15"/>
  <c r="O89" i="15"/>
  <c r="Q89" i="15"/>
  <c r="P91" i="15"/>
  <c r="P97" i="15"/>
  <c r="O97" i="15"/>
  <c r="Q97" i="15"/>
  <c r="O10" i="15"/>
  <c r="P11" i="15"/>
  <c r="P14" i="15"/>
  <c r="O17" i="15"/>
  <c r="P18" i="15"/>
  <c r="O21" i="15"/>
  <c r="O24" i="15"/>
  <c r="P25" i="15"/>
  <c r="O36" i="15"/>
  <c r="Q39" i="15"/>
  <c r="O43" i="15"/>
  <c r="Q46" i="15"/>
  <c r="P48" i="15"/>
  <c r="P50" i="15"/>
  <c r="O52" i="15"/>
  <c r="Q55" i="15"/>
  <c r="O59" i="15"/>
  <c r="Q62" i="15"/>
  <c r="N63" i="15"/>
  <c r="P64" i="15"/>
  <c r="Q66" i="15"/>
  <c r="O70" i="15"/>
  <c r="Q73" i="15"/>
  <c r="Q83" i="15"/>
  <c r="O83" i="15"/>
  <c r="O85" i="15"/>
  <c r="Q85" i="15"/>
  <c r="P87" i="15"/>
  <c r="P89" i="15"/>
  <c r="Q110" i="15"/>
  <c r="P110" i="15"/>
  <c r="O110" i="15"/>
  <c r="O14" i="15"/>
  <c r="O18" i="15"/>
  <c r="O25" i="15"/>
  <c r="P46" i="15"/>
  <c r="O64" i="15"/>
  <c r="O66" i="15"/>
  <c r="P10" i="15"/>
  <c r="P36" i="15"/>
  <c r="P38" i="15"/>
  <c r="N39" i="15"/>
  <c r="O40" i="15"/>
  <c r="Q43" i="15"/>
  <c r="N46" i="15"/>
  <c r="O47" i="15"/>
  <c r="Q50" i="15"/>
  <c r="P52" i="15"/>
  <c r="P54" i="15"/>
  <c r="N55" i="15"/>
  <c r="O56" i="15"/>
  <c r="Q59" i="15"/>
  <c r="N62" i="15"/>
  <c r="O63" i="15"/>
  <c r="N66" i="15"/>
  <c r="O67" i="15"/>
  <c r="Q70" i="15"/>
  <c r="N73" i="15"/>
  <c r="O74" i="15"/>
  <c r="Q79" i="15"/>
  <c r="O79" i="15"/>
  <c r="O81" i="15"/>
  <c r="Q81" i="15"/>
  <c r="P83" i="15"/>
  <c r="P85" i="15"/>
  <c r="P93" i="15"/>
  <c r="O93" i="15"/>
  <c r="Q93" i="15"/>
  <c r="P100" i="15"/>
  <c r="O100" i="15"/>
  <c r="Q100" i="15"/>
  <c r="N77" i="15"/>
  <c r="N81" i="15"/>
  <c r="N85" i="15"/>
  <c r="N89" i="15"/>
  <c r="N93" i="15"/>
  <c r="N97" i="15"/>
  <c r="N100" i="15"/>
  <c r="Q117" i="15"/>
  <c r="Q121" i="15"/>
  <c r="Q128" i="15"/>
  <c r="Q146" i="15"/>
  <c r="O146" i="15"/>
  <c r="Q148" i="15"/>
  <c r="O148" i="15"/>
  <c r="Q150" i="15"/>
  <c r="O150" i="15"/>
  <c r="Q152" i="15"/>
  <c r="O152" i="15"/>
  <c r="Q154" i="15"/>
  <c r="O154" i="15"/>
  <c r="Q156" i="15"/>
  <c r="O156" i="15"/>
  <c r="O158" i="15"/>
  <c r="Q158" i="15"/>
  <c r="O160" i="15"/>
  <c r="Q160" i="15"/>
  <c r="O162" i="15"/>
  <c r="Q162" i="15"/>
  <c r="O164" i="15"/>
  <c r="Q164" i="15"/>
  <c r="O166" i="15"/>
  <c r="Q166" i="15"/>
  <c r="O167" i="15"/>
  <c r="Q167" i="15"/>
  <c r="O169" i="15"/>
  <c r="Q169" i="15"/>
  <c r="O171" i="15"/>
  <c r="Q171" i="15"/>
  <c r="O173" i="15"/>
  <c r="Q173" i="15"/>
  <c r="D196" i="15"/>
  <c r="G193" i="15"/>
  <c r="N40" i="15"/>
  <c r="N44" i="15"/>
  <c r="N48" i="15"/>
  <c r="N52" i="15"/>
  <c r="N56" i="15"/>
  <c r="N60" i="15"/>
  <c r="N64" i="15"/>
  <c r="N67" i="15"/>
  <c r="N71" i="15"/>
  <c r="N75" i="15"/>
  <c r="N79" i="15"/>
  <c r="N83" i="15"/>
  <c r="N87" i="15"/>
  <c r="N91" i="15"/>
  <c r="P94" i="15"/>
  <c r="P98" i="15"/>
  <c r="P111" i="15"/>
  <c r="P115" i="15"/>
  <c r="O117" i="15"/>
  <c r="O121" i="15"/>
  <c r="O128" i="15"/>
  <c r="Q145" i="15"/>
  <c r="O145" i="15"/>
  <c r="Q147" i="15"/>
  <c r="O147" i="15"/>
  <c r="Q149" i="15"/>
  <c r="O149" i="15"/>
  <c r="Q151" i="15"/>
  <c r="O151" i="15"/>
  <c r="Q153" i="15"/>
  <c r="O153" i="15"/>
  <c r="O157" i="15"/>
  <c r="Q157" i="15"/>
  <c r="O159" i="15"/>
  <c r="Q159" i="15"/>
  <c r="O161" i="15"/>
  <c r="Q161" i="15"/>
  <c r="O163" i="15"/>
  <c r="Q163" i="15"/>
  <c r="O165" i="15"/>
  <c r="Q165" i="15"/>
  <c r="O168" i="15"/>
  <c r="Q168" i="15"/>
  <c r="O170" i="15"/>
  <c r="Q170" i="15"/>
  <c r="O172" i="15"/>
  <c r="Q172" i="15"/>
  <c r="O174" i="15"/>
  <c r="Q174" i="15"/>
  <c r="D206" i="15"/>
  <c r="G195" i="15"/>
  <c r="N94" i="15"/>
  <c r="N98" i="15"/>
  <c r="O109" i="15"/>
  <c r="O136" i="15"/>
  <c r="P145" i="15"/>
  <c r="P147" i="15"/>
  <c r="P149" i="15"/>
  <c r="P151" i="15"/>
  <c r="P153" i="15"/>
  <c r="P157" i="15"/>
  <c r="P159" i="15"/>
  <c r="P161" i="15"/>
  <c r="P163" i="15"/>
  <c r="P165" i="15"/>
  <c r="P168" i="15"/>
  <c r="P170" i="15"/>
  <c r="D204" i="15"/>
  <c r="N110" i="15"/>
  <c r="N111" i="15"/>
  <c r="N112" i="15"/>
  <c r="N115" i="15"/>
  <c r="N116" i="15"/>
  <c r="N117" i="15"/>
  <c r="N121" i="15"/>
  <c r="N128" i="15"/>
  <c r="O155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P175" i="15"/>
  <c r="N145" i="15"/>
  <c r="N146" i="15"/>
  <c r="N147" i="15"/>
  <c r="N148" i="15"/>
  <c r="N149" i="15"/>
  <c r="N150" i="15"/>
  <c r="N151" i="15"/>
  <c r="N152" i="15"/>
  <c r="N153" i="15"/>
  <c r="N154" i="15"/>
  <c r="N156" i="15"/>
  <c r="P176" i="15"/>
  <c r="P177" i="15"/>
  <c r="N176" i="15"/>
  <c r="N177" i="15"/>
  <c r="O12" i="19"/>
  <c r="N12" i="19"/>
  <c r="P12" i="19"/>
  <c r="G19" i="19"/>
  <c r="O16" i="19"/>
  <c r="N16" i="19"/>
  <c r="P16" i="19"/>
  <c r="M62" i="19"/>
  <c r="L103" i="19"/>
  <c r="O73" i="19"/>
  <c r="N73" i="19"/>
  <c r="M12" i="19"/>
  <c r="O13" i="19"/>
  <c r="M16" i="19"/>
  <c r="O17" i="19"/>
  <c r="O26" i="19"/>
  <c r="N26" i="19"/>
  <c r="P26" i="19"/>
  <c r="P28" i="19"/>
  <c r="N28" i="19"/>
  <c r="O28" i="19"/>
  <c r="O30" i="19"/>
  <c r="P30" i="19"/>
  <c r="N30" i="19"/>
  <c r="P32" i="19"/>
  <c r="N32" i="19"/>
  <c r="O32" i="19"/>
  <c r="O34" i="19"/>
  <c r="N34" i="19"/>
  <c r="P34" i="19"/>
  <c r="P36" i="19"/>
  <c r="N36" i="19"/>
  <c r="O36" i="19"/>
  <c r="O38" i="19"/>
  <c r="N38" i="19"/>
  <c r="P38" i="19"/>
  <c r="P44" i="19"/>
  <c r="N44" i="19"/>
  <c r="O44" i="19"/>
  <c r="O46" i="19"/>
  <c r="P46" i="19"/>
  <c r="N46" i="19"/>
  <c r="P52" i="19"/>
  <c r="N52" i="19"/>
  <c r="O52" i="19"/>
  <c r="O54" i="19"/>
  <c r="N54" i="19"/>
  <c r="P54" i="19"/>
  <c r="O64" i="19"/>
  <c r="N64" i="19"/>
  <c r="P64" i="19"/>
  <c r="P66" i="19"/>
  <c r="O66" i="19"/>
  <c r="N66" i="19"/>
  <c r="O68" i="19"/>
  <c r="N68" i="19"/>
  <c r="P68" i="19"/>
  <c r="N70" i="19"/>
  <c r="O70" i="19"/>
  <c r="O72" i="19"/>
  <c r="N72" i="19"/>
  <c r="P72" i="19"/>
  <c r="P74" i="19"/>
  <c r="N74" i="19"/>
  <c r="O74" i="19"/>
  <c r="O76" i="19"/>
  <c r="N76" i="19"/>
  <c r="P76" i="19"/>
  <c r="P78" i="19"/>
  <c r="O78" i="19"/>
  <c r="N78" i="19"/>
  <c r="O80" i="19"/>
  <c r="N80" i="19"/>
  <c r="P82" i="19"/>
  <c r="O82" i="19"/>
  <c r="N82" i="19"/>
  <c r="O84" i="19"/>
  <c r="N84" i="19"/>
  <c r="P84" i="19"/>
  <c r="P86" i="19"/>
  <c r="N86" i="19"/>
  <c r="O86" i="19"/>
  <c r="O88" i="19"/>
  <c r="N88" i="19"/>
  <c r="P88" i="19"/>
  <c r="P90" i="19"/>
  <c r="N90" i="19"/>
  <c r="O90" i="19"/>
  <c r="O92" i="19"/>
  <c r="N92" i="19"/>
  <c r="P94" i="19"/>
  <c r="O94" i="19"/>
  <c r="N94" i="19"/>
  <c r="O96" i="19"/>
  <c r="N96" i="19"/>
  <c r="P96" i="19"/>
  <c r="P98" i="19"/>
  <c r="O98" i="19"/>
  <c r="N98" i="19"/>
  <c r="O100" i="19"/>
  <c r="N100" i="19"/>
  <c r="P100" i="19"/>
  <c r="P102" i="19"/>
  <c r="N102" i="19"/>
  <c r="O102" i="19"/>
  <c r="O71" i="19"/>
  <c r="N71" i="19"/>
  <c r="P71" i="19"/>
  <c r="O79" i="19"/>
  <c r="N79" i="19"/>
  <c r="P79" i="19"/>
  <c r="P81" i="19"/>
  <c r="O81" i="19"/>
  <c r="N81" i="19"/>
  <c r="N87" i="19"/>
  <c r="O87" i="19"/>
  <c r="P89" i="19"/>
  <c r="O89" i="19"/>
  <c r="N89" i="19"/>
  <c r="O95" i="19"/>
  <c r="N95" i="19"/>
  <c r="P95" i="19"/>
  <c r="P97" i="19"/>
  <c r="O97" i="19"/>
  <c r="N97" i="19"/>
  <c r="O27" i="19"/>
  <c r="P27" i="19"/>
  <c r="N27" i="19"/>
  <c r="O29" i="19"/>
  <c r="P29" i="19"/>
  <c r="N29" i="19"/>
  <c r="P31" i="19"/>
  <c r="N31" i="19"/>
  <c r="O31" i="19"/>
  <c r="P33" i="19"/>
  <c r="O33" i="19"/>
  <c r="N33" i="19"/>
  <c r="P35" i="19"/>
  <c r="N35" i="19"/>
  <c r="O35" i="19"/>
  <c r="P37" i="19"/>
  <c r="N37" i="19"/>
  <c r="O37" i="19"/>
  <c r="O39" i="19"/>
  <c r="P39" i="19"/>
  <c r="N39" i="19"/>
  <c r="O41" i="19"/>
  <c r="P41" i="19"/>
  <c r="N41" i="19"/>
  <c r="P43" i="19"/>
  <c r="N43" i="19"/>
  <c r="O43" i="19"/>
  <c r="N45" i="19"/>
  <c r="O45" i="19"/>
  <c r="P45" i="19"/>
  <c r="O47" i="19"/>
  <c r="P47" i="19"/>
  <c r="N47" i="19"/>
  <c r="P49" i="19"/>
  <c r="O49" i="19"/>
  <c r="N49" i="19"/>
  <c r="P51" i="19"/>
  <c r="N51" i="19"/>
  <c r="O51" i="19"/>
  <c r="N53" i="19"/>
  <c r="O53" i="19"/>
  <c r="P53" i="19"/>
  <c r="O55" i="19"/>
  <c r="P55" i="19"/>
  <c r="N55" i="19"/>
  <c r="P62" i="19"/>
  <c r="G103" i="19"/>
  <c r="O63" i="19"/>
  <c r="N63" i="19"/>
  <c r="P63" i="19"/>
  <c r="P65" i="19"/>
  <c r="O65" i="19"/>
  <c r="N65" i="19"/>
  <c r="O67" i="19"/>
  <c r="N67" i="19"/>
  <c r="P67" i="19"/>
  <c r="O69" i="19"/>
  <c r="N69" i="19"/>
  <c r="Q69" i="19" s="1"/>
  <c r="M71" i="19"/>
  <c r="M73" i="19"/>
  <c r="O75" i="19"/>
  <c r="N75" i="19"/>
  <c r="P75" i="19"/>
  <c r="O77" i="19"/>
  <c r="N77" i="19"/>
  <c r="M79" i="19"/>
  <c r="M81" i="19"/>
  <c r="O83" i="19"/>
  <c r="N83" i="19"/>
  <c r="P83" i="19"/>
  <c r="P85" i="19"/>
  <c r="O85" i="19"/>
  <c r="N85" i="19"/>
  <c r="M87" i="19"/>
  <c r="M89" i="19"/>
  <c r="O91" i="19"/>
  <c r="N91" i="19"/>
  <c r="P91" i="19"/>
  <c r="P93" i="19"/>
  <c r="O93" i="19"/>
  <c r="N93" i="19"/>
  <c r="M95" i="19"/>
  <c r="M97" i="19"/>
  <c r="O99" i="19"/>
  <c r="N99" i="19"/>
  <c r="P99" i="19"/>
  <c r="P101" i="19"/>
  <c r="O101" i="19"/>
  <c r="N101" i="19"/>
  <c r="C117" i="19"/>
  <c r="C126" i="19"/>
  <c r="M11" i="19"/>
  <c r="M15" i="19"/>
  <c r="Q15" i="19" s="1"/>
  <c r="M26" i="19"/>
  <c r="M28" i="19"/>
  <c r="M30" i="19"/>
  <c r="M32" i="19"/>
  <c r="M34" i="19"/>
  <c r="M36" i="19"/>
  <c r="M38" i="19"/>
  <c r="P40" i="19"/>
  <c r="N40" i="19"/>
  <c r="O40" i="19"/>
  <c r="O42" i="19"/>
  <c r="N42" i="19"/>
  <c r="P42" i="19"/>
  <c r="M44" i="19"/>
  <c r="M46" i="19"/>
  <c r="P48" i="19"/>
  <c r="N48" i="19"/>
  <c r="Q48" i="19" s="1"/>
  <c r="O48" i="19"/>
  <c r="O50" i="19"/>
  <c r="N50" i="19"/>
  <c r="P50" i="19"/>
  <c r="M52" i="19"/>
  <c r="M54" i="19"/>
  <c r="N62" i="19"/>
  <c r="M64" i="19"/>
  <c r="M66" i="19"/>
  <c r="M68" i="19"/>
  <c r="M70" i="19"/>
  <c r="M72" i="19"/>
  <c r="M74" i="19"/>
  <c r="M76" i="19"/>
  <c r="M78" i="19"/>
  <c r="M80" i="19"/>
  <c r="M82" i="19"/>
  <c r="M84" i="19"/>
  <c r="M86" i="19"/>
  <c r="M88" i="19"/>
  <c r="M90" i="19"/>
  <c r="M92" i="19"/>
  <c r="M94" i="19"/>
  <c r="M96" i="19"/>
  <c r="M98" i="19"/>
  <c r="M100" i="19"/>
  <c r="M102" i="19"/>
  <c r="F115" i="19"/>
  <c r="F117" i="19" s="1"/>
  <c r="F128" i="19" s="1"/>
  <c r="C125" i="19"/>
  <c r="C129" i="19" s="1"/>
  <c r="N142" i="13"/>
  <c r="O142" i="13" s="1"/>
  <c r="N179" i="13"/>
  <c r="O179" i="13" s="1"/>
  <c r="N235" i="13"/>
  <c r="O235" i="13" s="1"/>
  <c r="N304" i="13"/>
  <c r="O304" i="13" s="1"/>
  <c r="E27" i="8"/>
  <c r="E233" i="8"/>
  <c r="N26" i="13"/>
  <c r="O26" i="13" s="1"/>
  <c r="N29" i="13"/>
  <c r="O29" i="13" s="1"/>
  <c r="N68" i="13"/>
  <c r="O68" i="13" s="1"/>
  <c r="N80" i="13"/>
  <c r="O80" i="13" s="1"/>
  <c r="N98" i="13"/>
  <c r="O98" i="13" s="1"/>
  <c r="M10" i="8"/>
  <c r="N178" i="13"/>
  <c r="O178" i="13" s="1"/>
  <c r="N341" i="13"/>
  <c r="O341" i="13" s="1"/>
  <c r="N373" i="13"/>
  <c r="O373" i="13" s="1"/>
  <c r="N415" i="13"/>
  <c r="O415" i="13" s="1"/>
  <c r="N440" i="13"/>
  <c r="N504" i="13"/>
  <c r="N515" i="13"/>
  <c r="O515" i="13" s="1"/>
  <c r="N406" i="13"/>
  <c r="O406" i="13" s="1"/>
  <c r="Q86" i="2"/>
  <c r="Q104" i="2"/>
  <c r="P104" i="2"/>
  <c r="Q108" i="2"/>
  <c r="O108" i="2"/>
  <c r="Q120" i="2"/>
  <c r="O120" i="2"/>
  <c r="O121" i="2"/>
  <c r="Q121" i="2"/>
  <c r="Q127" i="2"/>
  <c r="O127" i="2"/>
  <c r="P127" i="2"/>
  <c r="O134" i="2"/>
  <c r="P134" i="2"/>
  <c r="P161" i="2"/>
  <c r="Q161" i="2"/>
  <c r="O241" i="2"/>
  <c r="P241" i="2"/>
  <c r="Q241" i="2"/>
  <c r="O245" i="2"/>
  <c r="P245" i="2"/>
  <c r="Q245" i="2"/>
  <c r="N48" i="2"/>
  <c r="N53" i="2"/>
  <c r="N54" i="2"/>
  <c r="N64" i="2"/>
  <c r="O113" i="2"/>
  <c r="Q113" i="2"/>
  <c r="N114" i="2"/>
  <c r="P130" i="2"/>
  <c r="O130" i="2"/>
  <c r="Q133" i="2"/>
  <c r="O133" i="2"/>
  <c r="P133" i="2"/>
  <c r="Q136" i="2"/>
  <c r="O136" i="2"/>
  <c r="P136" i="2"/>
  <c r="N145" i="2"/>
  <c r="N178" i="2"/>
  <c r="O194" i="2"/>
  <c r="P194" i="2"/>
  <c r="P200" i="2"/>
  <c r="Q200" i="2"/>
  <c r="P40" i="2"/>
  <c r="Q41" i="2"/>
  <c r="N42" i="2"/>
  <c r="P43" i="2"/>
  <c r="O55" i="2"/>
  <c r="O59" i="2"/>
  <c r="O69" i="2"/>
  <c r="P77" i="2"/>
  <c r="O78" i="2"/>
  <c r="O83" i="2"/>
  <c r="O86" i="2"/>
  <c r="O88" i="2"/>
  <c r="Q90" i="2"/>
  <c r="P93" i="2"/>
  <c r="Q95" i="2"/>
  <c r="P95" i="2"/>
  <c r="N96" i="2"/>
  <c r="P96" i="2"/>
  <c r="Q97" i="2"/>
  <c r="N98" i="2"/>
  <c r="Q100" i="2"/>
  <c r="P100" i="2"/>
  <c r="P102" i="2"/>
  <c r="O102" i="2"/>
  <c r="P105" i="2"/>
  <c r="Q107" i="2"/>
  <c r="P107" i="2"/>
  <c r="N108" i="2"/>
  <c r="Q115" i="2"/>
  <c r="O115" i="2"/>
  <c r="P115" i="2"/>
  <c r="N121" i="2"/>
  <c r="O128" i="2"/>
  <c r="P128" i="2"/>
  <c r="P143" i="2"/>
  <c r="O143" i="2"/>
  <c r="Q143" i="2"/>
  <c r="O167" i="2"/>
  <c r="P167" i="2"/>
  <c r="Q167" i="2"/>
  <c r="O171" i="2"/>
  <c r="P171" i="2"/>
  <c r="Q171" i="2"/>
  <c r="Q202" i="2"/>
  <c r="O202" i="2"/>
  <c r="O210" i="2"/>
  <c r="P210" i="2"/>
  <c r="N213" i="2"/>
  <c r="P214" i="2"/>
  <c r="Q214" i="2"/>
  <c r="P226" i="2"/>
  <c r="Q226" i="2"/>
  <c r="N241" i="2"/>
  <c r="N245" i="2"/>
  <c r="O255" i="2"/>
  <c r="Q255" i="2"/>
  <c r="Q145" i="2"/>
  <c r="O145" i="2"/>
  <c r="P145" i="2"/>
  <c r="Q178" i="2"/>
  <c r="O178" i="2"/>
  <c r="P178" i="2"/>
  <c r="P208" i="2"/>
  <c r="Q208" i="2"/>
  <c r="Q230" i="2"/>
  <c r="O230" i="2"/>
  <c r="Q42" i="2"/>
  <c r="N58" i="2"/>
  <c r="N81" i="2"/>
  <c r="N90" i="2"/>
  <c r="P98" i="2"/>
  <c r="O98" i="2"/>
  <c r="N104" i="2"/>
  <c r="N120" i="2"/>
  <c r="N127" i="2"/>
  <c r="Q148" i="2"/>
  <c r="O148" i="2"/>
  <c r="P148" i="2"/>
  <c r="Q152" i="2"/>
  <c r="O152" i="2"/>
  <c r="P152" i="2"/>
  <c r="O169" i="2"/>
  <c r="P169" i="2"/>
  <c r="Q169" i="2"/>
  <c r="P234" i="2"/>
  <c r="Q234" i="2"/>
  <c r="O239" i="2"/>
  <c r="Q239" i="2"/>
  <c r="Q258" i="2"/>
  <c r="O258" i="2"/>
  <c r="P258" i="2"/>
  <c r="G287" i="2"/>
  <c r="N41" i="2"/>
  <c r="O43" i="2"/>
  <c r="P47" i="2"/>
  <c r="P52" i="2"/>
  <c r="Q53" i="2"/>
  <c r="O54" i="2"/>
  <c r="N57" i="2"/>
  <c r="O58" i="2"/>
  <c r="P63" i="2"/>
  <c r="N69" i="2"/>
  <c r="N77" i="2"/>
  <c r="N78" i="2"/>
  <c r="P80" i="2"/>
  <c r="Q82" i="2"/>
  <c r="Q85" i="2"/>
  <c r="P87" i="2"/>
  <c r="Q89" i="2"/>
  <c r="O90" i="2"/>
  <c r="P92" i="2"/>
  <c r="O96" i="2"/>
  <c r="N97" i="2"/>
  <c r="P103" i="2"/>
  <c r="O104" i="2"/>
  <c r="P108" i="2"/>
  <c r="N113" i="2"/>
  <c r="Q123" i="2"/>
  <c r="O123" i="2"/>
  <c r="O125" i="2"/>
  <c r="Q125" i="2"/>
  <c r="N126" i="2"/>
  <c r="N130" i="2"/>
  <c r="N133" i="2"/>
  <c r="Q134" i="2"/>
  <c r="N136" i="2"/>
  <c r="Q140" i="2"/>
  <c r="O140" i="2"/>
  <c r="P140" i="2"/>
  <c r="N148" i="2"/>
  <c r="N152" i="2"/>
  <c r="O163" i="2"/>
  <c r="P163" i="2"/>
  <c r="Q163" i="2"/>
  <c r="N167" i="2"/>
  <c r="N171" i="2"/>
  <c r="Q194" i="2"/>
  <c r="O200" i="2"/>
  <c r="N210" i="2"/>
  <c r="O216" i="2"/>
  <c r="P216" i="2"/>
  <c r="N221" i="2"/>
  <c r="O222" i="2"/>
  <c r="P222" i="2"/>
  <c r="O228" i="2"/>
  <c r="P228" i="2"/>
  <c r="P230" i="2"/>
  <c r="O234" i="2"/>
  <c r="P239" i="2"/>
  <c r="O243" i="2"/>
  <c r="P243" i="2"/>
  <c r="Q243" i="2"/>
  <c r="O257" i="2"/>
  <c r="Q257" i="2"/>
  <c r="N258" i="2"/>
  <c r="N191" i="2"/>
  <c r="N200" i="2"/>
  <c r="N208" i="2"/>
  <c r="N214" i="2"/>
  <c r="N225" i="2"/>
  <c r="N226" i="2"/>
  <c r="N234" i="2"/>
  <c r="N239" i="2"/>
  <c r="P247" i="2"/>
  <c r="N255" i="2"/>
  <c r="N257" i="2"/>
  <c r="P261" i="2"/>
  <c r="N262" i="2"/>
  <c r="N99" i="2"/>
  <c r="N103" i="2"/>
  <c r="P119" i="2"/>
  <c r="N122" i="2"/>
  <c r="N123" i="2"/>
  <c r="P124" i="2"/>
  <c r="N134" i="2"/>
  <c r="R134" i="2" s="1"/>
  <c r="T134" i="2" s="1"/>
  <c r="Q142" i="2"/>
  <c r="Q150" i="2"/>
  <c r="N153" i="2"/>
  <c r="P166" i="2"/>
  <c r="N192" i="2"/>
  <c r="R192" i="2" s="1"/>
  <c r="T192" i="2" s="1"/>
  <c r="N195" i="2"/>
  <c r="N198" i="2"/>
  <c r="N201" i="2"/>
  <c r="N203" i="2"/>
  <c r="P206" i="2"/>
  <c r="N212" i="2"/>
  <c r="N217" i="2"/>
  <c r="N220" i="2"/>
  <c r="N232" i="2"/>
  <c r="N238" i="2"/>
  <c r="N267" i="2"/>
  <c r="N269" i="2"/>
  <c r="N271" i="2"/>
  <c r="P11" i="2"/>
  <c r="P13" i="2"/>
  <c r="P15" i="2"/>
  <c r="P17" i="2"/>
  <c r="Q11" i="2"/>
  <c r="Q13" i="2"/>
  <c r="Q15" i="2"/>
  <c r="Q17" i="2"/>
  <c r="P26" i="2"/>
  <c r="P27" i="2"/>
  <c r="P29" i="2"/>
  <c r="Q27" i="2"/>
  <c r="Q29" i="2"/>
  <c r="P48" i="2"/>
  <c r="Q49" i="2"/>
  <c r="Q132" i="2"/>
  <c r="O132" i="2"/>
  <c r="Q168" i="2"/>
  <c r="P168" i="2"/>
  <c r="O168" i="2"/>
  <c r="P223" i="2"/>
  <c r="O223" i="2"/>
  <c r="Q223" i="2"/>
  <c r="O263" i="2"/>
  <c r="Q263" i="2"/>
  <c r="P263" i="2"/>
  <c r="Q44" i="2"/>
  <c r="P51" i="2"/>
  <c r="Q52" i="2"/>
  <c r="Q56" i="2"/>
  <c r="P59" i="2"/>
  <c r="Q60" i="2"/>
  <c r="Q64" i="2"/>
  <c r="N129" i="2"/>
  <c r="P219" i="2"/>
  <c r="O219" i="2"/>
  <c r="Q219" i="2"/>
  <c r="P237" i="2"/>
  <c r="O237" i="2"/>
  <c r="Q237" i="2"/>
  <c r="O251" i="2"/>
  <c r="Q251" i="2"/>
  <c r="P251" i="2"/>
  <c r="O10" i="2"/>
  <c r="P21" i="2"/>
  <c r="P23" i="2"/>
  <c r="P25" i="2"/>
  <c r="Q39" i="2"/>
  <c r="O41" i="2"/>
  <c r="O45" i="2"/>
  <c r="P46" i="2"/>
  <c r="O49" i="2"/>
  <c r="P50" i="2"/>
  <c r="O53" i="2"/>
  <c r="P54" i="2"/>
  <c r="O57" i="2"/>
  <c r="P58" i="2"/>
  <c r="O61" i="2"/>
  <c r="P62" i="2"/>
  <c r="O65" i="2"/>
  <c r="P66" i="2"/>
  <c r="Q67" i="2"/>
  <c r="O68" i="2"/>
  <c r="P69" i="2"/>
  <c r="Q70" i="2"/>
  <c r="O72" i="2"/>
  <c r="P73" i="2"/>
  <c r="Q74" i="2"/>
  <c r="O76" i="2"/>
  <c r="Q77" i="2"/>
  <c r="P81" i="2"/>
  <c r="P101" i="2"/>
  <c r="N109" i="2"/>
  <c r="O110" i="2"/>
  <c r="P110" i="2"/>
  <c r="P112" i="2"/>
  <c r="O114" i="2"/>
  <c r="P114" i="2"/>
  <c r="N117" i="2"/>
  <c r="O118" i="2"/>
  <c r="P118" i="2"/>
  <c r="P120" i="2"/>
  <c r="O122" i="2"/>
  <c r="P122" i="2"/>
  <c r="N125" i="2"/>
  <c r="O126" i="2"/>
  <c r="P126" i="2"/>
  <c r="N128" i="2"/>
  <c r="Q128" i="2"/>
  <c r="P132" i="2"/>
  <c r="P138" i="2"/>
  <c r="P146" i="2"/>
  <c r="Q153" i="2"/>
  <c r="O153" i="2"/>
  <c r="P153" i="2"/>
  <c r="Q176" i="2"/>
  <c r="P176" i="2"/>
  <c r="O176" i="2"/>
  <c r="Q180" i="2"/>
  <c r="P180" i="2"/>
  <c r="O181" i="2"/>
  <c r="Q181" i="2"/>
  <c r="P181" i="2"/>
  <c r="Q184" i="2"/>
  <c r="P184" i="2"/>
  <c r="O185" i="2"/>
  <c r="Q185" i="2"/>
  <c r="P185" i="2"/>
  <c r="P189" i="2"/>
  <c r="O189" i="2"/>
  <c r="P233" i="2"/>
  <c r="O233" i="2"/>
  <c r="Q233" i="2"/>
  <c r="P56" i="2"/>
  <c r="Q57" i="2"/>
  <c r="P64" i="2"/>
  <c r="Q65" i="2"/>
  <c r="Q68" i="2"/>
  <c r="Q72" i="2"/>
  <c r="P75" i="2"/>
  <c r="Q76" i="2"/>
  <c r="O129" i="2"/>
  <c r="P129" i="2"/>
  <c r="O177" i="2"/>
  <c r="P177" i="2"/>
  <c r="Q177" i="2"/>
  <c r="N10" i="2"/>
  <c r="Q40" i="2"/>
  <c r="Q48" i="2"/>
  <c r="Q71" i="2"/>
  <c r="Q75" i="2"/>
  <c r="Q80" i="2"/>
  <c r="R84" i="2"/>
  <c r="T84" i="2" s="1"/>
  <c r="P91" i="2"/>
  <c r="N138" i="2"/>
  <c r="N146" i="2"/>
  <c r="O165" i="2"/>
  <c r="P165" i="2"/>
  <c r="Q174" i="2"/>
  <c r="P174" i="2"/>
  <c r="P207" i="2"/>
  <c r="O207" i="2"/>
  <c r="P10" i="2"/>
  <c r="P19" i="2"/>
  <c r="Q21" i="2"/>
  <c r="Q23" i="2"/>
  <c r="Q25" i="2"/>
  <c r="O26" i="2"/>
  <c r="N51" i="2"/>
  <c r="R51" i="2" s="1"/>
  <c r="T51" i="2" s="1"/>
  <c r="N59" i="2"/>
  <c r="N67" i="2"/>
  <c r="N70" i="2"/>
  <c r="N74" i="2"/>
  <c r="R74" i="2" s="1"/>
  <c r="T74" i="2" s="1"/>
  <c r="Q81" i="2"/>
  <c r="P83" i="2"/>
  <c r="P85" i="2"/>
  <c r="N91" i="2"/>
  <c r="P97" i="2"/>
  <c r="N101" i="2"/>
  <c r="Q101" i="2"/>
  <c r="P109" i="2"/>
  <c r="P113" i="2"/>
  <c r="P117" i="2"/>
  <c r="P121" i="2"/>
  <c r="P125" i="2"/>
  <c r="N132" i="2"/>
  <c r="Q138" i="2"/>
  <c r="Q146" i="2"/>
  <c r="Q162" i="2"/>
  <c r="P162" i="2"/>
  <c r="O162" i="2"/>
  <c r="Q165" i="2"/>
  <c r="Q189" i="2"/>
  <c r="P227" i="2"/>
  <c r="O227" i="2"/>
  <c r="Q227" i="2"/>
  <c r="Q130" i="2"/>
  <c r="P147" i="2"/>
  <c r="O147" i="2"/>
  <c r="N150" i="2"/>
  <c r="P151" i="2"/>
  <c r="O151" i="2"/>
  <c r="Q172" i="2"/>
  <c r="P172" i="2"/>
  <c r="N181" i="2"/>
  <c r="N185" i="2"/>
  <c r="P193" i="2"/>
  <c r="O193" i="2"/>
  <c r="P211" i="2"/>
  <c r="O211" i="2"/>
  <c r="N237" i="2"/>
  <c r="Q244" i="2"/>
  <c r="P244" i="2"/>
  <c r="O244" i="2"/>
  <c r="O259" i="2"/>
  <c r="P259" i="2"/>
  <c r="Q270" i="2"/>
  <c r="P270" i="2"/>
  <c r="O270" i="2"/>
  <c r="Q164" i="2"/>
  <c r="P164" i="2"/>
  <c r="Q170" i="2"/>
  <c r="P170" i="2"/>
  <c r="P197" i="2"/>
  <c r="O197" i="2"/>
  <c r="P203" i="2"/>
  <c r="O203" i="2"/>
  <c r="Q203" i="2"/>
  <c r="P215" i="2"/>
  <c r="O215" i="2"/>
  <c r="P229" i="2"/>
  <c r="O229" i="2"/>
  <c r="Q229" i="2"/>
  <c r="Q242" i="2"/>
  <c r="P242" i="2"/>
  <c r="Q256" i="2"/>
  <c r="P256" i="2"/>
  <c r="Q268" i="2"/>
  <c r="P268" i="2"/>
  <c r="N165" i="2"/>
  <c r="N177" i="2"/>
  <c r="P191" i="2"/>
  <c r="O191" i="2"/>
  <c r="P195" i="2"/>
  <c r="O195" i="2"/>
  <c r="P199" i="2"/>
  <c r="O199" i="2"/>
  <c r="P205" i="2"/>
  <c r="O205" i="2"/>
  <c r="P209" i="2"/>
  <c r="O209" i="2"/>
  <c r="P213" i="2"/>
  <c r="O213" i="2"/>
  <c r="P217" i="2"/>
  <c r="O217" i="2"/>
  <c r="P221" i="2"/>
  <c r="O221" i="2"/>
  <c r="P225" i="2"/>
  <c r="O225" i="2"/>
  <c r="N229" i="2"/>
  <c r="N231" i="2"/>
  <c r="N235" i="2"/>
  <c r="Q246" i="2"/>
  <c r="P246" i="2"/>
  <c r="Q252" i="2"/>
  <c r="P252" i="2"/>
  <c r="Q264" i="2"/>
  <c r="P264" i="2"/>
  <c r="Q272" i="2"/>
  <c r="P272" i="2"/>
  <c r="O161" i="2"/>
  <c r="N162" i="2"/>
  <c r="N164" i="2"/>
  <c r="N168" i="2"/>
  <c r="N170" i="2"/>
  <c r="N172" i="2"/>
  <c r="N174" i="2"/>
  <c r="N176" i="2"/>
  <c r="O182" i="2"/>
  <c r="O186" i="2"/>
  <c r="P187" i="2"/>
  <c r="O187" i="2"/>
  <c r="N189" i="2"/>
  <c r="Q191" i="2"/>
  <c r="N193" i="2"/>
  <c r="Q195" i="2"/>
  <c r="N197" i="2"/>
  <c r="Q199" i="2"/>
  <c r="P201" i="2"/>
  <c r="O201" i="2"/>
  <c r="N205" i="2"/>
  <c r="N207" i="2"/>
  <c r="Q209" i="2"/>
  <c r="N211" i="2"/>
  <c r="Q213" i="2"/>
  <c r="N215" i="2"/>
  <c r="Q217" i="2"/>
  <c r="N219" i="2"/>
  <c r="N223" i="2"/>
  <c r="N227" i="2"/>
  <c r="P231" i="2"/>
  <c r="O231" i="2"/>
  <c r="P235" i="2"/>
  <c r="O235" i="2"/>
  <c r="Q240" i="2"/>
  <c r="P240" i="2"/>
  <c r="Q248" i="2"/>
  <c r="P248" i="2"/>
  <c r="O252" i="2"/>
  <c r="Q254" i="2"/>
  <c r="P254" i="2"/>
  <c r="Q260" i="2"/>
  <c r="P260" i="2"/>
  <c r="O264" i="2"/>
  <c r="Q266" i="2"/>
  <c r="P266" i="2"/>
  <c r="O272" i="2"/>
  <c r="D299" i="2"/>
  <c r="D302" i="2" s="1"/>
  <c r="G288" i="2"/>
  <c r="N180" i="2"/>
  <c r="N182" i="2"/>
  <c r="N184" i="2"/>
  <c r="N186" i="2"/>
  <c r="N188" i="2"/>
  <c r="R218" i="2"/>
  <c r="T218" i="2" s="1"/>
  <c r="N251" i="2"/>
  <c r="N259" i="2"/>
  <c r="N263" i="2"/>
  <c r="N202" i="2"/>
  <c r="N206" i="2"/>
  <c r="N230" i="2"/>
  <c r="N240" i="2"/>
  <c r="N242" i="2"/>
  <c r="N244" i="2"/>
  <c r="N246" i="2"/>
  <c r="N248" i="2"/>
  <c r="N252" i="2"/>
  <c r="N254" i="2"/>
  <c r="N256" i="2"/>
  <c r="N260" i="2"/>
  <c r="N264" i="2"/>
  <c r="N266" i="2"/>
  <c r="N268" i="2"/>
  <c r="N270" i="2"/>
  <c r="N272" i="2"/>
  <c r="O14" i="2"/>
  <c r="O20" i="2"/>
  <c r="O24" i="2"/>
  <c r="P14" i="2"/>
  <c r="P20" i="2"/>
  <c r="P22" i="2"/>
  <c r="P24" i="2"/>
  <c r="P28" i="2"/>
  <c r="O12" i="2"/>
  <c r="O16" i="2"/>
  <c r="O18" i="2"/>
  <c r="Q19" i="2"/>
  <c r="O22" i="2"/>
  <c r="O28" i="2"/>
  <c r="O30" i="2"/>
  <c r="P12" i="2"/>
  <c r="P16" i="2"/>
  <c r="P18" i="2"/>
  <c r="P30" i="2"/>
  <c r="Q10" i="2"/>
  <c r="D290" i="2"/>
  <c r="P46" i="6"/>
  <c r="Q46" i="6"/>
  <c r="O46" i="6"/>
  <c r="P48" i="6"/>
  <c r="Q48" i="6"/>
  <c r="O48" i="6"/>
  <c r="P36" i="6"/>
  <c r="O36" i="6"/>
  <c r="Q36" i="6"/>
  <c r="P38" i="6"/>
  <c r="O38" i="6"/>
  <c r="Q38" i="6"/>
  <c r="P40" i="6"/>
  <c r="O40" i="6"/>
  <c r="Q40" i="6"/>
  <c r="P42" i="6"/>
  <c r="O42" i="6"/>
  <c r="Q42" i="6"/>
  <c r="P50" i="6"/>
  <c r="Q50" i="6"/>
  <c r="O50" i="6"/>
  <c r="P30" i="6"/>
  <c r="O30" i="6"/>
  <c r="Q30" i="6"/>
  <c r="P32" i="6"/>
  <c r="O32" i="6"/>
  <c r="Q32" i="6"/>
  <c r="P13" i="6"/>
  <c r="Q13" i="6"/>
  <c r="O13" i="6"/>
  <c r="P15" i="6"/>
  <c r="Q15" i="6"/>
  <c r="O15" i="6"/>
  <c r="P44" i="6"/>
  <c r="Q44" i="6"/>
  <c r="O44" i="6"/>
  <c r="P52" i="6"/>
  <c r="Q52" i="6"/>
  <c r="O52" i="6"/>
  <c r="Q79" i="6"/>
  <c r="Q10" i="6"/>
  <c r="Q21" i="6" s="1"/>
  <c r="R14" i="6"/>
  <c r="N79" i="6"/>
  <c r="G101" i="6"/>
  <c r="N13" i="6"/>
  <c r="N15" i="6"/>
  <c r="P20" i="6"/>
  <c r="R20" i="6" s="1"/>
  <c r="P28" i="6"/>
  <c r="N30" i="6"/>
  <c r="R30" i="6" s="1"/>
  <c r="N32" i="6"/>
  <c r="O35" i="6"/>
  <c r="N36" i="6"/>
  <c r="N38" i="6"/>
  <c r="N40" i="6"/>
  <c r="N42" i="6"/>
  <c r="N44" i="6"/>
  <c r="N46" i="6"/>
  <c r="N48" i="6"/>
  <c r="N50" i="6"/>
  <c r="N52" i="6"/>
  <c r="Q54" i="6"/>
  <c r="P61" i="6"/>
  <c r="P63" i="6"/>
  <c r="P65" i="6"/>
  <c r="R65" i="6" s="1"/>
  <c r="P67" i="6"/>
  <c r="P69" i="6"/>
  <c r="R69" i="6" s="1"/>
  <c r="P71" i="6"/>
  <c r="P73" i="6"/>
  <c r="P75" i="6"/>
  <c r="P77" i="6"/>
  <c r="P79" i="6"/>
  <c r="D111" i="6"/>
  <c r="R51" i="6"/>
  <c r="N10" i="6"/>
  <c r="O28" i="6"/>
  <c r="N35" i="6"/>
  <c r="R35" i="6" s="1"/>
  <c r="O61" i="6"/>
  <c r="N64" i="6"/>
  <c r="N66" i="6"/>
  <c r="R66" i="6" s="1"/>
  <c r="N68" i="6"/>
  <c r="R68" i="6" s="1"/>
  <c r="N70" i="6"/>
  <c r="N72" i="6"/>
  <c r="N74" i="6"/>
  <c r="R74" i="6" s="1"/>
  <c r="N76" i="6"/>
  <c r="R76" i="6" s="1"/>
  <c r="N78" i="6"/>
  <c r="Q19" i="21"/>
  <c r="P19" i="21"/>
  <c r="R19" i="21"/>
  <c r="R91" i="21"/>
  <c r="O91" i="21"/>
  <c r="P91" i="21"/>
  <c r="R107" i="21"/>
  <c r="O107" i="21"/>
  <c r="P107" i="21"/>
  <c r="O119" i="21"/>
  <c r="P119" i="21"/>
  <c r="Q119" i="21"/>
  <c r="R119" i="21"/>
  <c r="P12" i="21"/>
  <c r="Q12" i="21"/>
  <c r="Q15" i="21"/>
  <c r="P15" i="21"/>
  <c r="R15" i="21"/>
  <c r="P31" i="21"/>
  <c r="Q31" i="21"/>
  <c r="P75" i="21"/>
  <c r="R75" i="21"/>
  <c r="Q75" i="21"/>
  <c r="Q91" i="21"/>
  <c r="R99" i="21"/>
  <c r="O99" i="21"/>
  <c r="P99" i="21"/>
  <c r="Q107" i="21"/>
  <c r="R115" i="21"/>
  <c r="O115" i="21"/>
  <c r="P115" i="21"/>
  <c r="P16" i="21"/>
  <c r="Q16" i="21"/>
  <c r="P55" i="21"/>
  <c r="R55" i="21"/>
  <c r="Q55" i="21"/>
  <c r="P59" i="21"/>
  <c r="R59" i="21"/>
  <c r="Q59" i="21"/>
  <c r="R95" i="21"/>
  <c r="O95" i="21"/>
  <c r="P95" i="21"/>
  <c r="S97" i="21"/>
  <c r="R111" i="21"/>
  <c r="O111" i="21"/>
  <c r="P111" i="21"/>
  <c r="S113" i="21"/>
  <c r="P63" i="21"/>
  <c r="R63" i="21"/>
  <c r="Q63" i="21"/>
  <c r="P67" i="21"/>
  <c r="R67" i="21"/>
  <c r="Q67" i="21"/>
  <c r="P71" i="21"/>
  <c r="R71" i="21"/>
  <c r="Q71" i="21"/>
  <c r="R16" i="21"/>
  <c r="P53" i="21"/>
  <c r="Q53" i="21"/>
  <c r="R87" i="21"/>
  <c r="O87" i="21"/>
  <c r="P87" i="21"/>
  <c r="Q95" i="21"/>
  <c r="R103" i="21"/>
  <c r="O103" i="21"/>
  <c r="P103" i="21"/>
  <c r="Q111" i="21"/>
  <c r="O31" i="21"/>
  <c r="O53" i="21"/>
  <c r="S65" i="21"/>
  <c r="Q86" i="21"/>
  <c r="Q94" i="21"/>
  <c r="Q102" i="21"/>
  <c r="Q106" i="21"/>
  <c r="O15" i="21"/>
  <c r="O19" i="21"/>
  <c r="Q20" i="21"/>
  <c r="Q33" i="21"/>
  <c r="Q35" i="21"/>
  <c r="Q37" i="21"/>
  <c r="S37" i="21" s="1"/>
  <c r="Q39" i="21"/>
  <c r="Q41" i="21"/>
  <c r="Q43" i="21"/>
  <c r="Q45" i="21"/>
  <c r="S45" i="21" s="1"/>
  <c r="Q47" i="21"/>
  <c r="Q49" i="21"/>
  <c r="Q51" i="21"/>
  <c r="O55" i="21"/>
  <c r="Q56" i="21"/>
  <c r="O59" i="21"/>
  <c r="Q61" i="21"/>
  <c r="O63" i="21"/>
  <c r="Q64" i="21"/>
  <c r="O67" i="21"/>
  <c r="Q68" i="21"/>
  <c r="O71" i="21"/>
  <c r="O75" i="21"/>
  <c r="O86" i="21"/>
  <c r="Q88" i="21"/>
  <c r="S88" i="21" s="1"/>
  <c r="O90" i="21"/>
  <c r="Q92" i="21"/>
  <c r="S92" i="21" s="1"/>
  <c r="O94" i="21"/>
  <c r="Q96" i="21"/>
  <c r="S96" i="21" s="1"/>
  <c r="O98" i="21"/>
  <c r="Q100" i="21"/>
  <c r="S100" i="21" s="1"/>
  <c r="O102" i="21"/>
  <c r="S102" i="21" s="1"/>
  <c r="Q104" i="21"/>
  <c r="S104" i="21" s="1"/>
  <c r="O106" i="21"/>
  <c r="Q108" i="21"/>
  <c r="S108" i="21" s="1"/>
  <c r="O110" i="21"/>
  <c r="Q112" i="21"/>
  <c r="S112" i="21" s="1"/>
  <c r="O114" i="21"/>
  <c r="P117" i="21"/>
  <c r="O118" i="21"/>
  <c r="P118" i="21"/>
  <c r="O16" i="21"/>
  <c r="S69" i="21"/>
  <c r="S72" i="21"/>
  <c r="Q90" i="21"/>
  <c r="Q98" i="21"/>
  <c r="Q110" i="21"/>
  <c r="Q114" i="21"/>
  <c r="S116" i="21"/>
  <c r="R117" i="21"/>
  <c r="O120" i="21"/>
  <c r="P120" i="21"/>
  <c r="O11" i="21"/>
  <c r="O18" i="21"/>
  <c r="R30" i="21"/>
  <c r="O32" i="21"/>
  <c r="S32" i="21" s="1"/>
  <c r="O34" i="21"/>
  <c r="O36" i="21"/>
  <c r="O38" i="21"/>
  <c r="S38" i="21" s="1"/>
  <c r="O40" i="21"/>
  <c r="O42" i="21"/>
  <c r="O44" i="21"/>
  <c r="S44" i="21" s="1"/>
  <c r="O46" i="21"/>
  <c r="O48" i="21"/>
  <c r="S48" i="21" s="1"/>
  <c r="O50" i="21"/>
  <c r="O52" i="21"/>
  <c r="O54" i="21"/>
  <c r="S54" i="21" s="1"/>
  <c r="P56" i="21"/>
  <c r="O61" i="21"/>
  <c r="P64" i="21"/>
  <c r="P68" i="21"/>
  <c r="R85" i="21"/>
  <c r="Q85" i="21"/>
  <c r="Q89" i="21"/>
  <c r="Q93" i="21"/>
  <c r="S93" i="21" s="1"/>
  <c r="Q97" i="21"/>
  <c r="Q101" i="21"/>
  <c r="Q105" i="21"/>
  <c r="S105" i="21" s="1"/>
  <c r="Q109" i="21"/>
  <c r="S109" i="21" s="1"/>
  <c r="Q113" i="21"/>
  <c r="O121" i="21"/>
  <c r="P121" i="21"/>
  <c r="Q124" i="21"/>
  <c r="Q125" i="21"/>
  <c r="S125" i="21" s="1"/>
  <c r="O56" i="21"/>
  <c r="O58" i="21"/>
  <c r="O62" i="21"/>
  <c r="S62" i="21" s="1"/>
  <c r="O64" i="21"/>
  <c r="O66" i="21"/>
  <c r="S66" i="21" s="1"/>
  <c r="O68" i="21"/>
  <c r="O70" i="21"/>
  <c r="S70" i="21" s="1"/>
  <c r="O74" i="21"/>
  <c r="D175" i="21"/>
  <c r="G163" i="21"/>
  <c r="H174" i="21" s="1"/>
  <c r="R10" i="31"/>
  <c r="P10" i="31"/>
  <c r="Q10" i="31"/>
  <c r="P34" i="31"/>
  <c r="Q34" i="31"/>
  <c r="R34" i="31"/>
  <c r="P38" i="31"/>
  <c r="Q38" i="31"/>
  <c r="R38" i="31"/>
  <c r="P42" i="31"/>
  <c r="Q42" i="31"/>
  <c r="R42" i="31"/>
  <c r="P46" i="31"/>
  <c r="Q46" i="31"/>
  <c r="R46" i="31"/>
  <c r="P50" i="31"/>
  <c r="Q50" i="31"/>
  <c r="R50" i="31"/>
  <c r="P56" i="31"/>
  <c r="Q56" i="31"/>
  <c r="R65" i="31"/>
  <c r="P65" i="31"/>
  <c r="Q65" i="31"/>
  <c r="Q89" i="31"/>
  <c r="R89" i="31"/>
  <c r="P89" i="31"/>
  <c r="P12" i="31"/>
  <c r="Q12" i="31"/>
  <c r="P32" i="31"/>
  <c r="Q32" i="31"/>
  <c r="P64" i="31"/>
  <c r="R64" i="31"/>
  <c r="Q64" i="31"/>
  <c r="Q131" i="31"/>
  <c r="R131" i="31"/>
  <c r="P131" i="31"/>
  <c r="O249" i="31"/>
  <c r="R249" i="31"/>
  <c r="R62" i="31"/>
  <c r="P62" i="31"/>
  <c r="Q62" i="31"/>
  <c r="R79" i="31"/>
  <c r="P79" i="31"/>
  <c r="P163" i="31"/>
  <c r="Q163" i="31"/>
  <c r="R166" i="31"/>
  <c r="P166" i="31"/>
  <c r="Q166" i="31"/>
  <c r="Q21" i="31"/>
  <c r="R21" i="31"/>
  <c r="P36" i="31"/>
  <c r="Q36" i="31"/>
  <c r="R36" i="31"/>
  <c r="P40" i="31"/>
  <c r="Q40" i="31"/>
  <c r="R40" i="31"/>
  <c r="P44" i="31"/>
  <c r="Q44" i="31"/>
  <c r="R44" i="31"/>
  <c r="P48" i="31"/>
  <c r="Q48" i="31"/>
  <c r="R48" i="31"/>
  <c r="P52" i="31"/>
  <c r="Q52" i="31"/>
  <c r="R52" i="31"/>
  <c r="Q94" i="31"/>
  <c r="R94" i="31"/>
  <c r="P94" i="31"/>
  <c r="Q102" i="31"/>
  <c r="R102" i="31"/>
  <c r="P102" i="31"/>
  <c r="Q110" i="31"/>
  <c r="R110" i="31"/>
  <c r="P110" i="31"/>
  <c r="Q118" i="31"/>
  <c r="R118" i="31"/>
  <c r="P118" i="31"/>
  <c r="P147" i="31"/>
  <c r="Q147" i="31"/>
  <c r="P151" i="31"/>
  <c r="Q151" i="31"/>
  <c r="R183" i="31"/>
  <c r="Q183" i="31"/>
  <c r="P183" i="31"/>
  <c r="O21" i="31"/>
  <c r="R67" i="31"/>
  <c r="P67" i="31"/>
  <c r="P72" i="31"/>
  <c r="Q72" i="31"/>
  <c r="O89" i="31"/>
  <c r="Q92" i="31"/>
  <c r="R92" i="31"/>
  <c r="Q99" i="31"/>
  <c r="R99" i="31"/>
  <c r="Q100" i="31"/>
  <c r="P100" i="31"/>
  <c r="Q107" i="31"/>
  <c r="R107" i="31"/>
  <c r="Q108" i="31"/>
  <c r="P108" i="31"/>
  <c r="Q115" i="31"/>
  <c r="R115" i="31"/>
  <c r="Q116" i="31"/>
  <c r="P116" i="31"/>
  <c r="Q119" i="31"/>
  <c r="P119" i="31"/>
  <c r="Q128" i="31"/>
  <c r="R128" i="31"/>
  <c r="P129" i="31"/>
  <c r="Q129" i="31"/>
  <c r="O147" i="31"/>
  <c r="O151" i="31"/>
  <c r="O163" i="31"/>
  <c r="R191" i="31"/>
  <c r="Q191" i="31"/>
  <c r="Q211" i="31"/>
  <c r="R211" i="31"/>
  <c r="P223" i="31"/>
  <c r="R223" i="31"/>
  <c r="Q95" i="31"/>
  <c r="R95" i="31"/>
  <c r="Q96" i="31"/>
  <c r="P96" i="31"/>
  <c r="Q103" i="31"/>
  <c r="R103" i="31"/>
  <c r="Q104" i="31"/>
  <c r="P104" i="31"/>
  <c r="Q111" i="31"/>
  <c r="R111" i="31"/>
  <c r="Q112" i="31"/>
  <c r="P112" i="31"/>
  <c r="P145" i="31"/>
  <c r="R145" i="31"/>
  <c r="R179" i="31"/>
  <c r="Q179" i="31"/>
  <c r="Q207" i="31"/>
  <c r="R207" i="31"/>
  <c r="P227" i="31"/>
  <c r="Q227" i="31"/>
  <c r="P231" i="31"/>
  <c r="Q231" i="31"/>
  <c r="P235" i="31"/>
  <c r="Q235" i="31"/>
  <c r="P239" i="31"/>
  <c r="Q239" i="31"/>
  <c r="Q244" i="31"/>
  <c r="P244" i="31"/>
  <c r="O15" i="31"/>
  <c r="O18" i="31"/>
  <c r="Q22" i="31"/>
  <c r="O72" i="31"/>
  <c r="P76" i="31"/>
  <c r="Q76" i="31"/>
  <c r="O92" i="31"/>
  <c r="O93" i="31"/>
  <c r="S93" i="31" s="1"/>
  <c r="U93" i="31" s="1"/>
  <c r="P95" i="31"/>
  <c r="R96" i="31"/>
  <c r="O99" i="31"/>
  <c r="O100" i="31"/>
  <c r="P103" i="31"/>
  <c r="R104" i="31"/>
  <c r="O107" i="31"/>
  <c r="O108" i="31"/>
  <c r="P111" i="31"/>
  <c r="R112" i="31"/>
  <c r="O115" i="31"/>
  <c r="O116" i="31"/>
  <c r="Q121" i="31"/>
  <c r="R121" i="31"/>
  <c r="Q122" i="31"/>
  <c r="P122" i="31"/>
  <c r="R122" i="31"/>
  <c r="Q125" i="31"/>
  <c r="R125" i="31"/>
  <c r="O129" i="31"/>
  <c r="Q143" i="31"/>
  <c r="Q145" i="31"/>
  <c r="P149" i="31"/>
  <c r="Q149" i="31"/>
  <c r="R149" i="31"/>
  <c r="P153" i="31"/>
  <c r="R153" i="31"/>
  <c r="Q155" i="31"/>
  <c r="Q159" i="31"/>
  <c r="P165" i="31"/>
  <c r="Q165" i="31"/>
  <c r="R165" i="31"/>
  <c r="Q175" i="31"/>
  <c r="P179" i="31"/>
  <c r="R199" i="31"/>
  <c r="Q199" i="31"/>
  <c r="P201" i="31"/>
  <c r="P207" i="31"/>
  <c r="P213" i="31"/>
  <c r="Q213" i="31"/>
  <c r="R213" i="31"/>
  <c r="P225" i="31"/>
  <c r="R225" i="31"/>
  <c r="R227" i="31"/>
  <c r="R231" i="31"/>
  <c r="R235" i="31"/>
  <c r="R239" i="31"/>
  <c r="O244" i="31"/>
  <c r="O22" i="31"/>
  <c r="O34" i="31"/>
  <c r="O36" i="31"/>
  <c r="O38" i="31"/>
  <c r="O40" i="31"/>
  <c r="O42" i="31"/>
  <c r="O44" i="31"/>
  <c r="O46" i="31"/>
  <c r="S46" i="31" s="1"/>
  <c r="U46" i="31" s="1"/>
  <c r="O48" i="31"/>
  <c r="O50" i="31"/>
  <c r="O52" i="31"/>
  <c r="O62" i="31"/>
  <c r="O79" i="31"/>
  <c r="O80" i="31"/>
  <c r="O88" i="31"/>
  <c r="S88" i="31" s="1"/>
  <c r="U88" i="31" s="1"/>
  <c r="O94" i="31"/>
  <c r="O98" i="31"/>
  <c r="O102" i="31"/>
  <c r="O106" i="31"/>
  <c r="S106" i="31" s="1"/>
  <c r="U106" i="31" s="1"/>
  <c r="O110" i="31"/>
  <c r="O114" i="31"/>
  <c r="S114" i="31" s="1"/>
  <c r="U114" i="31" s="1"/>
  <c r="O118" i="31"/>
  <c r="O121" i="31"/>
  <c r="P123" i="31"/>
  <c r="O125" i="31"/>
  <c r="P126" i="31"/>
  <c r="O128" i="31"/>
  <c r="O131" i="31"/>
  <c r="P132" i="31"/>
  <c r="S132" i="31" s="1"/>
  <c r="U132" i="31" s="1"/>
  <c r="O143" i="31"/>
  <c r="O145" i="31"/>
  <c r="O153" i="31"/>
  <c r="S153" i="31" s="1"/>
  <c r="U153" i="31" s="1"/>
  <c r="O155" i="31"/>
  <c r="O159" i="31"/>
  <c r="Q169" i="31"/>
  <c r="O175" i="31"/>
  <c r="O178" i="31"/>
  <c r="O182" i="31"/>
  <c r="O206" i="31"/>
  <c r="O207" i="31"/>
  <c r="O210" i="31"/>
  <c r="O211" i="31"/>
  <c r="O223" i="31"/>
  <c r="O225" i="31"/>
  <c r="G264" i="31"/>
  <c r="H274" i="31" s="1"/>
  <c r="D275" i="31"/>
  <c r="S124" i="31"/>
  <c r="U124" i="31" s="1"/>
  <c r="S130" i="31"/>
  <c r="U130" i="31" s="1"/>
  <c r="S133" i="31"/>
  <c r="U133" i="31" s="1"/>
  <c r="O166" i="31"/>
  <c r="O219" i="31"/>
  <c r="S219" i="31" s="1"/>
  <c r="U219" i="31" s="1"/>
  <c r="O221" i="31"/>
  <c r="S221" i="31" s="1"/>
  <c r="U221" i="31" s="1"/>
  <c r="O229" i="31"/>
  <c r="S229" i="31" s="1"/>
  <c r="U229" i="31" s="1"/>
  <c r="O233" i="31"/>
  <c r="S233" i="31" s="1"/>
  <c r="U233" i="31" s="1"/>
  <c r="O237" i="31"/>
  <c r="S237" i="31" s="1"/>
  <c r="U237" i="31" s="1"/>
  <c r="S55" i="31"/>
  <c r="U55" i="31" s="1"/>
  <c r="R150" i="31"/>
  <c r="P150" i="31"/>
  <c r="P180" i="31"/>
  <c r="Q180" i="31"/>
  <c r="P186" i="31"/>
  <c r="Q186" i="31"/>
  <c r="R186" i="31"/>
  <c r="P194" i="31"/>
  <c r="Q194" i="31"/>
  <c r="R194" i="31"/>
  <c r="P202" i="31"/>
  <c r="Q202" i="31"/>
  <c r="R202" i="31"/>
  <c r="P14" i="31"/>
  <c r="R20" i="31"/>
  <c r="P37" i="31"/>
  <c r="Q66" i="31"/>
  <c r="Q74" i="31"/>
  <c r="O12" i="31"/>
  <c r="P13" i="31"/>
  <c r="Q14" i="31"/>
  <c r="Q17" i="31"/>
  <c r="P21" i="31"/>
  <c r="O30" i="31"/>
  <c r="O32" i="31"/>
  <c r="Q33" i="31"/>
  <c r="Q35" i="31"/>
  <c r="Q37" i="31"/>
  <c r="Q39" i="31"/>
  <c r="Q41" i="31"/>
  <c r="Q43" i="31"/>
  <c r="Q45" i="31"/>
  <c r="Q47" i="31"/>
  <c r="Q49" i="31"/>
  <c r="Q51" i="31"/>
  <c r="Q53" i="31"/>
  <c r="O54" i="31"/>
  <c r="O56" i="31"/>
  <c r="Q57" i="31"/>
  <c r="O58" i="31"/>
  <c r="Q59" i="31"/>
  <c r="Q61" i="31"/>
  <c r="Q63" i="31"/>
  <c r="R66" i="31"/>
  <c r="O68" i="31"/>
  <c r="R70" i="31"/>
  <c r="P71" i="31"/>
  <c r="R74" i="31"/>
  <c r="P75" i="31"/>
  <c r="R80" i="31"/>
  <c r="P80" i="31"/>
  <c r="P81" i="31"/>
  <c r="R81" i="31"/>
  <c r="R119" i="31"/>
  <c r="P120" i="31"/>
  <c r="P140" i="31"/>
  <c r="R140" i="31"/>
  <c r="R141" i="31"/>
  <c r="P141" i="31"/>
  <c r="R142" i="31"/>
  <c r="P142" i="31"/>
  <c r="R144" i="31"/>
  <c r="P144" i="31"/>
  <c r="R158" i="31"/>
  <c r="P158" i="31"/>
  <c r="P161" i="31"/>
  <c r="R161" i="31"/>
  <c r="R170" i="31"/>
  <c r="P170" i="31"/>
  <c r="R172" i="31"/>
  <c r="P172" i="31"/>
  <c r="Q20" i="31"/>
  <c r="R152" i="31"/>
  <c r="P152" i="31"/>
  <c r="R12" i="31"/>
  <c r="P17" i="31"/>
  <c r="R32" i="31"/>
  <c r="P33" i="31"/>
  <c r="P35" i="31"/>
  <c r="P39" i="31"/>
  <c r="P41" i="31"/>
  <c r="P43" i="31"/>
  <c r="P45" i="31"/>
  <c r="P47" i="31"/>
  <c r="P49" i="31"/>
  <c r="P51" i="31"/>
  <c r="P53" i="31"/>
  <c r="R54" i="31"/>
  <c r="R56" i="31"/>
  <c r="P57" i="31"/>
  <c r="R58" i="31"/>
  <c r="P59" i="31"/>
  <c r="P61" i="31"/>
  <c r="P63" i="31"/>
  <c r="Q70" i="31"/>
  <c r="S90" i="31"/>
  <c r="U90" i="31" s="1"/>
  <c r="Q150" i="31"/>
  <c r="Q152" i="31"/>
  <c r="R154" i="31"/>
  <c r="P154" i="31"/>
  <c r="R156" i="31"/>
  <c r="P156" i="31"/>
  <c r="R168" i="31"/>
  <c r="P168" i="31"/>
  <c r="R180" i="31"/>
  <c r="P184" i="31"/>
  <c r="Q184" i="31"/>
  <c r="R184" i="31"/>
  <c r="P192" i="31"/>
  <c r="Q192" i="31"/>
  <c r="R192" i="31"/>
  <c r="P200" i="31"/>
  <c r="Q200" i="31"/>
  <c r="R200" i="31"/>
  <c r="O11" i="31"/>
  <c r="S11" i="31" s="1"/>
  <c r="U11" i="31" s="1"/>
  <c r="O14" i="31"/>
  <c r="O17" i="31"/>
  <c r="P30" i="31"/>
  <c r="O33" i="31"/>
  <c r="O35" i="31"/>
  <c r="O37" i="31"/>
  <c r="O39" i="31"/>
  <c r="O41" i="31"/>
  <c r="O43" i="31"/>
  <c r="O45" i="31"/>
  <c r="O47" i="31"/>
  <c r="O49" i="31"/>
  <c r="O51" i="31"/>
  <c r="O53" i="31"/>
  <c r="O57" i="31"/>
  <c r="O59" i="31"/>
  <c r="O61" i="31"/>
  <c r="O63" i="31"/>
  <c r="O66" i="31"/>
  <c r="Q68" i="31"/>
  <c r="O70" i="31"/>
  <c r="Q71" i="31"/>
  <c r="O74" i="31"/>
  <c r="Q75" i="31"/>
  <c r="O78" i="31"/>
  <c r="P85" i="31"/>
  <c r="R85" i="31"/>
  <c r="P87" i="31"/>
  <c r="R120" i="31"/>
  <c r="S126" i="31"/>
  <c r="U126" i="31" s="1"/>
  <c r="R146" i="31"/>
  <c r="P146" i="31"/>
  <c r="R148" i="31"/>
  <c r="P148" i="31"/>
  <c r="R162" i="31"/>
  <c r="P162" i="31"/>
  <c r="R164" i="31"/>
  <c r="P164" i="31"/>
  <c r="R174" i="31"/>
  <c r="P174" i="31"/>
  <c r="P176" i="31"/>
  <c r="Q176" i="31"/>
  <c r="Q216" i="31"/>
  <c r="R216" i="31"/>
  <c r="P216" i="31"/>
  <c r="O65" i="31"/>
  <c r="O69" i="31"/>
  <c r="S69" i="31" s="1"/>
  <c r="U69" i="31" s="1"/>
  <c r="O71" i="31"/>
  <c r="O73" i="31"/>
  <c r="S73" i="31" s="1"/>
  <c r="U73" i="31" s="1"/>
  <c r="O75" i="31"/>
  <c r="O77" i="31"/>
  <c r="S77" i="31" s="1"/>
  <c r="U77" i="31" s="1"/>
  <c r="O81" i="31"/>
  <c r="P82" i="31"/>
  <c r="P84" i="31"/>
  <c r="S84" i="31" s="1"/>
  <c r="U84" i="31" s="1"/>
  <c r="O85" i="31"/>
  <c r="P86" i="31"/>
  <c r="O87" i="31"/>
  <c r="O91" i="31"/>
  <c r="O119" i="31"/>
  <c r="R143" i="31"/>
  <c r="R147" i="31"/>
  <c r="R151" i="31"/>
  <c r="R155" i="31"/>
  <c r="R159" i="31"/>
  <c r="O161" i="31"/>
  <c r="R163" i="31"/>
  <c r="R167" i="31"/>
  <c r="S167" i="31" s="1"/>
  <c r="U167" i="31" s="1"/>
  <c r="R171" i="31"/>
  <c r="R175" i="31"/>
  <c r="R177" i="31"/>
  <c r="Q177" i="31"/>
  <c r="P178" i="31"/>
  <c r="Q178" i="31"/>
  <c r="P188" i="31"/>
  <c r="Q188" i="31"/>
  <c r="P190" i="31"/>
  <c r="Q190" i="31"/>
  <c r="P204" i="31"/>
  <c r="Q204" i="31"/>
  <c r="R204" i="31"/>
  <c r="Q220" i="31"/>
  <c r="R220" i="31"/>
  <c r="P220" i="31"/>
  <c r="P242" i="31"/>
  <c r="Q242" i="31"/>
  <c r="O242" i="31"/>
  <c r="Q224" i="31"/>
  <c r="R224" i="31"/>
  <c r="P224" i="31"/>
  <c r="R242" i="31"/>
  <c r="O120" i="31"/>
  <c r="O141" i="31"/>
  <c r="R181" i="31"/>
  <c r="Q181" i="31"/>
  <c r="P182" i="31"/>
  <c r="Q182" i="31"/>
  <c r="P196" i="31"/>
  <c r="Q196" i="31"/>
  <c r="P198" i="31"/>
  <c r="Q198" i="31"/>
  <c r="P248" i="31"/>
  <c r="Q248" i="31"/>
  <c r="O248" i="31"/>
  <c r="P250" i="31"/>
  <c r="Q250" i="31"/>
  <c r="O250" i="31"/>
  <c r="O186" i="31"/>
  <c r="O190" i="31"/>
  <c r="O194" i="31"/>
  <c r="O198" i="31"/>
  <c r="O202" i="31"/>
  <c r="P206" i="31"/>
  <c r="Q206" i="31"/>
  <c r="P210" i="31"/>
  <c r="Q210" i="31"/>
  <c r="Q218" i="31"/>
  <c r="R218" i="31"/>
  <c r="Q226" i="31"/>
  <c r="R226" i="31"/>
  <c r="Q230" i="31"/>
  <c r="R230" i="31"/>
  <c r="Q234" i="31"/>
  <c r="R234" i="31"/>
  <c r="Q238" i="31"/>
  <c r="R238" i="31"/>
  <c r="P243" i="31"/>
  <c r="Q243" i="31"/>
  <c r="P251" i="31"/>
  <c r="Q251" i="31"/>
  <c r="O142" i="31"/>
  <c r="O144" i="31"/>
  <c r="O146" i="31"/>
  <c r="O148" i="31"/>
  <c r="O150" i="31"/>
  <c r="O152" i="31"/>
  <c r="O154" i="31"/>
  <c r="O156" i="31"/>
  <c r="O158" i="31"/>
  <c r="O162" i="31"/>
  <c r="O164" i="31"/>
  <c r="O168" i="31"/>
  <c r="O170" i="31"/>
  <c r="O172" i="31"/>
  <c r="O174" i="31"/>
  <c r="O176" i="31"/>
  <c r="O180" i="31"/>
  <c r="O184" i="31"/>
  <c r="Q185" i="31"/>
  <c r="O188" i="31"/>
  <c r="Q189" i="31"/>
  <c r="O192" i="31"/>
  <c r="Q193" i="31"/>
  <c r="O196" i="31"/>
  <c r="Q197" i="31"/>
  <c r="O200" i="31"/>
  <c r="Q201" i="31"/>
  <c r="O204" i="31"/>
  <c r="P208" i="31"/>
  <c r="Q208" i="31"/>
  <c r="P212" i="31"/>
  <c r="Q212" i="31"/>
  <c r="Q214" i="31"/>
  <c r="R214" i="31"/>
  <c r="Q222" i="31"/>
  <c r="R222" i="31"/>
  <c r="Q228" i="31"/>
  <c r="R228" i="31"/>
  <c r="Q232" i="31"/>
  <c r="R232" i="31"/>
  <c r="Q236" i="31"/>
  <c r="R236" i="31"/>
  <c r="P240" i="31"/>
  <c r="Q240" i="31"/>
  <c r="R243" i="31"/>
  <c r="O246" i="31"/>
  <c r="P246" i="31"/>
  <c r="O247" i="31"/>
  <c r="P247" i="31"/>
  <c r="P249" i="31"/>
  <c r="Q249" i="31"/>
  <c r="R251" i="31"/>
  <c r="O214" i="31"/>
  <c r="O216" i="31"/>
  <c r="O218" i="31"/>
  <c r="O220" i="31"/>
  <c r="O222" i="31"/>
  <c r="O224" i="31"/>
  <c r="O226" i="31"/>
  <c r="O228" i="31"/>
  <c r="O230" i="31"/>
  <c r="O232" i="31"/>
  <c r="O234" i="31"/>
  <c r="O236" i="31"/>
  <c r="O238" i="31"/>
  <c r="R244" i="31"/>
  <c r="O177" i="31"/>
  <c r="O179" i="31"/>
  <c r="O181" i="31"/>
  <c r="O183" i="31"/>
  <c r="O185" i="31"/>
  <c r="S185" i="31" s="1"/>
  <c r="U185" i="31" s="1"/>
  <c r="O187" i="31"/>
  <c r="O189" i="31"/>
  <c r="O191" i="31"/>
  <c r="O193" i="31"/>
  <c r="S193" i="31" s="1"/>
  <c r="U193" i="31" s="1"/>
  <c r="O195" i="31"/>
  <c r="O197" i="31"/>
  <c r="O199" i="31"/>
  <c r="O201" i="31"/>
  <c r="O203" i="31"/>
  <c r="S203" i="31" s="1"/>
  <c r="U203" i="31" s="1"/>
  <c r="O205" i="31"/>
  <c r="D197" i="12"/>
  <c r="D190" i="12"/>
  <c r="M30" i="17"/>
  <c r="P20" i="17"/>
  <c r="N20" i="17"/>
  <c r="O20" i="17"/>
  <c r="P22" i="17"/>
  <c r="N22" i="17"/>
  <c r="O22" i="17"/>
  <c r="O14" i="17"/>
  <c r="N14" i="17"/>
  <c r="O12" i="17"/>
  <c r="N12" i="17"/>
  <c r="O17" i="17"/>
  <c r="N17" i="17"/>
  <c r="M17" i="17"/>
  <c r="N60" i="17"/>
  <c r="N64" i="17"/>
  <c r="P74" i="17"/>
  <c r="N100" i="17"/>
  <c r="O101" i="17"/>
  <c r="O105" i="17"/>
  <c r="O113" i="17"/>
  <c r="O119" i="17"/>
  <c r="N119" i="17"/>
  <c r="O126" i="17"/>
  <c r="N126" i="17"/>
  <c r="D174" i="17"/>
  <c r="D176" i="17" s="1"/>
  <c r="G164" i="17"/>
  <c r="O18" i="17"/>
  <c r="N31" i="17"/>
  <c r="N33" i="17"/>
  <c r="N35" i="17"/>
  <c r="Q35" i="17" s="1"/>
  <c r="S35" i="17" s="1"/>
  <c r="Q36" i="17"/>
  <c r="S36" i="17" s="1"/>
  <c r="N37" i="17"/>
  <c r="N39" i="17"/>
  <c r="N41" i="17"/>
  <c r="N43" i="17"/>
  <c r="N45" i="17"/>
  <c r="Q46" i="17"/>
  <c r="S46" i="17" s="1"/>
  <c r="N47" i="17"/>
  <c r="N49" i="17"/>
  <c r="N51" i="17"/>
  <c r="Q51" i="17" s="1"/>
  <c r="S51" i="17" s="1"/>
  <c r="O53" i="17"/>
  <c r="O57" i="17"/>
  <c r="O60" i="17"/>
  <c r="O61" i="17"/>
  <c r="O64" i="17"/>
  <c r="O65" i="17"/>
  <c r="O68" i="17"/>
  <c r="M73" i="17"/>
  <c r="N90" i="17"/>
  <c r="P92" i="17"/>
  <c r="N98" i="17"/>
  <c r="P100" i="17"/>
  <c r="P101" i="17"/>
  <c r="N102" i="17"/>
  <c r="P105" i="17"/>
  <c r="N106" i="17"/>
  <c r="N110" i="17"/>
  <c r="P113" i="17"/>
  <c r="N114" i="17"/>
  <c r="P119" i="17"/>
  <c r="O121" i="17"/>
  <c r="N121" i="17"/>
  <c r="M123" i="17"/>
  <c r="M126" i="17"/>
  <c r="O127" i="17"/>
  <c r="M131" i="17"/>
  <c r="P131" i="17"/>
  <c r="D165" i="17"/>
  <c r="G162" i="17"/>
  <c r="M14" i="17"/>
  <c r="N92" i="17"/>
  <c r="M13" i="17"/>
  <c r="Q13" i="17" s="1"/>
  <c r="S13" i="17" s="1"/>
  <c r="M20" i="17"/>
  <c r="M22" i="17"/>
  <c r="M52" i="17"/>
  <c r="Q52" i="17" s="1"/>
  <c r="S52" i="17" s="1"/>
  <c r="P53" i="17"/>
  <c r="Q53" i="17" s="1"/>
  <c r="S53" i="17" s="1"/>
  <c r="N54" i="17"/>
  <c r="P57" i="17"/>
  <c r="N58" i="17"/>
  <c r="M59" i="17"/>
  <c r="Q59" i="17" s="1"/>
  <c r="S59" i="17" s="1"/>
  <c r="P61" i="17"/>
  <c r="N62" i="17"/>
  <c r="M63" i="17"/>
  <c r="P65" i="17"/>
  <c r="N66" i="17"/>
  <c r="M67" i="17"/>
  <c r="Q67" i="17" s="1"/>
  <c r="S67" i="17" s="1"/>
  <c r="O73" i="17"/>
  <c r="Q75" i="17"/>
  <c r="S75" i="17" s="1"/>
  <c r="M76" i="17"/>
  <c r="N88" i="17"/>
  <c r="P90" i="17"/>
  <c r="M92" i="17"/>
  <c r="Q95" i="17"/>
  <c r="S95" i="17" s="1"/>
  <c r="N96" i="17"/>
  <c r="P98" i="17"/>
  <c r="M100" i="17"/>
  <c r="M101" i="17"/>
  <c r="O102" i="17"/>
  <c r="O103" i="17"/>
  <c r="M105" i="17"/>
  <c r="O106" i="17"/>
  <c r="O107" i="17"/>
  <c r="Q107" i="17" s="1"/>
  <c r="S107" i="17" s="1"/>
  <c r="O110" i="17"/>
  <c r="O111" i="17"/>
  <c r="M113" i="17"/>
  <c r="O114" i="17"/>
  <c r="O115" i="17"/>
  <c r="O117" i="17"/>
  <c r="N117" i="17"/>
  <c r="O123" i="17"/>
  <c r="N123" i="17"/>
  <c r="P126" i="17"/>
  <c r="P127" i="17"/>
  <c r="O130" i="17"/>
  <c r="N130" i="17"/>
  <c r="M54" i="17"/>
  <c r="M58" i="17"/>
  <c r="M60" i="17"/>
  <c r="M62" i="17"/>
  <c r="M64" i="17"/>
  <c r="M66" i="17"/>
  <c r="M71" i="17"/>
  <c r="Q71" i="17" s="1"/>
  <c r="S71" i="17" s="1"/>
  <c r="M74" i="17"/>
  <c r="M102" i="17"/>
  <c r="M104" i="17"/>
  <c r="Q104" i="17" s="1"/>
  <c r="S104" i="17" s="1"/>
  <c r="M106" i="17"/>
  <c r="M110" i="17"/>
  <c r="M112" i="17"/>
  <c r="Q112" i="17" s="1"/>
  <c r="S112" i="17" s="1"/>
  <c r="M114" i="17"/>
  <c r="M116" i="17"/>
  <c r="Q116" i="17" s="1"/>
  <c r="S116" i="17" s="1"/>
  <c r="M118" i="17"/>
  <c r="M120" i="17"/>
  <c r="Q120" i="17" s="1"/>
  <c r="S120" i="17" s="1"/>
  <c r="M122" i="17"/>
  <c r="O125" i="17"/>
  <c r="Q125" i="17" s="1"/>
  <c r="S125" i="17" s="1"/>
  <c r="M127" i="17"/>
  <c r="O129" i="17"/>
  <c r="Q129" i="17" s="1"/>
  <c r="S129" i="17" s="1"/>
  <c r="N132" i="17"/>
  <c r="M133" i="17"/>
  <c r="Q133" i="17" s="1"/>
  <c r="S133" i="17" s="1"/>
  <c r="R122" i="3"/>
  <c r="R55" i="3"/>
  <c r="H56" i="3"/>
  <c r="R44" i="3"/>
  <c r="O52" i="3"/>
  <c r="R138" i="3"/>
  <c r="E35" i="4"/>
  <c r="U128" i="8"/>
  <c r="M33" i="8"/>
  <c r="M128" i="8" s="1"/>
  <c r="M134" i="8"/>
  <c r="M233" i="8" s="1"/>
  <c r="E103" i="12"/>
  <c r="M109" i="12"/>
  <c r="M179" i="12" s="1"/>
  <c r="N106" i="13"/>
  <c r="O106" i="13" s="1"/>
  <c r="N118" i="13"/>
  <c r="O118" i="13" s="1"/>
  <c r="N131" i="13"/>
  <c r="O131" i="13" s="1"/>
  <c r="N136" i="13"/>
  <c r="O136" i="13" s="1"/>
  <c r="N137" i="13"/>
  <c r="O137" i="13" s="1"/>
  <c r="N138" i="13"/>
  <c r="O138" i="13" s="1"/>
  <c r="N139" i="13"/>
  <c r="O139" i="13" s="1"/>
  <c r="N144" i="13"/>
  <c r="O144" i="13" s="1"/>
  <c r="N11" i="13"/>
  <c r="N13" i="13"/>
  <c r="O13" i="13" s="1"/>
  <c r="N25" i="13"/>
  <c r="O25" i="13" s="1"/>
  <c r="N36" i="13"/>
  <c r="O36" i="13" s="1"/>
  <c r="N40" i="13"/>
  <c r="O40" i="13" s="1"/>
  <c r="E242" i="13"/>
  <c r="N75" i="13"/>
  <c r="O75" i="13" s="1"/>
  <c r="N87" i="13"/>
  <c r="O87" i="13" s="1"/>
  <c r="N97" i="13"/>
  <c r="O97" i="13" s="1"/>
  <c r="N107" i="13"/>
  <c r="O107" i="13" s="1"/>
  <c r="N108" i="13"/>
  <c r="O108" i="13" s="1"/>
  <c r="N109" i="13"/>
  <c r="O109" i="13" s="1"/>
  <c r="N110" i="13"/>
  <c r="O110" i="13" s="1"/>
  <c r="N124" i="13"/>
  <c r="O124" i="13" s="1"/>
  <c r="N240" i="13"/>
  <c r="O240" i="13" s="1"/>
  <c r="N267" i="13"/>
  <c r="O267" i="13" s="1"/>
  <c r="N251" i="13"/>
  <c r="O251" i="13" s="1"/>
  <c r="N279" i="13"/>
  <c r="O279" i="13" s="1"/>
  <c r="N197" i="13"/>
  <c r="O197" i="13" s="1"/>
  <c r="N250" i="13"/>
  <c r="O250" i="13" s="1"/>
  <c r="N266" i="13"/>
  <c r="O266" i="13" s="1"/>
  <c r="N354" i="13"/>
  <c r="O354" i="13" s="1"/>
  <c r="N361" i="13"/>
  <c r="O361" i="13" s="1"/>
  <c r="N362" i="13"/>
  <c r="O362" i="13" s="1"/>
  <c r="N363" i="13"/>
  <c r="O363" i="13" s="1"/>
  <c r="N364" i="13"/>
  <c r="O364" i="13" s="1"/>
  <c r="O248" i="13"/>
  <c r="N338" i="13"/>
  <c r="O338" i="13" s="1"/>
  <c r="N332" i="13"/>
  <c r="O332" i="13" s="1"/>
  <c r="N357" i="13"/>
  <c r="O357" i="13" s="1"/>
  <c r="N394" i="13"/>
  <c r="O394" i="13" s="1"/>
  <c r="N395" i="13"/>
  <c r="O395" i="13" s="1"/>
  <c r="N349" i="13"/>
  <c r="O349" i="13" s="1"/>
  <c r="S349" i="13" s="1"/>
  <c r="U349" i="13" s="1"/>
  <c r="N380" i="13"/>
  <c r="O380" i="13" s="1"/>
  <c r="N381" i="13"/>
  <c r="O381" i="13" s="1"/>
  <c r="N382" i="13"/>
  <c r="O382" i="13" s="1"/>
  <c r="N429" i="13"/>
  <c r="O429" i="13" s="1"/>
  <c r="N430" i="13"/>
  <c r="O430" i="13" s="1"/>
  <c r="N431" i="13"/>
  <c r="O431" i="13" s="1"/>
  <c r="N359" i="13"/>
  <c r="O359" i="13" s="1"/>
  <c r="N407" i="13"/>
  <c r="O407" i="13" s="1"/>
  <c r="N408" i="13"/>
  <c r="O408" i="13" s="1"/>
  <c r="N409" i="13"/>
  <c r="O409" i="13" s="1"/>
  <c r="N410" i="13"/>
  <c r="O410" i="13" s="1"/>
  <c r="M11" i="14"/>
  <c r="M43" i="14" s="1"/>
  <c r="N505" i="13"/>
  <c r="N506" i="13"/>
  <c r="D56" i="19"/>
  <c r="L25" i="19"/>
  <c r="L19" i="19"/>
  <c r="D103" i="19"/>
  <c r="R29" i="3"/>
  <c r="R111" i="3"/>
  <c r="Q130" i="3"/>
  <c r="Q18" i="3"/>
  <c r="O30" i="3"/>
  <c r="S30" i="3" s="1"/>
  <c r="Q57" i="3"/>
  <c r="O83" i="3"/>
  <c r="R107" i="3"/>
  <c r="P108" i="3"/>
  <c r="P144" i="3"/>
  <c r="R155" i="3"/>
  <c r="Q26" i="3"/>
  <c r="Q27" i="3"/>
  <c r="Q52" i="3"/>
  <c r="Q53" i="3"/>
  <c r="P110" i="3"/>
  <c r="R130" i="3"/>
  <c r="R162" i="3"/>
  <c r="R11" i="3"/>
  <c r="O41" i="3"/>
  <c r="O13" i="3"/>
  <c r="Q41" i="3"/>
  <c r="Q104" i="3"/>
  <c r="Q111" i="3"/>
  <c r="Q142" i="3"/>
  <c r="O144" i="3"/>
  <c r="O179" i="3"/>
  <c r="G221" i="3"/>
  <c r="O104" i="3"/>
  <c r="O111" i="3"/>
  <c r="O157" i="3"/>
  <c r="Q29" i="3"/>
  <c r="Q165" i="3"/>
  <c r="O72" i="3"/>
  <c r="R23" i="3"/>
  <c r="R40" i="3"/>
  <c r="P41" i="3"/>
  <c r="Q49" i="3"/>
  <c r="Q72" i="3"/>
  <c r="R103" i="3"/>
  <c r="P104" i="3"/>
  <c r="Q156" i="3"/>
  <c r="R165" i="3"/>
  <c r="Q174" i="3"/>
  <c r="O10" i="3"/>
  <c r="Q14" i="3"/>
  <c r="Q15" i="3"/>
  <c r="O25" i="3"/>
  <c r="Q45" i="3"/>
  <c r="O48" i="3"/>
  <c r="R79" i="3"/>
  <c r="P80" i="3"/>
  <c r="Q108" i="3"/>
  <c r="R110" i="3"/>
  <c r="Q126" i="3"/>
  <c r="P184" i="3"/>
  <c r="D235" i="3"/>
  <c r="Q168" i="3"/>
  <c r="Q169" i="3"/>
  <c r="O170" i="3"/>
  <c r="Q180" i="3"/>
  <c r="Q184" i="3"/>
  <c r="R189" i="3"/>
  <c r="P190" i="3"/>
  <c r="P192" i="3"/>
  <c r="R15" i="3"/>
  <c r="R75" i="3"/>
  <c r="P76" i="3"/>
  <c r="Q80" i="3"/>
  <c r="R126" i="3"/>
  <c r="R10" i="3"/>
  <c r="Q22" i="3"/>
  <c r="Q23" i="3"/>
  <c r="R27" i="3"/>
  <c r="R48" i="3"/>
  <c r="P49" i="3"/>
  <c r="R52" i="3"/>
  <c r="P53" i="3"/>
  <c r="R71" i="3"/>
  <c r="P72" i="3"/>
  <c r="Q76" i="3"/>
  <c r="O79" i="3"/>
  <c r="Q88" i="3"/>
  <c r="O126" i="3"/>
  <c r="P142" i="3"/>
  <c r="O149" i="3"/>
  <c r="O153" i="3"/>
  <c r="P156" i="3"/>
  <c r="R169" i="3"/>
  <c r="P170" i="3"/>
  <c r="Q190" i="3"/>
  <c r="Q192" i="3"/>
  <c r="O61" i="3"/>
  <c r="Q64" i="3"/>
  <c r="Q67" i="3"/>
  <c r="O92" i="3"/>
  <c r="Q95" i="3"/>
  <c r="Q99" i="3"/>
  <c r="Q132" i="3"/>
  <c r="Q134" i="3"/>
  <c r="O145" i="3"/>
  <c r="P146" i="3"/>
  <c r="P150" i="3"/>
  <c r="Q158" i="3"/>
  <c r="O159" i="3"/>
  <c r="P172" i="3"/>
  <c r="Q193" i="3"/>
  <c r="Q10" i="3"/>
  <c r="Q11" i="3"/>
  <c r="P14" i="3"/>
  <c r="P18" i="3"/>
  <c r="P22" i="3"/>
  <c r="P26" i="3"/>
  <c r="Q37" i="3"/>
  <c r="O45" i="3"/>
  <c r="Q48" i="3"/>
  <c r="P57" i="3"/>
  <c r="Q61" i="3"/>
  <c r="O64" i="3"/>
  <c r="Q65" i="3"/>
  <c r="O67" i="3"/>
  <c r="Q68" i="3"/>
  <c r="O76" i="3"/>
  <c r="Q79" i="3"/>
  <c r="R87" i="3"/>
  <c r="P88" i="3"/>
  <c r="Q92" i="3"/>
  <c r="O95" i="3"/>
  <c r="Q96" i="3"/>
  <c r="O99" i="3"/>
  <c r="O108" i="3"/>
  <c r="O110" i="3"/>
  <c r="Q125" i="3"/>
  <c r="Q128" i="3"/>
  <c r="P129" i="3"/>
  <c r="O132" i="3"/>
  <c r="O134" i="3"/>
  <c r="O136" i="3"/>
  <c r="Q138" i="3"/>
  <c r="S138" i="3" s="1"/>
  <c r="P141" i="3"/>
  <c r="R147" i="3"/>
  <c r="R151" i="3"/>
  <c r="Q154" i="3"/>
  <c r="Q155" i="3"/>
  <c r="O156" i="3"/>
  <c r="Q159" i="3"/>
  <c r="Q161" i="3"/>
  <c r="Q162" i="3"/>
  <c r="P29" i="3"/>
  <c r="P168" i="3"/>
  <c r="P174" i="3"/>
  <c r="O175" i="3"/>
  <c r="P180" i="3"/>
  <c r="O183" i="3"/>
  <c r="Q186" i="3"/>
  <c r="Q188" i="3"/>
  <c r="Q189" i="3"/>
  <c r="O190" i="3"/>
  <c r="R197" i="3"/>
  <c r="O125" i="3"/>
  <c r="Q185" i="3"/>
  <c r="O186" i="3"/>
  <c r="P196" i="3"/>
  <c r="O18" i="3"/>
  <c r="O22" i="3"/>
  <c r="P37" i="3"/>
  <c r="O57" i="3"/>
  <c r="R60" i="3"/>
  <c r="P61" i="3"/>
  <c r="R64" i="3"/>
  <c r="P65" i="3"/>
  <c r="R67" i="3"/>
  <c r="P68" i="3"/>
  <c r="O88" i="3"/>
  <c r="R91" i="3"/>
  <c r="P92" i="3"/>
  <c r="R95" i="3"/>
  <c r="P96" i="3"/>
  <c r="R99" i="3"/>
  <c r="P125" i="3"/>
  <c r="O129" i="3"/>
  <c r="O130" i="3"/>
  <c r="R132" i="3"/>
  <c r="R134" i="3"/>
  <c r="O141" i="3"/>
  <c r="Q144" i="3"/>
  <c r="S144" i="3" s="1"/>
  <c r="Q146" i="3"/>
  <c r="Q147" i="3"/>
  <c r="Q150" i="3"/>
  <c r="Q151" i="3"/>
  <c r="P154" i="3"/>
  <c r="R158" i="3"/>
  <c r="P159" i="3"/>
  <c r="P161" i="3"/>
  <c r="Q170" i="3"/>
  <c r="Q172" i="3"/>
  <c r="O174" i="3"/>
  <c r="R185" i="3"/>
  <c r="P186" i="3"/>
  <c r="O187" i="3"/>
  <c r="P188" i="3"/>
  <c r="R193" i="3"/>
  <c r="Q196" i="3"/>
  <c r="Q197" i="3"/>
  <c r="Q112" i="3"/>
  <c r="R112" i="3"/>
  <c r="P50" i="3"/>
  <c r="R50" i="3"/>
  <c r="Q50" i="3"/>
  <c r="P77" i="3"/>
  <c r="R77" i="3"/>
  <c r="Q77" i="3"/>
  <c r="R127" i="3"/>
  <c r="Q127" i="3"/>
  <c r="P127" i="3"/>
  <c r="R139" i="3"/>
  <c r="Q139" i="3"/>
  <c r="P139" i="3"/>
  <c r="P167" i="3"/>
  <c r="R167" i="3"/>
  <c r="Q167" i="3"/>
  <c r="P112" i="3"/>
  <c r="P17" i="3"/>
  <c r="Q17" i="3"/>
  <c r="R17" i="3"/>
  <c r="P21" i="3"/>
  <c r="Q21" i="3"/>
  <c r="R21" i="3"/>
  <c r="P42" i="3"/>
  <c r="R42" i="3"/>
  <c r="Q42" i="3"/>
  <c r="P73" i="3"/>
  <c r="R73" i="3"/>
  <c r="Q73" i="3"/>
  <c r="R12" i="3"/>
  <c r="Q12" i="3"/>
  <c r="P13" i="3"/>
  <c r="Q13" i="3"/>
  <c r="R13" i="3"/>
  <c r="P38" i="3"/>
  <c r="R38" i="3"/>
  <c r="Q38" i="3"/>
  <c r="P62" i="3"/>
  <c r="R62" i="3"/>
  <c r="Q62" i="3"/>
  <c r="P69" i="3"/>
  <c r="R69" i="3"/>
  <c r="Q69" i="3"/>
  <c r="P93" i="3"/>
  <c r="R93" i="3"/>
  <c r="Q93" i="3"/>
  <c r="P101" i="3"/>
  <c r="R101" i="3"/>
  <c r="Q101" i="3"/>
  <c r="P124" i="3"/>
  <c r="Q124" i="3"/>
  <c r="R124" i="3"/>
  <c r="R133" i="3"/>
  <c r="Q133" i="3"/>
  <c r="P133" i="3"/>
  <c r="P199" i="3"/>
  <c r="R199" i="3"/>
  <c r="Q199" i="3"/>
  <c r="P46" i="3"/>
  <c r="R46" i="3"/>
  <c r="Q46" i="3"/>
  <c r="P54" i="3"/>
  <c r="R54" i="3"/>
  <c r="Q54" i="3"/>
  <c r="P85" i="3"/>
  <c r="R85" i="3"/>
  <c r="Q85" i="3"/>
  <c r="P105" i="3"/>
  <c r="R105" i="3"/>
  <c r="Q105" i="3"/>
  <c r="R16" i="3"/>
  <c r="Q16" i="3"/>
  <c r="P16" i="3"/>
  <c r="R20" i="3"/>
  <c r="Q20" i="3"/>
  <c r="P20" i="3"/>
  <c r="R24" i="3"/>
  <c r="Q24" i="3"/>
  <c r="P24" i="3"/>
  <c r="R28" i="3"/>
  <c r="Q28" i="3"/>
  <c r="P28" i="3"/>
  <c r="P58" i="3"/>
  <c r="R58" i="3"/>
  <c r="Q58" i="3"/>
  <c r="P89" i="3"/>
  <c r="R89" i="3"/>
  <c r="Q89" i="3"/>
  <c r="R198" i="3"/>
  <c r="Q198" i="3"/>
  <c r="P198" i="3"/>
  <c r="O17" i="3"/>
  <c r="O21" i="3"/>
  <c r="O112" i="3"/>
  <c r="R25" i="3"/>
  <c r="O38" i="3"/>
  <c r="Q39" i="3"/>
  <c r="Q40" i="3"/>
  <c r="O42" i="3"/>
  <c r="Q43" i="3"/>
  <c r="Q44" i="3"/>
  <c r="O46" i="3"/>
  <c r="Q47" i="3"/>
  <c r="O50" i="3"/>
  <c r="Q51" i="3"/>
  <c r="O54" i="3"/>
  <c r="Q55" i="3"/>
  <c r="O58" i="3"/>
  <c r="Q59" i="3"/>
  <c r="Q60" i="3"/>
  <c r="O62" i="3"/>
  <c r="Q63" i="3"/>
  <c r="Q66" i="3"/>
  <c r="O69" i="3"/>
  <c r="Q70" i="3"/>
  <c r="Q71" i="3"/>
  <c r="O73" i="3"/>
  <c r="Q74" i="3"/>
  <c r="Q75" i="3"/>
  <c r="O77" i="3"/>
  <c r="Q78" i="3"/>
  <c r="O81" i="3"/>
  <c r="Q82" i="3"/>
  <c r="O85" i="3"/>
  <c r="Q86" i="3"/>
  <c r="Q87" i="3"/>
  <c r="O89" i="3"/>
  <c r="Q90" i="3"/>
  <c r="Q91" i="3"/>
  <c r="O93" i="3"/>
  <c r="Q94" i="3"/>
  <c r="O97" i="3"/>
  <c r="Q98" i="3"/>
  <c r="O101" i="3"/>
  <c r="Q102" i="3"/>
  <c r="Q103" i="3"/>
  <c r="O105" i="3"/>
  <c r="Q106" i="3"/>
  <c r="Q107" i="3"/>
  <c r="O109" i="3"/>
  <c r="R131" i="3"/>
  <c r="Q131" i="3"/>
  <c r="P145" i="3"/>
  <c r="R145" i="3"/>
  <c r="Q145" i="3"/>
  <c r="P157" i="3"/>
  <c r="R157" i="3"/>
  <c r="Q157" i="3"/>
  <c r="R163" i="3"/>
  <c r="Q163" i="3"/>
  <c r="P164" i="3"/>
  <c r="R164" i="3"/>
  <c r="Q164" i="3"/>
  <c r="O167" i="3"/>
  <c r="P175" i="3"/>
  <c r="R175" i="3"/>
  <c r="Q175" i="3"/>
  <c r="P187" i="3"/>
  <c r="R187" i="3"/>
  <c r="Q187" i="3"/>
  <c r="R194" i="3"/>
  <c r="Q194" i="3"/>
  <c r="P195" i="3"/>
  <c r="R195" i="3"/>
  <c r="Q195" i="3"/>
  <c r="O199" i="3"/>
  <c r="R123" i="3"/>
  <c r="Q123" i="3"/>
  <c r="R148" i="3"/>
  <c r="Q148" i="3"/>
  <c r="P149" i="3"/>
  <c r="R149" i="3"/>
  <c r="Q149" i="3"/>
  <c r="P160" i="3"/>
  <c r="R160" i="3"/>
  <c r="Q160" i="3"/>
  <c r="P171" i="3"/>
  <c r="R171" i="3"/>
  <c r="Q171" i="3"/>
  <c r="R178" i="3"/>
  <c r="Q178" i="3"/>
  <c r="P179" i="3"/>
  <c r="R179" i="3"/>
  <c r="Q179" i="3"/>
  <c r="O15" i="3"/>
  <c r="O19" i="3"/>
  <c r="S19" i="3" s="1"/>
  <c r="O23" i="3"/>
  <c r="Q25" i="3"/>
  <c r="O27" i="3"/>
  <c r="P39" i="3"/>
  <c r="O40" i="3"/>
  <c r="P43" i="3"/>
  <c r="O44" i="3"/>
  <c r="P47" i="3"/>
  <c r="P51" i="3"/>
  <c r="P55" i="3"/>
  <c r="P59" i="3"/>
  <c r="O60" i="3"/>
  <c r="P63" i="3"/>
  <c r="P66" i="3"/>
  <c r="P70" i="3"/>
  <c r="O71" i="3"/>
  <c r="P74" i="3"/>
  <c r="O75" i="3"/>
  <c r="P78" i="3"/>
  <c r="P82" i="3"/>
  <c r="P86" i="3"/>
  <c r="O87" i="3"/>
  <c r="P90" i="3"/>
  <c r="O91" i="3"/>
  <c r="P94" i="3"/>
  <c r="P98" i="3"/>
  <c r="P102" i="3"/>
  <c r="O103" i="3"/>
  <c r="P106" i="3"/>
  <c r="O107" i="3"/>
  <c r="P123" i="3"/>
  <c r="R128" i="3"/>
  <c r="R137" i="3"/>
  <c r="Q137" i="3"/>
  <c r="P148" i="3"/>
  <c r="R152" i="3"/>
  <c r="Q152" i="3"/>
  <c r="P153" i="3"/>
  <c r="R153" i="3"/>
  <c r="Q153" i="3"/>
  <c r="O160" i="3"/>
  <c r="O164" i="3"/>
  <c r="O171" i="3"/>
  <c r="P178" i="3"/>
  <c r="R182" i="3"/>
  <c r="Q182" i="3"/>
  <c r="P183" i="3"/>
  <c r="R183" i="3"/>
  <c r="Q183" i="3"/>
  <c r="O191" i="3"/>
  <c r="O195" i="3"/>
  <c r="O124" i="3"/>
  <c r="O128" i="3"/>
  <c r="O140" i="3"/>
  <c r="Q141" i="3"/>
  <c r="O143" i="3"/>
  <c r="O147" i="3"/>
  <c r="O151" i="3"/>
  <c r="O155" i="3"/>
  <c r="O158" i="3"/>
  <c r="O162" i="3"/>
  <c r="O165" i="3"/>
  <c r="O169" i="3"/>
  <c r="O173" i="3"/>
  <c r="O177" i="3"/>
  <c r="O181" i="3"/>
  <c r="O185" i="3"/>
  <c r="O189" i="3"/>
  <c r="O193" i="3"/>
  <c r="O197" i="3"/>
  <c r="O12" i="3"/>
  <c r="O14" i="3"/>
  <c r="O16" i="3"/>
  <c r="O20" i="3"/>
  <c r="O24" i="3"/>
  <c r="O26" i="3"/>
  <c r="O28" i="3"/>
  <c r="O39" i="3"/>
  <c r="O43" i="3"/>
  <c r="O47" i="3"/>
  <c r="O49" i="3"/>
  <c r="O51" i="3"/>
  <c r="O53" i="3"/>
  <c r="O55" i="3"/>
  <c r="O59" i="3"/>
  <c r="O63" i="3"/>
  <c r="O65" i="3"/>
  <c r="O66" i="3"/>
  <c r="O68" i="3"/>
  <c r="O70" i="3"/>
  <c r="O74" i="3"/>
  <c r="O78" i="3"/>
  <c r="O80" i="3"/>
  <c r="O82" i="3"/>
  <c r="O84" i="3"/>
  <c r="O86" i="3"/>
  <c r="O90" i="3"/>
  <c r="O94" i="3"/>
  <c r="O96" i="3"/>
  <c r="O98" i="3"/>
  <c r="O100" i="3"/>
  <c r="O102" i="3"/>
  <c r="O106" i="3"/>
  <c r="P122" i="3"/>
  <c r="O123" i="3"/>
  <c r="O127" i="3"/>
  <c r="O131" i="3"/>
  <c r="O133" i="3"/>
  <c r="O135" i="3"/>
  <c r="O137" i="3"/>
  <c r="O139" i="3"/>
  <c r="G220" i="3"/>
  <c r="O142" i="3"/>
  <c r="O146" i="3"/>
  <c r="O148" i="3"/>
  <c r="O150" i="3"/>
  <c r="O152" i="3"/>
  <c r="O154" i="3"/>
  <c r="O161" i="3"/>
  <c r="O163" i="3"/>
  <c r="O29" i="3"/>
  <c r="O166" i="3"/>
  <c r="O168" i="3"/>
  <c r="O172" i="3"/>
  <c r="O176" i="3"/>
  <c r="O178" i="3"/>
  <c r="O180" i="3"/>
  <c r="O182" i="3"/>
  <c r="O184" i="3"/>
  <c r="O188" i="3"/>
  <c r="O192" i="3"/>
  <c r="O194" i="3"/>
  <c r="O196" i="3"/>
  <c r="O198" i="3"/>
  <c r="D233" i="3"/>
  <c r="E118" i="4"/>
  <c r="E33" i="2"/>
  <c r="E25" i="4"/>
  <c r="N519" i="13"/>
  <c r="O519" i="13" s="1"/>
  <c r="N532" i="13"/>
  <c r="O532" i="13" s="1"/>
  <c r="N32" i="4"/>
  <c r="N35" i="4" s="1"/>
  <c r="E151" i="4"/>
  <c r="E21" i="6"/>
  <c r="E23" i="11"/>
  <c r="N518" i="13"/>
  <c r="O518" i="13" s="1"/>
  <c r="N531" i="13"/>
  <c r="O531" i="13" s="1"/>
  <c r="N530" i="13"/>
  <c r="O530" i="13" s="1"/>
  <c r="N533" i="13"/>
  <c r="O533" i="13" s="1"/>
  <c r="L59" i="16"/>
  <c r="L80" i="16" s="1"/>
  <c r="E80" i="16"/>
  <c r="E17" i="23"/>
  <c r="N11" i="23"/>
  <c r="N17" i="23" s="1"/>
  <c r="E23" i="21"/>
  <c r="E136" i="21"/>
  <c r="P11" i="34"/>
  <c r="P26" i="34"/>
  <c r="P31" i="34"/>
  <c r="Q64" i="34"/>
  <c r="O64" i="34"/>
  <c r="P64" i="34"/>
  <c r="P75" i="34"/>
  <c r="N75" i="34"/>
  <c r="O75" i="34"/>
  <c r="Q11" i="34"/>
  <c r="N31" i="34"/>
  <c r="Q31" i="34"/>
  <c r="P37" i="34"/>
  <c r="O40" i="34"/>
  <c r="R40" i="34" s="1"/>
  <c r="P45" i="34"/>
  <c r="P59" i="34"/>
  <c r="Q60" i="34"/>
  <c r="P60" i="34"/>
  <c r="Q68" i="34"/>
  <c r="O68" i="34"/>
  <c r="P68" i="34"/>
  <c r="Q75" i="34"/>
  <c r="Q76" i="34"/>
  <c r="O76" i="34"/>
  <c r="P76" i="34"/>
  <c r="Q14" i="34"/>
  <c r="P14" i="34"/>
  <c r="O26" i="34"/>
  <c r="Q56" i="34"/>
  <c r="P56" i="34"/>
  <c r="P74" i="34"/>
  <c r="O74" i="34"/>
  <c r="O79" i="34"/>
  <c r="P79" i="34"/>
  <c r="Q10" i="34"/>
  <c r="P10" i="34"/>
  <c r="O14" i="34"/>
  <c r="R16" i="34"/>
  <c r="O27" i="34"/>
  <c r="N27" i="34"/>
  <c r="Q55" i="34"/>
  <c r="O56" i="34"/>
  <c r="Q61" i="34"/>
  <c r="N15" i="34"/>
  <c r="R15" i="34" s="1"/>
  <c r="P29" i="34"/>
  <c r="R29" i="34" s="1"/>
  <c r="N55" i="34"/>
  <c r="N59" i="34"/>
  <c r="N61" i="34"/>
  <c r="N65" i="34"/>
  <c r="N71" i="34"/>
  <c r="H73" i="34"/>
  <c r="N73" i="34" s="1"/>
  <c r="N76" i="34"/>
  <c r="N77" i="34"/>
  <c r="G99" i="34"/>
  <c r="D102" i="34"/>
  <c r="D114" i="34" s="1"/>
  <c r="Q65" i="34"/>
  <c r="Q71" i="34"/>
  <c r="N74" i="34"/>
  <c r="Q77" i="34"/>
  <c r="N11" i="34"/>
  <c r="P33" i="34"/>
  <c r="R33" i="34" s="1"/>
  <c r="P39" i="34"/>
  <c r="R39" i="34" s="1"/>
  <c r="P43" i="34"/>
  <c r="R43" i="34" s="1"/>
  <c r="N14" i="34"/>
  <c r="N56" i="34"/>
  <c r="N60" i="34"/>
  <c r="N64" i="34"/>
  <c r="N68" i="34"/>
  <c r="Q79" i="34"/>
  <c r="N79" i="34"/>
  <c r="G101" i="34"/>
  <c r="R36" i="7"/>
  <c r="R52" i="7"/>
  <c r="Q56" i="7"/>
  <c r="P11" i="7"/>
  <c r="O17" i="7"/>
  <c r="S17" i="7" s="1"/>
  <c r="R28" i="7"/>
  <c r="R31" i="7"/>
  <c r="O36" i="7"/>
  <c r="P46" i="7"/>
  <c r="O52" i="7"/>
  <c r="R56" i="7"/>
  <c r="R60" i="7"/>
  <c r="D74" i="7"/>
  <c r="Q11" i="7"/>
  <c r="Q19" i="7" s="1"/>
  <c r="P13" i="7"/>
  <c r="O14" i="7"/>
  <c r="S14" i="7" s="1"/>
  <c r="P15" i="7"/>
  <c r="S15" i="7" s="1"/>
  <c r="O16" i="7"/>
  <c r="Q18" i="7"/>
  <c r="Q25" i="7"/>
  <c r="Q38" i="7" s="1"/>
  <c r="P26" i="7"/>
  <c r="O27" i="7"/>
  <c r="S27" i="7" s="1"/>
  <c r="O28" i="7"/>
  <c r="P29" i="7"/>
  <c r="O31" i="7"/>
  <c r="P32" i="7"/>
  <c r="S32" i="7" s="1"/>
  <c r="P34" i="7"/>
  <c r="O35" i="7"/>
  <c r="S35" i="7" s="1"/>
  <c r="P36" i="7"/>
  <c r="Q44" i="7"/>
  <c r="Q46" i="7"/>
  <c r="P48" i="7"/>
  <c r="O49" i="7"/>
  <c r="S49" i="7" s="1"/>
  <c r="P50" i="7"/>
  <c r="S50" i="7" s="1"/>
  <c r="O51" i="7"/>
  <c r="P52" i="7"/>
  <c r="P54" i="7"/>
  <c r="O56" i="7"/>
  <c r="Q57" i="7"/>
  <c r="Q59" i="7"/>
  <c r="O60" i="7"/>
  <c r="R62" i="7"/>
  <c r="G72" i="7"/>
  <c r="O46" i="7"/>
  <c r="S46" i="7" s="1"/>
  <c r="P60" i="7"/>
  <c r="D82" i="7"/>
  <c r="D86" i="7" s="1"/>
  <c r="O45" i="4"/>
  <c r="M10" i="33"/>
  <c r="N161" i="2"/>
  <c r="S275" i="2"/>
  <c r="O125" i="4"/>
  <c r="E137" i="4"/>
  <c r="E79" i="4"/>
  <c r="O37" i="3"/>
  <c r="E200" i="3"/>
  <c r="E24" i="33"/>
  <c r="L12" i="33"/>
  <c r="M12" i="33" s="1"/>
  <c r="M10" i="34"/>
  <c r="M19" i="34" s="1"/>
  <c r="E273" i="2"/>
  <c r="M29" i="6"/>
  <c r="N29" i="6" s="1"/>
  <c r="R29" i="6" s="1"/>
  <c r="N11" i="7"/>
  <c r="N19" i="7" s="1"/>
  <c r="N86" i="4"/>
  <c r="N118" i="4" s="1"/>
  <c r="N145" i="4"/>
  <c r="N151" i="4" s="1"/>
  <c r="N11" i="3"/>
  <c r="N31" i="3" s="1"/>
  <c r="N122" i="3"/>
  <c r="N200" i="3" s="1"/>
  <c r="M61" i="6"/>
  <c r="M80" i="6" s="1"/>
  <c r="O44" i="7"/>
  <c r="N28" i="6"/>
  <c r="E29" i="5"/>
  <c r="E38" i="7"/>
  <c r="N26" i="7"/>
  <c r="N38" i="7" s="1"/>
  <c r="M77" i="33"/>
  <c r="E189" i="5"/>
  <c r="E77" i="9"/>
  <c r="M51" i="9"/>
  <c r="M77" i="9" s="1"/>
  <c r="E99" i="11"/>
  <c r="E63" i="7"/>
  <c r="E261" i="14"/>
  <c r="E336" i="5"/>
  <c r="E20" i="9"/>
  <c r="M12" i="9"/>
  <c r="M20" i="9" s="1"/>
  <c r="E45" i="9"/>
  <c r="M26" i="9"/>
  <c r="M45" i="9" s="1"/>
  <c r="N522" i="13"/>
  <c r="O522" i="13" s="1"/>
  <c r="N526" i="13"/>
  <c r="O526" i="13" s="1"/>
  <c r="N57" i="10"/>
  <c r="N523" i="13"/>
  <c r="O523" i="13" s="1"/>
  <c r="N527" i="13"/>
  <c r="O527" i="13" s="1"/>
  <c r="E534" i="13"/>
  <c r="N521" i="13"/>
  <c r="N525" i="13"/>
  <c r="O525" i="13" s="1"/>
  <c r="N529" i="13"/>
  <c r="O529" i="13" s="1"/>
  <c r="E62" i="11"/>
  <c r="N524" i="13"/>
  <c r="O524" i="13" s="1"/>
  <c r="N528" i="13"/>
  <c r="O528" i="13" s="1"/>
  <c r="N109" i="15"/>
  <c r="S43" i="14"/>
  <c r="N57" i="14"/>
  <c r="M268" i="14"/>
  <c r="M426" i="14" s="1"/>
  <c r="E426" i="14"/>
  <c r="N36" i="15"/>
  <c r="E179" i="15"/>
  <c r="L87" i="17"/>
  <c r="L135" i="17" s="1"/>
  <c r="E101" i="15"/>
  <c r="E19" i="16"/>
  <c r="L26" i="16"/>
  <c r="L49" i="16" s="1"/>
  <c r="L10" i="17"/>
  <c r="M10" i="16"/>
  <c r="O10" i="31"/>
  <c r="E252" i="31"/>
  <c r="N140" i="31"/>
  <c r="N252" i="31" s="1"/>
  <c r="R19" i="16"/>
  <c r="R82" i="16" s="1"/>
  <c r="E23" i="31"/>
  <c r="E134" i="31"/>
  <c r="N60" i="23"/>
  <c r="O60" i="23" s="1"/>
  <c r="S60" i="23" s="1"/>
  <c r="E64" i="23"/>
  <c r="E76" i="21"/>
  <c r="O56" i="23"/>
  <c r="P11" i="24"/>
  <c r="P14" i="24" s="1"/>
  <c r="E14" i="24"/>
  <c r="P40" i="24"/>
  <c r="O21" i="24"/>
  <c r="O34" i="24" s="1"/>
  <c r="E48" i="23"/>
  <c r="E46" i="24"/>
  <c r="S154" i="3" l="1"/>
  <c r="P252" i="31"/>
  <c r="Q23" i="31"/>
  <c r="R37" i="15"/>
  <c r="T37" i="15" s="1"/>
  <c r="P48" i="13"/>
  <c r="P507" i="13"/>
  <c r="P242" i="13"/>
  <c r="R48" i="13"/>
  <c r="O19" i="10"/>
  <c r="S323" i="5"/>
  <c r="R81" i="12"/>
  <c r="T81" i="12" s="1"/>
  <c r="O27" i="8"/>
  <c r="Q48" i="13"/>
  <c r="Q128" i="17"/>
  <c r="S128" i="17" s="1"/>
  <c r="S57" i="7"/>
  <c r="R12" i="6"/>
  <c r="Q60" i="17"/>
  <c r="S60" i="17" s="1"/>
  <c r="Q130" i="17"/>
  <c r="S130" i="17" s="1"/>
  <c r="P23" i="31"/>
  <c r="R91" i="2"/>
  <c r="T91" i="2" s="1"/>
  <c r="Q33" i="33"/>
  <c r="S33" i="33" s="1"/>
  <c r="R507" i="13"/>
  <c r="Q507" i="13"/>
  <c r="R242" i="13"/>
  <c r="S264" i="5"/>
  <c r="S232" i="5"/>
  <c r="S223" i="5"/>
  <c r="S215" i="5"/>
  <c r="S207" i="5"/>
  <c r="S199" i="5"/>
  <c r="R175" i="12"/>
  <c r="T175" i="12" s="1"/>
  <c r="Q19" i="11"/>
  <c r="O32" i="44"/>
  <c r="R50" i="25"/>
  <c r="R43" i="25"/>
  <c r="R27" i="25"/>
  <c r="Q31" i="11"/>
  <c r="R24" i="8"/>
  <c r="T24" i="8" s="1"/>
  <c r="R53" i="8"/>
  <c r="T53" i="8" s="1"/>
  <c r="R49" i="6"/>
  <c r="R41" i="34"/>
  <c r="P111" i="27"/>
  <c r="Q19" i="27"/>
  <c r="Q15" i="27"/>
  <c r="R196" i="2"/>
  <c r="T196" i="2" s="1"/>
  <c r="S153" i="13"/>
  <c r="U153" i="13" s="1"/>
  <c r="S57" i="4"/>
  <c r="S241" i="31"/>
  <c r="U241" i="31" s="1"/>
  <c r="T44" i="24"/>
  <c r="Q33" i="17"/>
  <c r="S33" i="17" s="1"/>
  <c r="R59" i="9"/>
  <c r="R195" i="8"/>
  <c r="T195" i="8" s="1"/>
  <c r="R186" i="8"/>
  <c r="T186" i="8" s="1"/>
  <c r="R203" i="8"/>
  <c r="T203" i="8" s="1"/>
  <c r="R168" i="8"/>
  <c r="T168" i="8" s="1"/>
  <c r="R146" i="8"/>
  <c r="T146" i="8" s="1"/>
  <c r="R77" i="8"/>
  <c r="T77" i="8" s="1"/>
  <c r="R224" i="8"/>
  <c r="T224" i="8" s="1"/>
  <c r="R178" i="8"/>
  <c r="T178" i="8" s="1"/>
  <c r="R39" i="8"/>
  <c r="T39" i="8" s="1"/>
  <c r="R77" i="6"/>
  <c r="O19" i="34"/>
  <c r="O111" i="27"/>
  <c r="R154" i="8"/>
  <c r="T154" i="8" s="1"/>
  <c r="R25" i="8"/>
  <c r="T25" i="8" s="1"/>
  <c r="S61" i="7"/>
  <c r="R16" i="6"/>
  <c r="R17" i="34"/>
  <c r="R115" i="8"/>
  <c r="T115" i="8" s="1"/>
  <c r="R107" i="8"/>
  <c r="T107" i="8" s="1"/>
  <c r="R99" i="8"/>
  <c r="T99" i="8" s="1"/>
  <c r="S45" i="7"/>
  <c r="Q85" i="27"/>
  <c r="S506" i="13"/>
  <c r="U506" i="13" s="1"/>
  <c r="O506" i="13"/>
  <c r="P134" i="31"/>
  <c r="R23" i="31"/>
  <c r="S129" i="21"/>
  <c r="R64" i="23"/>
  <c r="T29" i="24"/>
  <c r="S113" i="31"/>
  <c r="U113" i="31" s="1"/>
  <c r="Q10" i="19"/>
  <c r="Q134" i="31"/>
  <c r="N20" i="42"/>
  <c r="R114" i="3"/>
  <c r="S58" i="7"/>
  <c r="S30" i="7"/>
  <c r="P128" i="8"/>
  <c r="R253" i="2"/>
  <c r="T253" i="2" s="1"/>
  <c r="P151" i="4"/>
  <c r="R173" i="2"/>
  <c r="T173" i="2" s="1"/>
  <c r="O62" i="11"/>
  <c r="R179" i="2"/>
  <c r="T179" i="2" s="1"/>
  <c r="R149" i="2"/>
  <c r="T149" i="2" s="1"/>
  <c r="R38" i="25"/>
  <c r="Q242" i="13"/>
  <c r="R55" i="9"/>
  <c r="Q78" i="34"/>
  <c r="S105" i="31"/>
  <c r="U105" i="31" s="1"/>
  <c r="Q45" i="16"/>
  <c r="S45" i="16" s="1"/>
  <c r="R183" i="8"/>
  <c r="T183" i="8" s="1"/>
  <c r="R192" i="8"/>
  <c r="T192" i="8" s="1"/>
  <c r="Q86" i="11"/>
  <c r="R120" i="8"/>
  <c r="T120" i="8" s="1"/>
  <c r="R108" i="8"/>
  <c r="T108" i="8" s="1"/>
  <c r="R100" i="8"/>
  <c r="T100" i="8" s="1"/>
  <c r="R68" i="8"/>
  <c r="T68" i="8" s="1"/>
  <c r="R174" i="8"/>
  <c r="T174" i="8" s="1"/>
  <c r="R89" i="8"/>
  <c r="T89" i="8" s="1"/>
  <c r="Q86" i="27"/>
  <c r="R86" i="8"/>
  <c r="T86" i="8" s="1"/>
  <c r="R236" i="2"/>
  <c r="T236" i="2" s="1"/>
  <c r="Q84" i="27"/>
  <c r="Q125" i="27"/>
  <c r="R252" i="31"/>
  <c r="N80" i="16"/>
  <c r="R134" i="31"/>
  <c r="Q97" i="17"/>
  <c r="S97" i="17" s="1"/>
  <c r="Q54" i="11"/>
  <c r="R15" i="8"/>
  <c r="T15" i="8" s="1"/>
  <c r="R190" i="2"/>
  <c r="T190" i="2" s="1"/>
  <c r="Q72" i="27"/>
  <c r="Q56" i="27"/>
  <c r="R42" i="25"/>
  <c r="P20" i="9"/>
  <c r="R62" i="9"/>
  <c r="R32" i="9"/>
  <c r="Q252" i="31"/>
  <c r="R48" i="23"/>
  <c r="Q91" i="17"/>
  <c r="S91" i="17" s="1"/>
  <c r="Q16" i="17"/>
  <c r="S16" i="17" s="1"/>
  <c r="Q99" i="17"/>
  <c r="S99" i="17" s="1"/>
  <c r="Q89" i="17"/>
  <c r="S89" i="17" s="1"/>
  <c r="R199" i="8"/>
  <c r="T199" i="8" s="1"/>
  <c r="R181" i="8"/>
  <c r="T181" i="8" s="1"/>
  <c r="R159" i="8"/>
  <c r="T159" i="8" s="1"/>
  <c r="R164" i="8"/>
  <c r="T164" i="8" s="1"/>
  <c r="Q21" i="17"/>
  <c r="S21" i="17" s="1"/>
  <c r="R149" i="8"/>
  <c r="T149" i="8" s="1"/>
  <c r="R126" i="8"/>
  <c r="T126" i="8" s="1"/>
  <c r="R106" i="8"/>
  <c r="T106" i="8" s="1"/>
  <c r="R98" i="8"/>
  <c r="T98" i="8" s="1"/>
  <c r="R85" i="8"/>
  <c r="T85" i="8" s="1"/>
  <c r="R65" i="8"/>
  <c r="T65" i="8" s="1"/>
  <c r="R44" i="8"/>
  <c r="T44" i="8" s="1"/>
  <c r="R12" i="8"/>
  <c r="T12" i="8" s="1"/>
  <c r="R143" i="8"/>
  <c r="T143" i="8" s="1"/>
  <c r="R94" i="8"/>
  <c r="T94" i="8" s="1"/>
  <c r="R145" i="8"/>
  <c r="T145" i="8" s="1"/>
  <c r="R92" i="8"/>
  <c r="T92" i="8" s="1"/>
  <c r="R111" i="8"/>
  <c r="T111" i="8" s="1"/>
  <c r="R103" i="8"/>
  <c r="T103" i="8" s="1"/>
  <c r="R60" i="8"/>
  <c r="T60" i="8" s="1"/>
  <c r="R47" i="6"/>
  <c r="R39" i="6"/>
  <c r="R13" i="34"/>
  <c r="R46" i="2"/>
  <c r="T46" i="2" s="1"/>
  <c r="Q109" i="17"/>
  <c r="S109" i="17" s="1"/>
  <c r="R73" i="6"/>
  <c r="Q49" i="17"/>
  <c r="S49" i="17" s="1"/>
  <c r="M132" i="27"/>
  <c r="P32" i="27"/>
  <c r="N43" i="27"/>
  <c r="P87" i="27"/>
  <c r="M111" i="27"/>
  <c r="M79" i="27"/>
  <c r="Q16" i="27"/>
  <c r="R227" i="8"/>
  <c r="T227" i="8" s="1"/>
  <c r="R37" i="34"/>
  <c r="Q35" i="19"/>
  <c r="L23" i="17"/>
  <c r="Q97" i="11"/>
  <c r="N23" i="31"/>
  <c r="R146" i="12"/>
  <c r="T146" i="12" s="1"/>
  <c r="Q179" i="12"/>
  <c r="R155" i="12"/>
  <c r="T155" i="12" s="1"/>
  <c r="R152" i="12"/>
  <c r="T152" i="12" s="1"/>
  <c r="R149" i="12"/>
  <c r="T149" i="12" s="1"/>
  <c r="R147" i="12"/>
  <c r="T147" i="12" s="1"/>
  <c r="R133" i="12"/>
  <c r="T133" i="12" s="1"/>
  <c r="R124" i="12"/>
  <c r="T124" i="12" s="1"/>
  <c r="R121" i="12"/>
  <c r="T121" i="12" s="1"/>
  <c r="R119" i="12"/>
  <c r="T119" i="12" s="1"/>
  <c r="R45" i="34"/>
  <c r="R51" i="8"/>
  <c r="T51" i="8" s="1"/>
  <c r="S59" i="7"/>
  <c r="S29" i="7"/>
  <c r="S67" i="31"/>
  <c r="U67" i="31" s="1"/>
  <c r="R247" i="2"/>
  <c r="T247" i="2" s="1"/>
  <c r="R88" i="2"/>
  <c r="T88" i="2" s="1"/>
  <c r="Q41" i="17"/>
  <c r="S41" i="17" s="1"/>
  <c r="R111" i="12"/>
  <c r="T111" i="12" s="1"/>
  <c r="R41" i="6"/>
  <c r="R190" i="8"/>
  <c r="T190" i="8" s="1"/>
  <c r="R81" i="8"/>
  <c r="T81" i="8" s="1"/>
  <c r="R69" i="8"/>
  <c r="T69" i="8" s="1"/>
  <c r="Q109" i="33"/>
  <c r="S109" i="33" s="1"/>
  <c r="N48" i="13"/>
  <c r="O440" i="13"/>
  <c r="S440" i="13" s="1"/>
  <c r="U440" i="13" s="1"/>
  <c r="O242" i="13"/>
  <c r="R64" i="9"/>
  <c r="Q14" i="19"/>
  <c r="R177" i="8"/>
  <c r="T177" i="8" s="1"/>
  <c r="O23" i="31"/>
  <c r="N26" i="34"/>
  <c r="O505" i="13"/>
  <c r="S505" i="13" s="1"/>
  <c r="U505" i="13" s="1"/>
  <c r="R105" i="2"/>
  <c r="T105" i="2" s="1"/>
  <c r="M27" i="8"/>
  <c r="Q18" i="19"/>
  <c r="S59" i="23"/>
  <c r="S60" i="31"/>
  <c r="U60" i="31" s="1"/>
  <c r="R232" i="8"/>
  <c r="T232" i="8" s="1"/>
  <c r="R43" i="6"/>
  <c r="S34" i="7"/>
  <c r="Q88" i="17"/>
  <c r="S88" i="17" s="1"/>
  <c r="Q37" i="17"/>
  <c r="S37" i="17" s="1"/>
  <c r="O134" i="31"/>
  <c r="O504" i="13"/>
  <c r="S504" i="13" s="1"/>
  <c r="U504" i="13" s="1"/>
  <c r="N34" i="12"/>
  <c r="S73" i="13"/>
  <c r="U73" i="13" s="1"/>
  <c r="Q55" i="17"/>
  <c r="S55" i="17" s="1"/>
  <c r="Q40" i="17"/>
  <c r="S40" i="17" s="1"/>
  <c r="R28" i="9"/>
  <c r="R63" i="9"/>
  <c r="Q34" i="17"/>
  <c r="S34" i="17" s="1"/>
  <c r="R200" i="8"/>
  <c r="T200" i="8" s="1"/>
  <c r="R56" i="8"/>
  <c r="T56" i="8" s="1"/>
  <c r="R122" i="8"/>
  <c r="T122" i="8" s="1"/>
  <c r="N242" i="13"/>
  <c r="N507" i="13"/>
  <c r="N179" i="15"/>
  <c r="S13" i="44"/>
  <c r="S30" i="44"/>
  <c r="I136" i="44"/>
  <c r="D45" i="45" s="1"/>
  <c r="S12" i="44"/>
  <c r="S87" i="44"/>
  <c r="S88" i="44" s="1"/>
  <c r="H136" i="44" s="1"/>
  <c r="S129" i="31"/>
  <c r="U129" i="31" s="1"/>
  <c r="P38" i="7"/>
  <c r="O426" i="14"/>
  <c r="N135" i="17"/>
  <c r="P45" i="9"/>
  <c r="O23" i="17"/>
  <c r="S212" i="5"/>
  <c r="S48" i="7"/>
  <c r="Q31" i="3"/>
  <c r="O56" i="3"/>
  <c r="O114" i="3" s="1"/>
  <c r="H114" i="3"/>
  <c r="S172" i="31"/>
  <c r="U172" i="31" s="1"/>
  <c r="M19" i="16"/>
  <c r="G74" i="7"/>
  <c r="H85" i="7" s="1"/>
  <c r="S51" i="7"/>
  <c r="S13" i="7"/>
  <c r="P19" i="34"/>
  <c r="O48" i="34"/>
  <c r="R75" i="34"/>
  <c r="P48" i="34"/>
  <c r="R31" i="3"/>
  <c r="Q117" i="17"/>
  <c r="S117" i="17" s="1"/>
  <c r="Q105" i="17"/>
  <c r="S105" i="17" s="1"/>
  <c r="S124" i="21"/>
  <c r="S46" i="21"/>
  <c r="R76" i="21"/>
  <c r="S75" i="21"/>
  <c r="S68" i="5"/>
  <c r="Q189" i="5"/>
  <c r="P29" i="5"/>
  <c r="S29" i="44"/>
  <c r="R17" i="25"/>
  <c r="P233" i="8"/>
  <c r="S80" i="44"/>
  <c r="O39" i="44"/>
  <c r="S38" i="44"/>
  <c r="S39" i="44" s="1"/>
  <c r="H130" i="44" s="1"/>
  <c r="I130" i="44" s="1"/>
  <c r="R213" i="8"/>
  <c r="T213" i="8" s="1"/>
  <c r="R73" i="8"/>
  <c r="T73" i="8" s="1"/>
  <c r="R187" i="8"/>
  <c r="T187" i="8" s="1"/>
  <c r="Q233" i="8"/>
  <c r="S62" i="7"/>
  <c r="Q63" i="7"/>
  <c r="S16" i="7"/>
  <c r="P19" i="7"/>
  <c r="R56" i="34"/>
  <c r="R55" i="34"/>
  <c r="Q19" i="34"/>
  <c r="R31" i="34"/>
  <c r="P114" i="3"/>
  <c r="Q114" i="3"/>
  <c r="R200" i="3"/>
  <c r="S65" i="31"/>
  <c r="U65" i="31" s="1"/>
  <c r="Q76" i="21"/>
  <c r="P80" i="6"/>
  <c r="O101" i="15"/>
  <c r="O29" i="15"/>
  <c r="O24" i="33"/>
  <c r="N71" i="33"/>
  <c r="P142" i="33"/>
  <c r="T23" i="24"/>
  <c r="P48" i="23"/>
  <c r="Q48" i="23"/>
  <c r="P27" i="8"/>
  <c r="N87" i="27"/>
  <c r="O132" i="27"/>
  <c r="M23" i="27"/>
  <c r="Q12" i="27"/>
  <c r="Q60" i="27"/>
  <c r="O77" i="9"/>
  <c r="H80" i="34"/>
  <c r="Q23" i="21"/>
  <c r="Q90" i="11"/>
  <c r="P77" i="17"/>
  <c r="R156" i="8"/>
  <c r="T156" i="8" s="1"/>
  <c r="R151" i="8"/>
  <c r="T151" i="8" s="1"/>
  <c r="O63" i="7"/>
  <c r="P200" i="3"/>
  <c r="Q76" i="17"/>
  <c r="S76" i="17" s="1"/>
  <c r="Q20" i="17"/>
  <c r="S20" i="17" s="1"/>
  <c r="Q45" i="17"/>
  <c r="S45" i="17" s="1"/>
  <c r="S44" i="31"/>
  <c r="U44" i="31" s="1"/>
  <c r="S112" i="31"/>
  <c r="U112" i="31" s="1"/>
  <c r="S96" i="31"/>
  <c r="U96" i="31" s="1"/>
  <c r="R136" i="21"/>
  <c r="S40" i="21"/>
  <c r="Q55" i="6"/>
  <c r="R62" i="2"/>
  <c r="T62" i="2" s="1"/>
  <c r="P273" i="2"/>
  <c r="O48" i="10"/>
  <c r="P48" i="10"/>
  <c r="P19" i="10"/>
  <c r="P80" i="10"/>
  <c r="P336" i="5"/>
  <c r="O103" i="12"/>
  <c r="Q34" i="24"/>
  <c r="O20" i="42"/>
  <c r="Q11" i="42"/>
  <c r="S11" i="42" s="1"/>
  <c r="Q43" i="11"/>
  <c r="M53" i="25"/>
  <c r="N26" i="25"/>
  <c r="P62" i="11"/>
  <c r="R220" i="8"/>
  <c r="T220" i="8" s="1"/>
  <c r="Q80" i="6"/>
  <c r="Q77" i="9"/>
  <c r="R138" i="8"/>
  <c r="T138" i="8" s="1"/>
  <c r="O99" i="11"/>
  <c r="S129" i="3"/>
  <c r="Q118" i="17"/>
  <c r="S118" i="17" s="1"/>
  <c r="Q115" i="17"/>
  <c r="S115" i="17" s="1"/>
  <c r="Q98" i="17"/>
  <c r="S98" i="17" s="1"/>
  <c r="Q63" i="17"/>
  <c r="S63" i="17" s="1"/>
  <c r="G165" i="17"/>
  <c r="H175" i="17" s="1"/>
  <c r="Q68" i="17"/>
  <c r="S68" i="17" s="1"/>
  <c r="S205" i="31"/>
  <c r="U205" i="31" s="1"/>
  <c r="S197" i="31"/>
  <c r="U197" i="31" s="1"/>
  <c r="S189" i="31"/>
  <c r="U189" i="31" s="1"/>
  <c r="S190" i="31"/>
  <c r="U190" i="31" s="1"/>
  <c r="S141" i="31"/>
  <c r="U141" i="31" s="1"/>
  <c r="S125" i="31"/>
  <c r="U125" i="31" s="1"/>
  <c r="S98" i="31"/>
  <c r="U98" i="31" s="1"/>
  <c r="S79" i="31"/>
  <c r="U79" i="31" s="1"/>
  <c r="S48" i="31"/>
  <c r="U48" i="31" s="1"/>
  <c r="S40" i="31"/>
  <c r="U40" i="31" s="1"/>
  <c r="S22" i="31"/>
  <c r="U22" i="31" s="1"/>
  <c r="S213" i="31"/>
  <c r="U213" i="31" s="1"/>
  <c r="S15" i="31"/>
  <c r="U15" i="31" s="1"/>
  <c r="S18" i="21"/>
  <c r="R72" i="6"/>
  <c r="R64" i="6"/>
  <c r="D114" i="6"/>
  <c r="P55" i="6"/>
  <c r="O273" i="2"/>
  <c r="P33" i="2"/>
  <c r="R66" i="2"/>
  <c r="T66" i="2" s="1"/>
  <c r="Q100" i="19"/>
  <c r="Q92" i="19"/>
  <c r="Q84" i="19"/>
  <c r="Q76" i="19"/>
  <c r="Q68" i="19"/>
  <c r="Q54" i="19"/>
  <c r="Q46" i="19"/>
  <c r="Q42" i="19"/>
  <c r="Q38" i="19"/>
  <c r="Q30" i="19"/>
  <c r="Q11" i="19"/>
  <c r="Q85" i="19"/>
  <c r="Q77" i="19"/>
  <c r="Q73" i="19"/>
  <c r="Q65" i="19"/>
  <c r="Q55" i="19"/>
  <c r="Q39" i="19"/>
  <c r="Q31" i="19"/>
  <c r="O179" i="15"/>
  <c r="P29" i="15"/>
  <c r="P179" i="15"/>
  <c r="Q63" i="33"/>
  <c r="S63" i="33" s="1"/>
  <c r="Q50" i="33"/>
  <c r="S50" i="33" s="1"/>
  <c r="O71" i="33"/>
  <c r="Q136" i="33"/>
  <c r="S136" i="33" s="1"/>
  <c r="T26" i="24"/>
  <c r="R46" i="24"/>
  <c r="Q46" i="24"/>
  <c r="S399" i="13"/>
  <c r="U399" i="13" s="1"/>
  <c r="R534" i="13"/>
  <c r="S426" i="13"/>
  <c r="U426" i="13" s="1"/>
  <c r="Q80" i="10"/>
  <c r="Q426" i="14"/>
  <c r="S231" i="5"/>
  <c r="S56" i="5"/>
  <c r="R189" i="5"/>
  <c r="R336" i="5"/>
  <c r="R154" i="12"/>
  <c r="T154" i="12" s="1"/>
  <c r="P34" i="12"/>
  <c r="R125" i="12"/>
  <c r="T125" i="12" s="1"/>
  <c r="R165" i="12"/>
  <c r="T165" i="12" s="1"/>
  <c r="O34" i="12"/>
  <c r="Q34" i="12"/>
  <c r="P261" i="14"/>
  <c r="Q64" i="16"/>
  <c r="S64" i="16" s="1"/>
  <c r="M61" i="27"/>
  <c r="S31" i="44"/>
  <c r="S47" i="23"/>
  <c r="R14" i="44"/>
  <c r="S13" i="21"/>
  <c r="S33" i="21"/>
  <c r="R34" i="24"/>
  <c r="S13" i="23"/>
  <c r="S83" i="31"/>
  <c r="U83" i="31" s="1"/>
  <c r="P17" i="23"/>
  <c r="Q15" i="42"/>
  <c r="S15" i="42" s="1"/>
  <c r="P135" i="17"/>
  <c r="Q39" i="17"/>
  <c r="S39" i="17" s="1"/>
  <c r="Q16" i="42"/>
  <c r="S16" i="42" s="1"/>
  <c r="G190" i="12"/>
  <c r="I200" i="12" s="1"/>
  <c r="Q42" i="11"/>
  <c r="Q11" i="11"/>
  <c r="R173" i="8"/>
  <c r="T173" i="8" s="1"/>
  <c r="R72" i="8"/>
  <c r="T72" i="8" s="1"/>
  <c r="R41" i="8"/>
  <c r="T41" i="8" s="1"/>
  <c r="R61" i="8"/>
  <c r="T61" i="8" s="1"/>
  <c r="R26" i="8"/>
  <c r="T26" i="8" s="1"/>
  <c r="R19" i="8"/>
  <c r="T19" i="8" s="1"/>
  <c r="R11" i="8"/>
  <c r="T11" i="8" s="1"/>
  <c r="S12" i="7"/>
  <c r="S206" i="5"/>
  <c r="O128" i="8"/>
  <c r="R45" i="6"/>
  <c r="S230" i="5"/>
  <c r="S39" i="5"/>
  <c r="R249" i="2"/>
  <c r="T249" i="2" s="1"/>
  <c r="Q126" i="27"/>
  <c r="N61" i="27"/>
  <c r="R63" i="7"/>
  <c r="Q70" i="27"/>
  <c r="O43" i="27"/>
  <c r="Q58" i="27"/>
  <c r="Q40" i="27"/>
  <c r="R224" i="2"/>
  <c r="T224" i="2" s="1"/>
  <c r="P155" i="2"/>
  <c r="R44" i="2"/>
  <c r="T44" i="2" s="1"/>
  <c r="Q32" i="16"/>
  <c r="S32" i="16" s="1"/>
  <c r="P19" i="16"/>
  <c r="R24" i="25"/>
  <c r="S164" i="13"/>
  <c r="U164" i="13" s="1"/>
  <c r="R18" i="9"/>
  <c r="R70" i="9"/>
  <c r="R38" i="9"/>
  <c r="Q10" i="42"/>
  <c r="S10" i="42" s="1"/>
  <c r="R32" i="44"/>
  <c r="S61" i="23"/>
  <c r="S26" i="23"/>
  <c r="O59" i="44"/>
  <c r="N77" i="17"/>
  <c r="R214" i="8"/>
  <c r="T214" i="8" s="1"/>
  <c r="R193" i="8"/>
  <c r="T193" i="8" s="1"/>
  <c r="R161" i="8"/>
  <c r="T161" i="8" s="1"/>
  <c r="R226" i="8"/>
  <c r="T226" i="8" s="1"/>
  <c r="R63" i="8"/>
  <c r="T63" i="8" s="1"/>
  <c r="R182" i="8"/>
  <c r="T182" i="8" s="1"/>
  <c r="R78" i="8"/>
  <c r="T78" i="8" s="1"/>
  <c r="R66" i="8"/>
  <c r="T66" i="8" s="1"/>
  <c r="O80" i="6"/>
  <c r="Q33" i="2"/>
  <c r="Q155" i="2"/>
  <c r="O33" i="2"/>
  <c r="Q273" i="2"/>
  <c r="Q122" i="33"/>
  <c r="S122" i="33" s="1"/>
  <c r="Q51" i="33"/>
  <c r="S51" i="33" s="1"/>
  <c r="O142" i="33"/>
  <c r="G57" i="24"/>
  <c r="H67" i="24" s="1"/>
  <c r="Q48" i="10"/>
  <c r="S169" i="5"/>
  <c r="S161" i="5"/>
  <c r="S153" i="5"/>
  <c r="S145" i="5"/>
  <c r="S129" i="5"/>
  <c r="S121" i="5"/>
  <c r="S259" i="5"/>
  <c r="S122" i="5"/>
  <c r="S81" i="5"/>
  <c r="S51" i="5"/>
  <c r="S25" i="5"/>
  <c r="P189" i="5"/>
  <c r="Q261" i="14"/>
  <c r="R178" i="12"/>
  <c r="T178" i="12" s="1"/>
  <c r="R174" i="12"/>
  <c r="T174" i="12" s="1"/>
  <c r="R164" i="12"/>
  <c r="T164" i="12" s="1"/>
  <c r="R162" i="12"/>
  <c r="T162" i="12" s="1"/>
  <c r="R160" i="12"/>
  <c r="T160" i="12" s="1"/>
  <c r="R156" i="12"/>
  <c r="T156" i="12" s="1"/>
  <c r="R151" i="12"/>
  <c r="T151" i="12" s="1"/>
  <c r="R145" i="12"/>
  <c r="T145" i="12" s="1"/>
  <c r="R143" i="12"/>
  <c r="T143" i="12" s="1"/>
  <c r="R139" i="12"/>
  <c r="T139" i="12" s="1"/>
  <c r="R135" i="12"/>
  <c r="T135" i="12" s="1"/>
  <c r="R129" i="12"/>
  <c r="T129" i="12" s="1"/>
  <c r="R127" i="12"/>
  <c r="T127" i="12" s="1"/>
  <c r="R123" i="12"/>
  <c r="T123" i="12" s="1"/>
  <c r="R115" i="12"/>
  <c r="T115" i="12" s="1"/>
  <c r="R110" i="12"/>
  <c r="T110" i="12" s="1"/>
  <c r="R98" i="12"/>
  <c r="T98" i="12" s="1"/>
  <c r="R94" i="12"/>
  <c r="T94" i="12" s="1"/>
  <c r="R90" i="12"/>
  <c r="T90" i="12" s="1"/>
  <c r="R86" i="12"/>
  <c r="T86" i="12" s="1"/>
  <c r="R82" i="12"/>
  <c r="T82" i="12" s="1"/>
  <c r="R78" i="12"/>
  <c r="T78" i="12" s="1"/>
  <c r="R76" i="12"/>
  <c r="T76" i="12" s="1"/>
  <c r="R74" i="12"/>
  <c r="T74" i="12" s="1"/>
  <c r="R70" i="12"/>
  <c r="T70" i="12" s="1"/>
  <c r="R68" i="12"/>
  <c r="T68" i="12" s="1"/>
  <c r="R66" i="12"/>
  <c r="T66" i="12" s="1"/>
  <c r="R64" i="12"/>
  <c r="T64" i="12" s="1"/>
  <c r="R62" i="12"/>
  <c r="T62" i="12" s="1"/>
  <c r="R60" i="12"/>
  <c r="T60" i="12" s="1"/>
  <c r="R58" i="12"/>
  <c r="T58" i="12" s="1"/>
  <c r="R56" i="12"/>
  <c r="T56" i="12" s="1"/>
  <c r="R52" i="12"/>
  <c r="T52" i="12" s="1"/>
  <c r="R50" i="12"/>
  <c r="T50" i="12" s="1"/>
  <c r="R48" i="12"/>
  <c r="T48" i="12" s="1"/>
  <c r="R46" i="12"/>
  <c r="T46" i="12" s="1"/>
  <c r="R44" i="12"/>
  <c r="T44" i="12" s="1"/>
  <c r="R25" i="12"/>
  <c r="T25" i="12" s="1"/>
  <c r="R18" i="12"/>
  <c r="T18" i="12" s="1"/>
  <c r="R16" i="12"/>
  <c r="T16" i="12" s="1"/>
  <c r="R14" i="12"/>
  <c r="T14" i="12" s="1"/>
  <c r="Q18" i="11"/>
  <c r="P14" i="44"/>
  <c r="T27" i="24"/>
  <c r="S40" i="23"/>
  <c r="S133" i="21"/>
  <c r="S33" i="23"/>
  <c r="S25" i="23"/>
  <c r="S17" i="21"/>
  <c r="S34" i="24"/>
  <c r="S46" i="23"/>
  <c r="Q23" i="44"/>
  <c r="R41" i="25"/>
  <c r="S57" i="21"/>
  <c r="R39" i="25"/>
  <c r="S131" i="21"/>
  <c r="Q61" i="11"/>
  <c r="Q53" i="11"/>
  <c r="S245" i="31"/>
  <c r="U245" i="31" s="1"/>
  <c r="Q200" i="3"/>
  <c r="Q84" i="11"/>
  <c r="Q38" i="11"/>
  <c r="Q12" i="42"/>
  <c r="S12" i="42" s="1"/>
  <c r="Q78" i="11"/>
  <c r="Q44" i="11"/>
  <c r="N23" i="11"/>
  <c r="Q128" i="8"/>
  <c r="R204" i="2"/>
  <c r="T204" i="2" s="1"/>
  <c r="R100" i="2"/>
  <c r="T100" i="2" s="1"/>
  <c r="R57" i="34"/>
  <c r="O61" i="27"/>
  <c r="R19" i="6"/>
  <c r="R28" i="34"/>
  <c r="P73" i="27"/>
  <c r="P61" i="27"/>
  <c r="R116" i="2"/>
  <c r="T116" i="2" s="1"/>
  <c r="R70" i="34"/>
  <c r="R58" i="34"/>
  <c r="M87" i="27"/>
  <c r="N73" i="27"/>
  <c r="N32" i="27"/>
  <c r="S266" i="5"/>
  <c r="S214" i="5"/>
  <c r="S18" i="5"/>
  <c r="S268" i="5"/>
  <c r="Q53" i="25"/>
  <c r="P53" i="25"/>
  <c r="R34" i="25"/>
  <c r="N53" i="25"/>
  <c r="S424" i="13"/>
  <c r="U424" i="13" s="1"/>
  <c r="S86" i="13"/>
  <c r="U86" i="13" s="1"/>
  <c r="R57" i="9"/>
  <c r="R42" i="9"/>
  <c r="R19" i="9"/>
  <c r="O136" i="21"/>
  <c r="P76" i="21"/>
  <c r="O53" i="25"/>
  <c r="P20" i="42"/>
  <c r="Q29" i="15"/>
  <c r="P534" i="13"/>
  <c r="N99" i="11"/>
  <c r="Q45" i="9"/>
  <c r="R38" i="7"/>
  <c r="Q29" i="5"/>
  <c r="N142" i="33"/>
  <c r="P43" i="27"/>
  <c r="P23" i="17"/>
  <c r="P103" i="12"/>
  <c r="R34" i="8"/>
  <c r="T34" i="8" s="1"/>
  <c r="R125" i="8"/>
  <c r="T125" i="8" s="1"/>
  <c r="O55" i="6"/>
  <c r="R54" i="6"/>
  <c r="R46" i="6"/>
  <c r="R188" i="2"/>
  <c r="T188" i="2" s="1"/>
  <c r="R119" i="2"/>
  <c r="T119" i="2" s="1"/>
  <c r="R239" i="2"/>
  <c r="T239" i="2" s="1"/>
  <c r="R95" i="2"/>
  <c r="T95" i="2" s="1"/>
  <c r="P101" i="15"/>
  <c r="R68" i="15"/>
  <c r="T68" i="15" s="1"/>
  <c r="Q111" i="33"/>
  <c r="S111" i="33" s="1"/>
  <c r="Q90" i="33"/>
  <c r="S90" i="33" s="1"/>
  <c r="Q36" i="33"/>
  <c r="S36" i="33" s="1"/>
  <c r="N24" i="33"/>
  <c r="P24" i="33"/>
  <c r="Q534" i="13"/>
  <c r="O80" i="10"/>
  <c r="Q19" i="10"/>
  <c r="P426" i="14"/>
  <c r="S101" i="5"/>
  <c r="S235" i="5"/>
  <c r="Q336" i="5"/>
  <c r="Q103" i="12"/>
  <c r="R158" i="12"/>
  <c r="T158" i="12" s="1"/>
  <c r="R163" i="12"/>
  <c r="T163" i="12" s="1"/>
  <c r="R140" i="12"/>
  <c r="T140" i="12" s="1"/>
  <c r="R136" i="12"/>
  <c r="T136" i="12" s="1"/>
  <c r="R131" i="12"/>
  <c r="T131" i="12" s="1"/>
  <c r="R128" i="12"/>
  <c r="T128" i="12" s="1"/>
  <c r="R112" i="12"/>
  <c r="T112" i="12" s="1"/>
  <c r="R93" i="12"/>
  <c r="T93" i="12" s="1"/>
  <c r="R77" i="12"/>
  <c r="T77" i="12" s="1"/>
  <c r="R71" i="12"/>
  <c r="T71" i="12" s="1"/>
  <c r="R63" i="12"/>
  <c r="T63" i="12" s="1"/>
  <c r="R26" i="12"/>
  <c r="T26" i="12" s="1"/>
  <c r="R19" i="12"/>
  <c r="T19" i="12" s="1"/>
  <c r="R15" i="12"/>
  <c r="T15" i="12" s="1"/>
  <c r="M73" i="27"/>
  <c r="S62" i="23"/>
  <c r="D68" i="24"/>
  <c r="E35" i="45" s="1"/>
  <c r="S14" i="21"/>
  <c r="Q64" i="23"/>
  <c r="S160" i="31"/>
  <c r="U160" i="31" s="1"/>
  <c r="S109" i="31"/>
  <c r="U109" i="31" s="1"/>
  <c r="R52" i="25"/>
  <c r="R33" i="25"/>
  <c r="Q108" i="17"/>
  <c r="S108" i="17" s="1"/>
  <c r="Q72" i="11"/>
  <c r="S132" i="21"/>
  <c r="S127" i="31"/>
  <c r="U127" i="31" s="1"/>
  <c r="R22" i="25"/>
  <c r="O135" i="17"/>
  <c r="Q179" i="15"/>
  <c r="P31" i="3"/>
  <c r="Q40" i="11"/>
  <c r="Q75" i="11"/>
  <c r="R185" i="8"/>
  <c r="T185" i="8" s="1"/>
  <c r="S53" i="5"/>
  <c r="S41" i="5"/>
  <c r="R34" i="34"/>
  <c r="R18" i="34"/>
  <c r="N111" i="27"/>
  <c r="O155" i="2"/>
  <c r="N23" i="27"/>
  <c r="P63" i="7"/>
  <c r="Q55" i="33"/>
  <c r="S55" i="33" s="1"/>
  <c r="R183" i="2"/>
  <c r="T183" i="2" s="1"/>
  <c r="R78" i="34"/>
  <c r="R47" i="34"/>
  <c r="P23" i="27"/>
  <c r="R139" i="2"/>
  <c r="T139" i="2" s="1"/>
  <c r="S97" i="4"/>
  <c r="O45" i="9"/>
  <c r="P136" i="21"/>
  <c r="R23" i="21"/>
  <c r="Q101" i="15"/>
  <c r="O261" i="14"/>
  <c r="O179" i="12"/>
  <c r="P77" i="9"/>
  <c r="Q27" i="8"/>
  <c r="R19" i="7"/>
  <c r="O21" i="6"/>
  <c r="P71" i="33"/>
  <c r="Q48" i="34"/>
  <c r="P132" i="27"/>
  <c r="O73" i="27"/>
  <c r="P23" i="21"/>
  <c r="P59" i="44"/>
  <c r="P64" i="23"/>
  <c r="O77" i="17"/>
  <c r="N23" i="17"/>
  <c r="P179" i="12"/>
  <c r="N62" i="11"/>
  <c r="R205" i="8"/>
  <c r="T205" i="8" s="1"/>
  <c r="R144" i="8"/>
  <c r="T144" i="8" s="1"/>
  <c r="R112" i="8"/>
  <c r="T112" i="8" s="1"/>
  <c r="R104" i="8"/>
  <c r="T104" i="8" s="1"/>
  <c r="R96" i="8"/>
  <c r="T96" i="8" s="1"/>
  <c r="O233" i="8"/>
  <c r="P99" i="11"/>
  <c r="R121" i="8"/>
  <c r="T121" i="8" s="1"/>
  <c r="R29" i="5"/>
  <c r="C15" i="45"/>
  <c r="E15" i="45"/>
  <c r="C7" i="45"/>
  <c r="E7" i="45"/>
  <c r="C27" i="45"/>
  <c r="E27" i="45"/>
  <c r="C31" i="45"/>
  <c r="E31" i="45"/>
  <c r="C32" i="45"/>
  <c r="E32" i="45"/>
  <c r="S85" i="21"/>
  <c r="Q136" i="21"/>
  <c r="C13" i="45"/>
  <c r="E13" i="45"/>
  <c r="C8" i="45"/>
  <c r="E8" i="45"/>
  <c r="C30" i="45"/>
  <c r="E30" i="45"/>
  <c r="C12" i="45"/>
  <c r="E12" i="45"/>
  <c r="C28" i="45"/>
  <c r="E28" i="45"/>
  <c r="C22" i="45"/>
  <c r="E22" i="45"/>
  <c r="C18" i="45"/>
  <c r="E18" i="45"/>
  <c r="C47" i="45"/>
  <c r="E47" i="45"/>
  <c r="C49" i="45"/>
  <c r="E49" i="45"/>
  <c r="C16" i="45"/>
  <c r="E16" i="45"/>
  <c r="C20" i="45"/>
  <c r="E20" i="45"/>
  <c r="S56" i="44"/>
  <c r="Q59" i="44"/>
  <c r="F45" i="45"/>
  <c r="C19" i="45"/>
  <c r="E19" i="45"/>
  <c r="Q39" i="27"/>
  <c r="M43" i="27"/>
  <c r="C53" i="45"/>
  <c r="E53" i="45"/>
  <c r="C50" i="45"/>
  <c r="E50" i="45"/>
  <c r="N101" i="15"/>
  <c r="S39" i="21"/>
  <c r="N48" i="10"/>
  <c r="R265" i="2"/>
  <c r="T265" i="2" s="1"/>
  <c r="R30" i="9"/>
  <c r="Q30" i="17"/>
  <c r="S30" i="17" s="1"/>
  <c r="M77" i="17"/>
  <c r="O48" i="23"/>
  <c r="N273" i="2"/>
  <c r="Q103" i="17"/>
  <c r="S103" i="17" s="1"/>
  <c r="P46" i="24"/>
  <c r="O79" i="4"/>
  <c r="N29" i="15"/>
  <c r="R141" i="2"/>
  <c r="T141" i="2" s="1"/>
  <c r="O64" i="23"/>
  <c r="S24" i="23"/>
  <c r="R10" i="12"/>
  <c r="N33" i="2"/>
  <c r="Q53" i="19"/>
  <c r="Q37" i="19"/>
  <c r="Q29" i="19"/>
  <c r="N64" i="23"/>
  <c r="S20" i="21"/>
  <c r="S11" i="21"/>
  <c r="O23" i="21"/>
  <c r="O76" i="21"/>
  <c r="O19" i="16"/>
  <c r="Q79" i="16"/>
  <c r="S79" i="16" s="1"/>
  <c r="O49" i="16"/>
  <c r="Q39" i="16"/>
  <c r="S39" i="16" s="1"/>
  <c r="Q12" i="16"/>
  <c r="S12" i="16" s="1"/>
  <c r="O80" i="16"/>
  <c r="Q78" i="16"/>
  <c r="S78" i="16" s="1"/>
  <c r="Q62" i="16"/>
  <c r="S62" i="16" s="1"/>
  <c r="Q77" i="16"/>
  <c r="S77" i="16" s="1"/>
  <c r="N19" i="16"/>
  <c r="P49" i="16"/>
  <c r="N49" i="16"/>
  <c r="Q42" i="16"/>
  <c r="S42" i="16" s="1"/>
  <c r="Q27" i="16"/>
  <c r="S27" i="16" s="1"/>
  <c r="Q37" i="16"/>
  <c r="S37" i="16" s="1"/>
  <c r="Q35" i="16"/>
  <c r="S35" i="16" s="1"/>
  <c r="Q34" i="16"/>
  <c r="S34" i="16" s="1"/>
  <c r="Q17" i="16"/>
  <c r="S17" i="16" s="1"/>
  <c r="Q46" i="16"/>
  <c r="S46" i="16" s="1"/>
  <c r="Q38" i="16"/>
  <c r="S38" i="16" s="1"/>
  <c r="Q31" i="16"/>
  <c r="S31" i="16" s="1"/>
  <c r="N48" i="34"/>
  <c r="O29" i="5"/>
  <c r="R42" i="12"/>
  <c r="T42" i="12" s="1"/>
  <c r="N103" i="12"/>
  <c r="R69" i="9"/>
  <c r="O189" i="5"/>
  <c r="S25" i="7"/>
  <c r="R61" i="9"/>
  <c r="R36" i="9"/>
  <c r="T10" i="12"/>
  <c r="N80" i="10"/>
  <c r="N19" i="10"/>
  <c r="O336" i="5"/>
  <c r="M20" i="42"/>
  <c r="N80" i="34"/>
  <c r="O43" i="14"/>
  <c r="P43" i="14"/>
  <c r="Q43" i="14"/>
  <c r="R73" i="9"/>
  <c r="R56" i="9"/>
  <c r="R16" i="9"/>
  <c r="R17" i="9"/>
  <c r="R14" i="9"/>
  <c r="Q20" i="9"/>
  <c r="R34" i="9"/>
  <c r="R13" i="9"/>
  <c r="D107" i="9"/>
  <c r="R39" i="9"/>
  <c r="R31" i="9"/>
  <c r="R75" i="9"/>
  <c r="R72" i="9"/>
  <c r="R37" i="9"/>
  <c r="R29" i="9"/>
  <c r="R65" i="9"/>
  <c r="S19" i="13"/>
  <c r="U19" i="13" s="1"/>
  <c r="S12" i="13"/>
  <c r="U12" i="13" s="1"/>
  <c r="S262" i="13"/>
  <c r="U262" i="13" s="1"/>
  <c r="S200" i="13"/>
  <c r="U200" i="13" s="1"/>
  <c r="N534" i="13"/>
  <c r="N55" i="6"/>
  <c r="N21" i="6"/>
  <c r="M55" i="6"/>
  <c r="M142" i="33"/>
  <c r="Q15" i="33"/>
  <c r="S15" i="33" s="1"/>
  <c r="M24" i="33"/>
  <c r="M71" i="33"/>
  <c r="L24" i="33"/>
  <c r="Q137" i="4"/>
  <c r="P79" i="4"/>
  <c r="R137" i="4"/>
  <c r="Q118" i="4"/>
  <c r="R25" i="4"/>
  <c r="R79" i="4"/>
  <c r="P118" i="4"/>
  <c r="R35" i="4"/>
  <c r="Q151" i="4"/>
  <c r="Q79" i="4"/>
  <c r="Q35" i="4"/>
  <c r="P25" i="4"/>
  <c r="O137" i="4"/>
  <c r="P137" i="4"/>
  <c r="Q25" i="4"/>
  <c r="S61" i="4"/>
  <c r="R118" i="4"/>
  <c r="S52" i="4"/>
  <c r="R116" i="12"/>
  <c r="T116" i="12" s="1"/>
  <c r="S386" i="13"/>
  <c r="U386" i="13" s="1"/>
  <c r="S212" i="13"/>
  <c r="U212" i="13" s="1"/>
  <c r="S20" i="13"/>
  <c r="U20" i="13" s="1"/>
  <c r="S390" i="13"/>
  <c r="U390" i="13" s="1"/>
  <c r="S215" i="13"/>
  <c r="U215" i="13" s="1"/>
  <c r="R92" i="2"/>
  <c r="T92" i="2" s="1"/>
  <c r="S123" i="31"/>
  <c r="U123" i="31" s="1"/>
  <c r="O11" i="23"/>
  <c r="O17" i="23" s="1"/>
  <c r="N261" i="14"/>
  <c r="Q111" i="17"/>
  <c r="S111" i="17" s="1"/>
  <c r="Q90" i="17"/>
  <c r="S90" i="17" s="1"/>
  <c r="S209" i="31"/>
  <c r="U209" i="31" s="1"/>
  <c r="N10" i="8"/>
  <c r="N27" i="8" s="1"/>
  <c r="S51" i="21"/>
  <c r="S302" i="13"/>
  <c r="U302" i="13" s="1"/>
  <c r="S149" i="13"/>
  <c r="U149" i="13" s="1"/>
  <c r="S402" i="13"/>
  <c r="U402" i="13" s="1"/>
  <c r="S317" i="13"/>
  <c r="U317" i="13" s="1"/>
  <c r="S190" i="13"/>
  <c r="U190" i="13" s="1"/>
  <c r="S416" i="13"/>
  <c r="U416" i="13" s="1"/>
  <c r="S231" i="13"/>
  <c r="U231" i="13" s="1"/>
  <c r="S431" i="13"/>
  <c r="U431" i="13" s="1"/>
  <c r="S109" i="13"/>
  <c r="U109" i="13" s="1"/>
  <c r="S137" i="13"/>
  <c r="U137" i="13" s="1"/>
  <c r="S515" i="13"/>
  <c r="U515" i="13" s="1"/>
  <c r="S524" i="13"/>
  <c r="U524" i="13" s="1"/>
  <c r="S357" i="13"/>
  <c r="U357" i="13" s="1"/>
  <c r="S364" i="13"/>
  <c r="U364" i="13" s="1"/>
  <c r="S108" i="13"/>
  <c r="U108" i="13" s="1"/>
  <c r="S75" i="13"/>
  <c r="U75" i="13" s="1"/>
  <c r="S513" i="13"/>
  <c r="U513" i="13" s="1"/>
  <c r="S434" i="13"/>
  <c r="U434" i="13" s="1"/>
  <c r="S372" i="13"/>
  <c r="U372" i="13" s="1"/>
  <c r="S360" i="13"/>
  <c r="U360" i="13" s="1"/>
  <c r="S358" i="13"/>
  <c r="U358" i="13" s="1"/>
  <c r="S322" i="13"/>
  <c r="U322" i="13" s="1"/>
  <c r="S176" i="13"/>
  <c r="U176" i="13" s="1"/>
  <c r="S23" i="13"/>
  <c r="U23" i="13" s="1"/>
  <c r="S204" i="13"/>
  <c r="U204" i="13" s="1"/>
  <c r="S289" i="13"/>
  <c r="U289" i="13" s="1"/>
  <c r="S259" i="13"/>
  <c r="U259" i="13" s="1"/>
  <c r="S404" i="13"/>
  <c r="U404" i="13" s="1"/>
  <c r="S180" i="13"/>
  <c r="U180" i="13" s="1"/>
  <c r="S253" i="13"/>
  <c r="U253" i="13" s="1"/>
  <c r="S94" i="13"/>
  <c r="U94" i="13" s="1"/>
  <c r="S171" i="13"/>
  <c r="U171" i="13" s="1"/>
  <c r="S362" i="13"/>
  <c r="U362" i="13" s="1"/>
  <c r="S97" i="13"/>
  <c r="U97" i="13" s="1"/>
  <c r="S342" i="13"/>
  <c r="U342" i="13" s="1"/>
  <c r="S369" i="13"/>
  <c r="U369" i="13" s="1"/>
  <c r="S337" i="13"/>
  <c r="U337" i="13" s="1"/>
  <c r="S191" i="13"/>
  <c r="U191" i="13" s="1"/>
  <c r="S169" i="13"/>
  <c r="U169" i="13" s="1"/>
  <c r="S175" i="13"/>
  <c r="U175" i="13" s="1"/>
  <c r="S119" i="13"/>
  <c r="U119" i="13" s="1"/>
  <c r="S345" i="13"/>
  <c r="U345" i="13" s="1"/>
  <c r="S133" i="13"/>
  <c r="U133" i="13" s="1"/>
  <c r="S141" i="13"/>
  <c r="U141" i="13" s="1"/>
  <c r="S276" i="13"/>
  <c r="U276" i="13" s="1"/>
  <c r="S129" i="13"/>
  <c r="U129" i="13" s="1"/>
  <c r="S89" i="13"/>
  <c r="U89" i="13" s="1"/>
  <c r="S97" i="31"/>
  <c r="U97" i="31" s="1"/>
  <c r="Q17" i="19"/>
  <c r="R220" i="2"/>
  <c r="T220" i="2" s="1"/>
  <c r="R20" i="12"/>
  <c r="T20" i="12" s="1"/>
  <c r="R11" i="25"/>
  <c r="R37" i="25"/>
  <c r="R49" i="25"/>
  <c r="R46" i="25"/>
  <c r="R36" i="25"/>
  <c r="R25" i="25"/>
  <c r="Q44" i="16"/>
  <c r="S44" i="16" s="1"/>
  <c r="Q36" i="16"/>
  <c r="S36" i="16" s="1"/>
  <c r="Q29" i="16"/>
  <c r="S29" i="16" s="1"/>
  <c r="Q60" i="16"/>
  <c r="S60" i="16" s="1"/>
  <c r="Q14" i="16"/>
  <c r="S14" i="16" s="1"/>
  <c r="Q28" i="16"/>
  <c r="S28" i="16" s="1"/>
  <c r="Q18" i="16"/>
  <c r="S18" i="16" s="1"/>
  <c r="Q40" i="16"/>
  <c r="S40" i="16" s="1"/>
  <c r="Q33" i="16"/>
  <c r="S33" i="16" s="1"/>
  <c r="Q43" i="16"/>
  <c r="S43" i="16" s="1"/>
  <c r="S25" i="13"/>
  <c r="U25" i="13" s="1"/>
  <c r="S157" i="13"/>
  <c r="U157" i="13" s="1"/>
  <c r="S34" i="13"/>
  <c r="U34" i="13" s="1"/>
  <c r="S42" i="13"/>
  <c r="U42" i="13" s="1"/>
  <c r="S82" i="31"/>
  <c r="U82" i="31" s="1"/>
  <c r="S47" i="21"/>
  <c r="S23" i="5"/>
  <c r="R84" i="12"/>
  <c r="T84" i="12" s="1"/>
  <c r="S326" i="13"/>
  <c r="U326" i="13" s="1"/>
  <c r="R228" i="2"/>
  <c r="T228" i="2" s="1"/>
  <c r="S126" i="13"/>
  <c r="U126" i="13" s="1"/>
  <c r="S90" i="13"/>
  <c r="U90" i="13" s="1"/>
  <c r="S274" i="13"/>
  <c r="U274" i="13" s="1"/>
  <c r="S325" i="5"/>
  <c r="S27" i="5"/>
  <c r="Q30" i="11"/>
  <c r="M62" i="11"/>
  <c r="S87" i="5"/>
  <c r="R118" i="12"/>
  <c r="T118" i="12" s="1"/>
  <c r="R23" i="12"/>
  <c r="T23" i="12" s="1"/>
  <c r="M99" i="11"/>
  <c r="Q121" i="17"/>
  <c r="S121" i="17" s="1"/>
  <c r="Q43" i="17"/>
  <c r="S43" i="17" s="1"/>
  <c r="S122" i="31"/>
  <c r="U122" i="31" s="1"/>
  <c r="S76" i="31"/>
  <c r="U76" i="31" s="1"/>
  <c r="S35" i="21"/>
  <c r="R87" i="2"/>
  <c r="T87" i="2" s="1"/>
  <c r="S31" i="13"/>
  <c r="U31" i="13" s="1"/>
  <c r="S55" i="5"/>
  <c r="S10" i="5"/>
  <c r="R12" i="12"/>
  <c r="T12" i="12" s="1"/>
  <c r="S356" i="13"/>
  <c r="U356" i="13" s="1"/>
  <c r="R250" i="2"/>
  <c r="T250" i="2" s="1"/>
  <c r="S188" i="5"/>
  <c r="R269" i="2"/>
  <c r="T269" i="2" s="1"/>
  <c r="R273" i="14"/>
  <c r="T273" i="14" s="1"/>
  <c r="R176" i="14"/>
  <c r="T176" i="14" s="1"/>
  <c r="R110" i="14"/>
  <c r="T110" i="14" s="1"/>
  <c r="R289" i="14"/>
  <c r="T289" i="14" s="1"/>
  <c r="R348" i="14"/>
  <c r="T348" i="14" s="1"/>
  <c r="R405" i="14"/>
  <c r="T405" i="14" s="1"/>
  <c r="D448" i="14"/>
  <c r="R242" i="14"/>
  <c r="T242" i="14" s="1"/>
  <c r="R364" i="14"/>
  <c r="T364" i="14" s="1"/>
  <c r="R337" i="14"/>
  <c r="T337" i="14" s="1"/>
  <c r="R253" i="14"/>
  <c r="T253" i="14" s="1"/>
  <c r="R17" i="14"/>
  <c r="T17" i="14" s="1"/>
  <c r="R239" i="14"/>
  <c r="T239" i="14" s="1"/>
  <c r="R353" i="14"/>
  <c r="T353" i="14" s="1"/>
  <c r="R153" i="14"/>
  <c r="T153" i="14" s="1"/>
  <c r="R140" i="14"/>
  <c r="T140" i="14" s="1"/>
  <c r="R365" i="14"/>
  <c r="T365" i="14" s="1"/>
  <c r="R97" i="14"/>
  <c r="T97" i="14" s="1"/>
  <c r="R251" i="14"/>
  <c r="T251" i="14" s="1"/>
  <c r="R199" i="14"/>
  <c r="T199" i="14" s="1"/>
  <c r="R58" i="14"/>
  <c r="T58" i="14" s="1"/>
  <c r="R297" i="14"/>
  <c r="T297" i="14" s="1"/>
  <c r="R203" i="14"/>
  <c r="T203" i="14" s="1"/>
  <c r="R62" i="14"/>
  <c r="T62" i="14" s="1"/>
  <c r="R172" i="14"/>
  <c r="T172" i="14" s="1"/>
  <c r="R378" i="14"/>
  <c r="T378" i="14" s="1"/>
  <c r="R349" i="14"/>
  <c r="T349" i="14" s="1"/>
  <c r="R305" i="14"/>
  <c r="T305" i="14" s="1"/>
  <c r="R321" i="14"/>
  <c r="T321" i="14" s="1"/>
  <c r="R29" i="14"/>
  <c r="T29" i="14" s="1"/>
  <c r="R388" i="14"/>
  <c r="T388" i="14" s="1"/>
  <c r="R376" i="14"/>
  <c r="T376" i="14" s="1"/>
  <c r="R269" i="14"/>
  <c r="T269" i="14" s="1"/>
  <c r="R87" i="14"/>
  <c r="T87" i="14" s="1"/>
  <c r="R230" i="14"/>
  <c r="T230" i="14" s="1"/>
  <c r="R72" i="14"/>
  <c r="T72" i="14" s="1"/>
  <c r="R155" i="14"/>
  <c r="T155" i="14" s="1"/>
  <c r="R144" i="14"/>
  <c r="T144" i="14" s="1"/>
  <c r="R42" i="14"/>
  <c r="T42" i="14" s="1"/>
  <c r="R344" i="14"/>
  <c r="T344" i="14" s="1"/>
  <c r="R145" i="14"/>
  <c r="T145" i="14" s="1"/>
  <c r="R367" i="14"/>
  <c r="T367" i="14" s="1"/>
  <c r="R224" i="14"/>
  <c r="T224" i="14" s="1"/>
  <c r="R312" i="14"/>
  <c r="T312" i="14" s="1"/>
  <c r="R133" i="14"/>
  <c r="T133" i="14" s="1"/>
  <c r="R351" i="14"/>
  <c r="T351" i="14" s="1"/>
  <c r="R336" i="14"/>
  <c r="T336" i="14" s="1"/>
  <c r="R416" i="14"/>
  <c r="T416" i="14" s="1"/>
  <c r="R212" i="14"/>
  <c r="T212" i="14" s="1"/>
  <c r="R409" i="14"/>
  <c r="T409" i="14" s="1"/>
  <c r="R117" i="14"/>
  <c r="T117" i="14" s="1"/>
  <c r="R18" i="14"/>
  <c r="T18" i="14" s="1"/>
  <c r="R313" i="14"/>
  <c r="T313" i="14" s="1"/>
  <c r="R370" i="14"/>
  <c r="T370" i="14" s="1"/>
  <c r="R91" i="14"/>
  <c r="T91" i="14" s="1"/>
  <c r="R395" i="14"/>
  <c r="T395" i="14" s="1"/>
  <c r="R290" i="14"/>
  <c r="T290" i="14" s="1"/>
  <c r="R77" i="14"/>
  <c r="T77" i="14" s="1"/>
  <c r="R238" i="14"/>
  <c r="T238" i="14" s="1"/>
  <c r="R34" i="14"/>
  <c r="T34" i="14" s="1"/>
  <c r="R363" i="14"/>
  <c r="T363" i="14" s="1"/>
  <c r="R386" i="14"/>
  <c r="T386" i="14" s="1"/>
  <c r="R358" i="14"/>
  <c r="T358" i="14" s="1"/>
  <c r="R300" i="14"/>
  <c r="T300" i="14" s="1"/>
  <c r="R202" i="14"/>
  <c r="T202" i="14" s="1"/>
  <c r="R325" i="14"/>
  <c r="T325" i="14" s="1"/>
  <c r="R114" i="14"/>
  <c r="T114" i="14" s="1"/>
  <c r="R292" i="14"/>
  <c r="T292" i="14" s="1"/>
  <c r="R382" i="14"/>
  <c r="T382" i="14" s="1"/>
  <c r="R136" i="14"/>
  <c r="T136" i="14" s="1"/>
  <c r="R74" i="14"/>
  <c r="T74" i="14" s="1"/>
  <c r="R329" i="14"/>
  <c r="T329" i="14" s="1"/>
  <c r="S202" i="5"/>
  <c r="S309" i="5"/>
  <c r="S245" i="5"/>
  <c r="S301" i="5"/>
  <c r="S285" i="5"/>
  <c r="S92" i="5"/>
  <c r="S24" i="5"/>
  <c r="S104" i="5"/>
  <c r="S326" i="5"/>
  <c r="S333" i="5"/>
  <c r="S260" i="5"/>
  <c r="S227" i="5"/>
  <c r="S219" i="5"/>
  <c r="S211" i="5"/>
  <c r="S203" i="5"/>
  <c r="S197" i="5"/>
  <c r="S173" i="5"/>
  <c r="S165" i="5"/>
  <c r="S157" i="5"/>
  <c r="S149" i="5"/>
  <c r="S141" i="5"/>
  <c r="S125" i="5"/>
  <c r="S109" i="5"/>
  <c r="S251" i="5"/>
  <c r="S99" i="5"/>
  <c r="S90" i="5"/>
  <c r="S89" i="5"/>
  <c r="S83" i="5"/>
  <c r="S73" i="5"/>
  <c r="S49" i="5"/>
  <c r="S19" i="5"/>
  <c r="S313" i="5"/>
  <c r="S200" i="5"/>
  <c r="S270" i="5"/>
  <c r="S61" i="5"/>
  <c r="S218" i="5"/>
  <c r="S178" i="5"/>
  <c r="S45" i="5"/>
  <c r="S37" i="5"/>
  <c r="S277" i="5"/>
  <c r="S84" i="5"/>
  <c r="S96" i="5"/>
  <c r="S297" i="5"/>
  <c r="S289" i="5"/>
  <c r="S281" i="5"/>
  <c r="S110" i="5"/>
  <c r="S156" i="5"/>
  <c r="S140" i="5"/>
  <c r="S100" i="5"/>
  <c r="S44" i="5"/>
  <c r="S120" i="5"/>
  <c r="S59" i="5"/>
  <c r="S329" i="5"/>
  <c r="S116" i="5"/>
  <c r="S98" i="5"/>
  <c r="S197" i="3"/>
  <c r="S165" i="3"/>
  <c r="S130" i="3"/>
  <c r="S190" i="3"/>
  <c r="S79" i="3"/>
  <c r="S111" i="3"/>
  <c r="S17" i="4"/>
  <c r="S33" i="4"/>
  <c r="S108" i="4"/>
  <c r="S134" i="4"/>
  <c r="S93" i="4"/>
  <c r="O24" i="4"/>
  <c r="O25" i="4" s="1"/>
  <c r="S75" i="4"/>
  <c r="S48" i="4"/>
  <c r="S149" i="4"/>
  <c r="S127" i="4"/>
  <c r="S72" i="4"/>
  <c r="S90" i="4"/>
  <c r="S15" i="4"/>
  <c r="S18" i="4"/>
  <c r="S14" i="4"/>
  <c r="S112" i="4"/>
  <c r="S34" i="4"/>
  <c r="S22" i="4"/>
  <c r="S56" i="4"/>
  <c r="S114" i="4"/>
  <c r="S77" i="4"/>
  <c r="S68" i="4"/>
  <c r="S49" i="4"/>
  <c r="S21" i="4"/>
  <c r="S13" i="4"/>
  <c r="S129" i="4"/>
  <c r="S146" i="4"/>
  <c r="S110" i="4"/>
  <c r="S95" i="4"/>
  <c r="S69" i="4"/>
  <c r="S131" i="4"/>
  <c r="S98" i="4"/>
  <c r="S76" i="4"/>
  <c r="S62" i="4"/>
  <c r="S100" i="4"/>
  <c r="S50" i="4"/>
  <c r="S96" i="4"/>
  <c r="S65" i="4"/>
  <c r="D182" i="4"/>
  <c r="E9" i="45" s="1"/>
  <c r="S147" i="4"/>
  <c r="S59" i="4"/>
  <c r="R123" i="2"/>
  <c r="T123" i="2" s="1"/>
  <c r="R255" i="2"/>
  <c r="T255" i="2" s="1"/>
  <c r="R89" i="2"/>
  <c r="T89" i="2" s="1"/>
  <c r="R135" i="2"/>
  <c r="T135" i="2" s="1"/>
  <c r="R106" i="2"/>
  <c r="T106" i="2" s="1"/>
  <c r="R206" i="2"/>
  <c r="T206" i="2" s="1"/>
  <c r="R243" i="2"/>
  <c r="T243" i="2" s="1"/>
  <c r="R43" i="2"/>
  <c r="T43" i="2" s="1"/>
  <c r="R30" i="2"/>
  <c r="R15" i="2"/>
  <c r="T15" i="2" s="1"/>
  <c r="R216" i="2"/>
  <c r="T216" i="2" s="1"/>
  <c r="R144" i="2"/>
  <c r="T144" i="2" s="1"/>
  <c r="R131" i="2"/>
  <c r="T131" i="2" s="1"/>
  <c r="R137" i="2"/>
  <c r="T137" i="2" s="1"/>
  <c r="R166" i="2"/>
  <c r="T166" i="2" s="1"/>
  <c r="N39" i="2"/>
  <c r="N155" i="2" s="1"/>
  <c r="R82" i="2"/>
  <c r="T82" i="2" s="1"/>
  <c r="R108" i="2"/>
  <c r="T108" i="2" s="1"/>
  <c r="R22" i="2"/>
  <c r="T22" i="2" s="1"/>
  <c r="R16" i="2"/>
  <c r="T16" i="2" s="1"/>
  <c r="R71" i="2"/>
  <c r="T71" i="2" s="1"/>
  <c r="R103" i="2"/>
  <c r="T103" i="2" s="1"/>
  <c r="R102" i="2"/>
  <c r="T102" i="2" s="1"/>
  <c r="R97" i="2"/>
  <c r="T97" i="2" s="1"/>
  <c r="R104" i="2"/>
  <c r="T104" i="2" s="1"/>
  <c r="R96" i="2"/>
  <c r="T96" i="2" s="1"/>
  <c r="R55" i="2"/>
  <c r="T55" i="2" s="1"/>
  <c r="R86" i="2"/>
  <c r="T86" i="2" s="1"/>
  <c r="R27" i="2"/>
  <c r="T27" i="2" s="1"/>
  <c r="R20" i="2"/>
  <c r="T20" i="2" s="1"/>
  <c r="R12" i="2"/>
  <c r="T12" i="2" s="1"/>
  <c r="R94" i="2"/>
  <c r="T94" i="2" s="1"/>
  <c r="R130" i="2"/>
  <c r="T130" i="2" s="1"/>
  <c r="R65" i="2"/>
  <c r="T65" i="2" s="1"/>
  <c r="R60" i="2"/>
  <c r="T60" i="2" s="1"/>
  <c r="R99" i="2"/>
  <c r="T99" i="2" s="1"/>
  <c r="R107" i="2"/>
  <c r="T107" i="2" s="1"/>
  <c r="R93" i="2"/>
  <c r="T93" i="2" s="1"/>
  <c r="R28" i="2"/>
  <c r="T28" i="2" s="1"/>
  <c r="R24" i="2"/>
  <c r="T24" i="2" s="1"/>
  <c r="R18" i="2"/>
  <c r="T18" i="2" s="1"/>
  <c r="R14" i="2"/>
  <c r="T14" i="2" s="1"/>
  <c r="R11" i="2"/>
  <c r="T11" i="2" s="1"/>
  <c r="R142" i="2"/>
  <c r="T142" i="2" s="1"/>
  <c r="R79" i="2"/>
  <c r="T79" i="2" s="1"/>
  <c r="Q41" i="27"/>
  <c r="Q108" i="27"/>
  <c r="Q21" i="27"/>
  <c r="Q17" i="27"/>
  <c r="Q13" i="27"/>
  <c r="Q20" i="27"/>
  <c r="Q81" i="27"/>
  <c r="Q71" i="27"/>
  <c r="Q22" i="27"/>
  <c r="Q18" i="27"/>
  <c r="Q14" i="27"/>
  <c r="R234" i="2"/>
  <c r="T234" i="2" s="1"/>
  <c r="S31" i="31"/>
  <c r="U31" i="31" s="1"/>
  <c r="Q134" i="17"/>
  <c r="S134" i="17" s="1"/>
  <c r="R171" i="14"/>
  <c r="T171" i="14" s="1"/>
  <c r="S316" i="13"/>
  <c r="U316" i="13" s="1"/>
  <c r="R69" i="34"/>
  <c r="S55" i="4"/>
  <c r="S281" i="13"/>
  <c r="U281" i="13" s="1"/>
  <c r="R62" i="6"/>
  <c r="Q81" i="33"/>
  <c r="S81" i="33" s="1"/>
  <c r="S60" i="21"/>
  <c r="S171" i="31"/>
  <c r="U171" i="31" s="1"/>
  <c r="R140" i="2"/>
  <c r="T140" i="2" s="1"/>
  <c r="Q133" i="33"/>
  <c r="S133" i="33" s="1"/>
  <c r="S51" i="4"/>
  <c r="S257" i="13"/>
  <c r="U257" i="13" s="1"/>
  <c r="R65" i="12"/>
  <c r="T65" i="12" s="1"/>
  <c r="S117" i="13"/>
  <c r="U117" i="13" s="1"/>
  <c r="R34" i="6"/>
  <c r="S78" i="4"/>
  <c r="S71" i="4"/>
  <c r="S54" i="7"/>
  <c r="Q47" i="17"/>
  <c r="S47" i="17" s="1"/>
  <c r="R54" i="2"/>
  <c r="T54" i="2" s="1"/>
  <c r="Q89" i="33"/>
  <c r="S89" i="33" s="1"/>
  <c r="S318" i="13"/>
  <c r="U318" i="13" s="1"/>
  <c r="S263" i="13"/>
  <c r="U263" i="13" s="1"/>
  <c r="R69" i="12"/>
  <c r="T69" i="12" s="1"/>
  <c r="R184" i="14"/>
  <c r="T184" i="14" s="1"/>
  <c r="R121" i="14"/>
  <c r="T121" i="14" s="1"/>
  <c r="R53" i="6"/>
  <c r="S103" i="31"/>
  <c r="U103" i="31" s="1"/>
  <c r="S89" i="31"/>
  <c r="U89" i="31" s="1"/>
  <c r="S43" i="21"/>
  <c r="R112" i="2"/>
  <c r="T112" i="2" s="1"/>
  <c r="Q33" i="19"/>
  <c r="Q139" i="33"/>
  <c r="S139" i="33" s="1"/>
  <c r="S172" i="13"/>
  <c r="U172" i="13" s="1"/>
  <c r="S273" i="5"/>
  <c r="S91" i="5"/>
  <c r="R43" i="12"/>
  <c r="T43" i="12" s="1"/>
  <c r="S73" i="21"/>
  <c r="Q94" i="17"/>
  <c r="S94" i="17" s="1"/>
  <c r="Q124" i="17"/>
  <c r="S124" i="17" s="1"/>
  <c r="Q44" i="17"/>
  <c r="S44" i="17" s="1"/>
  <c r="Q11" i="17"/>
  <c r="S11" i="17" s="1"/>
  <c r="R403" i="14"/>
  <c r="T403" i="14" s="1"/>
  <c r="R187" i="14"/>
  <c r="T187" i="14" s="1"/>
  <c r="R148" i="14"/>
  <c r="T148" i="14" s="1"/>
  <c r="S320" i="13"/>
  <c r="U320" i="13" s="1"/>
  <c r="R144" i="12"/>
  <c r="T144" i="12" s="1"/>
  <c r="R54" i="12"/>
  <c r="T54" i="12" s="1"/>
  <c r="S53" i="7"/>
  <c r="S37" i="7"/>
  <c r="S101" i="4"/>
  <c r="S43" i="5"/>
  <c r="S105" i="4"/>
  <c r="S224" i="5"/>
  <c r="S111" i="31"/>
  <c r="U111" i="31" s="1"/>
  <c r="S95" i="31"/>
  <c r="U95" i="31" s="1"/>
  <c r="S31" i="7"/>
  <c r="R76" i="34"/>
  <c r="R61" i="34"/>
  <c r="Q106" i="17"/>
  <c r="S106" i="17" s="1"/>
  <c r="S216" i="31"/>
  <c r="U216" i="31" s="1"/>
  <c r="S63" i="31"/>
  <c r="U63" i="31" s="1"/>
  <c r="S52" i="31"/>
  <c r="U52" i="31" s="1"/>
  <c r="R83" i="2"/>
  <c r="T83" i="2" s="1"/>
  <c r="Q41" i="19"/>
  <c r="P19" i="19"/>
  <c r="R316" i="14"/>
  <c r="T316" i="14" s="1"/>
  <c r="R124" i="14"/>
  <c r="T124" i="14" s="1"/>
  <c r="S168" i="5"/>
  <c r="R231" i="14"/>
  <c r="T231" i="14" s="1"/>
  <c r="R168" i="14"/>
  <c r="T168" i="14" s="1"/>
  <c r="S273" i="13"/>
  <c r="U273" i="13" s="1"/>
  <c r="S103" i="13"/>
  <c r="U103" i="13" s="1"/>
  <c r="S43" i="13"/>
  <c r="U43" i="13" s="1"/>
  <c r="S30" i="13"/>
  <c r="U30" i="13" s="1"/>
  <c r="S18" i="13"/>
  <c r="U18" i="13" s="1"/>
  <c r="S22" i="13"/>
  <c r="U22" i="13" s="1"/>
  <c r="R197" i="14"/>
  <c r="T197" i="14" s="1"/>
  <c r="R76" i="14"/>
  <c r="T76" i="14" s="1"/>
  <c r="R340" i="14"/>
  <c r="T340" i="14" s="1"/>
  <c r="R191" i="14"/>
  <c r="T191" i="14" s="1"/>
  <c r="Q70" i="16"/>
  <c r="S70" i="16" s="1"/>
  <c r="F166" i="27"/>
  <c r="G182" i="27" s="1"/>
  <c r="Q21" i="11"/>
  <c r="Q13" i="11"/>
  <c r="S12" i="4"/>
  <c r="R21" i="2"/>
  <c r="T21" i="2" s="1"/>
  <c r="S29" i="23"/>
  <c r="O23" i="44"/>
  <c r="S21" i="44"/>
  <c r="S23" i="44" s="1"/>
  <c r="H128" i="44" s="1"/>
  <c r="I128" i="44" s="1"/>
  <c r="S58" i="44"/>
  <c r="S11" i="44"/>
  <c r="R26" i="25"/>
  <c r="R21" i="25"/>
  <c r="S211" i="13"/>
  <c r="U211" i="13" s="1"/>
  <c r="Q46" i="11"/>
  <c r="S184" i="5"/>
  <c r="R31" i="6"/>
  <c r="Q47" i="33"/>
  <c r="S47" i="33" s="1"/>
  <c r="R47" i="2"/>
  <c r="T47" i="2" s="1"/>
  <c r="R35" i="34"/>
  <c r="Q83" i="27"/>
  <c r="Q79" i="27"/>
  <c r="Q69" i="27"/>
  <c r="Q57" i="27"/>
  <c r="S146" i="3"/>
  <c r="S185" i="3"/>
  <c r="S27" i="3"/>
  <c r="Q132" i="17"/>
  <c r="S132" i="17" s="1"/>
  <c r="Q122" i="17"/>
  <c r="S122" i="17" s="1"/>
  <c r="Q58" i="17"/>
  <c r="S58" i="17" s="1"/>
  <c r="Q96" i="17"/>
  <c r="S96" i="17" s="1"/>
  <c r="Q57" i="17"/>
  <c r="S57" i="17" s="1"/>
  <c r="S195" i="31"/>
  <c r="U195" i="31" s="1"/>
  <c r="S187" i="31"/>
  <c r="U187" i="31" s="1"/>
  <c r="S242" i="31"/>
  <c r="U242" i="31" s="1"/>
  <c r="S163" i="31"/>
  <c r="U163" i="31" s="1"/>
  <c r="S151" i="31"/>
  <c r="U151" i="31" s="1"/>
  <c r="S91" i="31"/>
  <c r="U91" i="31" s="1"/>
  <c r="S75" i="31"/>
  <c r="U75" i="31" s="1"/>
  <c r="S20" i="31"/>
  <c r="U20" i="31" s="1"/>
  <c r="S21" i="31"/>
  <c r="U21" i="31" s="1"/>
  <c r="S101" i="21"/>
  <c r="S52" i="21"/>
  <c r="S36" i="21"/>
  <c r="S117" i="21"/>
  <c r="R248" i="2"/>
  <c r="T248" i="2" s="1"/>
  <c r="R207" i="2"/>
  <c r="T207" i="2" s="1"/>
  <c r="R40" i="2"/>
  <c r="T40" i="2" s="1"/>
  <c r="R50" i="2"/>
  <c r="T50" i="2" s="1"/>
  <c r="R271" i="2"/>
  <c r="T271" i="2" s="1"/>
  <c r="R232" i="2"/>
  <c r="T232" i="2" s="1"/>
  <c r="R42" i="2"/>
  <c r="T42" i="2" s="1"/>
  <c r="R178" i="2"/>
  <c r="T178" i="2" s="1"/>
  <c r="P56" i="19"/>
  <c r="R137" i="15"/>
  <c r="T137" i="15" s="1"/>
  <c r="S16" i="4"/>
  <c r="S208" i="13"/>
  <c r="U208" i="13" s="1"/>
  <c r="S154" i="13"/>
  <c r="U154" i="13" s="1"/>
  <c r="S269" i="13"/>
  <c r="U269" i="13" s="1"/>
  <c r="S201" i="13"/>
  <c r="U201" i="13" s="1"/>
  <c r="S123" i="13"/>
  <c r="U123" i="13" s="1"/>
  <c r="S83" i="13"/>
  <c r="U83" i="13" s="1"/>
  <c r="R45" i="10"/>
  <c r="O14" i="44"/>
  <c r="R377" i="14"/>
  <c r="T377" i="14" s="1"/>
  <c r="R13" i="14"/>
  <c r="T13" i="14" s="1"/>
  <c r="S300" i="5"/>
  <c r="S284" i="5"/>
  <c r="S252" i="5"/>
  <c r="S244" i="5"/>
  <c r="S236" i="5"/>
  <c r="S181" i="5"/>
  <c r="S133" i="5"/>
  <c r="S117" i="5"/>
  <c r="S265" i="5"/>
  <c r="S261" i="5"/>
  <c r="S162" i="5"/>
  <c r="S146" i="5"/>
  <c r="S148" i="5"/>
  <c r="S257" i="5"/>
  <c r="R332" i="14"/>
  <c r="T332" i="14" s="1"/>
  <c r="R301" i="14"/>
  <c r="T301" i="14" s="1"/>
  <c r="R246" i="14"/>
  <c r="T246" i="14" s="1"/>
  <c r="R227" i="14"/>
  <c r="T227" i="14" s="1"/>
  <c r="R188" i="14"/>
  <c r="T188" i="14" s="1"/>
  <c r="R152" i="14"/>
  <c r="T152" i="14" s="1"/>
  <c r="R100" i="14"/>
  <c r="T100" i="14" s="1"/>
  <c r="R83" i="14"/>
  <c r="T83" i="14" s="1"/>
  <c r="Q76" i="16"/>
  <c r="S76" i="16" s="1"/>
  <c r="R173" i="12"/>
  <c r="T173" i="12" s="1"/>
  <c r="R79" i="12"/>
  <c r="T79" i="12" s="1"/>
  <c r="R57" i="12"/>
  <c r="T57" i="12" s="1"/>
  <c r="R53" i="12"/>
  <c r="T53" i="12" s="1"/>
  <c r="R22" i="12"/>
  <c r="T22" i="12" s="1"/>
  <c r="Q73" i="44"/>
  <c r="S72" i="44"/>
  <c r="S73" i="44" s="1"/>
  <c r="H134" i="44" s="1"/>
  <c r="I134" i="44" s="1"/>
  <c r="Q14" i="44"/>
  <c r="T25" i="24"/>
  <c r="D138" i="44"/>
  <c r="O11" i="22"/>
  <c r="O12" i="22" s="1"/>
  <c r="F29" i="22" s="1"/>
  <c r="F31" i="22" s="1"/>
  <c r="Q72" i="17"/>
  <c r="S72" i="17" s="1"/>
  <c r="Q15" i="17"/>
  <c r="S15" i="17" s="1"/>
  <c r="Q16" i="16"/>
  <c r="S16" i="16" s="1"/>
  <c r="Q56" i="17"/>
  <c r="S56" i="17" s="1"/>
  <c r="R26" i="2"/>
  <c r="T26" i="2" s="1"/>
  <c r="R23" i="2"/>
  <c r="T23" i="2" s="1"/>
  <c r="R17" i="2"/>
  <c r="T17" i="2" s="1"/>
  <c r="R13" i="2"/>
  <c r="T13" i="2" s="1"/>
  <c r="Q60" i="11"/>
  <c r="Q36" i="11"/>
  <c r="R191" i="8"/>
  <c r="T191" i="8" s="1"/>
  <c r="R46" i="8"/>
  <c r="T46" i="8" s="1"/>
  <c r="S305" i="5"/>
  <c r="S198" i="5"/>
  <c r="Q85" i="33"/>
  <c r="S85" i="33" s="1"/>
  <c r="S148" i="4"/>
  <c r="S67" i="4"/>
  <c r="R102" i="12"/>
  <c r="T102" i="12" s="1"/>
  <c r="S243" i="31"/>
  <c r="U243" i="31" s="1"/>
  <c r="S57" i="44"/>
  <c r="R160" i="14"/>
  <c r="T160" i="14" s="1"/>
  <c r="R38" i="34"/>
  <c r="N118" i="27"/>
  <c r="Q117" i="27"/>
  <c r="Q118" i="27" s="1"/>
  <c r="Q59" i="27"/>
  <c r="L23" i="11"/>
  <c r="S18" i="7"/>
  <c r="S134" i="3"/>
  <c r="Q62" i="17"/>
  <c r="S62" i="17" s="1"/>
  <c r="Q100" i="17"/>
  <c r="S100" i="17" s="1"/>
  <c r="Q92" i="17"/>
  <c r="S92" i="17" s="1"/>
  <c r="Q65" i="17"/>
  <c r="S65" i="17" s="1"/>
  <c r="Q61" i="17"/>
  <c r="S61" i="17" s="1"/>
  <c r="Q17" i="17"/>
  <c r="S17" i="17" s="1"/>
  <c r="D201" i="12"/>
  <c r="S225" i="31"/>
  <c r="U225" i="31" s="1"/>
  <c r="S207" i="31"/>
  <c r="U207" i="31" s="1"/>
  <c r="S110" i="31"/>
  <c r="U110" i="31" s="1"/>
  <c r="S94" i="31"/>
  <c r="U94" i="31" s="1"/>
  <c r="S62" i="31"/>
  <c r="U62" i="31" s="1"/>
  <c r="S244" i="31"/>
  <c r="U244" i="31" s="1"/>
  <c r="S165" i="31"/>
  <c r="S149" i="31"/>
  <c r="U149" i="31" s="1"/>
  <c r="S116" i="31"/>
  <c r="U116" i="31" s="1"/>
  <c r="S108" i="31"/>
  <c r="U108" i="31" s="1"/>
  <c r="S100" i="31"/>
  <c r="U100" i="31" s="1"/>
  <c r="S72" i="31"/>
  <c r="U72" i="31" s="1"/>
  <c r="S235" i="31"/>
  <c r="U235" i="31" s="1"/>
  <c r="S227" i="31"/>
  <c r="U227" i="31" s="1"/>
  <c r="S104" i="31"/>
  <c r="U104" i="31" s="1"/>
  <c r="S31" i="21"/>
  <c r="R10" i="6"/>
  <c r="R38" i="6"/>
  <c r="R13" i="6"/>
  <c r="R266" i="2"/>
  <c r="T266" i="2" s="1"/>
  <c r="R132" i="2"/>
  <c r="T132" i="2" s="1"/>
  <c r="R73" i="2"/>
  <c r="T73" i="2" s="1"/>
  <c r="R267" i="2"/>
  <c r="T267" i="2" s="1"/>
  <c r="R261" i="2"/>
  <c r="T261" i="2" s="1"/>
  <c r="R214" i="2"/>
  <c r="T214" i="2" s="1"/>
  <c r="R222" i="2"/>
  <c r="T222" i="2" s="1"/>
  <c r="R171" i="2"/>
  <c r="T171" i="2" s="1"/>
  <c r="R163" i="2"/>
  <c r="T163" i="2" s="1"/>
  <c r="R113" i="2"/>
  <c r="T113" i="2" s="1"/>
  <c r="R63" i="2"/>
  <c r="T63" i="2" s="1"/>
  <c r="Q40" i="19"/>
  <c r="O56" i="19"/>
  <c r="Q62" i="19"/>
  <c r="Q57" i="33"/>
  <c r="S57" i="33" s="1"/>
  <c r="Q42" i="33"/>
  <c r="S42" i="33" s="1"/>
  <c r="Q13" i="33"/>
  <c r="S13" i="33" s="1"/>
  <c r="S24" i="4"/>
  <c r="S92" i="4"/>
  <c r="S222" i="13"/>
  <c r="U222" i="13" s="1"/>
  <c r="S167" i="13"/>
  <c r="U167" i="13" s="1"/>
  <c r="S188" i="13"/>
  <c r="U188" i="13" s="1"/>
  <c r="S113" i="13"/>
  <c r="U113" i="13" s="1"/>
  <c r="S41" i="13"/>
  <c r="U41" i="13" s="1"/>
  <c r="S148" i="13"/>
  <c r="U148" i="13" s="1"/>
  <c r="S183" i="13"/>
  <c r="U183" i="13" s="1"/>
  <c r="R131" i="14"/>
  <c r="T131" i="14" s="1"/>
  <c r="R37" i="14"/>
  <c r="T37" i="14" s="1"/>
  <c r="R21" i="14"/>
  <c r="T21" i="14" s="1"/>
  <c r="S137" i="5"/>
  <c r="S170" i="5"/>
  <c r="S154" i="5"/>
  <c r="S95" i="5"/>
  <c r="S88" i="5"/>
  <c r="S80" i="5"/>
  <c r="S72" i="5"/>
  <c r="S64" i="5"/>
  <c r="S48" i="5"/>
  <c r="S176" i="5"/>
  <c r="S94" i="5"/>
  <c r="S79" i="5"/>
  <c r="R285" i="14"/>
  <c r="T285" i="14" s="1"/>
  <c r="R226" i="14"/>
  <c r="T226" i="14" s="1"/>
  <c r="R407" i="14"/>
  <c r="T407" i="14" s="1"/>
  <c r="R254" i="14"/>
  <c r="T254" i="14" s="1"/>
  <c r="R164" i="14"/>
  <c r="T164" i="14" s="1"/>
  <c r="R130" i="12"/>
  <c r="T130" i="12" s="1"/>
  <c r="Q68" i="16"/>
  <c r="S68" i="16" s="1"/>
  <c r="R117" i="12"/>
  <c r="T117" i="12" s="1"/>
  <c r="R96" i="12"/>
  <c r="T96" i="12" s="1"/>
  <c r="R31" i="12"/>
  <c r="T31" i="12" s="1"/>
  <c r="R21" i="12"/>
  <c r="T21" i="12" s="1"/>
  <c r="S128" i="21"/>
  <c r="S169" i="31"/>
  <c r="U169" i="31" s="1"/>
  <c r="Q69" i="17"/>
  <c r="S69" i="17" s="1"/>
  <c r="Q65" i="16"/>
  <c r="S65" i="16" s="1"/>
  <c r="Q41" i="16"/>
  <c r="S41" i="16" s="1"/>
  <c r="R255" i="14"/>
  <c r="T255" i="14" s="1"/>
  <c r="S121" i="13"/>
  <c r="U121" i="13" s="1"/>
  <c r="O23" i="11"/>
  <c r="R29" i="2"/>
  <c r="T29" i="2" s="1"/>
  <c r="R25" i="2"/>
  <c r="T25" i="2" s="1"/>
  <c r="R19" i="2"/>
  <c r="T19" i="2" s="1"/>
  <c r="Q88" i="11"/>
  <c r="R74" i="9"/>
  <c r="R57" i="8"/>
  <c r="T57" i="8" s="1"/>
  <c r="R22" i="8"/>
  <c r="T22" i="8" s="1"/>
  <c r="S317" i="5"/>
  <c r="S216" i="5"/>
  <c r="S67" i="5"/>
  <c r="S130" i="4"/>
  <c r="Q18" i="17"/>
  <c r="S18" i="17" s="1"/>
  <c r="Q119" i="17"/>
  <c r="S119" i="17" s="1"/>
  <c r="S199" i="31"/>
  <c r="U199" i="31" s="1"/>
  <c r="S191" i="31"/>
  <c r="U191" i="31" s="1"/>
  <c r="S183" i="31"/>
  <c r="U183" i="31" s="1"/>
  <c r="S180" i="31"/>
  <c r="U180" i="31" s="1"/>
  <c r="S158" i="31"/>
  <c r="U158" i="31" s="1"/>
  <c r="S86" i="31"/>
  <c r="U86" i="31" s="1"/>
  <c r="S74" i="31"/>
  <c r="U74" i="31" s="1"/>
  <c r="S34" i="31"/>
  <c r="U34" i="31" s="1"/>
  <c r="S18" i="31"/>
  <c r="U18" i="31" s="1"/>
  <c r="S239" i="31"/>
  <c r="U239" i="31" s="1"/>
  <c r="S231" i="31"/>
  <c r="U231" i="31" s="1"/>
  <c r="S64" i="31"/>
  <c r="U64" i="31" s="1"/>
  <c r="S68" i="21"/>
  <c r="S58" i="21"/>
  <c r="S89" i="21"/>
  <c r="S120" i="21"/>
  <c r="S16" i="21"/>
  <c r="S71" i="21"/>
  <c r="R78" i="6"/>
  <c r="R70" i="6"/>
  <c r="R71" i="6"/>
  <c r="R63" i="6"/>
  <c r="R44" i="6"/>
  <c r="R36" i="6"/>
  <c r="G103" i="6"/>
  <c r="H113" i="6" s="1"/>
  <c r="R174" i="2"/>
  <c r="T174" i="2" s="1"/>
  <c r="R150" i="2"/>
  <c r="T150" i="2" s="1"/>
  <c r="R61" i="2"/>
  <c r="T61" i="2" s="1"/>
  <c r="R45" i="2"/>
  <c r="T45" i="2" s="1"/>
  <c r="R48" i="2"/>
  <c r="T48" i="2" s="1"/>
  <c r="R122" i="2"/>
  <c r="T122" i="2" s="1"/>
  <c r="R262" i="2"/>
  <c r="T262" i="2" s="1"/>
  <c r="R90" i="2"/>
  <c r="T90" i="2" s="1"/>
  <c r="S304" i="13"/>
  <c r="U304" i="13" s="1"/>
  <c r="Q98" i="19"/>
  <c r="Q90" i="19"/>
  <c r="Q82" i="19"/>
  <c r="Q75" i="19"/>
  <c r="Q67" i="19"/>
  <c r="Q51" i="19"/>
  <c r="Q49" i="19"/>
  <c r="Q47" i="19"/>
  <c r="Q43" i="19"/>
  <c r="Q27" i="19"/>
  <c r="Q13" i="19"/>
  <c r="N19" i="19"/>
  <c r="Q52" i="33"/>
  <c r="S52" i="33" s="1"/>
  <c r="Q137" i="33"/>
  <c r="S137" i="33" s="1"/>
  <c r="Q105" i="33"/>
  <c r="S105" i="33" s="1"/>
  <c r="Q69" i="33"/>
  <c r="S69" i="33" s="1"/>
  <c r="S136" i="4"/>
  <c r="S106" i="4"/>
  <c r="S91" i="4"/>
  <c r="S109" i="4"/>
  <c r="S94" i="4"/>
  <c r="S58" i="4"/>
  <c r="S107" i="4"/>
  <c r="S23" i="4"/>
  <c r="S520" i="13"/>
  <c r="U520" i="13" s="1"/>
  <c r="S77" i="13"/>
  <c r="U77" i="13" s="1"/>
  <c r="S260" i="13"/>
  <c r="U260" i="13" s="1"/>
  <c r="S343" i="13"/>
  <c r="U343" i="13" s="1"/>
  <c r="S325" i="13"/>
  <c r="U325" i="13" s="1"/>
  <c r="S234" i="13"/>
  <c r="U234" i="13" s="1"/>
  <c r="S140" i="13"/>
  <c r="U140" i="13" s="1"/>
  <c r="S116" i="13"/>
  <c r="U116" i="13" s="1"/>
  <c r="S82" i="13"/>
  <c r="U82" i="13" s="1"/>
  <c r="S32" i="13"/>
  <c r="U32" i="13" s="1"/>
  <c r="R70" i="10"/>
  <c r="R331" i="14"/>
  <c r="T331" i="14" s="1"/>
  <c r="R249" i="14"/>
  <c r="T249" i="14" s="1"/>
  <c r="R233" i="14"/>
  <c r="T233" i="14" s="1"/>
  <c r="R373" i="14"/>
  <c r="T373" i="14" s="1"/>
  <c r="R322" i="14"/>
  <c r="T322" i="14" s="1"/>
  <c r="S306" i="5"/>
  <c r="S298" i="5"/>
  <c r="S290" i="5"/>
  <c r="S282" i="5"/>
  <c r="S274" i="5"/>
  <c r="S332" i="5"/>
  <c r="S324" i="5"/>
  <c r="S307" i="5"/>
  <c r="S291" i="5"/>
  <c r="S275" i="5"/>
  <c r="S331" i="5"/>
  <c r="S262" i="5"/>
  <c r="S254" i="5"/>
  <c r="S246" i="5"/>
  <c r="S183" i="5"/>
  <c r="S255" i="5"/>
  <c r="S239" i="5"/>
  <c r="S253" i="5"/>
  <c r="S269" i="5"/>
  <c r="S166" i="5"/>
  <c r="S150" i="5"/>
  <c r="S134" i="5"/>
  <c r="S102" i="5"/>
  <c r="S86" i="5"/>
  <c r="S70" i="5"/>
  <c r="S54" i="5"/>
  <c r="S172" i="5"/>
  <c r="S132" i="5"/>
  <c r="S75" i="5"/>
  <c r="S164" i="5"/>
  <c r="S112" i="5"/>
  <c r="S241" i="5"/>
  <c r="S85" i="5"/>
  <c r="S69" i="5"/>
  <c r="S63" i="5"/>
  <c r="R392" i="14"/>
  <c r="T392" i="14" s="1"/>
  <c r="R335" i="14"/>
  <c r="T335" i="14" s="1"/>
  <c r="R306" i="14"/>
  <c r="T306" i="14" s="1"/>
  <c r="R277" i="14"/>
  <c r="T277" i="14" s="1"/>
  <c r="R218" i="14"/>
  <c r="T218" i="14" s="1"/>
  <c r="R372" i="14"/>
  <c r="T372" i="14" s="1"/>
  <c r="R357" i="14"/>
  <c r="T357" i="14" s="1"/>
  <c r="R345" i="14"/>
  <c r="T345" i="14" s="1"/>
  <c r="R309" i="14"/>
  <c r="T309" i="14" s="1"/>
  <c r="R278" i="14"/>
  <c r="T278" i="14" s="1"/>
  <c r="R210" i="14"/>
  <c r="T210" i="14" s="1"/>
  <c r="R374" i="14"/>
  <c r="T374" i="14" s="1"/>
  <c r="R356" i="14"/>
  <c r="T356" i="14" s="1"/>
  <c r="R328" i="14"/>
  <c r="T328" i="14" s="1"/>
  <c r="R270" i="14"/>
  <c r="T270" i="14" s="1"/>
  <c r="R211" i="14"/>
  <c r="T211" i="14" s="1"/>
  <c r="R194" i="14"/>
  <c r="T194" i="14" s="1"/>
  <c r="R175" i="14"/>
  <c r="T175" i="14" s="1"/>
  <c r="R156" i="14"/>
  <c r="T156" i="14" s="1"/>
  <c r="R142" i="14"/>
  <c r="T142" i="14" s="1"/>
  <c r="R102" i="14"/>
  <c r="T102" i="14" s="1"/>
  <c r="R85" i="14"/>
  <c r="T85" i="14" s="1"/>
  <c r="R38" i="14"/>
  <c r="T38" i="14" s="1"/>
  <c r="R163" i="14"/>
  <c r="T163" i="14" s="1"/>
  <c r="R125" i="14"/>
  <c r="T125" i="14" s="1"/>
  <c r="R98" i="14"/>
  <c r="T98" i="14" s="1"/>
  <c r="R171" i="12"/>
  <c r="T171" i="12" s="1"/>
  <c r="R88" i="12"/>
  <c r="T88" i="12" s="1"/>
  <c r="R100" i="12"/>
  <c r="T100" i="12" s="1"/>
  <c r="R55" i="12"/>
  <c r="T55" i="12" s="1"/>
  <c r="S125" i="13"/>
  <c r="U125" i="13" s="1"/>
  <c r="R274" i="14"/>
  <c r="T274" i="14" s="1"/>
  <c r="R257" i="14"/>
  <c r="T257" i="14" s="1"/>
  <c r="Q11" i="16"/>
  <c r="S11" i="16" s="1"/>
  <c r="Q75" i="16"/>
  <c r="S75" i="16" s="1"/>
  <c r="Q67" i="16"/>
  <c r="S67" i="16" s="1"/>
  <c r="G95" i="9"/>
  <c r="H106" i="9" s="1"/>
  <c r="S41" i="23"/>
  <c r="S35" i="23"/>
  <c r="S27" i="23"/>
  <c r="S38" i="23"/>
  <c r="S134" i="21"/>
  <c r="S42" i="23"/>
  <c r="Q70" i="17"/>
  <c r="S70" i="17" s="1"/>
  <c r="Q73" i="16"/>
  <c r="S73" i="16" s="1"/>
  <c r="S123" i="21"/>
  <c r="R47" i="25"/>
  <c r="R40" i="25"/>
  <c r="R14" i="25"/>
  <c r="R51" i="25"/>
  <c r="R44" i="25"/>
  <c r="R28" i="25"/>
  <c r="R18" i="25"/>
  <c r="S238" i="13"/>
  <c r="U238" i="13" s="1"/>
  <c r="Q70" i="11"/>
  <c r="R32" i="25"/>
  <c r="R31" i="25"/>
  <c r="R170" i="12"/>
  <c r="T170" i="12" s="1"/>
  <c r="Q50" i="11"/>
  <c r="Q34" i="11"/>
  <c r="Q56" i="11"/>
  <c r="Q48" i="11"/>
  <c r="R201" i="8"/>
  <c r="T201" i="8" s="1"/>
  <c r="R169" i="8"/>
  <c r="T169" i="8" s="1"/>
  <c r="R137" i="8"/>
  <c r="T137" i="8" s="1"/>
  <c r="R58" i="8"/>
  <c r="T58" i="8" s="1"/>
  <c r="R222" i="8"/>
  <c r="T222" i="8" s="1"/>
  <c r="R17" i="8"/>
  <c r="T17" i="8" s="1"/>
  <c r="R37" i="8"/>
  <c r="T37" i="8" s="1"/>
  <c r="S222" i="5"/>
  <c r="S182" i="5"/>
  <c r="R44" i="34"/>
  <c r="R36" i="34"/>
  <c r="Q109" i="27"/>
  <c r="Q80" i="27"/>
  <c r="S74" i="21"/>
  <c r="S61" i="21"/>
  <c r="S50" i="21"/>
  <c r="S42" i="21"/>
  <c r="S34" i="21"/>
  <c r="S118" i="21"/>
  <c r="S94" i="21"/>
  <c r="S86" i="21"/>
  <c r="S49" i="21"/>
  <c r="S41" i="21"/>
  <c r="R75" i="6"/>
  <c r="R67" i="6"/>
  <c r="R256" i="2"/>
  <c r="T256" i="2" s="1"/>
  <c r="R246" i="2"/>
  <c r="T246" i="2" s="1"/>
  <c r="R230" i="2"/>
  <c r="T230" i="2" s="1"/>
  <c r="R259" i="2"/>
  <c r="T259" i="2" s="1"/>
  <c r="R170" i="2"/>
  <c r="T170" i="2" s="1"/>
  <c r="R165" i="2"/>
  <c r="T165" i="2" s="1"/>
  <c r="R85" i="2"/>
  <c r="T85" i="2" s="1"/>
  <c r="R68" i="2"/>
  <c r="T68" i="2" s="1"/>
  <c r="R56" i="2"/>
  <c r="T56" i="2" s="1"/>
  <c r="R118" i="2"/>
  <c r="T118" i="2" s="1"/>
  <c r="R109" i="2"/>
  <c r="T109" i="2" s="1"/>
  <c r="R69" i="2"/>
  <c r="T69" i="2" s="1"/>
  <c r="R238" i="2"/>
  <c r="T238" i="2" s="1"/>
  <c r="R212" i="2"/>
  <c r="T212" i="2" s="1"/>
  <c r="R198" i="2"/>
  <c r="T198" i="2" s="1"/>
  <c r="R153" i="2"/>
  <c r="T153" i="2" s="1"/>
  <c r="R124" i="2"/>
  <c r="T124" i="2" s="1"/>
  <c r="R257" i="2"/>
  <c r="T257" i="2" s="1"/>
  <c r="R208" i="2"/>
  <c r="T208" i="2" s="1"/>
  <c r="R258" i="2"/>
  <c r="T258" i="2" s="1"/>
  <c r="R210" i="2"/>
  <c r="T210" i="2" s="1"/>
  <c r="R167" i="2"/>
  <c r="T167" i="2" s="1"/>
  <c r="R152" i="2"/>
  <c r="T152" i="2" s="1"/>
  <c r="R78" i="2"/>
  <c r="T78" i="2" s="1"/>
  <c r="R169" i="2"/>
  <c r="T169" i="2" s="1"/>
  <c r="R241" i="2"/>
  <c r="T241" i="2" s="1"/>
  <c r="R143" i="2"/>
  <c r="T143" i="2" s="1"/>
  <c r="R115" i="2"/>
  <c r="T115" i="2" s="1"/>
  <c r="R194" i="2"/>
  <c r="T194" i="2" s="1"/>
  <c r="Q70" i="19"/>
  <c r="Q50" i="19"/>
  <c r="Q101" i="19"/>
  <c r="Q99" i="19"/>
  <c r="Q93" i="19"/>
  <c r="Q91" i="19"/>
  <c r="Q83" i="19"/>
  <c r="Q63" i="19"/>
  <c r="Q45" i="19"/>
  <c r="Q93" i="33"/>
  <c r="S93" i="33" s="1"/>
  <c r="Q91" i="33"/>
  <c r="S91" i="33" s="1"/>
  <c r="Q30" i="33"/>
  <c r="Q17" i="33"/>
  <c r="S17" i="33" s="1"/>
  <c r="Q22" i="33"/>
  <c r="S22" i="33" s="1"/>
  <c r="Q118" i="33"/>
  <c r="S118" i="33" s="1"/>
  <c r="Q39" i="33"/>
  <c r="S39" i="33" s="1"/>
  <c r="S135" i="4"/>
  <c r="S113" i="4"/>
  <c r="S102" i="4"/>
  <c r="S87" i="4"/>
  <c r="S54" i="4"/>
  <c r="S111" i="4"/>
  <c r="S74" i="4"/>
  <c r="S60" i="4"/>
  <c r="S53" i="4"/>
  <c r="S47" i="4"/>
  <c r="T28" i="24"/>
  <c r="T42" i="24"/>
  <c r="S334" i="13"/>
  <c r="U334" i="13" s="1"/>
  <c r="S308" i="13"/>
  <c r="U308" i="13" s="1"/>
  <c r="S239" i="13"/>
  <c r="U239" i="13" s="1"/>
  <c r="S271" i="13"/>
  <c r="U271" i="13" s="1"/>
  <c r="S255" i="13"/>
  <c r="U255" i="13" s="1"/>
  <c r="S249" i="13"/>
  <c r="U249" i="13" s="1"/>
  <c r="S229" i="13"/>
  <c r="U229" i="13" s="1"/>
  <c r="S221" i="13"/>
  <c r="U221" i="13" s="1"/>
  <c r="S182" i="13"/>
  <c r="U182" i="13" s="1"/>
  <c r="S163" i="13"/>
  <c r="U163" i="13" s="1"/>
  <c r="S291" i="13"/>
  <c r="U291" i="13" s="1"/>
  <c r="S275" i="13"/>
  <c r="U275" i="13" s="1"/>
  <c r="S112" i="13"/>
  <c r="U112" i="13" s="1"/>
  <c r="S71" i="13"/>
  <c r="U71" i="13" s="1"/>
  <c r="S378" i="13"/>
  <c r="U378" i="13" s="1"/>
  <c r="S388" i="13"/>
  <c r="U388" i="13" s="1"/>
  <c r="S517" i="13"/>
  <c r="U517" i="13" s="1"/>
  <c r="S216" i="13"/>
  <c r="U216" i="13" s="1"/>
  <c r="S205" i="13"/>
  <c r="U205" i="13" s="1"/>
  <c r="S186" i="13"/>
  <c r="U186" i="13" s="1"/>
  <c r="S81" i="13"/>
  <c r="U81" i="13" s="1"/>
  <c r="S72" i="13"/>
  <c r="U72" i="13" s="1"/>
  <c r="S35" i="13"/>
  <c r="U35" i="13" s="1"/>
  <c r="S21" i="13"/>
  <c r="U21" i="13" s="1"/>
  <c r="R320" i="14"/>
  <c r="T320" i="14" s="1"/>
  <c r="R288" i="14"/>
  <c r="T288" i="14" s="1"/>
  <c r="R240" i="14"/>
  <c r="T240" i="14" s="1"/>
  <c r="R82" i="14"/>
  <c r="T82" i="14" s="1"/>
  <c r="R68" i="14"/>
  <c r="T68" i="14" s="1"/>
  <c r="S318" i="5"/>
  <c r="S310" i="5"/>
  <c r="S302" i="5"/>
  <c r="S294" i="5"/>
  <c r="S286" i="5"/>
  <c r="S278" i="5"/>
  <c r="D358" i="5"/>
  <c r="S328" i="5"/>
  <c r="S335" i="5"/>
  <c r="S327" i="5"/>
  <c r="S311" i="5"/>
  <c r="S303" i="5"/>
  <c r="S295" i="5"/>
  <c r="S287" i="5"/>
  <c r="S279" i="5"/>
  <c r="S271" i="5"/>
  <c r="S258" i="5"/>
  <c r="S250" i="5"/>
  <c r="S225" i="5"/>
  <c r="S201" i="5"/>
  <c r="S163" i="5"/>
  <c r="S139" i="5"/>
  <c r="S115" i="5"/>
  <c r="S107" i="5"/>
  <c r="S247" i="5"/>
  <c r="S158" i="5"/>
  <c r="S142" i="5"/>
  <c r="S124" i="5"/>
  <c r="S28" i="5"/>
  <c r="S136" i="5"/>
  <c r="S152" i="5"/>
  <c r="S93" i="5"/>
  <c r="S77" i="5"/>
  <c r="S71" i="5"/>
  <c r="S128" i="5"/>
  <c r="R204" i="14"/>
  <c r="T204" i="14" s="1"/>
  <c r="R149" i="14"/>
  <c r="T149" i="14" s="1"/>
  <c r="R138" i="14"/>
  <c r="T138" i="14" s="1"/>
  <c r="R67" i="12"/>
  <c r="T67" i="12" s="1"/>
  <c r="R27" i="12"/>
  <c r="T27" i="12" s="1"/>
  <c r="S353" i="13"/>
  <c r="U353" i="13" s="1"/>
  <c r="S143" i="13"/>
  <c r="U143" i="13" s="1"/>
  <c r="S101" i="13"/>
  <c r="U101" i="13" s="1"/>
  <c r="S24" i="13"/>
  <c r="U24" i="13" s="1"/>
  <c r="S309" i="13"/>
  <c r="U309" i="13" s="1"/>
  <c r="S16" i="13"/>
  <c r="U16" i="13" s="1"/>
  <c r="R361" i="14"/>
  <c r="T361" i="14" s="1"/>
  <c r="R118" i="14"/>
  <c r="T118" i="14" s="1"/>
  <c r="R26" i="14"/>
  <c r="T26" i="14" s="1"/>
  <c r="R214" i="14"/>
  <c r="T214" i="14" s="1"/>
  <c r="R360" i="14"/>
  <c r="T360" i="14" s="1"/>
  <c r="Q71" i="16"/>
  <c r="S71" i="16" s="1"/>
  <c r="S45" i="23"/>
  <c r="S37" i="23"/>
  <c r="G119" i="44"/>
  <c r="H137" i="44" s="1"/>
  <c r="S63" i="23"/>
  <c r="S31" i="23"/>
  <c r="S127" i="21"/>
  <c r="R45" i="25"/>
  <c r="Q69" i="16"/>
  <c r="S69" i="16" s="1"/>
  <c r="Q47" i="16"/>
  <c r="S47" i="16" s="1"/>
  <c r="R35" i="25"/>
  <c r="R172" i="12"/>
  <c r="T172" i="12" s="1"/>
  <c r="M23" i="11"/>
  <c r="R153" i="8"/>
  <c r="T153" i="8" s="1"/>
  <c r="R116" i="8"/>
  <c r="T116" i="8" s="1"/>
  <c r="R42" i="8"/>
  <c r="T42" i="8" s="1"/>
  <c r="R49" i="8"/>
  <c r="T49" i="8" s="1"/>
  <c r="R13" i="8"/>
  <c r="T13" i="8" s="1"/>
  <c r="S315" i="5"/>
  <c r="R45" i="8"/>
  <c r="T45" i="8" s="1"/>
  <c r="S126" i="4"/>
  <c r="Q82" i="27"/>
  <c r="Q31" i="27"/>
  <c r="S44" i="44"/>
  <c r="S45" i="44" s="1"/>
  <c r="H131" i="44" s="1"/>
  <c r="I131" i="44" s="1"/>
  <c r="O45" i="44"/>
  <c r="S65" i="44"/>
  <c r="S66" i="44" s="1"/>
  <c r="H133" i="44" s="1"/>
  <c r="I133" i="44" s="1"/>
  <c r="O66" i="44"/>
  <c r="F32" i="22"/>
  <c r="R81" i="44"/>
  <c r="R88" i="44"/>
  <c r="Q81" i="44"/>
  <c r="Q88" i="44"/>
  <c r="P81" i="44"/>
  <c r="P88" i="44"/>
  <c r="O81" i="44"/>
  <c r="O88" i="44"/>
  <c r="S79" i="44"/>
  <c r="S81" i="44" s="1"/>
  <c r="H135" i="44" s="1"/>
  <c r="I135" i="44" s="1"/>
  <c r="Q67" i="27"/>
  <c r="M59" i="16"/>
  <c r="M80" i="16" s="1"/>
  <c r="S236" i="13"/>
  <c r="U236" i="13" s="1"/>
  <c r="S420" i="13"/>
  <c r="U420" i="13" s="1"/>
  <c r="R341" i="14"/>
  <c r="T341" i="14" s="1"/>
  <c r="R127" i="2"/>
  <c r="T127" i="2" s="1"/>
  <c r="S100" i="13"/>
  <c r="U100" i="13" s="1"/>
  <c r="R111" i="14"/>
  <c r="T111" i="14" s="1"/>
  <c r="G99" i="16"/>
  <c r="H110" i="16" s="1"/>
  <c r="Q66" i="16"/>
  <c r="S66" i="16" s="1"/>
  <c r="Q15" i="16"/>
  <c r="S15" i="16" s="1"/>
  <c r="Q63" i="16"/>
  <c r="S63" i="16" s="1"/>
  <c r="Q13" i="16"/>
  <c r="S13" i="16" s="1"/>
  <c r="Q74" i="16"/>
  <c r="S74" i="16" s="1"/>
  <c r="R104" i="14"/>
  <c r="T104" i="14" s="1"/>
  <c r="R352" i="14"/>
  <c r="T352" i="14" s="1"/>
  <c r="R401" i="14"/>
  <c r="T401" i="14" s="1"/>
  <c r="R89" i="14"/>
  <c r="T89" i="14" s="1"/>
  <c r="S52" i="3"/>
  <c r="S80" i="31"/>
  <c r="U80" i="31" s="1"/>
  <c r="R145" i="2"/>
  <c r="T145" i="2" s="1"/>
  <c r="S132" i="13"/>
  <c r="U132" i="13" s="1"/>
  <c r="R412" i="14"/>
  <c r="T412" i="14" s="1"/>
  <c r="R107" i="14"/>
  <c r="T107" i="14" s="1"/>
  <c r="R92" i="14"/>
  <c r="T92" i="14" s="1"/>
  <c r="R220" i="14"/>
  <c r="T220" i="14" s="1"/>
  <c r="R127" i="14"/>
  <c r="T127" i="14" s="1"/>
  <c r="R11" i="9"/>
  <c r="R191" i="2"/>
  <c r="T191" i="2" s="1"/>
  <c r="R390" i="14"/>
  <c r="T390" i="14" s="1"/>
  <c r="R422" i="14"/>
  <c r="T422" i="14" s="1"/>
  <c r="R317" i="14"/>
  <c r="T317" i="14" s="1"/>
  <c r="S50" i="31"/>
  <c r="U50" i="31" s="1"/>
  <c r="S38" i="31"/>
  <c r="U38" i="31" s="1"/>
  <c r="R203" i="2"/>
  <c r="T203" i="2" s="1"/>
  <c r="Q82" i="33"/>
  <c r="S82" i="33" s="1"/>
  <c r="R399" i="14"/>
  <c r="T399" i="14" s="1"/>
  <c r="R167" i="14"/>
  <c r="T167" i="14" s="1"/>
  <c r="R66" i="14"/>
  <c r="T66" i="14" s="1"/>
  <c r="R293" i="14"/>
  <c r="T293" i="14" s="1"/>
  <c r="R206" i="14"/>
  <c r="T206" i="14" s="1"/>
  <c r="R281" i="14"/>
  <c r="T281" i="14" s="1"/>
  <c r="R179" i="14"/>
  <c r="T179" i="14" s="1"/>
  <c r="R174" i="14"/>
  <c r="T174" i="14" s="1"/>
  <c r="R64" i="14"/>
  <c r="T64" i="14" s="1"/>
  <c r="R420" i="14"/>
  <c r="T420" i="14" s="1"/>
  <c r="R423" i="14"/>
  <c r="T423" i="14" s="1"/>
  <c r="R280" i="14"/>
  <c r="T280" i="14" s="1"/>
  <c r="R217" i="14"/>
  <c r="T217" i="14" s="1"/>
  <c r="R198" i="14"/>
  <c r="T198" i="14" s="1"/>
  <c r="R170" i="14"/>
  <c r="T170" i="14" s="1"/>
  <c r="R32" i="14"/>
  <c r="T32" i="14" s="1"/>
  <c r="R16" i="14"/>
  <c r="T16" i="14" s="1"/>
  <c r="R122" i="14"/>
  <c r="T122" i="14" s="1"/>
  <c r="R22" i="14"/>
  <c r="T22" i="14" s="1"/>
  <c r="R314" i="14"/>
  <c r="T314" i="14" s="1"/>
  <c r="R298" i="14"/>
  <c r="T298" i="14" s="1"/>
  <c r="R250" i="14"/>
  <c r="T250" i="14" s="1"/>
  <c r="R243" i="14"/>
  <c r="T243" i="14" s="1"/>
  <c r="R180" i="14"/>
  <c r="T180" i="14" s="1"/>
  <c r="R106" i="14"/>
  <c r="T106" i="14" s="1"/>
  <c r="R236" i="14"/>
  <c r="T236" i="14" s="1"/>
  <c r="R237" i="14"/>
  <c r="T237" i="14" s="1"/>
  <c r="R143" i="14"/>
  <c r="T143" i="14" s="1"/>
  <c r="R67" i="14"/>
  <c r="T67" i="14" s="1"/>
  <c r="R371" i="14"/>
  <c r="T371" i="14" s="1"/>
  <c r="R247" i="14"/>
  <c r="T247" i="14" s="1"/>
  <c r="R69" i="14"/>
  <c r="T69" i="14" s="1"/>
  <c r="R380" i="14"/>
  <c r="T380" i="14" s="1"/>
  <c r="R355" i="14"/>
  <c r="T355" i="14" s="1"/>
  <c r="R339" i="14"/>
  <c r="T339" i="14" s="1"/>
  <c r="R418" i="14"/>
  <c r="T418" i="14" s="1"/>
  <c r="R400" i="14"/>
  <c r="T400" i="14" s="1"/>
  <c r="R338" i="14"/>
  <c r="T338" i="14" s="1"/>
  <c r="R324" i="14"/>
  <c r="T324" i="14" s="1"/>
  <c r="R308" i="14"/>
  <c r="T308" i="14" s="1"/>
  <c r="R346" i="14"/>
  <c r="T346" i="14" s="1"/>
  <c r="R310" i="14"/>
  <c r="T310" i="14" s="1"/>
  <c r="R302" i="14"/>
  <c r="T302" i="14" s="1"/>
  <c r="R294" i="14"/>
  <c r="T294" i="14" s="1"/>
  <c r="R286" i="14"/>
  <c r="T286" i="14" s="1"/>
  <c r="R200" i="14"/>
  <c r="T200" i="14" s="1"/>
  <c r="R182" i="14"/>
  <c r="T182" i="14" s="1"/>
  <c r="R120" i="14"/>
  <c r="T120" i="14" s="1"/>
  <c r="R165" i="14"/>
  <c r="T165" i="14" s="1"/>
  <c r="R84" i="14"/>
  <c r="T84" i="14" s="1"/>
  <c r="R65" i="14"/>
  <c r="T65" i="14" s="1"/>
  <c r="R33" i="14"/>
  <c r="T33" i="14" s="1"/>
  <c r="R222" i="14"/>
  <c r="T222" i="14" s="1"/>
  <c r="R208" i="14"/>
  <c r="T208" i="14" s="1"/>
  <c r="R159" i="14"/>
  <c r="T159" i="14" s="1"/>
  <c r="R95" i="14"/>
  <c r="T95" i="14" s="1"/>
  <c r="R80" i="14"/>
  <c r="T80" i="14" s="1"/>
  <c r="R183" i="14"/>
  <c r="T183" i="14" s="1"/>
  <c r="S523" i="13"/>
  <c r="U523" i="13" s="1"/>
  <c r="S427" i="13"/>
  <c r="U427" i="13" s="1"/>
  <c r="S288" i="13"/>
  <c r="U288" i="13" s="1"/>
  <c r="S219" i="13"/>
  <c r="U219" i="13" s="1"/>
  <c r="S196" i="13"/>
  <c r="U196" i="13" s="1"/>
  <c r="S220" i="13"/>
  <c r="U220" i="13" s="1"/>
  <c r="S411" i="13"/>
  <c r="U411" i="13" s="1"/>
  <c r="S230" i="13"/>
  <c r="U230" i="13" s="1"/>
  <c r="S194" i="13"/>
  <c r="U194" i="13" s="1"/>
  <c r="S166" i="13"/>
  <c r="U166" i="13" s="1"/>
  <c r="S122" i="13"/>
  <c r="U122" i="13" s="1"/>
  <c r="S95" i="13"/>
  <c r="U95" i="13" s="1"/>
  <c r="S134" i="13"/>
  <c r="U134" i="13" s="1"/>
  <c r="S314" i="13"/>
  <c r="U314" i="13" s="1"/>
  <c r="S155" i="13"/>
  <c r="U155" i="13" s="1"/>
  <c r="S135" i="13"/>
  <c r="U135" i="13" s="1"/>
  <c r="S79" i="13"/>
  <c r="U79" i="13" s="1"/>
  <c r="S387" i="13"/>
  <c r="U387" i="13" s="1"/>
  <c r="S131" i="13"/>
  <c r="U131" i="13" s="1"/>
  <c r="S313" i="13"/>
  <c r="U313" i="13" s="1"/>
  <c r="S280" i="13"/>
  <c r="U280" i="13" s="1"/>
  <c r="S290" i="13"/>
  <c r="U290" i="13" s="1"/>
  <c r="S346" i="13"/>
  <c r="U346" i="13" s="1"/>
  <c r="S295" i="13"/>
  <c r="U295" i="13" s="1"/>
  <c r="S237" i="13"/>
  <c r="U237" i="13" s="1"/>
  <c r="S156" i="13"/>
  <c r="U156" i="13" s="1"/>
  <c r="S217" i="13"/>
  <c r="U217" i="13" s="1"/>
  <c r="S187" i="13"/>
  <c r="U187" i="13" s="1"/>
  <c r="S315" i="13"/>
  <c r="U315" i="13" s="1"/>
  <c r="S39" i="13"/>
  <c r="U39" i="13" s="1"/>
  <c r="S300" i="13"/>
  <c r="U300" i="13" s="1"/>
  <c r="S177" i="13"/>
  <c r="U177" i="13" s="1"/>
  <c r="S84" i="13"/>
  <c r="U84" i="13" s="1"/>
  <c r="S301" i="13"/>
  <c r="U301" i="13" s="1"/>
  <c r="S374" i="13"/>
  <c r="U374" i="13" s="1"/>
  <c r="S285" i="13"/>
  <c r="U285" i="13" s="1"/>
  <c r="S433" i="13"/>
  <c r="U433" i="13" s="1"/>
  <c r="S392" i="13"/>
  <c r="U392" i="13" s="1"/>
  <c r="S384" i="13"/>
  <c r="U384" i="13" s="1"/>
  <c r="S282" i="13"/>
  <c r="U282" i="13" s="1"/>
  <c r="S432" i="13"/>
  <c r="U432" i="13" s="1"/>
  <c r="S375" i="13"/>
  <c r="U375" i="13" s="1"/>
  <c r="S514" i="13"/>
  <c r="U514" i="13" s="1"/>
  <c r="S397" i="13"/>
  <c r="U397" i="13" s="1"/>
  <c r="S379" i="13"/>
  <c r="U379" i="13" s="1"/>
  <c r="S294" i="13"/>
  <c r="U294" i="13" s="1"/>
  <c r="S261" i="13"/>
  <c r="U261" i="13" s="1"/>
  <c r="S213" i="13"/>
  <c r="U213" i="13" s="1"/>
  <c r="S421" i="13"/>
  <c r="U421" i="13" s="1"/>
  <c r="S218" i="13"/>
  <c r="U218" i="13" s="1"/>
  <c r="S193" i="13"/>
  <c r="U193" i="13" s="1"/>
  <c r="S33" i="13"/>
  <c r="U33" i="13" s="1"/>
  <c r="S14" i="13"/>
  <c r="U14" i="13" s="1"/>
  <c r="S409" i="13"/>
  <c r="U409" i="13" s="1"/>
  <c r="S124" i="13"/>
  <c r="U124" i="13" s="1"/>
  <c r="S98" i="13"/>
  <c r="U98" i="13" s="1"/>
  <c r="S377" i="13"/>
  <c r="U377" i="13" s="1"/>
  <c r="S307" i="13"/>
  <c r="U307" i="13" s="1"/>
  <c r="S268" i="13"/>
  <c r="U268" i="13" s="1"/>
  <c r="S226" i="13"/>
  <c r="U226" i="13" s="1"/>
  <c r="S376" i="13"/>
  <c r="U376" i="13" s="1"/>
  <c r="S270" i="13"/>
  <c r="U270" i="13" s="1"/>
  <c r="S403" i="13"/>
  <c r="U403" i="13" s="1"/>
  <c r="S391" i="13"/>
  <c r="U391" i="13" s="1"/>
  <c r="S254" i="13"/>
  <c r="U254" i="13" s="1"/>
  <c r="S152" i="13"/>
  <c r="U152" i="13" s="1"/>
  <c r="S299" i="13"/>
  <c r="U299" i="13" s="1"/>
  <c r="S151" i="13"/>
  <c r="U151" i="13" s="1"/>
  <c r="S96" i="13"/>
  <c r="U96" i="13" s="1"/>
  <c r="S327" i="13"/>
  <c r="U327" i="13" s="1"/>
  <c r="S168" i="13"/>
  <c r="U168" i="13" s="1"/>
  <c r="S115" i="13"/>
  <c r="U115" i="13" s="1"/>
  <c r="S114" i="13"/>
  <c r="U114" i="13" s="1"/>
  <c r="S382" i="13"/>
  <c r="U382" i="13" s="1"/>
  <c r="S395" i="13"/>
  <c r="U395" i="13" s="1"/>
  <c r="S266" i="13"/>
  <c r="U266" i="13" s="1"/>
  <c r="S251" i="13"/>
  <c r="U251" i="13" s="1"/>
  <c r="S267" i="13"/>
  <c r="U267" i="13" s="1"/>
  <c r="S106" i="13"/>
  <c r="U106" i="13" s="1"/>
  <c r="S179" i="13"/>
  <c r="U179" i="13" s="1"/>
  <c r="S407" i="13"/>
  <c r="U407" i="13" s="1"/>
  <c r="S240" i="13"/>
  <c r="U240" i="13" s="1"/>
  <c r="S138" i="13"/>
  <c r="U138" i="13" s="1"/>
  <c r="S68" i="13"/>
  <c r="U68" i="13" s="1"/>
  <c r="S419" i="13"/>
  <c r="U419" i="13" s="1"/>
  <c r="S348" i="13"/>
  <c r="U348" i="13" s="1"/>
  <c r="S330" i="13"/>
  <c r="U330" i="13" s="1"/>
  <c r="S296" i="13"/>
  <c r="U296" i="13" s="1"/>
  <c r="S292" i="13"/>
  <c r="U292" i="13" s="1"/>
  <c r="S283" i="13"/>
  <c r="U283" i="13" s="1"/>
  <c r="S233" i="13"/>
  <c r="U233" i="13" s="1"/>
  <c r="S203" i="13"/>
  <c r="U203" i="13" s="1"/>
  <c r="S184" i="13"/>
  <c r="U184" i="13" s="1"/>
  <c r="S147" i="13"/>
  <c r="U147" i="13" s="1"/>
  <c r="S127" i="13"/>
  <c r="U127" i="13" s="1"/>
  <c r="S370" i="13"/>
  <c r="U370" i="13" s="1"/>
  <c r="S181" i="13"/>
  <c r="U181" i="13" s="1"/>
  <c r="S173" i="13"/>
  <c r="U173" i="13" s="1"/>
  <c r="S150" i="13"/>
  <c r="U150" i="13" s="1"/>
  <c r="S102" i="13"/>
  <c r="U102" i="13" s="1"/>
  <c r="S78" i="13"/>
  <c r="U78" i="13" s="1"/>
  <c r="S70" i="13"/>
  <c r="U70" i="13" s="1"/>
  <c r="S45" i="13"/>
  <c r="U45" i="13" s="1"/>
  <c r="S38" i="13"/>
  <c r="U38" i="13" s="1"/>
  <c r="S202" i="13"/>
  <c r="U202" i="13" s="1"/>
  <c r="S228" i="13"/>
  <c r="U228" i="13" s="1"/>
  <c r="S297" i="13"/>
  <c r="U297" i="13" s="1"/>
  <c r="S344" i="13"/>
  <c r="U344" i="13" s="1"/>
  <c r="S241" i="13"/>
  <c r="U241" i="13" s="1"/>
  <c r="R114" i="12"/>
  <c r="T114" i="12" s="1"/>
  <c r="R153" i="12"/>
  <c r="T153" i="12" s="1"/>
  <c r="R91" i="12"/>
  <c r="T91" i="12" s="1"/>
  <c r="R51" i="12"/>
  <c r="T51" i="12" s="1"/>
  <c r="R61" i="12"/>
  <c r="T61" i="12" s="1"/>
  <c r="R29" i="12"/>
  <c r="T29" i="12" s="1"/>
  <c r="R137" i="12"/>
  <c r="T137" i="12" s="1"/>
  <c r="R132" i="12"/>
  <c r="T132" i="12" s="1"/>
  <c r="R120" i="12"/>
  <c r="T120" i="12" s="1"/>
  <c r="R97" i="12"/>
  <c r="T97" i="12" s="1"/>
  <c r="R89" i="12"/>
  <c r="T89" i="12" s="1"/>
  <c r="R47" i="12"/>
  <c r="T47" i="12" s="1"/>
  <c r="R142" i="12"/>
  <c r="T142" i="12" s="1"/>
  <c r="R134" i="12"/>
  <c r="T134" i="12" s="1"/>
  <c r="R80" i="12"/>
  <c r="T80" i="12" s="1"/>
  <c r="R59" i="12"/>
  <c r="T59" i="12" s="1"/>
  <c r="R72" i="12"/>
  <c r="T72" i="12" s="1"/>
  <c r="R177" i="12"/>
  <c r="T177" i="12" s="1"/>
  <c r="R45" i="12"/>
  <c r="T45" i="12" s="1"/>
  <c r="R167" i="12"/>
  <c r="T167" i="12" s="1"/>
  <c r="R141" i="12"/>
  <c r="T141" i="12" s="1"/>
  <c r="R166" i="12"/>
  <c r="T166" i="12" s="1"/>
  <c r="R126" i="12"/>
  <c r="T126" i="12" s="1"/>
  <c r="R33" i="12"/>
  <c r="T33" i="12" s="1"/>
  <c r="R157" i="12"/>
  <c r="T157" i="12" s="1"/>
  <c r="R113" i="12"/>
  <c r="T113" i="12" s="1"/>
  <c r="R148" i="12"/>
  <c r="T148" i="12" s="1"/>
  <c r="R95" i="12"/>
  <c r="T95" i="12" s="1"/>
  <c r="R83" i="12"/>
  <c r="T83" i="12" s="1"/>
  <c r="R138" i="12"/>
  <c r="T138" i="12" s="1"/>
  <c r="R150" i="12"/>
  <c r="T150" i="12" s="1"/>
  <c r="R122" i="12"/>
  <c r="T122" i="12" s="1"/>
  <c r="R24" i="12"/>
  <c r="T24" i="12" s="1"/>
  <c r="R92" i="12"/>
  <c r="T92" i="12" s="1"/>
  <c r="R49" i="12"/>
  <c r="T49" i="12" s="1"/>
  <c r="R333" i="14"/>
  <c r="T333" i="14" s="1"/>
  <c r="R381" i="14"/>
  <c r="T381" i="14" s="1"/>
  <c r="R296" i="14"/>
  <c r="T296" i="14" s="1"/>
  <c r="R419" i="14"/>
  <c r="T419" i="14" s="1"/>
  <c r="R415" i="14"/>
  <c r="T415" i="14" s="1"/>
  <c r="R192" i="14"/>
  <c r="T192" i="14" s="1"/>
  <c r="R318" i="14"/>
  <c r="T318" i="14" s="1"/>
  <c r="R342" i="14"/>
  <c r="T342" i="14" s="1"/>
  <c r="R284" i="14"/>
  <c r="T284" i="14" s="1"/>
  <c r="R271" i="14"/>
  <c r="T271" i="14" s="1"/>
  <c r="R354" i="14"/>
  <c r="T354" i="14" s="1"/>
  <c r="R215" i="14"/>
  <c r="T215" i="14" s="1"/>
  <c r="R201" i="14"/>
  <c r="T201" i="14" s="1"/>
  <c r="R109" i="14"/>
  <c r="T109" i="14" s="1"/>
  <c r="R94" i="14"/>
  <c r="T94" i="14" s="1"/>
  <c r="R79" i="14"/>
  <c r="T79" i="14" s="1"/>
  <c r="R411" i="14"/>
  <c r="T411" i="14" s="1"/>
  <c r="R256" i="14"/>
  <c r="T256" i="14" s="1"/>
  <c r="R135" i="14"/>
  <c r="T135" i="14" s="1"/>
  <c r="R244" i="14"/>
  <c r="T244" i="14" s="1"/>
  <c r="R130" i="14"/>
  <c r="T130" i="14" s="1"/>
  <c r="R96" i="14"/>
  <c r="T96" i="14" s="1"/>
  <c r="R59" i="14"/>
  <c r="T59" i="14" s="1"/>
  <c r="R30" i="14"/>
  <c r="T30" i="14" s="1"/>
  <c r="R421" i="14"/>
  <c r="T421" i="14" s="1"/>
  <c r="R414" i="14"/>
  <c r="T414" i="14" s="1"/>
  <c r="R397" i="14"/>
  <c r="T397" i="14" s="1"/>
  <c r="R229" i="14"/>
  <c r="T229" i="14" s="1"/>
  <c r="R408" i="14"/>
  <c r="T408" i="14" s="1"/>
  <c r="R425" i="14"/>
  <c r="T425" i="14" s="1"/>
  <c r="R330" i="14"/>
  <c r="T330" i="14" s="1"/>
  <c r="R326" i="14"/>
  <c r="T326" i="14" s="1"/>
  <c r="R196" i="14"/>
  <c r="T196" i="14" s="1"/>
  <c r="R86" i="14"/>
  <c r="T86" i="14" s="1"/>
  <c r="R71" i="14"/>
  <c r="T71" i="14" s="1"/>
  <c r="R28" i="14"/>
  <c r="T28" i="14" s="1"/>
  <c r="R12" i="14"/>
  <c r="T12" i="14" s="1"/>
  <c r="R41" i="14"/>
  <c r="T41" i="14" s="1"/>
  <c r="R25" i="14"/>
  <c r="T25" i="14" s="1"/>
  <c r="R424" i="14"/>
  <c r="T424" i="14" s="1"/>
  <c r="R134" i="14"/>
  <c r="T134" i="14" s="1"/>
  <c r="R396" i="14"/>
  <c r="T396" i="14" s="1"/>
  <c r="R315" i="14"/>
  <c r="T315" i="14" s="1"/>
  <c r="R275" i="14"/>
  <c r="T275" i="14" s="1"/>
  <c r="R137" i="14"/>
  <c r="T137" i="14" s="1"/>
  <c r="R115" i="14"/>
  <c r="T115" i="14" s="1"/>
  <c r="R99" i="14"/>
  <c r="T99" i="14" s="1"/>
  <c r="R78" i="14"/>
  <c r="T78" i="14" s="1"/>
  <c r="R60" i="14"/>
  <c r="T60" i="14" s="1"/>
  <c r="R234" i="14"/>
  <c r="T234" i="14" s="1"/>
  <c r="R304" i="14"/>
  <c r="T304" i="14" s="1"/>
  <c r="R235" i="14"/>
  <c r="T235" i="14" s="1"/>
  <c r="R190" i="14"/>
  <c r="T190" i="14" s="1"/>
  <c r="R158" i="14"/>
  <c r="T158" i="14" s="1"/>
  <c r="R128" i="14"/>
  <c r="T128" i="14" s="1"/>
  <c r="R113" i="14"/>
  <c r="T113" i="14" s="1"/>
  <c r="R193" i="14"/>
  <c r="T193" i="14" s="1"/>
  <c r="R177" i="14"/>
  <c r="T177" i="14" s="1"/>
  <c r="R169" i="14"/>
  <c r="T169" i="14" s="1"/>
  <c r="R119" i="14"/>
  <c r="T119" i="14" s="1"/>
  <c r="R61" i="14"/>
  <c r="T61" i="14" s="1"/>
  <c r="R282" i="14"/>
  <c r="T282" i="14" s="1"/>
  <c r="R129" i="14"/>
  <c r="T129" i="14" s="1"/>
  <c r="R14" i="14"/>
  <c r="T14" i="14" s="1"/>
  <c r="S316" i="5"/>
  <c r="S292" i="5"/>
  <c r="S276" i="5"/>
  <c r="S217" i="5"/>
  <c r="S179" i="5"/>
  <c r="S147" i="5"/>
  <c r="S131" i="5"/>
  <c r="S267" i="5"/>
  <c r="S322" i="5"/>
  <c r="S314" i="5"/>
  <c r="S299" i="5"/>
  <c r="S283" i="5"/>
  <c r="S256" i="5"/>
  <c r="S248" i="5"/>
  <c r="S240" i="5"/>
  <c r="S185" i="5"/>
  <c r="S177" i="5"/>
  <c r="S237" i="5"/>
  <c r="S130" i="5"/>
  <c r="S114" i="5"/>
  <c r="S60" i="5"/>
  <c r="S52" i="5"/>
  <c r="S144" i="5"/>
  <c r="S11" i="5"/>
  <c r="S308" i="5"/>
  <c r="S209" i="5"/>
  <c r="S187" i="5"/>
  <c r="S171" i="5"/>
  <c r="S155" i="5"/>
  <c r="S123" i="5"/>
  <c r="S233" i="5"/>
  <c r="S118" i="5"/>
  <c r="S78" i="5"/>
  <c r="S62" i="5"/>
  <c r="S46" i="5"/>
  <c r="S42" i="5"/>
  <c r="S36" i="5"/>
  <c r="S320" i="5"/>
  <c r="S312" i="5"/>
  <c r="S304" i="5"/>
  <c r="S296" i="5"/>
  <c r="S288" i="5"/>
  <c r="S280" i="5"/>
  <c r="S272" i="5"/>
  <c r="S229" i="5"/>
  <c r="S221" i="5"/>
  <c r="S213" i="5"/>
  <c r="S205" i="5"/>
  <c r="S175" i="5"/>
  <c r="S167" i="5"/>
  <c r="S159" i="5"/>
  <c r="S151" i="5"/>
  <c r="S143" i="5"/>
  <c r="S135" i="5"/>
  <c r="S127" i="5"/>
  <c r="S119" i="5"/>
  <c r="S111" i="5"/>
  <c r="S103" i="5"/>
  <c r="S249" i="5"/>
  <c r="S126" i="5"/>
  <c r="S97" i="5"/>
  <c r="S82" i="5"/>
  <c r="S74" i="5"/>
  <c r="S66" i="5"/>
  <c r="S58" i="5"/>
  <c r="S50" i="5"/>
  <c r="S160" i="5"/>
  <c r="S38" i="5"/>
  <c r="S108" i="5"/>
  <c r="R406" i="14"/>
  <c r="T406" i="14" s="1"/>
  <c r="R410" i="14"/>
  <c r="T410" i="14" s="1"/>
  <c r="R350" i="14"/>
  <c r="T350" i="14" s="1"/>
  <c r="R327" i="14"/>
  <c r="T327" i="14" s="1"/>
  <c r="R307" i="14"/>
  <c r="T307" i="14" s="1"/>
  <c r="R299" i="14"/>
  <c r="T299" i="14" s="1"/>
  <c r="R291" i="14"/>
  <c r="T291" i="14" s="1"/>
  <c r="R216" i="14"/>
  <c r="T216" i="14" s="1"/>
  <c r="R70" i="14"/>
  <c r="T70" i="14" s="1"/>
  <c r="R150" i="14"/>
  <c r="T150" i="14" s="1"/>
  <c r="R123" i="14"/>
  <c r="T123" i="14" s="1"/>
  <c r="R88" i="14"/>
  <c r="T88" i="14" s="1"/>
  <c r="R35" i="14"/>
  <c r="T35" i="14" s="1"/>
  <c r="R27" i="14"/>
  <c r="T27" i="14" s="1"/>
  <c r="R19" i="14"/>
  <c r="T19" i="14" s="1"/>
  <c r="R366" i="14"/>
  <c r="T366" i="14" s="1"/>
  <c r="R221" i="14"/>
  <c r="T221" i="14" s="1"/>
  <c r="R391" i="14"/>
  <c r="T391" i="14" s="1"/>
  <c r="R393" i="14"/>
  <c r="T393" i="14" s="1"/>
  <c r="R383" i="14"/>
  <c r="T383" i="14" s="1"/>
  <c r="R369" i="14"/>
  <c r="T369" i="14" s="1"/>
  <c r="R186" i="14"/>
  <c r="T186" i="14" s="1"/>
  <c r="R139" i="14"/>
  <c r="T139" i="14" s="1"/>
  <c r="R207" i="14"/>
  <c r="T207" i="14" s="1"/>
  <c r="R189" i="14"/>
  <c r="T189" i="14" s="1"/>
  <c r="R173" i="14"/>
  <c r="T173" i="14" s="1"/>
  <c r="R161" i="14"/>
  <c r="T161" i="14" s="1"/>
  <c r="R146" i="14"/>
  <c r="T146" i="14" s="1"/>
  <c r="R40" i="14"/>
  <c r="T40" i="14" s="1"/>
  <c r="R24" i="14"/>
  <c r="T24" i="14" s="1"/>
  <c r="R368" i="14"/>
  <c r="T368" i="14" s="1"/>
  <c r="R359" i="14"/>
  <c r="T359" i="14" s="1"/>
  <c r="R343" i="14"/>
  <c r="T343" i="14" s="1"/>
  <c r="R402" i="14"/>
  <c r="T402" i="14" s="1"/>
  <c r="R272" i="14"/>
  <c r="T272" i="14" s="1"/>
  <c r="R241" i="14"/>
  <c r="T241" i="14" s="1"/>
  <c r="R225" i="14"/>
  <c r="T225" i="14" s="1"/>
  <c r="R209" i="14"/>
  <c r="T209" i="14" s="1"/>
  <c r="R417" i="14"/>
  <c r="T417" i="14" s="1"/>
  <c r="R413" i="14"/>
  <c r="T413" i="14" s="1"/>
  <c r="R398" i="14"/>
  <c r="T398" i="14" s="1"/>
  <c r="R394" i="14"/>
  <c r="T394" i="14" s="1"/>
  <c r="R379" i="14"/>
  <c r="T379" i="14" s="1"/>
  <c r="R387" i="14"/>
  <c r="T387" i="14" s="1"/>
  <c r="R323" i="14"/>
  <c r="T323" i="14" s="1"/>
  <c r="R252" i="14"/>
  <c r="T252" i="14" s="1"/>
  <c r="R228" i="14"/>
  <c r="T228" i="14" s="1"/>
  <c r="R178" i="14"/>
  <c r="T178" i="14" s="1"/>
  <c r="R162" i="14"/>
  <c r="T162" i="14" s="1"/>
  <c r="R147" i="14"/>
  <c r="T147" i="14" s="1"/>
  <c r="R132" i="14"/>
  <c r="T132" i="14" s="1"/>
  <c r="R116" i="14"/>
  <c r="T116" i="14" s="1"/>
  <c r="R101" i="14"/>
  <c r="T101" i="14" s="1"/>
  <c r="R223" i="14"/>
  <c r="T223" i="14" s="1"/>
  <c r="R195" i="14"/>
  <c r="T195" i="14" s="1"/>
  <c r="R181" i="14"/>
  <c r="T181" i="14" s="1"/>
  <c r="R108" i="14"/>
  <c r="T108" i="14" s="1"/>
  <c r="R93" i="14"/>
  <c r="T93" i="14" s="1"/>
  <c r="R154" i="14"/>
  <c r="T154" i="14" s="1"/>
  <c r="R141" i="14"/>
  <c r="T141" i="14" s="1"/>
  <c r="R103" i="14"/>
  <c r="T103" i="14" s="1"/>
  <c r="R73" i="14"/>
  <c r="T73" i="14" s="1"/>
  <c r="R39" i="14"/>
  <c r="T39" i="14" s="1"/>
  <c r="R31" i="14"/>
  <c r="T31" i="14" s="1"/>
  <c r="R23" i="14"/>
  <c r="T23" i="14" s="1"/>
  <c r="R15" i="14"/>
  <c r="T15" i="14" s="1"/>
  <c r="R375" i="14"/>
  <c r="T375" i="14" s="1"/>
  <c r="R362" i="14"/>
  <c r="T362" i="14" s="1"/>
  <c r="R347" i="14"/>
  <c r="T347" i="14" s="1"/>
  <c r="R276" i="14"/>
  <c r="T276" i="14" s="1"/>
  <c r="R245" i="14"/>
  <c r="T245" i="14" s="1"/>
  <c r="R213" i="14"/>
  <c r="T213" i="14" s="1"/>
  <c r="R389" i="14"/>
  <c r="T389" i="14" s="1"/>
  <c r="R404" i="14"/>
  <c r="T404" i="14" s="1"/>
  <c r="R334" i="14"/>
  <c r="T334" i="14" s="1"/>
  <c r="R319" i="14"/>
  <c r="T319" i="14" s="1"/>
  <c r="R311" i="14"/>
  <c r="T311" i="14" s="1"/>
  <c r="R303" i="14"/>
  <c r="T303" i="14" s="1"/>
  <c r="R295" i="14"/>
  <c r="T295" i="14" s="1"/>
  <c r="R287" i="14"/>
  <c r="T287" i="14" s="1"/>
  <c r="R283" i="14"/>
  <c r="T283" i="14" s="1"/>
  <c r="R219" i="14"/>
  <c r="T219" i="14" s="1"/>
  <c r="R166" i="14"/>
  <c r="T166" i="14" s="1"/>
  <c r="R151" i="14"/>
  <c r="T151" i="14" s="1"/>
  <c r="R105" i="14"/>
  <c r="T105" i="14" s="1"/>
  <c r="R90" i="14"/>
  <c r="T90" i="14" s="1"/>
  <c r="R75" i="14"/>
  <c r="T75" i="14" s="1"/>
  <c r="R279" i="14"/>
  <c r="T279" i="14" s="1"/>
  <c r="R248" i="14"/>
  <c r="T248" i="14" s="1"/>
  <c r="R232" i="14"/>
  <c r="T232" i="14" s="1"/>
  <c r="T205" i="14"/>
  <c r="R185" i="14"/>
  <c r="T185" i="14" s="1"/>
  <c r="R126" i="14"/>
  <c r="T126" i="14" s="1"/>
  <c r="R36" i="14"/>
  <c r="T36" i="14" s="1"/>
  <c r="R20" i="14"/>
  <c r="T20" i="14" s="1"/>
  <c r="R157" i="14"/>
  <c r="T157" i="14" s="1"/>
  <c r="R112" i="14"/>
  <c r="T112" i="14" s="1"/>
  <c r="R81" i="14"/>
  <c r="T81" i="14" s="1"/>
  <c r="R63" i="14"/>
  <c r="T63" i="14" s="1"/>
  <c r="G290" i="2"/>
  <c r="H301" i="2" s="1"/>
  <c r="Q68" i="27"/>
  <c r="Q107" i="27"/>
  <c r="Q111" i="27" s="1"/>
  <c r="G179" i="27" s="1"/>
  <c r="Q124" i="27"/>
  <c r="Q42" i="27"/>
  <c r="Q30" i="27"/>
  <c r="Q32" i="27" s="1"/>
  <c r="G174" i="27" s="1"/>
  <c r="S10" i="44"/>
  <c r="S14" i="44" s="1"/>
  <c r="H127" i="44" s="1"/>
  <c r="I127" i="44" s="1"/>
  <c r="F36" i="45" s="1"/>
  <c r="R42" i="10"/>
  <c r="R69" i="10"/>
  <c r="R63" i="10"/>
  <c r="R66" i="10"/>
  <c r="R65" i="10"/>
  <c r="R30" i="10"/>
  <c r="R59" i="10"/>
  <c r="R44" i="10"/>
  <c r="R62" i="10"/>
  <c r="R14" i="10"/>
  <c r="R71" i="10"/>
  <c r="R58" i="10"/>
  <c r="R61" i="10"/>
  <c r="R43" i="10"/>
  <c r="R47" i="10"/>
  <c r="R41" i="10"/>
  <c r="R37" i="10"/>
  <c r="R33" i="10"/>
  <c r="R24" i="10"/>
  <c r="R36" i="10"/>
  <c r="R67" i="10"/>
  <c r="R56" i="10"/>
  <c r="R27" i="10"/>
  <c r="R18" i="10"/>
  <c r="R64" i="10"/>
  <c r="R29" i="10"/>
  <c r="R12" i="10"/>
  <c r="R25" i="10"/>
  <c r="R32" i="10"/>
  <c r="R26" i="10"/>
  <c r="R38" i="10"/>
  <c r="R13" i="10"/>
  <c r="R16" i="10"/>
  <c r="R28" i="10"/>
  <c r="R15" i="10"/>
  <c r="R60" i="10"/>
  <c r="R40" i="10"/>
  <c r="G111" i="10"/>
  <c r="H123" i="10" s="1"/>
  <c r="R72" i="10"/>
  <c r="R39" i="10"/>
  <c r="R35" i="10"/>
  <c r="R17" i="10"/>
  <c r="R11" i="10"/>
  <c r="R34" i="10"/>
  <c r="S214" i="13"/>
  <c r="U214" i="13" s="1"/>
  <c r="S532" i="13"/>
  <c r="U532" i="13" s="1"/>
  <c r="S381" i="13"/>
  <c r="U381" i="13" s="1"/>
  <c r="S383" i="13"/>
  <c r="U383" i="13" s="1"/>
  <c r="S264" i="13"/>
  <c r="U264" i="13" s="1"/>
  <c r="S67" i="13"/>
  <c r="S44" i="13"/>
  <c r="U44" i="13" s="1"/>
  <c r="S37" i="13"/>
  <c r="U37" i="13" s="1"/>
  <c r="S160" i="13"/>
  <c r="U160" i="13" s="1"/>
  <c r="S412" i="13"/>
  <c r="U412" i="13" s="1"/>
  <c r="S321" i="13"/>
  <c r="U321" i="13" s="1"/>
  <c r="S111" i="13"/>
  <c r="U111" i="13" s="1"/>
  <c r="S528" i="13"/>
  <c r="U528" i="13" s="1"/>
  <c r="S531" i="13"/>
  <c r="U531" i="13" s="1"/>
  <c r="S410" i="13"/>
  <c r="U410" i="13" s="1"/>
  <c r="S408" i="13"/>
  <c r="U408" i="13" s="1"/>
  <c r="S40" i="13"/>
  <c r="U40" i="13" s="1"/>
  <c r="S80" i="13"/>
  <c r="U80" i="13" s="1"/>
  <c r="S26" i="13"/>
  <c r="U26" i="13" s="1"/>
  <c r="S235" i="13"/>
  <c r="U235" i="13" s="1"/>
  <c r="S368" i="13"/>
  <c r="U368" i="13" s="1"/>
  <c r="S347" i="13"/>
  <c r="U347" i="13" s="1"/>
  <c r="S516" i="13"/>
  <c r="U516" i="13" s="1"/>
  <c r="S385" i="13"/>
  <c r="U385" i="13" s="1"/>
  <c r="S366" i="13"/>
  <c r="U366" i="13" s="1"/>
  <c r="S350" i="13"/>
  <c r="U350" i="13" s="1"/>
  <c r="S277" i="13"/>
  <c r="U277" i="13" s="1"/>
  <c r="S286" i="13"/>
  <c r="U286" i="13" s="1"/>
  <c r="S145" i="13"/>
  <c r="U145" i="13" s="1"/>
  <c r="S305" i="13"/>
  <c r="U305" i="13" s="1"/>
  <c r="S227" i="13"/>
  <c r="U227" i="13" s="1"/>
  <c r="S158" i="13"/>
  <c r="U158" i="13" s="1"/>
  <c r="S232" i="13"/>
  <c r="U232" i="13" s="1"/>
  <c r="S165" i="13"/>
  <c r="U165" i="13" s="1"/>
  <c r="S91" i="13"/>
  <c r="U91" i="13" s="1"/>
  <c r="S92" i="13"/>
  <c r="U92" i="13" s="1"/>
  <c r="S429" i="13"/>
  <c r="U429" i="13" s="1"/>
  <c r="S29" i="13"/>
  <c r="U29" i="13" s="1"/>
  <c r="S389" i="13"/>
  <c r="U389" i="13" s="1"/>
  <c r="S298" i="13"/>
  <c r="U298" i="13" s="1"/>
  <c r="S331" i="13"/>
  <c r="U331" i="13" s="1"/>
  <c r="S28" i="13"/>
  <c r="U28" i="13" s="1"/>
  <c r="S527" i="13"/>
  <c r="U527" i="13" s="1"/>
  <c r="S519" i="13"/>
  <c r="U519" i="13" s="1"/>
  <c r="S380" i="13"/>
  <c r="U380" i="13" s="1"/>
  <c r="S107" i="13"/>
  <c r="U107" i="13" s="1"/>
  <c r="S36" i="13"/>
  <c r="U36" i="13" s="1"/>
  <c r="S139" i="13"/>
  <c r="U139" i="13" s="1"/>
  <c r="S406" i="13"/>
  <c r="U406" i="13" s="1"/>
  <c r="S425" i="13"/>
  <c r="U425" i="13" s="1"/>
  <c r="S417" i="13"/>
  <c r="U417" i="13" s="1"/>
  <c r="S400" i="13"/>
  <c r="U400" i="13" s="1"/>
  <c r="S367" i="13"/>
  <c r="U367" i="13" s="1"/>
  <c r="S355" i="13"/>
  <c r="U355" i="13" s="1"/>
  <c r="S340" i="13"/>
  <c r="U340" i="13" s="1"/>
  <c r="S272" i="13"/>
  <c r="U272" i="13" s="1"/>
  <c r="S401" i="13"/>
  <c r="U401" i="13" s="1"/>
  <c r="S319" i="13"/>
  <c r="U319" i="13" s="1"/>
  <c r="S225" i="13"/>
  <c r="U225" i="13" s="1"/>
  <c r="S128" i="13"/>
  <c r="U128" i="13" s="1"/>
  <c r="S209" i="13"/>
  <c r="U209" i="13" s="1"/>
  <c r="S161" i="13"/>
  <c r="U161" i="13" s="1"/>
  <c r="S85" i="13"/>
  <c r="U85" i="13" s="1"/>
  <c r="S46" i="13"/>
  <c r="U46" i="13" s="1"/>
  <c r="S120" i="13"/>
  <c r="U120" i="13" s="1"/>
  <c r="S99" i="13"/>
  <c r="U99" i="13" s="1"/>
  <c r="S76" i="13"/>
  <c r="U76" i="13" s="1"/>
  <c r="S130" i="13"/>
  <c r="U130" i="13" s="1"/>
  <c r="S422" i="13"/>
  <c r="U422" i="13" s="1"/>
  <c r="S284" i="13"/>
  <c r="U284" i="13" s="1"/>
  <c r="S529" i="13"/>
  <c r="U529" i="13" s="1"/>
  <c r="S522" i="13"/>
  <c r="U522" i="13" s="1"/>
  <c r="S530" i="13"/>
  <c r="U530" i="13" s="1"/>
  <c r="S250" i="13"/>
  <c r="U250" i="13" s="1"/>
  <c r="S110" i="13"/>
  <c r="U110" i="13" s="1"/>
  <c r="S142" i="13"/>
  <c r="U142" i="13" s="1"/>
  <c r="S329" i="13"/>
  <c r="U329" i="13" s="1"/>
  <c r="S396" i="13"/>
  <c r="U396" i="13" s="1"/>
  <c r="S306" i="13"/>
  <c r="U306" i="13" s="1"/>
  <c r="S265" i="13"/>
  <c r="U265" i="13" s="1"/>
  <c r="S303" i="13"/>
  <c r="U303" i="13" s="1"/>
  <c r="S199" i="13"/>
  <c r="U199" i="13" s="1"/>
  <c r="S146" i="13"/>
  <c r="U146" i="13" s="1"/>
  <c r="S328" i="13"/>
  <c r="U328" i="13" s="1"/>
  <c r="S93" i="13"/>
  <c r="U93" i="13" s="1"/>
  <c r="S210" i="13"/>
  <c r="U210" i="13" s="1"/>
  <c r="S198" i="13"/>
  <c r="U198" i="13" s="1"/>
  <c r="S414" i="13"/>
  <c r="U414" i="13" s="1"/>
  <c r="S518" i="13"/>
  <c r="U518" i="13" s="1"/>
  <c r="S338" i="13"/>
  <c r="U338" i="13" s="1"/>
  <c r="S354" i="13"/>
  <c r="U354" i="13" s="1"/>
  <c r="S144" i="13"/>
  <c r="U144" i="13" s="1"/>
  <c r="S136" i="13"/>
  <c r="U136" i="13" s="1"/>
  <c r="S415" i="13"/>
  <c r="U415" i="13" s="1"/>
  <c r="S341" i="13"/>
  <c r="U341" i="13" s="1"/>
  <c r="S423" i="13"/>
  <c r="U423" i="13" s="1"/>
  <c r="S413" i="13"/>
  <c r="U413" i="13" s="1"/>
  <c r="S371" i="13"/>
  <c r="U371" i="13" s="1"/>
  <c r="S351" i="13"/>
  <c r="U351" i="13" s="1"/>
  <c r="S339" i="13"/>
  <c r="U339" i="13" s="1"/>
  <c r="S405" i="13"/>
  <c r="U405" i="13" s="1"/>
  <c r="S324" i="13"/>
  <c r="U324" i="13" s="1"/>
  <c r="S312" i="13"/>
  <c r="U312" i="13" s="1"/>
  <c r="S256" i="13"/>
  <c r="U256" i="13" s="1"/>
  <c r="S398" i="13"/>
  <c r="U398" i="13" s="1"/>
  <c r="S311" i="13"/>
  <c r="U311" i="13" s="1"/>
  <c r="S189" i="13"/>
  <c r="U189" i="13" s="1"/>
  <c r="S174" i="13"/>
  <c r="U174" i="13" s="1"/>
  <c r="S162" i="13"/>
  <c r="U162" i="13" s="1"/>
  <c r="S252" i="13"/>
  <c r="U252" i="13" s="1"/>
  <c r="S223" i="13"/>
  <c r="U223" i="13" s="1"/>
  <c r="S206" i="13"/>
  <c r="U206" i="13" s="1"/>
  <c r="S88" i="13"/>
  <c r="U88" i="13" s="1"/>
  <c r="S74" i="13"/>
  <c r="U74" i="13" s="1"/>
  <c r="S47" i="13"/>
  <c r="U47" i="13" s="1"/>
  <c r="S17" i="13"/>
  <c r="U17" i="13" s="1"/>
  <c r="S159" i="13"/>
  <c r="U159" i="13" s="1"/>
  <c r="S69" i="13"/>
  <c r="U69" i="13" s="1"/>
  <c r="S192" i="13"/>
  <c r="U192" i="13" s="1"/>
  <c r="S104" i="13"/>
  <c r="U104" i="13" s="1"/>
  <c r="S533" i="13"/>
  <c r="U533" i="13" s="1"/>
  <c r="S394" i="13"/>
  <c r="U394" i="13" s="1"/>
  <c r="S178" i="13"/>
  <c r="U178" i="13" s="1"/>
  <c r="S525" i="13"/>
  <c r="U525" i="13" s="1"/>
  <c r="S526" i="13"/>
  <c r="U526" i="13" s="1"/>
  <c r="S359" i="13"/>
  <c r="U359" i="13" s="1"/>
  <c r="S430" i="13"/>
  <c r="U430" i="13" s="1"/>
  <c r="S332" i="13"/>
  <c r="U332" i="13" s="1"/>
  <c r="S363" i="13"/>
  <c r="U363" i="13" s="1"/>
  <c r="S361" i="13"/>
  <c r="U361" i="13" s="1"/>
  <c r="S197" i="13"/>
  <c r="U197" i="13" s="1"/>
  <c r="S279" i="13"/>
  <c r="U279" i="13" s="1"/>
  <c r="S87" i="13"/>
  <c r="U87" i="13" s="1"/>
  <c r="S13" i="13"/>
  <c r="U13" i="13" s="1"/>
  <c r="S118" i="13"/>
  <c r="U118" i="13" s="1"/>
  <c r="S373" i="13"/>
  <c r="U373" i="13" s="1"/>
  <c r="S418" i="13"/>
  <c r="U418" i="13" s="1"/>
  <c r="S428" i="13"/>
  <c r="U428" i="13" s="1"/>
  <c r="S336" i="13"/>
  <c r="U336" i="13" s="1"/>
  <c r="S393" i="13"/>
  <c r="U393" i="13" s="1"/>
  <c r="S365" i="13"/>
  <c r="U365" i="13" s="1"/>
  <c r="S323" i="13"/>
  <c r="U323" i="13" s="1"/>
  <c r="S293" i="13"/>
  <c r="U293" i="13" s="1"/>
  <c r="S310" i="13"/>
  <c r="U310" i="13" s="1"/>
  <c r="S335" i="13"/>
  <c r="U335" i="13" s="1"/>
  <c r="S287" i="13"/>
  <c r="U287" i="13" s="1"/>
  <c r="S207" i="13"/>
  <c r="U207" i="13" s="1"/>
  <c r="S185" i="13"/>
  <c r="U185" i="13" s="1"/>
  <c r="S170" i="13"/>
  <c r="U170" i="13" s="1"/>
  <c r="S278" i="13"/>
  <c r="U278" i="13" s="1"/>
  <c r="S224" i="13"/>
  <c r="U224" i="13" s="1"/>
  <c r="S105" i="13"/>
  <c r="U105" i="13" s="1"/>
  <c r="S27" i="13"/>
  <c r="U27" i="13" s="1"/>
  <c r="T43" i="24"/>
  <c r="T32" i="24"/>
  <c r="T24" i="24"/>
  <c r="T12" i="24"/>
  <c r="T30" i="24"/>
  <c r="T22" i="24"/>
  <c r="T31" i="24"/>
  <c r="G165" i="4"/>
  <c r="H181" i="4" s="1"/>
  <c r="J176" i="4"/>
  <c r="C10" i="45"/>
  <c r="S133" i="4"/>
  <c r="S89" i="4"/>
  <c r="S132" i="4"/>
  <c r="S103" i="4"/>
  <c r="S88" i="4"/>
  <c r="J175" i="4"/>
  <c r="C9" i="45"/>
  <c r="S64" i="4"/>
  <c r="S46" i="4"/>
  <c r="S20" i="4"/>
  <c r="S11" i="4"/>
  <c r="S115" i="4"/>
  <c r="S70" i="4"/>
  <c r="S150" i="4"/>
  <c r="S128" i="4"/>
  <c r="S99" i="4"/>
  <c r="S73" i="4"/>
  <c r="S117" i="4"/>
  <c r="S66" i="4"/>
  <c r="S63" i="4"/>
  <c r="S19" i="4"/>
  <c r="S104" i="4"/>
  <c r="Q134" i="33"/>
  <c r="S134" i="33" s="1"/>
  <c r="Q35" i="33"/>
  <c r="S35" i="33" s="1"/>
  <c r="Q11" i="33"/>
  <c r="S11" i="33" s="1"/>
  <c r="Q88" i="33"/>
  <c r="S88" i="33" s="1"/>
  <c r="Q59" i="33"/>
  <c r="S59" i="33" s="1"/>
  <c r="Q129" i="33"/>
  <c r="S129" i="33" s="1"/>
  <c r="Q127" i="33"/>
  <c r="S127" i="33" s="1"/>
  <c r="Q54" i="33"/>
  <c r="S54" i="33" s="1"/>
  <c r="Q21" i="33"/>
  <c r="S21" i="33" s="1"/>
  <c r="Q141" i="33"/>
  <c r="S141" i="33" s="1"/>
  <c r="Q113" i="33"/>
  <c r="S113" i="33" s="1"/>
  <c r="Q110" i="33"/>
  <c r="S110" i="33" s="1"/>
  <c r="Q101" i="33"/>
  <c r="S101" i="33" s="1"/>
  <c r="G172" i="33"/>
  <c r="H182" i="33" s="1"/>
  <c r="Q120" i="33"/>
  <c r="S120" i="33" s="1"/>
  <c r="Q92" i="33"/>
  <c r="S92" i="33" s="1"/>
  <c r="Q86" i="33"/>
  <c r="S86" i="33" s="1"/>
  <c r="Q34" i="33"/>
  <c r="S34" i="33" s="1"/>
  <c r="Q16" i="33"/>
  <c r="S16" i="33" s="1"/>
  <c r="Q125" i="33"/>
  <c r="S125" i="33" s="1"/>
  <c r="Q61" i="33"/>
  <c r="S61" i="33" s="1"/>
  <c r="Q102" i="33"/>
  <c r="S102" i="33" s="1"/>
  <c r="Q116" i="33"/>
  <c r="S116" i="33" s="1"/>
  <c r="Q100" i="33"/>
  <c r="S100" i="33" s="1"/>
  <c r="Q70" i="33"/>
  <c r="S70" i="33" s="1"/>
  <c r="Q103" i="33"/>
  <c r="S103" i="33" s="1"/>
  <c r="Q112" i="33"/>
  <c r="S112" i="33" s="1"/>
  <c r="Q84" i="33"/>
  <c r="S84" i="33" s="1"/>
  <c r="Q119" i="33"/>
  <c r="S119" i="33" s="1"/>
  <c r="Q38" i="33"/>
  <c r="S38" i="33" s="1"/>
  <c r="Q107" i="33"/>
  <c r="S107" i="33" s="1"/>
  <c r="Q94" i="33"/>
  <c r="S94" i="33" s="1"/>
  <c r="Q49" i="33"/>
  <c r="S49" i="33" s="1"/>
  <c r="Q123" i="33"/>
  <c r="S123" i="33" s="1"/>
  <c r="Q40" i="33"/>
  <c r="S40" i="33" s="1"/>
  <c r="Q138" i="33"/>
  <c r="S138" i="33" s="1"/>
  <c r="Q79" i="33"/>
  <c r="S79" i="33" s="1"/>
  <c r="Q19" i="33"/>
  <c r="S19" i="33" s="1"/>
  <c r="Q87" i="33"/>
  <c r="S87" i="33" s="1"/>
  <c r="Q43" i="33"/>
  <c r="S43" i="33" s="1"/>
  <c r="Q12" i="33"/>
  <c r="S12" i="33" s="1"/>
  <c r="Q95" i="33"/>
  <c r="S95" i="33" s="1"/>
  <c r="Q62" i="33"/>
  <c r="S62" i="33" s="1"/>
  <c r="Q45" i="33"/>
  <c r="S45" i="33" s="1"/>
  <c r="Q135" i="33"/>
  <c r="S135" i="33" s="1"/>
  <c r="Q99" i="33"/>
  <c r="S99" i="33" s="1"/>
  <c r="Q20" i="33"/>
  <c r="S20" i="33" s="1"/>
  <c r="Q78" i="33"/>
  <c r="S78" i="33" s="1"/>
  <c r="Q124" i="33"/>
  <c r="S124" i="33" s="1"/>
  <c r="Q108" i="33"/>
  <c r="S108" i="33" s="1"/>
  <c r="Q80" i="33"/>
  <c r="S80" i="33" s="1"/>
  <c r="Q130" i="33"/>
  <c r="S130" i="33" s="1"/>
  <c r="Q128" i="33"/>
  <c r="S128" i="33" s="1"/>
  <c r="Q83" i="33"/>
  <c r="S83" i="33" s="1"/>
  <c r="Q56" i="33"/>
  <c r="S56" i="33" s="1"/>
  <c r="Q41" i="33"/>
  <c r="S41" i="33" s="1"/>
  <c r="Q14" i="33"/>
  <c r="S14" i="33" s="1"/>
  <c r="Q48" i="33"/>
  <c r="S48" i="33" s="1"/>
  <c r="Q32" i="33"/>
  <c r="S32" i="33" s="1"/>
  <c r="Q132" i="33"/>
  <c r="S132" i="33" s="1"/>
  <c r="Q96" i="33"/>
  <c r="S96" i="33" s="1"/>
  <c r="Q131" i="33"/>
  <c r="S131" i="33" s="1"/>
  <c r="Q104" i="33"/>
  <c r="S104" i="33" s="1"/>
  <c r="Q53" i="33"/>
  <c r="S53" i="33" s="1"/>
  <c r="Q37" i="33"/>
  <c r="S37" i="33" s="1"/>
  <c r="Q115" i="33"/>
  <c r="S115" i="33" s="1"/>
  <c r="Q44" i="33"/>
  <c r="S44" i="33" s="1"/>
  <c r="Q18" i="33"/>
  <c r="S18" i="33" s="1"/>
  <c r="R133" i="2"/>
  <c r="T133" i="2" s="1"/>
  <c r="S128" i="31"/>
  <c r="U128" i="31" s="1"/>
  <c r="S92" i="31"/>
  <c r="U92" i="31" s="1"/>
  <c r="R148" i="2"/>
  <c r="T148" i="2" s="1"/>
  <c r="S42" i="31"/>
  <c r="U42" i="31" s="1"/>
  <c r="S175" i="31"/>
  <c r="U175" i="31" s="1"/>
  <c r="S121" i="31"/>
  <c r="U121" i="31" s="1"/>
  <c r="S211" i="31"/>
  <c r="U211" i="31" s="1"/>
  <c r="S115" i="31"/>
  <c r="U115" i="31" s="1"/>
  <c r="S107" i="31"/>
  <c r="U107" i="31" s="1"/>
  <c r="S99" i="31"/>
  <c r="U99" i="31" s="1"/>
  <c r="S118" i="31"/>
  <c r="U118" i="31" s="1"/>
  <c r="S102" i="31"/>
  <c r="U102" i="31" s="1"/>
  <c r="S36" i="31"/>
  <c r="U36" i="31" s="1"/>
  <c r="R58" i="2"/>
  <c r="T58" i="2" s="1"/>
  <c r="R41" i="2"/>
  <c r="T41" i="2" s="1"/>
  <c r="R226" i="2"/>
  <c r="T226" i="2" s="1"/>
  <c r="R200" i="2"/>
  <c r="T200" i="2" s="1"/>
  <c r="Q11" i="26"/>
  <c r="G27" i="26" s="1"/>
  <c r="G29" i="26" s="1"/>
  <c r="F19" i="45" s="1"/>
  <c r="S10" i="26"/>
  <c r="S11" i="26" s="1"/>
  <c r="R84" i="15"/>
  <c r="T84" i="15" s="1"/>
  <c r="R10" i="15"/>
  <c r="R125" i="15"/>
  <c r="T125" i="15" s="1"/>
  <c r="R20" i="15"/>
  <c r="T20" i="15" s="1"/>
  <c r="R49" i="15"/>
  <c r="T49" i="15" s="1"/>
  <c r="R45" i="15"/>
  <c r="T45" i="15" s="1"/>
  <c r="R70" i="15"/>
  <c r="T70" i="15" s="1"/>
  <c r="R47" i="15"/>
  <c r="T47" i="15" s="1"/>
  <c r="R41" i="15"/>
  <c r="T41" i="15" s="1"/>
  <c r="R88" i="15"/>
  <c r="T88" i="15" s="1"/>
  <c r="R58" i="15"/>
  <c r="T58" i="15" s="1"/>
  <c r="R23" i="15"/>
  <c r="T23" i="15" s="1"/>
  <c r="R82" i="15"/>
  <c r="T82" i="15" s="1"/>
  <c r="R139" i="15"/>
  <c r="T139" i="15" s="1"/>
  <c r="R126" i="15"/>
  <c r="T126" i="15" s="1"/>
  <c r="R69" i="15"/>
  <c r="T69" i="15" s="1"/>
  <c r="R115" i="15"/>
  <c r="T115" i="15" s="1"/>
  <c r="R26" i="15"/>
  <c r="T26" i="15" s="1"/>
  <c r="R21" i="15"/>
  <c r="T21" i="15" s="1"/>
  <c r="R12" i="15"/>
  <c r="T12" i="15" s="1"/>
  <c r="R95" i="15"/>
  <c r="T95" i="15" s="1"/>
  <c r="R127" i="15"/>
  <c r="T127" i="15" s="1"/>
  <c r="R113" i="15"/>
  <c r="T113" i="15" s="1"/>
  <c r="R60" i="15"/>
  <c r="T60" i="15" s="1"/>
  <c r="R59" i="15"/>
  <c r="T59" i="15" s="1"/>
  <c r="R178" i="15"/>
  <c r="T178" i="15" s="1"/>
  <c r="R124" i="15"/>
  <c r="T124" i="15" s="1"/>
  <c r="R22" i="15"/>
  <c r="T22" i="15" s="1"/>
  <c r="R141" i="15"/>
  <c r="T141" i="15" s="1"/>
  <c r="R120" i="15"/>
  <c r="T120" i="15" s="1"/>
  <c r="R135" i="15"/>
  <c r="T135" i="15" s="1"/>
  <c r="R78" i="15"/>
  <c r="T78" i="15" s="1"/>
  <c r="R42" i="15"/>
  <c r="T42" i="15" s="1"/>
  <c r="R24" i="15"/>
  <c r="T24" i="15" s="1"/>
  <c r="R19" i="15"/>
  <c r="T19" i="15" s="1"/>
  <c r="R92" i="15"/>
  <c r="T92" i="15" s="1"/>
  <c r="R17" i="15"/>
  <c r="T17" i="15" s="1"/>
  <c r="R175" i="15"/>
  <c r="T175" i="15" s="1"/>
  <c r="R119" i="15"/>
  <c r="T119" i="15" s="1"/>
  <c r="R76" i="15"/>
  <c r="T76" i="15" s="1"/>
  <c r="R118" i="15"/>
  <c r="T118" i="15" s="1"/>
  <c r="R143" i="15"/>
  <c r="T143" i="15" s="1"/>
  <c r="R98" i="15"/>
  <c r="T98" i="15" s="1"/>
  <c r="R16" i="15"/>
  <c r="T16" i="15" s="1"/>
  <c r="R99" i="15"/>
  <c r="T99" i="15" s="1"/>
  <c r="R177" i="15"/>
  <c r="T177" i="15" s="1"/>
  <c r="R123" i="15"/>
  <c r="T123" i="15" s="1"/>
  <c r="R65" i="15"/>
  <c r="T65" i="15" s="1"/>
  <c r="R13" i="15"/>
  <c r="T13" i="15" s="1"/>
  <c r="R80" i="15"/>
  <c r="T80" i="15" s="1"/>
  <c r="R149" i="15"/>
  <c r="T149" i="15" s="1"/>
  <c r="R112" i="15"/>
  <c r="T112" i="15" s="1"/>
  <c r="R90" i="15"/>
  <c r="T90" i="15" s="1"/>
  <c r="R53" i="15"/>
  <c r="T53" i="15" s="1"/>
  <c r="R51" i="15"/>
  <c r="T51" i="15" s="1"/>
  <c r="R15" i="15"/>
  <c r="T15" i="15" s="1"/>
  <c r="R64" i="15"/>
  <c r="T64" i="15" s="1"/>
  <c r="R138" i="15"/>
  <c r="T138" i="15" s="1"/>
  <c r="R132" i="15"/>
  <c r="T132" i="15" s="1"/>
  <c r="R86" i="15"/>
  <c r="T86" i="15" s="1"/>
  <c r="R122" i="15"/>
  <c r="T122" i="15" s="1"/>
  <c r="R61" i="15"/>
  <c r="T61" i="15" s="1"/>
  <c r="R96" i="15"/>
  <c r="T96" i="15" s="1"/>
  <c r="R54" i="15"/>
  <c r="T54" i="15" s="1"/>
  <c r="D208" i="15"/>
  <c r="R11" i="15"/>
  <c r="T11" i="15" s="1"/>
  <c r="R142" i="15"/>
  <c r="T142" i="15" s="1"/>
  <c r="R57" i="15"/>
  <c r="T57" i="15" s="1"/>
  <c r="R72" i="15"/>
  <c r="T72" i="15" s="1"/>
  <c r="R116" i="15"/>
  <c r="T116" i="15" s="1"/>
  <c r="R136" i="15"/>
  <c r="T136" i="15" s="1"/>
  <c r="R71" i="15"/>
  <c r="T71" i="15" s="1"/>
  <c r="R38" i="15"/>
  <c r="T38" i="15" s="1"/>
  <c r="R148" i="15"/>
  <c r="T148" i="15" s="1"/>
  <c r="R172" i="15"/>
  <c r="T172" i="15" s="1"/>
  <c r="R165" i="15"/>
  <c r="T165" i="15" s="1"/>
  <c r="R161" i="15"/>
  <c r="T161" i="15" s="1"/>
  <c r="R157" i="15"/>
  <c r="T157" i="15" s="1"/>
  <c r="R117" i="15"/>
  <c r="T117" i="15" s="1"/>
  <c r="R111" i="15"/>
  <c r="T111" i="15" s="1"/>
  <c r="R62" i="15"/>
  <c r="T62" i="15" s="1"/>
  <c r="R55" i="15"/>
  <c r="T55" i="15" s="1"/>
  <c r="R131" i="15"/>
  <c r="T131" i="15" s="1"/>
  <c r="R176" i="15"/>
  <c r="T176" i="15" s="1"/>
  <c r="R156" i="15"/>
  <c r="T156" i="15" s="1"/>
  <c r="R155" i="15"/>
  <c r="T155" i="15" s="1"/>
  <c r="R56" i="15"/>
  <c r="T56" i="15" s="1"/>
  <c r="R97" i="15"/>
  <c r="T97" i="15" s="1"/>
  <c r="R81" i="15"/>
  <c r="T81" i="15" s="1"/>
  <c r="R74" i="15"/>
  <c r="T74" i="15" s="1"/>
  <c r="R46" i="15"/>
  <c r="T46" i="15" s="1"/>
  <c r="R39" i="15"/>
  <c r="T39" i="15" s="1"/>
  <c r="R18" i="15"/>
  <c r="T18" i="15" s="1"/>
  <c r="R140" i="15"/>
  <c r="T140" i="15" s="1"/>
  <c r="R134" i="15"/>
  <c r="T134" i="15" s="1"/>
  <c r="R130" i="15"/>
  <c r="T130" i="15" s="1"/>
  <c r="R28" i="15"/>
  <c r="T28" i="15" s="1"/>
  <c r="G196" i="15"/>
  <c r="H207" i="15" s="1"/>
  <c r="R152" i="15"/>
  <c r="T152" i="15" s="1"/>
  <c r="R168" i="15"/>
  <c r="T168" i="15" s="1"/>
  <c r="R44" i="15"/>
  <c r="T44" i="15" s="1"/>
  <c r="R25" i="15"/>
  <c r="T25" i="15" s="1"/>
  <c r="R83" i="15"/>
  <c r="T83" i="15" s="1"/>
  <c r="R67" i="15"/>
  <c r="T67" i="15" s="1"/>
  <c r="R52" i="15"/>
  <c r="T52" i="15" s="1"/>
  <c r="R77" i="15"/>
  <c r="T77" i="15" s="1"/>
  <c r="R43" i="15"/>
  <c r="T43" i="15" s="1"/>
  <c r="R63" i="15"/>
  <c r="T63" i="15" s="1"/>
  <c r="R50" i="15"/>
  <c r="T50" i="15" s="1"/>
  <c r="R144" i="15"/>
  <c r="T144" i="15" s="1"/>
  <c r="R133" i="15"/>
  <c r="T133" i="15" s="1"/>
  <c r="R129" i="15"/>
  <c r="T129" i="15" s="1"/>
  <c r="R114" i="15"/>
  <c r="T114" i="15" s="1"/>
  <c r="S181" i="15"/>
  <c r="R147" i="15"/>
  <c r="T147" i="15" s="1"/>
  <c r="R167" i="15"/>
  <c r="T167" i="15" s="1"/>
  <c r="R160" i="15"/>
  <c r="T160" i="15" s="1"/>
  <c r="R110" i="15"/>
  <c r="T110" i="15" s="1"/>
  <c r="R93" i="15"/>
  <c r="T93" i="15" s="1"/>
  <c r="R154" i="15"/>
  <c r="T154" i="15" s="1"/>
  <c r="R150" i="15"/>
  <c r="T150" i="15" s="1"/>
  <c r="R146" i="15"/>
  <c r="T146" i="15" s="1"/>
  <c r="R174" i="15"/>
  <c r="T174" i="15" s="1"/>
  <c r="R170" i="15"/>
  <c r="T170" i="15" s="1"/>
  <c r="R163" i="15"/>
  <c r="T163" i="15" s="1"/>
  <c r="R159" i="15"/>
  <c r="T159" i="15" s="1"/>
  <c r="R128" i="15"/>
  <c r="T128" i="15" s="1"/>
  <c r="R94" i="15"/>
  <c r="T94" i="15" s="1"/>
  <c r="R91" i="15"/>
  <c r="T91" i="15" s="1"/>
  <c r="R75" i="15"/>
  <c r="T75" i="15" s="1"/>
  <c r="R89" i="15"/>
  <c r="T89" i="15" s="1"/>
  <c r="R73" i="15"/>
  <c r="T73" i="15" s="1"/>
  <c r="R66" i="15"/>
  <c r="T66" i="15" s="1"/>
  <c r="R14" i="15"/>
  <c r="T14" i="15" s="1"/>
  <c r="R151" i="15"/>
  <c r="T151" i="15" s="1"/>
  <c r="R171" i="15"/>
  <c r="T171" i="15" s="1"/>
  <c r="R164" i="15"/>
  <c r="T164" i="15" s="1"/>
  <c r="R79" i="15"/>
  <c r="T79" i="15" s="1"/>
  <c r="R48" i="15"/>
  <c r="T48" i="15" s="1"/>
  <c r="R153" i="15"/>
  <c r="T153" i="15" s="1"/>
  <c r="R145" i="15"/>
  <c r="T145" i="15" s="1"/>
  <c r="R173" i="15"/>
  <c r="T173" i="15" s="1"/>
  <c r="R169" i="15"/>
  <c r="T169" i="15" s="1"/>
  <c r="R166" i="15"/>
  <c r="T166" i="15" s="1"/>
  <c r="R162" i="15"/>
  <c r="T162" i="15" s="1"/>
  <c r="R158" i="15"/>
  <c r="T158" i="15" s="1"/>
  <c r="R121" i="15"/>
  <c r="T121" i="15" s="1"/>
  <c r="R87" i="15"/>
  <c r="T87" i="15" s="1"/>
  <c r="R40" i="15"/>
  <c r="T40" i="15" s="1"/>
  <c r="R100" i="15"/>
  <c r="T100" i="15" s="1"/>
  <c r="R85" i="15"/>
  <c r="T85" i="15" s="1"/>
  <c r="O103" i="19"/>
  <c r="N56" i="19"/>
  <c r="Q66" i="19"/>
  <c r="Q89" i="19"/>
  <c r="Q71" i="19"/>
  <c r="Q12" i="19"/>
  <c r="M19" i="19"/>
  <c r="M103" i="19"/>
  <c r="Q96" i="19"/>
  <c r="Q88" i="19"/>
  <c r="Q80" i="19"/>
  <c r="Q72" i="19"/>
  <c r="Q64" i="19"/>
  <c r="Q34" i="19"/>
  <c r="Q26" i="19"/>
  <c r="Q95" i="19"/>
  <c r="Q87" i="19"/>
  <c r="Q79" i="19"/>
  <c r="P103" i="19"/>
  <c r="O19" i="19"/>
  <c r="Q74" i="19"/>
  <c r="Q52" i="19"/>
  <c r="Q44" i="19"/>
  <c r="Q36" i="19"/>
  <c r="Q28" i="19"/>
  <c r="Q97" i="19"/>
  <c r="Q81" i="19"/>
  <c r="Q102" i="19"/>
  <c r="Q94" i="19"/>
  <c r="Q86" i="19"/>
  <c r="Q78" i="19"/>
  <c r="Q32" i="19"/>
  <c r="N103" i="19"/>
  <c r="Q16" i="19"/>
  <c r="R76" i="2"/>
  <c r="T76" i="2" s="1"/>
  <c r="R270" i="2"/>
  <c r="T270" i="2" s="1"/>
  <c r="R260" i="2"/>
  <c r="T260" i="2" s="1"/>
  <c r="R240" i="2"/>
  <c r="T240" i="2" s="1"/>
  <c r="R263" i="2"/>
  <c r="T263" i="2" s="1"/>
  <c r="R182" i="2"/>
  <c r="T182" i="2" s="1"/>
  <c r="R201" i="2"/>
  <c r="T201" i="2" s="1"/>
  <c r="R193" i="2"/>
  <c r="T193" i="2" s="1"/>
  <c r="R187" i="2"/>
  <c r="T187" i="2" s="1"/>
  <c r="R164" i="2"/>
  <c r="T164" i="2" s="1"/>
  <c r="R229" i="2"/>
  <c r="T229" i="2" s="1"/>
  <c r="R221" i="2"/>
  <c r="T221" i="2" s="1"/>
  <c r="R213" i="2"/>
  <c r="T213" i="2" s="1"/>
  <c r="R195" i="2"/>
  <c r="T195" i="2" s="1"/>
  <c r="R177" i="2"/>
  <c r="T177" i="2" s="1"/>
  <c r="R81" i="2"/>
  <c r="T81" i="2" s="1"/>
  <c r="R59" i="2"/>
  <c r="T59" i="2" s="1"/>
  <c r="R138" i="2"/>
  <c r="T138" i="2" s="1"/>
  <c r="R80" i="2"/>
  <c r="T80" i="2" s="1"/>
  <c r="R57" i="2"/>
  <c r="T57" i="2" s="1"/>
  <c r="R126" i="2"/>
  <c r="T126" i="2" s="1"/>
  <c r="R120" i="2"/>
  <c r="T120" i="2" s="1"/>
  <c r="R114" i="2"/>
  <c r="T114" i="2" s="1"/>
  <c r="R110" i="2"/>
  <c r="T110" i="2" s="1"/>
  <c r="R77" i="2"/>
  <c r="T77" i="2" s="1"/>
  <c r="R72" i="2"/>
  <c r="T72" i="2" s="1"/>
  <c r="R53" i="2"/>
  <c r="T53" i="2" s="1"/>
  <c r="R52" i="2"/>
  <c r="T52" i="2" s="1"/>
  <c r="R49" i="2"/>
  <c r="T49" i="2" s="1"/>
  <c r="R136" i="2"/>
  <c r="T136" i="2" s="1"/>
  <c r="R245" i="2"/>
  <c r="T245" i="2" s="1"/>
  <c r="R189" i="2"/>
  <c r="T189" i="2" s="1"/>
  <c r="R225" i="2"/>
  <c r="T225" i="2" s="1"/>
  <c r="R217" i="2"/>
  <c r="T217" i="2" s="1"/>
  <c r="R209" i="2"/>
  <c r="T209" i="2" s="1"/>
  <c r="R199" i="2"/>
  <c r="T199" i="2" s="1"/>
  <c r="R147" i="2"/>
  <c r="T147" i="2" s="1"/>
  <c r="R252" i="2"/>
  <c r="T252" i="2" s="1"/>
  <c r="R202" i="2"/>
  <c r="T202" i="2" s="1"/>
  <c r="R151" i="2"/>
  <c r="T151" i="2" s="1"/>
  <c r="R121" i="2"/>
  <c r="T121" i="2" s="1"/>
  <c r="R146" i="2"/>
  <c r="T146" i="2" s="1"/>
  <c r="R75" i="2"/>
  <c r="T75" i="2" s="1"/>
  <c r="R64" i="2"/>
  <c r="T64" i="2" s="1"/>
  <c r="R233" i="2"/>
  <c r="T233" i="2" s="1"/>
  <c r="R98" i="2"/>
  <c r="T98" i="2" s="1"/>
  <c r="R10" i="2"/>
  <c r="R268" i="2"/>
  <c r="T268" i="2" s="1"/>
  <c r="R227" i="2"/>
  <c r="T227" i="2" s="1"/>
  <c r="R162" i="2"/>
  <c r="T162" i="2" s="1"/>
  <c r="R185" i="2"/>
  <c r="T185" i="2" s="1"/>
  <c r="R125" i="2"/>
  <c r="T125" i="2" s="1"/>
  <c r="R272" i="2"/>
  <c r="T272" i="2" s="1"/>
  <c r="R264" i="2"/>
  <c r="T264" i="2" s="1"/>
  <c r="R242" i="2"/>
  <c r="T242" i="2" s="1"/>
  <c r="R184" i="2"/>
  <c r="T184" i="2" s="1"/>
  <c r="R219" i="2"/>
  <c r="T219" i="2" s="1"/>
  <c r="R211" i="2"/>
  <c r="T211" i="2" s="1"/>
  <c r="R176" i="2"/>
  <c r="T176" i="2" s="1"/>
  <c r="R168" i="2"/>
  <c r="T168" i="2" s="1"/>
  <c r="R231" i="2"/>
  <c r="T231" i="2" s="1"/>
  <c r="R67" i="2"/>
  <c r="T67" i="2" s="1"/>
  <c r="R117" i="2"/>
  <c r="T117" i="2" s="1"/>
  <c r="R180" i="2"/>
  <c r="T180" i="2" s="1"/>
  <c r="R215" i="2"/>
  <c r="T215" i="2" s="1"/>
  <c r="R172" i="2"/>
  <c r="T172" i="2" s="1"/>
  <c r="R254" i="2"/>
  <c r="T254" i="2" s="1"/>
  <c r="R244" i="2"/>
  <c r="T244" i="2" s="1"/>
  <c r="R251" i="2"/>
  <c r="T251" i="2" s="1"/>
  <c r="R186" i="2"/>
  <c r="T186" i="2" s="1"/>
  <c r="R223" i="2"/>
  <c r="T223" i="2" s="1"/>
  <c r="R205" i="2"/>
  <c r="T205" i="2" s="1"/>
  <c r="R197" i="2"/>
  <c r="T197" i="2" s="1"/>
  <c r="R235" i="2"/>
  <c r="T235" i="2" s="1"/>
  <c r="R237" i="2"/>
  <c r="T237" i="2" s="1"/>
  <c r="R181" i="2"/>
  <c r="T181" i="2" s="1"/>
  <c r="R101" i="2"/>
  <c r="T101" i="2" s="1"/>
  <c r="R70" i="2"/>
  <c r="T70" i="2" s="1"/>
  <c r="R128" i="2"/>
  <c r="T128" i="2" s="1"/>
  <c r="R129" i="2"/>
  <c r="T129" i="2" s="1"/>
  <c r="T30" i="2"/>
  <c r="R50" i="6"/>
  <c r="R42" i="6"/>
  <c r="R79" i="6"/>
  <c r="R52" i="6"/>
  <c r="R48" i="6"/>
  <c r="R40" i="6"/>
  <c r="R32" i="6"/>
  <c r="R15" i="6"/>
  <c r="S64" i="21"/>
  <c r="S15" i="21"/>
  <c r="S53" i="21"/>
  <c r="S87" i="21"/>
  <c r="S111" i="21"/>
  <c r="S95" i="21"/>
  <c r="S115" i="21"/>
  <c r="S107" i="21"/>
  <c r="S91" i="21"/>
  <c r="S110" i="21"/>
  <c r="S67" i="21"/>
  <c r="S59" i="21"/>
  <c r="S12" i="21"/>
  <c r="S99" i="21"/>
  <c r="S119" i="21"/>
  <c r="S30" i="21"/>
  <c r="S56" i="21"/>
  <c r="S121" i="21"/>
  <c r="S114" i="21"/>
  <c r="S106" i="21"/>
  <c r="S98" i="21"/>
  <c r="S90" i="21"/>
  <c r="S63" i="21"/>
  <c r="S55" i="21"/>
  <c r="S19" i="21"/>
  <c r="S103" i="21"/>
  <c r="S181" i="31"/>
  <c r="U181" i="31" s="1"/>
  <c r="S232" i="31"/>
  <c r="U232" i="31" s="1"/>
  <c r="S240" i="31"/>
  <c r="U240" i="31" s="1"/>
  <c r="S170" i="31"/>
  <c r="U170" i="31" s="1"/>
  <c r="S150" i="31"/>
  <c r="U150" i="31" s="1"/>
  <c r="S61" i="31"/>
  <c r="U61" i="31" s="1"/>
  <c r="S131" i="31"/>
  <c r="U131" i="31" s="1"/>
  <c r="S179" i="31"/>
  <c r="U179" i="31" s="1"/>
  <c r="S238" i="31"/>
  <c r="U238" i="31" s="1"/>
  <c r="S230" i="31"/>
  <c r="U230" i="31" s="1"/>
  <c r="S212" i="31"/>
  <c r="U212" i="31" s="1"/>
  <c r="S196" i="31"/>
  <c r="U196" i="31" s="1"/>
  <c r="S188" i="31"/>
  <c r="U188" i="31" s="1"/>
  <c r="S176" i="31"/>
  <c r="U176" i="31" s="1"/>
  <c r="S251" i="31"/>
  <c r="U251" i="31" s="1"/>
  <c r="S210" i="31"/>
  <c r="U210" i="31" s="1"/>
  <c r="S248" i="31"/>
  <c r="U248" i="31" s="1"/>
  <c r="S178" i="31"/>
  <c r="U178" i="31" s="1"/>
  <c r="S159" i="31"/>
  <c r="U159" i="31" s="1"/>
  <c r="S143" i="31"/>
  <c r="U143" i="31" s="1"/>
  <c r="S81" i="31"/>
  <c r="U81" i="31" s="1"/>
  <c r="S71" i="31"/>
  <c r="U71" i="31" s="1"/>
  <c r="S49" i="31"/>
  <c r="U49" i="31" s="1"/>
  <c r="S41" i="31"/>
  <c r="U41" i="31" s="1"/>
  <c r="S33" i="31"/>
  <c r="U33" i="31" s="1"/>
  <c r="S58" i="31"/>
  <c r="U58" i="31" s="1"/>
  <c r="S12" i="31"/>
  <c r="U12" i="31" s="1"/>
  <c r="S223" i="31"/>
  <c r="U223" i="31" s="1"/>
  <c r="S145" i="31"/>
  <c r="U145" i="31" s="1"/>
  <c r="S224" i="31"/>
  <c r="U224" i="31" s="1"/>
  <c r="S246" i="31"/>
  <c r="U246" i="31" s="1"/>
  <c r="S208" i="31"/>
  <c r="U208" i="31" s="1"/>
  <c r="S142" i="31"/>
  <c r="U142" i="31" s="1"/>
  <c r="S206" i="31"/>
  <c r="U206" i="31" s="1"/>
  <c r="S147" i="31"/>
  <c r="U147" i="31" s="1"/>
  <c r="S70" i="31"/>
  <c r="U70" i="31" s="1"/>
  <c r="S166" i="31"/>
  <c r="U166" i="31" s="1"/>
  <c r="S201" i="31"/>
  <c r="U201" i="31" s="1"/>
  <c r="S164" i="31"/>
  <c r="U164" i="31" s="1"/>
  <c r="S146" i="31"/>
  <c r="U146" i="31" s="1"/>
  <c r="S155" i="31"/>
  <c r="U155" i="31" s="1"/>
  <c r="S119" i="31"/>
  <c r="U119" i="31" s="1"/>
  <c r="S66" i="31"/>
  <c r="U66" i="31" s="1"/>
  <c r="S57" i="31"/>
  <c r="U57" i="31" s="1"/>
  <c r="S47" i="31"/>
  <c r="U47" i="31" s="1"/>
  <c r="S39" i="31"/>
  <c r="U39" i="31" s="1"/>
  <c r="S222" i="31"/>
  <c r="U222" i="31" s="1"/>
  <c r="S204" i="31"/>
  <c r="U204" i="31" s="1"/>
  <c r="S168" i="31"/>
  <c r="U168" i="31" s="1"/>
  <c r="S120" i="31"/>
  <c r="U120" i="31" s="1"/>
  <c r="S85" i="31"/>
  <c r="U85" i="31" s="1"/>
  <c r="S182" i="31"/>
  <c r="U182" i="31" s="1"/>
  <c r="S45" i="31"/>
  <c r="U45" i="31" s="1"/>
  <c r="S17" i="31"/>
  <c r="U17" i="31" s="1"/>
  <c r="S234" i="31"/>
  <c r="U234" i="31" s="1"/>
  <c r="S226" i="31"/>
  <c r="U226" i="31" s="1"/>
  <c r="S218" i="31"/>
  <c r="U218" i="31" s="1"/>
  <c r="S249" i="31"/>
  <c r="U249" i="31" s="1"/>
  <c r="S200" i="31"/>
  <c r="U200" i="31" s="1"/>
  <c r="S192" i="31"/>
  <c r="U192" i="31" s="1"/>
  <c r="S184" i="31"/>
  <c r="U184" i="31" s="1"/>
  <c r="S162" i="31"/>
  <c r="U162" i="31" s="1"/>
  <c r="S152" i="31"/>
  <c r="U152" i="31" s="1"/>
  <c r="S144" i="31"/>
  <c r="U144" i="31" s="1"/>
  <c r="S194" i="31"/>
  <c r="U194" i="31" s="1"/>
  <c r="S161" i="31"/>
  <c r="U161" i="31" s="1"/>
  <c r="S87" i="31"/>
  <c r="U87" i="31" s="1"/>
  <c r="S59" i="31"/>
  <c r="U59" i="31" s="1"/>
  <c r="S68" i="31"/>
  <c r="U68" i="31" s="1"/>
  <c r="S54" i="31"/>
  <c r="U54" i="31" s="1"/>
  <c r="S32" i="31"/>
  <c r="U32" i="31" s="1"/>
  <c r="S214" i="31"/>
  <c r="U214" i="31" s="1"/>
  <c r="S156" i="31"/>
  <c r="U156" i="31" s="1"/>
  <c r="S148" i="31"/>
  <c r="U148" i="31" s="1"/>
  <c r="S202" i="31"/>
  <c r="U202" i="31" s="1"/>
  <c r="S186" i="31"/>
  <c r="U186" i="31" s="1"/>
  <c r="S53" i="31"/>
  <c r="U53" i="31" s="1"/>
  <c r="S37" i="31"/>
  <c r="U37" i="31" s="1"/>
  <c r="S30" i="31"/>
  <c r="S177" i="31"/>
  <c r="U177" i="31" s="1"/>
  <c r="S236" i="31"/>
  <c r="U236" i="31" s="1"/>
  <c r="S228" i="31"/>
  <c r="U228" i="31" s="1"/>
  <c r="S220" i="31"/>
  <c r="U220" i="31" s="1"/>
  <c r="S247" i="31"/>
  <c r="U247" i="31" s="1"/>
  <c r="S174" i="31"/>
  <c r="U174" i="31" s="1"/>
  <c r="S154" i="31"/>
  <c r="U154" i="31" s="1"/>
  <c r="S198" i="31"/>
  <c r="U198" i="31" s="1"/>
  <c r="S250" i="31"/>
  <c r="U250" i="31" s="1"/>
  <c r="S78" i="31"/>
  <c r="U78" i="31" s="1"/>
  <c r="S51" i="31"/>
  <c r="U51" i="31" s="1"/>
  <c r="S43" i="31"/>
  <c r="U43" i="31" s="1"/>
  <c r="S35" i="31"/>
  <c r="U35" i="31" s="1"/>
  <c r="S14" i="31"/>
  <c r="U14" i="31" s="1"/>
  <c r="S56" i="31"/>
  <c r="U56" i="31" s="1"/>
  <c r="S13" i="31"/>
  <c r="U13" i="31" s="1"/>
  <c r="Q123" i="17"/>
  <c r="S123" i="17" s="1"/>
  <c r="Q31" i="17"/>
  <c r="S31" i="17" s="1"/>
  <c r="Q114" i="17"/>
  <c r="S114" i="17" s="1"/>
  <c r="Q131" i="17"/>
  <c r="S131" i="17" s="1"/>
  <c r="Q127" i="17"/>
  <c r="S127" i="17" s="1"/>
  <c r="Q110" i="17"/>
  <c r="S110" i="17" s="1"/>
  <c r="Q74" i="17"/>
  <c r="S74" i="17" s="1"/>
  <c r="Q101" i="17"/>
  <c r="S101" i="17" s="1"/>
  <c r="Q22" i="17"/>
  <c r="S22" i="17" s="1"/>
  <c r="Q14" i="17"/>
  <c r="S14" i="17" s="1"/>
  <c r="Q126" i="17"/>
  <c r="S126" i="17" s="1"/>
  <c r="Q73" i="17"/>
  <c r="S73" i="17" s="1"/>
  <c r="Q66" i="17"/>
  <c r="S66" i="17" s="1"/>
  <c r="Q12" i="17"/>
  <c r="S12" i="17" s="1"/>
  <c r="Q102" i="17"/>
  <c r="S102" i="17" s="1"/>
  <c r="Q64" i="17"/>
  <c r="S64" i="17" s="1"/>
  <c r="Q54" i="17"/>
  <c r="S54" i="17" s="1"/>
  <c r="Q113" i="17"/>
  <c r="S113" i="17" s="1"/>
  <c r="D237" i="3"/>
  <c r="S176" i="3"/>
  <c r="S110" i="3"/>
  <c r="S10" i="3"/>
  <c r="S22" i="3"/>
  <c r="S108" i="3"/>
  <c r="S45" i="3"/>
  <c r="S76" i="3"/>
  <c r="S48" i="3"/>
  <c r="S104" i="3"/>
  <c r="S64" i="3"/>
  <c r="S65" i="3"/>
  <c r="S99" i="3"/>
  <c r="S61" i="3"/>
  <c r="S156" i="3"/>
  <c r="S170" i="3"/>
  <c r="O11" i="13"/>
  <c r="O48" i="13" s="1"/>
  <c r="N11" i="14"/>
  <c r="N33" i="8"/>
  <c r="N128" i="8" s="1"/>
  <c r="S248" i="13"/>
  <c r="L56" i="19"/>
  <c r="M25" i="19"/>
  <c r="N109" i="12"/>
  <c r="N179" i="12" s="1"/>
  <c r="N134" i="8"/>
  <c r="N233" i="8" s="1"/>
  <c r="S83" i="3"/>
  <c r="S41" i="3"/>
  <c r="G223" i="3"/>
  <c r="H236" i="3" s="1"/>
  <c r="S177" i="3"/>
  <c r="S147" i="3"/>
  <c r="S186" i="3"/>
  <c r="S53" i="3"/>
  <c r="S181" i="3"/>
  <c r="S158" i="3"/>
  <c r="S143" i="3"/>
  <c r="S67" i="3"/>
  <c r="S126" i="3"/>
  <c r="S72" i="3"/>
  <c r="S196" i="3"/>
  <c r="S184" i="3"/>
  <c r="S29" i="3"/>
  <c r="S96" i="3"/>
  <c r="S84" i="3"/>
  <c r="S169" i="3"/>
  <c r="S155" i="3"/>
  <c r="S141" i="3"/>
  <c r="S125" i="3"/>
  <c r="S88" i="3"/>
  <c r="S187" i="3"/>
  <c r="S175" i="3"/>
  <c r="S142" i="3"/>
  <c r="S112" i="3"/>
  <c r="S174" i="3"/>
  <c r="S92" i="3"/>
  <c r="S18" i="3"/>
  <c r="S132" i="3"/>
  <c r="S192" i="3"/>
  <c r="S80" i="3"/>
  <c r="S68" i="3"/>
  <c r="S49" i="3"/>
  <c r="S193" i="3"/>
  <c r="S162" i="3"/>
  <c r="S128" i="3"/>
  <c r="S25" i="3"/>
  <c r="S15" i="3"/>
  <c r="S179" i="3"/>
  <c r="S57" i="3"/>
  <c r="S95" i="3"/>
  <c r="S98" i="3"/>
  <c r="S66" i="3"/>
  <c r="S23" i="3"/>
  <c r="S82" i="3"/>
  <c r="S51" i="3"/>
  <c r="S151" i="3"/>
  <c r="S180" i="3"/>
  <c r="S168" i="3"/>
  <c r="S161" i="3"/>
  <c r="S150" i="3"/>
  <c r="S135" i="3"/>
  <c r="S123" i="3"/>
  <c r="S100" i="3"/>
  <c r="S90" i="3"/>
  <c r="S59" i="3"/>
  <c r="S28" i="3"/>
  <c r="S16" i="3"/>
  <c r="S183" i="3"/>
  <c r="S160" i="3"/>
  <c r="S145" i="3"/>
  <c r="S136" i="3"/>
  <c r="S172" i="3"/>
  <c r="S140" i="3"/>
  <c r="S159" i="3"/>
  <c r="S188" i="3"/>
  <c r="S86" i="3"/>
  <c r="S55" i="3"/>
  <c r="S26" i="3"/>
  <c r="S14" i="3"/>
  <c r="S189" i="3"/>
  <c r="S173" i="3"/>
  <c r="S153" i="3"/>
  <c r="S149" i="3"/>
  <c r="S157" i="3"/>
  <c r="S97" i="3"/>
  <c r="S81" i="3"/>
  <c r="S50" i="3"/>
  <c r="S21" i="3"/>
  <c r="S13" i="3"/>
  <c r="S78" i="3"/>
  <c r="S47" i="3"/>
  <c r="S124" i="3"/>
  <c r="S107" i="3"/>
  <c r="S87" i="3"/>
  <c r="S75" i="3"/>
  <c r="S44" i="3"/>
  <c r="S167" i="3"/>
  <c r="S17" i="3"/>
  <c r="S139" i="3"/>
  <c r="S131" i="3"/>
  <c r="S106" i="3"/>
  <c r="S74" i="3"/>
  <c r="S43" i="3"/>
  <c r="S24" i="3"/>
  <c r="S12" i="3"/>
  <c r="S195" i="3"/>
  <c r="S171" i="3"/>
  <c r="S109" i="3"/>
  <c r="S105" i="3"/>
  <c r="S101" i="3"/>
  <c r="S93" i="3"/>
  <c r="S89" i="3"/>
  <c r="S85" i="3"/>
  <c r="S77" i="3"/>
  <c r="S73" i="3"/>
  <c r="S69" i="3"/>
  <c r="S62" i="3"/>
  <c r="S58" i="3"/>
  <c r="S54" i="3"/>
  <c r="S46" i="3"/>
  <c r="S42" i="3"/>
  <c r="S38" i="3"/>
  <c r="S198" i="3"/>
  <c r="S178" i="3"/>
  <c r="S166" i="3"/>
  <c r="S148" i="3"/>
  <c r="S133" i="3"/>
  <c r="S194" i="3"/>
  <c r="S182" i="3"/>
  <c r="S163" i="3"/>
  <c r="S152" i="3"/>
  <c r="S137" i="3"/>
  <c r="S127" i="3"/>
  <c r="S102" i="3"/>
  <c r="S94" i="3"/>
  <c r="S70" i="3"/>
  <c r="S63" i="3"/>
  <c r="S39" i="3"/>
  <c r="S20" i="3"/>
  <c r="S191" i="3"/>
  <c r="S164" i="3"/>
  <c r="S103" i="3"/>
  <c r="S91" i="3"/>
  <c r="S71" i="3"/>
  <c r="S60" i="3"/>
  <c r="S40" i="3"/>
  <c r="S199" i="3"/>
  <c r="R143" i="33"/>
  <c r="O32" i="4"/>
  <c r="O35" i="4" s="1"/>
  <c r="R64" i="34"/>
  <c r="R71" i="34"/>
  <c r="G102" i="34"/>
  <c r="H113" i="34" s="1"/>
  <c r="R60" i="34"/>
  <c r="R74" i="34"/>
  <c r="R77" i="34"/>
  <c r="R65" i="34"/>
  <c r="R68" i="34"/>
  <c r="R14" i="34"/>
  <c r="R11" i="34"/>
  <c r="O73" i="34"/>
  <c r="O80" i="34" s="1"/>
  <c r="Q73" i="34"/>
  <c r="Q80" i="34" s="1"/>
  <c r="P73" i="34"/>
  <c r="P80" i="34" s="1"/>
  <c r="R59" i="34"/>
  <c r="R27" i="34"/>
  <c r="R79" i="34"/>
  <c r="S52" i="7"/>
  <c r="S36" i="7"/>
  <c r="S56" i="7"/>
  <c r="S28" i="7"/>
  <c r="S60" i="7"/>
  <c r="N51" i="9"/>
  <c r="N77" i="9" s="1"/>
  <c r="O26" i="7"/>
  <c r="O38" i="7" s="1"/>
  <c r="T11" i="24"/>
  <c r="M87" i="17"/>
  <c r="M135" i="17" s="1"/>
  <c r="N268" i="14"/>
  <c r="N426" i="14" s="1"/>
  <c r="O521" i="13"/>
  <c r="O534" i="13" s="1"/>
  <c r="R28" i="6"/>
  <c r="O122" i="3"/>
  <c r="O200" i="3" s="1"/>
  <c r="R26" i="34"/>
  <c r="S45" i="4"/>
  <c r="S56" i="23"/>
  <c r="R57" i="14"/>
  <c r="N12" i="9"/>
  <c r="N20" i="9" s="1"/>
  <c r="Q77" i="33"/>
  <c r="S44" i="7"/>
  <c r="O86" i="4"/>
  <c r="O118" i="4" s="1"/>
  <c r="S37" i="3"/>
  <c r="R161" i="2"/>
  <c r="M26" i="16"/>
  <c r="M49" i="16" s="1"/>
  <c r="R36" i="15"/>
  <c r="R109" i="15"/>
  <c r="R57" i="10"/>
  <c r="N26" i="9"/>
  <c r="N45" i="9" s="1"/>
  <c r="N61" i="6"/>
  <c r="N80" i="6" s="1"/>
  <c r="O11" i="3"/>
  <c r="O31" i="3" s="1"/>
  <c r="O11" i="7"/>
  <c r="O19" i="7" s="1"/>
  <c r="N10" i="34"/>
  <c r="N19" i="34" s="1"/>
  <c r="S125" i="4"/>
  <c r="Q10" i="33"/>
  <c r="P21" i="24"/>
  <c r="P34" i="24" s="1"/>
  <c r="T40" i="24"/>
  <c r="O140" i="31"/>
  <c r="O252" i="31" s="1"/>
  <c r="S10" i="31"/>
  <c r="Q10" i="16"/>
  <c r="M10" i="17"/>
  <c r="T535" i="13"/>
  <c r="O145" i="4"/>
  <c r="O151" i="4" s="1"/>
  <c r="Q61" i="27" l="1"/>
  <c r="G176" i="27" s="1"/>
  <c r="H176" i="27" s="1"/>
  <c r="D49" i="45" s="1"/>
  <c r="R10" i="8"/>
  <c r="R27" i="8" s="1"/>
  <c r="H251" i="8" s="1"/>
  <c r="S137" i="4"/>
  <c r="H179" i="4" s="1"/>
  <c r="S56" i="3"/>
  <c r="S114" i="3" s="1"/>
  <c r="H234" i="3" s="1"/>
  <c r="S20" i="42"/>
  <c r="O507" i="13"/>
  <c r="S134" i="31"/>
  <c r="H272" i="31" s="1"/>
  <c r="S242" i="13"/>
  <c r="H554" i="13" s="1"/>
  <c r="S23" i="31"/>
  <c r="H271" i="31" s="1"/>
  <c r="S11" i="23"/>
  <c r="S17" i="23" s="1"/>
  <c r="H83" i="23" s="1"/>
  <c r="S64" i="23"/>
  <c r="S507" i="13"/>
  <c r="H555" i="13" s="1"/>
  <c r="R48" i="34"/>
  <c r="H111" i="34" s="1"/>
  <c r="R53" i="25"/>
  <c r="F75" i="25" s="1"/>
  <c r="G45" i="45"/>
  <c r="Q23" i="27"/>
  <c r="G173" i="27" s="1"/>
  <c r="H173" i="27" s="1"/>
  <c r="R73" i="34"/>
  <c r="R80" i="34" s="1"/>
  <c r="H112" i="34" s="1"/>
  <c r="Q73" i="27"/>
  <c r="G177" i="27" s="1"/>
  <c r="H177" i="27" s="1"/>
  <c r="Q87" i="27"/>
  <c r="G178" i="27" s="1"/>
  <c r="Q43" i="27"/>
  <c r="G175" i="27" s="1"/>
  <c r="H175" i="27" s="1"/>
  <c r="Q20" i="42"/>
  <c r="F37" i="42" s="1"/>
  <c r="F39" i="42" s="1"/>
  <c r="F26" i="45" s="1"/>
  <c r="T46" i="24"/>
  <c r="H66" i="24" s="1"/>
  <c r="S59" i="44"/>
  <c r="H132" i="44" s="1"/>
  <c r="S136" i="21"/>
  <c r="H173" i="21" s="1"/>
  <c r="S32" i="44"/>
  <c r="H129" i="44" s="1"/>
  <c r="I129" i="44" s="1"/>
  <c r="M23" i="17"/>
  <c r="Q10" i="17"/>
  <c r="Q23" i="17" s="1"/>
  <c r="H172" i="17" s="1"/>
  <c r="H64" i="24"/>
  <c r="T14" i="24"/>
  <c r="N43" i="14"/>
  <c r="R11" i="14"/>
  <c r="R43" i="14" s="1"/>
  <c r="H444" i="14" s="1"/>
  <c r="C11" i="45"/>
  <c r="E11" i="45"/>
  <c r="C24" i="45"/>
  <c r="E24" i="45"/>
  <c r="H181" i="27"/>
  <c r="Q132" i="27"/>
  <c r="G181" i="27" s="1"/>
  <c r="F49" i="45"/>
  <c r="D39" i="45"/>
  <c r="F39" i="45"/>
  <c r="D37" i="45"/>
  <c r="F37" i="45"/>
  <c r="G37" i="45" s="1"/>
  <c r="D44" i="45"/>
  <c r="F44" i="45"/>
  <c r="D42" i="45"/>
  <c r="F42" i="45"/>
  <c r="G42" i="45" s="1"/>
  <c r="D40" i="45"/>
  <c r="F40" i="45"/>
  <c r="C14" i="45"/>
  <c r="E14" i="45"/>
  <c r="D38" i="45"/>
  <c r="F38" i="45"/>
  <c r="C21" i="45"/>
  <c r="E21" i="45"/>
  <c r="G180" i="27"/>
  <c r="H180" i="27" s="1"/>
  <c r="D33" i="45"/>
  <c r="F33" i="45"/>
  <c r="D43" i="45"/>
  <c r="F43" i="45"/>
  <c r="C23" i="45"/>
  <c r="E23" i="45"/>
  <c r="C17" i="45"/>
  <c r="E17" i="45"/>
  <c r="S25" i="4"/>
  <c r="H175" i="4" s="1"/>
  <c r="R80" i="10"/>
  <c r="S48" i="23"/>
  <c r="H84" i="23" s="1"/>
  <c r="Q77" i="17"/>
  <c r="H173" i="17" s="1"/>
  <c r="R39" i="2"/>
  <c r="R155" i="2" s="1"/>
  <c r="H299" i="2" s="1"/>
  <c r="S77" i="17"/>
  <c r="R101" i="15"/>
  <c r="H205" i="15" s="1"/>
  <c r="U30" i="31"/>
  <c r="U134" i="31" s="1"/>
  <c r="R261" i="14"/>
  <c r="H445" i="14" s="1"/>
  <c r="S23" i="21"/>
  <c r="H171" i="21" s="1"/>
  <c r="S76" i="21"/>
  <c r="H172" i="21" s="1"/>
  <c r="Q19" i="16"/>
  <c r="H107" i="16" s="1"/>
  <c r="R273" i="2"/>
  <c r="H300" i="2" s="1"/>
  <c r="Q142" i="33"/>
  <c r="H181" i="33" s="1"/>
  <c r="S63" i="7"/>
  <c r="H84" i="7" s="1"/>
  <c r="Q24" i="33"/>
  <c r="H179" i="33" s="1"/>
  <c r="R179" i="15"/>
  <c r="H206" i="15" s="1"/>
  <c r="S79" i="4"/>
  <c r="H177" i="4" s="1"/>
  <c r="R33" i="2"/>
  <c r="H298" i="2" s="1"/>
  <c r="T103" i="12"/>
  <c r="R19" i="10"/>
  <c r="H120" i="10" s="1"/>
  <c r="R48" i="10"/>
  <c r="H121" i="10" s="1"/>
  <c r="S336" i="5"/>
  <c r="H356" i="5" s="1"/>
  <c r="R103" i="12"/>
  <c r="I198" i="12" s="1"/>
  <c r="S29" i="5"/>
  <c r="H354" i="5" s="1"/>
  <c r="R34" i="12"/>
  <c r="I197" i="12" s="1"/>
  <c r="T10" i="15"/>
  <c r="T29" i="15" s="1"/>
  <c r="R29" i="15"/>
  <c r="H204" i="15" s="1"/>
  <c r="S189" i="5"/>
  <c r="H355" i="5" s="1"/>
  <c r="T34" i="12"/>
  <c r="R21" i="6"/>
  <c r="H110" i="6" s="1"/>
  <c r="R55" i="6"/>
  <c r="H111" i="6" s="1"/>
  <c r="S30" i="33"/>
  <c r="S71" i="33" s="1"/>
  <c r="Q71" i="33"/>
  <c r="H180" i="33" s="1"/>
  <c r="Q99" i="11"/>
  <c r="H119" i="11" s="1"/>
  <c r="Q23" i="11"/>
  <c r="H117" i="11" s="1"/>
  <c r="Q59" i="16"/>
  <c r="S59" i="16" s="1"/>
  <c r="S80" i="16" s="1"/>
  <c r="Q62" i="11"/>
  <c r="H118" i="11" s="1"/>
  <c r="U67" i="13"/>
  <c r="U242" i="13" s="1"/>
  <c r="T10" i="2"/>
  <c r="T33" i="2" s="1"/>
  <c r="H178" i="27"/>
  <c r="Q19" i="19"/>
  <c r="F125" i="19" s="1"/>
  <c r="F33" i="22"/>
  <c r="H179" i="27"/>
  <c r="Q103" i="19"/>
  <c r="F127" i="19" s="1"/>
  <c r="D36" i="45"/>
  <c r="G36" i="45" s="1"/>
  <c r="G30" i="26"/>
  <c r="G31" i="26" s="1"/>
  <c r="D19" i="45"/>
  <c r="G19" i="45" s="1"/>
  <c r="D26" i="45"/>
  <c r="T165" i="31" s="1"/>
  <c r="T252" i="31" s="1"/>
  <c r="T255" i="31" s="1"/>
  <c r="F40" i="42"/>
  <c r="F41" i="42" s="1"/>
  <c r="R134" i="8"/>
  <c r="R233" i="8" s="1"/>
  <c r="H253" i="8" s="1"/>
  <c r="U248" i="13"/>
  <c r="U507" i="13" s="1"/>
  <c r="Q25" i="19"/>
  <c r="Q56" i="19" s="1"/>
  <c r="F126" i="19" s="1"/>
  <c r="M56" i="19"/>
  <c r="S11" i="13"/>
  <c r="R109" i="12"/>
  <c r="R179" i="12" s="1"/>
  <c r="I199" i="12" s="1"/>
  <c r="T10" i="8"/>
  <c r="T27" i="8" s="1"/>
  <c r="R33" i="8"/>
  <c r="R128" i="8" s="1"/>
  <c r="H252" i="8" s="1"/>
  <c r="S32" i="4"/>
  <c r="S35" i="4" s="1"/>
  <c r="H176" i="4" s="1"/>
  <c r="R10" i="34"/>
  <c r="R19" i="34" s="1"/>
  <c r="H110" i="34" s="1"/>
  <c r="U10" i="31"/>
  <c r="U23" i="31" s="1"/>
  <c r="S10" i="33"/>
  <c r="S24" i="33" s="1"/>
  <c r="S11" i="3"/>
  <c r="S31" i="3" s="1"/>
  <c r="H233" i="3" s="1"/>
  <c r="Q26" i="16"/>
  <c r="Q49" i="16" s="1"/>
  <c r="H108" i="16" s="1"/>
  <c r="S86" i="4"/>
  <c r="S118" i="4" s="1"/>
  <c r="H178" i="4" s="1"/>
  <c r="T57" i="14"/>
  <c r="T261" i="14" s="1"/>
  <c r="S26" i="7"/>
  <c r="S38" i="7" s="1"/>
  <c r="H83" i="7" s="1"/>
  <c r="S145" i="4"/>
  <c r="S151" i="4" s="1"/>
  <c r="H180" i="4" s="1"/>
  <c r="R12" i="9"/>
  <c r="R20" i="9" s="1"/>
  <c r="H103" i="9" s="1"/>
  <c r="Q87" i="17"/>
  <c r="Q135" i="17" s="1"/>
  <c r="H174" i="17" s="1"/>
  <c r="S10" i="16"/>
  <c r="S19" i="16" s="1"/>
  <c r="S140" i="31"/>
  <c r="S11" i="7"/>
  <c r="S19" i="7" s="1"/>
  <c r="H82" i="7" s="1"/>
  <c r="R61" i="6"/>
  <c r="R80" i="6" s="1"/>
  <c r="H112" i="6" s="1"/>
  <c r="T161" i="2"/>
  <c r="T273" i="2" s="1"/>
  <c r="S77" i="33"/>
  <c r="S142" i="33" s="1"/>
  <c r="S521" i="13"/>
  <c r="S534" i="13" s="1"/>
  <c r="H556" i="13" s="1"/>
  <c r="R51" i="9"/>
  <c r="R77" i="9" s="1"/>
  <c r="H105" i="9" s="1"/>
  <c r="T21" i="24"/>
  <c r="T109" i="15"/>
  <c r="T179" i="15" s="1"/>
  <c r="R26" i="9"/>
  <c r="R45" i="9" s="1"/>
  <c r="H104" i="9" s="1"/>
  <c r="T36" i="15"/>
  <c r="T101" i="15" s="1"/>
  <c r="S122" i="3"/>
  <c r="S200" i="3" s="1"/>
  <c r="H235" i="3" s="1"/>
  <c r="R268" i="14"/>
  <c r="R426" i="14" s="1"/>
  <c r="H446" i="14" s="1"/>
  <c r="G49" i="45" l="1"/>
  <c r="U165" i="31"/>
  <c r="S68" i="23"/>
  <c r="T181" i="15"/>
  <c r="H208" i="15"/>
  <c r="F24" i="45" s="1"/>
  <c r="S252" i="31"/>
  <c r="H273" i="31" s="1"/>
  <c r="H275" i="31" s="1"/>
  <c r="F31" i="45" s="1"/>
  <c r="S48" i="13"/>
  <c r="H553" i="13" s="1"/>
  <c r="I556" i="13" s="1"/>
  <c r="H85" i="23"/>
  <c r="H87" i="23" s="1"/>
  <c r="D34" i="45" s="1"/>
  <c r="H255" i="8"/>
  <c r="F16" i="45" s="1"/>
  <c r="H122" i="10"/>
  <c r="I123" i="10" s="1"/>
  <c r="R83" i="10"/>
  <c r="C56" i="45"/>
  <c r="G43" i="45"/>
  <c r="E56" i="45"/>
  <c r="I132" i="44"/>
  <c r="G138" i="44"/>
  <c r="H139" i="44" s="1"/>
  <c r="G140" i="44" s="1"/>
  <c r="T39" i="2"/>
  <c r="T155" i="2" s="1"/>
  <c r="T275" i="2" s="1"/>
  <c r="G33" i="45"/>
  <c r="G38" i="45"/>
  <c r="G40" i="45"/>
  <c r="G44" i="45"/>
  <c r="G39" i="45"/>
  <c r="G183" i="27"/>
  <c r="G184" i="27" s="1"/>
  <c r="G185" i="27" s="1"/>
  <c r="H183" i="33"/>
  <c r="F12" i="45" s="1"/>
  <c r="G26" i="45"/>
  <c r="D52" i="45"/>
  <c r="F52" i="45"/>
  <c r="D50" i="45"/>
  <c r="F50" i="45"/>
  <c r="D48" i="45"/>
  <c r="F48" i="45"/>
  <c r="D51" i="45"/>
  <c r="F51" i="45"/>
  <c r="D46" i="45"/>
  <c r="F46" i="45"/>
  <c r="D53" i="45"/>
  <c r="F53" i="45"/>
  <c r="D54" i="45"/>
  <c r="F54" i="45"/>
  <c r="T34" i="24"/>
  <c r="H65" i="24" s="1"/>
  <c r="H68" i="24" s="1"/>
  <c r="H237" i="3"/>
  <c r="F11" i="45" s="1"/>
  <c r="H176" i="17"/>
  <c r="F27" i="45" s="1"/>
  <c r="H107" i="9"/>
  <c r="F17" i="45" s="1"/>
  <c r="I119" i="11"/>
  <c r="H175" i="21"/>
  <c r="Q80" i="16"/>
  <c r="H109" i="16" s="1"/>
  <c r="H111" i="16" s="1"/>
  <c r="F25" i="45" s="1"/>
  <c r="I120" i="11"/>
  <c r="I201" i="12"/>
  <c r="F21" i="45" s="1"/>
  <c r="H86" i="7"/>
  <c r="F15" i="45" s="1"/>
  <c r="Q102" i="11"/>
  <c r="H358" i="5"/>
  <c r="F14" i="45" s="1"/>
  <c r="I447" i="14"/>
  <c r="H114" i="6"/>
  <c r="F13" i="45" s="1"/>
  <c r="G546" i="13"/>
  <c r="H557" i="13" s="1"/>
  <c r="I301" i="2"/>
  <c r="H302" i="2" s="1"/>
  <c r="F8" i="45" s="1"/>
  <c r="H182" i="4"/>
  <c r="F9" i="45" s="1"/>
  <c r="S153" i="4"/>
  <c r="F129" i="19"/>
  <c r="F30" i="45" s="1"/>
  <c r="H174" i="27"/>
  <c r="F77" i="25"/>
  <c r="F28" i="45" s="1"/>
  <c r="R55" i="25"/>
  <c r="S138" i="21"/>
  <c r="S338" i="5"/>
  <c r="Q105" i="19"/>
  <c r="Q106" i="19" s="1"/>
  <c r="T33" i="8"/>
  <c r="T128" i="8" s="1"/>
  <c r="T109" i="12"/>
  <c r="T11" i="14"/>
  <c r="T43" i="14" s="1"/>
  <c r="T134" i="8"/>
  <c r="T233" i="8" s="1"/>
  <c r="U11" i="13"/>
  <c r="U48" i="13" s="1"/>
  <c r="R83" i="34"/>
  <c r="S143" i="33"/>
  <c r="R181" i="15"/>
  <c r="T268" i="14"/>
  <c r="T426" i="14" s="1"/>
  <c r="Q143" i="33"/>
  <c r="S202" i="3"/>
  <c r="S65" i="7"/>
  <c r="R275" i="2"/>
  <c r="U140" i="31"/>
  <c r="S87" i="17"/>
  <c r="S135" i="17" s="1"/>
  <c r="S26" i="16"/>
  <c r="S49" i="16" s="1"/>
  <c r="S10" i="17"/>
  <c r="S23" i="17" s="1"/>
  <c r="R78" i="9"/>
  <c r="U521" i="13"/>
  <c r="U534" i="13" s="1"/>
  <c r="R81" i="6"/>
  <c r="K176" i="4"/>
  <c r="G53" i="45" l="1"/>
  <c r="G51" i="45"/>
  <c r="U252" i="31"/>
  <c r="U253" i="31" s="1"/>
  <c r="I122" i="10"/>
  <c r="H124" i="10"/>
  <c r="F18" i="45" s="1"/>
  <c r="H448" i="14"/>
  <c r="F23" i="45" s="1"/>
  <c r="H121" i="11"/>
  <c r="H122" i="11" s="1"/>
  <c r="H123" i="11" s="1"/>
  <c r="G50" i="45"/>
  <c r="G54" i="45"/>
  <c r="G48" i="45"/>
  <c r="G52" i="45"/>
  <c r="D15" i="45"/>
  <c r="G46" i="45"/>
  <c r="T47" i="24"/>
  <c r="G15" i="45"/>
  <c r="F41" i="45"/>
  <c r="D41" i="45"/>
  <c r="D47" i="45"/>
  <c r="F47" i="45"/>
  <c r="D32" i="45"/>
  <c r="F32" i="45"/>
  <c r="H88" i="23"/>
  <c r="H89" i="23" s="1"/>
  <c r="F34" i="45"/>
  <c r="G34" i="45" s="1"/>
  <c r="H69" i="24"/>
  <c r="H70" i="24" s="1"/>
  <c r="F35" i="45"/>
  <c r="T179" i="12"/>
  <c r="T180" i="12" s="1"/>
  <c r="H176" i="21"/>
  <c r="H177" i="21" s="1"/>
  <c r="I557" i="13"/>
  <c r="S82" i="16"/>
  <c r="D20" i="45"/>
  <c r="F78" i="25"/>
  <c r="F79" i="25" s="1"/>
  <c r="B83" i="25" s="1"/>
  <c r="D28" i="45"/>
  <c r="G28" i="45" s="1"/>
  <c r="H87" i="7"/>
  <c r="H88" i="7" s="1"/>
  <c r="H114" i="34"/>
  <c r="S137" i="17"/>
  <c r="H359" i="5"/>
  <c r="H360" i="5" s="1"/>
  <c r="D14" i="45"/>
  <c r="G14" i="45" s="1"/>
  <c r="T235" i="8"/>
  <c r="U536" i="13"/>
  <c r="Q137" i="17"/>
  <c r="D35" i="45"/>
  <c r="F130" i="19"/>
  <c r="F131" i="19" s="1"/>
  <c r="D30" i="45"/>
  <c r="G30" i="45" s="1"/>
  <c r="R235" i="8"/>
  <c r="R180" i="12"/>
  <c r="H276" i="31"/>
  <c r="H277" i="31" s="1"/>
  <c r="D31" i="45"/>
  <c r="G31" i="45" s="1"/>
  <c r="H209" i="15"/>
  <c r="H210" i="15" s="1"/>
  <c r="D24" i="45"/>
  <c r="G24" i="45" s="1"/>
  <c r="H108" i="9"/>
  <c r="H109" i="9" s="1"/>
  <c r="D17" i="45"/>
  <c r="G17" i="45" s="1"/>
  <c r="H303" i="2"/>
  <c r="H304" i="2" s="1"/>
  <c r="D8" i="45"/>
  <c r="G8" i="45" s="1"/>
  <c r="H238" i="3"/>
  <c r="H239" i="3" s="1"/>
  <c r="D11" i="45"/>
  <c r="G11" i="45" s="1"/>
  <c r="S535" i="13"/>
  <c r="H184" i="33"/>
  <c r="H185" i="33" s="1"/>
  <c r="D12" i="45"/>
  <c r="G12" i="45" s="1"/>
  <c r="D10" i="45"/>
  <c r="G10" i="45" s="1"/>
  <c r="Q82" i="16"/>
  <c r="D18" i="45"/>
  <c r="H115" i="6"/>
  <c r="H116" i="6" s="1"/>
  <c r="D13" i="45"/>
  <c r="G13" i="45" s="1"/>
  <c r="I174" i="17"/>
  <c r="G18" i="45" l="1"/>
  <c r="H125" i="10"/>
  <c r="H126" i="10" s="1"/>
  <c r="F20" i="45"/>
  <c r="G20" i="45" s="1"/>
  <c r="H558" i="13"/>
  <c r="F22" i="45" s="1"/>
  <c r="G41" i="45"/>
  <c r="G47" i="45"/>
  <c r="G35" i="45"/>
  <c r="G32" i="45"/>
  <c r="D7" i="45"/>
  <c r="F7" i="45"/>
  <c r="H183" i="4"/>
  <c r="H184" i="4" s="1"/>
  <c r="K175" i="4"/>
  <c r="H115" i="34"/>
  <c r="H116" i="34" s="1"/>
  <c r="U255" i="31"/>
  <c r="H256" i="8"/>
  <c r="H257" i="8" s="1"/>
  <c r="D16" i="45"/>
  <c r="G16" i="45" s="1"/>
  <c r="I202" i="12"/>
  <c r="I203" i="12" s="1"/>
  <c r="D21" i="45"/>
  <c r="G21" i="45" s="1"/>
  <c r="H112" i="16"/>
  <c r="H113" i="16" s="1"/>
  <c r="D25" i="45"/>
  <c r="G25" i="45" s="1"/>
  <c r="I446" i="14"/>
  <c r="F56" i="45" l="1"/>
  <c r="G7" i="45"/>
  <c r="D9" i="45"/>
  <c r="G9" i="45" s="1"/>
  <c r="K177" i="4"/>
  <c r="H449" i="14"/>
  <c r="H450" i="14" s="1"/>
  <c r="D23" i="45"/>
  <c r="G23" i="45" s="1"/>
  <c r="H559" i="13"/>
  <c r="H560" i="13" s="1"/>
  <c r="D22" i="45"/>
  <c r="G22" i="45" s="1"/>
  <c r="H177" i="17"/>
  <c r="H178" i="17" s="1"/>
  <c r="D27" i="45"/>
  <c r="G27" i="45" s="1"/>
  <c r="F57" i="45" l="1"/>
  <c r="F58" i="45" s="1"/>
  <c r="D56" i="45"/>
  <c r="D57" i="45" s="1"/>
  <c r="D58" i="45" s="1"/>
</calcChain>
</file>

<file path=xl/comments1.xml><?xml version="1.0" encoding="utf-8"?>
<comments xmlns="http://schemas.openxmlformats.org/spreadsheetml/2006/main">
  <authors>
    <author>user</author>
    <author>LAMULIA</author>
    <author>Dina</author>
    <author>sisca</author>
    <author>User</author>
    <author>Owner</author>
  </authors>
  <commentList>
    <comment ref="J10" authorId="0" shapeId="0">
      <text>
        <r>
          <rPr>
            <b/>
            <sz val="9"/>
            <color indexed="81"/>
            <rFont val="Tahoma"/>
            <family val="2"/>
          </rPr>
          <t>Dina :
OT lembur berdasarkan Depo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1" authorId="1" shapeId="0">
      <text>
        <r>
          <rPr>
            <b/>
            <sz val="9"/>
            <color indexed="81"/>
            <rFont val="Tahoma"/>
            <family val="2"/>
          </rPr>
          <t>user
tunj. Lap 2856000</t>
        </r>
      </text>
    </comment>
    <comment ref="B21" authorId="1" shapeId="0">
      <text>
        <r>
          <rPr>
            <b/>
            <sz val="9"/>
            <color indexed="81"/>
            <rFont val="Tahoma"/>
            <family val="2"/>
          </rPr>
          <t>USER
 KAR BARU PER 06 FEB 2017</t>
        </r>
      </text>
    </comment>
    <comment ref="B22" authorId="1" shapeId="0">
      <text>
        <r>
          <rPr>
            <b/>
            <sz val="9"/>
            <color indexed="81"/>
            <rFont val="Tahoma"/>
            <family val="2"/>
          </rPr>
          <t>USER
 KAR BARU PER 06 FEB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9" authorId="0" shapeId="0">
      <text>
        <r>
          <rPr>
            <b/>
            <sz val="9"/>
            <color indexed="81"/>
            <rFont val="Tahoma"/>
            <family val="2"/>
          </rPr>
          <t>Dina :
Tidak ada lembur OT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0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PHK per tgl 31 Maret 2016</t>
        </r>
      </text>
    </comment>
    <comment ref="R30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BRI</t>
        </r>
      </text>
    </comment>
    <comment ref="B31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PHK per tgl 31 Maret 2016</t>
        </r>
      </text>
    </comment>
    <comment ref="R31" authorId="3" shapeId="0">
      <text>
        <r>
          <rPr>
            <b/>
            <sz val="8"/>
            <color indexed="81"/>
            <rFont val="Tahoma"/>
            <family val="2"/>
          </rPr>
          <t>dina:
BRI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J38" authorId="0" shapeId="0">
      <text>
        <r>
          <rPr>
            <b/>
            <sz val="9"/>
            <color indexed="81"/>
            <rFont val="Tahoma"/>
            <family val="2"/>
          </rPr>
          <t>Dina :
OT lembur berdasarkan Depo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3" shapeId="0">
      <text>
        <r>
          <rPr>
            <b/>
            <sz val="8"/>
            <color indexed="81"/>
            <rFont val="Tahoma"/>
            <family val="2"/>
          </rPr>
          <t>dina:
BRI</t>
        </r>
      </text>
    </comment>
    <comment ref="R40" authorId="3" shapeId="0">
      <text>
        <r>
          <rPr>
            <b/>
            <sz val="8"/>
            <color indexed="81"/>
            <rFont val="Tahoma"/>
            <family val="2"/>
          </rPr>
          <t>dina:
BRI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41" authorId="3" shapeId="0">
      <text>
        <r>
          <rPr>
            <b/>
            <sz val="8"/>
            <color indexed="81"/>
            <rFont val="Tahoma"/>
            <family val="2"/>
          </rPr>
          <t>dina:
BRI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42" authorId="3" shapeId="0">
      <text>
        <r>
          <rPr>
            <b/>
            <sz val="8"/>
            <color indexed="81"/>
            <rFont val="Tahoma"/>
            <family val="2"/>
          </rPr>
          <t>dina:
BRI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J54" authorId="0" shapeId="0">
      <text>
        <r>
          <rPr>
            <b/>
            <sz val="9"/>
            <color indexed="81"/>
            <rFont val="Tahoma"/>
            <family val="2"/>
          </rPr>
          <t>Dina :
Lembur actual berdasarkan depo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8" authorId="4" shapeId="0">
      <text>
        <r>
          <rPr>
            <b/>
            <sz val="9"/>
            <color indexed="81"/>
            <rFont val="Tahoma"/>
            <family val="2"/>
          </rPr>
          <t>User:
Join date per 3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4" shapeId="0">
      <text>
        <r>
          <rPr>
            <b/>
            <sz val="9"/>
            <color indexed="81"/>
            <rFont val="Tahoma"/>
            <family val="2"/>
          </rPr>
          <t>User:
Join date per 3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0" authorId="4" shapeId="0">
      <text>
        <r>
          <rPr>
            <b/>
            <sz val="9"/>
            <color indexed="81"/>
            <rFont val="Tahoma"/>
            <family val="2"/>
          </rPr>
          <t>User:
Join date per 3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6" authorId="0" shapeId="0">
      <text>
        <r>
          <rPr>
            <b/>
            <sz val="9"/>
            <color indexed="81"/>
            <rFont val="Tahoma"/>
            <family val="2"/>
          </rPr>
          <t>Dina :
OT lembur berdasarkan Depo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7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I68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I69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I70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I71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B72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01 Februari 2016</t>
        </r>
      </text>
    </comment>
    <comment ref="I72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Tunj. Makan &amp; Kehadiran</t>
        </r>
      </text>
    </comment>
    <comment ref="J78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Lembur berdasarkan surat</t>
        </r>
      </text>
    </comment>
    <comment ref="R81" authorId="3" shapeId="0">
      <text>
        <r>
          <rPr>
            <b/>
            <sz val="8"/>
            <color indexed="81"/>
            <rFont val="Tahoma"/>
            <family val="2"/>
          </rPr>
          <t xml:space="preserve">dina :
</t>
        </r>
        <r>
          <rPr>
            <sz val="8"/>
            <color indexed="81"/>
            <rFont val="Tahoma"/>
            <family val="2"/>
          </rPr>
          <t xml:space="preserve">BNI
</t>
        </r>
      </text>
    </comment>
    <comment ref="R82" authorId="3" shapeId="0">
      <text>
        <r>
          <rPr>
            <sz val="8"/>
            <color indexed="81"/>
            <rFont val="Tahoma"/>
            <family val="2"/>
          </rPr>
          <t xml:space="preserve">dina :
BNI
</t>
        </r>
      </text>
    </comment>
    <comment ref="R83" authorId="3" shapeId="0">
      <text>
        <r>
          <rPr>
            <sz val="8"/>
            <color indexed="81"/>
            <rFont val="Tahoma"/>
            <family val="2"/>
          </rPr>
          <t xml:space="preserve">dina :
BNI
</t>
        </r>
      </text>
    </comment>
    <comment ref="R84" authorId="1" shapeId="0">
      <text>
        <r>
          <rPr>
            <b/>
            <sz val="9"/>
            <color indexed="81"/>
            <rFont val="Tahoma"/>
            <family val="2"/>
          </rPr>
          <t>USER</t>
        </r>
        <r>
          <rPr>
            <sz val="9"/>
            <color indexed="81"/>
            <rFont val="Tahoma"/>
            <family val="2"/>
          </rPr>
          <t xml:space="preserve">
BNI</t>
        </r>
      </text>
    </comment>
    <comment ref="B85" authorId="1" shapeId="0">
      <text>
        <r>
          <rPr>
            <b/>
            <sz val="9"/>
            <color indexed="81"/>
            <rFont val="Tahoma"/>
            <family val="2"/>
          </rPr>
          <t>USER
KAR BARU PER 01 JAN 2017</t>
        </r>
      </text>
    </comment>
    <comment ref="R85" authorId="1" shapeId="0">
      <text>
        <r>
          <rPr>
            <b/>
            <sz val="9"/>
            <color indexed="81"/>
            <rFont val="Tahoma"/>
            <family val="2"/>
          </rPr>
          <t xml:space="preserve">user
BNI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6" authorId="1" shapeId="0">
      <text>
        <r>
          <rPr>
            <b/>
            <sz val="9"/>
            <color indexed="81"/>
            <rFont val="Tahoma"/>
            <family val="2"/>
          </rPr>
          <t>USER
KAR BARU PER 01 JAN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86" authorId="1" shapeId="0">
      <text>
        <r>
          <rPr>
            <b/>
            <sz val="9"/>
            <color indexed="81"/>
            <rFont val="Tahoma"/>
            <family val="2"/>
          </rPr>
          <t>USER
BNI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06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Lembur berdasarkan surat</t>
        </r>
      </text>
    </comment>
    <comment ref="R107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BPD KALTIM</t>
        </r>
      </text>
    </comment>
    <comment ref="R108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BRI</t>
        </r>
      </text>
    </comment>
    <comment ref="B109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20 Oktober 2015</t>
        </r>
      </text>
    </comment>
    <comment ref="R109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BRI</t>
        </r>
      </text>
    </comment>
    <comment ref="B110" authorId="4" shapeId="0">
      <text>
        <r>
          <rPr>
            <b/>
            <sz val="9"/>
            <color indexed="81"/>
            <rFont val="Tahoma"/>
            <family val="2"/>
          </rPr>
          <t>User:
Kary Baru per 12 Des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10" authorId="4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Bank BRI</t>
        </r>
      </text>
    </comment>
    <comment ref="B117" authorId="5" shapeId="0">
      <text>
        <r>
          <rPr>
            <b/>
            <sz val="9"/>
            <color indexed="81"/>
            <rFont val="Tahoma"/>
            <family val="2"/>
          </rPr>
          <t xml:space="preserve">Dina:
Join Date 06 November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23" authorId="0" shapeId="0">
      <text>
        <r>
          <rPr>
            <b/>
            <sz val="9"/>
            <color indexed="81"/>
            <rFont val="Tahoma"/>
            <family val="2"/>
          </rPr>
          <t>user:
Lembur berdasarkan surat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1 Agustus 2016</t>
        </r>
      </text>
    </comment>
    <comment ref="R124" authorId="4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Bank BRI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1 Agustus 2016</t>
        </r>
      </text>
    </comment>
    <comment ref="R125" authorId="4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Bank BRI</t>
        </r>
      </text>
    </comment>
    <comment ref="B1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1 Agustus 2016</t>
        </r>
      </text>
    </comment>
    <comment ref="R126" authorId="4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Bank BRI</t>
        </r>
      </text>
    </comment>
    <comment ref="R129" authorId="1" shapeId="0">
      <text>
        <r>
          <rPr>
            <b/>
            <sz val="9"/>
            <color indexed="81"/>
            <rFont val="Tahoma"/>
            <family val="2"/>
          </rPr>
          <t>user
bpd kaltim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0" authorId="1" shapeId="0">
      <text>
        <r>
          <rPr>
            <b/>
            <sz val="9"/>
            <color indexed="81"/>
            <rFont val="Tahoma"/>
            <family val="2"/>
          </rPr>
          <t>user
kar baru per 03 feb 17</t>
        </r>
      </text>
    </comment>
    <comment ref="B131" authorId="1" shapeId="0">
      <text>
        <r>
          <rPr>
            <sz val="9"/>
            <color indexed="81"/>
            <rFont val="Tahoma"/>
            <family val="2"/>
          </rPr>
          <t xml:space="preserve">USER
KAR BARU PER 03 FEB 2017
</t>
        </r>
      </text>
    </comment>
    <comment ref="R131" authorId="1" shapeId="0">
      <text>
        <r>
          <rPr>
            <b/>
            <sz val="9"/>
            <color indexed="81"/>
            <rFont val="Tahoma"/>
            <family val="2"/>
          </rPr>
          <t>BRI</t>
        </r>
      </text>
    </comment>
  </commentList>
</comments>
</file>

<file path=xl/comments2.xml><?xml version="1.0" encoding="utf-8"?>
<comments xmlns="http://schemas.openxmlformats.org/spreadsheetml/2006/main">
  <authors>
    <author>user</author>
    <author>Administrator</author>
    <author>User</author>
    <author>LAMULIA</author>
  </authors>
  <commentList>
    <comment ref="Q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hrd unit :
tambah 1 org</t>
        </r>
      </text>
    </comment>
    <comment ref="C15" authorId="1" shapeId="0">
      <text>
        <r>
          <rPr>
            <b/>
            <sz val="9"/>
            <color indexed="81"/>
            <rFont val="Tahoma"/>
            <family val="2"/>
          </rPr>
          <t>Dina:
Rotasi jabatan pr tgl 16 Maret 2016dari OB &amp; Driver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29 juni 2016
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Agustus 2016</t>
        </r>
      </text>
    </comment>
    <comment ref="C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Awak I Per 1 Agustus 2016</t>
        </r>
      </text>
    </comment>
    <comment ref="C46" authorId="0" shapeId="0">
      <text>
        <r>
          <rPr>
            <b/>
            <sz val="9"/>
            <color indexed="81"/>
            <rFont val="Tahoma"/>
            <family val="2"/>
          </rPr>
          <t>user:
Rotasi menjadi Awak 2 per 01 Januari 2016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Awak I Per 1 Agustus 2016</t>
        </r>
      </text>
    </comment>
    <comment ref="C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Per 18 November 2015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Awak I Per 1 Agustus 2016</t>
        </r>
      </text>
    </comment>
    <comment ref="C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7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Maret 2016</t>
        </r>
      </text>
    </comment>
    <comment ref="C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02 Maret 2016</t>
        </r>
      </text>
    </comment>
    <comment ref="C72" authorId="0" shapeId="0">
      <text>
        <r>
          <rPr>
            <sz val="9"/>
            <color indexed="81"/>
            <rFont val="Tahoma"/>
            <family val="2"/>
          </rPr>
          <t xml:space="preserve">MASUK Rumah Sakit
</t>
        </r>
      </text>
    </comment>
    <comment ref="C73" authorId="0" shapeId="0">
      <text>
        <r>
          <rPr>
            <b/>
            <sz val="9"/>
            <color indexed="81"/>
            <rFont val="Tahoma"/>
            <family val="2"/>
          </rPr>
          <t xml:space="preserve">karyawan baru per 16 Mei 2016
</t>
        </r>
      </text>
    </comment>
    <comment ref="C74" authorId="0" shapeId="0">
      <text>
        <r>
          <rPr>
            <b/>
            <sz val="9"/>
            <color indexed="81"/>
            <rFont val="Tahoma"/>
            <family val="2"/>
          </rPr>
          <t>karyawan baru per 16 Mei 2016</t>
        </r>
      </text>
    </comment>
    <comment ref="C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8 juni 2016</t>
        </r>
      </text>
    </comment>
    <comment ref="C7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20 Juni 2016</t>
        </r>
      </text>
    </comment>
    <comment ref="C7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9 Jan 2017, ms training 3 bln smpt 8 April 2017</t>
        </r>
      </text>
    </comment>
    <comment ref="H77" authorId="3" shapeId="0">
      <text>
        <r>
          <rPr>
            <b/>
            <sz val="9"/>
            <color indexed="81"/>
            <rFont val="Tahoma"/>
            <family val="2"/>
          </rPr>
          <t>USE
KEKURANGAN BULAN JAN 919,667</t>
        </r>
      </text>
    </comment>
    <comment ref="C78" authorId="3" shapeId="0">
      <text>
        <r>
          <rPr>
            <b/>
            <sz val="9"/>
            <color indexed="81"/>
            <rFont val="Tahoma"/>
            <family val="2"/>
          </rPr>
          <t>user
Join date per 9 Jan 2017, ms training 3 bln smpt 8 April 2017</t>
        </r>
      </text>
    </comment>
    <comment ref="H78" authorId="3" shapeId="0">
      <text>
        <r>
          <rPr>
            <b/>
            <sz val="9"/>
            <color indexed="81"/>
            <rFont val="Tahoma"/>
            <family val="2"/>
          </rPr>
          <t>USE
KEKURANGAN BULAN JAN 919,667</t>
        </r>
      </text>
    </comment>
    <comment ref="C79" authorId="3" shapeId="0">
      <text>
        <r>
          <rPr>
            <b/>
            <sz val="9"/>
            <color indexed="81"/>
            <rFont val="Tahoma"/>
            <family val="2"/>
          </rPr>
          <t>user
karyawan baru per 18 jan 2017
masa training sampai 17 april 2017</t>
        </r>
      </text>
    </comment>
    <comment ref="H79" authorId="3" shapeId="0">
      <text>
        <r>
          <rPr>
            <b/>
            <sz val="9"/>
            <color indexed="81"/>
            <rFont val="Tahoma"/>
            <family val="2"/>
          </rPr>
          <t>USE
KEKURANGAN BULAN JAN 919,667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User</author>
    <author>sisca</author>
    <author>user</author>
    <author>LAMULIA</author>
    <author>Owner</author>
    <author>MADE DYANA</author>
  </authors>
  <commentList>
    <comment ref="E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cuti melahirkan</t>
        </r>
      </text>
    </comment>
    <comment ref="C20" authorId="1" shapeId="0">
      <text>
        <r>
          <rPr>
            <b/>
            <sz val="8"/>
            <color indexed="81"/>
            <rFont val="Tahoma"/>
            <family val="2"/>
          </rPr>
          <t>dina :
Berubah jabatan menjadi dari Mekanik Per 06 Juli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1" authorId="1" shapeId="0">
      <text>
        <r>
          <rPr>
            <b/>
            <sz val="8"/>
            <color indexed="81"/>
            <rFont val="Tahoma"/>
            <family val="2"/>
          </rPr>
          <t>dina :
Berubah jabatan per tgl 06 Juli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sz val="9"/>
            <color indexed="81"/>
            <rFont val="Tahoma"/>
            <family val="2"/>
          </rPr>
          <t xml:space="preserve">CUTI MELAHIRKAN
</t>
        </r>
      </text>
    </comment>
    <comment ref="C31" authorId="3" shapeId="0">
      <text>
        <r>
          <rPr>
            <b/>
            <sz val="9"/>
            <color indexed="81"/>
            <rFont val="Tahoma"/>
            <family val="2"/>
          </rPr>
          <t>user
kar baru per 10 jan 2017</t>
        </r>
      </text>
    </comment>
    <comment ref="H31" authorId="3" shapeId="0">
      <text>
        <r>
          <rPr>
            <b/>
            <sz val="9"/>
            <color indexed="81"/>
            <rFont val="Tahoma"/>
            <family val="2"/>
          </rPr>
          <t>user
rapel bulan jan 1,681,559</t>
        </r>
      </text>
    </comment>
    <comment ref="M31" authorId="3" shapeId="0">
      <text>
        <r>
          <rPr>
            <sz val="9"/>
            <color indexed="81"/>
            <rFont val="Tahoma"/>
            <family val="2"/>
          </rPr>
          <t xml:space="preserve">user
rapel 4 hari (40000)
</t>
        </r>
      </text>
    </comment>
    <comment ref="C32" authorId="3" shapeId="0">
      <text>
        <r>
          <rPr>
            <b/>
            <sz val="9"/>
            <color indexed="81"/>
            <rFont val="Tahoma"/>
            <family val="2"/>
          </rPr>
          <t>user
kar baru per 10 jan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2" authorId="3" shapeId="0">
      <text>
        <r>
          <rPr>
            <b/>
            <sz val="9"/>
            <color indexed="81"/>
            <rFont val="Tahoma"/>
            <family val="2"/>
          </rPr>
          <t>user
rapel bulan jan 1,681,559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2" authorId="3" shapeId="0">
      <text>
        <r>
          <rPr>
            <b/>
            <sz val="9"/>
            <color indexed="81"/>
            <rFont val="Tahoma"/>
            <family val="2"/>
          </rPr>
          <t>user
rapel 4 hari (40000)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3" authorId="1" shapeId="0">
      <text>
        <r>
          <rPr>
            <b/>
            <sz val="8"/>
            <color indexed="81"/>
            <rFont val="Tahoma"/>
            <family val="2"/>
          </rPr>
          <t xml:space="preserve">dina:
Rotasi jabatan per 07 April 2015
</t>
        </r>
      </text>
    </comment>
    <comment ref="C144" authorId="4" shapeId="0">
      <text>
        <r>
          <rPr>
            <b/>
            <sz val="9"/>
            <color indexed="81"/>
            <rFont val="Tahoma"/>
            <family val="2"/>
          </rPr>
          <t>Dina :
Sebulan kotrak
Join date 24 Juli 2015 - 23 Agustus 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5" authorId="4" shapeId="0">
      <text>
        <r>
          <rPr>
            <b/>
            <sz val="9"/>
            <color indexed="81"/>
            <rFont val="Tahoma"/>
            <family val="2"/>
          </rPr>
          <t>Dina :
Sebulan kotrak
Join date 24 Juli 2015 - 23 Agustus 2015</t>
        </r>
      </text>
    </comment>
    <comment ref="C146" authorId="4" shapeId="0">
      <text>
        <r>
          <rPr>
            <b/>
            <sz val="9"/>
            <color indexed="81"/>
            <rFont val="Tahoma"/>
            <family val="2"/>
          </rPr>
          <t>Dina :
Sebulan kotrak
Join date 24 Juli 2015 - 23 Agustus 2015</t>
        </r>
      </text>
    </comment>
    <comment ref="C147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8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9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0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 PER 6 JULI 2016 MENJADI AWAK I</t>
        </r>
      </text>
    </comment>
    <comment ref="C15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 PER 6 JULI 2016 MENJADI AWAK I</t>
        </r>
      </text>
    </comment>
    <comment ref="C15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 MENJADI AWAK I PER 6 JULI 2016</t>
        </r>
      </text>
    </comment>
    <comment ref="C266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7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8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9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0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1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</text>
    </comment>
    <comment ref="U271" authorId="5" shapeId="0">
      <text>
        <r>
          <rPr>
            <b/>
            <sz val="9"/>
            <color indexed="81"/>
            <rFont val="Tahoma"/>
            <family val="2"/>
          </rPr>
          <t>MADE DYANA:</t>
        </r>
        <r>
          <rPr>
            <sz val="9"/>
            <color indexed="81"/>
            <rFont val="Tahoma"/>
            <family val="2"/>
          </rPr>
          <t xml:space="preserve">
baru 12/9/11</t>
        </r>
      </text>
    </comment>
    <comment ref="C272" authorId="4" shapeId="0">
      <text>
        <r>
          <rPr>
            <b/>
            <sz val="9"/>
            <color indexed="81"/>
            <rFont val="Tahoma"/>
            <family val="2"/>
          </rPr>
          <t xml:space="preserve">Dina :
Sebulan kotrak
Join date 24 Juli 2015 - 23 Agustus 2015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Owner</author>
    <author>Dina</author>
    <author>user</author>
    <author>User</author>
    <author>LAMULIA</author>
  </authors>
  <commentList>
    <comment ref="C12" authorId="0" shapeId="0">
      <text>
        <r>
          <rPr>
            <b/>
            <sz val="9"/>
            <color indexed="81"/>
            <rFont val="Tahoma"/>
            <family val="2"/>
          </rPr>
          <t>Dina :
Penyesuaian upah per 1 Agustus 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" authorId="1" shapeId="0">
      <text>
        <r>
          <rPr>
            <b/>
            <sz val="9"/>
            <color indexed="81"/>
            <rFont val="Tahoma"/>
            <family val="2"/>
          </rPr>
          <t xml:space="preserve">User:
Rotasi dr Adm Mekanik mjd Asst QQ  per 01 Jan 2016
</t>
        </r>
        <r>
          <rPr>
            <sz val="9"/>
            <color indexed="81"/>
            <rFont val="Tahoma"/>
            <family val="2"/>
          </rPr>
          <t xml:space="preserve">
Rotasi jabatan per tgl 06 Juli 2015</t>
        </r>
      </text>
    </comment>
    <comment ref="D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Asst. Mekanik kjd Adm. QQ  per 01 jan 2017</t>
        </r>
      </text>
    </comment>
    <comment ref="C16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20 Januari 2016 dari ADM. Pertadex</t>
        </r>
      </text>
    </comment>
    <comment ref="C19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15 Februari 2016 dari HRD</t>
        </r>
      </text>
    </comment>
    <comment ref="M1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menjadi Rp 100.000 karna sudah tidak menjadi hrd</t>
        </r>
      </text>
    </comment>
    <comment ref="C20" authorId="3" shapeId="0">
      <text>
        <r>
          <rPr>
            <b/>
            <sz val="9"/>
            <color indexed="81"/>
            <rFont val="Tahoma"/>
            <family val="2"/>
          </rPr>
          <t xml:space="preserve">User:
Rotasi dr Ast mekanik mjd Ast Mekanik per 01 Jan 2016 </t>
        </r>
      </text>
    </comment>
    <comment ref="D2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asst QQ mjd Adm Mekanik per 01 jan 2017
</t>
        </r>
      </text>
    </comment>
    <comment ref="C21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15 Februari 2016 dari Adm. Mekanik</t>
        </r>
      </text>
    </comment>
    <comment ref="C23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20 Januari 2016 dari Opr. Shelter</t>
        </r>
      </text>
    </comment>
    <comment ref="C2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14 juni 2016</t>
        </r>
      </text>
    </comment>
    <comment ref="D6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  <comment ref="D65" authorId="2" shapeId="0">
      <text>
        <r>
          <rPr>
            <b/>
            <sz val="9"/>
            <color indexed="81"/>
            <rFont val="Tahoma"/>
            <family val="2"/>
          </rPr>
          <t>Rotasi Dari Awak 2 menjadi Awak 1 per 10 Juni 2016</t>
        </r>
      </text>
    </comment>
    <comment ref="D66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10 Juni 2016
</t>
        </r>
      </text>
    </comment>
    <comment ref="D67" authorId="2" shapeId="0">
      <text>
        <r>
          <rPr>
            <b/>
            <sz val="9"/>
            <color indexed="81"/>
            <rFont val="Tahoma"/>
            <family val="2"/>
          </rPr>
          <t>Rotasi Dari Awak 2 menjadi Awak 1 per 10 Juni 2016</t>
        </r>
      </text>
    </comment>
    <comment ref="D68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10 Juni 2016
</t>
        </r>
      </text>
    </comment>
    <comment ref="D69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D70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D71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17 Januari 2016</t>
        </r>
      </text>
    </comment>
    <comment ref="D72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09 Februari 2016 </t>
        </r>
      </text>
    </comment>
    <comment ref="D73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MEI 2016</t>
        </r>
      </text>
    </comment>
    <comment ref="D74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MEI 2016</t>
        </r>
      </text>
    </comment>
    <comment ref="D75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MEI 2016</t>
        </r>
      </text>
    </comment>
    <comment ref="D76" authorId="2" shapeId="0">
      <text>
        <r>
          <rPr>
            <sz val="9"/>
            <color indexed="81"/>
            <rFont val="Tahoma"/>
            <family val="2"/>
          </rPr>
          <t xml:space="preserve">Rotasi Dari Awak 2 menjadi Awak 1 per 01 Nov 2016
</t>
        </r>
      </text>
    </comment>
    <comment ref="C7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  <comment ref="D9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  <comment ref="C9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21 Desember 2015</t>
        </r>
      </text>
    </comment>
    <comment ref="C9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21 Desember 2015</t>
        </r>
      </text>
    </comment>
    <comment ref="C9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09 Februari 2016 </t>
        </r>
      </text>
    </comment>
    <comment ref="C9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09 Februari 2016 </t>
        </r>
      </text>
    </comment>
    <comment ref="C9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MEI 2016</t>
        </r>
      </text>
    </comment>
    <comment ref="C9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SEPTEMBER 2016</t>
        </r>
      </text>
    </comment>
    <comment ref="C109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0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1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2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3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4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C115" authorId="4" shapeId="0">
      <text>
        <r>
          <rPr>
            <b/>
            <sz val="9"/>
            <color indexed="81"/>
            <rFont val="Tahoma"/>
            <family val="2"/>
          </rPr>
          <t xml:space="preserve">user
karyawan baru join per 1 jan 2017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awak I Per 1 Mei 2016 
rotasi jadi awak ii per 13 jan 17</t>
        </r>
      </text>
    </comment>
    <comment ref="D117" authorId="4" shapeId="0">
      <text>
        <r>
          <rPr>
            <b/>
            <sz val="9"/>
            <color indexed="81"/>
            <rFont val="Tahoma"/>
            <family val="2"/>
          </rPr>
          <t>LAMULIA:</t>
        </r>
        <r>
          <rPr>
            <sz val="9"/>
            <color indexed="81"/>
            <rFont val="Tahoma"/>
            <family val="2"/>
          </rPr>
          <t xml:space="preserve">
rotasi jadi awak ii per 13 jan 17</t>
        </r>
      </text>
    </comment>
    <comment ref="D1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  <comment ref="D1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  <comment ref="D14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20 Januari 2016</t>
        </r>
      </text>
    </comment>
  </commentList>
</comments>
</file>

<file path=xl/comments5.xml><?xml version="1.0" encoding="utf-8"?>
<comments xmlns="http://schemas.openxmlformats.org/spreadsheetml/2006/main">
  <authors>
    <author>user</author>
    <author>User</author>
    <author>Budi Sulistiono</author>
    <author>LAMULIA</author>
    <author>Keumala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1 November 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dispatcher per 15 Juli 2016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Jabatan Per 01 November </t>
        </r>
      </text>
    </comment>
    <comment ref="C1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Petugas Segel mjd Petugas srt Jalan per 12 Jan 2017</t>
        </r>
      </text>
    </comment>
    <comment ref="T20" authorId="2" shapeId="0">
      <text>
        <r>
          <rPr>
            <b/>
            <sz val="9"/>
            <color indexed="81"/>
            <rFont val="Tahoma"/>
            <family val="2"/>
          </rPr>
          <t>Mis :
NOMOR REKENING BARU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petugas sounding &amp; segel mjd QQ/penanggungjwb shift per 12 Jan 2017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November 
Rotasi mjd Korlap Per 15 Juli 2016</t>
        </r>
      </text>
    </comment>
    <comment ref="C2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petgas sounding &amp; segel mjd QQ/penanggungjwb Shift per 12 Jan 2017</t>
        </r>
      </text>
    </comment>
    <comment ref="C2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AMT II mjd Petugas segel per 12 Januari 2017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karyawan baru per 6 juni 2016</t>
        </r>
      </text>
    </comment>
    <comment ref="C74" authorId="3" shapeId="0">
      <text>
        <r>
          <rPr>
            <b/>
            <sz val="9"/>
            <color indexed="81"/>
            <rFont val="Tahoma"/>
            <family val="2"/>
          </rPr>
          <t>USER
DI PKWT JABATAN AWAK I</t>
        </r>
      </text>
    </comment>
    <comment ref="C104" authorId="0" shapeId="0">
      <text>
        <r>
          <rPr>
            <b/>
            <sz val="9"/>
            <color indexed="81"/>
            <rFont val="Tahoma"/>
            <family val="2"/>
          </rPr>
          <t>Pola Tarif masuk
 per 15 april 2016</t>
        </r>
      </text>
    </comment>
    <comment ref="C105" authorId="0" shapeId="0">
      <text>
        <r>
          <rPr>
            <sz val="9"/>
            <color indexed="81"/>
            <rFont val="Tahoma"/>
            <family val="2"/>
          </rPr>
          <t xml:space="preserve">Pola Tarif masuk 
 per 15 april 2016
</t>
        </r>
      </text>
    </comment>
    <comment ref="D10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September 2016</t>
        </r>
      </text>
    </comment>
    <comment ref="C11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Petugas srt Jalan mjd AMT I (cadangan) per 12 Jan 2017</t>
        </r>
      </text>
    </comment>
    <comment ref="D17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menajadi Awak II Per 01 Maret 2016</t>
        </r>
      </text>
    </comment>
    <comment ref="D17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menajadi Awak II Per 01 Maret 2016</t>
        </r>
      </text>
    </comment>
    <comment ref="D1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menajadi Awak II Per 01 Maret 2016</t>
        </r>
      </text>
    </comment>
    <comment ref="D1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menajadi Awak II Per 01 Maret 2016</t>
        </r>
      </text>
    </comment>
    <comment ref="D17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menajadi Awak II Per 01 Maret 2016</t>
        </r>
      </text>
    </comment>
    <comment ref="C177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</text>
    </comment>
    <comment ref="C178" authorId="0" shapeId="0">
      <text>
        <r>
          <rPr>
            <sz val="9"/>
            <color indexed="81"/>
            <rFont val="Tahoma"/>
            <family val="2"/>
          </rPr>
          <t xml:space="preserve">AMT BARU PER 22 APRIL 2016
</t>
        </r>
      </text>
    </comment>
    <comment ref="C179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0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80" authorId="4" shapeId="0">
      <text>
        <r>
          <rPr>
            <b/>
            <sz val="9"/>
            <color indexed="81"/>
            <rFont val="Tahoma"/>
            <family val="2"/>
          </rPr>
          <t>Keumala:</t>
        </r>
        <r>
          <rPr>
            <sz val="9"/>
            <color indexed="81"/>
            <rFont val="Tahoma"/>
            <family val="2"/>
          </rPr>
          <t xml:space="preserve">
menggunakan rekening atas nama istri Siti Nur Fasikah krn ybs tdk bisa membuat rekeningdi bank mandiri krn terkait hutang dgn bank</t>
        </r>
      </text>
    </comment>
    <comment ref="C181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2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3" authorId="0" shapeId="0">
      <text>
        <r>
          <rPr>
            <b/>
            <sz val="9"/>
            <color indexed="81"/>
            <rFont val="Tahoma"/>
            <family val="2"/>
          </rPr>
          <t>AMT BARU PER 1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4" authorId="0" shapeId="0">
      <text>
        <r>
          <rPr>
            <b/>
            <sz val="9"/>
            <color indexed="81"/>
            <rFont val="Tahoma"/>
            <family val="2"/>
          </rPr>
          <t>pola tarif per 15 april 2016</t>
        </r>
      </text>
    </comment>
    <comment ref="C185" authorId="0" shapeId="0">
      <text>
        <r>
          <rPr>
            <sz val="9"/>
            <color indexed="81"/>
            <rFont val="Tahoma"/>
            <family val="2"/>
          </rPr>
          <t xml:space="preserve">AMT BARU PER 22 APRIL 2016
</t>
        </r>
      </text>
    </comment>
    <comment ref="C187" authorId="0" shapeId="0">
      <text>
        <r>
          <rPr>
            <b/>
            <sz val="9"/>
            <color indexed="81"/>
            <rFont val="Tahoma"/>
            <family val="2"/>
          </rPr>
          <t>AMT BARU PER 22 APRIL 2016</t>
        </r>
      </text>
    </comment>
    <comment ref="C188" authorId="0" shapeId="0">
      <text>
        <r>
          <rPr>
            <sz val="9"/>
            <color indexed="81"/>
            <rFont val="Tahoma"/>
            <family val="2"/>
          </rPr>
          <t xml:space="preserve">pola tarif per 15 april 2016
</t>
        </r>
      </text>
    </comment>
    <comment ref="C189" authorId="0" shapeId="0">
      <text>
        <r>
          <rPr>
            <b/>
            <sz val="9"/>
            <color indexed="81"/>
            <rFont val="Tahoma"/>
            <family val="2"/>
          </rPr>
          <t>AMT BARU PER 22 APRIL 2016</t>
        </r>
      </text>
    </comment>
    <comment ref="D19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1 mjd Awak 2 Per 1 September 2016</t>
        </r>
      </text>
    </comment>
    <comment ref="D19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1 mjd Awak 2 Per 1 September 2016</t>
        </r>
      </text>
    </comment>
    <comment ref="C19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  <comment ref="C19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  <comment ref="C19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  <comment ref="C195" authorId="1" shapeId="0">
      <text>
        <r>
          <rPr>
            <b/>
            <sz val="9"/>
            <color indexed="81"/>
            <rFont val="Tahoma"/>
            <family val="2"/>
          </rPr>
          <t>User:
Join date per 01 Jan 2017, ms training 3 bln smp 31 Maret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6" authorId="1" shapeId="0">
      <text>
        <r>
          <rPr>
            <b/>
            <sz val="9"/>
            <color indexed="81"/>
            <rFont val="Tahoma"/>
            <family val="2"/>
          </rPr>
          <t>User:
Join date per 01 Jan 2017, ms training 3 bln smp 31 Maret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  <comment ref="C19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  <comment ref="C19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01 Jan 2017, ms training 3 bln smp 31 Maret 2017</t>
        </r>
      </text>
    </comment>
  </commentList>
</comments>
</file>

<file path=xl/comments6.xml><?xml version="1.0" encoding="utf-8"?>
<comments xmlns="http://schemas.openxmlformats.org/spreadsheetml/2006/main">
  <authors>
    <author>user</author>
    <author>LAMULIA</author>
    <author>sisca</author>
    <author>User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20 Nov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nisa:
rotasi jadi pengawas utama &amp; IT Champion per 1 mei 2016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20 Nov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20 Nov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Maret Menjadi Petugas Segel
</t>
        </r>
      </text>
    </comment>
    <comment ref="C23" authorId="1" shapeId="0">
      <text>
        <r>
          <rPr>
            <b/>
            <sz val="9"/>
            <color indexed="81"/>
            <rFont val="Tahoma"/>
            <family val="2"/>
          </rPr>
          <t>karyawan baru 8 juni 2016</t>
        </r>
      </text>
    </comment>
    <comment ref="C39" authorId="2" shapeId="0">
      <text>
        <r>
          <rPr>
            <b/>
            <sz val="8"/>
            <color indexed="81"/>
            <rFont val="Tahoma"/>
            <family val="2"/>
          </rPr>
          <t>dina :
Pembatalan PHK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4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65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66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67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68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69" authorId="0" shapeId="0">
      <text>
        <r>
          <rPr>
            <b/>
            <sz val="9"/>
            <color indexed="81"/>
            <rFont val="Tahoma"/>
            <family val="2"/>
          </rPr>
          <t xml:space="preserve">user:
Rotasi mjd Awak I per 1 Jan 2017
</t>
        </r>
        <r>
          <rPr>
            <sz val="9"/>
            <color indexed="81"/>
            <rFont val="Tahoma"/>
            <family val="2"/>
          </rPr>
          <t xml:space="preserve">
Karyawan Baru Per 21 Desember 2015</t>
        </r>
      </text>
    </comment>
    <comment ref="C70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106" authorId="1" shapeId="0">
      <text>
        <r>
          <rPr>
            <b/>
            <sz val="9"/>
            <color indexed="81"/>
            <rFont val="Tahoma"/>
            <family val="2"/>
          </rPr>
          <t>tidak ada absensinya</t>
        </r>
      </text>
    </comment>
    <comment ref="E106" authorId="1" shapeId="0">
      <text>
        <r>
          <rPr>
            <b/>
            <sz val="9"/>
            <color indexed="81"/>
            <rFont val="Tahoma"/>
            <family val="2"/>
          </rPr>
          <t xml:space="preserve">menurut hr unit, a/n toha sakit
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C1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21 Desember 2015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21 Desember 2015</t>
        </r>
      </text>
    </comment>
    <comment ref="C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21 Desember 2015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C127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II per 1 Jan 2017</t>
        </r>
      </text>
    </comment>
    <comment ref="C128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II per 1 Jan 2017</t>
        </r>
      </text>
    </comment>
    <comment ref="C129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II per 1 Jan 2017</t>
        </r>
      </text>
    </comment>
    <comment ref="C130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II per 1 Jan 2017</t>
        </r>
      </text>
    </comment>
    <comment ref="C131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2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3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4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5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6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7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8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39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40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C141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21 Nov 2016, ms training 3 bln smp 20 Feb 2017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user:karyawan baru join per 21 november 2016 - 31 desember 2016</t>
        </r>
      </text>
    </comment>
  </commentList>
</comments>
</file>

<file path=xl/comments7.xml><?xml version="1.0" encoding="utf-8"?>
<comments xmlns="http://schemas.openxmlformats.org/spreadsheetml/2006/main">
  <authors>
    <author>sisca</author>
    <author>User</author>
    <author>user</author>
    <author>HRD Makassar</author>
    <author>LAMULIA</author>
  </authors>
  <commentList>
    <comment ref="C10" authorId="0" shapeId="0">
      <text>
        <r>
          <rPr>
            <b/>
            <sz val="8"/>
            <color indexed="81"/>
            <rFont val="Tahoma"/>
            <family val="2"/>
          </rPr>
          <t>dina :
Mutasi dari Makasar per 01 Juni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Koord Lap mjd Opr Own Use per 1 Jan 2017</t>
        </r>
      </text>
    </comment>
    <comment ref="C1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Adm Keu mjd Ast QQ per 2 Jan 2017</t>
        </r>
      </text>
    </comment>
    <comment ref="D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Hrd &amp; IT Champion per 24 agustus 2016</t>
        </r>
      </text>
    </comment>
    <comment ref="I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L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C17" authorId="1" shapeId="0">
      <text>
        <r>
          <rPr>
            <b/>
            <sz val="9"/>
            <color indexed="81"/>
            <rFont val="Tahoma"/>
            <family val="2"/>
          </rPr>
          <t>User:
Mutasi dr Gorotalo (Keu) ke Donggala (keu) per 15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mjd Rp 20,000 per 15 November 2016 sebelumnya Rp 13.000</t>
        </r>
      </text>
    </comment>
    <comment ref="K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mjd Rp 742.915 per 15 November 2016, sebelumnya Rp 882.915</t>
        </r>
      </text>
    </comment>
    <comment ref="C1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15 juni 2016
</t>
        </r>
      </text>
    </comment>
    <comment ref="C19" authorId="3" shapeId="0">
      <text>
        <r>
          <rPr>
            <b/>
            <sz val="9"/>
            <color indexed="81"/>
            <rFont val="Tahoma"/>
            <family val="2"/>
          </rPr>
          <t xml:space="preserve">HRD Makassar:
</t>
        </r>
        <r>
          <rPr>
            <sz val="9"/>
            <color indexed="81"/>
            <rFont val="Tahoma"/>
            <family val="2"/>
          </rPr>
          <t>- mutasi ke donggala per 1 desember 2016
Aktif bekerja di unit makassar 27 juni 2016</t>
        </r>
      </text>
    </comment>
    <comment ref="D19" authorId="4" shapeId="0">
      <text>
        <r>
          <rPr>
            <b/>
            <sz val="9"/>
            <color indexed="81"/>
            <rFont val="Tahoma"/>
            <family val="2"/>
          </rPr>
          <t>user
efektif per 01 jan 2017
BELUM MASUK KERJA KARENA MASIH MENYELESAIKN KULIAHNYA</t>
        </r>
      </text>
    </comment>
    <comment ref="F1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</t>
        </r>
      </text>
    </comment>
    <comment ref="C2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Awak II mjd Koord Lap per 3 Jan 2017</t>
        </r>
      </text>
    </comment>
  </commentList>
</comments>
</file>

<file path=xl/comments8.xml><?xml version="1.0" encoding="utf-8"?>
<comments xmlns="http://schemas.openxmlformats.org/spreadsheetml/2006/main">
  <authors>
    <author>user</author>
    <author>User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nisa:
rotasi menjadi Ast HSE per 1 mei 2016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nisa:
rotasi menjadi bottom loader per 1 mei 2016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agustus 2016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user:
- Rotasi dr Pws Utama mjd QQ per 01 Nov 2016 (Batal)
- Mutasi dr Siak ke Dumai mjd Pws Utama per 15 Agustus 2016 (tdk jd pindah)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 01 Des 2016</t>
        </r>
      </text>
    </comment>
    <comment ref="L28" authorId="1" shapeId="0">
      <text>
        <r>
          <rPr>
            <b/>
            <sz val="9"/>
            <color indexed="81"/>
            <rFont val="Tahoma"/>
            <family val="2"/>
          </rPr>
          <t>User:
Salary Adjustement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Des 2016</t>
        </r>
      </text>
    </comment>
    <comment ref="I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5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7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7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8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8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8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8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0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0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0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1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1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I1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C173" authorId="0" shapeId="0">
      <text>
        <r>
          <rPr>
            <b/>
            <sz val="9"/>
            <color indexed="81"/>
            <rFont val="Tahoma"/>
            <family val="2"/>
          </rPr>
          <t>nisa:
Rotasi menjadi Awak I PER 21 April 2016</t>
        </r>
      </text>
    </comment>
    <comment ref="D174" authorId="0" shapeId="0">
      <text>
        <r>
          <rPr>
            <b/>
            <sz val="9"/>
            <color indexed="81"/>
            <rFont val="Tahoma"/>
            <family val="2"/>
          </rPr>
          <t>nisa :
rotasi menjadi awak I per 20 april 2016</t>
        </r>
      </text>
    </comment>
    <comment ref="I1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175" authorId="0" shapeId="0">
      <text>
        <r>
          <rPr>
            <b/>
            <sz val="9"/>
            <color indexed="81"/>
            <rFont val="Tahoma"/>
            <family val="2"/>
          </rPr>
          <t>nisa:
rotasi menjadi awak 1 per 20 april 2016</t>
        </r>
      </text>
    </comment>
    <comment ref="I1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K1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agustus 2016</t>
        </r>
      </text>
    </comment>
    <comment ref="D17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7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7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D18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20 Nov 2016</t>
        </r>
      </text>
    </comment>
    <comment ref="C2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Kontrak 6 Bulan </t>
        </r>
      </text>
    </comment>
    <comment ref="D316" authorId="0" shapeId="0">
      <text>
        <r>
          <rPr>
            <b/>
            <sz val="9"/>
            <color indexed="81"/>
            <rFont val="Tahoma"/>
            <family val="2"/>
          </rPr>
          <t>user:
Rotas mjd awak 2 per 1 mei 2016</t>
        </r>
      </text>
    </comment>
    <comment ref="D3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 mjd awak 2 per 1 mei 2016</t>
        </r>
      </text>
    </comment>
    <comment ref="D318" authorId="0" shapeId="0">
      <text>
        <r>
          <rPr>
            <b/>
            <sz val="9"/>
            <color indexed="81"/>
            <rFont val="Tahoma"/>
            <family val="2"/>
          </rPr>
          <t>user:
Rotas mjd awak 2 per 1 mei 2016</t>
        </r>
      </text>
    </comment>
    <comment ref="D319" authorId="0" shapeId="0">
      <text>
        <r>
          <rPr>
            <b/>
            <sz val="9"/>
            <color indexed="81"/>
            <rFont val="Tahoma"/>
            <family val="2"/>
          </rPr>
          <t>nisa:
rotasi menjadi awak II
PER 20 APRIL 2016</t>
        </r>
      </text>
    </comment>
    <comment ref="D320" authorId="0" shapeId="0">
      <text>
        <r>
          <rPr>
            <b/>
            <sz val="9"/>
            <color indexed="81"/>
            <rFont val="Tahoma"/>
            <family val="2"/>
          </rPr>
          <t>NISA :
Rotasi menjadi Awak II per 20 april 2016</t>
        </r>
      </text>
    </comment>
    <comment ref="D3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  <comment ref="D3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Juli s/d 31 desember 2016, masa traning sampai 16 agustus 2016</t>
        </r>
      </text>
    </comment>
  </commentList>
</comments>
</file>

<file path=xl/comments9.xml><?xml version="1.0" encoding="utf-8"?>
<comments xmlns="http://schemas.openxmlformats.org/spreadsheetml/2006/main">
  <authors>
    <author>user</author>
    <author>LAMULIA</author>
  </authors>
  <commentList>
    <comment ref="C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6 juni 2016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 xml:space="preserve">User:
Mutasi dr Donggala (adm Keu)  ke Gorontalo (Adm Keu) per 15 Nov 2016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 Baru per 15 April 2016</t>
        </r>
      </text>
    </comment>
    <comment ref="C5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09 Februari 2016 </t>
        </r>
      </text>
    </comment>
    <comment ref="C5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09 Februari 2016 </t>
        </r>
      </text>
    </comment>
    <comment ref="C5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09 Februari 2016 </t>
        </r>
      </text>
    </comment>
    <comment ref="C5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09 Februari 2016 </t>
        </r>
      </text>
    </comment>
    <comment ref="C5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5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6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6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 7 juni 2016</t>
        </r>
      </text>
    </comment>
    <comment ref="C62" authorId="1" shapeId="0">
      <text>
        <r>
          <rPr>
            <b/>
            <sz val="9"/>
            <color indexed="81"/>
            <rFont val="Tahoma"/>
            <family val="2"/>
          </rPr>
          <t>user:
karyawan per 7 juni 2016</t>
        </r>
      </text>
    </comment>
  </commentList>
</comments>
</file>

<file path=xl/comments10.xml><?xml version="1.0" encoding="utf-8"?>
<comments xmlns="http://schemas.openxmlformats.org/spreadsheetml/2006/main">
  <authors>
    <author>user</author>
    <author>ismail - [2010]</author>
    <author>ELNUSA</author>
    <author>sauma yuni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10 juni mjd QQ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 Maret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Menjadii Pengawas Lapangan per 01 Januari 2016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 Maret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 Maret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 Maret</t>
        </r>
      </text>
    </comment>
    <comment ref="D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10 juni 2016 HSSEE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medan ke jambi per 28 agustus 2016 mjd supporting staff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medan ke jambi per 28 agustus 2016 mjd supporting staff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ke jambi per 8 agustus 2016 mjd pengawas utama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pengawas utama per 18 mei 2016</t>
        </r>
      </text>
    </comment>
    <comment ref="I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</t>
        </r>
      </text>
    </comment>
    <comment ref="J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</t>
        </r>
      </text>
    </comment>
    <comment ref="K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adjasmant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S35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HUTANG KANTOR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5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10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01 Januari </t>
        </r>
      </text>
    </comment>
    <comment ref="C1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D1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S122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LOSSES SPBU KELANA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2 Mjd Awak 1 per 1 November 2016</t>
        </r>
      </text>
    </comment>
    <comment ref="C1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S151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HUTANG KANTOR 
</t>
        </r>
      </text>
    </comment>
    <comment ref="C15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C15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S165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LOSSES SPBU KELANA</t>
        </r>
      </text>
    </comment>
    <comment ref="U169" authorId="2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GANTI NOMOR REKENING</t>
        </r>
      </text>
    </comment>
    <comment ref="C17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S180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LOSSES SPBU KELANA</t>
        </r>
      </text>
    </comment>
    <comment ref="C18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C19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S196" authorId="1" shapeId="0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HUTANG KANTOR PERBAIKAN MT</t>
        </r>
      </text>
    </comment>
    <comment ref="C19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C20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 Oktober </t>
        </r>
      </text>
    </comment>
    <comment ref="C20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0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16 mei 2016</t>
        </r>
      </text>
    </comment>
    <comment ref="C2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29" authorId="3" shapeId="0">
      <text>
        <r>
          <rPr>
            <b/>
            <sz val="9"/>
            <color indexed="81"/>
            <rFont val="Tahoma"/>
            <family val="2"/>
          </rPr>
          <t>sauma yuni:</t>
        </r>
        <r>
          <rPr>
            <sz val="9"/>
            <color indexed="81"/>
            <rFont val="Tahoma"/>
            <family val="2"/>
          </rPr>
          <t xml:space="preserve">
crimsus polda jambi
karyawan baru per 1 september 2016</t>
        </r>
      </text>
    </comment>
    <comment ref="C2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  <comment ref="C2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september 2016</t>
        </r>
      </text>
    </comment>
  </commentList>
</comments>
</file>

<file path=xl/comments11.xml><?xml version="1.0" encoding="utf-8"?>
<comments xmlns="http://schemas.openxmlformats.org/spreadsheetml/2006/main">
  <authors>
    <author>user</author>
    <author>LAMULIA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jabatan 10 November 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org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15 Februari 2016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nisa:
Rotasi jabatan pengawas utama per 1 mei 2016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Jabatan 22 Januari 2016 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orang 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15 Februari 2016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Tambahan 1 orang</t>
        </r>
      </text>
    </comment>
    <comment ref="C44" authorId="1" shapeId="0">
      <text>
        <r>
          <rPr>
            <b/>
            <sz val="9"/>
            <color indexed="81"/>
            <rFont val="Tahoma"/>
            <family val="2"/>
          </rPr>
          <t>USER
PHK 3 FEB 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16 Februari 2016</t>
        </r>
      </text>
    </comment>
    <comment ref="C7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16 Februari 2016</t>
        </r>
      </text>
    </comment>
    <comment ref="C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16 Februari 2016</t>
        </r>
      </text>
    </comment>
    <comment ref="C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16 Februari 2016</t>
        </r>
      </text>
    </comment>
    <comment ref="C76" authorId="1" shapeId="0">
      <text>
        <r>
          <rPr>
            <b/>
            <sz val="9"/>
            <color indexed="81"/>
            <rFont val="Tahoma"/>
            <family val="2"/>
          </rPr>
          <t>USER
PHK 3 FEB 17</t>
        </r>
      </text>
    </comment>
  </commentList>
</comments>
</file>

<file path=xl/comments12.xml><?xml version="1.0" encoding="utf-8"?>
<comments xmlns="http://schemas.openxmlformats.org/spreadsheetml/2006/main">
  <authors>
    <author>LAMULIA</author>
    <author>QHSE</author>
    <author>user</author>
    <author>sisca</author>
    <author>Tita amelia</author>
    <author>User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user
rotasi jabatan dari pws adm jadi pws adm &amp; dispatcer per 1 jan 2017</t>
        </r>
      </text>
    </comment>
    <comment ref="C12" authorId="1" shapeId="0">
      <text>
        <r>
          <rPr>
            <sz val="9"/>
            <color indexed="81"/>
            <rFont val="Tahoma"/>
            <family val="2"/>
          </rPr>
          <t>HRD KR. RAYA:
KARYAWAN MUTASI DARI LHOKSEUMAWE KE KR. RAYA THT 23 AGUSTUS 2016</t>
        </r>
      </text>
    </comment>
    <comment ref="D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 per 1 februari dari mekanik mjd IT Champion</t>
        </r>
      </text>
    </comment>
    <comment ref="J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november 2016</t>
        </r>
      </text>
    </comment>
    <comment ref="C15" authorId="3" shapeId="0">
      <text>
        <r>
          <rPr>
            <b/>
            <sz val="8"/>
            <color indexed="81"/>
            <rFont val="Tahoma"/>
            <family val="2"/>
          </rPr>
          <t>dina :
Rotasi jabatan per tgl 18 Mei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user
rotasi jab dari hse jadi hse &amp; adm. Mekanik per 1 jan 2017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5" authorId="4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Per 1 September 
</t>
        </r>
      </text>
    </comment>
    <comment ref="C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8 juni 2016</t>
        </r>
      </text>
    </comment>
    <comment ref="C1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20 juni 2016</t>
        </r>
      </text>
    </comment>
    <comment ref="C2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2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user :
rotasi jabatan dair awak ii jadi awak I per 1 jan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3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3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1 per 01 Januari 2016</t>
        </r>
      </text>
    </comment>
    <comment ref="C4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Awak I Per 28 Agustus 2015</t>
        </r>
      </text>
    </comment>
    <comment ref="C44" authorId="5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 Jan 2017</t>
        </r>
      </text>
    </comment>
    <comment ref="C5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2 per 01 Januari 2016</t>
        </r>
      </text>
    </comment>
    <comment ref="C62" authorId="3" shapeId="0">
      <text>
        <r>
          <rPr>
            <b/>
            <sz val="8"/>
            <color indexed="81"/>
            <rFont val="Tahoma"/>
            <family val="2"/>
          </rPr>
          <t>dina :
Rotasi jabatan tgl 18 Mei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menjadi Awak 2 per 01 Januari 2016</t>
        </r>
      </text>
    </comment>
    <comment ref="C68" authorId="0" shapeId="0">
      <text>
        <r>
          <rPr>
            <b/>
            <sz val="9"/>
            <color indexed="81"/>
            <rFont val="Tahoma"/>
            <family val="2"/>
          </rPr>
          <t>USER :
ROTASI JABATAN DARI AWAK I JADI AWAK II PER 1 JAN 2017</t>
        </r>
      </text>
    </comment>
    <comment ref="C7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Awak 2 per 01 Januari 2016</t>
        </r>
      </text>
    </comment>
    <comment ref="C7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  <comment ref="C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  <comment ref="C7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  <comment ref="C7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  <comment ref="C7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  <comment ref="C7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5 OKTOBER 2016</t>
        </r>
      </text>
    </comment>
  </commentList>
</comments>
</file>

<file path=xl/comments13.xml><?xml version="1.0" encoding="utf-8"?>
<comments xmlns="http://schemas.openxmlformats.org/spreadsheetml/2006/main">
  <authors>
    <author>user</author>
    <author>User</author>
    <author>C O M P A Q</author>
    <author>Tita amelia</author>
    <author>LAMULIA</author>
  </authors>
  <commentList>
    <comment ref="I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1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dari pjs. Keu jadi keu &amp; adm umum per 1 jan 2017
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16" authorId="2" shapeId="0">
      <text>
        <r>
          <rPr>
            <b/>
            <sz val="9"/>
            <color indexed="81"/>
            <rFont val="Tahoma"/>
            <family val="2"/>
          </rPr>
          <t>Dewi Isfayanti :</t>
        </r>
        <r>
          <rPr>
            <sz val="9"/>
            <color indexed="81"/>
            <rFont val="Tahoma"/>
            <family val="2"/>
          </rPr>
          <t xml:space="preserve">
Mutasi dari Kreung Raya ke Unit Lhokseumawe Tmt. 15 Agustus 2016
</t>
        </r>
      </text>
    </comment>
    <comment ref="I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21" authorId="3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Rotasi Jabatan Per 10 Juli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30" authorId="3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Rotasi Jabatan Per 10 Juli</t>
        </r>
      </text>
    </comment>
    <comment ref="I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33" authorId="2" shapeId="0">
      <text>
        <r>
          <rPr>
            <b/>
            <sz val="9"/>
            <color indexed="81"/>
            <rFont val="Tahoma"/>
            <family val="2"/>
          </rPr>
          <t xml:space="preserve">HRD:
</t>
        </r>
        <r>
          <rPr>
            <sz val="9"/>
            <color indexed="81"/>
            <rFont val="Tahoma"/>
            <family val="2"/>
          </rPr>
          <t>Dalam Proses Tes Ulang Narkoba Kembali, dan Intruksi dari HR Pusat ( Pak Zico ) Gaji dibayarkan Informasi  tsb disampaikan oleh HO Unit TBBM Lhokseumawe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4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49" authorId="3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Rotasi Jabatan Per 10 Juli</t>
        </r>
      </text>
    </comment>
    <comment ref="I4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50" authorId="4" shapeId="0">
      <text>
        <r>
          <rPr>
            <b/>
            <sz val="9"/>
            <color indexed="81"/>
            <rFont val="Tahoma"/>
            <family val="2"/>
          </rPr>
          <t>user
rotasi jabatan per 26 jan 2017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5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5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5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5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5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5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5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5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I mjd Awak II Per 1 November 2016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I mjd Awak II Per 1 November 2016</t>
        </r>
      </text>
    </comment>
    <comment ref="I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P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ORG</t>
        </r>
      </text>
    </comment>
    <comment ref="I6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61" authorId="4" shapeId="0">
      <text>
        <r>
          <rPr>
            <b/>
            <sz val="9"/>
            <color indexed="81"/>
            <rFont val="Tahoma"/>
            <family val="2"/>
          </rPr>
          <t>user 
rotasi jabatan dari awak II jadi awak I per 1 jan 2017</t>
        </r>
      </text>
    </comment>
    <comment ref="I6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7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71" authorId="3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Rotasi Per 01 Januari 2016</t>
        </r>
      </text>
    </comment>
    <comment ref="I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7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73" authorId="2" shapeId="0">
      <text>
        <r>
          <rPr>
            <b/>
            <sz val="9"/>
            <color indexed="81"/>
            <rFont val="Tahoma"/>
            <family val="2"/>
          </rPr>
          <t xml:space="preserve">HRD:
</t>
        </r>
        <r>
          <rPr>
            <sz val="9"/>
            <color indexed="81"/>
            <rFont val="Tahoma"/>
            <family val="2"/>
          </rPr>
          <t xml:space="preserve">Dalam Proses Tes Ulang Narkoba Kembali, dan Intruksi dari HR Pusat ( Pak Zico ) Gaji dibayarkan Informasi  tsb disampaikan oleh HO Unit TBBM Lhokseumawe
</t>
        </r>
      </text>
    </comment>
    <comment ref="I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77" authorId="2" shapeId="0">
      <text>
        <r>
          <rPr>
            <b/>
            <sz val="9"/>
            <color indexed="81"/>
            <rFont val="Tahoma"/>
            <family val="2"/>
          </rPr>
          <t xml:space="preserve">HRD:
</t>
        </r>
        <r>
          <rPr>
            <sz val="9"/>
            <color indexed="81"/>
            <rFont val="Tahoma"/>
            <family val="2"/>
          </rPr>
          <t xml:space="preserve">Dalam Proses Tes Ulang Narkoba Kembali, dan Intruksi dari HR Pusat ( Pak Zico ) Gaji dibayarkan Informasi  tsb disampaikan oleh HO Unit TBBM Lhokseumawe
</t>
        </r>
      </text>
    </comment>
    <comment ref="I7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01 Januari 2016</t>
        </r>
      </text>
    </comment>
    <comment ref="I8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8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8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8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8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  <comment ref="C9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25 Juli 2016 - 31 desember 2016</t>
        </r>
      </text>
    </comment>
    <comment ref="I9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 2016</t>
        </r>
      </text>
    </comment>
  </commentList>
</comments>
</file>

<file path=xl/comments14.xml><?xml version="1.0" encoding="utf-8"?>
<comments xmlns="http://schemas.openxmlformats.org/spreadsheetml/2006/main">
  <authors>
    <author>Tita amelia</author>
    <author>user</author>
    <author>HRD Makassar</author>
    <author>User</author>
  </authors>
  <commentList>
    <comment ref="U12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13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14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Rekening Baru cimb</t>
        </r>
      </text>
    </comment>
    <comment ref="U15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16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17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18" authorId="1" shapeId="0">
      <text>
        <r>
          <rPr>
            <b/>
            <sz val="9"/>
            <color indexed="81"/>
            <rFont val="Tahoma"/>
            <family val="2"/>
          </rPr>
          <t>rek mandiri</t>
        </r>
      </text>
    </comment>
    <comment ref="U19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20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21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22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23" authorId="1" shapeId="0">
      <text>
        <r>
          <rPr>
            <b/>
            <sz val="9"/>
            <color indexed="81"/>
            <rFont val="Tahoma"/>
            <family val="2"/>
          </rPr>
          <t>rek mandiri</t>
        </r>
      </text>
    </comment>
    <comment ref="U24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U25" authorId="1" shapeId="0">
      <text>
        <r>
          <rPr>
            <b/>
            <sz val="9"/>
            <color indexed="81"/>
            <rFont val="Tahoma"/>
            <family val="2"/>
          </rPr>
          <t>rek mandir</t>
        </r>
      </text>
    </comment>
    <comment ref="U27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C28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Mutasi Dari Makassar per 1 Juni </t>
        </r>
      </text>
    </comment>
    <comment ref="U28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C2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01 Maret 2016</t>
        </r>
      </text>
    </comment>
    <comment ref="U2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Mandiri </t>
        </r>
      </text>
    </comment>
    <comment ref="C30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Mutasi Dari Makassar per 1 Juni </t>
        </r>
      </text>
    </comment>
    <comment ref="U30" authorId="0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Mandiri </t>
        </r>
      </text>
    </comment>
    <comment ref="C3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01 Maret 2016</t>
        </r>
      </text>
    </comment>
    <comment ref="U3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Mandiri </t>
        </r>
      </text>
    </comment>
    <comment ref="C32" authorId="2" shapeId="0">
      <text>
        <r>
          <rPr>
            <b/>
            <sz val="9"/>
            <color indexed="81"/>
            <rFont val="Tahoma"/>
            <family val="2"/>
          </rPr>
          <t>HRD Makassar:</t>
        </r>
        <r>
          <rPr>
            <sz val="9"/>
            <color indexed="81"/>
            <rFont val="Tahoma"/>
            <family val="2"/>
          </rPr>
          <t xml:space="preserve">
Tenaga medis  aktif tanggal 6 Juni 2016</t>
        </r>
      </text>
    </comment>
    <comment ref="U3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Mandiri </t>
        </r>
      </text>
    </comment>
    <comment ref="C33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donggala mjd hsse officer, efektif per 01 jan 2017</t>
        </r>
      </text>
    </comment>
    <comment ref="U10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Mandiri </t>
        </r>
      </text>
    </comment>
    <comment ref="C156" authorId="1" shapeId="0">
      <text>
        <r>
          <rPr>
            <sz val="9"/>
            <color indexed="81"/>
            <rFont val="Tahoma"/>
            <family val="2"/>
          </rPr>
          <t xml:space="preserve">absensi ada di awak 1
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5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5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5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6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7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D17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Januari 2016</t>
        </r>
      </text>
    </comment>
    <comment ref="D17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Januari 2016</t>
        </r>
      </text>
    </comment>
    <comment ref="D17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Maret 2016</t>
        </r>
      </text>
    </comment>
    <comment ref="D17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date per 1 september 2016</t>
        </r>
      </text>
    </comment>
    <comment ref="D17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date per 1 september 2016</t>
        </r>
      </text>
    </comment>
    <comment ref="D17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date per 1 september 2016</t>
        </r>
      </text>
    </comment>
    <comment ref="D17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date per 1 september 2016</t>
        </r>
      </text>
    </comment>
  </commentList>
</comments>
</file>

<file path=xl/comments15.xml><?xml version="1.0" encoding="utf-8"?>
<comments xmlns="http://schemas.openxmlformats.org/spreadsheetml/2006/main">
  <authors>
    <author>user</author>
    <author>User</author>
    <author>asus</author>
    <author>Dina</author>
    <author>LAMULIA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1  Oktober 2015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ADM MEKANIK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 xml:space="preserve">hrd medan :
</t>
        </r>
        <r>
          <rPr>
            <sz val="9"/>
            <color indexed="81"/>
            <rFont val="Tahoma"/>
            <family val="2"/>
          </rPr>
          <t>sakit jantung di opname</t>
        </r>
      </text>
    </comment>
    <comment ref="C16" authorId="1" shape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sz val="9"/>
            <color indexed="81"/>
            <rFont val="Tahoma"/>
            <family val="2"/>
          </rPr>
          <t>- Rotasi dr Staf Area Imjd HRD per 1 Jan 2017</t>
        </r>
      </text>
    </comment>
    <comment ref="L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 per 1 okt 2016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 per 1 okt 2016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ADM HSE OFFICER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KOORD KEUANGAN</t>
        </r>
      </text>
    </comment>
    <comment ref="C20" authorId="1" shapeId="0">
      <text>
        <r>
          <rPr>
            <b/>
            <sz val="9"/>
            <color indexed="81"/>
            <rFont val="Tahoma"/>
            <family val="2"/>
          </rPr>
          <t xml:space="preserve">User:
- rotasi dari dispatcher mjd IT champion per 01 jan 2017
</t>
        </r>
        <r>
          <rPr>
            <sz val="9"/>
            <color indexed="81"/>
            <rFont val="Tahoma"/>
            <family val="2"/>
          </rPr>
          <t xml:space="preserve">
Rotasi Per 10 Desember 2015</t>
        </r>
      </text>
    </comment>
    <comment ref="C21" authorId="2" shape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MUTASI DARI PADANG
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dari staf transportasi area 1 mjd Koor lapangan per 28 agustus 2016</t>
        </r>
      </text>
    </comment>
    <comment ref="C2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Korlap per 29 Agustus 2016
Rotasi jabatan per tgl 01 Oktober 2015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M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adjesment
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10 Desember 2015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1 Oktober 2015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1 Oktober 2015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1  Oktober 2015</t>
        </r>
      </text>
    </comment>
    <comment ref="C36" authorId="0" shapeId="0">
      <text>
        <r>
          <rPr>
            <b/>
            <sz val="9"/>
            <color indexed="81"/>
            <rFont val="Tahoma"/>
            <family val="2"/>
          </rPr>
          <t>Data dari Medan Menjadi Awak II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Per 1  Oktober </t>
        </r>
      </text>
    </comment>
    <comment ref="V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 Rek Elnusa Petrofin Medan</t>
        </r>
      </text>
    </comment>
    <comment ref="C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juli 2016
</t>
        </r>
      </text>
    </comment>
    <comment ref="C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Juli 2016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I mjd Koor lapangan per 28 agustus 2016</t>
        </r>
      </text>
    </comment>
    <comment ref="L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adjesmant</t>
        </r>
      </text>
    </comment>
    <comment ref="M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adjasment</t>
        </r>
      </text>
    </comment>
    <comment ref="C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dumai ke medan per 15 agustus 2016</t>
        </r>
      </text>
    </comment>
    <comment ref="J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L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27 september 2016</t>
        </r>
      </text>
    </comment>
    <comment ref="C4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27 september 2016</t>
        </r>
      </text>
    </comment>
    <comment ref="C4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27 september 2016</t>
        </r>
      </text>
    </comment>
    <comment ref="C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27 september 2016</t>
        </r>
      </text>
    </comment>
    <comment ref="C69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C74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C79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C90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C110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15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20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24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25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37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51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59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80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86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188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Mutasi per 01 Feb 2016 dari padang</t>
        </r>
      </text>
    </comment>
    <comment ref="R188" authorId="0" shapeId="0">
      <text>
        <r>
          <rPr>
            <b/>
            <sz val="9"/>
            <color indexed="81"/>
            <rFont val="Tahoma"/>
            <family val="2"/>
          </rPr>
          <t xml:space="preserve">tambah 1 org
</t>
        </r>
      </text>
    </comment>
    <comment ref="C189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September 2015</t>
        </r>
      </text>
    </comment>
    <comment ref="C204" authorId="3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E311" authorId="4" shapeId="0">
      <text>
        <r>
          <rPr>
            <b/>
            <sz val="9"/>
            <color indexed="81"/>
            <rFont val="Tahoma"/>
            <family val="2"/>
          </rPr>
          <t>USER
SAKIT</t>
        </r>
      </text>
    </comment>
    <comment ref="C435" authorId="1" shapeId="0">
      <text>
        <r>
          <rPr>
            <b/>
            <sz val="9"/>
            <color indexed="81"/>
            <rFont val="Tahoma"/>
            <family val="2"/>
          </rPr>
          <t>User:
Join date per 07 Nov 2016, ms training smp 06 Feb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43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36" authorId="1" shapeId="0">
      <text>
        <r>
          <rPr>
            <b/>
            <sz val="9"/>
            <color indexed="81"/>
            <rFont val="Tahoma"/>
            <family val="2"/>
          </rPr>
          <t>User:
Join date per 07 Nov 2016, ms training smp 06 Feb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43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3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3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3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3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3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3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3" authorId="4" shapeId="0">
      <text>
        <r>
          <rPr>
            <b/>
            <sz val="9"/>
            <color indexed="81"/>
            <rFont val="Tahoma"/>
            <family val="2"/>
          </rPr>
          <t>Luser 
rapel nulan jan 283,907</t>
        </r>
      </text>
    </comment>
    <comment ref="C44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07 Nov 2016, ms training smp 06 Feb 2017</t>
        </r>
      </text>
    </comment>
    <comment ref="O44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4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4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48" authorId="4" shapeId="0">
      <text>
        <r>
          <rPr>
            <sz val="9"/>
            <color indexed="81"/>
            <rFont val="Tahoma"/>
            <family val="2"/>
          </rPr>
          <t xml:space="preserve">
user 
rapel nulan jan 283,907</t>
        </r>
      </text>
    </comment>
    <comment ref="C44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4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5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5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6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7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7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8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</text>
    </comment>
    <comment ref="C48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8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7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8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499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0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1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2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3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4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O505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3 Jan 2017, ms training 3 bln smp 2 April 2017</t>
        </r>
      </text>
    </comment>
    <comment ref="O506" authorId="4" shapeId="0">
      <text>
        <r>
          <rPr>
            <b/>
            <sz val="9"/>
            <color indexed="81"/>
            <rFont val="Tahoma"/>
            <family val="2"/>
          </rPr>
          <t>user 
rapel nulan jan 283,907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user</author>
    <author>Tita amelia</author>
    <author>User</author>
    <author>sisca</author>
    <author>LAMULIA</author>
    <author>HP</author>
  </authors>
  <commentList>
    <comment ref="D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Dispatcher mjd Koord. Lapangan per 01 jan 2017</t>
        </r>
      </text>
    </comment>
    <comment ref="Q15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C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Adm HSSE mjd Pws HRD &amp; SDM per 10 Jan 2017</t>
        </r>
      </text>
    </comment>
    <comment ref="Q17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bottom loader per 29 juni 2016
- rotasi dari ass.Hse mjd Mekanik per01 jan 2017</t>
        </r>
      </text>
    </comment>
    <comment ref="Q20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2% /orang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Januari menjadi Dispatcher</t>
        </r>
      </text>
    </comment>
    <comment ref="K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Berubah karna menjadi dispacher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2" shapeId="0">
      <text>
        <r>
          <rPr>
            <b/>
            <sz val="9"/>
            <color indexed="81"/>
            <rFont val="Tahoma"/>
            <family val="2"/>
          </rPr>
          <t>User :
Rotasi dr Pws HRD &amp; SMm mjd Adm. HSSE Per 10 Jan 2017</t>
        </r>
      </text>
    </comment>
    <comment ref="Q22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01 Januari menjadi Adm. Costumer Service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2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bottom loader per 29 juni 2016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menjadi bottom loader per 29 juni 2016</t>
        </r>
      </text>
    </comment>
    <comment ref="Q29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Rotasi menjadi asisten QQ per 29 juni 2016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Per 01 Januari menjadi CS </t>
        </r>
      </text>
    </comment>
    <comment ref="C32" authorId="3" shapeId="0">
      <text>
        <r>
          <rPr>
            <b/>
            <sz val="8"/>
            <color indexed="81"/>
            <rFont val="Tahoma"/>
            <family val="2"/>
          </rPr>
          <t>dina :
Rotasi jabatan 17 Juni 2015</t>
        </r>
      </text>
    </comment>
    <comment ref="Q35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Per 1 januari Asisten QHSSE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driver ops rotasi per 1 jan 2017 mjd mekanik</t>
        </r>
      </text>
    </comment>
    <comment ref="C42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Rotasi dan Mutasi Pjs. Pengawas Utama ke Jambi  tgl  01 September</t>
        </r>
        <r>
          <rPr>
            <sz val="8"/>
            <color indexed="81"/>
            <rFont val="Tahoma"/>
            <family val="2"/>
          </rPr>
          <t xml:space="preserve"> 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ke teluk kabung per 8 agustus 2016 mjd pengawas utama</t>
        </r>
      </text>
    </comment>
    <comment ref="F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adjesment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K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Q60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Q64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C6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69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</t>
        </r>
      </text>
    </comment>
    <comment ref="C7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7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Q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orang </t>
        </r>
      </text>
    </comment>
    <comment ref="U89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Rekening Unit Mandiri 
</t>
        </r>
      </text>
    </comment>
    <comment ref="C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9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10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06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(3 Org)</t>
        </r>
      </text>
    </comment>
    <comment ref="Q10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orang </t>
        </r>
      </text>
    </comment>
    <comment ref="C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1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U11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MANDIRI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pembebasan tugas mulai tanggal 7 september - 6 oktober 2016</t>
        </r>
      </text>
    </comment>
    <comment ref="C1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24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U124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MANDIRI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27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pembebasan tugas dari tanggal 6 september - 5 oktober 2016</t>
        </r>
      </text>
    </comment>
    <comment ref="C1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37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C1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46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C14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U157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MANDIRI</t>
        </r>
      </text>
    </comment>
    <comment ref="C1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75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C17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177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U18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MANDIRI</t>
        </r>
      </text>
    </comment>
    <comment ref="C18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19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C19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skorsing per 29 juli 2016 - 29 agustus 2016</t>
        </r>
      </text>
    </comment>
    <comment ref="C19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206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C2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Perubahan jabatan menjadi awak I Per 02 September </t>
        </r>
      </text>
    </comment>
    <comment ref="Q21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 (2 org)</t>
        </r>
      </text>
    </comment>
    <comment ref="D2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C2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16 September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Q2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2 Org</t>
        </r>
      </text>
    </comment>
    <comment ref="D2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Q2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1 org</t>
        </r>
      </text>
    </comment>
    <comment ref="D2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U2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 rek sudah tidak aktif kirim ke rek elnusa petrofin teluk kabung</t>
        </r>
      </text>
    </comment>
    <comment ref="D2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</t>
        </r>
      </text>
    </comment>
    <comment ref="D2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20 september 2016
</t>
        </r>
      </text>
    </comment>
    <comment ref="D2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20 september 2016</t>
        </r>
      </text>
    </comment>
    <comment ref="D2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20 september 2016</t>
        </r>
      </text>
    </comment>
    <comment ref="D2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5 oktober 2016</t>
        </r>
      </text>
    </comment>
    <comment ref="D2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5 oktober 2016</t>
        </r>
      </text>
    </comment>
    <comment ref="D238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39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U239" authorId="0" shapeId="0">
      <text>
        <r>
          <rPr>
            <b/>
            <sz val="9"/>
            <color indexed="81"/>
            <rFont val="Tahoma"/>
            <family val="2"/>
          </rPr>
          <t>mandiri</t>
        </r>
      </text>
    </comment>
    <comment ref="D240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Q240" authorId="0" shapeId="0">
      <text>
        <r>
          <rPr>
            <b/>
            <sz val="9"/>
            <color indexed="81"/>
            <rFont val="Tahoma"/>
            <family val="2"/>
          </rPr>
          <t>tambah 2 org</t>
        </r>
      </text>
    </comment>
    <comment ref="D241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2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Q242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D243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4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5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6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7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8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49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Q249" authorId="0" shapeId="0">
      <text>
        <r>
          <rPr>
            <b/>
            <sz val="9"/>
            <color indexed="81"/>
            <rFont val="Tahoma"/>
            <family val="2"/>
          </rPr>
          <t>tambah 1 org</t>
        </r>
      </text>
    </comment>
    <comment ref="D250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1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2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3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4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5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Q255" authorId="0" shapeId="0">
      <text>
        <r>
          <rPr>
            <b/>
            <sz val="9"/>
            <color indexed="81"/>
            <rFont val="Tahoma"/>
            <family val="2"/>
          </rPr>
          <t>tambah 1 org</t>
        </r>
      </text>
    </comment>
    <comment ref="C25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skorsing per 14 juli 2016 - 14 Agustus 2016</t>
        </r>
      </text>
    </comment>
    <comment ref="D256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D257" authorId="4" shapeId="0">
      <text>
        <r>
          <rPr>
            <b/>
            <sz val="9"/>
            <color indexed="81"/>
            <rFont val="Tahoma"/>
            <family val="2"/>
          </rPr>
          <t>USER
ROTASI JABATAN PER 01 JAN 2017 JADI AWAK I</t>
        </r>
      </text>
    </comment>
    <comment ref="Q268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Penambahan 1%/Org (2 Org)</t>
        </r>
      </text>
    </comment>
    <comment ref="U2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 rek sudah tidak aktif kirim ke rek elnusa petrofin teluk kabung</t>
        </r>
      </text>
    </comment>
    <comment ref="C28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skorsing per 14 juli 2016 - 14 Agustus 2016</t>
        </r>
      </text>
    </comment>
    <comment ref="Q286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U295" authorId="0" shapeId="0">
      <text>
        <r>
          <rPr>
            <b/>
            <sz val="9"/>
            <color indexed="81"/>
            <rFont val="Tahoma"/>
            <family val="2"/>
          </rPr>
          <t>MANDIRI</t>
        </r>
      </text>
    </comment>
    <comment ref="Q296" authorId="0" shapeId="0">
      <text>
        <r>
          <rPr>
            <b/>
            <sz val="9"/>
            <color indexed="81"/>
            <rFont val="Tahoma"/>
            <family val="2"/>
          </rPr>
          <t xml:space="preserve">tambah 1 org
</t>
        </r>
      </text>
    </comment>
    <comment ref="Q310" authorId="0" shapeId="0">
      <text>
        <r>
          <rPr>
            <b/>
            <sz val="9"/>
            <color indexed="81"/>
            <rFont val="Tahoma"/>
            <family val="2"/>
          </rPr>
          <t>tambah 1 0rg</t>
        </r>
      </text>
    </comment>
    <comment ref="U327" authorId="5" shape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Rekening baru (Karna rekening lama sudah di blok)</t>
        </r>
      </text>
    </comment>
    <comment ref="Q333" authorId="0" shapeId="0">
      <text>
        <r>
          <rPr>
            <b/>
            <sz val="9"/>
            <color indexed="81"/>
            <rFont val="Tahoma"/>
            <family val="2"/>
          </rPr>
          <t>tambah 1 org</t>
        </r>
      </text>
    </comment>
    <comment ref="Q353" authorId="1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Tambahan 1% /orang</t>
        </r>
      </text>
    </comment>
    <comment ref="Q357" authorId="0" shapeId="0">
      <text>
        <r>
          <rPr>
            <b/>
            <sz val="9"/>
            <color indexed="81"/>
            <rFont val="Tahoma"/>
            <family val="2"/>
          </rPr>
          <t>tambah 2 org</t>
        </r>
      </text>
    </comment>
    <comment ref="Q358" authorId="0" shapeId="0">
      <text>
        <r>
          <rPr>
            <b/>
            <sz val="9"/>
            <color indexed="81"/>
            <rFont val="Tahoma"/>
            <family val="2"/>
          </rPr>
          <t>tambah 2 org</t>
        </r>
      </text>
    </comment>
    <comment ref="D35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Per 01 Januari menjadi awak II </t>
        </r>
      </text>
    </comment>
    <comment ref="D36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Rotasi Per 01 Januari menjadi awak II </t>
        </r>
      </text>
    </comment>
    <comment ref="C361" authorId="0" shapeId="0">
      <text>
        <r>
          <rPr>
            <b/>
            <sz val="9"/>
            <color indexed="81"/>
            <rFont val="Tahoma"/>
            <family val="2"/>
          </rPr>
          <t>user :
Karyawan baru per 30 April 2016 - 31 Desember 2016</t>
        </r>
      </text>
    </comment>
    <comment ref="C36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April 2016 - 31 Desember 2016</t>
        </r>
      </text>
    </comment>
    <comment ref="C36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April 2016 - 31 Desember 2016</t>
        </r>
      </text>
    </comment>
    <comment ref="C3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6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6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6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6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Q36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terdaftar di Jamkesmas</t>
        </r>
      </text>
    </comment>
    <comment ref="C36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7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7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7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7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Q37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terdaftar di Jamkesmas</t>
        </r>
      </text>
    </comment>
    <comment ref="C3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April 2016 - 31 Desember 2016</t>
        </r>
      </text>
    </comment>
    <comment ref="C3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 :
Karyawan baru per 30 April 2016 - 31 Desember 2016</t>
        </r>
      </text>
    </comment>
    <comment ref="C37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April 2016 - 31 Desember 2016</t>
        </r>
      </text>
    </comment>
    <comment ref="C377" authorId="0" shapeId="0">
      <text>
        <r>
          <rPr>
            <sz val="9"/>
            <color indexed="81"/>
            <rFont val="Tahoma"/>
            <family val="2"/>
          </rPr>
          <t>User :
Karyawan baru per 30 April 2016 - 31 Desember 2016</t>
        </r>
      </text>
    </comment>
    <comment ref="D37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awak 1 ke awak per 17 agustus 2016</t>
        </r>
      </text>
    </comment>
    <comment ref="C3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skorsing per 14 juli 2016 - 14 Agustus 2016</t>
        </r>
      </text>
    </comment>
    <comment ref="D3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20 september 2016</t>
        </r>
      </text>
    </comment>
    <comment ref="Q37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2 org</t>
        </r>
      </text>
    </comment>
    <comment ref="D38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20 september 2016</t>
        </r>
      </text>
    </comment>
    <comment ref="D38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20 september 2016</t>
        </r>
      </text>
    </comment>
    <comment ref="Q38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 2 org</t>
        </r>
      </text>
    </comment>
    <comment ref="D38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aawak 2 menjadi awak 1 per 15 agustus
</t>
        </r>
      </text>
    </comment>
    <comment ref="C386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</text>
    </comment>
    <comment ref="C387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88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89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0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1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2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3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4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5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6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7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8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9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0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1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2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3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4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5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6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7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8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9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0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1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2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3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4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5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6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7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8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9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0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1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2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3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4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25" authorId="4" shapeId="0">
      <text>
        <r>
          <rPr>
            <b/>
            <sz val="9"/>
            <color indexed="81"/>
            <rFont val="Tahoma"/>
            <family val="2"/>
          </rPr>
          <t>user
kar baru per 16 jan 2017
masa training sampai 15 april 2017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Dina</author>
    <author>user</author>
    <author>Administrator</author>
    <author>ACER</author>
  </authors>
  <commentList>
    <comment ref="C10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04 Februari 2016 dari Dispatcher</t>
        </r>
      </text>
    </comment>
    <comment ref="J10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 Upah</t>
        </r>
      </text>
    </comment>
    <comment ref="C18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01 September 2015</t>
        </r>
      </text>
    </comment>
    <comment ref="D2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medan ke palembang per 28 agustus 2016 menjadi supporting staff</t>
        </r>
      </text>
    </comment>
    <comment ref="C90" authorId="2" shapeId="0">
      <text>
        <r>
          <rPr>
            <b/>
            <sz val="9"/>
            <color indexed="81"/>
            <rFont val="Tahoma"/>
            <family val="2"/>
          </rPr>
          <t xml:space="preserve">Dina :
Rotasi Jabatan per gl 01 Januari 2016 dari Awak II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1" authorId="2" shapeId="0">
      <text>
        <r>
          <rPr>
            <b/>
            <sz val="9"/>
            <color indexed="81"/>
            <rFont val="Tahoma"/>
            <family val="2"/>
          </rPr>
          <t xml:space="preserve">Dina :
Rotasi Jabatan per gl 01 Januari 2016 dari Awak II
</t>
        </r>
      </text>
    </comment>
    <comment ref="C92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Februari 2016 dari Awak II</t>
        </r>
      </text>
    </comment>
    <comment ref="C93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Februari 2016 dari Awak II</t>
        </r>
      </text>
    </comment>
    <comment ref="C94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per tgl 01 Februari 2016 dari Awak II</t>
        </r>
      </text>
    </comment>
    <comment ref="C9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17 Juni 2016</t>
        </r>
      </text>
    </comment>
    <comment ref="C9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17 Juni 2016</t>
        </r>
      </text>
    </comment>
    <comment ref="D9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17 agustus 2016 dari awak II
</t>
        </r>
      </text>
    </comment>
    <comment ref="D9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17 agustus 2016 dari awak II
</t>
        </r>
      </text>
    </comment>
    <comment ref="D9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17 agustus 2016 dari awak II
</t>
        </r>
      </text>
    </comment>
    <comment ref="C100" authorId="1" shapeId="0">
      <text>
        <r>
          <rPr>
            <b/>
            <sz val="9"/>
            <color indexed="81"/>
            <rFont val="Tahoma"/>
            <family val="2"/>
          </rPr>
          <t xml:space="preserve">rotasi dari awak 1 ke  awak 2
</t>
        </r>
      </text>
    </comment>
    <comment ref="D10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17 agustus 2016 dari awak II
</t>
        </r>
      </text>
    </comment>
    <comment ref="C155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56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57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58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59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60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61" authorId="0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16 Januari 2016
Masa Trainig sampai dengan 16 April 2016</t>
        </r>
      </text>
    </comment>
    <comment ref="C162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63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64" authorId="0" shapeId="0">
      <text>
        <r>
          <rPr>
            <b/>
            <sz val="8"/>
            <color indexed="81"/>
            <rFont val="Tahoma"/>
            <family val="2"/>
          </rPr>
          <t>Dina:
join date 16 Januari 2016
Masa Trainig sampai dengan 16 April 2016</t>
        </r>
      </text>
    </comment>
    <comment ref="C16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6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6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6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6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3" authorId="3" shapeId="0">
      <text>
        <r>
          <rPr>
            <b/>
            <sz val="9"/>
            <color indexed="81"/>
            <rFont val="Tahoma"/>
            <family val="2"/>
          </rPr>
          <t>join 30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5" authorId="3" shapeId="0">
      <text>
        <r>
          <rPr>
            <b/>
            <sz val="9"/>
            <color indexed="81"/>
            <rFont val="Tahoma"/>
            <family val="2"/>
          </rPr>
          <t>join 30 mei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  <comment ref="C17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30 mei 2016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4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8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user:
Rotasi mjd Awak I per 17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user</author>
    <author>User</author>
    <author>ASUS</author>
    <author>Dina</author>
    <author>ELNUSA PETROFIN</author>
    <author>LAMULIA</author>
  </authors>
  <commentList>
    <comment ref="C15" authorId="0" shapeId="0">
      <text>
        <r>
          <rPr>
            <b/>
            <sz val="9"/>
            <color indexed="81"/>
            <rFont val="Tahoma"/>
            <family val="2"/>
          </rPr>
          <t xml:space="preserve">user:
- Rotasi mjd Pws.lapangan dan HSE officer per 1  Januari 2017
</t>
        </r>
        <r>
          <rPr>
            <sz val="9"/>
            <color indexed="81"/>
            <rFont val="Tahoma"/>
            <family val="2"/>
          </rPr>
          <t xml:space="preserve">
- rotasi per 1 juli 2016 menjadi HSE OFFICER
</t>
        </r>
      </text>
    </comment>
    <comment ref="K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mjd Rp 250,000 per 1 desember 2016</t>
        </r>
      </text>
    </comment>
    <comment ref="C1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HSE Officer mjd Pws Operasi per 01 Januari 2017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dari Tenau ke Palopo Per 01  Februari 2016
- rotasi mjd pws utama per 1 oktober 2016</t>
        </r>
      </text>
    </comment>
    <comment ref="K16" authorId="0" shapeId="0">
      <text>
        <r>
          <rPr>
            <b/>
            <sz val="9"/>
            <color indexed="81"/>
            <rFont val="Tahoma"/>
            <family val="2"/>
          </rPr>
          <t>salary adjusment per 1 okt 2016</t>
        </r>
      </text>
    </comment>
    <comment ref="T17" authorId="2" shape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Telah terdaftar di BPJS Kesehatan oleh Perusahaan Suaminya bekerja
</t>
        </r>
      </text>
    </comment>
    <comment ref="C30" authorId="3" shapeId="0">
      <text>
        <r>
          <rPr>
            <b/>
            <sz val="9"/>
            <color indexed="81"/>
            <rFont val="Tahoma"/>
            <family val="2"/>
          </rPr>
          <t>Dina:</t>
        </r>
        <r>
          <rPr>
            <sz val="9"/>
            <color indexed="81"/>
            <rFont val="Tahoma"/>
            <family val="2"/>
          </rPr>
          <t xml:space="preserve">
Rotasi jabatan per tgl 18 Juni 2015</t>
        </r>
      </text>
    </comment>
    <comment ref="C37" authorId="4" shapeId="0">
      <text>
        <r>
          <rPr>
            <b/>
            <sz val="9"/>
            <color indexed="8"/>
            <rFont val="Tahoma"/>
            <family val="2"/>
          </rPr>
          <t>ELNUSA PETROFIN:</t>
        </r>
        <r>
          <rPr>
            <sz val="9"/>
            <color indexed="8"/>
            <rFont val="Tahoma"/>
            <family val="2"/>
          </rPr>
          <t xml:space="preserve">
Mohon Dicroscek </t>
        </r>
      </text>
    </comment>
    <comment ref="C48" authorId="5" shapeId="0">
      <text>
        <r>
          <rPr>
            <b/>
            <sz val="9"/>
            <color indexed="81"/>
            <rFont val="Tahoma"/>
            <family val="2"/>
          </rPr>
          <t>USER
PHK PER 7 JAN 17</t>
        </r>
      </text>
    </comment>
    <comment ref="C73" authorId="3" shapeId="0">
      <text>
        <r>
          <rPr>
            <b/>
            <sz val="9"/>
            <color indexed="81"/>
            <rFont val="Tahoma"/>
            <family val="2"/>
          </rPr>
          <t>Dina:
Rotasi jabatan per tgl 18 Juni 2015</t>
        </r>
      </text>
    </comment>
  </commentList>
</comments>
</file>

<file path=xl/comments20.xml><?xml version="1.0" encoding="utf-8"?>
<comments xmlns="http://schemas.openxmlformats.org/spreadsheetml/2006/main">
  <authors>
    <author>user</author>
    <author>User</author>
    <author>sisca</author>
  </authors>
  <commentList>
    <comment ref="D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20 juli 2016 dari IT Champion mjd IT Champion &amp; Pjs Pengawas Utama</t>
        </r>
      </text>
    </comment>
    <comment ref="F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</t>
        </r>
      </text>
    </comment>
    <comment ref="J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adjasment</t>
        </r>
      </text>
    </comment>
    <comment ref="K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perubahan tunjangan Rp 500.000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dari HRD menjadi Keuangan &amp; HRD per 1 september 2016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Maret 2016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awak 1 mjd Korlap per 1 Jan 2017</t>
        </r>
      </text>
    </comment>
    <comment ref="C6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6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6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23 Des 2016</t>
        </r>
      </text>
    </comment>
    <comment ref="C7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 per 2 jan 2017</t>
        </r>
      </text>
    </comment>
    <comment ref="C89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8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</text>
    </comment>
    <comment ref="C100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1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5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7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8" authorId="2" shapeId="0">
      <text>
        <r>
          <rPr>
            <b/>
            <sz val="8"/>
            <color indexed="81"/>
            <rFont val="Tahoma"/>
            <family val="2"/>
          </rPr>
          <t>dina :
Perpanjang sampai 31 Desember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01 Februari 2016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info dari epn melalui email karyawan menjadi awak II dan gaji mengikuti gaji awak II</t>
        </r>
      </text>
    </comment>
    <comment ref="C12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2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2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2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2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3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3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3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3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23 Des 2016</t>
        </r>
      </text>
    </comment>
    <comment ref="C13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</commentList>
</comments>
</file>

<file path=xl/comments21.xml><?xml version="1.0" encoding="utf-8"?>
<comments xmlns="http://schemas.openxmlformats.org/spreadsheetml/2006/main">
  <authors>
    <author>User</author>
    <author>LAMULIA</author>
    <author>Dina</author>
    <author>sisca</author>
    <author>user</author>
  </authors>
  <commentList>
    <comment ref="J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- Lembur otomatis Rp. 400.000,-</t>
        </r>
      </text>
    </comment>
    <comment ref="B12" authorId="1" shapeId="0">
      <text>
        <r>
          <rPr>
            <b/>
            <sz val="9"/>
            <color indexed="81"/>
            <rFont val="Tahoma"/>
            <family val="2"/>
          </rPr>
          <t>user
amt baru join date 16 jan 2017
masa training sampai 15 april 17</t>
        </r>
      </text>
    </comment>
    <comment ref="J21" authorId="2" shape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Lembur actual hitungan payroll
(November 2016)</t>
        </r>
      </text>
    </comment>
    <comment ref="B23" authorId="3" shapeId="0">
      <text>
        <r>
          <rPr>
            <b/>
            <sz val="8"/>
            <color indexed="81"/>
            <rFont val="Tahoma"/>
            <family val="2"/>
          </rPr>
          <t>dina :
Masa Training karyawan baru per 01 Juni - Aguatus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24" authorId="3" shapeId="0">
      <text>
        <r>
          <rPr>
            <b/>
            <sz val="8"/>
            <color indexed="81"/>
            <rFont val="Tahoma"/>
            <family val="2"/>
          </rPr>
          <t>dina :
Masa Training karyawan baru per 01 Juni - Aguatus 2015</t>
        </r>
      </text>
    </comment>
    <comment ref="S24" authorId="3" shapeId="0">
      <text>
        <r>
          <rPr>
            <b/>
            <sz val="8"/>
            <color indexed="81"/>
            <rFont val="Tahoma"/>
            <family val="2"/>
          </rPr>
          <t>dina :
Rekening BCA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25" authorId="3" shapeId="0">
      <text>
        <r>
          <rPr>
            <b/>
            <sz val="8"/>
            <color indexed="81"/>
            <rFont val="Tahoma"/>
            <family val="2"/>
          </rPr>
          <t>dina :
Masa Training karyawan baru per 01 Juni - Aguatus 2015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26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Mutasi ke Plumpang</t>
        </r>
      </text>
    </comment>
    <comment ref="B27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16 Februari 2016, masa training 16 Mei 2016</t>
        </r>
      </text>
    </comment>
    <comment ref="B28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16 Februari 2016, masa training 16 Mei 2016</t>
        </r>
      </text>
    </comment>
    <comment ref="B29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16 Februari 2016, masa training 16 Mei 2016</t>
        </r>
      </text>
    </comment>
    <comment ref="B30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16 Februari 2016, masa training 16 Mei 2016</t>
        </r>
      </text>
    </comment>
    <comment ref="B31" authorId="4" shapeId="0">
      <text>
        <r>
          <rPr>
            <b/>
            <sz val="9"/>
            <color indexed="81"/>
            <rFont val="Tahoma"/>
            <family val="2"/>
          </rPr>
          <t>user:
Kary Baru per 7 Juni 2016
masa training smp 7 Sept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2" authorId="4" shapeId="0">
      <text>
        <r>
          <rPr>
            <b/>
            <sz val="9"/>
            <color indexed="81"/>
            <rFont val="Tahoma"/>
            <family val="2"/>
          </rPr>
          <t xml:space="preserve">user:
Kary Baru per 7 Juni 2016
masa training smp 7 Sept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3" authorId="4" shapeId="0">
      <text>
        <r>
          <rPr>
            <b/>
            <sz val="9"/>
            <color indexed="81"/>
            <rFont val="Tahoma"/>
            <family val="2"/>
          </rPr>
          <t xml:space="preserve">user:
Kary Baru per 7 Juni 2016
masa training smp 7 Sept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4" authorId="4" shapeId="0">
      <text>
        <r>
          <rPr>
            <b/>
            <sz val="9"/>
            <color indexed="81"/>
            <rFont val="Tahoma"/>
            <family val="2"/>
          </rPr>
          <t xml:space="preserve">user:
Kary Baru per 7 Juni 2016
masa training smp 7 Sept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5" authorId="4" shapeId="0">
      <text>
        <r>
          <rPr>
            <b/>
            <sz val="9"/>
            <color indexed="81"/>
            <rFont val="Tahoma"/>
            <family val="2"/>
          </rPr>
          <t xml:space="preserve">user:
Kary Baru per 7 Juni 2016
masa training smp 7 Sept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5" authorId="4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BRI an tarsan</t>
        </r>
      </text>
    </comment>
    <comment ref="B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Nov 2016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 Des 2016</t>
        </r>
      </text>
    </comment>
    <comment ref="B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 Des 2016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 Des 2016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PHK PER 14 FEB 2017
Kary Baru per 2 Sept 2016, masa training smp 01  Des 2016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 Des 2016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 Sept 2016, masa training smp 01  Des 2016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22 Sep 2016, ms training 3 bln smp 21 Des 2016</t>
        </r>
      </text>
    </comment>
    <comment ref="B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per13 Okt2016, masa training smp 12 Jan 2017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User:
Join date per 01 Nov 2016, ms training 3 bln smp 02 Jan 2016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User:
Mutasi dr Makasar ke Semper (plumpang) per 01 Des 2016</t>
        </r>
      </text>
    </comment>
    <comment ref="F4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Des 2016</t>
        </r>
      </text>
    </comment>
    <comment ref="J4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Des 2016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User:
Mutasi dr Makasar ke Semper (plumpang) per 01 Des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Des 2016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Des 2016</t>
        </r>
      </text>
    </comment>
    <comment ref="B4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 Jan 2017, ms training 3 bln smp 31 Maret 2017</t>
        </r>
      </text>
    </comment>
    <comment ref="B5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6 Jan 2017, ms training 3 bln smp 5 April 2017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6 Jan 2017, ms training 3 bln smp 5 April 2017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6 Jan 2017, ms training 3 bln smp 5 April 2017</t>
        </r>
      </text>
    </comment>
  </commentList>
</comments>
</file>

<file path=xl/comments22.xml><?xml version="1.0" encoding="utf-8"?>
<comments xmlns="http://schemas.openxmlformats.org/spreadsheetml/2006/main">
  <authors>
    <author>user</author>
    <author>Elnusa</author>
    <author>User</author>
  </authors>
  <commentList>
    <comment ref="D17" authorId="0" shapeId="0">
      <text>
        <r>
          <rPr>
            <b/>
            <sz val="9"/>
            <color indexed="81"/>
            <rFont val="Tahoma"/>
            <family val="2"/>
          </rPr>
          <t>nisa:
mutasi ke waingapu per 1 mei 2016</t>
        </r>
      </text>
    </comment>
    <comment ref="C33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Rotasi dari Awak 2 ke 
Awak 1 MT 24 KL Terhitung tanggal 17 Oktober 2016
Mohon untuk gaji disesuaikan dengan gaji awak mobil tangki 24 KL</t>
        </r>
      </text>
    </comment>
    <comment ref="C116" authorId="1" shapeId="0">
      <text>
        <r>
          <rPr>
            <b/>
            <sz val="9"/>
            <color indexed="81"/>
            <rFont val="Tahoma"/>
            <family val="2"/>
          </rPr>
          <t>PHK 28 JANUARI 2017</t>
        </r>
      </text>
    </comment>
    <comment ref="H116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Prorate 8 hk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18 juli 2016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18 juli 2016</t>
        </r>
      </text>
    </comment>
    <comment ref="C120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Blm terdaftar di BPJS Kes Perusahaan krn masih mempunyai tunggakan yang harus dilunasi di BPJS kes
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18 juli 2016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18 juli 2016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18 juli 2016</t>
        </r>
      </text>
    </comment>
    <comment ref="C12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4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   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5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6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7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8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29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
Peserta Jamkesmas tidak terdaftar di Bpjs Perusahaan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0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
Peserta Jamkesmas tidak terdaftar di Bpjs Perusahaan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1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2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Masa Training 3 bulan
Peserta Jamkesmas tidak terdaftar di Bpjs Perusahaan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3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4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5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 Bpjs kes mandiri</t>
        </r>
      </text>
    </comment>
    <comment ref="D1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6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! Desember 2016, belum terdaftar di BPJS Kes krn masih punya tunggakan Mandiri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7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2016, belum terdaftar di BPJS Kes krn masih punya tunggakan Mandiri</t>
        </r>
      </text>
    </comment>
    <comment ref="D1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8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 Masa Training 3 bulan</t>
        </r>
      </text>
    </comment>
    <comment ref="D1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39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2016, belum terdaftar di BPJS Kes perusahaan </t>
        </r>
      </text>
    </comment>
    <comment ref="D13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40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! Desember 2016, belum terdaftar di BPJS Kes krn masih punya tunggakan Mandiri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  <comment ref="C141" authorId="1" shapeId="0">
      <text>
        <r>
          <rPr>
            <b/>
            <sz val="9"/>
            <color indexed="81"/>
            <rFont val="Tahoma"/>
            <family val="2"/>
          </rPr>
          <t>Elnusa:</t>
        </r>
        <r>
          <rPr>
            <sz val="9"/>
            <color indexed="81"/>
            <rFont val="Tahoma"/>
            <family val="2"/>
          </rPr>
          <t xml:space="preserve">
Join 1 Desember 2016, belum terdaftar di BPJS Kes perusahaan 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 desember 2016 - 31 desember 2016</t>
        </r>
      </text>
    </comment>
  </commentList>
</comments>
</file>

<file path=xl/comments23.xml><?xml version="1.0" encoding="utf-8"?>
<comments xmlns="http://schemas.openxmlformats.org/spreadsheetml/2006/main">
  <authors>
    <author>User</author>
    <author>user</author>
    <author>Dina</author>
    <author>LAMULIA</author>
    <author>Windows User</author>
  </authors>
  <commentList>
    <comment ref="B10" authorId="0" shapeId="0">
      <text>
        <r>
          <rPr>
            <b/>
            <sz val="9"/>
            <color indexed="81"/>
            <rFont val="Tahoma"/>
            <family val="2"/>
          </rPr>
          <t>User:
Rotasi dr Mekanik mjd HSE per 01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adjuement per 01 Des 2016</t>
        </r>
      </text>
    </comment>
    <comment ref="D1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harian</t>
        </r>
      </text>
    </comment>
    <comment ref="B12" authorId="1" shapeId="0">
      <text>
        <r>
          <rPr>
            <b/>
            <sz val="9"/>
            <color indexed="81"/>
            <rFont val="Tahoma"/>
            <family val="2"/>
          </rPr>
          <t>user:
Rotasi mjd HRD per 1 Agustus 2016 dr Adm. Mekanik</t>
        </r>
      </text>
    </comment>
    <comment ref="B14" authorId="1" shapeId="0">
      <text>
        <r>
          <rPr>
            <b/>
            <sz val="9"/>
            <color indexed="81"/>
            <rFont val="Tahoma"/>
            <family val="2"/>
          </rPr>
          <t>user:
Rotasi mjd Adm. Mekanik per 1 Agustus 2016 dr HRD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harian</t>
        </r>
      </text>
    </comment>
    <comment ref="B17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Rotasi jabatan 15 Februari 2016 dari Dispatcher
</t>
        </r>
      </text>
    </comment>
    <comment ref="B3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 Baru per 15 Apr 2016 s.d 31 Des 2016</t>
        </r>
      </text>
    </comment>
    <comment ref="B3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
</t>
        </r>
      </text>
    </comment>
    <comment ref="B4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R44" authorId="3" shapeId="0">
      <text>
        <r>
          <rPr>
            <b/>
            <sz val="9"/>
            <color indexed="81"/>
            <rFont val="Tahoma"/>
            <family val="2"/>
          </rPr>
          <t>user
cimb</t>
        </r>
      </text>
    </comment>
    <comment ref="B4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4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50" authorId="1" shapeId="0">
      <text>
        <r>
          <rPr>
            <b/>
            <sz val="9"/>
            <color indexed="81"/>
            <rFont val="Tahoma"/>
            <family val="2"/>
          </rPr>
          <t>user:
Rotasi ke Awak I per 01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1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13 Juli 2015, masa training agustus - Oktober 2015
</t>
        </r>
        <r>
          <rPr>
            <b/>
            <sz val="8"/>
            <color indexed="81"/>
            <rFont val="Tahoma"/>
            <family val="2"/>
          </rPr>
          <t xml:space="preserve">
Rotasi ke Awak I per 01 Juni 2016</t>
        </r>
      </text>
    </comment>
    <comment ref="B52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- Join date 13 Juli 2015, masa training agustus - Oktober 2015
- </t>
        </r>
        <r>
          <rPr>
            <b/>
            <sz val="8"/>
            <color indexed="81"/>
            <rFont val="Tahoma"/>
            <family val="2"/>
          </rPr>
          <t>Rotasi ke Awak I per 01 Juni 2016</t>
        </r>
      </text>
    </comment>
    <comment ref="B53" authorId="2" shapeId="0">
      <text>
        <r>
          <rPr>
            <b/>
            <sz val="8"/>
            <color indexed="81"/>
            <rFont val="Tahoma"/>
            <family val="2"/>
          </rPr>
          <t>Dina:
- Rotasi mjd Awak I per 01 Sept 2016
- Join date 13 Juli 2015, masa training agustus - Oktober 2015
- Mutasi ke Medan sbg Awak II per 01 Juli 2016 (dibatalkan info HRD Unit)</t>
        </r>
      </text>
    </comment>
    <comment ref="B54" authorId="2" shapeId="0">
      <text>
        <r>
          <rPr>
            <b/>
            <sz val="8"/>
            <color indexed="81"/>
            <rFont val="Tahoma"/>
            <family val="2"/>
          </rPr>
          <t xml:space="preserve">Dina:
</t>
        </r>
        <r>
          <rPr>
            <sz val="8"/>
            <color indexed="81"/>
            <rFont val="Tahoma"/>
            <family val="2"/>
          </rPr>
          <t>- Rotasi mjd Awak I per 01 Sept 2016
- Join date 13 Juli 2015, masa training agustus - Oktober 2015</t>
        </r>
      </text>
    </comment>
    <comment ref="B55" authorId="1" shapeId="0">
      <text>
        <r>
          <rPr>
            <b/>
            <sz val="9"/>
            <color indexed="81"/>
            <rFont val="Tahoma"/>
            <family val="2"/>
          </rPr>
          <t>user:
- Rotasi menjadi Awak I per 01 Sept 2016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62" authorId="1" shapeId="0">
      <text>
        <r>
          <rPr>
            <b/>
            <sz val="9"/>
            <color indexed="81"/>
            <rFont val="Tahoma"/>
            <family val="2"/>
          </rPr>
          <t>user:
Rotasi ke Awak II per 01 Juni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68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13 Juli 2015, masa training agustus - Oktober 2015
</t>
        </r>
      </text>
    </comment>
    <comment ref="B6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7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7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7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7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8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83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13 Juli 2015, masa training agustus - Oktober 2015</t>
        </r>
      </text>
    </comment>
    <comment ref="R83" authorId="3" shapeId="0">
      <text>
        <r>
          <rPr>
            <b/>
            <sz val="9"/>
            <color indexed="81"/>
            <rFont val="Tahoma"/>
            <family val="2"/>
          </rPr>
          <t>user 
cimb</t>
        </r>
      </text>
    </comment>
    <comment ref="B84" authorId="2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Join date 13 Juli 2015, masa training agustus - Oktober 2015</t>
        </r>
      </text>
    </comment>
    <comment ref="B8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88" authorId="1" shapeId="0">
      <text>
        <r>
          <rPr>
            <b/>
            <sz val="9"/>
            <color indexed="81"/>
            <rFont val="Tahoma"/>
            <family val="2"/>
          </rPr>
          <t xml:space="preserve">user:
Rotasi ke Awak II per 01 Juni 2016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15 Apr 2016 s.d 31 Des 2016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User:
Rotasi mjd Awak II per 27 
Sept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II per 1 Nov 2016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1 Nov 2016</t>
        </r>
      </text>
    </comment>
    <comment ref="B9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19 Des 2016, ms training 3 bln smp 18 Maret 2017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19 Des 2016, ms training 3 bln smp 18 Maret 2017</t>
        </r>
      </text>
    </comment>
    <comment ref="B10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19 Des 2016, ms training 3 bln smp 18 Maret 2017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19 Des 2016, ms training 3 bln smp 18 Maret 2017</t>
        </r>
      </text>
    </comment>
    <comment ref="B10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date per 19 Des 2016, ms training 3 bln smp 18 Maret 2017</t>
        </r>
      </text>
    </comment>
    <comment ref="R102" authorId="4" shapeId="0">
      <text>
        <r>
          <rPr>
            <b/>
            <sz val="9"/>
            <color indexed="81"/>
            <rFont val="Tahoma"/>
            <family val="2"/>
          </rPr>
          <t>EPN SMD:
Rek BRI</t>
        </r>
      </text>
    </comment>
  </commentList>
</comments>
</file>

<file path=xl/comments24.xml><?xml version="1.0" encoding="utf-8"?>
<comments xmlns="http://schemas.openxmlformats.org/spreadsheetml/2006/main">
  <authors>
    <author>User</author>
    <author>hrd</author>
    <author>user</author>
    <author>Tita amelia</author>
    <author>Author</author>
    <author>pinto</author>
    <author>LAMULIA</author>
  </authors>
  <commentList>
    <comment ref="C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Pws Lapangan mjd Dispatcher per 1 Jan 2017</t>
        </r>
      </text>
    </comment>
    <comment ref="D14" authorId="1" shapeId="0">
      <text>
        <r>
          <rPr>
            <b/>
            <sz val="9"/>
            <color indexed="81"/>
            <rFont val="Tahoma"/>
            <family val="2"/>
          </rPr>
          <t>hrd: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untuk tenaga medis tmt 16 Juni 2016</t>
        </r>
      </text>
    </comment>
    <comment ref="I1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atas permintaan hrd siak,pekanbaru bahwa Tunj.Variabelnya tidak digunakan Rp 200.000</t>
        </r>
      </text>
    </comment>
    <comment ref="C17" authorId="3" shapeId="0">
      <text>
        <r>
          <rPr>
            <b/>
            <sz val="8"/>
            <color indexed="81"/>
            <rFont val="Tahoma"/>
            <family val="2"/>
          </rPr>
          <t>Tita amelia: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17 April 2015 jadi HSE </t>
        </r>
      </text>
    </comment>
    <comment ref="D1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Desember 2015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Adm Umum &amp; Ritase mjd Pws Lapangan per 1 Jan 2017</t>
        </r>
      </text>
    </comment>
    <comment ref="I2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november 2016</t>
        </r>
      </text>
    </comment>
    <comment ref="M2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salary adjusment per 1 november 2016</t>
        </r>
      </text>
    </comment>
    <comment ref="D4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2015</t>
        </r>
      </text>
    </comment>
    <comment ref="C4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pembebasan tugas dari 20 juli 2016 s.d  27 juli 2016</t>
        </r>
      </text>
    </comment>
    <comment ref="D5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2015</t>
        </r>
      </text>
    </comment>
    <comment ref="D6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2015</t>
        </r>
      </text>
    </comment>
    <comment ref="L6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Tambahan Lembur</t>
        </r>
      </text>
    </comment>
    <comment ref="D6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2015</t>
        </r>
      </text>
    </comment>
    <comment ref="D8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2016</t>
        </r>
      </text>
    </comment>
    <comment ref="D8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2016</t>
        </r>
      </text>
    </comment>
    <comment ref="D10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Per 03 November 2015</t>
        </r>
      </text>
    </comment>
    <comment ref="L10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Tambahan lembur</t>
        </r>
      </text>
    </comment>
    <comment ref="C12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peralihan pola per 1 agustus 2016 - 31 desember 2016</t>
        </r>
      </text>
    </comment>
    <comment ref="D1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 desember 2016</t>
        </r>
      </text>
    </comment>
    <comment ref="D1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 desember 2016</t>
        </r>
      </text>
    </comment>
    <comment ref="D13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 desember 2016</t>
        </r>
      </text>
    </comment>
    <comment ref="D1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 desember 2016</t>
        </r>
      </text>
    </comment>
    <comment ref="D13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1 per 1 desember 2016</t>
        </r>
      </text>
    </comment>
    <comment ref="C187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88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89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0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2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3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5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6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7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8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199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0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1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2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4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5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6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7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8" authorId="4" shapeId="0">
      <text>
        <r>
          <rPr>
            <b/>
            <sz val="9"/>
            <color indexed="81"/>
            <rFont val="Tahoma"/>
            <family val="2"/>
          </rPr>
          <t xml:space="preserve">Author:
Karyawan Baru Per 16 Februari 2016 </t>
        </r>
      </text>
    </comment>
    <comment ref="C209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0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1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2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R21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info pak rudi setelah revisi data gaji</t>
        </r>
      </text>
    </comment>
    <comment ref="C213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4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5" authorId="5" shapeId="0">
      <text>
        <r>
          <rPr>
            <b/>
            <sz val="8"/>
            <color indexed="81"/>
            <rFont val="Tahoma"/>
            <family val="2"/>
          </rPr>
          <t>Karyawan Baru per 16 April - 31 Desember 2016. Selama 3 bulan masa training hanya mendapat upah tetap saja</t>
        </r>
      </text>
    </comment>
    <comment ref="C21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1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1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user:
AMT BARU TMT 01 AGUSTUS 2016</t>
        </r>
      </text>
    </comment>
    <comment ref="C22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user:
AMT BARU TMT 01 AGUSTUS 2016</t>
        </r>
      </text>
    </comment>
    <comment ref="C22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2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agustus 2016 - 31 desember 2016</t>
        </r>
      </text>
    </comment>
    <comment ref="C2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peralihan pola per 1 agustus 2016 - 31 desember 2016</t>
        </r>
      </text>
    </comment>
    <comment ref="D2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MJD AWAK 2 PER 1 DESEMBER 2016</t>
        </r>
      </text>
    </comment>
    <comment ref="C23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3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4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4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DESEMBER 2016</t>
        </r>
      </text>
    </comment>
    <comment ref="C242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3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4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5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6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7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8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49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50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  <comment ref="C251" authorId="6" shapeId="0">
      <text>
        <r>
          <rPr>
            <b/>
            <sz val="9"/>
            <color indexed="81"/>
            <rFont val="Tahoma"/>
            <family val="2"/>
          </rPr>
          <t>USER
KARYAWAN BARU PER 2 JAN 2017</t>
        </r>
      </text>
    </comment>
  </commentList>
</comments>
</file>

<file path=xl/comments25.xml><?xml version="1.0" encoding="utf-8"?>
<comments xmlns="http://schemas.openxmlformats.org/spreadsheetml/2006/main">
  <authors>
    <author>user</author>
    <author>User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19 Januari 2016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 xml:space="preserve">nisa:
rotasi menjadi dispatcher per 18 april 2016
Rotasi menjadi adm mekanik dari dispatcher per 18 agustus 2016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19 Januari 2016</t>
        </r>
      </text>
    </comment>
    <comment ref="C1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dr Asst HSE mjd Dispatcher per 9 Jan 2017</t>
        </r>
      </text>
    </comment>
    <comment ref="D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Per 19 Januari 2016
Rotasi Jabatan Per 18 mei 2016 mjd Pengawas Lapangan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mutasi ke sibolga per 8 agustus 2016 mjd penagawas utama</t>
        </r>
      </text>
    </comment>
    <comment ref="C4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Awak I Per 1 Jaunari 2016</t>
        </r>
      </text>
    </comment>
    <comment ref="C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Awak I Per 1 Jaunari 2016</t>
        </r>
      </text>
    </comment>
    <comment ref="C7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Rotasi Jabatan Awak I Per 1 Jaunari 2016</t>
        </r>
      </text>
    </comment>
    <comment ref="C11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19" authorId="0" shapeId="0">
      <text>
        <r>
          <rPr>
            <b/>
            <sz val="9"/>
            <color indexed="81"/>
            <rFont val="Tahoma"/>
            <family val="2"/>
          </rPr>
          <t xml:space="preserve">karyawan baru per 16 februari 2016
</t>
        </r>
      </text>
    </comment>
    <comment ref="C1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16 Februari 2016 </t>
        </r>
      </text>
    </comment>
    <comment ref="C12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17 mei 2016 sd 31 desember 2016</t>
        </r>
      </text>
    </comment>
    <comment ref="C12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Karyawan Baru Per 17 mei 2016 sd 31 desember 2016 </t>
        </r>
      </text>
    </comment>
    <comment ref="C1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17 Mei 2016 sd 31 Desember 2016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17 MEI 2016 sd 31 Desember 2016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 xml:space="preserve">karyawan baru per 17 mei 2016 sd 31 desember 2016
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Karyawan Baru Per 17 mei 2016 sd 31 desember 2016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  <comment ref="D13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18 November 2016</t>
        </r>
      </text>
    </comment>
  </commentList>
</comments>
</file>

<file path=xl/comments26.xml><?xml version="1.0" encoding="utf-8"?>
<comments xmlns="http://schemas.openxmlformats.org/spreadsheetml/2006/main">
  <authors>
    <author>user</author>
    <author>LAMULIA</author>
    <author>ACER</author>
  </authors>
  <commentList>
    <comment ref="D1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Rotasi Jabatan Per 01 Februari 2016</t>
        </r>
      </text>
    </comment>
    <comment ref="C16" authorId="1" shapeId="0">
      <text>
        <r>
          <rPr>
            <b/>
            <sz val="9"/>
            <color indexed="81"/>
            <rFont val="Tahoma"/>
            <family val="2"/>
          </rPr>
          <t xml:space="preserve">karyawan baru per 29 okt 2016
</t>
        </r>
      </text>
    </comment>
    <comment ref="E16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karyawan baru terhitung 29 Okt 2016
</t>
        </r>
      </text>
    </comment>
    <comment ref="C6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JOIN PER 29 NOVEMBER 2016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C1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join per 22 juni 2016 s/d 31 desember 2016</t>
        </r>
      </text>
    </comment>
    <comment ref="C4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juli 2016 s.d 31 desember 2016. training sampai september 2016</t>
        </r>
      </text>
    </comment>
    <comment ref="C4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juli 2016 s.d 31 desember 2016. training sampai september 2016</t>
        </r>
      </text>
    </comment>
    <comment ref="C4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juli 2016 s.d 31 desember 2016. training sampai september 2016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juli 2016 s.d 31 desember 2016. training sampai september 2016</t>
        </r>
      </text>
    </comment>
    <comment ref="C4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karyawan baru per 1 juli 2016 s.d 31 desember 2016. training sampai september 2016</t>
        </r>
      </text>
    </comment>
  </commentList>
</comments>
</file>

<file path=xl/comments28.xml><?xml version="1.0" encoding="utf-8"?>
<comments xmlns="http://schemas.openxmlformats.org/spreadsheetml/2006/main">
  <authors>
    <author>Administrator</author>
    <author>Dina</author>
    <author>User</author>
    <author>user</author>
  </authors>
  <commentList>
    <comment ref="C10" authorId="0" shapeId="0">
      <text>
        <r>
          <rPr>
            <b/>
            <sz val="9"/>
            <color indexed="81"/>
            <rFont val="Tahoma"/>
            <family val="2"/>
          </rPr>
          <t>Dina :
Mutasi dan rotasi tgl 04 Januari 2016 dari Banjarmasin (Driver)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L10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M10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C13" authorId="2" shapeId="0">
      <text>
        <r>
          <rPr>
            <b/>
            <sz val="9"/>
            <color indexed="81"/>
            <rFont val="Tahoma"/>
            <family val="2"/>
          </rPr>
          <t>User:
Join date per 03 Nov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 xml:space="preserve">Dina :
Rotasi jabatan tgl 01 Januari 2016 dari Adm. APMS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9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L29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 xml:space="preserve">Dina :
</t>
        </r>
        <r>
          <rPr>
            <sz val="9"/>
            <color indexed="81"/>
            <rFont val="Tahoma"/>
            <family val="2"/>
          </rPr>
          <t xml:space="preserve">Rotasi jabatan tgl 01 Januari 2016 dari Ast. APMS
</t>
        </r>
      </text>
    </comment>
    <comment ref="J30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L30" authorId="1" shapeId="0">
      <text>
        <r>
          <rPr>
            <b/>
            <sz val="8"/>
            <color indexed="81"/>
            <rFont val="Tahoma"/>
            <family val="2"/>
          </rPr>
          <t>Dina:</t>
        </r>
        <r>
          <rPr>
            <sz val="8"/>
            <color indexed="81"/>
            <rFont val="Tahoma"/>
            <family val="2"/>
          </rPr>
          <t xml:space="preserve">
penyesuaian upah</t>
        </r>
      </text>
    </comment>
    <comment ref="C31" authorId="3" shapeId="0">
      <text>
        <r>
          <rPr>
            <b/>
            <sz val="9"/>
            <color indexed="81"/>
            <rFont val="Tahoma"/>
            <family val="2"/>
          </rPr>
          <t>user:
di Mutasi dari Banjarmasin ke Tarakan per 6 Jun 2016 mjd Pws Ops Air Tranctor</t>
        </r>
      </text>
    </comment>
    <comment ref="C38" authorId="3" shapeId="0">
      <text>
        <r>
          <rPr>
            <b/>
            <sz val="9"/>
            <color indexed="81"/>
            <rFont val="Tahoma"/>
            <family val="2"/>
          </rPr>
          <t>User :
- Rotasi jbtn dr Korlap mjd Ast APMS per 15 Juli 2016
Rotasi Jabatan per tgl 01 November 2015 dari Dispatcher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7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18 Agustus 2016, masa training smp 17 Nov 2016</t>
        </r>
      </text>
    </comment>
    <comment ref="C58" authorId="3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Kary Baru per 18 Agustus 2016 masa training smp 17 Nov 2016</t>
        </r>
      </text>
    </comment>
    <comment ref="C79" authorId="3" shapeId="0">
      <text>
        <r>
          <rPr>
            <b/>
            <sz val="9"/>
            <color indexed="81"/>
            <rFont val="Tahoma"/>
            <family val="2"/>
          </rPr>
          <t>user:
Mutasi dr Pontianak ke Sintang per 3 Agustus 2016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87" authorId="3" shapeId="0">
      <text>
        <r>
          <rPr>
            <b/>
            <sz val="9"/>
            <color indexed="81"/>
            <rFont val="Tahoma"/>
            <family val="2"/>
          </rPr>
          <t>user:
Mutasi dr Sintang ke Pontianak per 3 Agustus 2016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LAMULIA</author>
  </authors>
  <commentList>
    <comment ref="O11" authorId="0" shapeId="0">
      <text>
        <r>
          <rPr>
            <b/>
            <sz val="9"/>
            <color indexed="81"/>
            <rFont val="Tahoma"/>
            <family val="2"/>
          </rPr>
          <t>user
tunj.unit 1,000,000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14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16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4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26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T27" authorId="0" shapeId="0">
      <text>
        <r>
          <rPr>
            <b/>
            <sz val="9"/>
            <color indexed="81"/>
            <rFont val="Tahoma"/>
            <family val="2"/>
          </rPr>
          <t>USER
bri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38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 xml:space="preserve">USER
KAR BARU PER 01 FEBRUARI 2017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<sst xmlns="http://schemas.openxmlformats.org/spreadsheetml/2006/main" count="12056" uniqueCount="4615">
  <si>
    <t>PT KOPENUSA</t>
  </si>
  <si>
    <t>PENYEDIAAN JASA TENAGA KERJA (AMT )</t>
  </si>
  <si>
    <t>RINCIAN GAJI SUPPORTING</t>
  </si>
  <si>
    <t>No</t>
  </si>
  <si>
    <t>Nama</t>
  </si>
  <si>
    <t>Jabatan</t>
  </si>
  <si>
    <t>Absensi</t>
  </si>
  <si>
    <t>Upah Tetap</t>
  </si>
  <si>
    <t>Upah Tidak Tetap</t>
  </si>
  <si>
    <t>Total Upah Tidak Tetap</t>
  </si>
  <si>
    <t>THP</t>
  </si>
  <si>
    <t>Jaminan Sosial</t>
  </si>
  <si>
    <t>THP Yang Diterima Karyawan     (Rp.)</t>
  </si>
  <si>
    <t>No. Rekening</t>
  </si>
  <si>
    <t>Gaji Pokok</t>
  </si>
  <si>
    <t>Tunjangan Tetap</t>
  </si>
  <si>
    <t>Tunjangan Kehadiran/hari</t>
  </si>
  <si>
    <t>Tunjangan Kehadiran</t>
  </si>
  <si>
    <t>lembur</t>
  </si>
  <si>
    <t>Tunjangan Struktural</t>
  </si>
  <si>
    <t>BPJS Ketenagakerjaan (2%)</t>
  </si>
  <si>
    <t>BPJS Kesehatan (0.5%)</t>
  </si>
  <si>
    <t>PETUGAS SEGEL</t>
  </si>
  <si>
    <t>IT</t>
  </si>
  <si>
    <t>MEKANIK</t>
  </si>
  <si>
    <t>MUSMULIADI</t>
  </si>
  <si>
    <t>DISPATCHER</t>
  </si>
  <si>
    <t>PWS. ADMINISTRASI UMUM</t>
  </si>
  <si>
    <t>KEUANGAN</t>
  </si>
  <si>
    <t>KORLAP</t>
  </si>
  <si>
    <t>TOTAL GAJI SUPPORTING</t>
  </si>
  <si>
    <t>RINCIAN GAJI AWAK I</t>
  </si>
  <si>
    <t>GUNARTO</t>
  </si>
  <si>
    <t>SUYANTO</t>
  </si>
  <si>
    <t>TOTAL GAJI AWAK I</t>
  </si>
  <si>
    <t>RINCIAN GAJI AWAK II</t>
  </si>
  <si>
    <t>MULYONO</t>
  </si>
  <si>
    <t>SUDIRMAN</t>
  </si>
  <si>
    <t>TOTAL GAJI AWAK II</t>
  </si>
  <si>
    <t>NO</t>
  </si>
  <si>
    <t>JUMLAH KARYAWAN</t>
  </si>
  <si>
    <t>TOTAL</t>
  </si>
  <si>
    <t>AWAK I</t>
  </si>
  <si>
    <t>AWAK II</t>
  </si>
  <si>
    <t>Direktur,</t>
  </si>
  <si>
    <t>Dading Sudradjat</t>
  </si>
  <si>
    <t>Total Upah Tetap</t>
  </si>
  <si>
    <t>PT. ELNUSA PETROFIN BALI</t>
  </si>
  <si>
    <t>Total Upah Tetap Setelah Penyesuaian</t>
  </si>
  <si>
    <t>Tunjangan Variabel/hari</t>
  </si>
  <si>
    <t>AGUS GUSTI MASHADI</t>
  </si>
  <si>
    <t>Supporting QHSE</t>
  </si>
  <si>
    <t>AGUS NOVA</t>
  </si>
  <si>
    <t>OB MANGGIS</t>
  </si>
  <si>
    <t>AKHMAD ZARUKI</t>
  </si>
  <si>
    <t>Pws.Utama Ops Sanggaran</t>
  </si>
  <si>
    <t>DEWA NYOMAN DAWAN</t>
  </si>
  <si>
    <t>Asst.QQ Sanggaran</t>
  </si>
  <si>
    <t>DEWI DEWANTARI</t>
  </si>
  <si>
    <t>Asst.QHSSE</t>
  </si>
  <si>
    <t>I GEDE AGUS APRIADI</t>
  </si>
  <si>
    <t>OB WORKSHOP</t>
  </si>
  <si>
    <t>I GEDE ARMAWAN</t>
  </si>
  <si>
    <t>Dispatcher Manggis</t>
  </si>
  <si>
    <t>I KADEK ARI SUANTARA</t>
  </si>
  <si>
    <t>Pws.Quality</t>
  </si>
  <si>
    <t>I KETUT PUTRA</t>
  </si>
  <si>
    <t>Mekanik/Workshop</t>
  </si>
  <si>
    <t>I KETUT SURIATA</t>
  </si>
  <si>
    <t>I KETUT WARNA GAPAR</t>
  </si>
  <si>
    <t>I KOMANG AGUSTINA</t>
  </si>
  <si>
    <t>Pws.Lapangan</t>
  </si>
  <si>
    <t>I NYOMAN BAKTI ASTIKA</t>
  </si>
  <si>
    <t>I NYOMAN MARJAWAN</t>
  </si>
  <si>
    <t>Pws.Mekanik/Teknisi</t>
  </si>
  <si>
    <t>I PUTU SUJAYA</t>
  </si>
  <si>
    <t>Keuangan</t>
  </si>
  <si>
    <t>I WAYAN BUDIASA</t>
  </si>
  <si>
    <t>NI KADEK YULIANI</t>
  </si>
  <si>
    <t>Adm.Mekanik</t>
  </si>
  <si>
    <t>NI LUH NOVA RATNASARI</t>
  </si>
  <si>
    <t>Adm.HRD</t>
  </si>
  <si>
    <t>NI LUH PUTU ASTRIANI</t>
  </si>
  <si>
    <t>Dispatcher Sanggaran</t>
  </si>
  <si>
    <t>NI LUH PUTU AYU KARTINI</t>
  </si>
  <si>
    <t>Asst.QCS</t>
  </si>
  <si>
    <t>RUDIHARTONO</t>
  </si>
  <si>
    <t>Tunjangan Variabel</t>
  </si>
  <si>
    <t>Sopir</t>
  </si>
  <si>
    <t>BAMBANG HERMANTO</t>
  </si>
  <si>
    <t>FAHRUDIN</t>
  </si>
  <si>
    <t>Gusti Lanang Ngurah SUPARTA</t>
  </si>
  <si>
    <t>Gusti Ngurah CATRANA</t>
  </si>
  <si>
    <t>Gusti Ngurah Nym MURDITA</t>
  </si>
  <si>
    <t>I KETUT UDIANA</t>
  </si>
  <si>
    <t>I MADE DARMA SUSILA</t>
  </si>
  <si>
    <t>I NENGAH SIMPEN</t>
  </si>
  <si>
    <t>I NENGAH SULATRA</t>
  </si>
  <si>
    <t xml:space="preserve">I WAYAN SUKRA </t>
  </si>
  <si>
    <t>IDA BAGUS KADE SUSILA</t>
  </si>
  <si>
    <t>IDA BAGUS PUTU ARTAKA</t>
  </si>
  <si>
    <t>SUMAJI</t>
  </si>
  <si>
    <t>SYAIIN</t>
  </si>
  <si>
    <t>YUSTUS TANESI</t>
  </si>
  <si>
    <t>Kernet</t>
  </si>
  <si>
    <t>ASRI</t>
  </si>
  <si>
    <t>DEWA KETUT ARDIKA</t>
  </si>
  <si>
    <t>DEWA PUTU ATMAJA</t>
  </si>
  <si>
    <t>DEWA PUTU TIRTA ATMAJA</t>
  </si>
  <si>
    <t>FAKIH FAUZY CHRISTIAN</t>
  </si>
  <si>
    <t>HERMANTO</t>
  </si>
  <si>
    <t>I GEDE SUDAMA</t>
  </si>
  <si>
    <t>I KADEK BUDIARTHA</t>
  </si>
  <si>
    <t>I KETUT SUARNA</t>
  </si>
  <si>
    <t>I WAYAN GAMETAN</t>
  </si>
  <si>
    <t>IDA BAGUS KOMANG INDRA LAKSMANA</t>
  </si>
  <si>
    <t>NUR ARIFIN</t>
  </si>
  <si>
    <t>RUDI HARTONO</t>
  </si>
  <si>
    <t>SUDARSONO</t>
  </si>
  <si>
    <t>I NYOMAN SUDIASA</t>
  </si>
  <si>
    <t>YOGA SUGIANTARA</t>
  </si>
  <si>
    <t>PT. ELNUSA PETROFIN BANJARMASIN</t>
  </si>
  <si>
    <t>Tunjangan Makan &amp; Transport/hari</t>
  </si>
  <si>
    <t>A. RANDY FAISAL</t>
  </si>
  <si>
    <t>Ast. Mekanik</t>
  </si>
  <si>
    <t>ACHMAD NASOCHA</t>
  </si>
  <si>
    <t>ACRAM HADIDI</t>
  </si>
  <si>
    <t>AFIF AMRULLAH</t>
  </si>
  <si>
    <t>AMAT RAMLI</t>
  </si>
  <si>
    <t>Ast. QQ</t>
  </si>
  <si>
    <t>Adm. umum</t>
  </si>
  <si>
    <t>ASHADI SAFARI</t>
  </si>
  <si>
    <t>Pws. Lapangan</t>
  </si>
  <si>
    <t>BAHRIN NOOR</t>
  </si>
  <si>
    <t>Pws. Mekanik</t>
  </si>
  <si>
    <t>BUDI SULISTIONO</t>
  </si>
  <si>
    <t>GUSTI M. FATHULLAH</t>
  </si>
  <si>
    <t xml:space="preserve">Dispatcher </t>
  </si>
  <si>
    <t>HENDRA IRWANSYAH</t>
  </si>
  <si>
    <t>HERMANSYAH</t>
  </si>
  <si>
    <t>ISMAIL</t>
  </si>
  <si>
    <t>M. ICHSAN AMSYARI</t>
  </si>
  <si>
    <t>MATURIDI</t>
  </si>
  <si>
    <t>PAUJI HAIRANOR</t>
  </si>
  <si>
    <t>RAMSIS.M.L</t>
  </si>
  <si>
    <t>IT Champion</t>
  </si>
  <si>
    <t>SUGENG IRIANTO</t>
  </si>
  <si>
    <t>SUPIANI</t>
  </si>
  <si>
    <t>SYAIFUL RAHMAN</t>
  </si>
  <si>
    <t xml:space="preserve">Pws. Lapangan </t>
  </si>
  <si>
    <t>YUDIT INDRAWATY</t>
  </si>
  <si>
    <t>A. TALIB</t>
  </si>
  <si>
    <t>Awak I</t>
  </si>
  <si>
    <t>A. WAHYUDI</t>
  </si>
  <si>
    <t>ABDUL HAMID</t>
  </si>
  <si>
    <t>ADI SUPIAN</t>
  </si>
  <si>
    <t>ADI WIDODO</t>
  </si>
  <si>
    <t>ALI SADIKIN</t>
  </si>
  <si>
    <t>ANDIN MAHMY</t>
  </si>
  <si>
    <t>ANDRI</t>
  </si>
  <si>
    <t>ANSYARI</t>
  </si>
  <si>
    <t>ARI PERMANA</t>
  </si>
  <si>
    <t>ARIE  SETIAWAN</t>
  </si>
  <si>
    <t>ASNAN</t>
  </si>
  <si>
    <t>BADARUDDIN NOOR</t>
  </si>
  <si>
    <t>BUDIONO</t>
  </si>
  <si>
    <t>DEVIYANI</t>
  </si>
  <si>
    <t>DIAN AJI MULIA</t>
  </si>
  <si>
    <t>EDDY RACHMAT</t>
  </si>
  <si>
    <t>ERPUNANSYAH</t>
  </si>
  <si>
    <t>FAKHLIANI</t>
  </si>
  <si>
    <t>FAZERIANSYAH</t>
  </si>
  <si>
    <t xml:space="preserve">Awak I </t>
  </si>
  <si>
    <t>FITRIANSYAH</t>
  </si>
  <si>
    <t>FITRIYADI</t>
  </si>
  <si>
    <t>FUAD</t>
  </si>
  <si>
    <t>HAIRUN</t>
  </si>
  <si>
    <t>HERIS SUDIN</t>
  </si>
  <si>
    <t>IRWANDA</t>
  </si>
  <si>
    <t>JAMANI</t>
  </si>
  <si>
    <t>JANI</t>
  </si>
  <si>
    <t>JUNAIDI</t>
  </si>
  <si>
    <t>JURI</t>
  </si>
  <si>
    <t>KARTINIADI</t>
  </si>
  <si>
    <t>LAMSIN</t>
  </si>
  <si>
    <t>M. HENDRYANNOR</t>
  </si>
  <si>
    <t>M. MUSA</t>
  </si>
  <si>
    <t>M. NURILLAH</t>
  </si>
  <si>
    <t>M. SYAMSIR</t>
  </si>
  <si>
    <t>M. YUSUF (odi)</t>
  </si>
  <si>
    <t>MASHURI</t>
  </si>
  <si>
    <t>MAZJANI</t>
  </si>
  <si>
    <t>MUHAMMAD FAISAL</t>
  </si>
  <si>
    <t>MUHAMMAD NUH</t>
  </si>
  <si>
    <t>MUJAIRI</t>
  </si>
  <si>
    <t>MUKHTAR</t>
  </si>
  <si>
    <t>NASRULLAH</t>
  </si>
  <si>
    <t>NORYADI</t>
  </si>
  <si>
    <t>RAHMAD FAUZAN</t>
  </si>
  <si>
    <t>RAHMATILLAH</t>
  </si>
  <si>
    <t>RAHMAWI</t>
  </si>
  <si>
    <t>RUDIANI</t>
  </si>
  <si>
    <t>RUDY IRAWAN</t>
  </si>
  <si>
    <t>RUDY SETYAWAN</t>
  </si>
  <si>
    <t>SAID ABDURRAHMAN</t>
  </si>
  <si>
    <t>SELAMAT TRY GANDA</t>
  </si>
  <si>
    <t>SOLIKIN</t>
  </si>
  <si>
    <t>SUHAIMI</t>
  </si>
  <si>
    <t>SUHELMI</t>
  </si>
  <si>
    <t>SURIANSYAH ( SACONK)</t>
  </si>
  <si>
    <t>SURIANSYAH (ODI)</t>
  </si>
  <si>
    <t>SURIANSYAH (PK)</t>
  </si>
  <si>
    <t>SURYANTO</t>
  </si>
  <si>
    <t>SYAHRANI</t>
  </si>
  <si>
    <t>SYARIFUDDIN NOOR</t>
  </si>
  <si>
    <t>SYARIFUDIN</t>
  </si>
  <si>
    <t>SYARKAWI</t>
  </si>
  <si>
    <t>TAURAN BUSTANI</t>
  </si>
  <si>
    <t>YAMANI</t>
  </si>
  <si>
    <t>ZAENAL</t>
  </si>
  <si>
    <t>ZAINAL ABIDIN</t>
  </si>
  <si>
    <t>ZAINUDDIN</t>
  </si>
  <si>
    <t>ZAINUDDIN. A</t>
  </si>
  <si>
    <t>ABDUL HARIS</t>
  </si>
  <si>
    <t xml:space="preserve">Awak II </t>
  </si>
  <si>
    <t>ABDUL KARIM</t>
  </si>
  <si>
    <t>ABDUL RASYID</t>
  </si>
  <si>
    <t>Awak II</t>
  </si>
  <si>
    <t>ADANG KOSWARA</t>
  </si>
  <si>
    <t>ADNANI</t>
  </si>
  <si>
    <t>AGUNG ARIADY</t>
  </si>
  <si>
    <t>AHMAD RIDUANSYAH</t>
  </si>
  <si>
    <t>AHMAD RIFANI</t>
  </si>
  <si>
    <t>AHMAD RIYANTO</t>
  </si>
  <si>
    <t>AHMADIAN NOOR</t>
  </si>
  <si>
    <t>AKHMAD FAUZI</t>
  </si>
  <si>
    <t>ALOYSIUS S. IRWAN</t>
  </si>
  <si>
    <t>ARBANI</t>
  </si>
  <si>
    <t>AS'ARI</t>
  </si>
  <si>
    <t>AULIA RAHMAN</t>
  </si>
  <si>
    <t>BAHRIANSYAH</t>
  </si>
  <si>
    <t>BUDI SANTOSO</t>
  </si>
  <si>
    <t>DARDIANSYAH</t>
  </si>
  <si>
    <t>FAHRI INAYAT</t>
  </si>
  <si>
    <t>GUSTI IKHSAN</t>
  </si>
  <si>
    <t>HAIRULLAH</t>
  </si>
  <si>
    <t>HARUN WARIANSYAH</t>
  </si>
  <si>
    <t>HERMAN</t>
  </si>
  <si>
    <t>IBNU HADI</t>
  </si>
  <si>
    <t>IMAM DENI RANTAUAN</t>
  </si>
  <si>
    <t>IRPANANTO</t>
  </si>
  <si>
    <t>IRWAN YUSFI</t>
  </si>
  <si>
    <t>JOHANSYAH</t>
  </si>
  <si>
    <t>KASAM RIYANTO</t>
  </si>
  <si>
    <t>M. ANDERIANSYAH</t>
  </si>
  <si>
    <t>MAHRIANSYAH</t>
  </si>
  <si>
    <t>MALIK</t>
  </si>
  <si>
    <t>MASRIFANI</t>
  </si>
  <si>
    <t>MUAMMAR</t>
  </si>
  <si>
    <t>MUHAMMAD YAMANI</t>
  </si>
  <si>
    <t>MUHAMMAD YUSUF (MMI)</t>
  </si>
  <si>
    <t>MULIYADI</t>
  </si>
  <si>
    <t>MURDANI</t>
  </si>
  <si>
    <t>MURJANI</t>
  </si>
  <si>
    <t>PUJIANTO</t>
  </si>
  <si>
    <t>RIDUAN</t>
  </si>
  <si>
    <t>RUSANDI</t>
  </si>
  <si>
    <t>RUYANI</t>
  </si>
  <si>
    <t xml:space="preserve">SAID SEH ABIDIN </t>
  </si>
  <si>
    <t>SAIFUL</t>
  </si>
  <si>
    <t>SANI</t>
  </si>
  <si>
    <t>SARIF HUSIN</t>
  </si>
  <si>
    <t>SUBUR SUMARTONO</t>
  </si>
  <si>
    <t>SURIADI</t>
  </si>
  <si>
    <t>SURIANSYAH</t>
  </si>
  <si>
    <t>SYAIPULLAH</t>
  </si>
  <si>
    <t>SYARIFUDDIN</t>
  </si>
  <si>
    <t>TONNY FAISAL</t>
  </si>
  <si>
    <t>ZAINAL HADI</t>
  </si>
  <si>
    <t>ZULKIFLI</t>
  </si>
  <si>
    <t>PT. ELNUSA PETROFIN TBBM BALIKPAPAN</t>
  </si>
  <si>
    <t>Lembur</t>
  </si>
  <si>
    <t>AGUNG HADI</t>
  </si>
  <si>
    <t>ALTHORIQI</t>
  </si>
  <si>
    <t>CHANDRA</t>
  </si>
  <si>
    <t>DEDY KRISTIYANTO</t>
  </si>
  <si>
    <t>Office Boy</t>
  </si>
  <si>
    <t>DODY HERMANTO</t>
  </si>
  <si>
    <t>EKO DRAJATSISWANTORO</t>
  </si>
  <si>
    <t>IMAM FATONI</t>
  </si>
  <si>
    <t>Adm dan keuangan Collection</t>
  </si>
  <si>
    <t>IMAM WAHYUDIYANTO</t>
  </si>
  <si>
    <t xml:space="preserve">MATTOHA </t>
  </si>
  <si>
    <t>GATE KEEPER</t>
  </si>
  <si>
    <t>MOCH. CHAIRUL DWIYANTO</t>
  </si>
  <si>
    <t>Driver Kantor Unit</t>
  </si>
  <si>
    <t>MUHAMMAD MUQTALUDDIN</t>
  </si>
  <si>
    <t>NOR SAHIDIN ARIF</t>
  </si>
  <si>
    <t>PERA ANGGERAINI</t>
  </si>
  <si>
    <t>SUCI EKA FURIATI</t>
  </si>
  <si>
    <t>WINTRI DWI NARWATI</t>
  </si>
  <si>
    <t>Adm Keuangan Manager Area</t>
  </si>
  <si>
    <t>AGUS SALIM</t>
  </si>
  <si>
    <t>Awak Mobil Tangki I</t>
  </si>
  <si>
    <t>AHMAD JAMIL</t>
  </si>
  <si>
    <t>DOZIAR MARGARETHA</t>
  </si>
  <si>
    <t>FAUZAN</t>
  </si>
  <si>
    <t>HARWIN PRADANA</t>
  </si>
  <si>
    <t>HERI</t>
  </si>
  <si>
    <t>HUSAIN</t>
  </si>
  <si>
    <t>1490007255088</t>
  </si>
  <si>
    <t>IRWANSYAH</t>
  </si>
  <si>
    <t>M EFENDI</t>
  </si>
  <si>
    <t>M. NOOR AINI</t>
  </si>
  <si>
    <t>MULYADI</t>
  </si>
  <si>
    <t>PRIYONO</t>
  </si>
  <si>
    <t>SUBIYANTO</t>
  </si>
  <si>
    <t>SUPIRMAN</t>
  </si>
  <si>
    <t>SUSADI</t>
  </si>
  <si>
    <t>TAUFIK ABADI</t>
  </si>
  <si>
    <t>TEGUH PRASETYA</t>
  </si>
  <si>
    <t>TOMPO</t>
  </si>
  <si>
    <t>UDIN</t>
  </si>
  <si>
    <t>ZAINAL ARIFIN</t>
  </si>
  <si>
    <t>Awak Mobil Tangki II</t>
  </si>
  <si>
    <t>ACHMAD ARIFIN</t>
  </si>
  <si>
    <t>1490007258272</t>
  </si>
  <si>
    <t>ERWIN MEYDRIK MONGAN</t>
  </si>
  <si>
    <t>1490007255377</t>
  </si>
  <si>
    <t>JOKO PURWITO</t>
  </si>
  <si>
    <t>1490007247853</t>
  </si>
  <si>
    <t>LATANGI</t>
  </si>
  <si>
    <t>1490007251863</t>
  </si>
  <si>
    <t>M. RENDY NOOR SAPUTRA</t>
  </si>
  <si>
    <t>MOCH ALI</t>
  </si>
  <si>
    <t>MOCHAMMAD ANSORI</t>
  </si>
  <si>
    <t>MOH.FAKHUS SOFA</t>
  </si>
  <si>
    <t>9000026201351</t>
  </si>
  <si>
    <t>MUHAMMAD NASIR</t>
  </si>
  <si>
    <t>RAISMANTO</t>
  </si>
  <si>
    <t>1490007261052</t>
  </si>
  <si>
    <t>RANI</t>
  </si>
  <si>
    <t>SOFIAN MEI CHANDRA</t>
  </si>
  <si>
    <t>1490006123758</t>
  </si>
  <si>
    <t>SUGENG RIYONO</t>
  </si>
  <si>
    <t>SUGIARTO</t>
  </si>
  <si>
    <t>SUHARDI SUDIN</t>
  </si>
  <si>
    <t>SUPRIYANTO</t>
  </si>
  <si>
    <t>1490007260971</t>
  </si>
  <si>
    <t>RINCIAN GAJI AWAK I APMS</t>
  </si>
  <si>
    <t>ABDUL RAHMAN</t>
  </si>
  <si>
    <t>ADIT HARIANTO</t>
  </si>
  <si>
    <t>ARBAIN</t>
  </si>
  <si>
    <t>HARYONO</t>
  </si>
  <si>
    <t>HASRULLAH</t>
  </si>
  <si>
    <t>JOHARIANSYAH</t>
  </si>
  <si>
    <t>MANSYUR</t>
  </si>
  <si>
    <t>MAT KOSIM</t>
  </si>
  <si>
    <t>PONIMAN</t>
  </si>
  <si>
    <t>SUPRIADI</t>
  </si>
  <si>
    <t>TOTAL GAJI AWAK I APMS</t>
  </si>
  <si>
    <t>RINCIAN GAJI AWAK II APMS</t>
  </si>
  <si>
    <t>EDDY SUPRIANTO</t>
  </si>
  <si>
    <t>SABTUAN MAULDANA</t>
  </si>
  <si>
    <t xml:space="preserve">ZAKARIA </t>
  </si>
  <si>
    <t>TOTAL GAJI AWAK II APMS</t>
  </si>
  <si>
    <t>ACHMAD JAINURI</t>
  </si>
  <si>
    <t>ACHMAD YANI KARANA</t>
  </si>
  <si>
    <t>DEDY RENATA</t>
  </si>
  <si>
    <t>DJAYANI</t>
  </si>
  <si>
    <t>HENDRA WAHYUDI</t>
  </si>
  <si>
    <t>IRWAN PRIHATIN</t>
  </si>
  <si>
    <t>1490007187570</t>
  </si>
  <si>
    <t>1490007255476</t>
  </si>
  <si>
    <t>1490007255179</t>
  </si>
  <si>
    <t>1490007255203</t>
  </si>
  <si>
    <t>1490007255278</t>
  </si>
  <si>
    <t>1490007261045</t>
  </si>
  <si>
    <t>1490007254719</t>
  </si>
  <si>
    <t>1490007247523</t>
  </si>
  <si>
    <t>1490007255245</t>
  </si>
  <si>
    <t>1490005970431</t>
  </si>
  <si>
    <t>1490007251897</t>
  </si>
  <si>
    <t>1490007255286</t>
  </si>
  <si>
    <t>1490007254727</t>
  </si>
  <si>
    <t>1490007259460</t>
  </si>
  <si>
    <t>1490007251772</t>
  </si>
  <si>
    <t>1490007274667</t>
  </si>
  <si>
    <t>1490006162491</t>
  </si>
  <si>
    <t>PT. ELNUSA PETROFIN DUMAI</t>
  </si>
  <si>
    <t>ABDULLAH</t>
  </si>
  <si>
    <t>AGUSNITA</t>
  </si>
  <si>
    <t>Coutemer Service</t>
  </si>
  <si>
    <t>AIDISAL</t>
  </si>
  <si>
    <t xml:space="preserve">Petugas Bottom Loder </t>
  </si>
  <si>
    <t>ASBEN LUMBAN TORUAN</t>
  </si>
  <si>
    <t>BUDI SUPRAYOGI</t>
  </si>
  <si>
    <t>Administrasi</t>
  </si>
  <si>
    <t>FARIZ PRASTYA SUNGKAR</t>
  </si>
  <si>
    <t>GENO HANDANA</t>
  </si>
  <si>
    <t>HAZANI</t>
  </si>
  <si>
    <t>Dispatcher</t>
  </si>
  <si>
    <t>KIKI ZULKARNAIN NST.</t>
  </si>
  <si>
    <t>MANAHAN SIPAYUNG</t>
  </si>
  <si>
    <t>MASHENDRA</t>
  </si>
  <si>
    <t>Pws.QHSE</t>
  </si>
  <si>
    <t>PWS. Administrasi</t>
  </si>
  <si>
    <t>RIA JAYA CAHYANTI</t>
  </si>
  <si>
    <t>HRD</t>
  </si>
  <si>
    <t>SURISWAN PERMANA</t>
  </si>
  <si>
    <t>Mekanik</t>
  </si>
  <si>
    <t>ABDUL RAUF</t>
  </si>
  <si>
    <t>ADEK HAMDANI</t>
  </si>
  <si>
    <t>AGUS HARIANTO</t>
  </si>
  <si>
    <t>AGUS PURNA IRAWAN</t>
  </si>
  <si>
    <t>AGUS SUHARTONO</t>
  </si>
  <si>
    <t>AIDIL FITRI</t>
  </si>
  <si>
    <t>ANDI TANJUNG</t>
  </si>
  <si>
    <t>ARDI WIYANTO</t>
  </si>
  <si>
    <t>ARISSON SITUMORANG</t>
  </si>
  <si>
    <t>BAMBANG KISWANTO</t>
  </si>
  <si>
    <t>BATARUDDIN USUP</t>
  </si>
  <si>
    <t>DAHYAN</t>
  </si>
  <si>
    <t>DARWINTO</t>
  </si>
  <si>
    <t>DEDI MARTIN</t>
  </si>
  <si>
    <t>DEKI DESWANDI</t>
  </si>
  <si>
    <t>DIMSON GULTOM</t>
  </si>
  <si>
    <t>DIROSO</t>
  </si>
  <si>
    <t>EDI SAPUTRA</t>
  </si>
  <si>
    <t>EDI SYAHPUTRA</t>
  </si>
  <si>
    <t>EFRA HENDRIADI</t>
  </si>
  <si>
    <t>EKO BAMBANG SYAHPUTRA</t>
  </si>
  <si>
    <t>ERMAN</t>
  </si>
  <si>
    <t>FADLI</t>
  </si>
  <si>
    <t>FADLY H. MAINUR</t>
  </si>
  <si>
    <t>FERDINAN PURBA</t>
  </si>
  <si>
    <t>FERIZAL</t>
  </si>
  <si>
    <t>GUSTI ROZADI</t>
  </si>
  <si>
    <t>HARTONO</t>
  </si>
  <si>
    <t>HENDRA FAHMI</t>
  </si>
  <si>
    <t>HENDRI</t>
  </si>
  <si>
    <t>HENDRI MAYUNAS</t>
  </si>
  <si>
    <t>HERI YUSWANTO</t>
  </si>
  <si>
    <t>ILMANSYAH</t>
  </si>
  <si>
    <t>INDRA</t>
  </si>
  <si>
    <t>ISKANDAR</t>
  </si>
  <si>
    <t>JABSEN SEMBIRING</t>
  </si>
  <si>
    <t>JAMARIS</t>
  </si>
  <si>
    <t>JANUAR</t>
  </si>
  <si>
    <t>KARUSMAN</t>
  </si>
  <si>
    <t>KOYAN PURBA</t>
  </si>
  <si>
    <t>LEGIMAN</t>
  </si>
  <si>
    <t>LEGINO TARIGAN</t>
  </si>
  <si>
    <t>LISTON SINURAT</t>
  </si>
  <si>
    <t>MAKMUN HARAHAP</t>
  </si>
  <si>
    <t>MART DONI SAPUTRA</t>
  </si>
  <si>
    <t>MUHAMMAD ARIF</t>
  </si>
  <si>
    <t>MUHAMMAD ARSYAD</t>
  </si>
  <si>
    <t>MUHAMMAD YUNUS</t>
  </si>
  <si>
    <t>MUHAMMAD ZEN</t>
  </si>
  <si>
    <t>MUKHRIAL</t>
  </si>
  <si>
    <t>NOFRIZAL</t>
  </si>
  <si>
    <t>NURSIDIK</t>
  </si>
  <si>
    <t>OON JEKSEN</t>
  </si>
  <si>
    <t>PARDAMEAN SIMANUNGKALIT</t>
  </si>
  <si>
    <t>PARDI KARDINAL</t>
  </si>
  <si>
    <t>PATAR SARIAMAN TAMBUNAN</t>
  </si>
  <si>
    <t>RAMSES HUTABARAT</t>
  </si>
  <si>
    <t>RASKEN SINURAYA</t>
  </si>
  <si>
    <t>RENSUS LUMBAN GAOL</t>
  </si>
  <si>
    <t>RIKI IRIANTO</t>
  </si>
  <si>
    <t>RUDI</t>
  </si>
  <si>
    <t>RUDI HALASAN NAINGGOLAN</t>
  </si>
  <si>
    <t>RUDIANSYAH</t>
  </si>
  <si>
    <t>RUSWAN EFIYENDRI</t>
  </si>
  <si>
    <t>SAPARUDDIN</t>
  </si>
  <si>
    <t>SUDIMAN</t>
  </si>
  <si>
    <t>SUFRAN NAINGGOLAN</t>
  </si>
  <si>
    <t>SUHENDRI PRANATA</t>
  </si>
  <si>
    <t>SUKARI</t>
  </si>
  <si>
    <t>SULAIMAN EFENDI</t>
  </si>
  <si>
    <t>SURIANTO</t>
  </si>
  <si>
    <t>SUYETNO</t>
  </si>
  <si>
    <t>SUYONO</t>
  </si>
  <si>
    <t>TIA ABADI SITEPU</t>
  </si>
  <si>
    <t>TUNGGUL BETANI SINAGA</t>
  </si>
  <si>
    <t>UJANG HAMID</t>
  </si>
  <si>
    <t>USMAN</t>
  </si>
  <si>
    <t>WAHYUDI</t>
  </si>
  <si>
    <t>YENDI SINAGA</t>
  </si>
  <si>
    <t>YUBAHAR</t>
  </si>
  <si>
    <t>YUSPAN</t>
  </si>
  <si>
    <t>ZAILANI</t>
  </si>
  <si>
    <t>ZULKIFLI LUBIS</t>
  </si>
  <si>
    <t>ZUNAIDI</t>
  </si>
  <si>
    <t>AFRIZAL</t>
  </si>
  <si>
    <t>AHMAD SYUKRI</t>
  </si>
  <si>
    <t>ALFIANDI</t>
  </si>
  <si>
    <t>DEKY SAPUTRA CANDRA</t>
  </si>
  <si>
    <t>EKO WAHYONO</t>
  </si>
  <si>
    <t>ERWINSYAH</t>
  </si>
  <si>
    <t>ILHAM</t>
  </si>
  <si>
    <t>IRFAN FAJRIAN</t>
  </si>
  <si>
    <t>PARULIAN GULTOM</t>
  </si>
  <si>
    <t>RIDWAN</t>
  </si>
  <si>
    <t>SUGIANTO</t>
  </si>
  <si>
    <t>SUHENDRA</t>
  </si>
  <si>
    <t>SUPARDI</t>
  </si>
  <si>
    <t>WENDRA</t>
  </si>
  <si>
    <t xml:space="preserve">Total Upah Tetap </t>
  </si>
  <si>
    <t>BASIRO SIREGAR</t>
  </si>
  <si>
    <t>PT. ELNUSA PETROFIN TBBM DONGGALA</t>
  </si>
  <si>
    <t>PALU</t>
  </si>
  <si>
    <t>BAHRON BAHER</t>
  </si>
  <si>
    <t>IT CHAMPION</t>
  </si>
  <si>
    <t>DEDI SETIAWAN</t>
  </si>
  <si>
    <t>EVI RIAWATI</t>
  </si>
  <si>
    <t>ADM. KEUANGAN</t>
  </si>
  <si>
    <t>SYAMSUDIN AF</t>
  </si>
  <si>
    <t>PWS. UTAMA LAPANGAN</t>
  </si>
  <si>
    <t>ABDUL KADIR</t>
  </si>
  <si>
    <t>AWAK 1</t>
  </si>
  <si>
    <t>AMILUDIN</t>
  </si>
  <si>
    <t>AMRAN LAMPENG</t>
  </si>
  <si>
    <t>ASHAR</t>
  </si>
  <si>
    <t>ASLAN</t>
  </si>
  <si>
    <t>AWALUDIN</t>
  </si>
  <si>
    <t>HAJRIN</t>
  </si>
  <si>
    <t>HERIANTO</t>
  </si>
  <si>
    <t>IDRIS</t>
  </si>
  <si>
    <t>IRSAN A. SADU</t>
  </si>
  <si>
    <t>JAMALUDDIN</t>
  </si>
  <si>
    <t>MASLUPI</t>
  </si>
  <si>
    <t>MAWIR</t>
  </si>
  <si>
    <t>MOH. BAKRI</t>
  </si>
  <si>
    <t>MOH. FURKAN</t>
  </si>
  <si>
    <t>NASRIN</t>
  </si>
  <si>
    <t>NUR SALAM</t>
  </si>
  <si>
    <t>OCANG</t>
  </si>
  <si>
    <t>RAJAONA LASULE</t>
  </si>
  <si>
    <t>RUSLAN</t>
  </si>
  <si>
    <t>RUSMIN L. RUMPANGUDU</t>
  </si>
  <si>
    <t>SUDARMIN S. LAMANDO</t>
  </si>
  <si>
    <t>TASRIF</t>
  </si>
  <si>
    <t>ZAKIR LEHO</t>
  </si>
  <si>
    <t>RINCIAN GAJI KERNET</t>
  </si>
  <si>
    <t>ABBAS BAHUDIN</t>
  </si>
  <si>
    <t>AWAK 2</t>
  </si>
  <si>
    <t>ADLAN</t>
  </si>
  <si>
    <t>BACHRUDIN B LAMANDO</t>
  </si>
  <si>
    <t>BAMBANG IRAWAN</t>
  </si>
  <si>
    <t>BOLIFIA</t>
  </si>
  <si>
    <t>DARLAN U</t>
  </si>
  <si>
    <t>DARWAN</t>
  </si>
  <si>
    <t>HARIS</t>
  </si>
  <si>
    <t>HENDI WIJAYA</t>
  </si>
  <si>
    <t>KASMUDIN</t>
  </si>
  <si>
    <t>LUKMIN BADAWI</t>
  </si>
  <si>
    <t>MAMAN SYURYAWAN</t>
  </si>
  <si>
    <t>MUSTAPA</t>
  </si>
  <si>
    <t>PARWAN</t>
  </si>
  <si>
    <t>RAHMAT</t>
  </si>
  <si>
    <t>SAPRIN OSO</t>
  </si>
  <si>
    <t>SYAFIUDIN</t>
  </si>
  <si>
    <t>SYUAIB</t>
  </si>
  <si>
    <t>TAUFIK L</t>
  </si>
  <si>
    <t>PT. ELNUSA PETROFIN TBBM GORONTALO</t>
  </si>
  <si>
    <t>Afif Rahman Ali</t>
  </si>
  <si>
    <t>Korlap</t>
  </si>
  <si>
    <t>Andry Friskila Kusoy</t>
  </si>
  <si>
    <t>Staff  HRD</t>
  </si>
  <si>
    <t>Apris Rajab</t>
  </si>
  <si>
    <t>QHSSE</t>
  </si>
  <si>
    <t>Fauzi Basalama</t>
  </si>
  <si>
    <t>Hastuti Mantu</t>
  </si>
  <si>
    <t>QCS</t>
  </si>
  <si>
    <t>Riyo Viky Junaidy Gani</t>
  </si>
  <si>
    <t>Tunjangan Makan &amp; Transport</t>
  </si>
  <si>
    <t>Amran Miou</t>
  </si>
  <si>
    <t>Andrias R Pusi</t>
  </si>
  <si>
    <t>Apris Maku</t>
  </si>
  <si>
    <t>Dwi Hartono</t>
  </si>
  <si>
    <t>Ferdinand Mustafa</t>
  </si>
  <si>
    <t>Hamka Panyili</t>
  </si>
  <si>
    <t>Hasan Nusi</t>
  </si>
  <si>
    <t>Ismail Mada</t>
  </si>
  <si>
    <t>Joni Thaib</t>
  </si>
  <si>
    <t>Olan Sirtom</t>
  </si>
  <si>
    <t>Supratman  Abdullah</t>
  </si>
  <si>
    <t>Syaiful  Yunus</t>
  </si>
  <si>
    <t>Yulis F Sango</t>
  </si>
  <si>
    <t>Budiman Said</t>
  </si>
  <si>
    <t>Ibrahim Rahim</t>
  </si>
  <si>
    <t>Marwan Mardjengi</t>
  </si>
  <si>
    <t>Muchsin Habibie</t>
  </si>
  <si>
    <t>Nasar A. Razak</t>
  </si>
  <si>
    <t>Tawin Tomayahu</t>
  </si>
  <si>
    <t xml:space="preserve">Udin Kadir </t>
  </si>
  <si>
    <t xml:space="preserve">Total Upah </t>
  </si>
  <si>
    <t>PT. ELNUSA PETROFIN JAMBI</t>
  </si>
  <si>
    <t>Andi Putra</t>
  </si>
  <si>
    <t>Bambang Noviantoro</t>
  </si>
  <si>
    <t>Pengawas QHSSE</t>
  </si>
  <si>
    <t>Deni Purwanta</t>
  </si>
  <si>
    <t xml:space="preserve">QQ </t>
  </si>
  <si>
    <t>Ikram abubakar</t>
  </si>
  <si>
    <t>Asst.Mekanik</t>
  </si>
  <si>
    <t>Indra Gumilar</t>
  </si>
  <si>
    <t>Adm Mekanik</t>
  </si>
  <si>
    <t>Rahmad agung Fernandes</t>
  </si>
  <si>
    <t>Adm Umum</t>
  </si>
  <si>
    <t>Risdianto</t>
  </si>
  <si>
    <t>Sauma Yuni Farwanti</t>
  </si>
  <si>
    <t>Asisten HSSE</t>
  </si>
  <si>
    <t>Taufan Hardyanto</t>
  </si>
  <si>
    <t>awak 1</t>
  </si>
  <si>
    <t>Ali Umar Hasibuan</t>
  </si>
  <si>
    <t>Ardison</t>
  </si>
  <si>
    <t>Armen Chandra</t>
  </si>
  <si>
    <t>Arpani</t>
  </si>
  <si>
    <t>Asjonnaidi</t>
  </si>
  <si>
    <t>Birma Ginting</t>
  </si>
  <si>
    <t>Darmawan</t>
  </si>
  <si>
    <t>Deca Desvalefi</t>
  </si>
  <si>
    <t>Eko Susanto</t>
  </si>
  <si>
    <t>Erizal</t>
  </si>
  <si>
    <t>Erwan Chaniago</t>
  </si>
  <si>
    <t>Erwandi</t>
  </si>
  <si>
    <t>Fajar Hamdani</t>
  </si>
  <si>
    <t>Firmanedi</t>
  </si>
  <si>
    <t>Hendri Warsih</t>
  </si>
  <si>
    <t>Hermansyah</t>
  </si>
  <si>
    <t>Ibrahim</t>
  </si>
  <si>
    <t>Ijon</t>
  </si>
  <si>
    <t>Izami</t>
  </si>
  <si>
    <t>Jonatan Ginting</t>
  </si>
  <si>
    <t>Junaidi . T</t>
  </si>
  <si>
    <t>Junaidi. B</t>
  </si>
  <si>
    <t>Khaidir Kurniawan</t>
  </si>
  <si>
    <t>Khairul Saleh</t>
  </si>
  <si>
    <t>Komarudin</t>
  </si>
  <si>
    <t>Maswir</t>
  </si>
  <si>
    <t>Mukhni Nagur</t>
  </si>
  <si>
    <t>Mukhnizen</t>
  </si>
  <si>
    <t>Nora</t>
  </si>
  <si>
    <t>Pardius</t>
  </si>
  <si>
    <t>Petrus Sembiring</t>
  </si>
  <si>
    <t>Purmina Jaya</t>
  </si>
  <si>
    <t>Riduan</t>
  </si>
  <si>
    <t>Ronald Wilsen Situmorang</t>
  </si>
  <si>
    <t>Roni Chandra</t>
  </si>
  <si>
    <t>Sahril</t>
  </si>
  <si>
    <t>Salmi. S</t>
  </si>
  <si>
    <t>Saparudin</t>
  </si>
  <si>
    <t>Sintong Nauli Rambe</t>
  </si>
  <si>
    <t>Slamet Sayuti</t>
  </si>
  <si>
    <t>Sobat Sitepu</t>
  </si>
  <si>
    <t>Sugiman</t>
  </si>
  <si>
    <t>Sukiawan</t>
  </si>
  <si>
    <t>Sulaiman</t>
  </si>
  <si>
    <t>Sumardi</t>
  </si>
  <si>
    <t>Sunardi</t>
  </si>
  <si>
    <t>Sutiman Wasito</t>
  </si>
  <si>
    <t>Syafruddin</t>
  </si>
  <si>
    <t>Yondrizal</t>
  </si>
  <si>
    <t>Zulpan Kelana</t>
  </si>
  <si>
    <t>awak 2</t>
  </si>
  <si>
    <t>Abdi Tambunan</t>
  </si>
  <si>
    <t>Abdul Rahman</t>
  </si>
  <si>
    <t>Agus Haryanto</t>
  </si>
  <si>
    <t>Arif Satria Yuda</t>
  </si>
  <si>
    <t>Arif Setiawan</t>
  </si>
  <si>
    <t>Arman</t>
  </si>
  <si>
    <t>Ayub Albahri</t>
  </si>
  <si>
    <t>Budi Yasman</t>
  </si>
  <si>
    <t>Darmayanta</t>
  </si>
  <si>
    <t>Defri Joni</t>
  </si>
  <si>
    <t>Dian Permana</t>
  </si>
  <si>
    <t>Dian Siska</t>
  </si>
  <si>
    <t>Dohar Tambunan</t>
  </si>
  <si>
    <t>Dolly Febriansyah</t>
  </si>
  <si>
    <t>Eko Brando Hutasoit</t>
  </si>
  <si>
    <t>Epriyanto</t>
  </si>
  <si>
    <t>Feno Ardiansyah</t>
  </si>
  <si>
    <t>Hajri</t>
  </si>
  <si>
    <t>Hari Setiawan</t>
  </si>
  <si>
    <t>Heriyadi</t>
  </si>
  <si>
    <t>Heriyanto</t>
  </si>
  <si>
    <t>Herwanto</t>
  </si>
  <si>
    <t>Hiras Lumban Batu</t>
  </si>
  <si>
    <t>Indra Alfian</t>
  </si>
  <si>
    <t>Jesaya Sembiring</t>
  </si>
  <si>
    <t>Juni Pratomo</t>
  </si>
  <si>
    <t>Kamarudin</t>
  </si>
  <si>
    <t>L. Arafah</t>
  </si>
  <si>
    <t>Lukman Tarigan</t>
  </si>
  <si>
    <t>Misral</t>
  </si>
  <si>
    <t>M.Ali</t>
  </si>
  <si>
    <t>M.Darmawi</t>
  </si>
  <si>
    <t>M. Fadli</t>
  </si>
  <si>
    <t>Mulfarizon</t>
  </si>
  <si>
    <t>Nasrul Anhar</t>
  </si>
  <si>
    <t>Ramli</t>
  </si>
  <si>
    <t>Rico</t>
  </si>
  <si>
    <t>Rizal Pahmi</t>
  </si>
  <si>
    <t>Rizky Saputra</t>
  </si>
  <si>
    <t>Romi Andespa</t>
  </si>
  <si>
    <t>Rudi Gunawan</t>
  </si>
  <si>
    <t>Rudianto</t>
  </si>
  <si>
    <t>Sahbana</t>
  </si>
  <si>
    <t>Saprianto</t>
  </si>
  <si>
    <t>Supriyadi</t>
  </si>
  <si>
    <t>Syafnidarto</t>
  </si>
  <si>
    <t>Syamsuri</t>
  </si>
  <si>
    <t>Taufik Hidayat</t>
  </si>
  <si>
    <t>Wahyu Firmansyah</t>
  </si>
  <si>
    <t>Yunaldi</t>
  </si>
  <si>
    <t>Abdul Asal Manalu</t>
  </si>
  <si>
    <t>Ahmad Zuhdi</t>
  </si>
  <si>
    <t>Alhadi</t>
  </si>
  <si>
    <t>Asri Rambe</t>
  </si>
  <si>
    <t>Derri Saputra</t>
  </si>
  <si>
    <t>Dharma April siahaan</t>
  </si>
  <si>
    <t>Dodi Sardy</t>
  </si>
  <si>
    <t>Edi Syahputra</t>
  </si>
  <si>
    <t>Erwin Galingging</t>
  </si>
  <si>
    <t>Evan Junaidi</t>
  </si>
  <si>
    <t>Idham Khalik Hasyim</t>
  </si>
  <si>
    <t>Ismail</t>
  </si>
  <si>
    <t>Iwan Junaidi Napitupulu</t>
  </si>
  <si>
    <t>Kaban Purba</t>
  </si>
  <si>
    <t>Lukman</t>
  </si>
  <si>
    <t>M.Ardiman</t>
  </si>
  <si>
    <t>Mulia Pohan</t>
  </si>
  <si>
    <t>Mulyadi</t>
  </si>
  <si>
    <t>Parlindungan Harahap</t>
  </si>
  <si>
    <t>Rahmad Rambe</t>
  </si>
  <si>
    <t>Siddik</t>
  </si>
  <si>
    <t>suryadi Surya Darma</t>
  </si>
  <si>
    <t>Tiopan Sumardi Saragih</t>
  </si>
  <si>
    <t>Zundi</t>
  </si>
  <si>
    <t>KERNET</t>
  </si>
  <si>
    <t>PT. ELNUSA PETROFIN KENDARI</t>
  </si>
  <si>
    <t>Tunjangan Kehadiran/hadir</t>
  </si>
  <si>
    <t>Pws. Utama Operasional</t>
  </si>
  <si>
    <t>Fadli Aris Munandar dg Siame</t>
  </si>
  <si>
    <t>Ast QQ</t>
  </si>
  <si>
    <t>Jusman</t>
  </si>
  <si>
    <t>Fuel Man</t>
  </si>
  <si>
    <t>Karman</t>
  </si>
  <si>
    <t>Adm &amp;Keu</t>
  </si>
  <si>
    <t>Muhammad Ardani Burhan</t>
  </si>
  <si>
    <t>Kord Lapangan</t>
  </si>
  <si>
    <t>Muhammad Ihsan</t>
  </si>
  <si>
    <t>Muliadi Udo</t>
  </si>
  <si>
    <t>Rahzadman</t>
  </si>
  <si>
    <t>Abdil Haerul</t>
  </si>
  <si>
    <t>Ahmad Farid</t>
  </si>
  <si>
    <t>Andi Syamsul Bahri</t>
  </si>
  <si>
    <t>Ardiman</t>
  </si>
  <si>
    <t>Arifin</t>
  </si>
  <si>
    <t>Firmansyah</t>
  </si>
  <si>
    <t>Halim</t>
  </si>
  <si>
    <t>Hartawan</t>
  </si>
  <si>
    <t>Herman KB</t>
  </si>
  <si>
    <t>Jusmanto</t>
  </si>
  <si>
    <t>Kadir</t>
  </si>
  <si>
    <t>Muh. Fais Sukba</t>
  </si>
  <si>
    <t>Mursad Ali</t>
  </si>
  <si>
    <t>Paulus Pattola</t>
  </si>
  <si>
    <t>Rival Gusti</t>
  </si>
  <si>
    <t>Soni</t>
  </si>
  <si>
    <t>Adhy</t>
  </si>
  <si>
    <t>Ahmad Aswar</t>
  </si>
  <si>
    <t>Aswar</t>
  </si>
  <si>
    <t>Bayu</t>
  </si>
  <si>
    <t>Budiman</t>
  </si>
  <si>
    <t>Habibi</t>
  </si>
  <si>
    <t>Hamka Alan</t>
  </si>
  <si>
    <t>Ipung Harianto</t>
  </si>
  <si>
    <t>Iwan</t>
  </si>
  <si>
    <t>Joni Firmansyah</t>
  </si>
  <si>
    <t>Jufri</t>
  </si>
  <si>
    <t>Junaedin</t>
  </si>
  <si>
    <t>Muhammad Nur</t>
  </si>
  <si>
    <t>Nasir</t>
  </si>
  <si>
    <t>Rajali</t>
  </si>
  <si>
    <t>Setiawan</t>
  </si>
  <si>
    <t>Sukirman</t>
  </si>
  <si>
    <t>Tony Budiharjo</t>
  </si>
  <si>
    <t>Wagino</t>
  </si>
  <si>
    <t>Wahyu ari rustiar</t>
  </si>
  <si>
    <t>HSE Officer</t>
  </si>
  <si>
    <t>PT. ELNUSA PETROFIN KRUENG</t>
  </si>
  <si>
    <t>HENDRO SUNARKO</t>
  </si>
  <si>
    <t>KAMARUZZAMAN</t>
  </si>
  <si>
    <t>MELDA AMDAYANI</t>
  </si>
  <si>
    <t>Adm. Keuangan</t>
  </si>
  <si>
    <t>SAFRIAN</t>
  </si>
  <si>
    <t>OB</t>
  </si>
  <si>
    <t xml:space="preserve">AGUS MAWAR </t>
  </si>
  <si>
    <t xml:space="preserve">ALFIAN </t>
  </si>
  <si>
    <t>AMIRUDDIN ABBAS</t>
  </si>
  <si>
    <t>AMRIYADI M. ISA</t>
  </si>
  <si>
    <t>BASRI</t>
  </si>
  <si>
    <t>EFFENDI CHANDRA</t>
  </si>
  <si>
    <t>M. AMIN</t>
  </si>
  <si>
    <t xml:space="preserve">MAHDI </t>
  </si>
  <si>
    <t>MAHDI NURDIN</t>
  </si>
  <si>
    <t>MOERHADI</t>
  </si>
  <si>
    <t>SAMSUL BAHRI</t>
  </si>
  <si>
    <t>SULAIMAN</t>
  </si>
  <si>
    <t>SURYA DARMA</t>
  </si>
  <si>
    <t>SYAFRUDDIN</t>
  </si>
  <si>
    <t>SYAMSUDDIN</t>
  </si>
  <si>
    <t>YANNI IDRIS</t>
  </si>
  <si>
    <t>ZULKARNAEN ALI</t>
  </si>
  <si>
    <t>ANSHARULLAH</t>
  </si>
  <si>
    <t>AZHARI</t>
  </si>
  <si>
    <t>AZWIR</t>
  </si>
  <si>
    <t>BAIHAQQI</t>
  </si>
  <si>
    <t>BUKHARI</t>
  </si>
  <si>
    <t>DARMIADI</t>
  </si>
  <si>
    <t>DENY MARHAYUDI</t>
  </si>
  <si>
    <t>HALIM YUSDI</t>
  </si>
  <si>
    <t>ISFARIADI</t>
  </si>
  <si>
    <t>MARDANI</t>
  </si>
  <si>
    <t>MAULIDIN</t>
  </si>
  <si>
    <t>MUNAWAR</t>
  </si>
  <si>
    <t>SAYED TAUFIQ</t>
  </si>
  <si>
    <t>SUTIADI</t>
  </si>
  <si>
    <t>TARWAZI</t>
  </si>
  <si>
    <t>Pws. Awak MT/Regu</t>
  </si>
  <si>
    <t>ADE RAHMAD</t>
  </si>
  <si>
    <t>AHMAD SYAKBAN</t>
  </si>
  <si>
    <t>Helper Gate Keeper</t>
  </si>
  <si>
    <t>CUCUN HARISANDI</t>
  </si>
  <si>
    <t>ADM Mekanik</t>
  </si>
  <si>
    <t>IIN MURIZA</t>
  </si>
  <si>
    <t>M. YUSUF KASYAH</t>
  </si>
  <si>
    <t>MAZNI ZULKIS</t>
  </si>
  <si>
    <t>RAJA MUNAWAR DANI</t>
  </si>
  <si>
    <t>IT Staf</t>
  </si>
  <si>
    <t>YUSADI</t>
  </si>
  <si>
    <t>Helper Cleaning Service</t>
  </si>
  <si>
    <t>JUHARDI</t>
  </si>
  <si>
    <t>JULIADI</t>
  </si>
  <si>
    <t>MAHDI ISMAIL</t>
  </si>
  <si>
    <t>MARZUKI</t>
  </si>
  <si>
    <t>MAWARDI A MUTHALIB</t>
  </si>
  <si>
    <t>MUHAMMAD</t>
  </si>
  <si>
    <t>MUSLIADI LABANIA</t>
  </si>
  <si>
    <t>NAZARUDDIN</t>
  </si>
  <si>
    <t>SABIRIN</t>
  </si>
  <si>
    <t>SAMSUL ANWAR</t>
  </si>
  <si>
    <t>SAYET  MARZUKI</t>
  </si>
  <si>
    <t>T.KHAIRUMANSYAH</t>
  </si>
  <si>
    <t>ADRIANSYAH</t>
  </si>
  <si>
    <t>ALDRIN MUSA</t>
  </si>
  <si>
    <t>AMRI JUNAIDI</t>
  </si>
  <si>
    <t>BAKHTIAR</t>
  </si>
  <si>
    <t>CHAIRUL ASHAR</t>
  </si>
  <si>
    <t>ISHAK</t>
  </si>
  <si>
    <t>MAHDI Y</t>
  </si>
  <si>
    <t>MUHAMMAD ABRAR</t>
  </si>
  <si>
    <t>MUHARDI</t>
  </si>
  <si>
    <t>MURTALA</t>
  </si>
  <si>
    <t>MUSLIADI</t>
  </si>
  <si>
    <t>MUSTAFA  HARUN</t>
  </si>
  <si>
    <t>RUDIANTO</t>
  </si>
  <si>
    <t>RUSDI</t>
  </si>
  <si>
    <t>SYAFRIZAL</t>
  </si>
  <si>
    <t>SYAH WALUDDIN</t>
  </si>
  <si>
    <t>ZULFIDAR</t>
  </si>
  <si>
    <t>ABDI MULYA</t>
  </si>
  <si>
    <t>FAZIEL SAPUTRA</t>
  </si>
  <si>
    <t>MUHIBBUL KHAIRI</t>
  </si>
  <si>
    <t>MUHAMMAD AKBAR</t>
  </si>
  <si>
    <t>SYAFRIZAL M. HASAN</t>
  </si>
  <si>
    <t>TAUFIK</t>
  </si>
  <si>
    <t>MUNTASIR M.HASAN</t>
  </si>
  <si>
    <t>PT. ELNUSA PETROFIN TBBM MAKASAR</t>
  </si>
  <si>
    <t>Checker</t>
  </si>
  <si>
    <t>AHYAR HIDAYATULLAH</t>
  </si>
  <si>
    <t>Staf Adm</t>
  </si>
  <si>
    <t>ANO SUMIRAT</t>
  </si>
  <si>
    <t>QQ</t>
  </si>
  <si>
    <t>ERWIN</t>
  </si>
  <si>
    <t>FADLI ALIMUDDIN</t>
  </si>
  <si>
    <t>Staft Adm</t>
  </si>
  <si>
    <t>ISMAIL IBN WERO</t>
  </si>
  <si>
    <t>ISMAIL NUR</t>
  </si>
  <si>
    <t>JASMIN ANANTO</t>
  </si>
  <si>
    <t>JAYANTI NUR BALQIS</t>
  </si>
  <si>
    <t>JHONY RANTE TASAK</t>
  </si>
  <si>
    <t>M.SYAFRI J</t>
  </si>
  <si>
    <t>Sec EPN</t>
  </si>
  <si>
    <t>MIKAIL</t>
  </si>
  <si>
    <t>Pws. Regu</t>
  </si>
  <si>
    <t>MUFTI</t>
  </si>
  <si>
    <t>MUH. YUSUF</t>
  </si>
  <si>
    <t>MUH.CHAERUL (2014)</t>
  </si>
  <si>
    <t>MUHAMMAD FUAD</t>
  </si>
  <si>
    <t>MUKHLIS</t>
  </si>
  <si>
    <t>REVELINO</t>
  </si>
  <si>
    <t>RISWAN</t>
  </si>
  <si>
    <t>SALEH</t>
  </si>
  <si>
    <t>SANGKALA</t>
  </si>
  <si>
    <t>SUGIONO</t>
  </si>
  <si>
    <t>YUSBI</t>
  </si>
  <si>
    <t>RINCIAN GAJI SOPIR</t>
  </si>
  <si>
    <t>ABD. HAMID</t>
  </si>
  <si>
    <t>ABD. KADIR I</t>
  </si>
  <si>
    <t>ABD. KADIR II</t>
  </si>
  <si>
    <t>ABD. LATIEF</t>
  </si>
  <si>
    <t>ABDUL MALIK</t>
  </si>
  <si>
    <t>AGUS MALLANG</t>
  </si>
  <si>
    <t>ALFIAN</t>
  </si>
  <si>
    <t>ALI MUSLIM</t>
  </si>
  <si>
    <t>AMBO AMRAN</t>
  </si>
  <si>
    <t>AMIR</t>
  </si>
  <si>
    <t>AMIRUDDIN</t>
  </si>
  <si>
    <t>AMIRUDDIN (Enol)</t>
  </si>
  <si>
    <t>ASRIADI</t>
  </si>
  <si>
    <t>BAHARUDDIN (S)</t>
  </si>
  <si>
    <t>BAHRI</t>
  </si>
  <si>
    <t>DARWIS IDRUS</t>
  </si>
  <si>
    <t>H. ABDUL HALIM ALI</t>
  </si>
  <si>
    <t>H.M. RAIS</t>
  </si>
  <si>
    <t>IRWAN</t>
  </si>
  <si>
    <t>JALIL</t>
  </si>
  <si>
    <t>JAMIL A.</t>
  </si>
  <si>
    <t xml:space="preserve">JUM </t>
  </si>
  <si>
    <t>JUNAEDI H.</t>
  </si>
  <si>
    <t>JUNIANTO</t>
  </si>
  <si>
    <t>KAHARUDDIN DG.NAMBUNG</t>
  </si>
  <si>
    <t>KAMARUDDIN (SUNA)</t>
  </si>
  <si>
    <t>M. NASRUN</t>
  </si>
  <si>
    <t>M. RIDWAN</t>
  </si>
  <si>
    <t>M. SATTAR</t>
  </si>
  <si>
    <t>M.RIDWAN NUR (2013)</t>
  </si>
  <si>
    <t>MUH. IDRIS</t>
  </si>
  <si>
    <t>MUHLIS</t>
  </si>
  <si>
    <t>MURSIDI</t>
  </si>
  <si>
    <t>NASIR (ACCING)</t>
  </si>
  <si>
    <t>RAMLI DG LALO</t>
  </si>
  <si>
    <t>RIDWANdawang</t>
  </si>
  <si>
    <t>SAFRI B.</t>
  </si>
  <si>
    <t>SALDI</t>
  </si>
  <si>
    <t>SAYPUL</t>
  </si>
  <si>
    <t>SUDIRMAN (2013)</t>
  </si>
  <si>
    <t>SYAMSIR</t>
  </si>
  <si>
    <t>SYAMSUL NABA</t>
  </si>
  <si>
    <t>TAMSIL</t>
  </si>
  <si>
    <t>TONI HARJO</t>
  </si>
  <si>
    <t>ABD. RASAK</t>
  </si>
  <si>
    <t>Awak I-AA</t>
  </si>
  <si>
    <t>BAHARUDDIN</t>
  </si>
  <si>
    <t>BAHTIAR S.</t>
  </si>
  <si>
    <t>DARMAWAN</t>
  </si>
  <si>
    <t>FATAHUDDIN</t>
  </si>
  <si>
    <t>H. GANWAR DG LA'BANG</t>
  </si>
  <si>
    <t>HASRULLAH HUSAINI</t>
  </si>
  <si>
    <t>HERMAN R.</t>
  </si>
  <si>
    <t>M. NASARUDDIN ARIEF</t>
  </si>
  <si>
    <t>M. SYAHRIR</t>
  </si>
  <si>
    <t>SAHARUDDIN</t>
  </si>
  <si>
    <t>MAKMUR</t>
  </si>
  <si>
    <t>Awak I (baru 2014)</t>
  </si>
  <si>
    <t>RUSTAM</t>
  </si>
  <si>
    <t>TOTAL GAJI SOPIR</t>
  </si>
  <si>
    <t>AGUSSALIM</t>
  </si>
  <si>
    <t>ANGRIAWAN LANGKAU (2013)</t>
  </si>
  <si>
    <t>ANSAR AHMAD</t>
  </si>
  <si>
    <t>FAISAL (2013)</t>
  </si>
  <si>
    <t>HAMKAH</t>
  </si>
  <si>
    <t>HAMZAH (2013)</t>
  </si>
  <si>
    <t>HASAN  DG SABBE</t>
  </si>
  <si>
    <t>IRFAN ABDULLAH</t>
  </si>
  <si>
    <t>JAMALUDDIN R.A.</t>
  </si>
  <si>
    <t>KAMARUDDIN</t>
  </si>
  <si>
    <t>M. DAHLAN</t>
  </si>
  <si>
    <t>M. MUSTAMIN</t>
  </si>
  <si>
    <t>M. NASIR</t>
  </si>
  <si>
    <t>M.SHAHIB (2013)</t>
  </si>
  <si>
    <t>MILHAN</t>
  </si>
  <si>
    <t xml:space="preserve">MUCHLIS </t>
  </si>
  <si>
    <t>NAFIZ</t>
  </si>
  <si>
    <t>NASIR (genggo)</t>
  </si>
  <si>
    <t>PUDDING (Saparuddin)</t>
  </si>
  <si>
    <t>SUBUH DG TIKA</t>
  </si>
  <si>
    <t>SYAHRIR (2013)</t>
  </si>
  <si>
    <t>SYAMSUDDIN (samsu')</t>
  </si>
  <si>
    <t>TAKDIR RACHMAN</t>
  </si>
  <si>
    <t>TAMRIN</t>
  </si>
  <si>
    <t>ABDULLAH M.</t>
  </si>
  <si>
    <t>Awak II-AA</t>
  </si>
  <si>
    <t>AHMAD A.</t>
  </si>
  <si>
    <t>ANWAR DJAMALUDDIN (2013)</t>
  </si>
  <si>
    <t>DANIAL</t>
  </si>
  <si>
    <t>FIRMANSYAH</t>
  </si>
  <si>
    <t>HARIYANTO HALIM</t>
  </si>
  <si>
    <t>SUDIRMAN RUSDI</t>
  </si>
  <si>
    <t>YUNUS</t>
  </si>
  <si>
    <t>AGUS</t>
  </si>
  <si>
    <t>Awak II (baru 2014)</t>
  </si>
  <si>
    <t>ARDIANSYAH HASYIM</t>
  </si>
  <si>
    <t>HERRY KURNIAWAN</t>
  </si>
  <si>
    <t>M.RAMLI</t>
  </si>
  <si>
    <t>MASLAM</t>
  </si>
  <si>
    <t>MUHAMMAD ADIL</t>
  </si>
  <si>
    <t>MUHAMMAD HASYIM</t>
  </si>
  <si>
    <t>MUHAMMAD JAFAR</t>
  </si>
  <si>
    <t>MUHAMMAD SYAHRIR</t>
  </si>
  <si>
    <t>ROSIDIN</t>
  </si>
  <si>
    <t>SYAHRIR</t>
  </si>
  <si>
    <t>TOTAL GAJI KERNET</t>
  </si>
  <si>
    <t>PT. ELNUSA PETROFIN TBBM MEDAN</t>
  </si>
  <si>
    <t>ABDULLAH ZAINI, Spi</t>
  </si>
  <si>
    <t>AGUS SUSANTO</t>
  </si>
  <si>
    <t>AHMAD ALI NAFIAH</t>
  </si>
  <si>
    <t>AIDIL PUTRA</t>
  </si>
  <si>
    <t>BAMBANG IRIANSYAH SITEPU</t>
  </si>
  <si>
    <t>DIANA MONA UTARI HUTAPEA</t>
  </si>
  <si>
    <t>FILOSOFIA LUBIS</t>
  </si>
  <si>
    <t>GUNARDI</t>
  </si>
  <si>
    <t>HARI PUDJIONO</t>
  </si>
  <si>
    <t>HASBUIN</t>
  </si>
  <si>
    <t>HENDRIK PRAMONO</t>
  </si>
  <si>
    <t>HENDRIMEN</t>
  </si>
  <si>
    <t>ISMAIL BUGIS</t>
  </si>
  <si>
    <t>JUMAIN</t>
  </si>
  <si>
    <t>LITA FARDIATI</t>
  </si>
  <si>
    <t>ADM. MEKANIK</t>
  </si>
  <si>
    <t>LIZA HAMDAYANI</t>
  </si>
  <si>
    <t>M. HARRIS</t>
  </si>
  <si>
    <t>Cleaning Service</t>
  </si>
  <si>
    <t>M. SEVRY R. K SIREGAR</t>
  </si>
  <si>
    <t>Staf HRD</t>
  </si>
  <si>
    <t>MAWARDI</t>
  </si>
  <si>
    <t>MHD YUSUF</t>
  </si>
  <si>
    <t>PARLINDUNGAN PURBA</t>
  </si>
  <si>
    <t>PIPIT HANDAYANI, SH</t>
  </si>
  <si>
    <t>Pws. Adm. Umum</t>
  </si>
  <si>
    <t>RAJIONO</t>
  </si>
  <si>
    <t>RIZKI ANWAR</t>
  </si>
  <si>
    <t>ROY PRATAMA SILAEN</t>
  </si>
  <si>
    <t>RUSMAINI</t>
  </si>
  <si>
    <t>SYAWALUDDIN</t>
  </si>
  <si>
    <t>WINDI WIBOWO</t>
  </si>
  <si>
    <t xml:space="preserve">AWAK I </t>
  </si>
  <si>
    <t>AWAK I 24 KL</t>
  </si>
  <si>
    <t>ADI PANGGABEAN</t>
  </si>
  <si>
    <t>ADI SUPRAPTO</t>
  </si>
  <si>
    <t>AHMAD JAUHARI</t>
  </si>
  <si>
    <t>AWAK I - 16 &amp; 18</t>
  </si>
  <si>
    <t>AHMAD ZAILANI T.</t>
  </si>
  <si>
    <t>AMORES MUNTHE</t>
  </si>
  <si>
    <t>AMRI SANTOSO</t>
  </si>
  <si>
    <t>ANNAZMI DANIR</t>
  </si>
  <si>
    <t>ANTONIUS M.S.</t>
  </si>
  <si>
    <t>ARDIANSYAH NASUTION</t>
  </si>
  <si>
    <t>ARMAIDY. S</t>
  </si>
  <si>
    <t>BAMBANG SANIF</t>
  </si>
  <si>
    <t>BAMBANG SURYA M</t>
  </si>
  <si>
    <t>AWAK I 18 KL</t>
  </si>
  <si>
    <t>BARITA NAINGGOLAN</t>
  </si>
  <si>
    <t>BATARA SIRAIT</t>
  </si>
  <si>
    <t>Beni Masri Abas</t>
  </si>
  <si>
    <t>BENNY SEPTIANUS</t>
  </si>
  <si>
    <t>BERATA KARO - KARO</t>
  </si>
  <si>
    <t>BERISMAN HALOHO</t>
  </si>
  <si>
    <t>BERTONI MALAU</t>
  </si>
  <si>
    <t>BUDI YANTO</t>
  </si>
  <si>
    <t>CHAIRUL THAMREN</t>
  </si>
  <si>
    <t>CHARLES HASUDUNGAN HUTABARAT</t>
  </si>
  <si>
    <t>CHARLES T. SITANGGANG</t>
  </si>
  <si>
    <t>DAHLAN IRIANTO BATUBARA</t>
  </si>
  <si>
    <t>DAPOT LUHUT SITUMEANG</t>
  </si>
  <si>
    <t>DARWIN PARSAORAN  BANJATNAHOR</t>
  </si>
  <si>
    <t>DARWIN SIREGAR</t>
  </si>
  <si>
    <t>DEDI H. SITEPU</t>
  </si>
  <si>
    <t>DEDY SAPUTRA</t>
  </si>
  <si>
    <t>DENSON MANALU</t>
  </si>
  <si>
    <t>DIAN ARFIANTO</t>
  </si>
  <si>
    <t>DIDIK PERMANA</t>
  </si>
  <si>
    <t>DORLAN PANGGABEAN</t>
  </si>
  <si>
    <t>EDON P. SIMANJUNTAK.</t>
  </si>
  <si>
    <t>EDWARD S.</t>
  </si>
  <si>
    <t>EDWARD SADDAM HUTAGAOL</t>
  </si>
  <si>
    <t>EFENDI NAINGGOLAN</t>
  </si>
  <si>
    <t>ERWANTO</t>
  </si>
  <si>
    <t>GEMBIRA SIRAIT</t>
  </si>
  <si>
    <t>GOMGOM SITORUS</t>
  </si>
  <si>
    <t>HAMBALI</t>
  </si>
  <si>
    <t>HARI SUSANTO</t>
  </si>
  <si>
    <t>HEBRON LUBIS</t>
  </si>
  <si>
    <t>HENDRI K BERUTU</t>
  </si>
  <si>
    <t>HENDRIK</t>
  </si>
  <si>
    <t>HENNRY HUTABARAT</t>
  </si>
  <si>
    <t>HERMANTO JAMBAK</t>
  </si>
  <si>
    <t>HIMSAR YOUNG HARIANJA</t>
  </si>
  <si>
    <t>HOTLAN F.SARAGIH</t>
  </si>
  <si>
    <t>INDRA W. MARPAUNG</t>
  </si>
  <si>
    <t>ISWANTO</t>
  </si>
  <si>
    <t>J. MORRIS SIAGIAN</t>
  </si>
  <si>
    <t>JAFAR SIDIK</t>
  </si>
  <si>
    <t>JAHIDIN A. KARIM</t>
  </si>
  <si>
    <t>JAILANI</t>
  </si>
  <si>
    <t>JATORANG LUMBANGAOL</t>
  </si>
  <si>
    <t>JHON FREDY</t>
  </si>
  <si>
    <t>JON RIZAL</t>
  </si>
  <si>
    <t>JONI KUSUMA</t>
  </si>
  <si>
    <t>JONI SUSANTO NABABAN</t>
  </si>
  <si>
    <t>JONNER HASIBUAN</t>
  </si>
  <si>
    <t>JONSON SITANGGANG</t>
  </si>
  <si>
    <t>JUFRIADI</t>
  </si>
  <si>
    <t>JUHARMI</t>
  </si>
  <si>
    <t>JULMAN SILALAHI</t>
  </si>
  <si>
    <t>KETLER ARITONANG</t>
  </si>
  <si>
    <t>LAMINGGUS</t>
  </si>
  <si>
    <t>LAMRO SITUMORANG</t>
  </si>
  <si>
    <t>LUKMAN</t>
  </si>
  <si>
    <t>M. FADLI</t>
  </si>
  <si>
    <t>M. JONI</t>
  </si>
  <si>
    <t>M. NASIR TARIGAN</t>
  </si>
  <si>
    <t>M. SYAFEI</t>
  </si>
  <si>
    <t>M.YAKUB</t>
  </si>
  <si>
    <t>MALIK RAFI</t>
  </si>
  <si>
    <t>MANGIHUT TUA SIREGAR</t>
  </si>
  <si>
    <t>MANOTAR PURBA</t>
  </si>
  <si>
    <t>MARDIN MANIK</t>
  </si>
  <si>
    <t>MARTINUS TARIGAN</t>
  </si>
  <si>
    <t>MARULI TUA SIMORANGKIR</t>
  </si>
  <si>
    <t>Merry Crismas Tobing</t>
  </si>
  <si>
    <t>MHD. ILHAM</t>
  </si>
  <si>
    <t>MOHTAMAR</t>
  </si>
  <si>
    <t>MUJIADI</t>
  </si>
  <si>
    <t>MUSLIM ALATAS</t>
  </si>
  <si>
    <t>MUSLIM PATUMA</t>
  </si>
  <si>
    <t>NGATIMAN</t>
  </si>
  <si>
    <t>NGERAKEN LINGGA</t>
  </si>
  <si>
    <t>NGONAL BATUBARA</t>
  </si>
  <si>
    <t>NIKO FRANS M ILHAM PASARIBU</t>
  </si>
  <si>
    <t>NOFA LAZUARDI</t>
  </si>
  <si>
    <t>NURMANSYAH</t>
  </si>
  <si>
    <t>PAIMAN</t>
  </si>
  <si>
    <t>PANTUN SILABAN</t>
  </si>
  <si>
    <t>Parlewan Padang</t>
  </si>
  <si>
    <t>PARLIE</t>
  </si>
  <si>
    <t>PARNO</t>
  </si>
  <si>
    <t>PENDI NAINGGOLAN</t>
  </si>
  <si>
    <t>PUADDI</t>
  </si>
  <si>
    <t>RAMLAN MANURUNG</t>
  </si>
  <si>
    <t>RAMLI JALIL</t>
  </si>
  <si>
    <t>RAMSES NAPITUPULU</t>
  </si>
  <si>
    <t>RAMSES PARULIAN DAMANIK</t>
  </si>
  <si>
    <t>AWAK I - 16 &amp; 19</t>
  </si>
  <si>
    <t>RIAN SAMPE SIAHAAN</t>
  </si>
  <si>
    <t>RUDI PANJAITAN</t>
  </si>
  <si>
    <t>RUDOLF SINURAT</t>
  </si>
  <si>
    <t>RUDY HARTONO</t>
  </si>
  <si>
    <t>RUSMAN H</t>
  </si>
  <si>
    <t>SABDA MANULLANG</t>
  </si>
  <si>
    <t>SAID SAFRIZAL</t>
  </si>
  <si>
    <t>SALIM BERUTU</t>
  </si>
  <si>
    <t>SALMON TAMPUBOLON</t>
  </si>
  <si>
    <t>SAMPE MARTUA  PASARIBU</t>
  </si>
  <si>
    <t>SAMUEL SIMANJUNTAK</t>
  </si>
  <si>
    <t>SARIAMAN SARAGI</t>
  </si>
  <si>
    <t>SARWINDI</t>
  </si>
  <si>
    <t>SAUD ROY SIMANJUNTAK</t>
  </si>
  <si>
    <t>SIDDIK</t>
  </si>
  <si>
    <t>SIHAR M. SIRAIT</t>
  </si>
  <si>
    <t>SINDORO KOSMIRUS PURBA</t>
  </si>
  <si>
    <t>SOFYANIE M. NUH</t>
  </si>
  <si>
    <t>SOPRIN SIHOTANG</t>
  </si>
  <si>
    <t>SUBANDI</t>
  </si>
  <si>
    <t>SUGIMIN</t>
  </si>
  <si>
    <t>SUHARTONO</t>
  </si>
  <si>
    <t>SUHENDRA SH</t>
  </si>
  <si>
    <t>SUJONO GINTING</t>
  </si>
  <si>
    <t>SUMASDI</t>
  </si>
  <si>
    <t>SUNARTO</t>
  </si>
  <si>
    <t>SUPIYANDI</t>
  </si>
  <si>
    <t>SUPRIONO</t>
  </si>
  <si>
    <t>SURYADI</t>
  </si>
  <si>
    <t>SUTRISNO</t>
  </si>
  <si>
    <t>Swisno</t>
  </si>
  <si>
    <t>SYAFRUDDIN AMIR</t>
  </si>
  <si>
    <t>SYAHRIAL</t>
  </si>
  <si>
    <t>SYAMSUL</t>
  </si>
  <si>
    <t>TARJON SITORUS</t>
  </si>
  <si>
    <t>TIMBUL NAINGGOLAN</t>
  </si>
  <si>
    <t>TOBOK BUDIANTO SIMANJUNTAK</t>
  </si>
  <si>
    <t>TOHAPI RAPI SIANTURI</t>
  </si>
  <si>
    <t>TONGGO LUBIS</t>
  </si>
  <si>
    <t>TONGGO PITUA</t>
  </si>
  <si>
    <t>TRI HANDOYO</t>
  </si>
  <si>
    <t>TUKINO</t>
  </si>
  <si>
    <t>WAHERMAN</t>
  </si>
  <si>
    <t>WAHYUDI SASTRA</t>
  </si>
  <si>
    <t>WARIANTO</t>
  </si>
  <si>
    <t>YUNRIZAL</t>
  </si>
  <si>
    <t>ZAINAL A. LUBIS</t>
  </si>
  <si>
    <t>ZAKARIA BARUS</t>
  </si>
  <si>
    <t>ZUBEIR</t>
  </si>
  <si>
    <t>Zulkifli</t>
  </si>
  <si>
    <t>ABDUL KADIR JAILANI</t>
  </si>
  <si>
    <t>ABDULLAH HASYIM</t>
  </si>
  <si>
    <t>ACHMAD HARAMAIN</t>
  </si>
  <si>
    <t>Ade Fitria</t>
  </si>
  <si>
    <t>ADE IRAWAN NST</t>
  </si>
  <si>
    <t>AGUS PRANOTO</t>
  </si>
  <si>
    <t xml:space="preserve">AWAK II </t>
  </si>
  <si>
    <t>AGUS SALIM (B)</t>
  </si>
  <si>
    <t>AGUS SISWANTO</t>
  </si>
  <si>
    <t>AGUS SUPRIYADI</t>
  </si>
  <si>
    <t>AHMAD TAUFIK SIMANUGKALIT</t>
  </si>
  <si>
    <t>ALBERT TOBING</t>
  </si>
  <si>
    <t>ALFIAN TANJUNG</t>
  </si>
  <si>
    <t>ALI SAKTI GURNING</t>
  </si>
  <si>
    <t>ALUN SUMANTO</t>
  </si>
  <si>
    <t>ANDI IRAWAN</t>
  </si>
  <si>
    <t>ANDI RAHMADANI</t>
  </si>
  <si>
    <t>ANDI SYAHPUTRA</t>
  </si>
  <si>
    <t>ANDREAS SIHITE</t>
  </si>
  <si>
    <t>ARIFIN SIPAHUTAR</t>
  </si>
  <si>
    <t>ARMANSYAH</t>
  </si>
  <si>
    <t>ASNAWI</t>
  </si>
  <si>
    <t>ASTOM SITORUS</t>
  </si>
  <si>
    <t>BAMBANG JULIAN TONNY</t>
  </si>
  <si>
    <t>BENY SIHITE</t>
  </si>
  <si>
    <t>BOBBY HARYANTO</t>
  </si>
  <si>
    <t>BOY H SIMANJUNTAK</t>
  </si>
  <si>
    <t>BURHANUDDIN</t>
  </si>
  <si>
    <t>CHAIRIL SULANO</t>
  </si>
  <si>
    <t>CHANDRA ADRIANUS SIDABUTAR</t>
  </si>
  <si>
    <t>DAPOT GURNING</t>
  </si>
  <si>
    <t>DEDI IRAWAN</t>
  </si>
  <si>
    <t>DEDI SUHENDRA</t>
  </si>
  <si>
    <t>DEPAN IRPANDI</t>
  </si>
  <si>
    <t>DONAL H MANURUNG</t>
  </si>
  <si>
    <t>EDYSON TARIGAN T</t>
  </si>
  <si>
    <t>ELLYANTO</t>
  </si>
  <si>
    <t>EPRINANDUS S.</t>
  </si>
  <si>
    <t>ERWIN ERIANTO</t>
  </si>
  <si>
    <t>FAHRIZAL</t>
  </si>
  <si>
    <t>FAISAL</t>
  </si>
  <si>
    <t>FERDIAN MARBUN</t>
  </si>
  <si>
    <t>FERIADI</t>
  </si>
  <si>
    <t>FOLIM SIHITE</t>
  </si>
  <si>
    <t>FRANTO SIHOMBING</t>
  </si>
  <si>
    <t>HAMONANGAN AMBARITA</t>
  </si>
  <si>
    <t>HANSON</t>
  </si>
  <si>
    <t>HERMAN DANA</t>
  </si>
  <si>
    <t>HERWIN</t>
  </si>
  <si>
    <t>HOTMAN JAYAPUTRA PURBA</t>
  </si>
  <si>
    <t>ICHSAN</t>
  </si>
  <si>
    <t>INDRA SALEH HUTABARAT</t>
  </si>
  <si>
    <t>IRAWAN</t>
  </si>
  <si>
    <t>IRHAM</t>
  </si>
  <si>
    <t>IRVAN</t>
  </si>
  <si>
    <t>IRWAN SYAHPUTRA</t>
  </si>
  <si>
    <t>IRWANTO</t>
  </si>
  <si>
    <t>ISMAIL GOPAR</t>
  </si>
  <si>
    <t>JAKOBUS SIREGAR</t>
  </si>
  <si>
    <t>JAMALUDDIN NASUTION</t>
  </si>
  <si>
    <t>JAMANGIHUT NAIBAHO</t>
  </si>
  <si>
    <t>JEXTRONG RUMAPEA</t>
  </si>
  <si>
    <t>JHONSON SIREGAR</t>
  </si>
  <si>
    <t>JIMMY KRISTIAN SILALAHI</t>
  </si>
  <si>
    <t>JONSON ARITONANG S</t>
  </si>
  <si>
    <t>JORRY SIMANULLANG</t>
  </si>
  <si>
    <t>JOSUA LUKMAN PANGGABEAN</t>
  </si>
  <si>
    <t>JULHAIDIR</t>
  </si>
  <si>
    <t>JULHAMDANI</t>
  </si>
  <si>
    <t>JUNAIDI NST</t>
  </si>
  <si>
    <t>JUNAIDI ZAKARIA</t>
  </si>
  <si>
    <t>KHOIRUL AZMI NST</t>
  </si>
  <si>
    <t>KISWANTO</t>
  </si>
  <si>
    <t>LA ODE ANDI KOTA UMAR</t>
  </si>
  <si>
    <t>LAMHOT SIHOMBING</t>
  </si>
  <si>
    <t>LEORENSIUS SINAMBELA</t>
  </si>
  <si>
    <t>LILI SUHERI</t>
  </si>
  <si>
    <t>M. ARIEF SIMBOLON</t>
  </si>
  <si>
    <t>M. IRJAN</t>
  </si>
  <si>
    <t>M. MUSLIM</t>
  </si>
  <si>
    <t>MANAPAR SIHOTANG</t>
  </si>
  <si>
    <t>MANGARA TOGI BS TAMBUNAN</t>
  </si>
  <si>
    <t>MARUDUT SITORUS</t>
  </si>
  <si>
    <t>MARWANSYAH</t>
  </si>
  <si>
    <t>MHD. KHAIRULLAH</t>
  </si>
  <si>
    <t>MINTAR MARUHUM TOGATOROP</t>
  </si>
  <si>
    <t>MOSES SIMAMORA</t>
  </si>
  <si>
    <t>MOTTO LUBIS</t>
  </si>
  <si>
    <t>MUHAMMAD DAVID</t>
  </si>
  <si>
    <t>MUHAMMAD IKHSAN</t>
  </si>
  <si>
    <t>MUHAMMAD SYAFRI</t>
  </si>
  <si>
    <t>MUHAMMAD TAUFIK</t>
  </si>
  <si>
    <t>MUHATIR HAMDANI</t>
  </si>
  <si>
    <t>MULIANTO</t>
  </si>
  <si>
    <t>NANANG HIDAYAT</t>
  </si>
  <si>
    <t>NGADIRUN</t>
  </si>
  <si>
    <t>PARULIAN TAMBUNAN</t>
  </si>
  <si>
    <t>PUTRA HARTONO NABABAN</t>
  </si>
  <si>
    <t>RAHMAD ROHIDAN</t>
  </si>
  <si>
    <t>RAHMATSYAH</t>
  </si>
  <si>
    <t>RAMLAN</t>
  </si>
  <si>
    <t>REZA NUGRAHA</t>
  </si>
  <si>
    <t>RICARDO SARAGIH</t>
  </si>
  <si>
    <t>RICO F BANJARNAHOR</t>
  </si>
  <si>
    <t>RINTO F. TUMEANG</t>
  </si>
  <si>
    <t>RUDIANTO TAMPUBOLON</t>
  </si>
  <si>
    <t>SAHAT M. NABABAN</t>
  </si>
  <si>
    <t>Sahrizal</t>
  </si>
  <si>
    <t>SAHRUZAR HASIBUAN</t>
  </si>
  <si>
    <t>Sanfri Sihombing</t>
  </si>
  <si>
    <t>SOTAN SAMOSIR</t>
  </si>
  <si>
    <t>SUBANDI YUMAIDA</t>
  </si>
  <si>
    <t>SUDARLIN</t>
  </si>
  <si>
    <t>SUDARMONO</t>
  </si>
  <si>
    <t>SUDARTO</t>
  </si>
  <si>
    <t>SUGI RIADI</t>
  </si>
  <si>
    <t>SUGIRAN</t>
  </si>
  <si>
    <t>SUNARTO -74</t>
  </si>
  <si>
    <t>SUPRI ARIANTO</t>
  </si>
  <si>
    <t>SUSANTO</t>
  </si>
  <si>
    <t>SYAFARUDDIN</t>
  </si>
  <si>
    <t>SYAFRIADI HARAHAP</t>
  </si>
  <si>
    <t>SYAHRIZAL LUBIS</t>
  </si>
  <si>
    <t>SYAHRUL</t>
  </si>
  <si>
    <t>T. NANDA EKA PRIMA</t>
  </si>
  <si>
    <t>TARUNA WIJAYA</t>
  </si>
  <si>
    <t>TULUS PARTOMUAN TAMBUNAN</t>
  </si>
  <si>
    <t>TUMPAK M SIMANJUNTAK</t>
  </si>
  <si>
    <t>USMAN GUNAWAN</t>
  </si>
  <si>
    <t>VIVIC GUNARTO</t>
  </si>
  <si>
    <t>WAHYU HIDAYAT</t>
  </si>
  <si>
    <t>WISNU</t>
  </si>
  <si>
    <t>ZAINAL ABIDIN SAMAD</t>
  </si>
  <si>
    <t>ZAINAL ARIFIN NST.</t>
  </si>
  <si>
    <t>ZULFAN</t>
  </si>
  <si>
    <t>RINCIAN GAJI AWAK POLA TARIF</t>
  </si>
  <si>
    <t>ABDUL HADI PULUNGAN</t>
  </si>
  <si>
    <t>BAMBANG HERMANTO GINTING</t>
  </si>
  <si>
    <t>DIAN PRIADI</t>
  </si>
  <si>
    <t>FERI SANDI</t>
  </si>
  <si>
    <t>HIDAYAT</t>
  </si>
  <si>
    <t>IRWAN SYAHPUTRA WASIMEN</t>
  </si>
  <si>
    <t>JOHANNES SIREGAR</t>
  </si>
  <si>
    <t>JUNAIDI ABDILAH</t>
  </si>
  <si>
    <t>MAHYUDI SISWOYO</t>
  </si>
  <si>
    <t>MANGAIN SIMATUPANG</t>
  </si>
  <si>
    <t>NUR RAHMAT</t>
  </si>
  <si>
    <t>PAIMAN SILALAHI</t>
  </si>
  <si>
    <t>PEBERANTO PANGGABEAN</t>
  </si>
  <si>
    <t>RINDU SINAGA</t>
  </si>
  <si>
    <t>SUDARMAN PURBA</t>
  </si>
  <si>
    <t>SUGENG JUNAIDHY</t>
  </si>
  <si>
    <t>AWAK I PARTAMAX</t>
  </si>
  <si>
    <t>SUPRIANTO</t>
  </si>
  <si>
    <t>SYAHRIZAL ANDRI</t>
  </si>
  <si>
    <t>W. SILALAHI</t>
  </si>
  <si>
    <t>YUSWANTO</t>
  </si>
  <si>
    <t>TOTAL GAJI AWAK POLA TARIF</t>
  </si>
  <si>
    <t>1060010068297</t>
  </si>
  <si>
    <t>1060007164240</t>
  </si>
  <si>
    <t>1060011241877</t>
  </si>
  <si>
    <t>PT. ELNUSA PETROFIN TBBM PADANG</t>
  </si>
  <si>
    <t>AL ANDRIS</t>
  </si>
  <si>
    <t>KOOR. LAKA</t>
  </si>
  <si>
    <t>ALIMUDIN</t>
  </si>
  <si>
    <t>KOOR. LAPANGAN</t>
  </si>
  <si>
    <t>ANGERAGO ZAI</t>
  </si>
  <si>
    <t>BUCHORI MUSLIM</t>
  </si>
  <si>
    <t>BUDI CHANDRA</t>
  </si>
  <si>
    <t>DISPACHER</t>
  </si>
  <si>
    <t>DEDI PUTRA</t>
  </si>
  <si>
    <t>ASS. QQ</t>
  </si>
  <si>
    <t>DESWITA</t>
  </si>
  <si>
    <t>PWS. UTAMA</t>
  </si>
  <si>
    <t>DEVI GUSTIA PRATAMA</t>
  </si>
  <si>
    <t>DEWI SAPUTRI</t>
  </si>
  <si>
    <t>DONRIKLES</t>
  </si>
  <si>
    <t>ASS. QHSSE</t>
  </si>
  <si>
    <t>ERMANSYAH</t>
  </si>
  <si>
    <t>FADRI FEBRIAN</t>
  </si>
  <si>
    <t>RITASE</t>
  </si>
  <si>
    <t>FERIYADI</t>
  </si>
  <si>
    <t>FITRI DEWI</t>
  </si>
  <si>
    <t>FITRIA MELANI</t>
  </si>
  <si>
    <t>GENDA ABDI PUTRA</t>
  </si>
  <si>
    <t>GUSNEDI</t>
  </si>
  <si>
    <t>HANDRI</t>
  </si>
  <si>
    <t>MAEGGEI RICHARD</t>
  </si>
  <si>
    <t>MARDISON</t>
  </si>
  <si>
    <t>MEGA RESTU</t>
  </si>
  <si>
    <t>ADM QHSSE</t>
  </si>
  <si>
    <t>NOVRIEVENDI</t>
  </si>
  <si>
    <t>NUSIRWAN</t>
  </si>
  <si>
    <t>RAHMAD FIRMANA</t>
  </si>
  <si>
    <t>RAHMANILA</t>
  </si>
  <si>
    <t>RESNO</t>
  </si>
  <si>
    <t>RIKO JUNAIDI</t>
  </si>
  <si>
    <t>RIYON SAPUTRA</t>
  </si>
  <si>
    <t>RONALD</t>
  </si>
  <si>
    <t>SITI MEUTIA RAMANDA, SE</t>
  </si>
  <si>
    <t>VENNI KURNIASARI, ST</t>
  </si>
  <si>
    <t>YELIA SISMONA, S Hut</t>
  </si>
  <si>
    <t>ADM PAYROLL</t>
  </si>
  <si>
    <t>YURNAL DIRMAN</t>
  </si>
  <si>
    <t>ZAUHARI SALIM</t>
  </si>
  <si>
    <t>ZUL SUHERMAN</t>
  </si>
  <si>
    <t>ADE FERDIAN</t>
  </si>
  <si>
    <t>ADEK CHANDRA</t>
  </si>
  <si>
    <t>AFRIJONI</t>
  </si>
  <si>
    <t>AFRIZAL DATUK</t>
  </si>
  <si>
    <t>AFRIZON</t>
  </si>
  <si>
    <t>AFRIZON AA</t>
  </si>
  <si>
    <t>AGUNG KURNIAWAN</t>
  </si>
  <si>
    <t>AGUSNEDI</t>
  </si>
  <si>
    <t>ALAM IRWANDI</t>
  </si>
  <si>
    <t>ALBERTO VALENTINO</t>
  </si>
  <si>
    <t>ALI USMAN</t>
  </si>
  <si>
    <t>AMRIZAL</t>
  </si>
  <si>
    <t>ANDI ASRA</t>
  </si>
  <si>
    <t>ANDRE WIJAYA</t>
  </si>
  <si>
    <t>ANFIRDAUS</t>
  </si>
  <si>
    <t>ANTHONI</t>
  </si>
  <si>
    <t>ARDISON</t>
  </si>
  <si>
    <t>ARFI PURNAMA</t>
  </si>
  <si>
    <t>ARIS PANAI</t>
  </si>
  <si>
    <t>ARMAN</t>
  </si>
  <si>
    <t>ASMAR TAMAR</t>
  </si>
  <si>
    <t>ASWIN</t>
  </si>
  <si>
    <t>BENDRIADI</t>
  </si>
  <si>
    <t>BENI SATRIA</t>
  </si>
  <si>
    <t>BENI YOSEP PUTRA</t>
  </si>
  <si>
    <t>BURHANUDDIN KM</t>
  </si>
  <si>
    <t>BUYUNG ENEK</t>
  </si>
  <si>
    <t>DAMRAN</t>
  </si>
  <si>
    <t>DARUL KAMAL</t>
  </si>
  <si>
    <t>DASRIL</t>
  </si>
  <si>
    <t>DESMANTO</t>
  </si>
  <si>
    <t>DESWANDI</t>
  </si>
  <si>
    <t>DESYANTO</t>
  </si>
  <si>
    <t>EDISON</t>
  </si>
  <si>
    <t>ERINAL</t>
  </si>
  <si>
    <t>ERMAN (PENGHULU)</t>
  </si>
  <si>
    <t>FADLI PRIMA YOLANDA</t>
  </si>
  <si>
    <t>FERDI YANTO</t>
  </si>
  <si>
    <t>FIRDAUS</t>
  </si>
  <si>
    <t>GUSRIANTON</t>
  </si>
  <si>
    <t>GUSTIAN</t>
  </si>
  <si>
    <t>GUSTIAR</t>
  </si>
  <si>
    <t>HARI ANDIKO</t>
  </si>
  <si>
    <t>HARRY HARDIAN</t>
  </si>
  <si>
    <t>HENDRA</t>
  </si>
  <si>
    <t>HENDRI BOY</t>
  </si>
  <si>
    <t>HENDRIMON</t>
  </si>
  <si>
    <t>HENDRIZAL</t>
  </si>
  <si>
    <t>HENDRIZAL (RELIVE )</t>
  </si>
  <si>
    <t>HERMULYADI</t>
  </si>
  <si>
    <t>IDHAM KHALID</t>
  </si>
  <si>
    <t>IKRAR DINATA</t>
  </si>
  <si>
    <t>INDRA PON</t>
  </si>
  <si>
    <t>IR.IMZAL</t>
  </si>
  <si>
    <t>IRFAN SASMITA</t>
  </si>
  <si>
    <t>IRWAN BAHAR</t>
  </si>
  <si>
    <t>JASMAN PAP</t>
  </si>
  <si>
    <t>JASMAN SS</t>
  </si>
  <si>
    <t>JHON KENEDI</t>
  </si>
  <si>
    <t>JHONI HENDRA</t>
  </si>
  <si>
    <t>JHONNANUR</t>
  </si>
  <si>
    <t>JON EFFENDI</t>
  </si>
  <si>
    <t>JON PRIZAL</t>
  </si>
  <si>
    <t>JONERISMAN</t>
  </si>
  <si>
    <t>JONI AKMAL</t>
  </si>
  <si>
    <t>JONI EKA PUTRA</t>
  </si>
  <si>
    <t>JUFRIZON</t>
  </si>
  <si>
    <t>JULI HENDRI</t>
  </si>
  <si>
    <t>JULI IRWANTO</t>
  </si>
  <si>
    <t>JUMAIDI TARIS</t>
  </si>
  <si>
    <t>JUNRIZAL</t>
  </si>
  <si>
    <t>M.KURNIA</t>
  </si>
  <si>
    <t>M.NASIR</t>
  </si>
  <si>
    <t>MAHYU DANIL</t>
  </si>
  <si>
    <t>MAIDONI</t>
  </si>
  <si>
    <t>MAIKAR HENDRI</t>
  </si>
  <si>
    <t>MARDIANTO</t>
  </si>
  <si>
    <t>MARDUS</t>
  </si>
  <si>
    <t>MARTA DENI</t>
  </si>
  <si>
    <t>MASRIZAL</t>
  </si>
  <si>
    <t>MASWANDI</t>
  </si>
  <si>
    <t>MIRWAN</t>
  </si>
  <si>
    <t>MONDRAVENI</t>
  </si>
  <si>
    <t>NASRUL AA</t>
  </si>
  <si>
    <t>NAZAIFUL</t>
  </si>
  <si>
    <t>NOFRISDIANTO</t>
  </si>
  <si>
    <t>NOPRIYANDI</t>
  </si>
  <si>
    <t>NOVIAN GANI</t>
  </si>
  <si>
    <t>ONJI DARMAN</t>
  </si>
  <si>
    <t>PARINAS</t>
  </si>
  <si>
    <t>PEBI HERIANTO</t>
  </si>
  <si>
    <t>PUTRA. P</t>
  </si>
  <si>
    <t>RAFLIADI</t>
  </si>
  <si>
    <t>RAFNEDIANTO</t>
  </si>
  <si>
    <t>RAISMAN</t>
  </si>
  <si>
    <t>RAYHAN</t>
  </si>
  <si>
    <t>RICHARD ANDERSON</t>
  </si>
  <si>
    <t>RIKO CHANDRA</t>
  </si>
  <si>
    <t>RINALDI</t>
  </si>
  <si>
    <t>RIRI JUNAIDI</t>
  </si>
  <si>
    <t>RISKA YUNILHAM</t>
  </si>
  <si>
    <t>ROMI</t>
  </si>
  <si>
    <t>RONI SAPRIANTO</t>
  </si>
  <si>
    <t>RONI YBM</t>
  </si>
  <si>
    <t>SADRI</t>
  </si>
  <si>
    <t>SASRA DONI</t>
  </si>
  <si>
    <t>SYAFDIMAR</t>
  </si>
  <si>
    <t>SYAFRIL</t>
  </si>
  <si>
    <t>SYAFRINALDI</t>
  </si>
  <si>
    <t>SYAFRONI</t>
  </si>
  <si>
    <t>SYAHRUL.AA</t>
  </si>
  <si>
    <t>SYAHRUL.SS</t>
  </si>
  <si>
    <t>SYAIFUL</t>
  </si>
  <si>
    <t>SYAMSUARDI</t>
  </si>
  <si>
    <t>TOPAN ROJIS</t>
  </si>
  <si>
    <t>TOTO HARTOTO</t>
  </si>
  <si>
    <t>TRIANTO SIREGAR</t>
  </si>
  <si>
    <t>ULNADI JAMUIR</t>
  </si>
  <si>
    <t>WENDRIZAL</t>
  </si>
  <si>
    <t>WILYON YUDA .D</t>
  </si>
  <si>
    <t>WINARYO</t>
  </si>
  <si>
    <t>YULISMAN</t>
  </si>
  <si>
    <t>YUNAIDI</t>
  </si>
  <si>
    <t>YUPARMAN</t>
  </si>
  <si>
    <t>YURDIWAN</t>
  </si>
  <si>
    <t>ZAITUL RAHMAN EKO</t>
  </si>
  <si>
    <t>ZAMRIADI</t>
  </si>
  <si>
    <t>ZAMRIL</t>
  </si>
  <si>
    <t>ZUL FREDI</t>
  </si>
  <si>
    <t>ZULKARNAIN</t>
  </si>
  <si>
    <t>ZULKIFLI MELAYU</t>
  </si>
  <si>
    <t>ZUWIRMAN</t>
  </si>
  <si>
    <t>ADE CHANDRA</t>
  </si>
  <si>
    <t>ADE SAPUTRA</t>
  </si>
  <si>
    <t>ADRAMADANI</t>
  </si>
  <si>
    <t>AFRIANDI</t>
  </si>
  <si>
    <t>AFRIDON</t>
  </si>
  <si>
    <t>AFRIDON ( KERNET )</t>
  </si>
  <si>
    <t>AFRIZAL KOTO</t>
  </si>
  <si>
    <t>AGROSNO</t>
  </si>
  <si>
    <t>ALAM TANJUNG</t>
  </si>
  <si>
    <t>ALDI CHAN</t>
  </si>
  <si>
    <t>ALEK CANDRA</t>
  </si>
  <si>
    <t>ALESSANDRO</t>
  </si>
  <si>
    <t>ALI CHANDRA</t>
  </si>
  <si>
    <t>AMRIZAL B</t>
  </si>
  <si>
    <t>ANAS MALIK</t>
  </si>
  <si>
    <t>ANDO ANDIKO</t>
  </si>
  <si>
    <t>ANDRA FADLI</t>
  </si>
  <si>
    <t>ANTO ASBA PUTRA</t>
  </si>
  <si>
    <t>ARDIYAL</t>
  </si>
  <si>
    <t>ASRUL</t>
  </si>
  <si>
    <t>AZIZURAHMAN</t>
  </si>
  <si>
    <t>BASRIL</t>
  </si>
  <si>
    <t>BASRIZAL</t>
  </si>
  <si>
    <t>BASTIAN</t>
  </si>
  <si>
    <t>BAYU NUMARA</t>
  </si>
  <si>
    <t>BUDI HENDRA</t>
  </si>
  <si>
    <t>CANDRA AMRAN</t>
  </si>
  <si>
    <t>DAPITOS</t>
  </si>
  <si>
    <t>DEDE PUTRA</t>
  </si>
  <si>
    <t>DEDI AFRIANDI</t>
  </si>
  <si>
    <t>DEFLAN SAPUTRA</t>
  </si>
  <si>
    <t>DELI SAPUTRA</t>
  </si>
  <si>
    <t>DELMANSYAH</t>
  </si>
  <si>
    <t>DELVI HENDRI</t>
  </si>
  <si>
    <t>DICKY KURNIAWAN</t>
  </si>
  <si>
    <t>DODY AFRIANTO</t>
  </si>
  <si>
    <t>DONI WOSMON</t>
  </si>
  <si>
    <t>EDRIYEL</t>
  </si>
  <si>
    <t>EFRIANDI</t>
  </si>
  <si>
    <t>ELFIZA SAPUTRA</t>
  </si>
  <si>
    <t>ENGKI PUTRA</t>
  </si>
  <si>
    <t>EVI EKA PUTRA</t>
  </si>
  <si>
    <t>FAUZI</t>
  </si>
  <si>
    <t>FEBRI ADI</t>
  </si>
  <si>
    <t>FIKAR DANET</t>
  </si>
  <si>
    <t>FIRMAN</t>
  </si>
  <si>
    <t>FITRIADI</t>
  </si>
  <si>
    <t>GUSMAN TIO</t>
  </si>
  <si>
    <t>GUSWANDI</t>
  </si>
  <si>
    <t>HENDRI DONI</t>
  </si>
  <si>
    <t>HENDRI NOVINDRA</t>
  </si>
  <si>
    <t>HENDRI SUMARDI</t>
  </si>
  <si>
    <t>HERU HADI GUNA</t>
  </si>
  <si>
    <t>IDDI FIRNANDES</t>
  </si>
  <si>
    <t>ILHAM TANJUNG</t>
  </si>
  <si>
    <t>INDRA GUNAWAN</t>
  </si>
  <si>
    <t>INDRA GUSWANTO</t>
  </si>
  <si>
    <t>INDRA JUNAIDI</t>
  </si>
  <si>
    <t>IRWAN SOFA</t>
  </si>
  <si>
    <t>IRWANDI</t>
  </si>
  <si>
    <t>IRWANSAH</t>
  </si>
  <si>
    <t>ISNALDI</t>
  </si>
  <si>
    <t>JAFRIL</t>
  </si>
  <si>
    <t>JAMIROL</t>
  </si>
  <si>
    <t>JASRIL</t>
  </si>
  <si>
    <t>JASRUL</t>
  </si>
  <si>
    <t>JEFRIADI</t>
  </si>
  <si>
    <t>JEKI PUTRA</t>
  </si>
  <si>
    <t>JONI CANDRA</t>
  </si>
  <si>
    <t>JONI EFENDI</t>
  </si>
  <si>
    <t>JONI HENDRA</t>
  </si>
  <si>
    <t>JONI INDRA</t>
  </si>
  <si>
    <t>JONNI CAN</t>
  </si>
  <si>
    <t>JUMAIDI</t>
  </si>
  <si>
    <t>KAFRIZAL</t>
  </si>
  <si>
    <t>KARNEDI</t>
  </si>
  <si>
    <t>KEKI HENDRA TANJUNG</t>
  </si>
  <si>
    <t>MAIDISON</t>
  </si>
  <si>
    <t>MAIMON</t>
  </si>
  <si>
    <t>MARTIN UJANG</t>
  </si>
  <si>
    <t>MASRI</t>
  </si>
  <si>
    <t>MASRIZAL ( KERNET )</t>
  </si>
  <si>
    <t>METIO MARTA</t>
  </si>
  <si>
    <t>MUHAMAD ERNADI</t>
  </si>
  <si>
    <t>MUHAMAD JUNAIDI</t>
  </si>
  <si>
    <t>MUHAMMAD IDRUS</t>
  </si>
  <si>
    <t>MUSLIM</t>
  </si>
  <si>
    <t>MUSWARDI</t>
  </si>
  <si>
    <t>NASREL</t>
  </si>
  <si>
    <t>NASRIL</t>
  </si>
  <si>
    <t>NASRUL</t>
  </si>
  <si>
    <t>NAZARWEN</t>
  </si>
  <si>
    <t>NGATEMAN</t>
  </si>
  <si>
    <t>NOFRIADI (SEI BEREMAS )</t>
  </si>
  <si>
    <t>NOVIRMAN</t>
  </si>
  <si>
    <t>OKI ANDESVA</t>
  </si>
  <si>
    <t>PETRO YANTO</t>
  </si>
  <si>
    <t>RAFI ALAS DAMINA</t>
  </si>
  <si>
    <t>RAHMAD DIYANTO</t>
  </si>
  <si>
    <t>RAISMAN ( KERNET )</t>
  </si>
  <si>
    <t>RAMLIS</t>
  </si>
  <si>
    <t>REFRA</t>
  </si>
  <si>
    <t>REKSI ZAMORA</t>
  </si>
  <si>
    <t>REZKI</t>
  </si>
  <si>
    <t>RICO RAMANDA</t>
  </si>
  <si>
    <t>RIDWAN CANIAGO</t>
  </si>
  <si>
    <t>RIFAL WAHYUDI</t>
  </si>
  <si>
    <t>RIKI BUSMAN</t>
  </si>
  <si>
    <t>RISMAN</t>
  </si>
  <si>
    <t>RIVALDI</t>
  </si>
  <si>
    <t>RIYON ASRIZAL</t>
  </si>
  <si>
    <t>RIZAL</t>
  </si>
  <si>
    <t>RONALDO ADI SAPUTRA</t>
  </si>
  <si>
    <t>RONI FERDIAN</t>
  </si>
  <si>
    <t>RONI HERIKA</t>
  </si>
  <si>
    <t>RULI WAHYUDI</t>
  </si>
  <si>
    <t>RUSNALDI</t>
  </si>
  <si>
    <t>SARMAN</t>
  </si>
  <si>
    <t>SATRIA TAFSIR HERU</t>
  </si>
  <si>
    <t>SUHERMAN</t>
  </si>
  <si>
    <t>SYAFRIAL</t>
  </si>
  <si>
    <t>SYAFRIL I</t>
  </si>
  <si>
    <t>SYAFRINAL</t>
  </si>
  <si>
    <t>TONDI DONIA MORA</t>
  </si>
  <si>
    <t>TONI ASKA PUTRA</t>
  </si>
  <si>
    <t>TRI RAMA YUDI</t>
  </si>
  <si>
    <t>URSULA</t>
  </si>
  <si>
    <t>VICTORI</t>
  </si>
  <si>
    <t>WENDRA EFENDI</t>
  </si>
  <si>
    <t>WENDRA EKA PUTRA</t>
  </si>
  <si>
    <t>WENDY WAHYUDI</t>
  </si>
  <si>
    <t>WIDI ASRI DONDI</t>
  </si>
  <si>
    <t>WINDRIANSYAH</t>
  </si>
  <si>
    <t>YOZI PUTRA</t>
  </si>
  <si>
    <t>YUDIANSYAH</t>
  </si>
  <si>
    <t>YULIZA MARTA EVENDI</t>
  </si>
  <si>
    <t>ZAINAL CHANDRA</t>
  </si>
  <si>
    <t>ZARMAN PUTRA</t>
  </si>
  <si>
    <t>ZULFIKAR</t>
  </si>
  <si>
    <t>ZULHENDRI</t>
  </si>
  <si>
    <t>PT. ELNUSA PETROFIN TBBM PALEMBANG</t>
  </si>
  <si>
    <t>Gate Keeper</t>
  </si>
  <si>
    <t>ACH. FAUZI</t>
  </si>
  <si>
    <t>ALFIAN IBNU WIBOWO</t>
  </si>
  <si>
    <t>ALIMIN FITHONAH</t>
  </si>
  <si>
    <t>Sopir Ops.</t>
  </si>
  <si>
    <t>ARI KRISTANTO</t>
  </si>
  <si>
    <t>Mekanik Workshop</t>
  </si>
  <si>
    <t>BENNY JUNIRDO</t>
  </si>
  <si>
    <t>QHSE</t>
  </si>
  <si>
    <t>DARSIM</t>
  </si>
  <si>
    <t>EFFENDI</t>
  </si>
  <si>
    <t>FETTY INDAH SARI</t>
  </si>
  <si>
    <t>IBRAHIM</t>
  </si>
  <si>
    <t>JOKO PRAYITNO</t>
  </si>
  <si>
    <t>MEIRIANSYAH</t>
  </si>
  <si>
    <t>SABTO WIJABMIKO</t>
  </si>
  <si>
    <t>SANDRO HERIYANTO</t>
  </si>
  <si>
    <t>SARDI PRATAMA</t>
  </si>
  <si>
    <t>WARISANTO</t>
  </si>
  <si>
    <t>Sopir Palembang</t>
  </si>
  <si>
    <t>A. RAHMAT</t>
  </si>
  <si>
    <t>ADNAN ARJUNA</t>
  </si>
  <si>
    <t>ADRIANI</t>
  </si>
  <si>
    <t>AGUS NUSA BHAKTI</t>
  </si>
  <si>
    <t>AGUS SUNARYO</t>
  </si>
  <si>
    <t>AHMAD</t>
  </si>
  <si>
    <t>AHMAD ISNAIDI</t>
  </si>
  <si>
    <t>AHMAD YANI</t>
  </si>
  <si>
    <t>AKBARUDIN</t>
  </si>
  <si>
    <t>ANDI FITRIYANTO</t>
  </si>
  <si>
    <t>ASWARI</t>
  </si>
  <si>
    <t>BUDI ISNANTO</t>
  </si>
  <si>
    <t>CATUR NUGROHO</t>
  </si>
  <si>
    <t>CECEP RUSTANDI</t>
  </si>
  <si>
    <t>DEDI KURNIAWAN</t>
  </si>
  <si>
    <t>DIKI SURACHMAT</t>
  </si>
  <si>
    <t>DJUNAIDI</t>
  </si>
  <si>
    <t>EDIKA SUWANDI</t>
  </si>
  <si>
    <t>ERYADI</t>
  </si>
  <si>
    <t>HAIRUL DANI</t>
  </si>
  <si>
    <t>HARI APRIADI</t>
  </si>
  <si>
    <t>HASANUDIN</t>
  </si>
  <si>
    <t>IBNU HAJAR</t>
  </si>
  <si>
    <t>IBRONI HADI</t>
  </si>
  <si>
    <t>INDRAYANTO</t>
  </si>
  <si>
    <t>IPAN SUMANTRI</t>
  </si>
  <si>
    <t>ISWANDI</t>
  </si>
  <si>
    <t>JUHARIDIN</t>
  </si>
  <si>
    <t>KADIR</t>
  </si>
  <si>
    <t>KAMALUDIN</t>
  </si>
  <si>
    <t>KHAIRUDIN</t>
  </si>
  <si>
    <t>M. ISKANDAR</t>
  </si>
  <si>
    <t>M. MUCHTAR</t>
  </si>
  <si>
    <t>MAJENI</t>
  </si>
  <si>
    <t>MAMAD</t>
  </si>
  <si>
    <t>MARJONI</t>
  </si>
  <si>
    <t>MUHAMMAD HASAN</t>
  </si>
  <si>
    <t xml:space="preserve">NAZARUDIN </t>
  </si>
  <si>
    <t>NOVRIADES</t>
  </si>
  <si>
    <t>NOVRIANDA</t>
  </si>
  <si>
    <t>PRAMONO</t>
  </si>
  <si>
    <t>RAMANSYAH</t>
  </si>
  <si>
    <t>RENDI FIKTORA</t>
  </si>
  <si>
    <t>REZA ROMADHONI</t>
  </si>
  <si>
    <t>RIO NOFRIAN</t>
  </si>
  <si>
    <t>RUDI VANDORI</t>
  </si>
  <si>
    <t>SAMRUN</t>
  </si>
  <si>
    <t>SUPARMAN</t>
  </si>
  <si>
    <t>SYAIFUL ANWAR</t>
  </si>
  <si>
    <t>SYAIFUL ISMAIL</t>
  </si>
  <si>
    <t>TRI YONO</t>
  </si>
  <si>
    <t>YAYANG ARIFIN</t>
  </si>
  <si>
    <t>YUSNI</t>
  </si>
  <si>
    <t>ZULYANI</t>
  </si>
  <si>
    <t>A.HADI</t>
  </si>
  <si>
    <t>Kernet Palembang</t>
  </si>
  <si>
    <t>ACHMAD BAKRI</t>
  </si>
  <si>
    <t>ADI SUSANTO</t>
  </si>
  <si>
    <t>AGUS ADRIANSYAH</t>
  </si>
  <si>
    <t>AMRI</t>
  </si>
  <si>
    <t>ANDERO NOSEV</t>
  </si>
  <si>
    <t>ANDRI JUNIANTO</t>
  </si>
  <si>
    <t>ANGGA FAHLEVI</t>
  </si>
  <si>
    <t>ANWAR</t>
  </si>
  <si>
    <t>ARIS MUNANDAR</t>
  </si>
  <si>
    <t>ARISANDI ISWANTO</t>
  </si>
  <si>
    <t>BAHRUDIN APRIYANTO</t>
  </si>
  <si>
    <t>BENNY MURDANI</t>
  </si>
  <si>
    <t>CHAIRUNAS FARDI</t>
  </si>
  <si>
    <t>CHANDRA NATA WIJAYA</t>
  </si>
  <si>
    <t>DARIFUL AMILIN</t>
  </si>
  <si>
    <t>DAVID YULIANSYAH</t>
  </si>
  <si>
    <t>DEDI PRIYONO</t>
  </si>
  <si>
    <t>DEDI SUDIRMAN</t>
  </si>
  <si>
    <t>DESRA AFRIANSYAH</t>
  </si>
  <si>
    <t>DIDIK SOLIHIN</t>
  </si>
  <si>
    <t>DONI CANDRA</t>
  </si>
  <si>
    <t>DONI WIHARJA</t>
  </si>
  <si>
    <t>FAJRIANSYAH</t>
  </si>
  <si>
    <t>FATRA APRIANDI</t>
  </si>
  <si>
    <t>HAIRUL ANWAR</t>
  </si>
  <si>
    <t>HAPIZAR</t>
  </si>
  <si>
    <t>HERU PRASETYO</t>
  </si>
  <si>
    <t>ILHAM FADLI</t>
  </si>
  <si>
    <t>KAMIL</t>
  </si>
  <si>
    <t>KUAT DARMANTO</t>
  </si>
  <si>
    <t>M. INDRA</t>
  </si>
  <si>
    <t>M. ISA DANISKA</t>
  </si>
  <si>
    <t>M. RIVAN MEIDIANTA</t>
  </si>
  <si>
    <t>MARYUN</t>
  </si>
  <si>
    <t>MELKY ANUGRAHA</t>
  </si>
  <si>
    <t>MISRAN MULYADI</t>
  </si>
  <si>
    <t>MUHAMMAD JAILANI</t>
  </si>
  <si>
    <t>MUSLIMIN</t>
  </si>
  <si>
    <t>NANANG HERMAWAN</t>
  </si>
  <si>
    <t>NGADIONO</t>
  </si>
  <si>
    <t>PURWANDI</t>
  </si>
  <si>
    <t>RIFAT DANIEL</t>
  </si>
  <si>
    <t>SAKANI HS</t>
  </si>
  <si>
    <t>SARNUBI</t>
  </si>
  <si>
    <t>SOFI HAYATUL. M</t>
  </si>
  <si>
    <t>SUNARDI</t>
  </si>
  <si>
    <t>UMAR HADI</t>
  </si>
  <si>
    <t>UNTUNG MARGIONO</t>
  </si>
  <si>
    <t>USNI PRIYANTO</t>
  </si>
  <si>
    <t>WAHYUDI UTAMA</t>
  </si>
  <si>
    <t>YATIN SANTOSO</t>
  </si>
  <si>
    <t>YAYAN SUTRA</t>
  </si>
  <si>
    <t>Ary Suparmadi</t>
  </si>
  <si>
    <t>Pengawas Utama</t>
  </si>
  <si>
    <t>Workshop</t>
  </si>
  <si>
    <t>Ridwan</t>
  </si>
  <si>
    <t>PT. ELNUSA PETROFIN TBBM PALOPO</t>
  </si>
  <si>
    <t>Andika Muharram</t>
  </si>
  <si>
    <t xml:space="preserve">Adm Dispact </t>
  </si>
  <si>
    <t>Bachtiar samad</t>
  </si>
  <si>
    <t>Pws Adm Umum</t>
  </si>
  <si>
    <t>Penina Lagarinda</t>
  </si>
  <si>
    <t>Suhari</t>
  </si>
  <si>
    <t>Sulistiadi Syarif</t>
  </si>
  <si>
    <t>Syaifuddin Abdullah</t>
  </si>
  <si>
    <t>Waliantono Hamzah</t>
  </si>
  <si>
    <t>Abd.Chaerun</t>
  </si>
  <si>
    <t>Abd.Rahman  Saleh</t>
  </si>
  <si>
    <t>Alla</t>
  </si>
  <si>
    <t>Amiruddin Umar</t>
  </si>
  <si>
    <t>Arfan</t>
  </si>
  <si>
    <t>Aris Mustamin</t>
  </si>
  <si>
    <t>Aswar Ambo</t>
  </si>
  <si>
    <t>Irwan Santa</t>
  </si>
  <si>
    <t>M. Anas Umar</t>
  </si>
  <si>
    <t>Muchtar Lubis</t>
  </si>
  <si>
    <t>Muh. Ali Muchtar</t>
  </si>
  <si>
    <t>Muh.Said</t>
  </si>
  <si>
    <t>Muh.Saleh</t>
  </si>
  <si>
    <t>Muh.Umar</t>
  </si>
  <si>
    <t>Ruslan Abbas</t>
  </si>
  <si>
    <t>Sahrul</t>
  </si>
  <si>
    <t>Sudirman Supandi</t>
  </si>
  <si>
    <t>Syahruddin Saleh</t>
  </si>
  <si>
    <t>Tajuddin</t>
  </si>
  <si>
    <t>Yasin</t>
  </si>
  <si>
    <t>Yohanis Sampe Pagiu</t>
  </si>
  <si>
    <t>No Rekening</t>
  </si>
  <si>
    <t>Agus</t>
  </si>
  <si>
    <t>Awak 2</t>
  </si>
  <si>
    <t>Amiruddin Wasana</t>
  </si>
  <si>
    <t>Arfa Muchlis</t>
  </si>
  <si>
    <t>Baharuddin Labade</t>
  </si>
  <si>
    <t>Darwis Idrus</t>
  </si>
  <si>
    <t>Dedi</t>
  </si>
  <si>
    <t>Firman</t>
  </si>
  <si>
    <t>Haslan Thalib</t>
  </si>
  <si>
    <t>Irfan</t>
  </si>
  <si>
    <t xml:space="preserve">Muh.Tang </t>
  </si>
  <si>
    <t xml:space="preserve">Rezki Baharuddin </t>
  </si>
  <si>
    <t xml:space="preserve">Safaruddin </t>
  </si>
  <si>
    <t>Usman Thalib</t>
  </si>
  <si>
    <t>Yanto</t>
  </si>
  <si>
    <t>H Lallo</t>
  </si>
  <si>
    <t>Muh. Arsal</t>
  </si>
  <si>
    <t>Alfian Mustamin</t>
  </si>
  <si>
    <t>Yusril Rajiman</t>
  </si>
  <si>
    <t>Asrullah</t>
  </si>
  <si>
    <t>Markus Reynsus</t>
  </si>
  <si>
    <t>Abd.Rahman</t>
  </si>
  <si>
    <t>PT. ELNUSA PETROFIN PARE PARE</t>
  </si>
  <si>
    <t>A. Muh. Iqbal</t>
  </si>
  <si>
    <t>Customer Servis</t>
  </si>
  <si>
    <t>Abbas Usman</t>
  </si>
  <si>
    <t>Abd. Hakim</t>
  </si>
  <si>
    <t>Abd. Somad</t>
  </si>
  <si>
    <t>Adm. Mekanik</t>
  </si>
  <si>
    <t>Abdul Munir</t>
  </si>
  <si>
    <t>Abdul Rahman Usman</t>
  </si>
  <si>
    <t>Dispect</t>
  </si>
  <si>
    <t>Alamsyah</t>
  </si>
  <si>
    <t>M. Muliadi</t>
  </si>
  <si>
    <t>Security</t>
  </si>
  <si>
    <t>M. Nawawi</t>
  </si>
  <si>
    <t>Muh. Hamka B</t>
  </si>
  <si>
    <t>Muh.Yasin</t>
  </si>
  <si>
    <t>Wellem Sondak</t>
  </si>
  <si>
    <t>Abdul Muin S.</t>
  </si>
  <si>
    <t>Abdul Rauf Landaring</t>
  </si>
  <si>
    <t>Alimuddin</t>
  </si>
  <si>
    <t>Ambo Tang Hj</t>
  </si>
  <si>
    <t>Amir Rakka</t>
  </si>
  <si>
    <t>Amiruddin</t>
  </si>
  <si>
    <t>Azis Aras</t>
  </si>
  <si>
    <t>Bakri</t>
  </si>
  <si>
    <t>Basri</t>
  </si>
  <si>
    <t>Dasri</t>
  </si>
  <si>
    <t>Firman B</t>
  </si>
  <si>
    <t>H.Wasir</t>
  </si>
  <si>
    <t>Hamdan Arif</t>
  </si>
  <si>
    <t>Hamzah</t>
  </si>
  <si>
    <t>Hamzah Hasyim</t>
  </si>
  <si>
    <t>Hamzah K.</t>
  </si>
  <si>
    <t>Hasbi</t>
  </si>
  <si>
    <t>Husain</t>
  </si>
  <si>
    <t>Irman</t>
  </si>
  <si>
    <t>Joni</t>
  </si>
  <si>
    <t>Kasman Kamba</t>
  </si>
  <si>
    <t>Muh.Nasir K.</t>
  </si>
  <si>
    <t>Muhammadong</t>
  </si>
  <si>
    <t>Muhiddin</t>
  </si>
  <si>
    <t>Muhsinin</t>
  </si>
  <si>
    <t>Musjaya</t>
  </si>
  <si>
    <t>Mustari</t>
  </si>
  <si>
    <t>Naharuddin</t>
  </si>
  <si>
    <t>Ongge</t>
  </si>
  <si>
    <t>Pujiman</t>
  </si>
  <si>
    <t>Rahmat R.</t>
  </si>
  <si>
    <t>Ridwan Mustafa</t>
  </si>
  <si>
    <t>Sabir</t>
  </si>
  <si>
    <t>Sahapiddin</t>
  </si>
  <si>
    <t>Sapri Arifin</t>
  </si>
  <si>
    <t>Sennang Asnan</t>
  </si>
  <si>
    <t>Sugiarto</t>
  </si>
  <si>
    <t>Syahrir Samba</t>
  </si>
  <si>
    <t>Syamsuddin A</t>
  </si>
  <si>
    <t>Udin Mude</t>
  </si>
  <si>
    <t>Umar Kamba</t>
  </si>
  <si>
    <t>Yasmin</t>
  </si>
  <si>
    <t>Yawan K.</t>
  </si>
  <si>
    <t>Zainuri</t>
  </si>
  <si>
    <t>Abduh</t>
  </si>
  <si>
    <t>Abidin</t>
  </si>
  <si>
    <t>Amiruddin G</t>
  </si>
  <si>
    <t>Amirullah S</t>
  </si>
  <si>
    <t>Analuddin</t>
  </si>
  <si>
    <t>Aras</t>
  </si>
  <si>
    <t>Armadi</t>
  </si>
  <si>
    <t>Basri Baharuddin</t>
  </si>
  <si>
    <t>Busran Yusuf</t>
  </si>
  <si>
    <t>Edy Anto S.</t>
  </si>
  <si>
    <t>Eko Arjayanto</t>
  </si>
  <si>
    <t>H. Muslimin Dg. Calla</t>
  </si>
  <si>
    <t>Hermanto</t>
  </si>
  <si>
    <t>Heryanto</t>
  </si>
  <si>
    <t>Irwan</t>
  </si>
  <si>
    <t>Jabir Amirulah</t>
  </si>
  <si>
    <t>Jumari</t>
  </si>
  <si>
    <t>Jus'an</t>
  </si>
  <si>
    <t>Khaeruddin</t>
  </si>
  <si>
    <t>La Benga</t>
  </si>
  <si>
    <t>Mawardi</t>
  </si>
  <si>
    <t>Muh. Anas M</t>
  </si>
  <si>
    <t>Muh. Sayyid</t>
  </si>
  <si>
    <t>Nasrun</t>
  </si>
  <si>
    <t>Nasrung</t>
  </si>
  <si>
    <t>Rafli</t>
  </si>
  <si>
    <t>Rahmat Landaring</t>
  </si>
  <si>
    <t>Rukman</t>
  </si>
  <si>
    <t>Rusdi R</t>
  </si>
  <si>
    <t>Ruslan</t>
  </si>
  <si>
    <t xml:space="preserve">Rusli  </t>
  </si>
  <si>
    <t>Syamsuddin B</t>
  </si>
  <si>
    <t>Syarifuddin</t>
  </si>
  <si>
    <t xml:space="preserve">Umar  </t>
  </si>
  <si>
    <t>Usman</t>
  </si>
  <si>
    <t>Total Upah</t>
  </si>
  <si>
    <t>PT. ELNUSA PETROFIN PONTIANAK</t>
  </si>
  <si>
    <t>ADE KOMARA</t>
  </si>
  <si>
    <t>PWS. QUALITY</t>
  </si>
  <si>
    <t>AGUN GUNAWAN</t>
  </si>
  <si>
    <t>AYU WULANDARI</t>
  </si>
  <si>
    <t>BAMBANG SUMARSODO</t>
  </si>
  <si>
    <t>Pws. Utama Ops.</t>
  </si>
  <si>
    <t>DEDI DWI HARYANTO</t>
  </si>
  <si>
    <t>DIDIT MAYANDI</t>
  </si>
  <si>
    <t>EVA SURIANI</t>
  </si>
  <si>
    <t>ADM. QCS</t>
  </si>
  <si>
    <t>HOZIMA TARIE</t>
  </si>
  <si>
    <t>ADM &amp; HRD</t>
  </si>
  <si>
    <t>JUANDA</t>
  </si>
  <si>
    <t>KUSUMA NOPRA DENI</t>
  </si>
  <si>
    <t>STAFF IT</t>
  </si>
  <si>
    <t>Ass.HO SINTANG</t>
  </si>
  <si>
    <t>RIKI</t>
  </si>
  <si>
    <t>Ass.HO PONTIANAK</t>
  </si>
  <si>
    <t>WARISI</t>
  </si>
  <si>
    <t>YUSTIO ADITYA</t>
  </si>
  <si>
    <t>Adm. Sintang</t>
  </si>
  <si>
    <t>AHMAD RIZANI</t>
  </si>
  <si>
    <t>AST.  APMS</t>
  </si>
  <si>
    <t>Ptgs Segel</t>
  </si>
  <si>
    <t>CLEAN STAR MELIANA. G</t>
  </si>
  <si>
    <t>ADM UMUM APMS</t>
  </si>
  <si>
    <t>DIANA PRICILLIA. P</t>
  </si>
  <si>
    <t>MAYA SARI SASMITA</t>
  </si>
  <si>
    <t>ADM KEU</t>
  </si>
  <si>
    <t>NURYONO</t>
  </si>
  <si>
    <t>SOPAN SOPIANSYAH</t>
  </si>
  <si>
    <t>TRI MARIYANTO</t>
  </si>
  <si>
    <t>WAWAN SETYONO</t>
  </si>
  <si>
    <t>Tunjangan Makan &amp; Transport/hadir</t>
  </si>
  <si>
    <t>ABDUL MUIN</t>
  </si>
  <si>
    <t>ACHMAD SUJATMIKO</t>
  </si>
  <si>
    <t>ARDIANSYAH</t>
  </si>
  <si>
    <t>BULYADI</t>
  </si>
  <si>
    <t>BUSRA</t>
  </si>
  <si>
    <t>HADI WIDIANTO</t>
  </si>
  <si>
    <t>MUHAMMAD ROKHADI</t>
  </si>
  <si>
    <t>PUJI BUDIONO</t>
  </si>
  <si>
    <t>SUTONO</t>
  </si>
  <si>
    <t>SUYITNO</t>
  </si>
  <si>
    <t>AGUS SOPYAN</t>
  </si>
  <si>
    <t>ALIP EFENDI</t>
  </si>
  <si>
    <t>ARSYAD</t>
  </si>
  <si>
    <t>ERFANDI</t>
  </si>
  <si>
    <t>HAIRUL</t>
  </si>
  <si>
    <t>IDRIS JR</t>
  </si>
  <si>
    <t>JAMHARI</t>
  </si>
  <si>
    <t>LANGGENG BASUKI</t>
  </si>
  <si>
    <t>MELKI SUMILAT</t>
  </si>
  <si>
    <t>MOHAMAD IMRON</t>
  </si>
  <si>
    <t>RENDRA RAMADHAN</t>
  </si>
  <si>
    <t>RIKWANTO BANJARNAHOR</t>
  </si>
  <si>
    <t>SUGIARNO</t>
  </si>
  <si>
    <t>TAVIP PRIYAKSONO</t>
  </si>
  <si>
    <t>YUNIANSYAH</t>
  </si>
  <si>
    <t>YUSNAN</t>
  </si>
  <si>
    <t>NURDIN B</t>
  </si>
  <si>
    <t>RIO SAPUTRA</t>
  </si>
  <si>
    <t>PWS. Utama</t>
  </si>
  <si>
    <t>Ritase</t>
  </si>
  <si>
    <t>PT. ELNUSA PETROFIN TBBM SIBOLGA</t>
  </si>
  <si>
    <t>Tunjangan Komunikasi/hari</t>
  </si>
  <si>
    <t>Tunjangan Operasional/hari</t>
  </si>
  <si>
    <t>Aguslan Sipahutar</t>
  </si>
  <si>
    <t>Ass Mekanik</t>
  </si>
  <si>
    <t>Dinter Tarihoran</t>
  </si>
  <si>
    <t>Ditha Merina Siahaan</t>
  </si>
  <si>
    <t>1050007851367</t>
  </si>
  <si>
    <t>Eko Pradana</t>
  </si>
  <si>
    <t>Elfa Armayana Siregar</t>
  </si>
  <si>
    <t>1070004816999</t>
  </si>
  <si>
    <t>Fandhy S. Hamonangan Siregar</t>
  </si>
  <si>
    <t>Pws. QHSSE</t>
  </si>
  <si>
    <t>Ibrahim Tanjung</t>
  </si>
  <si>
    <t>Pengawas Lapangan</t>
  </si>
  <si>
    <t>Iswandi Ramadansyah</t>
  </si>
  <si>
    <t>1070006898201</t>
  </si>
  <si>
    <t>Muhammad Syahputra</t>
  </si>
  <si>
    <t>1070006569497</t>
  </si>
  <si>
    <t>Niko Darmawan</t>
  </si>
  <si>
    <t>1070006907366</t>
  </si>
  <si>
    <t>Zul Athar</t>
  </si>
  <si>
    <t>1070004817765</t>
  </si>
  <si>
    <t>Abdul Jalal Tambunan</t>
  </si>
  <si>
    <t>Awak 1</t>
  </si>
  <si>
    <t>Alpian Sinaga</t>
  </si>
  <si>
    <t>Aslon Sitohang</t>
  </si>
  <si>
    <t>Asran Pane</t>
  </si>
  <si>
    <t>Berkat Marpaung</t>
  </si>
  <si>
    <t>Binsar Hutagalung</t>
  </si>
  <si>
    <t>Buliher Sirait</t>
  </si>
  <si>
    <t>Edi Susanto</t>
  </si>
  <si>
    <t>Efendi Siahaan</t>
  </si>
  <si>
    <t>Hamonangan Pasaribu</t>
  </si>
  <si>
    <t>Hendri Masyudi</t>
  </si>
  <si>
    <t>Hendri Parera Marbun</t>
  </si>
  <si>
    <t>Lides Sinaga</t>
  </si>
  <si>
    <t>Lukman Berutu</t>
  </si>
  <si>
    <t>Lukman Hakim Nasution</t>
  </si>
  <si>
    <t>Maidin Sihaloho</t>
  </si>
  <si>
    <t>Marudut Hutagalung</t>
  </si>
  <si>
    <t>Naptali Aser Panjaitan</t>
  </si>
  <si>
    <t>Pandapotan Marulitua Gultom</t>
  </si>
  <si>
    <t>Paulus Tarapul Siahaan</t>
  </si>
  <si>
    <t>Posman Marpaung</t>
  </si>
  <si>
    <t>Rahmat Syahim Lubis</t>
  </si>
  <si>
    <t>Rindu Hutasoit</t>
  </si>
  <si>
    <t>Rudi</t>
  </si>
  <si>
    <t>Sahat Hasoloan Hutasoit</t>
  </si>
  <si>
    <t>Sahat Parlindungan Marbun</t>
  </si>
  <si>
    <t>Taufik Hidayat Manurung</t>
  </si>
  <si>
    <t>Tingkos Simanungkalit</t>
  </si>
  <si>
    <t>Togi Gultom</t>
  </si>
  <si>
    <t>Tombang Siahaan</t>
  </si>
  <si>
    <t>Umar Gozali Daulay</t>
  </si>
  <si>
    <t>Aryanto Hutabarat</t>
  </si>
  <si>
    <t>Billy Tony C. Saragih</t>
  </si>
  <si>
    <t>Damri Hutagalung</t>
  </si>
  <si>
    <t>Dordoasi Hutagalung</t>
  </si>
  <si>
    <t>Dugar Maulitua Sianturi</t>
  </si>
  <si>
    <t>Franky Chandra</t>
  </si>
  <si>
    <t>Henry Hutagalung</t>
  </si>
  <si>
    <t>Hiras Sibuea</t>
  </si>
  <si>
    <t>Horas Pasaribu</t>
  </si>
  <si>
    <t>Huntal Hutabalian</t>
  </si>
  <si>
    <t>Ihwan Warisan</t>
  </si>
  <si>
    <t>Imranuddin Siregar</t>
  </si>
  <si>
    <t>Irwan Hasibuan</t>
  </si>
  <si>
    <t>Jaya Putra Silaban</t>
  </si>
  <si>
    <t>Jekson Sitorus</t>
  </si>
  <si>
    <t>Kampiun Sihombing</t>
  </si>
  <si>
    <t>Khairul Kamal</t>
  </si>
  <si>
    <t>Lambok Sinaga</t>
  </si>
  <si>
    <t>Lister Leo Gurning</t>
  </si>
  <si>
    <t>Marajok Situmorang</t>
  </si>
  <si>
    <t>Marito Sinaga</t>
  </si>
  <si>
    <t>Maruli Pardomuan Sibuea</t>
  </si>
  <si>
    <t>Pardamean Sitompul</t>
  </si>
  <si>
    <t>Parlaungan Purba</t>
  </si>
  <si>
    <t>Rafdi Sentosa Matondang</t>
  </si>
  <si>
    <t>Rahmat Alpian Pasaribu</t>
  </si>
  <si>
    <t>Ramli Manappin Siahaan</t>
  </si>
  <si>
    <t>Ramli Sihombing</t>
  </si>
  <si>
    <t>Ramses Silalahi</t>
  </si>
  <si>
    <t>Sabar Sinaga</t>
  </si>
  <si>
    <t>Swandi Tambunan</t>
  </si>
  <si>
    <t>Tagor Nico Hutagalung</t>
  </si>
  <si>
    <t>Tigor Hutabarat</t>
  </si>
  <si>
    <t>Toni Kasmiri Simanjuntak</t>
  </si>
  <si>
    <t>Tulus Robert Siahaan</t>
  </si>
  <si>
    <t>Tumpal Sirait</t>
  </si>
  <si>
    <t>Zulfan Efendi Siregar</t>
  </si>
  <si>
    <t>Zulham Nasution</t>
  </si>
  <si>
    <t>PT. ELNUSA PETROFIN SURABAYA</t>
  </si>
  <si>
    <t>NUR FAHMY ZAINAL ANWAR</t>
  </si>
  <si>
    <t>TOTAL YANG DITAGIHKAN</t>
  </si>
  <si>
    <t>PT. ELNUSA PETROFIN TBBM TENAU</t>
  </si>
  <si>
    <t>Tunjangan Tidak Tetap</t>
  </si>
  <si>
    <t>Total Upah Tetap Tidak Tetap</t>
  </si>
  <si>
    <t>SEGEL</t>
  </si>
  <si>
    <t>CANON M.LAAPEN</t>
  </si>
  <si>
    <t>PWS.UTAMA/KEUANGAN</t>
  </si>
  <si>
    <t>MATEW N.SUWARDI</t>
  </si>
  <si>
    <t>SYAMSUL H.SALEH</t>
  </si>
  <si>
    <t>YUPITER MANAFE</t>
  </si>
  <si>
    <t>AGUSALIM U. SYARIAH</t>
  </si>
  <si>
    <t>SUPIR</t>
  </si>
  <si>
    <t>DAVID HALE</t>
  </si>
  <si>
    <t>DJONI RIHI</t>
  </si>
  <si>
    <t>DOMINGGUS TERRU</t>
  </si>
  <si>
    <t>ELTON FOBIA</t>
  </si>
  <si>
    <t>EMANUEL TAFIN SUAN</t>
  </si>
  <si>
    <t>ERWIN M. LEOLAY</t>
  </si>
  <si>
    <t>FERDI ANIN</t>
  </si>
  <si>
    <t>HASYIM SOFYANDI</t>
  </si>
  <si>
    <t>HENDRIK FOBIA</t>
  </si>
  <si>
    <t>KANISIUS SATBABA</t>
  </si>
  <si>
    <t>KORNELIS LAFI LAMAK</t>
  </si>
  <si>
    <t>MARTHEN SAMUEL NDOKI</t>
  </si>
  <si>
    <t>MASYUDIN ARIFIN</t>
  </si>
  <si>
    <t>MATEOS NAFFIE</t>
  </si>
  <si>
    <t>MAX MILLIAN ELENLED</t>
  </si>
  <si>
    <t>MAXIMUS KONO</t>
  </si>
  <si>
    <t>NIKODEMUS BISIK</t>
  </si>
  <si>
    <t>NIKODEMUS KOLOSASI</t>
  </si>
  <si>
    <t>OKTOVIANUS K. SILA</t>
  </si>
  <si>
    <t>PAULINUS KOLO</t>
  </si>
  <si>
    <t>RUDI ORIAS TAIFA</t>
  </si>
  <si>
    <t>SAMUEL LASI</t>
  </si>
  <si>
    <t>THEODORE MANEHAT</t>
  </si>
  <si>
    <t xml:space="preserve">BAHARUDIN TALIB </t>
  </si>
  <si>
    <t>GABRIEL SANAK</t>
  </si>
  <si>
    <t>HASAN DJ. MUSTAFA</t>
  </si>
  <si>
    <t>HERI K BASOIN</t>
  </si>
  <si>
    <t>KRISANTUS KOLO</t>
  </si>
  <si>
    <t>MARIANUS SILVERUS SOGE</t>
  </si>
  <si>
    <t>MARTINUS UKAT</t>
  </si>
  <si>
    <t>PT. ELNUSA PETROFIN TBBM WAINGAPU</t>
  </si>
  <si>
    <t>EPAK UMBU NGGABA</t>
  </si>
  <si>
    <t>MARTINUS KATALA RAHA</t>
  </si>
  <si>
    <t>JIMMY THEOPILUS</t>
  </si>
  <si>
    <t>MARKUS MALA RIHI</t>
  </si>
  <si>
    <t>YANCE HABA</t>
  </si>
  <si>
    <t>MELKIANUS BORA</t>
  </si>
  <si>
    <t>PHILIPUS NERIUS GHALE</t>
  </si>
  <si>
    <t>MATHEOS OSCAR LAPELANI</t>
  </si>
  <si>
    <t>OXTON IRIAYANTHO</t>
  </si>
  <si>
    <t>YUBILATE DANGGA UMA</t>
  </si>
  <si>
    <t>DOMINGGUS WANDA</t>
  </si>
  <si>
    <t>NICOLAUS MERO</t>
  </si>
  <si>
    <t>PHILIPUS UWA</t>
  </si>
  <si>
    <t>ISACHAR DHAE</t>
  </si>
  <si>
    <t>PT. ELNUSA PETROFIN PLUMPANG</t>
  </si>
  <si>
    <t xml:space="preserve">RINCIAN GAJI </t>
  </si>
  <si>
    <t>Supporting</t>
  </si>
  <si>
    <t>Saefullah</t>
  </si>
  <si>
    <t xml:space="preserve">Kernet </t>
  </si>
  <si>
    <t>Idis septiadi</t>
  </si>
  <si>
    <t>Supriyadi Jaelani</t>
  </si>
  <si>
    <t>Vicky Febrianto</t>
  </si>
  <si>
    <t>Fuelman</t>
  </si>
  <si>
    <t>Asep Syamsudin</t>
  </si>
  <si>
    <t>AMT I Bandung</t>
  </si>
  <si>
    <t>PT. ELNUSA PETROFIN LAMPUNG</t>
  </si>
  <si>
    <t>YUDHI H</t>
  </si>
  <si>
    <t>Koord. Lap. Lampung</t>
  </si>
  <si>
    <t>1140006111861</t>
  </si>
  <si>
    <t>PT. ELNUSA PETROFIN DEPO</t>
  </si>
  <si>
    <t>RINCIAN GAJI DEPO LEIGHTON</t>
  </si>
  <si>
    <t>AAM HAMBALI</t>
  </si>
  <si>
    <t>FUELMAN</t>
  </si>
  <si>
    <t>-</t>
  </si>
  <si>
    <t>AMIN KHOIRUDIN</t>
  </si>
  <si>
    <t>HENDRO</t>
  </si>
  <si>
    <t xml:space="preserve">M. TAUFIK </t>
  </si>
  <si>
    <t xml:space="preserve">MELI HANDOKO  </t>
  </si>
  <si>
    <t>MUHAMMD YASIR</t>
  </si>
  <si>
    <t>RADITYA FADLI</t>
  </si>
  <si>
    <t>YATIM</t>
  </si>
  <si>
    <t>TOTAL GAJI LEIGHTON</t>
  </si>
  <si>
    <t>RINCIAN GAJI DEPO MUARA LAWUNG</t>
  </si>
  <si>
    <t>MUDIONO</t>
  </si>
  <si>
    <t>OPERATOR</t>
  </si>
  <si>
    <t>SUHARDI</t>
  </si>
  <si>
    <t>RINCIAN GAJI DEPO LONTAR</t>
  </si>
  <si>
    <t>ABDUL MUTALIB MUSAKAR</t>
  </si>
  <si>
    <t>Operator / Kary. Shift</t>
  </si>
  <si>
    <t>ADAM SYAHRUL</t>
  </si>
  <si>
    <t>Shift Leader / Non Shift</t>
  </si>
  <si>
    <t>TOTAL GAJI LONTAR</t>
  </si>
  <si>
    <t>RINCIAN GAJI DEPO BUKIT ASAM</t>
  </si>
  <si>
    <t>AZNUL AZWAR</t>
  </si>
  <si>
    <t>1110003144843</t>
  </si>
  <si>
    <t>MERDIANSYAH</t>
  </si>
  <si>
    <t>9000011238905</t>
  </si>
  <si>
    <t>MUH.KARIM</t>
  </si>
  <si>
    <t>1120005050898</t>
  </si>
  <si>
    <t>TOTAL GAJI  BUKIT ASAM</t>
  </si>
  <si>
    <t>RINCIAN GAJI DEPO BONTANG</t>
  </si>
  <si>
    <t>P2</t>
  </si>
  <si>
    <t>Driver</t>
  </si>
  <si>
    <t>Ernes</t>
  </si>
  <si>
    <t>TOTAL GAJI BONTANG</t>
  </si>
  <si>
    <t>RINCIAN GAJI DEPO WAHANA</t>
  </si>
  <si>
    <t>HERY</t>
  </si>
  <si>
    <t>WAHYUNI</t>
  </si>
  <si>
    <t>TOTAL GAJI WAHANA</t>
  </si>
  <si>
    <t>BOBBY AZHAR</t>
  </si>
  <si>
    <t>9000011933356</t>
  </si>
  <si>
    <t>9000011933281</t>
  </si>
  <si>
    <t>9000011933208</t>
  </si>
  <si>
    <t>9000011948149</t>
  </si>
  <si>
    <t>9000011933299</t>
  </si>
  <si>
    <t>1480012988914</t>
  </si>
  <si>
    <t>9000011949691</t>
  </si>
  <si>
    <t>9000020826294</t>
  </si>
  <si>
    <t>9000011933307</t>
  </si>
  <si>
    <t>Total Upah Tetap UMK Balikpapan 2015</t>
  </si>
  <si>
    <t>Tunjangan Kehadiran/ Hari</t>
  </si>
  <si>
    <t>Tunjangan Makan &amp; Transport/Hari</t>
  </si>
  <si>
    <t>RINCIAN GAJI DEPO BANPU MELAK</t>
  </si>
  <si>
    <t>AJI SURYADI MULYA</t>
  </si>
  <si>
    <t>Total Upah Tetap 2015</t>
  </si>
  <si>
    <t>020901007871507</t>
  </si>
  <si>
    <t>343301017585538</t>
  </si>
  <si>
    <t>AHMAD PRANATA</t>
  </si>
  <si>
    <t>SRI YULIANA</t>
  </si>
  <si>
    <t>HRD Staff</t>
  </si>
  <si>
    <t>SAFRIZAL HAMDAN</t>
  </si>
  <si>
    <t>SYAFRIZAL CHAIRUL</t>
  </si>
  <si>
    <t>RIZKI SYANAHKRI</t>
  </si>
  <si>
    <t>Pengawas QQ</t>
  </si>
  <si>
    <t>YOUNG SISWANDI</t>
  </si>
  <si>
    <t>Tunjangan Makan &amp; Trans/hari</t>
  </si>
  <si>
    <t>1490006867248</t>
  </si>
  <si>
    <t>BPJS Kesehatan (1.0%)</t>
  </si>
  <si>
    <t>Pengatur MT</t>
  </si>
  <si>
    <t>RAUL SAM</t>
  </si>
  <si>
    <t>rapel</t>
  </si>
  <si>
    <t>BPJS Kesehatan (1%)</t>
  </si>
  <si>
    <t>Officer QHSSE &amp; IT</t>
  </si>
  <si>
    <t>Dede Kurnia Rahmat</t>
  </si>
  <si>
    <t>Karilih</t>
  </si>
  <si>
    <t>Casmita</t>
  </si>
  <si>
    <t>Costumer Service</t>
  </si>
  <si>
    <t>Total Diterima</t>
  </si>
  <si>
    <t>Muh. Farid</t>
  </si>
  <si>
    <t>JUFRI</t>
  </si>
  <si>
    <t>Adytia Chandra</t>
  </si>
  <si>
    <t>Agus Winarko</t>
  </si>
  <si>
    <t>Agustyadi</t>
  </si>
  <si>
    <t>Al Fikri</t>
  </si>
  <si>
    <t>Anggiat M Sianturi</t>
  </si>
  <si>
    <t>Asep Riandi</t>
  </si>
  <si>
    <t>Azis Fahri Lubis</t>
  </si>
  <si>
    <t>Jendri Antoni Ginting</t>
  </si>
  <si>
    <t>Milson</t>
  </si>
  <si>
    <t>Misran</t>
  </si>
  <si>
    <t>Rinto Panjaitan</t>
  </si>
  <si>
    <t>Yeki Erdi</t>
  </si>
  <si>
    <t>THP Yang Diterima Karyawan (Rp.)</t>
  </si>
  <si>
    <t>I WAYAN BUDIARTA</t>
  </si>
  <si>
    <t>I KETUT YOGIK DIPUTRA</t>
  </si>
  <si>
    <t>I WAYAN SUCIPTA</t>
  </si>
  <si>
    <t>I MADE SUDANA</t>
  </si>
  <si>
    <t>I NYOMAN NESA</t>
  </si>
  <si>
    <t>I NYOMAN DARMA</t>
  </si>
  <si>
    <t>I KADEK AGUS NOPRIANA</t>
  </si>
  <si>
    <t>I WAYAN SUKANADI</t>
  </si>
  <si>
    <t>I KADEK CAKRA</t>
  </si>
  <si>
    <t>I KETUT DIARSA</t>
  </si>
  <si>
    <t>I KOMANG YUPIARTA</t>
  </si>
  <si>
    <t>I GEDE AGUS SUPARTAWAN</t>
  </si>
  <si>
    <t>I MADE ANDIKA PUTRA</t>
  </si>
  <si>
    <t>I PUTU ARIANA</t>
  </si>
  <si>
    <t>RIDA HIDAYAT</t>
  </si>
  <si>
    <t>SYARIPUDDIN</t>
  </si>
  <si>
    <t>BONGSER SITUMORANG</t>
  </si>
  <si>
    <t>HENDRIK SIRINGORINGO</t>
  </si>
  <si>
    <t>ASEP KOSASI</t>
  </si>
  <si>
    <t>MURGAN</t>
  </si>
  <si>
    <t xml:space="preserve">BPJS Ketenagakerjaan JP (1%) </t>
  </si>
  <si>
    <t>LOKASI DEPO</t>
  </si>
  <si>
    <t>BALI</t>
  </si>
  <si>
    <t>BANJARMASIN</t>
  </si>
  <si>
    <t>BITUNG</t>
  </si>
  <si>
    <t>DONGGALA</t>
  </si>
  <si>
    <t>DUMAI</t>
  </si>
  <si>
    <t>GORONTALO</t>
  </si>
  <si>
    <t>JAMBI</t>
  </si>
  <si>
    <t>KENDARI</t>
  </si>
  <si>
    <t>KRUENG RAYA</t>
  </si>
  <si>
    <t>LHOKSUMAWE</t>
  </si>
  <si>
    <t>MAKASSAR</t>
  </si>
  <si>
    <t xml:space="preserve">MEDAN </t>
  </si>
  <si>
    <t>PADANG</t>
  </si>
  <si>
    <t>PALEMBANG</t>
  </si>
  <si>
    <t>PALOPO</t>
  </si>
  <si>
    <t>PARE PARE</t>
  </si>
  <si>
    <t>PLUMPANG</t>
  </si>
  <si>
    <t>PONTIANAK</t>
  </si>
  <si>
    <t>SAMARINDA</t>
  </si>
  <si>
    <t>SIAK</t>
  </si>
  <si>
    <t>SIBOLGA</t>
  </si>
  <si>
    <t>SURABAYA</t>
  </si>
  <si>
    <t>TENAU</t>
  </si>
  <si>
    <t>WAINGAPU</t>
  </si>
  <si>
    <t>DEPO LEIGHTON</t>
  </si>
  <si>
    <t>DEPO MUARA LAUNG</t>
  </si>
  <si>
    <t>DEPO LONTAR</t>
  </si>
  <si>
    <t>DEPO BUKIT ASAM</t>
  </si>
  <si>
    <t>DEPO BONTANG</t>
  </si>
  <si>
    <t>DEPO WAHANA</t>
  </si>
  <si>
    <t>DEPO BANPU MELAK</t>
  </si>
  <si>
    <t>BIAYA JASA</t>
  </si>
  <si>
    <t>GRAND TOTAL</t>
  </si>
  <si>
    <t>JUMARDI</t>
  </si>
  <si>
    <t>YOMI AFRIZESTA</t>
  </si>
  <si>
    <t>YARDIANTO</t>
  </si>
  <si>
    <t xml:space="preserve">MASRICAN </t>
  </si>
  <si>
    <t xml:space="preserve">JUFRIANTO </t>
  </si>
  <si>
    <t xml:space="preserve">FEBRYAN SAPUTRA </t>
  </si>
  <si>
    <t>EFRIZAL</t>
  </si>
  <si>
    <t xml:space="preserve">DODI ARDIAN </t>
  </si>
  <si>
    <t>BURHANUDIN</t>
  </si>
  <si>
    <t>BILIANI JULHAM</t>
  </si>
  <si>
    <t xml:space="preserve">ARIE DARMAWAN </t>
  </si>
  <si>
    <t xml:space="preserve">ABDAL NUR </t>
  </si>
  <si>
    <t>YUSHENDRA</t>
  </si>
  <si>
    <t>YONANDRA SETIANDIKA</t>
  </si>
  <si>
    <t>YEKI SAPUTRA</t>
  </si>
  <si>
    <t>YASRIL</t>
  </si>
  <si>
    <t>WAHIDI</t>
  </si>
  <si>
    <t>SYAMSU ARMAN</t>
  </si>
  <si>
    <t>SELTA ARIONE</t>
  </si>
  <si>
    <t>SAROHA SILITONGA</t>
  </si>
  <si>
    <t>RUDI SEPTIADI</t>
  </si>
  <si>
    <t>RIZKI RAHMAT DIYANTO</t>
  </si>
  <si>
    <t>RINALDY</t>
  </si>
  <si>
    <t>RIKO ARDA PUTRA</t>
  </si>
  <si>
    <t>RIKKI</t>
  </si>
  <si>
    <t>RAMPEL SIMANULANG</t>
  </si>
  <si>
    <t>PUTRA GUNAWAN RUMAHORBO</t>
  </si>
  <si>
    <t>PARSAORAN F. SIANTURI</t>
  </si>
  <si>
    <t>OMRIZAL</t>
  </si>
  <si>
    <t>NURKALIDI</t>
  </si>
  <si>
    <t>M.ARIE SYAHPUTRA LUBIS</t>
  </si>
  <si>
    <t>JUMADI SIHOMBING</t>
  </si>
  <si>
    <t>JAMES ULISES SIRAIT</t>
  </si>
  <si>
    <t>IWAN PARDOSI</t>
  </si>
  <si>
    <t>HENGKY SAMSON</t>
  </si>
  <si>
    <t>HENDRIK H S</t>
  </si>
  <si>
    <t>HENDRI SUSILO</t>
  </si>
  <si>
    <t>HENDRI SUDRAJAT</t>
  </si>
  <si>
    <t>FAIZAL MAIKA</t>
  </si>
  <si>
    <t>EKI SUMARTA</t>
  </si>
  <si>
    <t>EEN RIYADI</t>
  </si>
  <si>
    <t>EDI SOFYAN</t>
  </si>
  <si>
    <t>DOLI PENWIZEN</t>
  </si>
  <si>
    <t>DEDI USMAN</t>
  </si>
  <si>
    <t>DEDI MARDIANSYAH</t>
  </si>
  <si>
    <t>BUDIMAN EFFENDI</t>
  </si>
  <si>
    <t>BENNY HIDAYAT</t>
  </si>
  <si>
    <t>BENI</t>
  </si>
  <si>
    <t>AZWAR ( iii )</t>
  </si>
  <si>
    <t>AZWAR ( ii )</t>
  </si>
  <si>
    <t>ASRUL CAN HIDAYAT</t>
  </si>
  <si>
    <t>ARYO TRIANSYAH NUGRAHA</t>
  </si>
  <si>
    <t>AMRIZAL ( ii )</t>
  </si>
  <si>
    <t>ALI AKBAR S</t>
  </si>
  <si>
    <t>ALEX CHANDRA</t>
  </si>
  <si>
    <t>ALEK SANDRA</t>
  </si>
  <si>
    <t>AKIRMAN SYAFRIZAL</t>
  </si>
  <si>
    <t>AKHIRUDIN</t>
  </si>
  <si>
    <t>AGUSTAR NASUTION</t>
  </si>
  <si>
    <t>Upah Tidak  Tetap</t>
  </si>
  <si>
    <t>BENI EFENDI</t>
  </si>
  <si>
    <t>ZULFAHMI</t>
  </si>
  <si>
    <t>PERISON</t>
  </si>
  <si>
    <t>IIN EFENDRI</t>
  </si>
  <si>
    <t>ZULFITRI</t>
  </si>
  <si>
    <t>ZAHER</t>
  </si>
  <si>
    <t>YULI SARMAN</t>
  </si>
  <si>
    <t>YORA PUTRA</t>
  </si>
  <si>
    <t>YENDI RISWANDI</t>
  </si>
  <si>
    <t>WILSON MARULITUA</t>
  </si>
  <si>
    <t>USRIZAL</t>
  </si>
  <si>
    <t>USDIMAR JONI</t>
  </si>
  <si>
    <t>TARMIZI</t>
  </si>
  <si>
    <t>SYUKRI EFENDI</t>
  </si>
  <si>
    <t>SYAFRIANTO</t>
  </si>
  <si>
    <t>SUHARNO</t>
  </si>
  <si>
    <t>SOFIAN NELDI</t>
  </si>
  <si>
    <t>SATIMAN</t>
  </si>
  <si>
    <t>SARIANTO</t>
  </si>
  <si>
    <t>SANUSI</t>
  </si>
  <si>
    <t>SAHRIZAL</t>
  </si>
  <si>
    <t>RUSTAM EFENDI</t>
  </si>
  <si>
    <t>RUDI HAMZAH</t>
  </si>
  <si>
    <t>ROSHADI</t>
  </si>
  <si>
    <t>RONALD SAPUTRA</t>
  </si>
  <si>
    <t>ROBINSON PARDEDE</t>
  </si>
  <si>
    <t>ROBINHOOD SILABAN</t>
  </si>
  <si>
    <t>RIKI KARDO</t>
  </si>
  <si>
    <t>REZAN ELPIN</t>
  </si>
  <si>
    <t>PULYANI</t>
  </si>
  <si>
    <t>NOVIARNIS</t>
  </si>
  <si>
    <t>MARSAL</t>
  </si>
  <si>
    <t>M. AMRAN</t>
  </si>
  <si>
    <t>JUNISAL</t>
  </si>
  <si>
    <t>JUMADIAR</t>
  </si>
  <si>
    <t>JULIUS ABU BAKAR</t>
  </si>
  <si>
    <t>JULIAN EL MANZO</t>
  </si>
  <si>
    <t>JONNAIDI</t>
  </si>
  <si>
    <t>JON HENDRI</t>
  </si>
  <si>
    <t>JHON HENDRI</t>
  </si>
  <si>
    <t>JECKSON SIRAIT</t>
  </si>
  <si>
    <t>JASMAEL</t>
  </si>
  <si>
    <t>IZUR</t>
  </si>
  <si>
    <t>IWANDRI</t>
  </si>
  <si>
    <t>IRWAN EFENDI</t>
  </si>
  <si>
    <t>INDRA WIJAYA</t>
  </si>
  <si>
    <t>HENDRI CANDRA</t>
  </si>
  <si>
    <t>HASAN BASRI</t>
  </si>
  <si>
    <t>GIMBAL W SIANTURI</t>
  </si>
  <si>
    <t>FITRAYADI</t>
  </si>
  <si>
    <t xml:space="preserve">ERYZAL </t>
  </si>
  <si>
    <t>ELMI</t>
  </si>
  <si>
    <t>EDI PRIONO</t>
  </si>
  <si>
    <t>EDI ANDESKO</t>
  </si>
  <si>
    <t>DONI INDRA PUTRA</t>
  </si>
  <si>
    <t>DESRIMAL</t>
  </si>
  <si>
    <t>DELVI HENDRI JAFRI</t>
  </si>
  <si>
    <t>DEDI SENATRA</t>
  </si>
  <si>
    <t>DEDI NURDIN</t>
  </si>
  <si>
    <t>DASWANDI</t>
  </si>
  <si>
    <t>DANIL SOLEKA</t>
  </si>
  <si>
    <t>DAFRI</t>
  </si>
  <si>
    <t>CHAMBALI</t>
  </si>
  <si>
    <t>BUDI ARYANTO</t>
  </si>
  <si>
    <t>AZWAR ( i )</t>
  </si>
  <si>
    <t>ASWIN RINALDY</t>
  </si>
  <si>
    <t>ARIA SESMA</t>
  </si>
  <si>
    <t>ANDI ADRIANTO</t>
  </si>
  <si>
    <t>ALIAS PENDI</t>
  </si>
  <si>
    <t>AL YAZID</t>
  </si>
  <si>
    <t>AIMOL CANDRA</t>
  </si>
  <si>
    <t>ADE HERIKO</t>
  </si>
  <si>
    <t>ABDUL RAHMAN. S</t>
  </si>
  <si>
    <t>CHEKLIST MT</t>
  </si>
  <si>
    <t>SYARIF AKMAL BUULOLO</t>
  </si>
  <si>
    <t>PWS. ADM. UMUM</t>
  </si>
  <si>
    <t>SURYADI NIAT</t>
  </si>
  <si>
    <t>RUFFER CHANDRA</t>
  </si>
  <si>
    <t>RUDY HAFIDZ RACHMADI</t>
  </si>
  <si>
    <t>AST. HSSE &amp; QCS</t>
  </si>
  <si>
    <t>NYAK REZKY FUAD POLEM</t>
  </si>
  <si>
    <t>M. ADE RAHIM</t>
  </si>
  <si>
    <t>KHRIEFNI SARI</t>
  </si>
  <si>
    <t>HENDICO</t>
  </si>
  <si>
    <t>BANA DIPINTO</t>
  </si>
  <si>
    <t>TEKNISI</t>
  </si>
  <si>
    <t>BAMBANG TRIONO</t>
  </si>
  <si>
    <t>AMRIZAL NOVA</t>
  </si>
  <si>
    <t>PT. ELNUSA PETROFIN SIAK</t>
  </si>
  <si>
    <t>MUHAMMAD ISRANUR JAYADI</t>
  </si>
  <si>
    <t>PT. ELNUSA PETROFIN AMPENAN</t>
  </si>
  <si>
    <t>Puspita Malida</t>
  </si>
  <si>
    <t>HRD &amp; KEU</t>
  </si>
  <si>
    <t>Taopan</t>
  </si>
  <si>
    <t>Chaerul Anas</t>
  </si>
  <si>
    <t>Fakhriza Sahputra</t>
  </si>
  <si>
    <t>Ridwan Zunaedi</t>
  </si>
  <si>
    <t>Saruji</t>
  </si>
  <si>
    <t>Sofyan Hadi</t>
  </si>
  <si>
    <t>Samiun</t>
  </si>
  <si>
    <t>Mujitahid</t>
  </si>
  <si>
    <t>Suryono</t>
  </si>
  <si>
    <t>Miko Purbowo</t>
  </si>
  <si>
    <t>Sujiman</t>
  </si>
  <si>
    <t>Masri</t>
  </si>
  <si>
    <t>Muhammad Saleh</t>
  </si>
  <si>
    <t>Sabirin</t>
  </si>
  <si>
    <t>Munawan</t>
  </si>
  <si>
    <t>Hariyanto</t>
  </si>
  <si>
    <t>Dedi Heriawan</t>
  </si>
  <si>
    <t>Adi Putrawan</t>
  </si>
  <si>
    <t>Ilham</t>
  </si>
  <si>
    <t>Halid</t>
  </si>
  <si>
    <t>Budiawan</t>
  </si>
  <si>
    <t>Syamat Hardianto</t>
  </si>
  <si>
    <t>Amal Tajalli</t>
  </si>
  <si>
    <t>PT. ELNUSA PETROFIN TBBM LHOKSEUMAWE</t>
  </si>
  <si>
    <t/>
  </si>
  <si>
    <t>Andi Suhandi</t>
  </si>
  <si>
    <t>WIDI WIYOGO</t>
  </si>
  <si>
    <t>Dhiky Ardian</t>
  </si>
  <si>
    <t>Ahmad Yani</t>
  </si>
  <si>
    <t>Djunaidi Effendi N</t>
  </si>
  <si>
    <t>344001003582507</t>
  </si>
  <si>
    <t>RINCIAN GAJI DEPO EMBALUT</t>
  </si>
  <si>
    <t>Lukman Nul Hakim</t>
  </si>
  <si>
    <t>PRETTY ANGELIA GAINA</t>
  </si>
  <si>
    <t xml:space="preserve">Adm Umum &amp; Keu IT </t>
  </si>
  <si>
    <t xml:space="preserve">Pengawas Utama </t>
  </si>
  <si>
    <t>RINCIAN GAJI AWAK I SPBU</t>
  </si>
  <si>
    <t>RINCIAN GAJI AWAK II SPBU</t>
  </si>
  <si>
    <t>RINCIAN GAJI SUPPORTING APMS</t>
  </si>
  <si>
    <t>PT. ELNUSA PETROFIN BITUNG</t>
  </si>
  <si>
    <t>ABDUL RAHMAN-N</t>
  </si>
  <si>
    <t>ERENST F. BAWOLE</t>
  </si>
  <si>
    <t>FAIZAL TANOD</t>
  </si>
  <si>
    <t>FRANKI TOLI</t>
  </si>
  <si>
    <t>FRESY UMBOH</t>
  </si>
  <si>
    <t>GUSTI PAENDONG</t>
  </si>
  <si>
    <t>MARGARITHA KOROMPIS</t>
  </si>
  <si>
    <t>PWS. QQ</t>
  </si>
  <si>
    <t>MUSTAKIM</t>
  </si>
  <si>
    <t>RECKY SENDUK</t>
  </si>
  <si>
    <t>REIFEL RUNTUWAROW</t>
  </si>
  <si>
    <t>RIA B.D. KOROMPIS</t>
  </si>
  <si>
    <t>ROY NUGROHO</t>
  </si>
  <si>
    <t>STANLEY B. LEWAN</t>
  </si>
  <si>
    <t>STEPHANUS V.TUMEWU</t>
  </si>
  <si>
    <t>SWENGLY KAATH</t>
  </si>
  <si>
    <t>ALFRETS BAWOLE</t>
  </si>
  <si>
    <t>AMT I</t>
  </si>
  <si>
    <t>AMSAL MATEDE</t>
  </si>
  <si>
    <t>AMSUN</t>
  </si>
  <si>
    <t>CHARLES N. WOKAS</t>
  </si>
  <si>
    <t>DENANG SEPANG</t>
  </si>
  <si>
    <t>DENNY KASIHA</t>
  </si>
  <si>
    <t>EKSAN ABDUL</t>
  </si>
  <si>
    <t>ELYAS PIKAL MATEDE</t>
  </si>
  <si>
    <t>FRETSON DAME</t>
  </si>
  <si>
    <t>HANDRIAS SALINDEHO</t>
  </si>
  <si>
    <t>HANES SASAUW</t>
  </si>
  <si>
    <t>HARJO PAPUTUNGAN</t>
  </si>
  <si>
    <t>IBRAHIM AHAYA</t>
  </si>
  <si>
    <t>ISKANDAR SY PODU</t>
  </si>
  <si>
    <t>ISMET SUNGE</t>
  </si>
  <si>
    <t>JEFRY KAPANTOUW</t>
  </si>
  <si>
    <t>JEMMI SUSANTO</t>
  </si>
  <si>
    <t>JOKO SUNARTO</t>
  </si>
  <si>
    <t>MANUEL TANAUMA</t>
  </si>
  <si>
    <t>MEIDY DJAPAI</t>
  </si>
  <si>
    <t>MURSIDIN BOLOTA</t>
  </si>
  <si>
    <t>NIXON J. ROMPAS</t>
  </si>
  <si>
    <t>PURWANTO</t>
  </si>
  <si>
    <t>RAHMAT AIRMAS</t>
  </si>
  <si>
    <t>SIPAL KATIANDAGHO</t>
  </si>
  <si>
    <t>SONNY SUAWAH</t>
  </si>
  <si>
    <t>TASFIM TADORANTE</t>
  </si>
  <si>
    <t>WEMPIE TILAAR</t>
  </si>
  <si>
    <t>AMT II</t>
  </si>
  <si>
    <t>ALFIAN TOMPUNU</t>
  </si>
  <si>
    <t>ARTHER RAWA</t>
  </si>
  <si>
    <t>BUDI YANTO ELIAS</t>
  </si>
  <si>
    <t>DANNY A. KAWALO</t>
  </si>
  <si>
    <t>DENLY MUKUAN</t>
  </si>
  <si>
    <t>DEVI LENGKEY</t>
  </si>
  <si>
    <t>DONA R. MASIHOR</t>
  </si>
  <si>
    <t>EDMOND KOROMPIS</t>
  </si>
  <si>
    <t>ERWIN ARIEF</t>
  </si>
  <si>
    <t>FANNY SUMUAL</t>
  </si>
  <si>
    <t>GERRY LOURENS</t>
  </si>
  <si>
    <t>HAMID C. SAMSU</t>
  </si>
  <si>
    <t>HERLING MAILANGKAY</t>
  </si>
  <si>
    <t>HIPOLITUS EKO JANTO</t>
  </si>
  <si>
    <t>JACOB SYARANAMUAL</t>
  </si>
  <si>
    <t>JECKSEN KOGAAM</t>
  </si>
  <si>
    <t>JENDRY O. KAPARANG</t>
  </si>
  <si>
    <t>MARTHEN DOALI</t>
  </si>
  <si>
    <t>MAXI DJAPAI</t>
  </si>
  <si>
    <t>MOHTAR B. TUMBEL</t>
  </si>
  <si>
    <t>NEAL BRYAN MOGI</t>
  </si>
  <si>
    <t>OTNIEL TUDA</t>
  </si>
  <si>
    <t>PIERSEN ARTHUR PAAT</t>
  </si>
  <si>
    <t>RANDHI PAAT</t>
  </si>
  <si>
    <t>REFANO C. KAPANTOUW</t>
  </si>
  <si>
    <t>RENALDI SUMANGANDO</t>
  </si>
  <si>
    <t>RESLY D. PONGOH</t>
  </si>
  <si>
    <t xml:space="preserve">RIFKY ANTOU </t>
  </si>
  <si>
    <t>SARO MURDIANTO</t>
  </si>
  <si>
    <t>STEREN A.RUNTUWAROW</t>
  </si>
  <si>
    <t>TOHA DANDONG</t>
  </si>
  <si>
    <t>WELKY D.TENDA</t>
  </si>
  <si>
    <t>WEMBRIE TUERAH</t>
  </si>
  <si>
    <t>WENGLY MOKALU</t>
  </si>
  <si>
    <t>PENGAWAS QQ</t>
  </si>
  <si>
    <t>Asisten QHSSE</t>
  </si>
  <si>
    <t>MUNAWIR</t>
  </si>
  <si>
    <t xml:space="preserve"> </t>
  </si>
  <si>
    <t>Pjs. Pws Utama</t>
  </si>
  <si>
    <t xml:space="preserve">Driver Oprsional </t>
  </si>
  <si>
    <t>Adm APMS</t>
  </si>
  <si>
    <t>Fatahul Azis</t>
  </si>
  <si>
    <t>Rahayu Hariadi Putra</t>
  </si>
  <si>
    <t>Wikandi Kasman</t>
  </si>
  <si>
    <t>AHLAN BANTENG</t>
  </si>
  <si>
    <t>DENNY D MAKALEW</t>
  </si>
  <si>
    <t>PITERSON TAMPI</t>
  </si>
  <si>
    <t>ROBBIYADI TASIR</t>
  </si>
  <si>
    <t>GOODFRIEND SIMBOLON</t>
  </si>
  <si>
    <t>AWAK MOBIL TANGKI II</t>
  </si>
  <si>
    <t>ANDI AMRAN</t>
  </si>
  <si>
    <t>ANDI SETIYAWAN</t>
  </si>
  <si>
    <t>9000022894654</t>
  </si>
  <si>
    <t>1490005367695</t>
  </si>
  <si>
    <t>Haerul Batmin</t>
  </si>
  <si>
    <t>Supriadi</t>
  </si>
  <si>
    <t>MUH. NUR HUDA</t>
  </si>
  <si>
    <t>AGUS WANTO</t>
  </si>
  <si>
    <t>ASWAR</t>
  </si>
  <si>
    <t>IKRAR</t>
  </si>
  <si>
    <t>AHMAD ASWAR</t>
  </si>
  <si>
    <t>ANTONIUS</t>
  </si>
  <si>
    <t>RINANDA SAPUTRA</t>
  </si>
  <si>
    <t>DELMERI ASPON</t>
  </si>
  <si>
    <t>DORI SLAMAT</t>
  </si>
  <si>
    <t>ROBET KARNANDO</t>
  </si>
  <si>
    <t xml:space="preserve">Adm. Mekanik </t>
  </si>
  <si>
    <t xml:space="preserve">HRD </t>
  </si>
  <si>
    <t>TEGUH SEPTIANTO</t>
  </si>
  <si>
    <t xml:space="preserve">Erwin Brutu </t>
  </si>
  <si>
    <t>Ade Rahmadi</t>
  </si>
  <si>
    <t>Andrew F.R. Manalu</t>
  </si>
  <si>
    <t>Risman Febriwandi Batubara</t>
  </si>
  <si>
    <t>Rico Enerik Hutagalung</t>
  </si>
  <si>
    <t>Ramses Tampubolon</t>
  </si>
  <si>
    <t>Jusri  Simamora</t>
  </si>
  <si>
    <t>Ramhot Sinaga</t>
  </si>
  <si>
    <t>Juniadi Hutagalung</t>
  </si>
  <si>
    <t>Muhammad Husni Thamrin S</t>
  </si>
  <si>
    <t>Sahap Gabriel Martua S</t>
  </si>
  <si>
    <t xml:space="preserve">Pjs. Pengawas Utama </t>
  </si>
  <si>
    <t>Sahabudin</t>
  </si>
  <si>
    <t>Muhamad Nasir</t>
  </si>
  <si>
    <t>Sapri</t>
  </si>
  <si>
    <t>Fauzan Hadi</t>
  </si>
  <si>
    <t>Ricky Fajariansyah</t>
  </si>
  <si>
    <t>Junaidi</t>
  </si>
  <si>
    <t>Sukri Rizal Syahputra</t>
  </si>
  <si>
    <t>Veri Laminullah</t>
  </si>
  <si>
    <t>Mohammad Rangian</t>
  </si>
  <si>
    <t>Panji Nugraha Yuwardo</t>
  </si>
  <si>
    <t>Ria Scorpio Octavianti</t>
  </si>
  <si>
    <t>Abdul lansad Tarigan</t>
  </si>
  <si>
    <t>Delta Brahmana Sembiring</t>
  </si>
  <si>
    <t>Johnson Vandrik Manalu</t>
  </si>
  <si>
    <t>M.Amin</t>
  </si>
  <si>
    <t>Mulkan Tambunan</t>
  </si>
  <si>
    <t>Pangodian S</t>
  </si>
  <si>
    <t>Sarju</t>
  </si>
  <si>
    <t>Sutan Ali Amran Rambe</t>
  </si>
  <si>
    <t>Tibo Tuo Samosir</t>
  </si>
  <si>
    <t>Zaherman</t>
  </si>
  <si>
    <t>Zulfikar Arief</t>
  </si>
  <si>
    <t>Adrian Saputra</t>
  </si>
  <si>
    <t>Anton Pirdaus</t>
  </si>
  <si>
    <t>Febrian Elfalco</t>
  </si>
  <si>
    <t>Irwanto</t>
  </si>
  <si>
    <t>Jefri</t>
  </si>
  <si>
    <t>M.Yunus Fahrizal</t>
  </si>
  <si>
    <t>RD. Retno Iswandi</t>
  </si>
  <si>
    <t>Simson Perangin angin</t>
  </si>
  <si>
    <t>Sugeng Hariadi</t>
  </si>
  <si>
    <t>Triput Darmaji</t>
  </si>
  <si>
    <t>Wawan Satria Yuswanto</t>
  </si>
  <si>
    <t>NUR AQMAL</t>
  </si>
  <si>
    <t>M IQBAL</t>
  </si>
  <si>
    <t>M ALI ABD</t>
  </si>
  <si>
    <t>MAULANA IDHAM</t>
  </si>
  <si>
    <t>SAHRI</t>
  </si>
  <si>
    <t>ADITIYA SUWANDI</t>
  </si>
  <si>
    <t>1490007588801</t>
  </si>
  <si>
    <t>1490007588868</t>
  </si>
  <si>
    <t>RAHMANUDIN</t>
  </si>
  <si>
    <t>RINDU AJI</t>
  </si>
  <si>
    <t>SUHEMI</t>
  </si>
  <si>
    <t>YUSNANI</t>
  </si>
  <si>
    <t>REKKY SAPUTRA</t>
  </si>
  <si>
    <t xml:space="preserve"> ALVI ANDREY LUMINTANG</t>
  </si>
  <si>
    <t>Islamuddin</t>
  </si>
  <si>
    <t>Irwansyah</t>
  </si>
  <si>
    <t>Pengawas Adm umum</t>
  </si>
  <si>
    <t xml:space="preserve">Keuangan </t>
  </si>
  <si>
    <t>SASMITHA KASIM</t>
  </si>
  <si>
    <t>Tenaga Medis</t>
  </si>
  <si>
    <t>Fitrah Alwi</t>
  </si>
  <si>
    <t>Nanang Hermansyah</t>
  </si>
  <si>
    <t>Kusnadi</t>
  </si>
  <si>
    <t>ANDI RAFIUDDIN AMIR</t>
  </si>
  <si>
    <t>WARSANTO</t>
  </si>
  <si>
    <t>SUHARIYANTO SUKUR</t>
  </si>
  <si>
    <t>ARDI WIRANATA</t>
  </si>
  <si>
    <t>EDI KURNIAWAN</t>
  </si>
  <si>
    <t>HAIDIR</t>
  </si>
  <si>
    <t>MUHTAR</t>
  </si>
  <si>
    <t>ROBI ISANTO</t>
  </si>
  <si>
    <t>SARIPULLAH</t>
  </si>
  <si>
    <t>Anju Tamba</t>
  </si>
  <si>
    <t>Indra Kesuma</t>
  </si>
  <si>
    <t>106-0011236604</t>
  </si>
  <si>
    <t>106-0011236042</t>
  </si>
  <si>
    <t>106-0011241711</t>
  </si>
  <si>
    <t>106-0007248381</t>
  </si>
  <si>
    <t>106-0011239467</t>
  </si>
  <si>
    <t>106-0007296356</t>
  </si>
  <si>
    <t>106-0011225508</t>
  </si>
  <si>
    <t>106-0011263525</t>
  </si>
  <si>
    <t>106-0011244640</t>
  </si>
  <si>
    <t>106-0011225409</t>
  </si>
  <si>
    <t>106-0011241935</t>
  </si>
  <si>
    <t>106-0011236646</t>
  </si>
  <si>
    <t>106-0011235929</t>
  </si>
  <si>
    <t>Sulfahmi</t>
  </si>
  <si>
    <t>Salmon</t>
  </si>
  <si>
    <t>Sudarman Siman</t>
  </si>
  <si>
    <t>Hendra B</t>
  </si>
  <si>
    <t>UMK 2016</t>
  </si>
  <si>
    <t>Tunjangan Kehadiran/Hari</t>
  </si>
  <si>
    <t>Tunjangan Makan&amp;Transport/hari</t>
  </si>
  <si>
    <t>Tunjangan Lapangan</t>
  </si>
  <si>
    <t>Jakarta, 20 April 2016</t>
  </si>
  <si>
    <t>PT. ELNUSA PETROFIN</t>
  </si>
  <si>
    <t>AMPENAN</t>
  </si>
  <si>
    <t>DEPO EMBALUT</t>
  </si>
  <si>
    <t>Cleaning Mt</t>
  </si>
  <si>
    <t>Koordinator Spbu</t>
  </si>
  <si>
    <t>HRD &amp; Adm. Mekanik</t>
  </si>
  <si>
    <t>Administrasi Keuangan</t>
  </si>
  <si>
    <t>Asisten Mekanik</t>
  </si>
  <si>
    <t>NIK</t>
  </si>
  <si>
    <t>Jaminan Pensiun (1%)</t>
  </si>
  <si>
    <t>Absen</t>
  </si>
  <si>
    <t xml:space="preserve">UMK 2016 </t>
  </si>
  <si>
    <t>NELSON KABA EHE</t>
  </si>
  <si>
    <t>Carles Raja Guk Guk (Carles Aritonang)</t>
  </si>
  <si>
    <t>JEMMY E. PANDALEKE</t>
  </si>
  <si>
    <t>JOHN KOWOMBON</t>
  </si>
  <si>
    <t>JOHNLY KAPANTOUW</t>
  </si>
  <si>
    <t>LARRY YABARMASE</t>
  </si>
  <si>
    <t>LEFIE MOKODOMPIT</t>
  </si>
  <si>
    <t>MICHAEL MANOPO</t>
  </si>
  <si>
    <t>REYNER WALANGITAN</t>
  </si>
  <si>
    <t>RIDWAN ATILIDA</t>
  </si>
  <si>
    <t>VICKY T. WAAS</t>
  </si>
  <si>
    <t>FELIX RONALD WONGKAR</t>
  </si>
  <si>
    <t>FREDY RUATA</t>
  </si>
  <si>
    <t>JAMAL SODU</t>
  </si>
  <si>
    <t>JEMMY KILALA</t>
  </si>
  <si>
    <t>JHONNY TAMAWOMBA</t>
  </si>
  <si>
    <t>KALVIN MORTEN MOGI</t>
  </si>
  <si>
    <t>MAXI MAMANGKEY</t>
  </si>
  <si>
    <t>OTNIEL POLII</t>
  </si>
  <si>
    <t>ROBBY B. ROSOK</t>
  </si>
  <si>
    <t>SOPIAN MAMONTO</t>
  </si>
  <si>
    <t>STEVEN SAWEHO</t>
  </si>
  <si>
    <t>VANLY R. MOKOLENSANG</t>
  </si>
  <si>
    <t>AMIN LEKSI</t>
  </si>
  <si>
    <t>AMRI RAFIAL</t>
  </si>
  <si>
    <t>ANDI JULIANTO</t>
  </si>
  <si>
    <t>BUNDAN</t>
  </si>
  <si>
    <t>DEDI CANDRA NASUTION</t>
  </si>
  <si>
    <t>ERWINSYAH LUBIS</t>
  </si>
  <si>
    <t>HARDIANSYAH</t>
  </si>
  <si>
    <t>ISWARDI</t>
  </si>
  <si>
    <t>JONNY ISKANDAR</t>
  </si>
  <si>
    <t>MANIHAR SITANGGANG</t>
  </si>
  <si>
    <t>MARMIN</t>
  </si>
  <si>
    <t>SAMIRIN</t>
  </si>
  <si>
    <t>SURIADI UG</t>
  </si>
  <si>
    <t>SUTARNO</t>
  </si>
  <si>
    <t>SUWARDI</t>
  </si>
  <si>
    <t>THOMSON MANALU</t>
  </si>
  <si>
    <t>KAMALUDDIN</t>
  </si>
  <si>
    <t>MELDRI</t>
  </si>
  <si>
    <t>MUSTAFA</t>
  </si>
  <si>
    <t>Didik Mulyadi</t>
  </si>
  <si>
    <t>Alimudin</t>
  </si>
  <si>
    <t>Sarmidi</t>
  </si>
  <si>
    <t>Muh. Tang</t>
  </si>
  <si>
    <t>Muhammad Basir</t>
  </si>
  <si>
    <t>PWS. Lapangan</t>
  </si>
  <si>
    <t>PWS. ADM Umum</t>
  </si>
  <si>
    <t>Adm. Customer service</t>
  </si>
  <si>
    <t>AWAK i</t>
  </si>
  <si>
    <t>Pws. QQ</t>
  </si>
  <si>
    <t>Mekanik / Ban</t>
  </si>
  <si>
    <t>Ass Qq/Hsse</t>
  </si>
  <si>
    <t>Ka. Mekanik</t>
  </si>
  <si>
    <t>Discpatchter</t>
  </si>
  <si>
    <t>Hse Officer</t>
  </si>
  <si>
    <t>Adm MOE (GPS)</t>
  </si>
  <si>
    <t>Adm. Ritase</t>
  </si>
  <si>
    <t>Adm. QQ</t>
  </si>
  <si>
    <t>Sms Broadcast</t>
  </si>
  <si>
    <t>IT Champ</t>
  </si>
  <si>
    <t>AGUS SAFRIZAL</t>
  </si>
  <si>
    <t>AGUS SALIM USMAN</t>
  </si>
  <si>
    <t>ALI AMSYAH SINAGA</t>
  </si>
  <si>
    <t>ARDI SUKONO</t>
  </si>
  <si>
    <t>ARIANTO PAISAN</t>
  </si>
  <si>
    <t>ASRIL SAIDI</t>
  </si>
  <si>
    <t>BERTO PARLUHUTAN BAKO</t>
  </si>
  <si>
    <t>DARWANTO</t>
  </si>
  <si>
    <t>DEDY PRAMONO</t>
  </si>
  <si>
    <t>DIAN ARIA BUDI</t>
  </si>
  <si>
    <t>EKO HERMAWAN</t>
  </si>
  <si>
    <t>FAIRUZI NASUTION</t>
  </si>
  <si>
    <t>FERI ANTO</t>
  </si>
  <si>
    <t>GORTAP MANALU</t>
  </si>
  <si>
    <t>HENDRI EDI SYAHPUTRA BARUS</t>
  </si>
  <si>
    <t>JEKSON SIMANJUNTAK</t>
  </si>
  <si>
    <t>JHONATAN DARWIN BARASA</t>
  </si>
  <si>
    <t>JHONNI AMAN</t>
  </si>
  <si>
    <t>JHONNI MANALU</t>
  </si>
  <si>
    <t>JONI SUPARJO</t>
  </si>
  <si>
    <t>LISBON EDWARD SINAMBELA</t>
  </si>
  <si>
    <t>M. FADLI SIAHAAN</t>
  </si>
  <si>
    <t>MIDUK ARTA PASARIBU</t>
  </si>
  <si>
    <t>PAHALA SEMBIRING</t>
  </si>
  <si>
    <t>RIJAL PANAHATAN SILABAN</t>
  </si>
  <si>
    <t>RIVAI MARBUN</t>
  </si>
  <si>
    <t>RIWAN SELAMAT</t>
  </si>
  <si>
    <t>ROY MARADONGAN SIRAIT</t>
  </si>
  <si>
    <t>SARLAN SITOHANG</t>
  </si>
  <si>
    <t>SUWANDI</t>
  </si>
  <si>
    <t>SYAHRIAL EFFENDI</t>
  </si>
  <si>
    <t>SYAMSUL BENI MARPAUNG</t>
  </si>
  <si>
    <t>THOMAS PANJAITAN</t>
  </si>
  <si>
    <t>TRI RAMADHANI</t>
  </si>
  <si>
    <t>TUMIN</t>
  </si>
  <si>
    <t>ADELIL FEBRI</t>
  </si>
  <si>
    <t>Staff Area III</t>
  </si>
  <si>
    <t>Sopir Area III</t>
  </si>
  <si>
    <t>SYAMSUDDIN 1</t>
  </si>
  <si>
    <t>SYAMSUDDIN 2</t>
  </si>
  <si>
    <t>SAHARUDDIN2</t>
  </si>
  <si>
    <t>ABDUL KAHAR WAHID</t>
  </si>
  <si>
    <t>MUHAMMAD ILHAM</t>
  </si>
  <si>
    <t>SAHARUDDIN. Z</t>
  </si>
  <si>
    <t>ZULHAM EFFENDI</t>
  </si>
  <si>
    <t>Awak I 24 KL</t>
  </si>
  <si>
    <t>ARDIAN</t>
  </si>
  <si>
    <t>SAID ALI NUNCI</t>
  </si>
  <si>
    <t>IMAM MUZANI</t>
  </si>
  <si>
    <t>9000007915821</t>
  </si>
  <si>
    <t>Dedi Hermanto</t>
  </si>
  <si>
    <t>Kurnia Rahman</t>
  </si>
  <si>
    <t>ABDUL MUTHALIB</t>
  </si>
  <si>
    <t>AKHMAD SAUKANI</t>
  </si>
  <si>
    <t>APRIYATMAN</t>
  </si>
  <si>
    <t>ASMADI</t>
  </si>
  <si>
    <t>Ch. BAMBANG APRIYANTO</t>
  </si>
  <si>
    <t>DONNY SULISTIONO H.</t>
  </si>
  <si>
    <t>ERLANGGA SEPTIYANI</t>
  </si>
  <si>
    <t>GILANG SARWO W.G.</t>
  </si>
  <si>
    <t>M. RAJIB</t>
  </si>
  <si>
    <t>RAHMAT HIDAYAT</t>
  </si>
  <si>
    <t>RAMDANI</t>
  </si>
  <si>
    <t>ADE GUSNALDI SEPTIAWAN</t>
  </si>
  <si>
    <t>GUSRIAN</t>
  </si>
  <si>
    <t xml:space="preserve">JULIAN </t>
  </si>
  <si>
    <t>NANDA PERMATA PUTRA</t>
  </si>
  <si>
    <t>OBRISON TAIN</t>
  </si>
  <si>
    <t>RICI YUSTI KALVO</t>
  </si>
  <si>
    <t>MARKUS  TAMPONGANGOY</t>
  </si>
  <si>
    <t>MUJIANTO</t>
  </si>
  <si>
    <t>LAMIRAN</t>
  </si>
  <si>
    <t>SUDARMAJI</t>
  </si>
  <si>
    <t>BERNADINUS  LAZAR</t>
  </si>
  <si>
    <t>KOSWARA</t>
  </si>
  <si>
    <t>DARWIS  M.</t>
  </si>
  <si>
    <t>ROCA  NASAR</t>
  </si>
  <si>
    <t>ARDIANSYAH Tirta Sari</t>
  </si>
  <si>
    <t>SOFYAN  USMAN</t>
  </si>
  <si>
    <t>GISMAN  JUFRI</t>
  </si>
  <si>
    <t>ANTO  GIARTO</t>
  </si>
  <si>
    <t>DWI  JATMIKO</t>
  </si>
  <si>
    <t>BUDIMAN</t>
  </si>
  <si>
    <t>MASDARIANSYAH</t>
  </si>
  <si>
    <t>USULUDDIN</t>
  </si>
  <si>
    <t>RUDIH</t>
  </si>
  <si>
    <t>CHARLES  EFENDI  PURBA</t>
  </si>
  <si>
    <t>FRANSISKUS  RONDA  KOTA</t>
  </si>
  <si>
    <t>Jendri Arfandi Manalu</t>
  </si>
  <si>
    <t>Tom Jones Hutagalung</t>
  </si>
  <si>
    <t>FERLI MARLINDO</t>
  </si>
  <si>
    <t>WAWAN MEITRIADI</t>
  </si>
  <si>
    <t>RHOBERT MUSTAFA</t>
  </si>
  <si>
    <t>RAFIKA CHANDRA</t>
  </si>
  <si>
    <t>DAVID IKSHAN</t>
  </si>
  <si>
    <t>YOGA APRIYETNO</t>
  </si>
  <si>
    <t>JONAIDI</t>
  </si>
  <si>
    <t>DEFRI PUTRA</t>
  </si>
  <si>
    <t>ZIKRI IMANDA</t>
  </si>
  <si>
    <t>SEPRIADI</t>
  </si>
  <si>
    <t>ENDRA BUSRA</t>
  </si>
  <si>
    <t>RINO CHANDRA</t>
  </si>
  <si>
    <t>RIKI SUARMAN</t>
  </si>
  <si>
    <t>ANANTO PRASETYO</t>
  </si>
  <si>
    <t>Muh. Ansar Anwar</t>
  </si>
  <si>
    <t>HSSE OFFICER</t>
  </si>
  <si>
    <t>Humaidi</t>
  </si>
  <si>
    <t>Soleh Muksin</t>
  </si>
  <si>
    <t>Ahmad Durifaid</t>
  </si>
  <si>
    <t>Wildan</t>
  </si>
  <si>
    <t>RINCIAN GAJI SUPPORTING SPBU</t>
  </si>
  <si>
    <t>SPBU</t>
  </si>
  <si>
    <t>APMS</t>
  </si>
  <si>
    <t>Hidayatun Nisa</t>
  </si>
  <si>
    <t>Nurmahdania Abd Rauf</t>
  </si>
  <si>
    <t>Noldi Lamusu</t>
  </si>
  <si>
    <t>Agus Tambiyo</t>
  </si>
  <si>
    <t>Ronal Towadi</t>
  </si>
  <si>
    <t>Eko Sulistyawan Kardono</t>
  </si>
  <si>
    <t>Feri Jafar</t>
  </si>
  <si>
    <t>Abdi Yaqup Siregar</t>
  </si>
  <si>
    <t>Alan Cahyadi</t>
  </si>
  <si>
    <t>Dian Hidul Hidayat</t>
  </si>
  <si>
    <t>Doni Chandra</t>
  </si>
  <si>
    <t>Fandy Agung Ananda</t>
  </si>
  <si>
    <t>Fery Surya</t>
  </si>
  <si>
    <t>Irfan Lubis</t>
  </si>
  <si>
    <t>Jahnul Hakim Lase</t>
  </si>
  <si>
    <t>Lintong Simarmata</t>
  </si>
  <si>
    <t>Sorianto Sidabutar</t>
  </si>
  <si>
    <t>Sumihardo Rohani Panca</t>
  </si>
  <si>
    <t>Syamsir Ambroni</t>
  </si>
  <si>
    <t>Yudi Pasilintar</t>
  </si>
  <si>
    <t>Murni Suliyani</t>
  </si>
  <si>
    <t>Afrizon</t>
  </si>
  <si>
    <t>Erwin Novio Prasetyo</t>
  </si>
  <si>
    <t>Hakim Kusuma Handoko</t>
  </si>
  <si>
    <t>Taufik Husen Saputra</t>
  </si>
  <si>
    <t>Afriyadi</t>
  </si>
  <si>
    <t>Dedi Sutardi</t>
  </si>
  <si>
    <t>Septi Aryani</t>
  </si>
  <si>
    <t>Al Kausar</t>
  </si>
  <si>
    <t>Molina Sari Cahyani</t>
  </si>
  <si>
    <t>Romaya Sari</t>
  </si>
  <si>
    <t>Mutia Musallima</t>
  </si>
  <si>
    <t>ast hse</t>
  </si>
  <si>
    <t>bottom loader</t>
  </si>
  <si>
    <t>pws utama &amp; IT Champion</t>
  </si>
  <si>
    <t>Maruli Tua Silalahi</t>
  </si>
  <si>
    <t>Sapto Djaksono</t>
  </si>
  <si>
    <t>Adung</t>
  </si>
  <si>
    <t>Tarsan</t>
  </si>
  <si>
    <t>Adm Pola Tarif</t>
  </si>
  <si>
    <t>I Wayan Sujana Atmaja</t>
  </si>
  <si>
    <t>Pjs. Pengawas Utama</t>
  </si>
  <si>
    <t>Tunjangan makan&amp; transport/hari</t>
  </si>
  <si>
    <t>Tunjangan Makan&amp;transport/hari</t>
  </si>
  <si>
    <t>Siti Rahma</t>
  </si>
  <si>
    <t>Petugas Medis</t>
  </si>
  <si>
    <t>1070010133595</t>
  </si>
  <si>
    <t>1080010583939</t>
  </si>
  <si>
    <t>ANITA RAUF</t>
  </si>
  <si>
    <t>Elida Nuria</t>
  </si>
  <si>
    <t>Yesica Ozinawa</t>
  </si>
  <si>
    <t>Eka Juniastini</t>
  </si>
  <si>
    <t>Muhammad Iqbal</t>
  </si>
  <si>
    <t>Matius Dangga</t>
  </si>
  <si>
    <t>Gerson Talundima</t>
  </si>
  <si>
    <t>Emi</t>
  </si>
  <si>
    <t>Tenaga medis</t>
  </si>
  <si>
    <t>Suhar</t>
  </si>
  <si>
    <t>Muhammad Reza</t>
  </si>
  <si>
    <t>May Friandos Gultom</t>
  </si>
  <si>
    <t>Parlaungan Matondang</t>
  </si>
  <si>
    <t>Kuat Santoso</t>
  </si>
  <si>
    <t>Purbaya</t>
  </si>
  <si>
    <t>Ade Sutan Kurahman</t>
  </si>
  <si>
    <t>HSE OFFICER</t>
  </si>
  <si>
    <t>TENAGA MEDIS</t>
  </si>
  <si>
    <t>Zolfa</t>
  </si>
  <si>
    <t>Tantowi Johari</t>
  </si>
  <si>
    <t>Total Upah Tetap UMK Balikpapan 2016</t>
  </si>
  <si>
    <t>Koordinator Lapangan</t>
  </si>
  <si>
    <t>Ass QQ</t>
  </si>
  <si>
    <t>BOTTOM LOADER</t>
  </si>
  <si>
    <t>GUSTI MERRY SUKARDI</t>
  </si>
  <si>
    <t>MEDIS</t>
  </si>
  <si>
    <t>ANDI REZA NURZAMZAMI</t>
  </si>
  <si>
    <t>HSSE Officer</t>
  </si>
  <si>
    <t>RUSLAN EFENDI</t>
  </si>
  <si>
    <t>ANJAS</t>
  </si>
  <si>
    <t>KETERANGAN</t>
  </si>
  <si>
    <t>DEPO THIEES MELAK</t>
  </si>
  <si>
    <t>Sandra Santoso</t>
  </si>
  <si>
    <t>Edi Saputra Bari</t>
  </si>
  <si>
    <t>Faris Munandar</t>
  </si>
  <si>
    <t>Budi Irawan</t>
  </si>
  <si>
    <t>Samsul Bahri</t>
  </si>
  <si>
    <t>Mulhadi Saputra</t>
  </si>
  <si>
    <t>Muhammad Yubli</t>
  </si>
  <si>
    <t>Muhammad Nasir</t>
  </si>
  <si>
    <t>Safuandi</t>
  </si>
  <si>
    <t>Arif Hidayat</t>
  </si>
  <si>
    <t>IT Champion &amp; Pjs Pengawas Utama</t>
  </si>
  <si>
    <t>Andre Adi</t>
  </si>
  <si>
    <t>Abdul Rohim</t>
  </si>
  <si>
    <t>Ahmad Fauzi</t>
  </si>
  <si>
    <t>Al Hadi</t>
  </si>
  <si>
    <t>Ali Putra</t>
  </si>
  <si>
    <t>Andriga Putra</t>
  </si>
  <si>
    <t>M. Dasrianto</t>
  </si>
  <si>
    <t>Rahmad Ilahi</t>
  </si>
  <si>
    <t>Sutrisno Agung</t>
  </si>
  <si>
    <t>Syafriadi</t>
  </si>
  <si>
    <t>Toni Sisca Putra</t>
  </si>
  <si>
    <t>Zanzani</t>
  </si>
  <si>
    <t>Pws Adm &amp; HRD</t>
  </si>
  <si>
    <t>Edy Gunawan Sitompul</t>
  </si>
  <si>
    <t>Ridwan syah</t>
  </si>
  <si>
    <t>ADM. OWNUSE</t>
  </si>
  <si>
    <t>Andre Hendria</t>
  </si>
  <si>
    <t>062601010586503</t>
  </si>
  <si>
    <t>344001025502533</t>
  </si>
  <si>
    <t>106-0011244608</t>
  </si>
  <si>
    <t>kernet</t>
  </si>
  <si>
    <t>Syandi Setiawan</t>
  </si>
  <si>
    <t>Andin Mufdi Arifin</t>
  </si>
  <si>
    <t>Arbani</t>
  </si>
  <si>
    <t>Fitriyadi</t>
  </si>
  <si>
    <t>Rahmani</t>
  </si>
  <si>
    <t>Suyanto</t>
  </si>
  <si>
    <t>IT Staff &amp; HRD</t>
  </si>
  <si>
    <t>seswita yunia sari</t>
  </si>
  <si>
    <t>M.Fadhillah</t>
  </si>
  <si>
    <t>Hara Anggi</t>
  </si>
  <si>
    <t>Indra H</t>
  </si>
  <si>
    <t>Tison</t>
  </si>
  <si>
    <t>Hendry Abidin</t>
  </si>
  <si>
    <t>Dodo</t>
  </si>
  <si>
    <t>Ketut Rahmawanto</t>
  </si>
  <si>
    <t>Sikgustin Rangga Iswandi</t>
  </si>
  <si>
    <t>Irvan Ade Saputra</t>
  </si>
  <si>
    <t>Yurmalis</t>
  </si>
  <si>
    <t>Fitra Budi Handoko</t>
  </si>
  <si>
    <t>Budi Kurniadi</t>
  </si>
  <si>
    <t>Mardilas Rizal</t>
  </si>
  <si>
    <t>Catur Febriansyah</t>
  </si>
  <si>
    <t>Rio Aptrian Jani</t>
  </si>
  <si>
    <t>Ahmad Jumadi</t>
  </si>
  <si>
    <t>A.Tarmizi</t>
  </si>
  <si>
    <t>Wahyudi</t>
  </si>
  <si>
    <t>ahmad aspani</t>
  </si>
  <si>
    <t>supporting staff</t>
  </si>
  <si>
    <t>koordinator lapangan</t>
  </si>
  <si>
    <t>Keuangan &amp; HRD</t>
  </si>
  <si>
    <t>awak II</t>
  </si>
  <si>
    <t>Asmir</t>
  </si>
  <si>
    <t>M. Asrar Rahman</t>
  </si>
  <si>
    <t>Sultan</t>
  </si>
  <si>
    <t>TAKDIR</t>
  </si>
  <si>
    <t>Agus Effendi</t>
  </si>
  <si>
    <t>Andi Irwansyah Husain</t>
  </si>
  <si>
    <t>Jasman Siregar</t>
  </si>
  <si>
    <t>Junaidi Asran</t>
  </si>
  <si>
    <t>Khairul Bahri Yusuf</t>
  </si>
  <si>
    <t>Muhammad Khaidir</t>
  </si>
  <si>
    <t>Rian Hanafi</t>
  </si>
  <si>
    <t>Sabam Silalahi</t>
  </si>
  <si>
    <t>Pws. Utama Ops</t>
  </si>
  <si>
    <t>1110004401564</t>
  </si>
  <si>
    <t>pengawas lapangan</t>
  </si>
  <si>
    <t>Fernando Simanungkalit</t>
  </si>
  <si>
    <t>Falintino Hutagalung</t>
  </si>
  <si>
    <t>Hotma Situmeang</t>
  </si>
  <si>
    <t xml:space="preserve">Tenaga Medis </t>
  </si>
  <si>
    <t>REGILANG VERDANA</t>
  </si>
  <si>
    <t>RONALDI</t>
  </si>
  <si>
    <t>ZETRA YUDHI ANTONI</t>
  </si>
  <si>
    <t>I KETUT TIRTAYASA</t>
  </si>
  <si>
    <t>JAINAL  ARIFIN</t>
  </si>
  <si>
    <t>RAHMAD  ILAHI</t>
  </si>
  <si>
    <t>CHRISTOPER PATTILEAMONIA</t>
  </si>
  <si>
    <t xml:space="preserve">MUHAMMAD TEGUH YANDRI </t>
  </si>
  <si>
    <t>EKI  SYAPUTRA</t>
  </si>
  <si>
    <t xml:space="preserve">AFRI FEMI ANDESMI </t>
  </si>
  <si>
    <t xml:space="preserve">ARDIANSYAH </t>
  </si>
  <si>
    <t xml:space="preserve">DASRUL </t>
  </si>
  <si>
    <t xml:space="preserve">DINO PUTRA </t>
  </si>
  <si>
    <t xml:space="preserve">DONI INDRAWAN </t>
  </si>
  <si>
    <t xml:space="preserve">ELMANZO FERDIAN </t>
  </si>
  <si>
    <t xml:space="preserve">FAIZUS SALAM </t>
  </si>
  <si>
    <t xml:space="preserve">HENDRI APUAK </t>
  </si>
  <si>
    <t xml:space="preserve">JHON LIHAR SINAGA </t>
  </si>
  <si>
    <t xml:space="preserve">KHAIRULNAS </t>
  </si>
  <si>
    <t xml:space="preserve">M. FADIL </t>
  </si>
  <si>
    <t xml:space="preserve">M. RENDI MORA ANGGINA </t>
  </si>
  <si>
    <t xml:space="preserve">PANJI AURIFAN </t>
  </si>
  <si>
    <t xml:space="preserve">R0BI </t>
  </si>
  <si>
    <t xml:space="preserve">ROLLY SUNDRA </t>
  </si>
  <si>
    <t xml:space="preserve">WAHYUDI </t>
  </si>
  <si>
    <t xml:space="preserve">YUSRIAL </t>
  </si>
  <si>
    <t xml:space="preserve">ZULHAMID S </t>
  </si>
  <si>
    <t>M. SOFIAN</t>
  </si>
  <si>
    <t>PARNINGOTAN SIMANUNGKALIT</t>
  </si>
  <si>
    <t>RUDI HARTONO ABDULLAH</t>
  </si>
  <si>
    <t>MUHAMMAD ALI USALLI</t>
  </si>
  <si>
    <t>ROBBY PRAMANA</t>
  </si>
  <si>
    <t>SYAFARUDDIN KAJOL</t>
  </si>
  <si>
    <t>AGUS SALIM BUSTAMI</t>
  </si>
  <si>
    <t>EVADO SITUNGKIR</t>
  </si>
  <si>
    <t>MANAPIN SIREGAR</t>
  </si>
  <si>
    <t>M. JEFRY</t>
  </si>
  <si>
    <t>PARAGUS V.R SIMANJUNTAK</t>
  </si>
  <si>
    <t>AHMADI SARAGIH</t>
  </si>
  <si>
    <t>Pws Utama Operasional</t>
  </si>
  <si>
    <t>ALI ASRUN GULTOM</t>
  </si>
  <si>
    <t>ALIMUDDIN GULTOM</t>
  </si>
  <si>
    <t>BUDI HARTONO SITEPU</t>
  </si>
  <si>
    <t>CHARLES MARBUN</t>
  </si>
  <si>
    <t>DANIEL FERNANDO</t>
  </si>
  <si>
    <t>HALIM ADI SAPUTRA RANGKUTI</t>
  </si>
  <si>
    <t>HENDRA SYAHREZA</t>
  </si>
  <si>
    <t>INDRA HARIONO</t>
  </si>
  <si>
    <t>IRIANTO EFENDI SITEPU</t>
  </si>
  <si>
    <t>JHON PRINANDO</t>
  </si>
  <si>
    <t>LINTANG MARADU LUMBAN TORUAN</t>
  </si>
  <si>
    <t>MUHAMMAD LATIFFAN</t>
  </si>
  <si>
    <t>MULIADI br</t>
  </si>
  <si>
    <t>MULYADI WJ</t>
  </si>
  <si>
    <t>RABIADI BUDI JUHRI</t>
  </si>
  <si>
    <t>RAHMANSYAH EFFENDI</t>
  </si>
  <si>
    <t>SAIFUL AMRI</t>
  </si>
  <si>
    <t>SALIM MATONDANG</t>
  </si>
  <si>
    <t>SELAMAT KETAREN</t>
  </si>
  <si>
    <t>SWADI</t>
  </si>
  <si>
    <t>SYAHRIL</t>
  </si>
  <si>
    <t>SYAHRIL SARKAWI</t>
  </si>
  <si>
    <t>SYAMSURI</t>
  </si>
  <si>
    <t>A. YANTO</t>
  </si>
  <si>
    <t>HALIM PERDANA HARAHAP</t>
  </si>
  <si>
    <t>J. FERNANDO HUTABARAT</t>
  </si>
  <si>
    <t>RUSMAN EFENDI</t>
  </si>
  <si>
    <t>TUKINO KANCIL</t>
  </si>
  <si>
    <t>SURIYADI</t>
  </si>
  <si>
    <t>KADAFI KARO KARO</t>
  </si>
  <si>
    <t>Muhammad Darwin Siagian</t>
  </si>
  <si>
    <t>Mei Hepi Peri</t>
  </si>
  <si>
    <t>YUHENDRA</t>
  </si>
  <si>
    <t>Encep</t>
  </si>
  <si>
    <t>Heddy M</t>
  </si>
  <si>
    <t>Yudi Darmawan</t>
  </si>
  <si>
    <t>Sandi H</t>
  </si>
  <si>
    <t>Amirudin</t>
  </si>
  <si>
    <t>Dedi Iskandar</t>
  </si>
  <si>
    <t>Gunawan</t>
  </si>
  <si>
    <t>Ratna Kusuma Wardhani</t>
  </si>
  <si>
    <t>Refly Kumaat</t>
  </si>
  <si>
    <t>Agunawan</t>
  </si>
  <si>
    <t>Jumardin</t>
  </si>
  <si>
    <t>Heru Susanto</t>
  </si>
  <si>
    <t>Muh Aras</t>
  </si>
  <si>
    <t>Tulus Pamuji</t>
  </si>
  <si>
    <t>Adie Firmanto</t>
  </si>
  <si>
    <t>Sageruddin</t>
  </si>
  <si>
    <t>Miko Thomas</t>
  </si>
  <si>
    <t>Fresi Setiawan</t>
  </si>
  <si>
    <t>herdiansyah</t>
  </si>
  <si>
    <t>agus susan</t>
  </si>
  <si>
    <t>tarmizi</t>
  </si>
  <si>
    <t>alfis syahril</t>
  </si>
  <si>
    <t>khairurrizal</t>
  </si>
  <si>
    <t>Puja Kusuma</t>
  </si>
  <si>
    <t>Pws.Quality HSE Officer</t>
  </si>
  <si>
    <t>1490007770631</t>
  </si>
  <si>
    <t>1490004999514</t>
  </si>
  <si>
    <t>1490007770540</t>
  </si>
  <si>
    <t>1490007770755</t>
  </si>
  <si>
    <t>1490007770797</t>
  </si>
  <si>
    <t>1490007770748</t>
  </si>
  <si>
    <t>1490007238696</t>
  </si>
  <si>
    <t>9000039275814</t>
  </si>
  <si>
    <t>1490007770573</t>
  </si>
  <si>
    <t>1480014301173</t>
  </si>
  <si>
    <t>9000039275889</t>
  </si>
  <si>
    <t>DELVI RAHMADANI</t>
  </si>
  <si>
    <t>DIKAR GULTOM</t>
  </si>
  <si>
    <t>HENGKI IRAWAN</t>
  </si>
  <si>
    <t>RENI BUDIARTI</t>
  </si>
  <si>
    <t>awak I</t>
  </si>
  <si>
    <t>ACHMAT</t>
  </si>
  <si>
    <t>AFRIZAL RAZAK</t>
  </si>
  <si>
    <t>AGUS SUWITO</t>
  </si>
  <si>
    <t>AHMAD SANTOSO</t>
  </si>
  <si>
    <t>ALI WARDANA LUBIS</t>
  </si>
  <si>
    <t>AMRULLAH LUBIS</t>
  </si>
  <si>
    <t>ANDRI AFDITIYA LUBIS</t>
  </si>
  <si>
    <t>ANDRIANTO</t>
  </si>
  <si>
    <t>ANTONIUS SUSIAWAN</t>
  </si>
  <si>
    <t>ARI AFRIANTO</t>
  </si>
  <si>
    <t>ARVIS MARIANDI</t>
  </si>
  <si>
    <t>ASRIL DANIL</t>
  </si>
  <si>
    <t>AZASTA PEBRUARI PAKPAHAN</t>
  </si>
  <si>
    <t>BUDI HARTONO</t>
  </si>
  <si>
    <t>CANDRA</t>
  </si>
  <si>
    <t>DADANG SAYAHPUTRA</t>
  </si>
  <si>
    <t>DIKI ASMADI</t>
  </si>
  <si>
    <t>ELIANTO GINTING</t>
  </si>
  <si>
    <t>ENDI SUJOKO</t>
  </si>
  <si>
    <t>ERIO SAPUTRA</t>
  </si>
  <si>
    <t>ERIZAL</t>
  </si>
  <si>
    <t>FERYANTO</t>
  </si>
  <si>
    <t>HENDRO KUSWORO</t>
  </si>
  <si>
    <t>HERI FAJAR</t>
  </si>
  <si>
    <t>HERMAN ASRAN</t>
  </si>
  <si>
    <t>HERU PRATAMA</t>
  </si>
  <si>
    <t>HERY BELMON MARBUN</t>
  </si>
  <si>
    <t>IIN SAPUTRA</t>
  </si>
  <si>
    <t>IMAM MASHUR</t>
  </si>
  <si>
    <t>INDRA SYAHPUTRA</t>
  </si>
  <si>
    <t>IRSAN ZEGA</t>
  </si>
  <si>
    <t>IRWANSYAH C</t>
  </si>
  <si>
    <t>JEFRIDEN</t>
  </si>
  <si>
    <t>JENRI LUMBANTORUAN</t>
  </si>
  <si>
    <t>JIMMY PRIMADONA</t>
  </si>
  <si>
    <t>JONI SUARDI</t>
  </si>
  <si>
    <t>KARYONO</t>
  </si>
  <si>
    <t>KOMAN SIREGAR</t>
  </si>
  <si>
    <t>LASIDI</t>
  </si>
  <si>
    <t>LIDIAN MAHINGUT SIRAIT</t>
  </si>
  <si>
    <t>MUHAMMAD ALI</t>
  </si>
  <si>
    <t>MAHMUD ARIFIN LUBIS</t>
  </si>
  <si>
    <t>MAKMUR  BANGUN</t>
  </si>
  <si>
    <t>MUCHTAR ARIF EFENDI</t>
  </si>
  <si>
    <t>MULYADI A</t>
  </si>
  <si>
    <t>NASRULLAH AWALUDDIN</t>
  </si>
  <si>
    <t>NICO WIJAYA</t>
  </si>
  <si>
    <t>PANCE SYAHPUTRA PURBA</t>
  </si>
  <si>
    <t>PONIMIN</t>
  </si>
  <si>
    <t>RAHMADI</t>
  </si>
  <si>
    <t>RAMADHONI</t>
  </si>
  <si>
    <t>REFI DONPRIZA</t>
  </si>
  <si>
    <t>RICKY ARIANDI</t>
  </si>
  <si>
    <t>RISMANDONI</t>
  </si>
  <si>
    <t>RONI SAPUTRA</t>
  </si>
  <si>
    <t>RUSIA GINTING</t>
  </si>
  <si>
    <t>SAMDIKA RAMOS</t>
  </si>
  <si>
    <t>SARMONO</t>
  </si>
  <si>
    <t>SRI WAHYUDI</t>
  </si>
  <si>
    <t>SUCIPTO</t>
  </si>
  <si>
    <t>SURATNO</t>
  </si>
  <si>
    <t>SAMPE NAINGGOLAN</t>
  </si>
  <si>
    <t>SYAH HENDRA SITEPU</t>
  </si>
  <si>
    <t>SYAKHRI ABRAR</t>
  </si>
  <si>
    <t>TAUFIK AL ANSHARI</t>
  </si>
  <si>
    <t>TENGKU NASYARUDDIN HARAHAP</t>
  </si>
  <si>
    <t>TUGIMIN</t>
  </si>
  <si>
    <t>WIRYA HARDI</t>
  </si>
  <si>
    <t>YUSUF BAGUS</t>
  </si>
  <si>
    <t>ZAHAR DIMON</t>
  </si>
  <si>
    <t>AFRIYANTO</t>
  </si>
  <si>
    <t>ANGGA JEVRIKA</t>
  </si>
  <si>
    <t>BUDI MUHAMMAD SYAFRIL</t>
  </si>
  <si>
    <t>DEARMA SILANGIT</t>
  </si>
  <si>
    <t>DODE</t>
  </si>
  <si>
    <t>FAISAL MUKRI</t>
  </si>
  <si>
    <t>FRENGKI HUTABARAT</t>
  </si>
  <si>
    <t>HENDRI PARULIAN PURBA</t>
  </si>
  <si>
    <t>HILMAN YUNELDI</t>
  </si>
  <si>
    <t>INDRA SYAHPUTRA PURBA</t>
  </si>
  <si>
    <t>KALEB SOPIAN RUDIANTO</t>
  </si>
  <si>
    <t>KANDER BRUTU</t>
  </si>
  <si>
    <t>MARTA S</t>
  </si>
  <si>
    <t>MUHAMMAD ANDRIANSYAH</t>
  </si>
  <si>
    <t>MUHAMMAD ARSANI</t>
  </si>
  <si>
    <t>MUHAMMAD GUNAWAN</t>
  </si>
  <si>
    <t>NANDA RISKY AZHARI</t>
  </si>
  <si>
    <t>NOPRI PERDANA</t>
  </si>
  <si>
    <t>RIKO MARTADINATA</t>
  </si>
  <si>
    <t>RONY SUGARMAN HUTABARAT</t>
  </si>
  <si>
    <t>SENTA NEPRADA</t>
  </si>
  <si>
    <t>SYAFRIZAL EFENDI</t>
  </si>
  <si>
    <t>BERLIN SIRAIT</t>
  </si>
  <si>
    <t>AH SANI FADLI</t>
  </si>
  <si>
    <t>AHMAD SYAFRI</t>
  </si>
  <si>
    <t>CANDRA HABIBI GULTOM</t>
  </si>
  <si>
    <t>DIAN PRAMANA PUTRA</t>
  </si>
  <si>
    <t>EDI RAHMAN</t>
  </si>
  <si>
    <t>ENDRIZAL</t>
  </si>
  <si>
    <t>FAISAL AMAR BARUS</t>
  </si>
  <si>
    <t>FREDY WIDODO</t>
  </si>
  <si>
    <t>HEBENEZER SIRAIT</t>
  </si>
  <si>
    <t>HERIAWAN</t>
  </si>
  <si>
    <t>JUNIANTO MANALU</t>
  </si>
  <si>
    <t>LODEWICK JAWAK</t>
  </si>
  <si>
    <t>MAHRIZAL</t>
  </si>
  <si>
    <t>M. ILHAM HARAHAP</t>
  </si>
  <si>
    <t>MULIADI</t>
  </si>
  <si>
    <t>RENDY MARANTIKA GEOVANI</t>
  </si>
  <si>
    <t>RUDY</t>
  </si>
  <si>
    <t>SABAR</t>
  </si>
  <si>
    <t>SAIDI</t>
  </si>
  <si>
    <t>SAKTI ANAN MARTUA</t>
  </si>
  <si>
    <t>SUPRIYADI</t>
  </si>
  <si>
    <t>SURIADI TPE</t>
  </si>
  <si>
    <t>SUWARNO G</t>
  </si>
  <si>
    <t>Abdullah</t>
  </si>
  <si>
    <t>MUHAMMAD YACOB</t>
  </si>
  <si>
    <t>SELAMAT RIYADI</t>
  </si>
  <si>
    <t>JONNI</t>
  </si>
  <si>
    <t>TAUFIQ BARUS</t>
  </si>
  <si>
    <t>Alex Sander Tamba</t>
  </si>
  <si>
    <t>Randy Juni Pratama</t>
  </si>
  <si>
    <t>Basiran</t>
  </si>
  <si>
    <t>Doni Mulyadi</t>
  </si>
  <si>
    <t>Dedi Permana Sembiring</t>
  </si>
  <si>
    <t>Eky Syahputra</t>
  </si>
  <si>
    <t>JUANG LUMBANRAJA</t>
  </si>
  <si>
    <t>SUDARMIN</t>
  </si>
  <si>
    <t>Ass. Pws Lapangan</t>
  </si>
  <si>
    <t>BUSTAMI ARIFIN SIREGAR</t>
  </si>
  <si>
    <t>DEDY WAHYUDI</t>
  </si>
  <si>
    <t>M ARIEF BUDIMAN</t>
  </si>
  <si>
    <t>MIKA HELMANDO SILALAHI</t>
  </si>
  <si>
    <t>Supporting Adm Area IV</t>
  </si>
  <si>
    <t>Suaiba Arfaini Pohan</t>
  </si>
  <si>
    <t>adm. mekanik</t>
  </si>
  <si>
    <t>Lalu Aswir Indra Gunawan</t>
  </si>
  <si>
    <t xml:space="preserve">Ahmad Yusdi </t>
  </si>
  <si>
    <t>Junaidi (Gerung)</t>
  </si>
  <si>
    <t>Junaidi (Mataram)</t>
  </si>
  <si>
    <t xml:space="preserve">Lalu Abdul Kadir </t>
  </si>
  <si>
    <t xml:space="preserve">Mahrup </t>
  </si>
  <si>
    <t>Syamsul Hady</t>
  </si>
  <si>
    <t>Dewa Gde Krama</t>
  </si>
  <si>
    <t xml:space="preserve">Suharman </t>
  </si>
  <si>
    <t>Haris Fadhillah</t>
  </si>
  <si>
    <t>ADIK SAPUTRa</t>
  </si>
  <si>
    <t>baharuddin anjas</t>
  </si>
  <si>
    <t>Amir. J</t>
  </si>
  <si>
    <t>Amir. N</t>
  </si>
  <si>
    <t>hairuddin Siregar</t>
  </si>
  <si>
    <t>T.Ishak Juliansyah</t>
  </si>
  <si>
    <t>A. Carles</t>
  </si>
  <si>
    <t>Sabikun</t>
  </si>
  <si>
    <t>M. Teguh MK</t>
  </si>
  <si>
    <t>Abdul AZIS</t>
  </si>
  <si>
    <t>ZULFIKAR T. Zainal</t>
  </si>
  <si>
    <t xml:space="preserve">Dewi Isfayanti </t>
  </si>
  <si>
    <t>ZULFIKAR JULI</t>
  </si>
  <si>
    <t>ZULKARNAINI 2</t>
  </si>
  <si>
    <t>Jufriadi</t>
  </si>
  <si>
    <t>Edy Syaputra</t>
  </si>
  <si>
    <t>Safrizal Hasyim</t>
  </si>
  <si>
    <t>Syarifudin</t>
  </si>
  <si>
    <t>Herman Dg Rate</t>
  </si>
  <si>
    <t>Supiyo</t>
  </si>
  <si>
    <t>Feri Fadli Azis</t>
  </si>
  <si>
    <t>ikhlas saputra</t>
  </si>
  <si>
    <t>GURUH SUNARYONO</t>
  </si>
  <si>
    <t>ARIS TRISANDI</t>
  </si>
  <si>
    <t>reza h</t>
  </si>
  <si>
    <t>AKBAR SAPUTRA  SIREGAR</t>
  </si>
  <si>
    <t>HENDRI Ariantori</t>
  </si>
  <si>
    <t xml:space="preserve">ARI RUWANDA </t>
  </si>
  <si>
    <t xml:space="preserve">RUSDI GUNAWAN </t>
  </si>
  <si>
    <t xml:space="preserve">SUNARYO </t>
  </si>
  <si>
    <t xml:space="preserve">Dian Saputra </t>
  </si>
  <si>
    <t xml:space="preserve">Joni Rosmi </t>
  </si>
  <si>
    <t xml:space="preserve">Rahmat Rizal </t>
  </si>
  <si>
    <t xml:space="preserve">Romi Hero Irawan </t>
  </si>
  <si>
    <t>Windik lora sugiant</t>
  </si>
  <si>
    <t>MADE EKA DARMA</t>
  </si>
  <si>
    <t>ALEX CHANDRA  (baru)</t>
  </si>
  <si>
    <t>RAMLI FRANKY S.</t>
  </si>
  <si>
    <t>Nursalih</t>
  </si>
  <si>
    <t>Marudut Silalahi</t>
  </si>
  <si>
    <t>Ardiles Manalu</t>
  </si>
  <si>
    <t>Leonard Hutabarat</t>
  </si>
  <si>
    <t>Dortua Pangihutan Sitompul</t>
  </si>
  <si>
    <t>Erikson Siregar</t>
  </si>
  <si>
    <t>Erik Kandar Muda Sihombing</t>
  </si>
  <si>
    <t>Andri Jambak</t>
  </si>
  <si>
    <t>Uduran Berutu</t>
  </si>
  <si>
    <t>adm mekanik</t>
  </si>
  <si>
    <t>M. Rakhman Al Farisi</t>
  </si>
  <si>
    <t>Markus Bambang</t>
  </si>
  <si>
    <t>Irfan Hairani</t>
  </si>
  <si>
    <t>Syaiful Bahri</t>
  </si>
  <si>
    <t>Badri</t>
  </si>
  <si>
    <t>hermansyah</t>
  </si>
  <si>
    <t>M. Alfian Noor</t>
  </si>
  <si>
    <t>HENRY YANI PAATH</t>
  </si>
  <si>
    <t>ALEZANDER PATRAS</t>
  </si>
  <si>
    <t>REZA TANOD</t>
  </si>
  <si>
    <t>MARKEL M. PALENEWEN</t>
  </si>
  <si>
    <t>RICHARD PHILIP</t>
  </si>
  <si>
    <t>Alfi Darly</t>
  </si>
  <si>
    <t>AwAK II</t>
  </si>
  <si>
    <t>Boby Perdana Putra</t>
  </si>
  <si>
    <t>Darwin Budianto</t>
  </si>
  <si>
    <t>Muhammad Ahmadi</t>
  </si>
  <si>
    <t>Debby Harianda</t>
  </si>
  <si>
    <t>Risdiyanto</t>
  </si>
  <si>
    <t>Muhammad Zein</t>
  </si>
  <si>
    <t>Ade Chandra Pohan</t>
  </si>
  <si>
    <t>Ridwan Firdaus</t>
  </si>
  <si>
    <t>Jon Friadi</t>
  </si>
  <si>
    <t>Satria Darma</t>
  </si>
  <si>
    <t>Risman A Isini</t>
  </si>
  <si>
    <t>Ferdinand Said</t>
  </si>
  <si>
    <t>Hasrul Rimansyah yunus</t>
  </si>
  <si>
    <t>Hari Ilatua</t>
  </si>
  <si>
    <t>Theodorus Mero</t>
  </si>
  <si>
    <t>Marthinus Lede</t>
  </si>
  <si>
    <t>Fransiskus Djala</t>
  </si>
  <si>
    <t>ADA NASIB, I Kadek</t>
  </si>
  <si>
    <t>AGUS ARIWIJAYANTA, I Putu</t>
  </si>
  <si>
    <t>ALIT DARMAJA, I Ketut</t>
  </si>
  <si>
    <t>ANDI ANGKASA, I Gede</t>
  </si>
  <si>
    <t>ANDIYASA, I Wayan</t>
  </si>
  <si>
    <t>ANOM SANJAYA, I Kadek</t>
  </si>
  <si>
    <t>ARDIANA PUTRA, I Putu Gede</t>
  </si>
  <si>
    <t>ARTA, I Made</t>
  </si>
  <si>
    <t>ARTAWAN, I Made</t>
  </si>
  <si>
    <t>ARYANA, I Made</t>
  </si>
  <si>
    <t>ASTA ARDALA,I Kt</t>
  </si>
  <si>
    <t>ASTAWA, I Ketut</t>
  </si>
  <si>
    <t>ASTIKA, I Nengah</t>
  </si>
  <si>
    <t>BALIK SUNARTA, I Wayan</t>
  </si>
  <si>
    <t>BUDIARTA, I Gede</t>
  </si>
  <si>
    <t>BUDIASA, I Ketut</t>
  </si>
  <si>
    <t>DANA, I Wayan</t>
  </si>
  <si>
    <t>DARMA, I Made</t>
  </si>
  <si>
    <t>DARSANA BUDIARTA, I Komang</t>
  </si>
  <si>
    <t>DARSANA, I Nengah</t>
  </si>
  <si>
    <t>EKA GILIARSA P, I Putu</t>
  </si>
  <si>
    <t>I B ARI ADI PUTRA</t>
  </si>
  <si>
    <t>Juliada, I Kadek</t>
  </si>
  <si>
    <t>JULIANTA, I Made</t>
  </si>
  <si>
    <t>JULIARTA B, I Made</t>
  </si>
  <si>
    <t>JULIARTA, I Gede</t>
  </si>
  <si>
    <t>JULIARTA, I Made</t>
  </si>
  <si>
    <t>KARI, I Nyoman</t>
  </si>
  <si>
    <t>KARIANA, I Wayan</t>
  </si>
  <si>
    <t>KARIASA, I Nyoman</t>
  </si>
  <si>
    <t>KARIYASA, I Wayan</t>
  </si>
  <si>
    <t>LANUS, I Nengah</t>
  </si>
  <si>
    <t>MANDRA, I Wayan</t>
  </si>
  <si>
    <t>MERTA YASA, I Wayan</t>
  </si>
  <si>
    <t>MULIASA, I Gede</t>
  </si>
  <si>
    <t>MULYADI, I Nengah</t>
  </si>
  <si>
    <t>NATA ANTARA, I Gede</t>
  </si>
  <si>
    <t>NITA, I Nyoman</t>
  </si>
  <si>
    <t>PAGEH, I Ketut</t>
  </si>
  <si>
    <t>PARTA, I Made</t>
  </si>
  <si>
    <t>PARWATA, I Made</t>
  </si>
  <si>
    <t>PASEK SUTEJA, I Made</t>
  </si>
  <si>
    <t>PATRA, I Nengah</t>
  </si>
  <si>
    <t>PUTRA YASA, I Made</t>
  </si>
  <si>
    <t>SADIAWAN, I Wayan</t>
  </si>
  <si>
    <t>SETIAWAN, I Made</t>
  </si>
  <si>
    <t>SETIAWAN, I Nyoman</t>
  </si>
  <si>
    <t>SIMPEN, I Made</t>
  </si>
  <si>
    <t>SUARDANA PUTRA, I Wayan</t>
  </si>
  <si>
    <t>SUARDANA, I Ketut</t>
  </si>
  <si>
    <t>SUARDANA, I Wayan</t>
  </si>
  <si>
    <t>SUARDIANA, I Wayan</t>
  </si>
  <si>
    <t>SUARSA, I Nyoman</t>
  </si>
  <si>
    <t>SUARSANA, I Made</t>
  </si>
  <si>
    <t>SUBAGIARTA, I Wayan</t>
  </si>
  <si>
    <t>SUBUDIARTHA, I Nyoman</t>
  </si>
  <si>
    <t>SUDANA A, I Komang</t>
  </si>
  <si>
    <t>SUDANA, I Komang</t>
  </si>
  <si>
    <t>SUDARMA, I Wayan</t>
  </si>
  <si>
    <t>SUDARSANA, I Gede</t>
  </si>
  <si>
    <t>SUDIARTA, I Nengah</t>
  </si>
  <si>
    <t>SUDIARTA, I Nyoman</t>
  </si>
  <si>
    <t>SUDIARTA, I Wayan</t>
  </si>
  <si>
    <t>SUDIASA, I Ketut</t>
  </si>
  <si>
    <t>SUDIASTA, I Nyoman</t>
  </si>
  <si>
    <t>SUGIARTA, I Komang</t>
  </si>
  <si>
    <t>SUGITA, I Nyoman</t>
  </si>
  <si>
    <t>SUJANA, I Nengah</t>
  </si>
  <si>
    <t>SUJANA, I Nyoman</t>
  </si>
  <si>
    <t>SUKADANA B, I Made</t>
  </si>
  <si>
    <t>SUKADANA, I Wayan</t>
  </si>
  <si>
    <t>SUKERTA, I Ketut</t>
  </si>
  <si>
    <t>SUKESTA, I Made</t>
  </si>
  <si>
    <t>SULANDRA, I Made</t>
  </si>
  <si>
    <t>SULATRA,I Nengah</t>
  </si>
  <si>
    <t>SULIANTARA PUTRA, I Nengah</t>
  </si>
  <si>
    <t>SUMERTA, I Wayan</t>
  </si>
  <si>
    <t>SUPARTA B, I Made</t>
  </si>
  <si>
    <t>SUPARTA, I Ketut</t>
  </si>
  <si>
    <t>SUPARTA, I Nyoman</t>
  </si>
  <si>
    <t>SURAWAN, I Made</t>
  </si>
  <si>
    <t>SUTARKA, I Ketut</t>
  </si>
  <si>
    <t>TANTRA, I Kadek</t>
  </si>
  <si>
    <t>WENTEN, I Wayan</t>
  </si>
  <si>
    <t>WIDIARTA, I Ketut</t>
  </si>
  <si>
    <t>WIJAYA, I Nyoman</t>
  </si>
  <si>
    <t>WINDRANATA, I Gede</t>
  </si>
  <si>
    <t>WIRA WARTAMA, I Wayan</t>
  </si>
  <si>
    <t>WIRTA PUTRA, I Made</t>
  </si>
  <si>
    <t>YUTANA, I Nyoman</t>
  </si>
  <si>
    <t>AGUS ARTHAWAN, I Wayan</t>
  </si>
  <si>
    <t>AGUS SANTIKA, I Putu</t>
  </si>
  <si>
    <t>AGUS WIRAWAN, I Gede</t>
  </si>
  <si>
    <t>ANA PARADES, I Wayan</t>
  </si>
  <si>
    <t>ANTARA JAYA, I Made</t>
  </si>
  <si>
    <t>ARDIKA, I Kade Putu</t>
  </si>
  <si>
    <t>ARTAWAN, I Ketut</t>
  </si>
  <si>
    <t>BADRIANA, I Wayan</t>
  </si>
  <si>
    <t>BALES, I Ketut</t>
  </si>
  <si>
    <t>BENCEL ASTAWA FREN, I Ketut</t>
  </si>
  <si>
    <t>BUDA, I Ketut</t>
  </si>
  <si>
    <t>BUDIARTA A, I Gede</t>
  </si>
  <si>
    <t>BUDIASA, I Made</t>
  </si>
  <si>
    <t>DANA, I Made</t>
  </si>
  <si>
    <t>DARMA B, I Wayan</t>
  </si>
  <si>
    <t>DEGDEG, I Nengah</t>
  </si>
  <si>
    <t>Dewa Putu ARRY PUTRA</t>
  </si>
  <si>
    <t>GEDE NGURAH HARTAWAN, I Ketut</t>
  </si>
  <si>
    <t>Gusti KASTA WIRAWAN</t>
  </si>
  <si>
    <t>KANCE, I Putu</t>
  </si>
  <si>
    <t>KARIADI, I Nyoman</t>
  </si>
  <si>
    <t>LANUS GABING, I Nengah</t>
  </si>
  <si>
    <t>LAYA GAPAR, I Made</t>
  </si>
  <si>
    <t>MERSEDES, I Made</t>
  </si>
  <si>
    <t>MERTA KEMBAR, I Nengah</t>
  </si>
  <si>
    <t>MERTA, I Ketut</t>
  </si>
  <si>
    <t>MUDANA, I Made</t>
  </si>
  <si>
    <t>MULIARTHA, I Made</t>
  </si>
  <si>
    <t xml:space="preserve">PANDE SUDIASA, I Made </t>
  </si>
  <si>
    <t>PUJA ADNYANA, I Komang</t>
  </si>
  <si>
    <t>PUTRA ADNYANA, I Nyoman</t>
  </si>
  <si>
    <t>RENATA, I Ketut</t>
  </si>
  <si>
    <t>RUSCIPTA, I Gede</t>
  </si>
  <si>
    <t>SABDA, I Wayan</t>
  </si>
  <si>
    <t>SARI KEMBAR, I Nym</t>
  </si>
  <si>
    <t>SARTONO, I Made</t>
  </si>
  <si>
    <t>SELAMET ASTAWA, I Wayan</t>
  </si>
  <si>
    <t>SILA DARSANA, I Made</t>
  </si>
  <si>
    <t>SILUR, I Wayan</t>
  </si>
  <si>
    <t>SIMPEN, I Kadek</t>
  </si>
  <si>
    <t>SUARDANA, I Made</t>
  </si>
  <si>
    <t>SUARDIKA, I Ngh</t>
  </si>
  <si>
    <t>SUARDITA, I Komang</t>
  </si>
  <si>
    <t>SUARJANA, I Made</t>
  </si>
  <si>
    <t>SUARSA, I Komang</t>
  </si>
  <si>
    <t>SUARTIKA, I Ketut</t>
  </si>
  <si>
    <t>SUBAGIASA, I Nengah</t>
  </si>
  <si>
    <t>SUBRATA, I Nyoman</t>
  </si>
  <si>
    <t>SUDANA, I Nyoman</t>
  </si>
  <si>
    <t>SUDARMA, I Komang</t>
  </si>
  <si>
    <t>SUDARTIKA, I Nengah</t>
  </si>
  <si>
    <t>SUDIARTHA, I Ketut</t>
  </si>
  <si>
    <t>SUDIRTA, I Nyoman</t>
  </si>
  <si>
    <t>SUDIRTHA, I Nengah</t>
  </si>
  <si>
    <t>SUGIARTA, I Wayan</t>
  </si>
  <si>
    <t>SUGITAJAYA, I Ketut</t>
  </si>
  <si>
    <t>SUJANA, I Made</t>
  </si>
  <si>
    <t>SUKA WIRAWAN, I Nyoman</t>
  </si>
  <si>
    <t>SUKRADA, I Nyoman</t>
  </si>
  <si>
    <t>SUMARJANA, I Made</t>
  </si>
  <si>
    <t>SUMAYADNYA, I Kadek</t>
  </si>
  <si>
    <t>SUMERTA, I Gede</t>
  </si>
  <si>
    <t>SUNARKA, I Nyoman</t>
  </si>
  <si>
    <t>SUNARTA, I Nengah</t>
  </si>
  <si>
    <t>SUPARTA A, I Made</t>
  </si>
  <si>
    <t>SUPARTA, I Nengah</t>
  </si>
  <si>
    <t>SUPARTANA, I Wayan</t>
  </si>
  <si>
    <t>SURADNYA, I Wayan</t>
  </si>
  <si>
    <t>SURATA, I Wayan</t>
  </si>
  <si>
    <t>SURIATA, I Komang</t>
  </si>
  <si>
    <t>SUWARNA, I Made</t>
  </si>
  <si>
    <t>TAMA, I Made</t>
  </si>
  <si>
    <t>TOYO GAPAR, I Ketut</t>
  </si>
  <si>
    <t>UKIR, I Wayan</t>
  </si>
  <si>
    <t>WIBAWA PUTRA, I Made</t>
  </si>
  <si>
    <t>WIDASTRA, I Kt</t>
  </si>
  <si>
    <t>WIDIARTA, I Nengah</t>
  </si>
  <si>
    <t>WIJANA, I Wayan</t>
  </si>
  <si>
    <t>WIRAWAN IDA BAGUS PUTU</t>
  </si>
  <si>
    <t>WIRAWAN, I Kadek</t>
  </si>
  <si>
    <t>YASA, I Nyoman</t>
  </si>
  <si>
    <t>SUGIARTA, I Kadek</t>
  </si>
  <si>
    <t>EDY SAPUTRA, I Komang</t>
  </si>
  <si>
    <t>WIDIARTA, I Made</t>
  </si>
  <si>
    <t>SARIAWAN, I Wayan</t>
  </si>
  <si>
    <t>ARI SUSANTA,I Gede</t>
  </si>
  <si>
    <t>ARYA ASMARA, I Made</t>
  </si>
  <si>
    <t>HASTRIDARYANTI DJURUMUDI</t>
  </si>
  <si>
    <t>YOKOH ANGGRA TAKALAO</t>
  </si>
  <si>
    <t>YOSIS MANOPO GIGIR</t>
  </si>
  <si>
    <t>ANDI JAMARDI ALYAS</t>
  </si>
  <si>
    <t>GINO RINO RUNTUWENE</t>
  </si>
  <si>
    <t>BONY PETRUS LANGITAN</t>
  </si>
  <si>
    <t>JEFRI ISHAK</t>
  </si>
  <si>
    <t>JEANY B. GANDARIA</t>
  </si>
  <si>
    <t>MARHTEN L. NOMLENI</t>
  </si>
  <si>
    <t>Theresia C. Betti</t>
  </si>
  <si>
    <t>Lewi Egri AOetpah</t>
  </si>
  <si>
    <t>MANDAHRI ABDULLAH</t>
  </si>
  <si>
    <t>SUJADI</t>
  </si>
  <si>
    <t>Ekamia</t>
  </si>
  <si>
    <t>DENNY FAHMI</t>
  </si>
  <si>
    <t>FAUZAN AJIMa</t>
  </si>
  <si>
    <t>MUNADI ISKANDAR</t>
  </si>
  <si>
    <t>Kiki Rezky EkaWulandari</t>
  </si>
  <si>
    <t>PARULIAN PASARIBU</t>
  </si>
  <si>
    <t>SIGIT ARIYADI</t>
  </si>
  <si>
    <t>aris munandar</t>
  </si>
  <si>
    <t>Hendra</t>
  </si>
  <si>
    <t>ANTONIUS LAMBA</t>
  </si>
  <si>
    <t>M. NOOR</t>
  </si>
  <si>
    <t>RONNY AGUSETYAWAN</t>
  </si>
  <si>
    <t>S. AKHMAD FAUZI</t>
  </si>
  <si>
    <t>SAYED LUTFIANSYAH</t>
  </si>
  <si>
    <t>ABDUL BASYITH</t>
  </si>
  <si>
    <t>SLAMET HARIANTO</t>
  </si>
  <si>
    <t>EDDY SWASTIAN</t>
  </si>
  <si>
    <t>M. CENDIKIAWAN M.</t>
  </si>
  <si>
    <t>SUKADANA  A, I  Made</t>
  </si>
  <si>
    <t>Pajrilianor</t>
  </si>
  <si>
    <t>Wisnu wardana</t>
  </si>
  <si>
    <t>Hendra saputra</t>
  </si>
  <si>
    <t>Althof Husain ali</t>
  </si>
  <si>
    <t>Oktha dwi wahyudi</t>
  </si>
  <si>
    <t>Yoyok talestyono</t>
  </si>
  <si>
    <t>Wawan Setiawan</t>
  </si>
  <si>
    <t>Perda Mikael Saragih</t>
  </si>
  <si>
    <t>Iriansen Ompusunggu</t>
  </si>
  <si>
    <t>Rusman Sunadi</t>
  </si>
  <si>
    <t>Puji Cahyono</t>
  </si>
  <si>
    <t>Tommy Aswar</t>
  </si>
  <si>
    <t>Mardeli</t>
  </si>
  <si>
    <t>Juhalmi</t>
  </si>
  <si>
    <t>Ricky Warman</t>
  </si>
  <si>
    <t>Imam Harmaen</t>
  </si>
  <si>
    <t>HSSE &amp; Adm. Mekanik</t>
  </si>
  <si>
    <t>Pws. Adm dan Dispatcher</t>
  </si>
  <si>
    <t>Dispatcer</t>
  </si>
  <si>
    <t>PT LAMBANG AZAS MULIA</t>
  </si>
  <si>
    <t>Elikjon Siahaan</t>
  </si>
  <si>
    <t>1580003100849</t>
  </si>
  <si>
    <t>1610002443203</t>
  </si>
  <si>
    <t>1610003232746</t>
  </si>
  <si>
    <t>1610003235715</t>
  </si>
  <si>
    <t>1610003234312</t>
  </si>
  <si>
    <t>1610003234262</t>
  </si>
  <si>
    <t>1610003235616</t>
  </si>
  <si>
    <t>1610003238594</t>
  </si>
  <si>
    <t>Potongan</t>
  </si>
  <si>
    <t>Total yang Diterima</t>
  </si>
  <si>
    <t>PAYROLL FEE (TRANSFER GAJI)</t>
  </si>
  <si>
    <t>NAMA</t>
  </si>
  <si>
    <t xml:space="preserve">PAYROLL FEE </t>
  </si>
  <si>
    <t>SUPPORTING</t>
  </si>
  <si>
    <t>REKAPITULASI TAGIHAN GAJI</t>
  </si>
  <si>
    <t>TRANSPORTASI BBM - BALI</t>
  </si>
  <si>
    <t>TRANSPORTASI BBM - PALOPO</t>
  </si>
  <si>
    <t>JUMLAH</t>
  </si>
  <si>
    <t>PAYROLL FEE</t>
  </si>
  <si>
    <t xml:space="preserve">            TOTAL </t>
  </si>
  <si>
    <t xml:space="preserve">            BIAYA JASA         </t>
  </si>
  <si>
    <t xml:space="preserve">            GRAND TOTAL</t>
  </si>
  <si>
    <t>Org</t>
  </si>
  <si>
    <t>SUB TOTAL PAYROLL FEE</t>
  </si>
  <si>
    <t>Rp</t>
  </si>
  <si>
    <t>Dessy Arfianti</t>
  </si>
  <si>
    <t>org</t>
  </si>
  <si>
    <t>TRANSPORTASI BBM - PALEMBANG</t>
  </si>
  <si>
    <t>1500007458928</t>
  </si>
  <si>
    <t>1500007453150</t>
  </si>
  <si>
    <t>1500007458456</t>
  </si>
  <si>
    <t>1500007450107</t>
  </si>
  <si>
    <t>1500010542379</t>
  </si>
  <si>
    <t>1500007952680</t>
  </si>
  <si>
    <t>1500010433579</t>
  </si>
  <si>
    <t>1500010356473</t>
  </si>
  <si>
    <t>1500011487384</t>
  </si>
  <si>
    <t>1500011699624</t>
  </si>
  <si>
    <t>Saimuddin Dg. Ngalle</t>
  </si>
  <si>
    <t>Robi Danie Toliu</t>
  </si>
  <si>
    <t>152-0006420893</t>
  </si>
  <si>
    <t>152-0006418053</t>
  </si>
  <si>
    <t>152-0006417329</t>
  </si>
  <si>
    <t>152-0006418079</t>
  </si>
  <si>
    <t>152-0006417675</t>
  </si>
  <si>
    <t>152-0006418285</t>
  </si>
  <si>
    <t>152-0006417717</t>
  </si>
  <si>
    <t>152-0006417683</t>
  </si>
  <si>
    <t>152-0010708911</t>
  </si>
  <si>
    <t>152-0012383028</t>
  </si>
  <si>
    <t>152-0012383010</t>
  </si>
  <si>
    <t>152-0012382988</t>
  </si>
  <si>
    <t>152-0012383093</t>
  </si>
  <si>
    <t>170-0000406557</t>
  </si>
  <si>
    <t>152-0006418087</t>
  </si>
  <si>
    <t>152-0011394315</t>
  </si>
  <si>
    <t>152-0011304314</t>
  </si>
  <si>
    <t>152-0006418277</t>
  </si>
  <si>
    <t>152-0006418186</t>
  </si>
  <si>
    <t>1460004728536</t>
  </si>
  <si>
    <t>9000020278975</t>
  </si>
  <si>
    <t>9000005864146</t>
  </si>
  <si>
    <t>1490005092012</t>
  </si>
  <si>
    <t>1490007255401</t>
  </si>
  <si>
    <t>1490007264007</t>
  </si>
  <si>
    <t>1490007251954</t>
  </si>
  <si>
    <t>1490004538114</t>
  </si>
  <si>
    <t>1490007251814</t>
  </si>
  <si>
    <t>1490005521515</t>
  </si>
  <si>
    <t>1490007159843</t>
  </si>
  <si>
    <t>1490007251822</t>
  </si>
  <si>
    <t>1490007251939</t>
  </si>
  <si>
    <t>1490005590262</t>
  </si>
  <si>
    <t>9000037000131</t>
  </si>
  <si>
    <t>0310010398801</t>
  </si>
  <si>
    <t>1490006616348</t>
  </si>
  <si>
    <t>1490006112199</t>
  </si>
  <si>
    <t>9000005419859</t>
  </si>
  <si>
    <t>9000013222865</t>
  </si>
  <si>
    <t>9000040589138</t>
  </si>
  <si>
    <t>1480003150763</t>
  </si>
  <si>
    <t>1480011499947</t>
  </si>
  <si>
    <t>1490007260914</t>
  </si>
  <si>
    <t>1490006197471</t>
  </si>
  <si>
    <t>1490005248978</t>
  </si>
  <si>
    <t>1490007259494</t>
  </si>
  <si>
    <t>1490007262142</t>
  </si>
  <si>
    <t>1490007251319</t>
  </si>
  <si>
    <t>1490007255559</t>
  </si>
  <si>
    <t>1490007259403</t>
  </si>
  <si>
    <t>1490007260906</t>
  </si>
  <si>
    <t>1490007263991</t>
  </si>
  <si>
    <t>1490007259411</t>
  </si>
  <si>
    <t>1490006068763</t>
  </si>
  <si>
    <t>1490007258280</t>
  </si>
  <si>
    <t>1490007251780</t>
  </si>
  <si>
    <t>1490006621058</t>
  </si>
  <si>
    <t>1490007253828</t>
  </si>
  <si>
    <t>1490007259338</t>
  </si>
  <si>
    <t>9000020614559</t>
  </si>
  <si>
    <t>1490006172573</t>
  </si>
  <si>
    <t>1490007254677</t>
  </si>
  <si>
    <t>1490007251830</t>
  </si>
  <si>
    <t>1490007251806</t>
  </si>
  <si>
    <t>1490007251798</t>
  </si>
  <si>
    <t>1490007254008</t>
  </si>
  <si>
    <t>1490004458719</t>
  </si>
  <si>
    <t>1490007259478</t>
  </si>
  <si>
    <t>1490007254016</t>
  </si>
  <si>
    <t>1490007254685</t>
  </si>
  <si>
    <t>1490007573035</t>
  </si>
  <si>
    <t>9000028914886</t>
  </si>
  <si>
    <t>1480012396993</t>
  </si>
  <si>
    <t>1490007289046</t>
  </si>
  <si>
    <t>1490007141064</t>
  </si>
  <si>
    <t>1490007258264</t>
  </si>
  <si>
    <t>1490007848031</t>
  </si>
  <si>
    <t>9000002350982</t>
  </si>
  <si>
    <t>1490007365143</t>
  </si>
  <si>
    <t>9000039670758</t>
  </si>
  <si>
    <t>1490007844303</t>
  </si>
  <si>
    <t>1490007844543</t>
  </si>
  <si>
    <t>1490007844386</t>
  </si>
  <si>
    <t>SUPPORTING SPBU</t>
  </si>
  <si>
    <t>SUPPORTING APMS</t>
  </si>
  <si>
    <t>AWAK I SPBU</t>
  </si>
  <si>
    <t>AWAK II SPBU</t>
  </si>
  <si>
    <t>AWAK I APMS</t>
  </si>
  <si>
    <t>AWAK II APMS</t>
  </si>
  <si>
    <t>TRANSPORTASI BBM - BALIKPAPAN</t>
  </si>
  <si>
    <t>TRANSPORTASI BBM - BANJARMASIN</t>
  </si>
  <si>
    <t>900-00-3898607-2</t>
  </si>
  <si>
    <t>900-00-3898600-7</t>
  </si>
  <si>
    <t>152-00-0974353-1</t>
  </si>
  <si>
    <t>TRANSPORTASI BBM - DUMAI</t>
  </si>
  <si>
    <t>TRANSPORTASI BBM - DONGGALA</t>
  </si>
  <si>
    <t>TRANSPORTASI BBM - BITUNG</t>
  </si>
  <si>
    <t>TRANSPORTASI BBM - GORONTALO</t>
  </si>
  <si>
    <t>TRANSPORTASI BBM - JAMBI</t>
  </si>
  <si>
    <t>TRANSPORTASI BBM - KENDARI</t>
  </si>
  <si>
    <t>TRANSPORTASI BBM - KRUENG</t>
  </si>
  <si>
    <t>1580002455343</t>
  </si>
  <si>
    <t>TRANSPORTASI BBM - LHOKSEUMAWE</t>
  </si>
  <si>
    <t>152-00-1496254-8</t>
  </si>
  <si>
    <t>TRANSPORTASI BBM - MAKASSAR</t>
  </si>
  <si>
    <t>TRANSPORTASI BBM - PADANG</t>
  </si>
  <si>
    <t>TRANSPORTASI BBM - PAREPARE</t>
  </si>
  <si>
    <t>TRANSPORTASI BBM - PONTIANAK</t>
  </si>
  <si>
    <t>TRANSPORTASI BBM - SIAK</t>
  </si>
  <si>
    <t>TRANSPORTASI BBM - SIBOLGA</t>
  </si>
  <si>
    <t>TRANSPORTASI BBM - TENAU</t>
  </si>
  <si>
    <t>TRANSPORTASI BBM - WAINGAPU</t>
  </si>
  <si>
    <t>TRANSPORTASI BBM - SURABAYA</t>
  </si>
  <si>
    <t>TRANSPORTASI BBM - SAMARINDA</t>
  </si>
  <si>
    <t>TRANSPORTASI BBM - PLUMPANG</t>
  </si>
  <si>
    <t>TRANSPORTASI BBM - MEDAN</t>
  </si>
  <si>
    <t>AWAK POLA TARIF</t>
  </si>
  <si>
    <t>TRANSPORTASI BBM - AMPENAN</t>
  </si>
  <si>
    <t>TOTAL GAJI AWAK II SPBU</t>
  </si>
  <si>
    <t>TOTAL GAJI AWAK I SPBU</t>
  </si>
  <si>
    <t>OPERATOR OWN USE</t>
  </si>
  <si>
    <t>Asisten QQ</t>
  </si>
  <si>
    <t>Murniaty Nurdin</t>
  </si>
  <si>
    <t>Koord Lapangan</t>
  </si>
  <si>
    <t>RAHMAD EKA PUTRA</t>
  </si>
  <si>
    <t>1080006428313</t>
  </si>
  <si>
    <t>Pws Utama</t>
  </si>
  <si>
    <t>172-00-0068281-7</t>
  </si>
  <si>
    <t>ANDI FITRIYANI</t>
  </si>
  <si>
    <t>ADM KEUANGAN</t>
  </si>
  <si>
    <t>Pws utama</t>
  </si>
  <si>
    <t>TOTAL  AWAK II</t>
  </si>
  <si>
    <t>TRANSPORTASI BBM - LAMPUNG</t>
  </si>
  <si>
    <t>Keu &amp; Adm Umum</t>
  </si>
  <si>
    <t xml:space="preserve">PONSYIK </t>
  </si>
  <si>
    <t>Total yang diTerma</t>
  </si>
  <si>
    <t>106-0005344042</t>
  </si>
  <si>
    <t>9000007000764</t>
  </si>
  <si>
    <t>106-0011235887</t>
  </si>
  <si>
    <t>106-0011237388</t>
  </si>
  <si>
    <t>106-0011235994</t>
  </si>
  <si>
    <t>106-0011235309</t>
  </si>
  <si>
    <t>1060011702472</t>
  </si>
  <si>
    <t>1060011993923</t>
  </si>
  <si>
    <t>1060010003153</t>
  </si>
  <si>
    <t>106-0011994186</t>
  </si>
  <si>
    <t>1060011995134</t>
  </si>
  <si>
    <t>106.001199361.8</t>
  </si>
  <si>
    <t>106.001199319.6</t>
  </si>
  <si>
    <t>106.001199512.6</t>
  </si>
  <si>
    <t>BAMBANG SUHARJO</t>
  </si>
  <si>
    <t>CHANDRA GUNAWAN</t>
  </si>
  <si>
    <t>DAVID ROGANDA PURBA</t>
  </si>
  <si>
    <t>FIRMAN SAHPUTRA</t>
  </si>
  <si>
    <t>PANDI WIDODO</t>
  </si>
  <si>
    <t>RINO HADI</t>
  </si>
  <si>
    <t>ROBBIANTO</t>
  </si>
  <si>
    <t>WELLY BARITA BUTAR BUTAR</t>
  </si>
  <si>
    <t>ALEXON SINAGA</t>
  </si>
  <si>
    <t>ARDIANSYAH RAHMAT</t>
  </si>
  <si>
    <t>ARIFAI AMIRUDDIN</t>
  </si>
  <si>
    <t>ARISANDI BUDIRAHAYU</t>
  </si>
  <si>
    <t>FAUDANI MAHYUDI</t>
  </si>
  <si>
    <t>HARMAN R P SIHOMBING</t>
  </si>
  <si>
    <t>HERIONO PAERAN</t>
  </si>
  <si>
    <t>HERMAN FERNANDO GINTING</t>
  </si>
  <si>
    <t>LIASTA TARIGAN</t>
  </si>
  <si>
    <t>M ZUHARI SYAM</t>
  </si>
  <si>
    <t>MAHADIP IBRAHIM</t>
  </si>
  <si>
    <t>MANGAPUL RAJA GUKGUK</t>
  </si>
  <si>
    <t>MENRU A SIMANJUNTAK</t>
  </si>
  <si>
    <t>RIKANDO SIAGIAN</t>
  </si>
  <si>
    <t>ROY THAMRIN MARPAUNG</t>
  </si>
  <si>
    <t>SANTUN H TUMANGGOR</t>
  </si>
  <si>
    <t>SAPRAN HIDAYAT</t>
  </si>
  <si>
    <t>SYAFARUDDIN MAHMUDCHIA</t>
  </si>
  <si>
    <t>ZAINAL ABIDIN PURBA</t>
  </si>
  <si>
    <t>ZULHAM M ILYAS</t>
  </si>
  <si>
    <t>ANDI JOHARDI</t>
  </si>
  <si>
    <t xml:space="preserve">DARWIN NAINGGOLAN </t>
  </si>
  <si>
    <t>ENGLI TAMPUBOLON</t>
  </si>
  <si>
    <t>HOTLIDER PARDEDE</t>
  </si>
  <si>
    <t>IRFAN RISWAN</t>
  </si>
  <si>
    <t>JOHANES REDDY MANIK</t>
  </si>
  <si>
    <t>PRASTIAWAN JIMIN</t>
  </si>
  <si>
    <t>AHMED FARIED</t>
  </si>
  <si>
    <t>BENRI SIRAIT</t>
  </si>
  <si>
    <t>FREDDY PANJAITAN</t>
  </si>
  <si>
    <t>HERIADI SEMBIRING</t>
  </si>
  <si>
    <t>JANNES DAUD PARDEDE</t>
  </si>
  <si>
    <t>JOHN RIDUAN PANGGABEAN</t>
  </si>
  <si>
    <t>LUNGGUK DARWIN SIRAIT</t>
  </si>
  <si>
    <t>RINTO AZHAR YADI HUTASOIT</t>
  </si>
  <si>
    <t>RIZAL DEDEK NAINGGOLAN</t>
  </si>
  <si>
    <t>SUGANDA SUPONO</t>
  </si>
  <si>
    <t>YUSPAN SIPAHUTAR</t>
  </si>
  <si>
    <t>ZULFIKAR YATIMEN</t>
  </si>
  <si>
    <t>ZULKARNAIN AWALUDDIN</t>
  </si>
  <si>
    <t>BAMBANG SUPRIANTO</t>
  </si>
  <si>
    <t>ENGLIS LUMBAN GAOL</t>
  </si>
  <si>
    <t>M RIZAL</t>
  </si>
  <si>
    <t>PRIA HANDOKO</t>
  </si>
  <si>
    <t>SAHRIL MUDA BATUBARA</t>
  </si>
  <si>
    <t>PARDOMUAN TUA LUMBAN GAOL</t>
  </si>
  <si>
    <t>TUAH SAMUEL PISON S</t>
  </si>
  <si>
    <t>BAHARI NAIPOSPOS</t>
  </si>
  <si>
    <t>JOKO PURWONO</t>
  </si>
  <si>
    <t>HENDRA ASMAN</t>
  </si>
  <si>
    <t>HERIYANTO SELAMAT</t>
  </si>
  <si>
    <t>RAIFAN LIMBONG</t>
  </si>
  <si>
    <t>JOHAS SINAGA</t>
  </si>
  <si>
    <t>RUSDIANTO YATIMEN</t>
  </si>
  <si>
    <t>MANGAPUL SIMANJUNTAK</t>
  </si>
  <si>
    <t>SARPES DOLOK SARIBU</t>
  </si>
  <si>
    <t>MARTIN NABABAN</t>
  </si>
  <si>
    <t>ENDANG GUNAWAN</t>
  </si>
  <si>
    <t>M. SAUQI HAFIZZUR RAHMAN</t>
  </si>
  <si>
    <t>SYAMSUL BAHRI NUR</t>
  </si>
  <si>
    <t>SAMSUL BAHRI PAIMUN</t>
  </si>
  <si>
    <t xml:space="preserve">        BIAYA JASA         </t>
  </si>
  <si>
    <t xml:space="preserve">        TOTAL </t>
  </si>
  <si>
    <t>Koord lapangan</t>
  </si>
  <si>
    <t>0703686236200</t>
  </si>
  <si>
    <t>0703345693500</t>
  </si>
  <si>
    <t>0703342897800</t>
  </si>
  <si>
    <t>0703343040600</t>
  </si>
  <si>
    <t>0703342483700</t>
  </si>
  <si>
    <t>0703342849700</t>
  </si>
  <si>
    <t>0703341397000</t>
  </si>
  <si>
    <t>0703342998700</t>
  </si>
  <si>
    <t>0703342590300</t>
  </si>
  <si>
    <t>0703342565800</t>
  </si>
  <si>
    <t>0703342919900</t>
  </si>
  <si>
    <t>0703342566300</t>
  </si>
  <si>
    <t>0703342510300</t>
  </si>
  <si>
    <t>0703342480100</t>
  </si>
  <si>
    <t>0703342840900</t>
  </si>
  <si>
    <t>0703342843500</t>
  </si>
  <si>
    <t>0703343043200</t>
  </si>
  <si>
    <t>PT. ELNUSA PETROFIN TBBM PAMA</t>
  </si>
  <si>
    <t>1130005456375</t>
  </si>
  <si>
    <t>1130005458769</t>
  </si>
  <si>
    <t>1130005458520</t>
  </si>
  <si>
    <t>1130010156614</t>
  </si>
  <si>
    <t>1120010758238</t>
  </si>
  <si>
    <t>1130005458322</t>
  </si>
  <si>
    <t>9000009335317</t>
  </si>
  <si>
    <t>9000010143197</t>
  </si>
  <si>
    <t>1120010223696</t>
  </si>
  <si>
    <t>1120010754617</t>
  </si>
  <si>
    <t>SOPIR</t>
  </si>
  <si>
    <t>TOTAL YG DITAGIHKAN</t>
  </si>
  <si>
    <t>PWS  Utama OPS</t>
  </si>
  <si>
    <t>Aan Gunaefi Suarman</t>
  </si>
  <si>
    <t>170-0001413289</t>
  </si>
  <si>
    <t>505-01-08235-11-9</t>
  </si>
  <si>
    <t>166.000.1102433</t>
  </si>
  <si>
    <t>Paryono</t>
  </si>
  <si>
    <t>120.000.9874772</t>
  </si>
  <si>
    <t>120.000.7984466</t>
  </si>
  <si>
    <t>139.001.6266375</t>
  </si>
  <si>
    <t>120.000.9943015</t>
  </si>
  <si>
    <t>120.000.9852208</t>
  </si>
  <si>
    <t>Suhendri</t>
  </si>
  <si>
    <t>1140007792990</t>
  </si>
  <si>
    <t>1200010119290</t>
  </si>
  <si>
    <t>9000024781420</t>
  </si>
  <si>
    <t>1270007186644</t>
  </si>
  <si>
    <t>1310009834179</t>
  </si>
  <si>
    <t>1200005398040</t>
  </si>
  <si>
    <t>3030382691</t>
  </si>
  <si>
    <t>1340009727040</t>
  </si>
  <si>
    <t>I Nengah Sudana</t>
  </si>
  <si>
    <t>1200010399132</t>
  </si>
  <si>
    <t>1660001098508</t>
  </si>
  <si>
    <t>Kiki Lasikin</t>
  </si>
  <si>
    <t>1200010388978</t>
  </si>
  <si>
    <t>1200010389000</t>
  </si>
  <si>
    <t>Dani Aprilliyanto</t>
  </si>
  <si>
    <t>1200010506157</t>
  </si>
  <si>
    <t>1200010506090</t>
  </si>
  <si>
    <t>1200010507064</t>
  </si>
  <si>
    <t>1200010506991</t>
  </si>
  <si>
    <t>421101005077538</t>
  </si>
  <si>
    <t>1200010573017</t>
  </si>
  <si>
    <t>1200010572936</t>
  </si>
  <si>
    <t>1200010572928</t>
  </si>
  <si>
    <t>1200010573678</t>
  </si>
  <si>
    <t>9000008360712</t>
  </si>
  <si>
    <t>1200010573116</t>
  </si>
  <si>
    <t>1340005171664</t>
  </si>
  <si>
    <t>Medis</t>
  </si>
  <si>
    <t>9000036114115</t>
  </si>
  <si>
    <t>RINCIAN GAJI</t>
  </si>
  <si>
    <t>BAHARIANTO</t>
  </si>
  <si>
    <t>ROBI APRILLESA</t>
  </si>
  <si>
    <t>NANANG SUNARTO</t>
  </si>
  <si>
    <t>ABDULLAH SAFEI</t>
  </si>
  <si>
    <t>RIZKY ARDIAN</t>
  </si>
  <si>
    <t>INDRA SETIAWAN</t>
  </si>
  <si>
    <t>FAHMI SUHERMAN</t>
  </si>
  <si>
    <t>ANDI RAHMAN</t>
  </si>
  <si>
    <t>TRIPRABOWO</t>
  </si>
  <si>
    <t>HAMDANI</t>
  </si>
  <si>
    <t>SETIYO WARDONO</t>
  </si>
  <si>
    <t>MAS'UD</t>
  </si>
  <si>
    <t>TRI HASTONO</t>
  </si>
  <si>
    <t>SAID HASAN</t>
  </si>
  <si>
    <t>MUKTI HARDIYANTO</t>
  </si>
  <si>
    <t>TOTOK ANDRIANTO</t>
  </si>
  <si>
    <t>MUSLIMIN AZHARI</t>
  </si>
  <si>
    <t>MUSA</t>
  </si>
  <si>
    <t>RANDY ANWAR</t>
  </si>
  <si>
    <t>IWAN KURNIAWAN</t>
  </si>
  <si>
    <t>TRIYADI</t>
  </si>
  <si>
    <t>DEDY SUANDY</t>
  </si>
  <si>
    <t>ACIS ANWAR</t>
  </si>
  <si>
    <t>HERY GUNAWAN</t>
  </si>
  <si>
    <t>AHMAD ALBAR</t>
  </si>
  <si>
    <t>1480005688091</t>
  </si>
  <si>
    <t>1460005434985</t>
  </si>
  <si>
    <t>1460006600923</t>
  </si>
  <si>
    <t>1460004727959</t>
  </si>
  <si>
    <t>1460006265883</t>
  </si>
  <si>
    <t>1460004728353</t>
  </si>
  <si>
    <t>1460006516756</t>
  </si>
  <si>
    <t>1080006423348</t>
  </si>
  <si>
    <t>1460005725945</t>
  </si>
  <si>
    <t>1460004731597</t>
  </si>
  <si>
    <t>1460005676924</t>
  </si>
  <si>
    <t>1460006100916</t>
  </si>
  <si>
    <t>1460005794800</t>
  </si>
  <si>
    <t>1460004728486</t>
  </si>
  <si>
    <t>1460006185776</t>
  </si>
  <si>
    <t>1460009780367</t>
  </si>
  <si>
    <t>1460007076784</t>
  </si>
  <si>
    <t>1460006655455</t>
  </si>
  <si>
    <t>HSE</t>
  </si>
  <si>
    <t>148-00-0727404-9</t>
  </si>
  <si>
    <t>144-00-0677487-8</t>
  </si>
  <si>
    <t>148-00-1310590-6</t>
  </si>
  <si>
    <t>148-00-0552446-0</t>
  </si>
  <si>
    <t>148-00-0570023-5</t>
  </si>
  <si>
    <t>148-00-0547643-0</t>
  </si>
  <si>
    <t>148-00-1000095-1</t>
  </si>
  <si>
    <t>Dispatcher &amp; IT Champion</t>
  </si>
  <si>
    <t>148-00-0560651-5</t>
  </si>
  <si>
    <t>M. ALDHI ALPIANTO</t>
  </si>
  <si>
    <t>148-00-0567996-7</t>
  </si>
  <si>
    <t>148-00-0562349-4</t>
  </si>
  <si>
    <t>148-00-0563080-4</t>
  </si>
  <si>
    <t>148-00-0568033-8</t>
  </si>
  <si>
    <t>148-00-1311635-8</t>
  </si>
  <si>
    <t>148-00-0561151-5</t>
  </si>
  <si>
    <t>148-00-0560829-7</t>
  </si>
  <si>
    <t>148-00-0560660-6</t>
  </si>
  <si>
    <t>148-00-1311626-7</t>
  </si>
  <si>
    <t>148-00-1312409-7</t>
  </si>
  <si>
    <t>148-00-0560702-6</t>
  </si>
  <si>
    <t>148-00-0562961-6</t>
  </si>
  <si>
    <t>148-00-1408967-9</t>
  </si>
  <si>
    <t>148-00-1128664-1</t>
  </si>
  <si>
    <t>900-00-1770982-6</t>
  </si>
  <si>
    <t>148-00-1408174-2</t>
  </si>
  <si>
    <t>148-00-1074935-9</t>
  </si>
  <si>
    <t>148-00-1410313-2</t>
  </si>
  <si>
    <t>900-00-3611379-4</t>
  </si>
  <si>
    <t>148-00-1410055-9</t>
  </si>
  <si>
    <t>148-00-1408158-5</t>
  </si>
  <si>
    <t>148-00-1410683-8</t>
  </si>
  <si>
    <t>148-00-1409086-7</t>
  </si>
  <si>
    <t>148-00-1077981-0</t>
  </si>
  <si>
    <t>148-00-1065186-0</t>
  </si>
  <si>
    <t>THP Yang Diterima Karyawan  (Rp.)</t>
  </si>
  <si>
    <t>148-00-0563130-7</t>
  </si>
  <si>
    <t>148-00-0560941-0</t>
  </si>
  <si>
    <t>148-00-0757765-6</t>
  </si>
  <si>
    <t>900-00-3576444-9</t>
  </si>
  <si>
    <t>148-00-1310560-9</t>
  </si>
  <si>
    <t>148-00-0757590-8</t>
  </si>
  <si>
    <t>900-00-3136270-1</t>
  </si>
  <si>
    <t>148-00-1408500-8</t>
  </si>
  <si>
    <t>148-00-1000312-0</t>
  </si>
  <si>
    <t>148-00-0999387-7</t>
  </si>
  <si>
    <t>148-00-1409658-3</t>
  </si>
  <si>
    <t>148-00-0668624-3</t>
  </si>
  <si>
    <t>148-00-1312126-7</t>
  </si>
  <si>
    <t>148-00-0739071-2</t>
  </si>
  <si>
    <t>148-00-1409237-6</t>
  </si>
  <si>
    <t>148-00-1308724-5</t>
  </si>
  <si>
    <t>148-00-0560932-9</t>
  </si>
  <si>
    <t>148-00-1409001-6</t>
  </si>
  <si>
    <t>148-00-1000790-7</t>
  </si>
  <si>
    <t>148-00-1310837-1</t>
  </si>
  <si>
    <t>523-0111377110</t>
  </si>
  <si>
    <t>148-0013738490</t>
  </si>
  <si>
    <t>148-00-0562367-6</t>
  </si>
  <si>
    <t>148-00-1260788-6</t>
  </si>
  <si>
    <t>148-00-1406742-8</t>
  </si>
  <si>
    <t>148-00-0563127-3</t>
  </si>
  <si>
    <t>148-00-1311761-2</t>
  </si>
  <si>
    <t>148-00-1406886-3</t>
  </si>
  <si>
    <t>148-00-0560938-6</t>
  </si>
  <si>
    <t>148-00-1410108-6</t>
  </si>
  <si>
    <t>148-00-0568040-3</t>
  </si>
  <si>
    <t>148-00-1310803-3</t>
  </si>
  <si>
    <t>148-00-0561189-5</t>
  </si>
  <si>
    <t>148-00-0736966-6</t>
  </si>
  <si>
    <t>148-00-1311529-3</t>
  </si>
  <si>
    <t>NUR AZNI</t>
  </si>
  <si>
    <t>WAWAN KURNIANTO</t>
  </si>
  <si>
    <t>FAHRUL ROJI</t>
  </si>
  <si>
    <t>YULIANSYAH</t>
  </si>
  <si>
    <t>PAYROLL FEE @KARYAWAN (Rp)</t>
  </si>
  <si>
    <t>Rp.</t>
  </si>
  <si>
    <t>PT. ELNUSA PETROFIN SAMARINDA</t>
  </si>
  <si>
    <t>ANDY DWI CHAHYO</t>
  </si>
  <si>
    <t>148-00-1447119-0</t>
  </si>
  <si>
    <t>4564-01-018286-53-3</t>
  </si>
  <si>
    <t>148-00-1447490-5</t>
  </si>
  <si>
    <t>900-00-0294480-0</t>
  </si>
  <si>
    <t>148-00-0758484-3</t>
  </si>
  <si>
    <t>Mendra Nofiko</t>
  </si>
  <si>
    <t>PWS LAPANGAN</t>
  </si>
  <si>
    <t>108-00-1237577-1</t>
  </si>
  <si>
    <t>Zaenuddin</t>
  </si>
  <si>
    <t>161-00-0256663-1</t>
  </si>
  <si>
    <t>Sulhadi</t>
  </si>
  <si>
    <t>175-00-0024355-9</t>
  </si>
  <si>
    <t>120 00 1067907 9</t>
  </si>
  <si>
    <t>PT. ELNUSA PETROFIN TBBM APMS</t>
  </si>
  <si>
    <t>RINCIAN GAJI SUPPORTING APMS AREA IV KALIMANTAN</t>
  </si>
  <si>
    <t>150112613</t>
  </si>
  <si>
    <t>150112626</t>
  </si>
  <si>
    <t>ANDIKA</t>
  </si>
  <si>
    <t>TOTAL GAJI SUPPORTING APMS AREA IV KALIMANTAN</t>
  </si>
  <si>
    <t>RINCIAN GAJI SUPPORTING APMS SAMARINDA</t>
  </si>
  <si>
    <t>148-00-0998305-0</t>
  </si>
  <si>
    <t>148-00-1009367-5</t>
  </si>
  <si>
    <t>TOTAL GAJI SUPPORTING APMS SAMARINDA</t>
  </si>
  <si>
    <t>RINCIAN GAJI SUPPORTING APMS TARAKAN</t>
  </si>
  <si>
    <t>150112607</t>
  </si>
  <si>
    <t>150112623</t>
  </si>
  <si>
    <t>SRIE ANGGRAINI</t>
  </si>
  <si>
    <t>Adm  APMS Tarakan</t>
  </si>
  <si>
    <t>Pws. Operatinal Air Tractor</t>
  </si>
  <si>
    <t>TOTAL GAJI SUPPORTING APMS TARAKAN</t>
  </si>
  <si>
    <t>RINCIAN GAJI SUPPORTING APMS BANJARMASIN</t>
  </si>
  <si>
    <t>Ast  APMS</t>
  </si>
  <si>
    <t>TOTAL GAJI SUPPORTING APMS BANJARMASIN</t>
  </si>
  <si>
    <t>RINCIAN GAJI SUPPORTING APMS KOTABARU</t>
  </si>
  <si>
    <t>Ast. Apms Tbbm Kotabaru</t>
  </si>
  <si>
    <t>TOTAL GAJI SUPPORTING APMS KOTABARU</t>
  </si>
  <si>
    <t>RINCIAN GAJI SUPPORTING APMS PANGKALAN BUN</t>
  </si>
  <si>
    <t>Ast. Apms Tbbm Pangkalan Bun</t>
  </si>
  <si>
    <t>SUBAGYO</t>
  </si>
  <si>
    <t>FARID FITRIANTO</t>
  </si>
  <si>
    <t>TOTAL GAJI SUPPORTING APMS PANGKALAN BUN</t>
  </si>
  <si>
    <t>RINCIAN GAJI SUPPORTING APMS PULANG PISAU</t>
  </si>
  <si>
    <t>AGUNG BUDI PRASATYA</t>
  </si>
  <si>
    <t>Ast. Apms Tbbm Pulang Pisau</t>
  </si>
  <si>
    <t>TOTAL GAJI SUPPORTING APMS PULANG PISAU</t>
  </si>
  <si>
    <t>RINCIAN GAJI SUPPORTING APMS SAMPIT</t>
  </si>
  <si>
    <t>Ast. Apms Tbbm Sampit</t>
  </si>
  <si>
    <t>TOTAL GAJI SUPPORTING APMS SAMPIT</t>
  </si>
  <si>
    <t>RINCIAN GAJI SUPPORTING APMS SINTANG</t>
  </si>
  <si>
    <t>TOTAL GAJI SUPPORTING APMS SINTANG</t>
  </si>
  <si>
    <t>RINCIAN GAJI SUPPORTING APMS PONTIANAK</t>
  </si>
  <si>
    <t>NATANAEL SIHOMBING</t>
  </si>
  <si>
    <t>TOTAL GAJI SUPPORTING APMS PONTIANAK</t>
  </si>
  <si>
    <t>APMS AREA IV KAL</t>
  </si>
  <si>
    <t>APMS SAMARINDA</t>
  </si>
  <si>
    <t>APMS TARAKAN</t>
  </si>
  <si>
    <t>APMS BANJARMASIN</t>
  </si>
  <si>
    <t>APMS KOTABARU</t>
  </si>
  <si>
    <t>APMS PANGKALAN BUN</t>
  </si>
  <si>
    <t>APMS PULANG PISAU</t>
  </si>
  <si>
    <t>APMS SAMPIT</t>
  </si>
  <si>
    <t>APMS SINTANG</t>
  </si>
  <si>
    <t>APMS PONTIANAK</t>
  </si>
  <si>
    <t>TRANSPORTASI BBM - APMS</t>
  </si>
  <si>
    <t>PENYEDIAAN JASA TENAGA KERJA (AMT)</t>
  </si>
  <si>
    <t>KOORD. BLOK</t>
  </si>
  <si>
    <t>KOORD. BLOK &amp; DRIVER</t>
  </si>
  <si>
    <t>TOTAL GAJI MUARA LAWUNG</t>
  </si>
  <si>
    <t>FIRZA VALEN</t>
  </si>
  <si>
    <t>ALDINO WIRANDI</t>
  </si>
  <si>
    <t>ADITYA FERNANDO</t>
  </si>
  <si>
    <t>Yusron</t>
  </si>
  <si>
    <t>113 000 4664 557</t>
  </si>
  <si>
    <t>148 001 3272 342</t>
  </si>
  <si>
    <t>Muh.Idris (Santan)</t>
  </si>
  <si>
    <t>148 001 3142 149</t>
  </si>
  <si>
    <t>148 001 3141 976</t>
  </si>
  <si>
    <t>148 001 0136 417</t>
  </si>
  <si>
    <t>148 001 3950 582</t>
  </si>
  <si>
    <t>031-00-1037-2566</t>
  </si>
  <si>
    <t>031-00-1037-2244</t>
  </si>
  <si>
    <t>0242-931-535</t>
  </si>
  <si>
    <t>038 020 438-5</t>
  </si>
  <si>
    <t>PWS LEKTONE</t>
  </si>
  <si>
    <t xml:space="preserve">ADMIN </t>
  </si>
  <si>
    <t>011 226 270-9</t>
  </si>
  <si>
    <t>4068 0101 1321 532</t>
  </si>
  <si>
    <t>JOHANES JUANDI</t>
  </si>
  <si>
    <t>ALPIANSYAH MIDUN</t>
  </si>
  <si>
    <t>TOTAL GAJI GBU</t>
  </si>
  <si>
    <t xml:space="preserve">Staf Depo </t>
  </si>
  <si>
    <t>148-00-1381397-0</t>
  </si>
  <si>
    <t>TOTAL GAJI EMBALUT</t>
  </si>
  <si>
    <t>RINCIAN GAJI DEPO THEISS MELAK</t>
  </si>
  <si>
    <t>Tunjangan Makan</t>
  </si>
  <si>
    <t>Tunjangan Transport</t>
  </si>
  <si>
    <t>344002001440505</t>
  </si>
  <si>
    <t>TOTAL GAJI THEISS MELAK</t>
  </si>
  <si>
    <t>DEPO</t>
  </si>
  <si>
    <t>LEIGHTON</t>
  </si>
  <si>
    <t>MUARA LAUNG</t>
  </si>
  <si>
    <t>LONTAR</t>
  </si>
  <si>
    <t>BUKIT ASAM</t>
  </si>
  <si>
    <t>BONTANG</t>
  </si>
  <si>
    <t>WAHANA</t>
  </si>
  <si>
    <t>BANPU MELAK</t>
  </si>
  <si>
    <t>EMBALUT</t>
  </si>
  <si>
    <t>THEISS MELAK</t>
  </si>
  <si>
    <t>TRANSPORTASI BBM - DEPO</t>
  </si>
  <si>
    <t xml:space="preserve">TOTAL </t>
  </si>
  <si>
    <t xml:space="preserve">BIAYA JASA </t>
  </si>
  <si>
    <t>062601020505505</t>
  </si>
  <si>
    <t>REKAPITULASI GAJI PENGELOLAAN JASA TENAGA KERJA (AMT)</t>
  </si>
  <si>
    <t>APMS AREA IV KALIMANTAN</t>
  </si>
  <si>
    <t>cek absen gaji unit</t>
  </si>
  <si>
    <t>Romilius Buleq</t>
  </si>
  <si>
    <t>Haris</t>
  </si>
  <si>
    <t>Timotius Julianto</t>
  </si>
  <si>
    <t>1060011994103</t>
  </si>
  <si>
    <t>106.001199389.9</t>
  </si>
  <si>
    <t>106.001200452.2</t>
  </si>
  <si>
    <t>4110100686163</t>
  </si>
  <si>
    <t>GUSMEDI</t>
  </si>
  <si>
    <t>170-0000405781</t>
  </si>
  <si>
    <t>STAF ADM</t>
  </si>
  <si>
    <t>152-00-0910064-1</t>
  </si>
  <si>
    <t>1130011392259</t>
  </si>
  <si>
    <t>1130011393315</t>
  </si>
  <si>
    <t>1120010762701</t>
  </si>
  <si>
    <t>Ardi</t>
  </si>
  <si>
    <t>1120011895161</t>
  </si>
  <si>
    <t>1120011891913</t>
  </si>
  <si>
    <t>1120011891269</t>
  </si>
  <si>
    <t>106-0011994194</t>
  </si>
  <si>
    <t>1060011991364</t>
  </si>
  <si>
    <t>BALIKPAPAN SPBU</t>
  </si>
  <si>
    <t>BALIKPAPAN APMS</t>
  </si>
  <si>
    <t>LAMPUNG</t>
  </si>
  <si>
    <t>PAMA</t>
  </si>
  <si>
    <t>ADM HSE</t>
  </si>
  <si>
    <t>PWS.HRD &amp; SDM</t>
  </si>
  <si>
    <t>120-00-1066840-3</t>
  </si>
  <si>
    <t>HARYANTO</t>
  </si>
  <si>
    <t>SYAFRIADI</t>
  </si>
  <si>
    <t>FAJRI ASDI</t>
  </si>
  <si>
    <t>ARIEF SUKMAN DEDI</t>
  </si>
  <si>
    <t>HENDRA MARJONI</t>
  </si>
  <si>
    <t>BENI SUSANTO</t>
  </si>
  <si>
    <t>RONNY JECSON</t>
  </si>
  <si>
    <t>YUNALDI</t>
  </si>
  <si>
    <t>GUFRON</t>
  </si>
  <si>
    <t>ANDRE PUTRA</t>
  </si>
  <si>
    <t>RIKI TRI SYAHPUTRA</t>
  </si>
  <si>
    <t>GUSLIM</t>
  </si>
  <si>
    <t>RENDI MAI VENDRA</t>
  </si>
  <si>
    <t>FEBRI DEWARNA</t>
  </si>
  <si>
    <t>FREDI OKTAFARID</t>
  </si>
  <si>
    <t>ABDURRAHMAN</t>
  </si>
  <si>
    <t>ARDI CHANDRA</t>
  </si>
  <si>
    <t>DONI SYAFRI</t>
  </si>
  <si>
    <t>LUKI FERNANDO</t>
  </si>
  <si>
    <t>INDRA DONI</t>
  </si>
  <si>
    <t>RIO TRISNO</t>
  </si>
  <si>
    <t>INDRA RUSLAN</t>
  </si>
  <si>
    <t>RIHAN HIDAYAT</t>
  </si>
  <si>
    <t>REVI YANDRI</t>
  </si>
  <si>
    <t>FADHLIL AZIM</t>
  </si>
  <si>
    <t>NICO DARLINOS</t>
  </si>
  <si>
    <t>FADHLILAH FAHLEVI</t>
  </si>
  <si>
    <t>TAUFIK OEMAR</t>
  </si>
  <si>
    <t>ANDI INDRA FILO</t>
  </si>
  <si>
    <t>YOGA FERNANDO</t>
  </si>
  <si>
    <t>RENDI RULIANTON</t>
  </si>
  <si>
    <t>MUHAMMAD BERLIAN R.</t>
  </si>
  <si>
    <t>VELTRI WANTO</t>
  </si>
  <si>
    <t>YULIAS NEDI</t>
  </si>
  <si>
    <t>ARI FADILA</t>
  </si>
  <si>
    <t>MUHAMMAD YUSUF</t>
  </si>
  <si>
    <t>ASEP MUHAMMAD BASHIR</t>
  </si>
  <si>
    <t>Wahyu Ihwan Hidayat</t>
  </si>
  <si>
    <t>AHMAD SHOBIB</t>
  </si>
  <si>
    <t>MUKHLAS M. HABIB</t>
  </si>
  <si>
    <t>JONFRAITER</t>
  </si>
  <si>
    <t>AINI</t>
  </si>
  <si>
    <t>PT. ELNUSA PETROFIN TBBM GUNUNG SITOLI</t>
  </si>
  <si>
    <t>ASRUL SANI FARASI</t>
  </si>
  <si>
    <t>MARDIUS ZEBUA</t>
  </si>
  <si>
    <t>RESPINA SUSANTI</t>
  </si>
  <si>
    <t>THOMAS TOMMY MANAO</t>
  </si>
  <si>
    <t>AGUSTINUS SIHURA</t>
  </si>
  <si>
    <t>FAHELA GEA</t>
  </si>
  <si>
    <t>FAIGIARO LAIA</t>
  </si>
  <si>
    <t>RAJANULI RITONGA</t>
  </si>
  <si>
    <t>TERINUS HAREFA</t>
  </si>
  <si>
    <t>YATATEMA WARUWU</t>
  </si>
  <si>
    <t>ASLI TRISMAN GULO</t>
  </si>
  <si>
    <t>BERKAT FIRMAN HAREFA</t>
  </si>
  <si>
    <t>BUALA NITEMA ZEBUA</t>
  </si>
  <si>
    <t>FAIZAL RAHMAN ZENDRATO</t>
  </si>
  <si>
    <t>YULIMAN HIA</t>
  </si>
  <si>
    <t>YAFERIANUS ZAI</t>
  </si>
  <si>
    <t>MUHAMMAD YUSUF BU'ULOO</t>
  </si>
  <si>
    <t>Dispatcher/IT</t>
  </si>
  <si>
    <t>Adm/Keuangan/HRD</t>
  </si>
  <si>
    <t>Pengawas / HSE</t>
  </si>
  <si>
    <t>AMT Cadangan/KorLap</t>
  </si>
  <si>
    <t>310005150712</t>
  </si>
  <si>
    <t>310007401584</t>
  </si>
  <si>
    <t>310006749785</t>
  </si>
  <si>
    <t>310006870060</t>
  </si>
  <si>
    <t>310010024548</t>
  </si>
  <si>
    <t>GUNUNG SITOLI</t>
  </si>
  <si>
    <t>900-00-3857988-5</t>
  </si>
  <si>
    <t>148-00-1049930-2</t>
  </si>
  <si>
    <t>703-57-212630-0</t>
  </si>
  <si>
    <t>148-00-1285409-0</t>
  </si>
  <si>
    <t>148-00-1074649-6</t>
  </si>
  <si>
    <t>148-00-1074937-5</t>
  </si>
  <si>
    <t>148-00-1369274-7</t>
  </si>
  <si>
    <t>148-00-1367393-7</t>
  </si>
  <si>
    <t>0626-0101-9782-504</t>
  </si>
  <si>
    <t>310010427063</t>
  </si>
  <si>
    <t>IRWAN SAHRI</t>
  </si>
  <si>
    <t>1580000385708</t>
  </si>
  <si>
    <t>IRWAN LUBIS</t>
  </si>
  <si>
    <t>1580000588103</t>
  </si>
  <si>
    <t>MUHAMMAD HANAFIAH</t>
  </si>
  <si>
    <t>9000005166492</t>
  </si>
  <si>
    <t>151-000-730410-5</t>
  </si>
  <si>
    <t>161-00-0365254-7</t>
  </si>
  <si>
    <t>Petuga segel</t>
  </si>
  <si>
    <t>900-00-3960077-1</t>
  </si>
  <si>
    <t>031-00-0694593-8</t>
  </si>
  <si>
    <t>900-00-3659957-0</t>
  </si>
  <si>
    <t>031-00-1084963-9</t>
  </si>
  <si>
    <t>031-00-1125371-6</t>
  </si>
  <si>
    <t>031-00-1125105-8</t>
  </si>
  <si>
    <t>900-00-3843890-0</t>
  </si>
  <si>
    <t>031-00-1125620-6</t>
  </si>
  <si>
    <t>ANNISA RAHAYu</t>
  </si>
  <si>
    <t>MUHAMMAD FAISAL REZA NASUTION NST</t>
  </si>
  <si>
    <t>170-00-0059703-3</t>
  </si>
  <si>
    <t>I Komang Dedy Ardinata</t>
  </si>
  <si>
    <t>NI Putu Enik Priyantari Dewi</t>
  </si>
  <si>
    <t>1500007458621</t>
  </si>
  <si>
    <t>Ma'arif maulana</t>
  </si>
  <si>
    <t>JUMADI</t>
  </si>
  <si>
    <t>Pws. MT</t>
  </si>
  <si>
    <t>M. KHADAFI. S</t>
  </si>
  <si>
    <t>RODI FAZLI</t>
  </si>
  <si>
    <t>703874726300</t>
  </si>
  <si>
    <t>ke rek epn padang</t>
  </si>
  <si>
    <t>703875298000</t>
  </si>
  <si>
    <t>DONNI AGUSTUS</t>
  </si>
  <si>
    <t>DEPRI CANDRA</t>
  </si>
  <si>
    <t>SYAFRIKO PUTRA</t>
  </si>
  <si>
    <t>703877950900</t>
  </si>
  <si>
    <t>703874695900</t>
  </si>
  <si>
    <t>703874926700</t>
  </si>
  <si>
    <t xml:space="preserve">YARMAN </t>
  </si>
  <si>
    <t>040 051 084 6</t>
  </si>
  <si>
    <t>017 237 178 4</t>
  </si>
  <si>
    <t>050 765 929 7</t>
  </si>
  <si>
    <t>033 212 665 2</t>
  </si>
  <si>
    <t>Cek Lembur dan absensi dari Depo</t>
  </si>
  <si>
    <t>Cek Lembur dari Depo</t>
  </si>
  <si>
    <t>Cek absensi dari Depo</t>
  </si>
  <si>
    <t>tdk sesuai dengan absen dari unit</t>
  </si>
  <si>
    <t>cek surat atau PKWT jabatannya apa?</t>
  </si>
  <si>
    <t>rotasi jabatan, upah sesuaikan deng AMT I</t>
  </si>
  <si>
    <t>didata muhidin rotasi menjadi Awak II, upah sesuaikan dengan Awak II lainnya</t>
  </si>
  <si>
    <t>cek PKWT jabatannya apa?</t>
  </si>
  <si>
    <t>tunj. Struktual 100.000</t>
  </si>
  <si>
    <t>a/n Hermansyah?</t>
  </si>
  <si>
    <t>cek absen ke HRD Unit Banjarmasin</t>
  </si>
  <si>
    <t>Tunj. Kehadiran bkn tun. Variabel</t>
  </si>
  <si>
    <t>Tunj. Struktural 100.000, kurangi kelebihan bulan lalu 150.000</t>
  </si>
  <si>
    <t>cek data dari HR</t>
  </si>
  <si>
    <t>dibayarkan melalui KOPENUSA, kelebihan bulan lalu sebagai pengurang di bulan ini</t>
  </si>
  <si>
    <t>rumus salah</t>
  </si>
  <si>
    <t>Kelebihan bulan an yg terindikasi narkoba sebagai faktor pengurang d tagihan februari 2017</t>
  </si>
  <si>
    <t>upah tetap full, bulan lalu juga full tapi salah rumus</t>
  </si>
  <si>
    <t>upah tetap full, bulan lalu juga full tapi salah rumus, masukan absensi dari tgl 7 februari - 15 Februari 2017 untuk hitungan upah tdk tetap karena sudah selesai masa training</t>
  </si>
  <si>
    <t>cek absen 2 org yg sama</t>
  </si>
  <si>
    <t>prorate</t>
  </si>
  <si>
    <t>full</t>
  </si>
  <si>
    <t>tdk ada lembu otomatis, cek PKWT</t>
  </si>
  <si>
    <t>mohon di emailkan absen dari unit</t>
  </si>
  <si>
    <t>Yohana Nita</t>
  </si>
  <si>
    <t>Admin</t>
  </si>
  <si>
    <t>148-001-428-1912</t>
  </si>
  <si>
    <t>JHONAIDI KOTO</t>
  </si>
  <si>
    <t>4110101490167</t>
  </si>
  <si>
    <t>LUBIS HENDRI</t>
  </si>
  <si>
    <t>4110100861161</t>
  </si>
  <si>
    <t>RONI CANDRA</t>
  </si>
  <si>
    <t>4110100871166</t>
  </si>
  <si>
    <t>YUNASRI</t>
  </si>
  <si>
    <t>4110100882167</t>
  </si>
  <si>
    <t>YOSATRIA</t>
  </si>
  <si>
    <t>4110100855160</t>
  </si>
  <si>
    <t>JOSUA V SIMAMORA</t>
  </si>
  <si>
    <t>1060010369000</t>
  </si>
  <si>
    <t>HSE OFFICER &amp; PWS</t>
  </si>
  <si>
    <t>PERIODE  : FEBRUARI 2017</t>
  </si>
  <si>
    <t>A. ARSAD</t>
  </si>
  <si>
    <t>1460004729468</t>
  </si>
  <si>
    <t>ARIS WAHYUDI</t>
  </si>
  <si>
    <t>1460004851528</t>
  </si>
  <si>
    <t>ABDUL KADIR HUSIN</t>
  </si>
  <si>
    <t>1460005794768</t>
  </si>
  <si>
    <t>ARKADI JUNA SABTARI</t>
  </si>
  <si>
    <t>1460004729385</t>
  </si>
  <si>
    <t>ARMAN PANJAITAN</t>
  </si>
  <si>
    <t>1460006362243</t>
  </si>
  <si>
    <t>BENEKDIKTUS BAKA</t>
  </si>
  <si>
    <t>1460006450766</t>
  </si>
  <si>
    <t>DEVID HENDRO Y.</t>
  </si>
  <si>
    <t>1460004752759</t>
  </si>
  <si>
    <t>EDI PRAWITO</t>
  </si>
  <si>
    <t>1460004744376</t>
  </si>
  <si>
    <t>HOMRY BANJARNAHOR</t>
  </si>
  <si>
    <t>1460004728437</t>
  </si>
  <si>
    <t>1460004729609</t>
  </si>
  <si>
    <t>ISRIANDY KURNIAWAN</t>
  </si>
  <si>
    <t>1460004728452</t>
  </si>
  <si>
    <t>IWAN SUPRAPTO</t>
  </si>
  <si>
    <t>1460004729674</t>
  </si>
  <si>
    <t>JERI KRIMUS SERO</t>
  </si>
  <si>
    <t>1460004730888</t>
  </si>
  <si>
    <t>JON METRA</t>
  </si>
  <si>
    <t>1460006877489</t>
  </si>
  <si>
    <t>JUNAIDI A. KARIM</t>
  </si>
  <si>
    <t>1460004838798</t>
  </si>
  <si>
    <t>KAMAL HARIS</t>
  </si>
  <si>
    <t>1460004728718</t>
  </si>
  <si>
    <t>KURNIADI</t>
  </si>
  <si>
    <t>1460004730920</t>
  </si>
  <si>
    <t>LUCKY</t>
  </si>
  <si>
    <t>1460005770404</t>
  </si>
  <si>
    <t>LYSBET SIMANJUNTAK</t>
  </si>
  <si>
    <t>1460004745647</t>
  </si>
  <si>
    <t>M. TAHIR BAKRI</t>
  </si>
  <si>
    <t>1460004728627</t>
  </si>
  <si>
    <t>MATHEUS SALURADI</t>
  </si>
  <si>
    <t>1460004759473</t>
  </si>
  <si>
    <t>1460004741125</t>
  </si>
  <si>
    <t>MUHAMMAD HARTONO</t>
  </si>
  <si>
    <t>1460006558105</t>
  </si>
  <si>
    <t>PARLINDUNGAN. P</t>
  </si>
  <si>
    <t>1460004960295</t>
  </si>
  <si>
    <t>RADIUS ALFIAN</t>
  </si>
  <si>
    <t>1460004730714</t>
  </si>
  <si>
    <t>RAHMAT SURYANTO</t>
  </si>
  <si>
    <t>1460004727876</t>
  </si>
  <si>
    <t>RUDI SUPRIANTO</t>
  </si>
  <si>
    <t>1460005552950</t>
  </si>
  <si>
    <t>SANDY</t>
  </si>
  <si>
    <t>1460004729567</t>
  </si>
  <si>
    <t>SUHANDA</t>
  </si>
  <si>
    <t>1460006773050</t>
  </si>
  <si>
    <t>TAN JUN SIN</t>
  </si>
  <si>
    <t>1460004728510</t>
  </si>
  <si>
    <t>TATANG SUPRIYADI</t>
  </si>
  <si>
    <t>1460004728601</t>
  </si>
  <si>
    <t>TAUFIK A. KARIM</t>
  </si>
  <si>
    <t>1460004960659</t>
  </si>
  <si>
    <t>TONI ANSYAH</t>
  </si>
  <si>
    <t>1460004730615</t>
  </si>
  <si>
    <t>WAHYUDI SANTOSO</t>
  </si>
  <si>
    <t>1460006198191</t>
  </si>
  <si>
    <t>YULIANSYAH JAMALUDIN</t>
  </si>
  <si>
    <t>1460004728577</t>
  </si>
  <si>
    <t>1460004964446</t>
  </si>
  <si>
    <t>ZAKARIA</t>
  </si>
  <si>
    <t>1460004730458</t>
  </si>
  <si>
    <t>ZUHANDA ZAPUTRA</t>
  </si>
  <si>
    <t>1460006170919</t>
  </si>
  <si>
    <t>DEDI TRIANA</t>
  </si>
  <si>
    <t>9000013677118</t>
  </si>
  <si>
    <t>RUDY SURYADI</t>
  </si>
  <si>
    <t>1460005555722</t>
  </si>
  <si>
    <t>YUDHA PRIHARSANA</t>
  </si>
  <si>
    <t>1460006772987</t>
  </si>
  <si>
    <t>AMIRUDIN</t>
  </si>
  <si>
    <t>1460006773134</t>
  </si>
  <si>
    <t>EKO MAHARIANTO</t>
  </si>
  <si>
    <t>1460006180959</t>
  </si>
  <si>
    <t>HOTJON BUTAR BUTAR</t>
  </si>
  <si>
    <t>1460006244904</t>
  </si>
  <si>
    <t>1460006772060</t>
  </si>
  <si>
    <t>A. RINO</t>
  </si>
  <si>
    <t>1460006762764</t>
  </si>
  <si>
    <t>ABDUL GAPUR</t>
  </si>
  <si>
    <t>1460006778364</t>
  </si>
  <si>
    <t>ABDUL MUNIP</t>
  </si>
  <si>
    <t>1460006773035</t>
  </si>
  <si>
    <t>ABDURRAHMAN. S</t>
  </si>
  <si>
    <t>1460004729583</t>
  </si>
  <si>
    <t>AGUS CAHYONO</t>
  </si>
  <si>
    <t>1460006773100</t>
  </si>
  <si>
    <t>AGUS MEDIYANTO</t>
  </si>
  <si>
    <t>1460004728015</t>
  </si>
  <si>
    <t>AHMAD YANTO</t>
  </si>
  <si>
    <t>1460004728148</t>
  </si>
  <si>
    <t>CHARLIS</t>
  </si>
  <si>
    <t>1460005562355</t>
  </si>
  <si>
    <t>1460006647726</t>
  </si>
  <si>
    <t>EDI APRIANSYAH</t>
  </si>
  <si>
    <t>1460006839737</t>
  </si>
  <si>
    <t>GANIS WANDI</t>
  </si>
  <si>
    <t>1460005791905</t>
  </si>
  <si>
    <t>H. MUNAKI</t>
  </si>
  <si>
    <t>9000012051620</t>
  </si>
  <si>
    <t>HAMIDI</t>
  </si>
  <si>
    <t>1460006767375</t>
  </si>
  <si>
    <t>HENDRI PURWANTO</t>
  </si>
  <si>
    <t>1460006348556</t>
  </si>
  <si>
    <t>HERI KURNIAWAN</t>
  </si>
  <si>
    <t>1460006655752</t>
  </si>
  <si>
    <t>HERI SEPDIANI</t>
  </si>
  <si>
    <t>1460006655729</t>
  </si>
  <si>
    <t>IMRAN HARUN</t>
  </si>
  <si>
    <t>1460004960261</t>
  </si>
  <si>
    <t>1460006943901</t>
  </si>
  <si>
    <t>MOHTAR</t>
  </si>
  <si>
    <t>1460006762186</t>
  </si>
  <si>
    <t>RICKY</t>
  </si>
  <si>
    <t>1460006773175</t>
  </si>
  <si>
    <t>SUBHAN</t>
  </si>
  <si>
    <t>1460006814144</t>
  </si>
  <si>
    <t>1460006791581</t>
  </si>
  <si>
    <t>1460004730649</t>
  </si>
  <si>
    <t>TATET PRAKOSO</t>
  </si>
  <si>
    <t>1460006791482</t>
  </si>
  <si>
    <t>THALIB DEDI</t>
  </si>
  <si>
    <t>1460004728403</t>
  </si>
  <si>
    <t>1460006772011</t>
  </si>
  <si>
    <t>ISWAN TARMIJI</t>
  </si>
  <si>
    <t>1460006176015</t>
  </si>
  <si>
    <t>AGUNG PRATAMA</t>
  </si>
  <si>
    <t>ASMARADI</t>
  </si>
  <si>
    <t>FARDI</t>
  </si>
  <si>
    <t>FIQRI FADILLAH</t>
  </si>
  <si>
    <t>HERIYANSYAH</t>
  </si>
  <si>
    <t>MEIDIANTO</t>
  </si>
  <si>
    <t>OKI APRIYANTO</t>
  </si>
  <si>
    <t>ad apms</t>
  </si>
  <si>
    <t>Jakarta, 22 Februari 2017</t>
  </si>
  <si>
    <t>PERIODE  :FEBRUARI 2017</t>
  </si>
  <si>
    <t>PERIODE : FEBRUARI 2017</t>
  </si>
  <si>
    <t>PERIODE BULAN FEBRUARI 2017</t>
  </si>
  <si>
    <t>Yusriadi</t>
  </si>
  <si>
    <t>162-00-0098431-4</t>
  </si>
  <si>
    <t>162-00-0098369-6</t>
  </si>
  <si>
    <t>Baharuddin Daud</t>
  </si>
  <si>
    <t>HO</t>
  </si>
  <si>
    <t>kurang tagih bulan januari</t>
  </si>
  <si>
    <t>Rapel upah tetap dr tgl 18 Januari</t>
  </si>
  <si>
    <t>Rapel upah tetap bulan januari</t>
  </si>
  <si>
    <t>salah sum</t>
  </si>
  <si>
    <t>salah SUM</t>
  </si>
  <si>
    <t>kekurangan bulan lalu blum dimasukan</t>
  </si>
  <si>
    <t>mohon di cek ulang kelebihan bulan lalu</t>
  </si>
  <si>
    <t>bulan lalu dan bln Feb kurang 500.000, PWS Utama seharusnya 500.000</t>
  </si>
  <si>
    <t>cek ke palopo harusnya tdk ada sisa absensi yg d bayarkan februari karena PHK Per tgl 7 Januari</t>
  </si>
  <si>
    <t>tdk dapat upah tetap phk tgl 28 Januari</t>
  </si>
  <si>
    <t>Lembur Prorate</t>
  </si>
  <si>
    <t>bukan lagi PWS, cek surat rotasi</t>
  </si>
  <si>
    <t>PWS, cek surat rotasi</t>
  </si>
  <si>
    <t>konfirmasi HRD absensi ybs, cek PKWT Tunj. Kehadiran dan Tunj. Makan &amp; Transp</t>
  </si>
  <si>
    <t>masukan rumus</t>
  </si>
  <si>
    <t>Bulan lalu hitungannya salah karena tdk dimasukan rumusnya, akumulasi kelebihannya di bulan ini</t>
  </si>
  <si>
    <t>masukan Mickael</t>
  </si>
  <si>
    <t>bulan lalu kelebihan, sebagai pengurang di bulan ini</t>
  </si>
  <si>
    <t>masukan tunj. Unit, mnta absensi pak josua</t>
  </si>
  <si>
    <t>PAHOT ANDI ARTONO SIHOMBING</t>
  </si>
  <si>
    <t>SUTRISNO WAMIN</t>
  </si>
  <si>
    <t>106.001199268.5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</si>
</sst>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_(* #,##0_);_(* \(#,##0\);_(* &quot;-&quot;??_);_(@_)"/>
    <numFmt numFmtId="166" formatCode="_(* #,##0_);_(* \(#,##0\);_(* \-??_);_(@_)"/>
    <numFmt numFmtId="167" formatCode="_([$Rp. -421]* #,##0_);_([$Rp-421]* \(#,##0\);_([$Rp-421]* &quot;-&quot;_);_(@_)"/>
    <numFmt numFmtId="168" formatCode="0;[Red]0"/>
    <numFmt numFmtId="169" formatCode="0000000000000000"/>
    <numFmt numFmtId="170" formatCode="_([$Rp-421]* #,##0_);_([$Rp-421]* \(#,##0\);_([$Rp-421]* &quot;-&quot;??_);_(@_)"/>
    <numFmt numFmtId="171" formatCode="[$-409]mmm\-yy;@"/>
    <numFmt numFmtId="172" formatCode="&quot; &quot;#,##0.00&quot; &quot;;&quot; (&quot;#,##0.00&quot;)&quot;;&quot; -&quot;00&quot; &quot;;&quot; &quot;@&quot; &quot;"/>
    <numFmt numFmtId="173" formatCode="[$-409]d\-mmm\-yyyy;@"/>
    <numFmt numFmtId="174" formatCode="_(&quot;$&quot;* #,##0_);_(&quot;$&quot;* \(#,##0\);_(&quot;$&quot;* &quot;-&quot;??_);_(@_)"/>
    <numFmt numFmtId="175" formatCode="_([$Rp-421]* #,##0_);_([$Rp-421]* \(#,##0\);_([$Rp-421]* &quot;-&quot;_);_(@_)"/>
    <numFmt numFmtId="176" formatCode="0.0%"/>
    <numFmt numFmtId="177" formatCode="_(* #,##0.0_);_(* \(#,##0.0\);_(* &quot;-&quot;?_);_(@_)"/>
    <numFmt numFmtId="178" formatCode="_(* #,##0_);_(* \(#,##0\);_(* &quot;-&quot;?_);_(@_)"/>
    <numFmt numFmtId="179" formatCode="_(&quot;$&quot;* #.##0.00_);_(&quot;$&quot;* \(#.##0.00\);_(&quot;$&quot;* &quot;-&quot;??_);_(@_)"/>
    <numFmt numFmtId="180" formatCode="[$-409]d\-mmm\-yy;@"/>
    <numFmt numFmtId="181" formatCode="#,##0;[Red]#,##0"/>
    <numFmt numFmtId="182" formatCode="0_);\(0\)"/>
  </numFmts>
  <fonts count="13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Palatino Linotype"/>
      <family val="1"/>
    </font>
    <font>
      <b/>
      <sz val="11"/>
      <name val="Palatino Linotype"/>
      <family val="1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sz val="11"/>
      <color theme="1"/>
      <name val="Palatino Linotype"/>
      <family val="1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indexed="8"/>
      <name val="Palatino Linotype"/>
      <family val="1"/>
    </font>
    <font>
      <sz val="12"/>
      <color theme="1"/>
      <name val="Palatino Linotype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0"/>
      <name val="Century"/>
      <family val="1"/>
    </font>
    <font>
      <sz val="9"/>
      <color rgb="FF000000"/>
      <name val="ËÎÌå"/>
    </font>
    <font>
      <b/>
      <sz val="12"/>
      <color theme="0"/>
      <name val="Palatino Linotype"/>
      <family val="1"/>
    </font>
    <font>
      <b/>
      <sz val="11"/>
      <color theme="1"/>
      <name val="Palatino Linotype"/>
      <family val="1"/>
    </font>
    <font>
      <b/>
      <sz val="10"/>
      <color theme="1"/>
      <name val="Palatino Linotype"/>
      <family val="1"/>
    </font>
    <font>
      <b/>
      <sz val="11"/>
      <color indexed="8"/>
      <name val="Palatino Linotype"/>
      <family val="1"/>
    </font>
    <font>
      <sz val="11"/>
      <color indexed="8"/>
      <name val="Palatino Linotype"/>
      <family val="1"/>
    </font>
    <font>
      <b/>
      <sz val="12"/>
      <color theme="0"/>
      <name val="Calibri"/>
      <family val="2"/>
      <scheme val="minor"/>
    </font>
    <font>
      <b/>
      <sz val="10"/>
      <name val="Palatino Linotype"/>
      <family val="1"/>
    </font>
    <font>
      <sz val="11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name val="Arial Narrow"/>
      <family val="2"/>
    </font>
    <font>
      <sz val="11"/>
      <name val="Palatino Linotype"/>
      <family val="1"/>
    </font>
    <font>
      <sz val="10"/>
      <color indexed="8"/>
      <name val="Calibri"/>
      <family val="2"/>
      <scheme val="minor"/>
    </font>
    <font>
      <sz val="10"/>
      <color theme="1"/>
      <name val="Palatino Linotype"/>
      <family val="1"/>
    </font>
    <font>
      <sz val="11"/>
      <color rgb="FF000000"/>
      <name val="Calibri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sz val="12"/>
      <color indexed="8"/>
      <name val="Palatino Linotype"/>
      <family val="1"/>
    </font>
    <font>
      <b/>
      <sz val="12"/>
      <color theme="1"/>
      <name val="Palatino Linotype"/>
      <family val="1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b/>
      <sz val="9"/>
      <color rgb="FF000000"/>
      <name val="ºÚÌå"/>
    </font>
    <font>
      <sz val="8"/>
      <color rgb="FF000000"/>
      <name val="MS Serif"/>
      <family val="1"/>
    </font>
    <font>
      <sz val="10"/>
      <name val="Calibri"/>
      <family val="2"/>
    </font>
    <font>
      <u/>
      <sz val="10"/>
      <color indexed="12"/>
      <name val="Arial"/>
      <family val="2"/>
    </font>
    <font>
      <b/>
      <sz val="12"/>
      <color indexed="9"/>
      <name val="Arial Narrow"/>
      <family val="2"/>
      <charset val="1"/>
    </font>
    <font>
      <b/>
      <sz val="20"/>
      <name val="Arial Narrow"/>
      <family val="2"/>
      <charset val="1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4"/>
      <color rgb="FF000000"/>
      <name val="Microsoft Sans Serif"/>
      <family val="2"/>
    </font>
    <font>
      <sz val="9"/>
      <color rgb="FF000000"/>
      <name val="ËÎÌå"/>
      <charset val="1"/>
    </font>
    <font>
      <b/>
      <sz val="7"/>
      <color rgb="FF000000"/>
      <name val="ËÎÌå"/>
      <charset val="1"/>
    </font>
    <font>
      <b/>
      <sz val="8"/>
      <color rgb="FF000000"/>
      <name val="ËÎÌå"/>
      <charset val="1"/>
    </font>
    <font>
      <b/>
      <sz val="9"/>
      <color rgb="FF000000"/>
      <name val="ËÎÌå"/>
      <charset val="1"/>
    </font>
    <font>
      <sz val="12"/>
      <name val="Palatino Linotype"/>
      <family val="1"/>
    </font>
    <font>
      <b/>
      <sz val="11"/>
      <color theme="0"/>
      <name val="Calibri"/>
      <family val="2"/>
      <scheme val="minor"/>
    </font>
    <font>
      <b/>
      <sz val="10"/>
      <color theme="1"/>
      <name val="Cambria"/>
      <family val="1"/>
      <scheme val="major"/>
    </font>
    <font>
      <sz val="10"/>
      <name val="Arial"/>
      <family val="2"/>
    </font>
    <font>
      <sz val="10"/>
      <color indexed="72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Arial"/>
      <family val="2"/>
    </font>
    <font>
      <sz val="9"/>
      <name val="Calibri"/>
      <family val="2"/>
      <scheme val="minor"/>
    </font>
    <font>
      <sz val="10"/>
      <name val="Times New Roman"/>
      <family val="1"/>
    </font>
    <font>
      <sz val="10"/>
      <color theme="1"/>
      <name val="Cambria"/>
      <family val="1"/>
      <scheme val="major"/>
    </font>
    <font>
      <sz val="11"/>
      <name val="Arial"/>
      <family val="2"/>
    </font>
    <font>
      <sz val="10"/>
      <color theme="1"/>
      <name val="Comic Sans MS"/>
      <family val="4"/>
    </font>
    <font>
      <b/>
      <u/>
      <sz val="11"/>
      <color theme="1"/>
      <name val="Palatino Linotype"/>
      <family val="1"/>
    </font>
    <font>
      <b/>
      <sz val="10"/>
      <color theme="1"/>
      <name val="Calibri"/>
      <family val="2"/>
    </font>
    <font>
      <sz val="10"/>
      <color theme="1"/>
      <name val="Calibri"/>
      <family val="2"/>
      <charset val="1"/>
      <scheme val="minor"/>
    </font>
    <font>
      <sz val="10"/>
      <color theme="1"/>
      <name val="Tahoma"/>
      <family val="2"/>
    </font>
    <font>
      <sz val="12"/>
      <name val="Calibri Light"/>
      <family val="2"/>
    </font>
    <font>
      <b/>
      <sz val="14"/>
      <color theme="1"/>
      <name val="Calibri"/>
      <family val="2"/>
      <scheme val="minor"/>
    </font>
    <font>
      <b/>
      <sz val="10"/>
      <color indexed="8"/>
      <name val="Palatino Linotype"/>
      <family val="1"/>
    </font>
    <font>
      <b/>
      <sz val="10"/>
      <color theme="0"/>
      <name val="Palatino Linotype"/>
      <family val="1"/>
    </font>
    <font>
      <sz val="10"/>
      <name val="Palatino Linotype"/>
      <family val="1"/>
    </font>
    <font>
      <b/>
      <u/>
      <sz val="10"/>
      <color theme="1"/>
      <name val="Palatino Linotype"/>
      <family val="1"/>
    </font>
    <font>
      <b/>
      <sz val="12"/>
      <name val="Calibri"/>
      <family val="2"/>
      <scheme val="minor"/>
    </font>
    <font>
      <sz val="10"/>
      <color theme="1"/>
      <name val="Calibri Light"/>
      <family val="2"/>
    </font>
    <font>
      <sz val="10"/>
      <name val="Calibri Light"/>
      <family val="2"/>
    </font>
    <font>
      <b/>
      <sz val="9"/>
      <color theme="1"/>
      <name val="Calibri"/>
      <family val="2"/>
      <scheme val="minor"/>
    </font>
    <font>
      <b/>
      <sz val="9"/>
      <name val="Palatino Linotype"/>
      <family val="1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name val="Calibri"/>
      <family val="2"/>
      <charset val="1"/>
      <scheme val="minor"/>
    </font>
    <font>
      <b/>
      <sz val="9"/>
      <color theme="1"/>
      <name val="Palatino Linotype"/>
      <family val="1"/>
    </font>
    <font>
      <sz val="10"/>
      <color indexed="8"/>
      <name val="Palatino Linotype"/>
      <family val="1"/>
    </font>
    <font>
      <b/>
      <sz val="12"/>
      <color indexed="8"/>
      <name val="Calibri"/>
      <family val="2"/>
      <scheme val="minor"/>
    </font>
    <font>
      <b/>
      <sz val="12"/>
      <color rgb="FFFF0000"/>
      <name val="Palatino Linotype"/>
      <family val="1"/>
    </font>
    <font>
      <sz val="10"/>
      <color indexed="8"/>
      <name val="Calibri"/>
      <family val="2"/>
    </font>
    <font>
      <b/>
      <sz val="11"/>
      <color indexed="8"/>
      <name val="Calibri"/>
      <family val="2"/>
      <scheme val="minor"/>
    </font>
    <font>
      <sz val="10.5"/>
      <color rgb="FF17365D"/>
      <name val="Calibri"/>
      <family val="2"/>
      <scheme val="minor"/>
    </font>
    <font>
      <sz val="11"/>
      <color rgb="FF17365D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Tahoma"/>
      <family val="2"/>
    </font>
    <font>
      <sz val="11"/>
      <color theme="1"/>
      <name val="Tahoma"/>
      <family val="2"/>
    </font>
    <font>
      <b/>
      <i/>
      <sz val="10"/>
      <name val="Arial"/>
      <family val="2"/>
    </font>
    <font>
      <i/>
      <sz val="10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2"/>
      <name val="Cambria"/>
      <family val="1"/>
      <scheme val="major"/>
    </font>
    <font>
      <sz val="11"/>
      <name val="Cambria"/>
      <family val="1"/>
      <scheme val="major"/>
    </font>
    <font>
      <sz val="11"/>
      <color rgb="FF000000"/>
      <name val="Cambria"/>
      <family val="1"/>
      <scheme val="major"/>
    </font>
    <font>
      <sz val="10"/>
      <color rgb="FF000000"/>
      <name val="Cambria"/>
      <family val="1"/>
      <scheme val="major"/>
    </font>
    <font>
      <sz val="10"/>
      <name val="Cambria"/>
      <family val="1"/>
      <scheme val="major"/>
    </font>
  </fonts>
  <fills count="6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13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rgb="FFFFFFFF"/>
      </patternFill>
    </fill>
  </fills>
  <borders count="1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680">
    <xf numFmtId="0" fontId="0" fillId="0" borderId="0"/>
    <xf numFmtId="43" fontId="2" fillId="0" borderId="0" applyFont="0" applyFill="0" applyBorder="0" applyAlignment="0" applyProtection="0"/>
    <xf numFmtId="0" fontId="6" fillId="0" borderId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0" borderId="0"/>
    <xf numFmtId="0" fontId="2" fillId="0" borderId="0"/>
    <xf numFmtId="0" fontId="10" fillId="0" borderId="0"/>
    <xf numFmtId="0" fontId="10" fillId="0" borderId="0"/>
    <xf numFmtId="0" fontId="6" fillId="0" borderId="0"/>
    <xf numFmtId="0" fontId="2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6" fillId="0" borderId="0"/>
    <xf numFmtId="0" fontId="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0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9" fontId="21" fillId="0" borderId="0" applyFont="0" applyFill="0" applyBorder="0" applyAlignment="0" applyProtection="0"/>
    <xf numFmtId="0" fontId="22" fillId="4" borderId="0">
      <alignment horizontal="left" vertical="center"/>
    </xf>
    <xf numFmtId="0" fontId="6" fillId="0" borderId="0"/>
    <xf numFmtId="41" fontId="2" fillId="0" borderId="0" applyFont="0" applyFill="0" applyBorder="0" applyAlignment="0" applyProtection="0"/>
    <xf numFmtId="0" fontId="2" fillId="7" borderId="17" applyNumberFormat="0" applyFont="0" applyAlignment="0" applyProtection="0"/>
    <xf numFmtId="0" fontId="6" fillId="0" borderId="0"/>
    <xf numFmtId="0" fontId="10" fillId="0" borderId="0"/>
    <xf numFmtId="0" fontId="2" fillId="0" borderId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0" fillId="20" borderId="0" applyNumberFormat="0" applyBorder="0" applyAlignment="0" applyProtection="0"/>
    <xf numFmtId="0" fontId="47" fillId="21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4" borderId="0" applyNumberFormat="0" applyBorder="0" applyAlignment="0" applyProtection="0"/>
    <xf numFmtId="0" fontId="47" fillId="25" borderId="0" applyNumberFormat="0" applyBorder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8" borderId="0" applyNumberFormat="0" applyBorder="0" applyAlignment="0" applyProtection="0"/>
    <xf numFmtId="0" fontId="48" fillId="12" borderId="0" applyNumberFormat="0" applyBorder="0" applyAlignment="0" applyProtection="0"/>
    <xf numFmtId="0" fontId="49" fillId="29" borderId="26" applyNumberFormat="0" applyAlignment="0" applyProtection="0"/>
    <xf numFmtId="0" fontId="50" fillId="30" borderId="27" applyNumberFormat="0" applyAlignment="0" applyProtection="0"/>
    <xf numFmtId="0" fontId="51" fillId="0" borderId="0" applyNumberFormat="0" applyFill="0" applyBorder="0" applyAlignment="0" applyProtection="0"/>
    <xf numFmtId="0" fontId="52" fillId="13" borderId="0" applyNumberFormat="0" applyBorder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16" borderId="26" applyNumberFormat="0" applyAlignment="0" applyProtection="0"/>
    <xf numFmtId="0" fontId="57" fillId="0" borderId="31" applyNumberFormat="0" applyFill="0" applyAlignment="0" applyProtection="0"/>
    <xf numFmtId="0" fontId="58" fillId="31" borderId="0" applyNumberFormat="0" applyBorder="0" applyAlignment="0" applyProtection="0"/>
    <xf numFmtId="0" fontId="6" fillId="32" borderId="32" applyNumberFormat="0" applyFont="0" applyAlignment="0" applyProtection="0"/>
    <xf numFmtId="0" fontId="59" fillId="29" borderId="33" applyNumberFormat="0" applyAlignment="0" applyProtection="0"/>
    <xf numFmtId="9" fontId="6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46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10" fillId="0" borderId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56" fillId="16" borderId="47" applyNumberFormat="0" applyAlignment="0" applyProtection="0"/>
    <xf numFmtId="0" fontId="46" fillId="0" borderId="57" applyNumberFormat="0" applyFill="0" applyAlignment="0" applyProtection="0"/>
    <xf numFmtId="0" fontId="49" fillId="29" borderId="41" applyNumberFormat="0" applyAlignment="0" applyProtection="0"/>
    <xf numFmtId="0" fontId="59" fillId="29" borderId="56" applyNumberFormat="0" applyAlignment="0" applyProtection="0"/>
    <xf numFmtId="0" fontId="56" fillId="16" borderId="49" applyNumberFormat="0" applyAlignment="0" applyProtection="0"/>
    <xf numFmtId="0" fontId="55" fillId="0" borderId="42" applyNumberFormat="0" applyFill="0" applyAlignment="0" applyProtection="0"/>
    <xf numFmtId="0" fontId="56" fillId="16" borderId="41" applyNumberFormat="0" applyAlignment="0" applyProtection="0"/>
    <xf numFmtId="0" fontId="46" fillId="0" borderId="62" applyNumberFormat="0" applyFill="0" applyAlignment="0" applyProtection="0"/>
    <xf numFmtId="0" fontId="49" fillId="29" borderId="43" applyNumberFormat="0" applyAlignment="0" applyProtection="0"/>
    <xf numFmtId="0" fontId="49" fillId="29" borderId="36" applyNumberFormat="0" applyAlignment="0" applyProtection="0"/>
    <xf numFmtId="0" fontId="55" fillId="0" borderId="37" applyNumberFormat="0" applyFill="0" applyAlignment="0" applyProtection="0"/>
    <xf numFmtId="0" fontId="56" fillId="16" borderId="36" applyNumberFormat="0" applyAlignment="0" applyProtection="0"/>
    <xf numFmtId="0" fontId="6" fillId="32" borderId="38" applyNumberFormat="0" applyFont="0" applyAlignment="0" applyProtection="0"/>
    <xf numFmtId="0" fontId="59" fillId="29" borderId="39" applyNumberFormat="0" applyAlignment="0" applyProtection="0"/>
    <xf numFmtId="0" fontId="46" fillId="0" borderId="40" applyNumberFormat="0" applyFill="0" applyAlignment="0" applyProtection="0"/>
    <xf numFmtId="0" fontId="55" fillId="0" borderId="48" applyNumberFormat="0" applyFill="0" applyAlignment="0" applyProtection="0"/>
    <xf numFmtId="0" fontId="49" fillId="29" borderId="47" applyNumberFormat="0" applyAlignment="0" applyProtection="0"/>
    <xf numFmtId="0" fontId="6" fillId="32" borderId="51" applyNumberFormat="0" applyFont="0" applyAlignment="0" applyProtection="0"/>
    <xf numFmtId="0" fontId="49" fillId="29" borderId="49" applyNumberFormat="0" applyAlignment="0" applyProtection="0"/>
    <xf numFmtId="0" fontId="59" fillId="29" borderId="52" applyNumberFormat="0" applyAlignment="0" applyProtection="0"/>
    <xf numFmtId="0" fontId="56" fillId="16" borderId="43" applyNumberFormat="0" applyAlignment="0" applyProtection="0"/>
    <xf numFmtId="0" fontId="46" fillId="0" borderId="53" applyNumberFormat="0" applyFill="0" applyAlignment="0" applyProtection="0"/>
    <xf numFmtId="0" fontId="6" fillId="32" borderId="44" applyNumberFormat="0" applyFont="0" applyAlignment="0" applyProtection="0"/>
    <xf numFmtId="0" fontId="59" fillId="29" borderId="45" applyNumberFormat="0" applyAlignment="0" applyProtection="0"/>
    <xf numFmtId="0" fontId="46" fillId="0" borderId="46" applyNumberFormat="0" applyFill="0" applyAlignment="0" applyProtection="0"/>
    <xf numFmtId="0" fontId="55" fillId="0" borderId="50" applyNumberFormat="0" applyFill="0" applyAlignment="0" applyProtection="0"/>
    <xf numFmtId="0" fontId="55" fillId="0" borderId="55" applyNumberFormat="0" applyFill="0" applyAlignment="0" applyProtection="0"/>
    <xf numFmtId="0" fontId="59" fillId="29" borderId="66" applyNumberFormat="0" applyAlignment="0" applyProtection="0"/>
    <xf numFmtId="0" fontId="49" fillId="29" borderId="63" applyNumberFormat="0" applyAlignment="0" applyProtection="0"/>
    <xf numFmtId="0" fontId="59" fillId="29" borderId="61" applyNumberFormat="0" applyAlignment="0" applyProtection="0"/>
    <xf numFmtId="0" fontId="6" fillId="32" borderId="60" applyNumberFormat="0" applyFont="0" applyAlignment="0" applyProtection="0"/>
    <xf numFmtId="0" fontId="55" fillId="0" borderId="54" applyNumberFormat="0" applyFill="0" applyAlignment="0" applyProtection="0"/>
    <xf numFmtId="0" fontId="56" fillId="16" borderId="58" applyNumberFormat="0" applyAlignment="0" applyProtection="0"/>
    <xf numFmtId="0" fontId="55" fillId="0" borderId="59" applyNumberFormat="0" applyFill="0" applyAlignment="0" applyProtection="0"/>
    <xf numFmtId="0" fontId="6" fillId="32" borderId="65" applyNumberFormat="0" applyFont="0" applyAlignment="0" applyProtection="0"/>
    <xf numFmtId="0" fontId="49" fillId="29" borderId="58" applyNumberFormat="0" applyAlignment="0" applyProtection="0"/>
    <xf numFmtId="0" fontId="55" fillId="0" borderId="64" applyNumberFormat="0" applyFill="0" applyAlignment="0" applyProtection="0"/>
    <xf numFmtId="0" fontId="56" fillId="16" borderId="63" applyNumberFormat="0" applyAlignment="0" applyProtection="0"/>
    <xf numFmtId="0" fontId="46" fillId="0" borderId="67" applyNumberFormat="0" applyFill="0" applyAlignment="0" applyProtection="0"/>
    <xf numFmtId="0" fontId="10" fillId="0" borderId="0"/>
    <xf numFmtId="0" fontId="10" fillId="0" borderId="0"/>
    <xf numFmtId="0" fontId="41" fillId="0" borderId="0"/>
    <xf numFmtId="172" fontId="41" fillId="0" borderId="0" applyFont="0" applyFill="0" applyBorder="0" applyAlignment="0" applyProtection="0"/>
    <xf numFmtId="0" fontId="41" fillId="0" borderId="0" applyNumberFormat="0" applyFont="0" applyBorder="0" applyProtection="0"/>
    <xf numFmtId="0" fontId="41" fillId="0" borderId="0" applyNumberFormat="0" applyFont="0" applyBorder="0" applyProtection="0"/>
    <xf numFmtId="0" fontId="41" fillId="0" borderId="0" applyNumberFormat="0" applyFont="0" applyBorder="0" applyProtection="0"/>
    <xf numFmtId="0" fontId="62" fillId="0" borderId="0" applyNumberFormat="0" applyBorder="0" applyProtection="0"/>
    <xf numFmtId="172" fontId="41" fillId="0" borderId="0" applyFont="0" applyFill="0" applyBorder="0" applyAlignment="0" applyProtection="0"/>
    <xf numFmtId="172" fontId="41" fillId="0" borderId="0" applyFont="0" applyFill="0" applyBorder="0" applyAlignment="0" applyProtection="0"/>
    <xf numFmtId="172" fontId="41" fillId="0" borderId="0" applyFont="0" applyFill="0" applyBorder="0" applyAlignment="0" applyProtection="0"/>
    <xf numFmtId="0" fontId="6" fillId="0" borderId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0" fontId="2" fillId="0" borderId="0"/>
    <xf numFmtId="41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" fillId="0" borderId="0"/>
    <xf numFmtId="0" fontId="2" fillId="0" borderId="0"/>
    <xf numFmtId="0" fontId="2" fillId="0" borderId="0"/>
    <xf numFmtId="0" fontId="63" fillId="4" borderId="0">
      <alignment horizontal="center" vertical="center"/>
    </xf>
    <xf numFmtId="0" fontId="64" fillId="4" borderId="0">
      <alignment horizontal="center" vertical="center"/>
    </xf>
    <xf numFmtId="0" fontId="63" fillId="4" borderId="0">
      <alignment horizontal="center" vertical="top"/>
    </xf>
    <xf numFmtId="0" fontId="63" fillId="4" borderId="0">
      <alignment horizontal="center" vertical="top"/>
    </xf>
    <xf numFmtId="0" fontId="22" fillId="4" borderId="0">
      <alignment horizontal="left" vertical="top"/>
    </xf>
    <xf numFmtId="0" fontId="22" fillId="4" borderId="0">
      <alignment horizontal="right" vertical="top"/>
    </xf>
    <xf numFmtId="0" fontId="65" fillId="4" borderId="0">
      <alignment horizontal="left" vertical="center"/>
    </xf>
    <xf numFmtId="0" fontId="65" fillId="4" borderId="0">
      <alignment horizontal="left" vertical="center"/>
    </xf>
    <xf numFmtId="0" fontId="66" fillId="4" borderId="0">
      <alignment horizontal="left" vertical="center"/>
    </xf>
    <xf numFmtId="0" fontId="66" fillId="4" borderId="0">
      <alignment horizontal="left" vertical="center"/>
    </xf>
    <xf numFmtId="0" fontId="64" fillId="4" borderId="0">
      <alignment horizontal="center" vertical="center"/>
    </xf>
    <xf numFmtId="0" fontId="63" fillId="4" borderId="0">
      <alignment horizontal="center" vertical="center"/>
    </xf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0" fontId="6" fillId="0" borderId="76" applyNumberFormat="0" applyFont="0" applyFill="0" applyAlignment="0" applyProtection="0"/>
    <xf numFmtId="43" fontId="20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9" fillId="45" borderId="77" applyNumberFormat="0">
      <alignment horizontal="center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71" fillId="0" borderId="0"/>
    <xf numFmtId="0" fontId="2" fillId="0" borderId="0"/>
    <xf numFmtId="0" fontId="2" fillId="7" borderId="17" applyNumberFormat="0" applyFont="0" applyAlignment="0" applyProtection="0"/>
    <xf numFmtId="0" fontId="2" fillId="7" borderId="17" applyNumberFormat="0" applyFont="0" applyAlignment="0" applyProtection="0"/>
    <xf numFmtId="0" fontId="2" fillId="7" borderId="17" applyNumberFormat="0" applyFont="0" applyAlignment="0" applyProtection="0"/>
    <xf numFmtId="0" fontId="2" fillId="7" borderId="17" applyNumberFormat="0" applyFont="0" applyAlignment="0" applyProtection="0"/>
    <xf numFmtId="0" fontId="2" fillId="7" borderId="17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0" fontId="49" fillId="29" borderId="140" applyNumberFormat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41" fillId="0" borderId="0" applyFont="0" applyFill="0" applyBorder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5" fillId="0" borderId="64" applyNumberFormat="0" applyFill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56" fillId="16" borderId="140" applyNumberFormat="0" applyAlignment="0" applyProtection="0"/>
    <xf numFmtId="0" fontId="1" fillId="0" borderId="0"/>
    <xf numFmtId="0" fontId="4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6" fillId="32" borderId="141" applyNumberFormat="0" applyFon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59" fillId="29" borderId="142" applyNumberFormat="0" applyAlignment="0" applyProtection="0"/>
    <xf numFmtId="0" fontId="76" fillId="4" borderId="0">
      <alignment horizontal="left" vertical="top"/>
    </xf>
    <xf numFmtId="0" fontId="62" fillId="4" borderId="0">
      <alignment horizontal="left" vertical="top"/>
    </xf>
    <xf numFmtId="0" fontId="77" fillId="4" borderId="0">
      <alignment horizontal="right" vertical="top"/>
    </xf>
    <xf numFmtId="0" fontId="22" fillId="4" borderId="0">
      <alignment horizontal="left" vertical="top"/>
    </xf>
    <xf numFmtId="0" fontId="78" fillId="4" borderId="0">
      <alignment horizontal="center" vertical="center"/>
    </xf>
    <xf numFmtId="0" fontId="22" fillId="4" borderId="0">
      <alignment horizontal="right" vertical="top"/>
    </xf>
    <xf numFmtId="0" fontId="79" fillId="4" borderId="0">
      <alignment horizontal="center" vertical="center"/>
    </xf>
    <xf numFmtId="0" fontId="65" fillId="4" borderId="0">
      <alignment horizontal="left" vertical="center"/>
    </xf>
    <xf numFmtId="0" fontId="77" fillId="50" borderId="0">
      <alignment horizontal="left"/>
    </xf>
    <xf numFmtId="0" fontId="65" fillId="4" borderId="0">
      <alignment horizontal="left" vertical="center"/>
    </xf>
    <xf numFmtId="0" fontId="78" fillId="4" borderId="0">
      <alignment horizontal="left" vertical="center"/>
    </xf>
    <xf numFmtId="0" fontId="66" fillId="4" borderId="0">
      <alignment horizontal="left" vertical="center"/>
    </xf>
    <xf numFmtId="0" fontId="80" fillId="4" borderId="0">
      <alignment horizontal="left" vertical="center"/>
    </xf>
    <xf numFmtId="0" fontId="66" fillId="4" borderId="0">
      <alignment horizontal="left" vertical="center"/>
    </xf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0" fontId="46" fillId="0" borderId="143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9" fillId="29" borderId="146" applyNumberFormat="0" applyAlignment="0" applyProtection="0"/>
    <xf numFmtId="0" fontId="56" fillId="16" borderId="146" applyNumberFormat="0" applyAlignment="0" applyProtection="0"/>
    <xf numFmtId="0" fontId="6" fillId="32" borderId="147" applyNumberFormat="0" applyFont="0" applyAlignment="0" applyProtection="0"/>
    <xf numFmtId="0" fontId="59" fillId="29" borderId="148" applyNumberFormat="0" applyAlignment="0" applyProtection="0"/>
    <xf numFmtId="0" fontId="46" fillId="0" borderId="149" applyNumberFormat="0" applyFill="0" applyAlignment="0" applyProtection="0"/>
    <xf numFmtId="0" fontId="56" fillId="16" borderId="146" applyNumberFormat="0" applyAlignment="0" applyProtection="0"/>
    <xf numFmtId="0" fontId="46" fillId="0" borderId="149" applyNumberFormat="0" applyFill="0" applyAlignment="0" applyProtection="0"/>
    <xf numFmtId="0" fontId="49" fillId="29" borderId="146" applyNumberFormat="0" applyAlignment="0" applyProtection="0"/>
    <xf numFmtId="0" fontId="59" fillId="29" borderId="148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46" fillId="0" borderId="149" applyNumberFormat="0" applyFill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56" fillId="16" borderId="146" applyNumberFormat="0" applyAlignment="0" applyProtection="0"/>
    <xf numFmtId="0" fontId="6" fillId="32" borderId="147" applyNumberFormat="0" applyFont="0" applyAlignment="0" applyProtection="0"/>
    <xf numFmtId="0" fontId="59" fillId="29" borderId="148" applyNumberFormat="0" applyAlignment="0" applyProtection="0"/>
    <xf numFmtId="0" fontId="46" fillId="0" borderId="149" applyNumberFormat="0" applyFill="0" applyAlignment="0" applyProtection="0"/>
    <xf numFmtId="0" fontId="49" fillId="29" borderId="146" applyNumberFormat="0" applyAlignment="0" applyProtection="0"/>
    <xf numFmtId="0" fontId="6" fillId="32" borderId="147" applyNumberFormat="0" applyFont="0" applyAlignment="0" applyProtection="0"/>
    <xf numFmtId="0" fontId="49" fillId="29" borderId="146" applyNumberFormat="0" applyAlignment="0" applyProtection="0"/>
    <xf numFmtId="0" fontId="59" fillId="29" borderId="148" applyNumberFormat="0" applyAlignment="0" applyProtection="0"/>
    <xf numFmtId="0" fontId="56" fillId="16" borderId="146" applyNumberFormat="0" applyAlignment="0" applyProtection="0"/>
    <xf numFmtId="0" fontId="46" fillId="0" borderId="149" applyNumberFormat="0" applyFill="0" applyAlignment="0" applyProtection="0"/>
    <xf numFmtId="0" fontId="6" fillId="32" borderId="147" applyNumberFormat="0" applyFont="0" applyAlignment="0" applyProtection="0"/>
    <xf numFmtId="0" fontId="59" fillId="29" borderId="148" applyNumberFormat="0" applyAlignment="0" applyProtection="0"/>
    <xf numFmtId="0" fontId="46" fillId="0" borderId="149" applyNumberFormat="0" applyFill="0" applyAlignment="0" applyProtection="0"/>
    <xf numFmtId="0" fontId="59" fillId="29" borderId="148" applyNumberFormat="0" applyAlignment="0" applyProtection="0"/>
    <xf numFmtId="0" fontId="49" fillId="29" borderId="146" applyNumberFormat="0" applyAlignment="0" applyProtection="0"/>
    <xf numFmtId="0" fontId="59" fillId="29" borderId="148" applyNumberFormat="0" applyAlignment="0" applyProtection="0"/>
    <xf numFmtId="0" fontId="6" fillId="32" borderId="147" applyNumberFormat="0" applyFont="0" applyAlignment="0" applyProtection="0"/>
    <xf numFmtId="0" fontId="56" fillId="16" borderId="146" applyNumberFormat="0" applyAlignment="0" applyProtection="0"/>
    <xf numFmtId="0" fontId="6" fillId="32" borderId="147" applyNumberFormat="0" applyFont="0" applyAlignment="0" applyProtection="0"/>
    <xf numFmtId="0" fontId="49" fillId="29" borderId="146" applyNumberFormat="0" applyAlignment="0" applyProtection="0"/>
    <xf numFmtId="0" fontId="56" fillId="16" borderId="146" applyNumberFormat="0" applyAlignment="0" applyProtection="0"/>
    <xf numFmtId="0" fontId="46" fillId="0" borderId="149" applyNumberFormat="0" applyFill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49" fillId="29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56" fillId="16" borderId="146" applyNumberForma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6" fillId="32" borderId="147" applyNumberFormat="0" applyFon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59" fillId="29" borderId="148" applyNumberFormat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0" fontId="46" fillId="0" borderId="149" applyNumberFormat="0" applyFill="0" applyAlignment="0" applyProtection="0"/>
    <xf numFmtId="43" fontId="1" fillId="0" borderId="0" applyFont="0" applyFill="0" applyBorder="0" applyAlignment="0" applyProtection="0"/>
    <xf numFmtId="0" fontId="1" fillId="7" borderId="17" applyNumberFormat="0" applyFont="0" applyAlignment="0" applyProtection="0"/>
    <xf numFmtId="0" fontId="1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" fillId="0" borderId="0"/>
    <xf numFmtId="41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6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0">
      <alignment horizontal="left" wrapText="1"/>
    </xf>
    <xf numFmtId="0" fontId="6" fillId="0" borderId="0"/>
    <xf numFmtId="0" fontId="6" fillId="0" borderId="0">
      <alignment horizontal="left" wrapText="1"/>
    </xf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2" fillId="0" borderId="0"/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2" fillId="0" borderId="0"/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>
      <alignment horizontal="left" wrapText="1"/>
    </xf>
    <xf numFmtId="0" fontId="6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6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6" fillId="0" borderId="0">
      <alignment horizontal="left" wrapText="1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>
      <alignment horizontal="left" wrapText="1"/>
    </xf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>
      <alignment horizontal="left" wrapText="1"/>
    </xf>
  </cellStyleXfs>
  <cellXfs count="2563">
    <xf numFmtId="0" fontId="0" fillId="0" borderId="0" xfId="0"/>
    <xf numFmtId="165" fontId="4" fillId="2" borderId="0" xfId="1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Fill="1"/>
    <xf numFmtId="0" fontId="5" fillId="2" borderId="0" xfId="0" applyFont="1" applyFill="1" applyBorder="1" applyAlignment="1">
      <alignment vertical="center"/>
    </xf>
    <xf numFmtId="165" fontId="11" fillId="0" borderId="4" xfId="4" applyNumberFormat="1" applyFont="1" applyFill="1" applyBorder="1" applyProtection="1"/>
    <xf numFmtId="165" fontId="11" fillId="0" borderId="4" xfId="1" applyNumberFormat="1" applyFont="1" applyFill="1" applyBorder="1" applyAlignment="1" applyProtection="1">
      <alignment horizontal="right"/>
    </xf>
    <xf numFmtId="165" fontId="2" fillId="0" borderId="4" xfId="5" applyNumberFormat="1" applyFont="1" applyBorder="1" applyAlignment="1">
      <alignment horizontal="center" vertical="center"/>
    </xf>
    <xf numFmtId="165" fontId="0" fillId="0" borderId="4" xfId="0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6" applyFont="1" applyBorder="1" applyAlignment="1">
      <alignment vertical="center"/>
    </xf>
    <xf numFmtId="0" fontId="0" fillId="0" borderId="0" xfId="7" applyFont="1" applyBorder="1" applyAlignment="1">
      <alignment horizontal="center" vertical="center"/>
    </xf>
    <xf numFmtId="165" fontId="0" fillId="0" borderId="0" xfId="5" applyNumberFormat="1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/>
    </xf>
    <xf numFmtId="0" fontId="0" fillId="0" borderId="0" xfId="7" applyFont="1" applyBorder="1" applyAlignment="1">
      <alignment vertical="center"/>
    </xf>
    <xf numFmtId="165" fontId="0" fillId="0" borderId="0" xfId="5" applyNumberFormat="1" applyFont="1" applyBorder="1" applyAlignment="1">
      <alignment vertical="center"/>
    </xf>
    <xf numFmtId="165" fontId="0" fillId="0" borderId="0" xfId="1" applyNumberFormat="1" applyFont="1" applyBorder="1" applyAlignment="1">
      <alignment vertical="center"/>
    </xf>
    <xf numFmtId="0" fontId="0" fillId="0" borderId="8" xfId="0" applyFont="1" applyBorder="1" applyAlignment="1">
      <alignment horizontal="center" vertical="center"/>
    </xf>
    <xf numFmtId="0" fontId="0" fillId="0" borderId="8" xfId="6" applyFont="1" applyBorder="1" applyAlignment="1">
      <alignment vertical="center"/>
    </xf>
    <xf numFmtId="0" fontId="0" fillId="0" borderId="8" xfId="7" applyFont="1" applyBorder="1" applyAlignment="1">
      <alignment horizontal="center" vertical="center"/>
    </xf>
    <xf numFmtId="0" fontId="23" fillId="2" borderId="0" xfId="0" applyFont="1" applyFill="1" applyBorder="1" applyAlignment="1">
      <alignment horizontal="center" vertical="center"/>
    </xf>
    <xf numFmtId="165" fontId="23" fillId="2" borderId="0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41" fontId="12" fillId="0" borderId="0" xfId="0" applyNumberFormat="1" applyFont="1" applyBorder="1" applyAlignment="1">
      <alignment vertical="center"/>
    </xf>
    <xf numFmtId="0" fontId="0" fillId="0" borderId="0" xfId="0" applyFill="1"/>
    <xf numFmtId="0" fontId="24" fillId="0" borderId="0" xfId="0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41" fontId="27" fillId="0" borderId="0" xfId="0" applyNumberFormat="1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165" fontId="13" fillId="0" borderId="4" xfId="5" applyNumberFormat="1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0" xfId="6" applyFont="1" applyBorder="1" applyAlignment="1">
      <alignment horizontal="center" vertical="center"/>
    </xf>
    <xf numFmtId="0" fontId="12" fillId="0" borderId="0" xfId="6" applyFont="1" applyBorder="1" applyAlignment="1">
      <alignment vertical="center"/>
    </xf>
    <xf numFmtId="0" fontId="12" fillId="0" borderId="0" xfId="7" applyFont="1" applyBorder="1" applyAlignment="1">
      <alignment horizontal="center" vertical="center"/>
    </xf>
    <xf numFmtId="165" fontId="12" fillId="0" borderId="0" xfId="5" applyNumberFormat="1" applyFont="1" applyBorder="1" applyAlignment="1">
      <alignment horizontal="center" vertical="center"/>
    </xf>
    <xf numFmtId="165" fontId="12" fillId="0" borderId="0" xfId="0" applyNumberFormat="1" applyFont="1" applyBorder="1" applyAlignment="1">
      <alignment horizontal="center"/>
    </xf>
    <xf numFmtId="0" fontId="12" fillId="0" borderId="0" xfId="7" applyFont="1" applyBorder="1" applyAlignment="1">
      <alignment vertical="center"/>
    </xf>
    <xf numFmtId="165" fontId="12" fillId="0" borderId="0" xfId="5" applyNumberFormat="1" applyFont="1" applyBorder="1" applyAlignment="1">
      <alignment vertical="center"/>
    </xf>
    <xf numFmtId="165" fontId="12" fillId="0" borderId="0" xfId="0" applyNumberFormat="1" applyFont="1" applyBorder="1" applyAlignment="1"/>
    <xf numFmtId="0" fontId="12" fillId="0" borderId="8" xfId="0" applyFont="1" applyBorder="1" applyAlignment="1">
      <alignment horizontal="center" vertical="center"/>
    </xf>
    <xf numFmtId="0" fontId="12" fillId="0" borderId="8" xfId="6" applyFont="1" applyBorder="1" applyAlignment="1">
      <alignment horizontal="center" vertical="center"/>
    </xf>
    <xf numFmtId="0" fontId="12" fillId="0" borderId="8" xfId="6" applyFont="1" applyBorder="1" applyAlignment="1">
      <alignment vertical="center"/>
    </xf>
    <xf numFmtId="0" fontId="12" fillId="0" borderId="8" xfId="7" applyFont="1" applyBorder="1" applyAlignment="1">
      <alignment horizontal="center" vertical="center"/>
    </xf>
    <xf numFmtId="0" fontId="12" fillId="0" borderId="0" xfId="0" applyFont="1" applyFill="1"/>
    <xf numFmtId="0" fontId="12" fillId="0" borderId="0" xfId="0" applyFont="1" applyAlignment="1">
      <alignment horizontal="center"/>
    </xf>
    <xf numFmtId="165" fontId="13" fillId="0" borderId="4" xfId="5" applyNumberFormat="1" applyFont="1" applyFill="1" applyBorder="1" applyAlignment="1">
      <alignment horizontal="center" vertical="center"/>
    </xf>
    <xf numFmtId="165" fontId="11" fillId="0" borderId="4" xfId="4" applyNumberFormat="1" applyFont="1" applyBorder="1" applyProtection="1"/>
    <xf numFmtId="165" fontId="11" fillId="0" borderId="4" xfId="4" applyNumberFormat="1" applyFont="1" applyFill="1" applyBorder="1" applyProtection="1">
      <protection locked="0"/>
    </xf>
    <xf numFmtId="165" fontId="2" fillId="0" borderId="3" xfId="4" applyNumberFormat="1" applyFont="1" applyFill="1" applyBorder="1" applyProtection="1">
      <protection locked="0"/>
    </xf>
    <xf numFmtId="165" fontId="11" fillId="0" borderId="4" xfId="4" applyNumberFormat="1" applyFont="1" applyFill="1" applyBorder="1" applyAlignment="1" applyProtection="1">
      <alignment vertical="center"/>
    </xf>
    <xf numFmtId="165" fontId="2" fillId="0" borderId="4" xfId="4" applyNumberFormat="1" applyFont="1" applyFill="1" applyBorder="1" applyProtection="1">
      <protection locked="0"/>
    </xf>
    <xf numFmtId="0" fontId="0" fillId="0" borderId="0" xfId="0" applyAlignment="1">
      <alignment horizontal="center"/>
    </xf>
    <xf numFmtId="165" fontId="11" fillId="0" borderId="3" xfId="4" applyNumberFormat="1" applyFont="1" applyFill="1" applyBorder="1" applyProtection="1">
      <protection locked="0"/>
    </xf>
    <xf numFmtId="0" fontId="11" fillId="0" borderId="4" xfId="26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0" fontId="0" fillId="0" borderId="0" xfId="6" applyFont="1" applyBorder="1" applyAlignment="1">
      <alignment horizontal="left" vertical="center"/>
    </xf>
    <xf numFmtId="0" fontId="0" fillId="0" borderId="8" xfId="6" applyFont="1" applyBorder="1" applyAlignment="1">
      <alignment horizontal="left" vertical="center"/>
    </xf>
    <xf numFmtId="165" fontId="0" fillId="0" borderId="4" xfId="5" applyNumberFormat="1" applyFont="1" applyBorder="1" applyAlignment="1">
      <alignment horizontal="center" vertical="center"/>
    </xf>
    <xf numFmtId="165" fontId="0" fillId="0" borderId="4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165" fontId="11" fillId="0" borderId="4" xfId="5" applyNumberFormat="1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right" vertical="center"/>
    </xf>
    <xf numFmtId="165" fontId="0" fillId="0" borderId="0" xfId="5" applyNumberFormat="1" applyFont="1" applyBorder="1" applyAlignment="1">
      <alignment horizontal="right" vertical="center"/>
    </xf>
    <xf numFmtId="0" fontId="0" fillId="0" borderId="0" xfId="0" applyFont="1" applyAlignment="1">
      <alignment vertical="center"/>
    </xf>
    <xf numFmtId="41" fontId="37" fillId="0" borderId="4" xfId="79" applyFont="1" applyFill="1" applyBorder="1" applyAlignment="1">
      <alignment vertical="center"/>
    </xf>
    <xf numFmtId="165" fontId="11" fillId="0" borderId="4" xfId="4" applyNumberFormat="1" applyFont="1" applyFill="1" applyBorder="1" applyAlignment="1" applyProtection="1">
      <alignment horizontal="right"/>
    </xf>
    <xf numFmtId="41" fontId="11" fillId="0" borderId="4" xfId="79" applyFont="1" applyFill="1" applyBorder="1" applyAlignment="1">
      <alignment vertical="center"/>
    </xf>
    <xf numFmtId="165" fontId="0" fillId="0" borderId="4" xfId="0" applyNumberFormat="1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165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41" fontId="11" fillId="0" borderId="4" xfId="79" applyFont="1" applyFill="1" applyBorder="1" applyAlignment="1">
      <alignment horizontal="right" vertical="center"/>
    </xf>
    <xf numFmtId="165" fontId="0" fillId="0" borderId="0" xfId="0" applyNumberFormat="1" applyFont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165" fontId="11" fillId="0" borderId="4" xfId="1" applyNumberFormat="1" applyFont="1" applyFill="1" applyBorder="1" applyAlignment="1" applyProtection="1">
      <alignment vertical="center"/>
    </xf>
    <xf numFmtId="165" fontId="11" fillId="0" borderId="4" xfId="1" applyNumberFormat="1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41" fontId="38" fillId="0" borderId="0" xfId="79" applyFont="1" applyFill="1" applyBorder="1" applyAlignment="1">
      <alignment vertical="center"/>
    </xf>
    <xf numFmtId="41" fontId="12" fillId="0" borderId="0" xfId="0" applyNumberFormat="1" applyFont="1" applyBorder="1" applyAlignment="1">
      <alignment horizontal="center" vertical="center"/>
    </xf>
    <xf numFmtId="41" fontId="24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6" applyFont="1" applyBorder="1" applyAlignment="1">
      <alignment vertical="center"/>
    </xf>
    <xf numFmtId="0" fontId="2" fillId="0" borderId="0" xfId="7" applyFont="1" applyBorder="1" applyAlignment="1">
      <alignment horizontal="center" vertical="center"/>
    </xf>
    <xf numFmtId="165" fontId="2" fillId="0" borderId="0" xfId="5" applyNumberFormat="1" applyFont="1" applyBorder="1" applyAlignment="1">
      <alignment horizontal="center" vertical="center"/>
    </xf>
    <xf numFmtId="165" fontId="2" fillId="0" borderId="0" xfId="5" applyNumberFormat="1" applyFont="1" applyBorder="1" applyAlignment="1">
      <alignment vertical="center"/>
    </xf>
    <xf numFmtId="165" fontId="13" fillId="0" borderId="4" xfId="1" applyNumberFormat="1" applyFont="1" applyBorder="1" applyAlignment="1">
      <alignment horizontal="center" vertical="center"/>
    </xf>
    <xf numFmtId="165" fontId="2" fillId="0" borderId="4" xfId="1" applyNumberFormat="1" applyFont="1" applyFill="1" applyBorder="1" applyAlignment="1">
      <alignment vertical="center"/>
    </xf>
    <xf numFmtId="165" fontId="12" fillId="0" borderId="0" xfId="0" applyNumberFormat="1" applyFont="1" applyBorder="1" applyAlignment="1">
      <alignment horizontal="center" vertical="center"/>
    </xf>
    <xf numFmtId="165" fontId="12" fillId="0" borderId="0" xfId="0" applyNumberFormat="1" applyFont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165" fontId="28" fillId="0" borderId="0" xfId="1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horizontal="center" vertical="center"/>
    </xf>
    <xf numFmtId="165" fontId="13" fillId="0" borderId="4" xfId="0" applyNumberFormat="1" applyFont="1" applyBorder="1" applyAlignment="1">
      <alignment horizontal="center" vertical="center"/>
    </xf>
    <xf numFmtId="165" fontId="14" fillId="0" borderId="4" xfId="1" applyNumberFormat="1" applyFont="1" applyFill="1" applyBorder="1" applyAlignment="1" applyProtection="1">
      <alignment vertical="center"/>
    </xf>
    <xf numFmtId="0" fontId="40" fillId="0" borderId="0" xfId="6" applyFont="1" applyBorder="1" applyAlignment="1">
      <alignment vertical="center"/>
    </xf>
    <xf numFmtId="0" fontId="13" fillId="0" borderId="0" xfId="7" applyFont="1" applyBorder="1" applyAlignment="1">
      <alignment horizontal="center" vertical="center"/>
    </xf>
    <xf numFmtId="0" fontId="40" fillId="0" borderId="0" xfId="7" applyFont="1" applyBorder="1" applyAlignment="1">
      <alignment horizontal="center" vertical="center"/>
    </xf>
    <xf numFmtId="0" fontId="40" fillId="0" borderId="8" xfId="6" applyFont="1" applyBorder="1" applyAlignment="1">
      <alignment vertical="center"/>
    </xf>
    <xf numFmtId="0" fontId="13" fillId="0" borderId="8" xfId="7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23" fillId="0" borderId="0" xfId="0" applyFont="1" applyFill="1" applyBorder="1" applyAlignment="1">
      <alignment horizontal="center" vertical="center"/>
    </xf>
    <xf numFmtId="165" fontId="23" fillId="0" borderId="0" xfId="1" applyNumberFormat="1" applyFont="1" applyFill="1" applyBorder="1" applyAlignment="1">
      <alignment horizontal="center" vertical="center"/>
    </xf>
    <xf numFmtId="165" fontId="2" fillId="0" borderId="4" xfId="5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65" fontId="12" fillId="0" borderId="0" xfId="0" applyNumberFormat="1" applyFont="1" applyAlignment="1">
      <alignment vertical="center"/>
    </xf>
    <xf numFmtId="165" fontId="0" fillId="0" borderId="0" xfId="0" applyNumberFormat="1" applyFont="1" applyAlignment="1">
      <alignment vertical="center"/>
    </xf>
    <xf numFmtId="165" fontId="12" fillId="0" borderId="0" xfId="0" applyNumberFormat="1" applyFont="1"/>
    <xf numFmtId="165" fontId="36" fillId="0" borderId="25" xfId="0" applyNumberFormat="1" applyFont="1" applyBorder="1" applyAlignment="1">
      <alignment horizontal="center" vertic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8" fillId="2" borderId="0" xfId="0" applyFont="1" applyFill="1" applyBorder="1" applyAlignment="1">
      <alignment horizontal="center" vertical="center"/>
    </xf>
    <xf numFmtId="165" fontId="11" fillId="0" borderId="4" xfId="1" applyNumberFormat="1" applyFont="1" applyFill="1" applyBorder="1" applyAlignment="1" applyProtection="1">
      <alignment vertical="center"/>
      <protection locked="0"/>
    </xf>
    <xf numFmtId="0" fontId="12" fillId="0" borderId="0" xfId="0" applyFont="1"/>
    <xf numFmtId="165" fontId="13" fillId="0" borderId="4" xfId="1" applyNumberFormat="1" applyFont="1" applyFill="1" applyBorder="1" applyAlignment="1" applyProtection="1">
      <alignment horizontal="center" vertical="center"/>
      <protection locked="0"/>
    </xf>
    <xf numFmtId="165" fontId="11" fillId="0" borderId="4" xfId="4" applyNumberFormat="1" applyFont="1" applyBorder="1" applyAlignment="1" applyProtection="1">
      <alignment vertical="center"/>
    </xf>
    <xf numFmtId="165" fontId="0" fillId="0" borderId="0" xfId="1" applyNumberFormat="1" applyFont="1" applyAlignment="1">
      <alignment vertical="center"/>
    </xf>
    <xf numFmtId="165" fontId="0" fillId="0" borderId="0" xfId="0" applyNumberFormat="1" applyAlignment="1">
      <alignment vertical="center"/>
    </xf>
    <xf numFmtId="0" fontId="13" fillId="0" borderId="0" xfId="6" applyFont="1" applyBorder="1" applyAlignment="1">
      <alignment vertical="center"/>
    </xf>
    <xf numFmtId="0" fontId="13" fillId="0" borderId="8" xfId="6" applyFont="1" applyBorder="1" applyAlignment="1">
      <alignment vertical="center"/>
    </xf>
    <xf numFmtId="0" fontId="40" fillId="0" borderId="0" xfId="0" applyFont="1"/>
    <xf numFmtId="165" fontId="36" fillId="0" borderId="21" xfId="0" applyNumberFormat="1" applyFont="1" applyFill="1" applyBorder="1" applyAlignment="1">
      <alignment horizontal="center" vertical="center"/>
    </xf>
    <xf numFmtId="165" fontId="0" fillId="0" borderId="0" xfId="0" applyNumberFormat="1" applyFont="1"/>
    <xf numFmtId="0" fontId="2" fillId="0" borderId="0" xfId="0" applyFont="1" applyFill="1" applyAlignment="1">
      <alignment vertical="center"/>
    </xf>
    <xf numFmtId="165" fontId="13" fillId="0" borderId="0" xfId="5" applyNumberFormat="1" applyFont="1" applyBorder="1" applyAlignment="1">
      <alignment horizontal="center" vertical="center"/>
    </xf>
    <xf numFmtId="165" fontId="11" fillId="0" borderId="4" xfId="1" applyNumberFormat="1" applyFont="1" applyFill="1" applyBorder="1" applyAlignment="1">
      <alignment horizontal="center" vertical="center"/>
    </xf>
    <xf numFmtId="0" fontId="0" fillId="0" borderId="0" xfId="210" applyFont="1" applyBorder="1" applyAlignment="1">
      <alignment horizontal="center" vertical="center"/>
    </xf>
    <xf numFmtId="0" fontId="0" fillId="0" borderId="0" xfId="7" applyFont="1" applyFill="1" applyBorder="1" applyAlignment="1">
      <alignment horizontal="center" vertical="center"/>
    </xf>
    <xf numFmtId="165" fontId="0" fillId="0" borderId="0" xfId="5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6" applyFont="1" applyFill="1" applyBorder="1" applyAlignment="1">
      <alignment vertical="center"/>
    </xf>
    <xf numFmtId="165" fontId="13" fillId="0" borderId="4" xfId="0" applyNumberFormat="1" applyFont="1" applyFill="1" applyBorder="1" applyAlignment="1">
      <alignment horizontal="center" vertical="center"/>
    </xf>
    <xf numFmtId="165" fontId="14" fillId="0" borderId="4" xfId="1" applyNumberFormat="1" applyFont="1" applyFill="1" applyBorder="1" applyAlignment="1" applyProtection="1">
      <alignment horizontal="right" vertical="center"/>
    </xf>
    <xf numFmtId="0" fontId="0" fillId="0" borderId="0" xfId="0" applyBorder="1" applyAlignment="1">
      <alignment vertical="center"/>
    </xf>
    <xf numFmtId="165" fontId="11" fillId="0" borderId="4" xfId="4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horizontal="right" vertical="center"/>
    </xf>
    <xf numFmtId="165" fontId="14" fillId="0" borderId="4" xfId="4" applyNumberFormat="1" applyFont="1" applyFill="1" applyBorder="1" applyAlignment="1" applyProtection="1">
      <alignment vertical="center"/>
    </xf>
    <xf numFmtId="165" fontId="14" fillId="0" borderId="4" xfId="4" applyNumberFormat="1" applyFont="1" applyBorder="1" applyAlignment="1" applyProtection="1">
      <alignment vertical="center"/>
    </xf>
    <xf numFmtId="165" fontId="0" fillId="0" borderId="0" xfId="5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165" fontId="13" fillId="0" borderId="4" xfId="1" applyNumberFormat="1" applyFont="1" applyFill="1" applyBorder="1" applyAlignment="1">
      <alignment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Border="1" applyAlignment="1">
      <alignment vertical="center"/>
    </xf>
    <xf numFmtId="165" fontId="2" fillId="0" borderId="4" xfId="4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horizontal="left" vertical="center"/>
    </xf>
    <xf numFmtId="165" fontId="2" fillId="0" borderId="4" xfId="4" applyNumberFormat="1" applyFont="1" applyFill="1" applyBorder="1" applyAlignment="1">
      <alignment horizontal="center" vertical="center"/>
    </xf>
    <xf numFmtId="165" fontId="14" fillId="0" borderId="6" xfId="4" applyNumberFormat="1" applyFont="1" applyFill="1" applyBorder="1" applyAlignment="1" applyProtection="1">
      <alignment vertical="center"/>
    </xf>
    <xf numFmtId="165" fontId="2" fillId="0" borderId="4" xfId="4" applyNumberFormat="1" applyFont="1" applyFill="1" applyBorder="1" applyAlignment="1" applyProtection="1">
      <alignment vertical="center"/>
    </xf>
    <xf numFmtId="165" fontId="13" fillId="0" borderId="4" xfId="4" applyNumberFormat="1" applyFont="1" applyFill="1" applyBorder="1" applyAlignment="1" applyProtection="1">
      <alignment vertical="center"/>
    </xf>
    <xf numFmtId="0" fontId="13" fillId="0" borderId="0" xfId="0" applyFont="1" applyAlignment="1">
      <alignment horizontal="left" vertical="center"/>
    </xf>
    <xf numFmtId="165" fontId="13" fillId="0" borderId="0" xfId="0" applyNumberFormat="1" applyFont="1" applyAlignment="1">
      <alignment vertical="center"/>
    </xf>
    <xf numFmtId="0" fontId="29" fillId="2" borderId="0" xfId="0" applyFont="1" applyFill="1" applyBorder="1" applyAlignment="1">
      <alignment vertical="center"/>
    </xf>
    <xf numFmtId="0" fontId="13" fillId="0" borderId="0" xfId="6" applyFont="1" applyBorder="1" applyAlignment="1">
      <alignment horizontal="left" vertical="center"/>
    </xf>
    <xf numFmtId="0" fontId="13" fillId="0" borderId="0" xfId="7" applyFont="1" applyBorder="1" applyAlignment="1">
      <alignment vertical="center"/>
    </xf>
    <xf numFmtId="165" fontId="13" fillId="0" borderId="0" xfId="5" applyNumberFormat="1" applyFont="1" applyBorder="1" applyAlignment="1">
      <alignment vertical="center"/>
    </xf>
    <xf numFmtId="165" fontId="13" fillId="0" borderId="0" xfId="0" applyNumberFormat="1" applyFont="1" applyBorder="1" applyAlignment="1">
      <alignment vertical="center"/>
    </xf>
    <xf numFmtId="0" fontId="13" fillId="0" borderId="8" xfId="0" applyFont="1" applyBorder="1" applyAlignment="1">
      <alignment horizontal="center" vertical="center"/>
    </xf>
    <xf numFmtId="0" fontId="13" fillId="0" borderId="8" xfId="6" applyFont="1" applyBorder="1" applyAlignment="1">
      <alignment horizontal="left" vertical="center"/>
    </xf>
    <xf numFmtId="165" fontId="13" fillId="0" borderId="0" xfId="0" applyNumberFormat="1" applyFont="1" applyBorder="1" applyAlignment="1">
      <alignment horizontal="center" vertical="center"/>
    </xf>
    <xf numFmtId="165" fontId="2" fillId="0" borderId="35" xfId="4" applyNumberFormat="1" applyFont="1" applyFill="1" applyBorder="1" applyAlignment="1">
      <alignment horizontal="center" vertical="center"/>
    </xf>
    <xf numFmtId="41" fontId="2" fillId="0" borderId="4" xfId="79" applyFont="1" applyFill="1" applyBorder="1" applyAlignment="1">
      <alignment vertical="center"/>
    </xf>
    <xf numFmtId="165" fontId="0" fillId="0" borderId="0" xfId="1" applyNumberFormat="1" applyFont="1" applyFill="1" applyAlignment="1">
      <alignment vertical="center"/>
    </xf>
    <xf numFmtId="165" fontId="0" fillId="0" borderId="0" xfId="0" applyNumberFormat="1" applyFont="1" applyFill="1" applyBorder="1" applyAlignment="1">
      <alignment vertical="center"/>
    </xf>
    <xf numFmtId="0" fontId="40" fillId="0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0" fontId="40" fillId="0" borderId="0" xfId="0" applyFont="1" applyFill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72" fillId="0" borderId="0" xfId="0" applyFont="1" applyFill="1" applyAlignment="1">
      <alignment vertical="center"/>
    </xf>
    <xf numFmtId="165" fontId="0" fillId="0" borderId="0" xfId="0" applyNumberFormat="1" applyFont="1" applyFill="1" applyBorder="1" applyAlignment="1">
      <alignment horizontal="center"/>
    </xf>
    <xf numFmtId="165" fontId="2" fillId="0" borderId="80" xfId="1" applyNumberFormat="1" applyFont="1" applyFill="1" applyBorder="1" applyAlignment="1">
      <alignment vertical="center"/>
    </xf>
    <xf numFmtId="165" fontId="2" fillId="0" borderId="80" xfId="1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65" fontId="13" fillId="0" borderId="4" xfId="1" applyNumberFormat="1" applyFont="1" applyFill="1" applyBorder="1"/>
    <xf numFmtId="165" fontId="13" fillId="0" borderId="4" xfId="0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vertical="center"/>
    </xf>
    <xf numFmtId="165" fontId="0" fillId="0" borderId="79" xfId="1" applyNumberFormat="1" applyFont="1" applyFill="1" applyBorder="1" applyAlignment="1">
      <alignment vertical="center"/>
    </xf>
    <xf numFmtId="165" fontId="13" fillId="0" borderId="0" xfId="1" quotePrefix="1" applyNumberFormat="1" applyFont="1" applyFill="1" applyBorder="1" applyAlignment="1">
      <alignment horizontal="center" vertical="center"/>
    </xf>
    <xf numFmtId="165" fontId="2" fillId="0" borderId="80" xfId="1" applyNumberFormat="1" applyFont="1" applyBorder="1" applyAlignment="1">
      <alignment vertical="center"/>
    </xf>
    <xf numFmtId="165" fontId="0" fillId="0" borderId="18" xfId="1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65" fontId="4" fillId="2" borderId="0" xfId="1" applyNumberFormat="1" applyFont="1" applyFill="1" applyBorder="1" applyAlignment="1">
      <alignment vertical="center"/>
    </xf>
    <xf numFmtId="165" fontId="2" fillId="0" borderId="80" xfId="1" applyNumberFormat="1" applyFont="1" applyBorder="1"/>
    <xf numFmtId="165" fontId="12" fillId="0" borderId="0" xfId="1" applyNumberFormat="1" applyFont="1" applyAlignment="1">
      <alignment vertical="center"/>
    </xf>
    <xf numFmtId="165" fontId="38" fillId="0" borderId="0" xfId="1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65" fontId="2" fillId="0" borderId="0" xfId="1" applyNumberFormat="1" applyFont="1" applyAlignment="1">
      <alignment vertical="center"/>
    </xf>
    <xf numFmtId="165" fontId="12" fillId="0" borderId="0" xfId="1" applyNumberFormat="1" applyFont="1" applyFill="1" applyAlignment="1">
      <alignment vertical="center"/>
    </xf>
    <xf numFmtId="165" fontId="14" fillId="0" borderId="4" xfId="1" applyNumberFormat="1" applyFont="1" applyFill="1" applyBorder="1" applyAlignment="1">
      <alignment horizontal="center" vertical="center"/>
    </xf>
    <xf numFmtId="165" fontId="13" fillId="0" borderId="80" xfId="1" applyNumberFormat="1" applyFont="1" applyFill="1" applyBorder="1" applyAlignment="1">
      <alignment vertical="center"/>
    </xf>
    <xf numFmtId="165" fontId="12" fillId="0" borderId="0" xfId="208" applyNumberFormat="1" applyFont="1" applyBorder="1" applyAlignment="1">
      <alignment horizontal="center" vertical="center"/>
    </xf>
    <xf numFmtId="165" fontId="12" fillId="0" borderId="0" xfId="208" applyNumberFormat="1" applyFont="1" applyBorder="1" applyAlignment="1">
      <alignment vertical="center"/>
    </xf>
    <xf numFmtId="165" fontId="12" fillId="0" borderId="0" xfId="0" applyNumberFormat="1" applyFont="1" applyBorder="1" applyAlignment="1">
      <alignment horizontal="center" vertical="center"/>
    </xf>
    <xf numFmtId="165" fontId="12" fillId="0" borderId="0" xfId="0" applyNumberFormat="1" applyFont="1" applyBorder="1" applyAlignment="1">
      <alignment vertical="center"/>
    </xf>
    <xf numFmtId="41" fontId="12" fillId="0" borderId="0" xfId="0" applyNumberFormat="1" applyFont="1" applyAlignment="1">
      <alignment vertical="center"/>
    </xf>
    <xf numFmtId="0" fontId="5" fillId="2" borderId="0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4" fillId="0" borderId="0" xfId="0" applyFont="1" applyBorder="1" applyAlignment="1">
      <alignment horizontal="center" vertical="center" wrapText="1"/>
    </xf>
    <xf numFmtId="41" fontId="12" fillId="0" borderId="0" xfId="0" applyNumberFormat="1" applyFont="1" applyBorder="1" applyAlignment="1">
      <alignment vertical="center"/>
    </xf>
    <xf numFmtId="41" fontId="24" fillId="0" borderId="0" xfId="0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165" fontId="12" fillId="0" borderId="0" xfId="1" applyNumberFormat="1" applyFont="1" applyAlignment="1">
      <alignment vertical="center"/>
    </xf>
    <xf numFmtId="0" fontId="0" fillId="0" borderId="0" xfId="0"/>
    <xf numFmtId="165" fontId="3" fillId="0" borderId="0" xfId="0" applyNumberFormat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165" fontId="0" fillId="0" borderId="0" xfId="0" applyNumberFormat="1" applyFont="1" applyBorder="1" applyAlignment="1">
      <alignment vertical="center"/>
    </xf>
    <xf numFmtId="167" fontId="16" fillId="0" borderId="0" xfId="0" applyNumberFormat="1" applyFont="1" applyBorder="1" applyAlignment="1">
      <alignment horizontal="center" vertical="center"/>
    </xf>
    <xf numFmtId="167" fontId="16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165" fontId="0" fillId="0" borderId="0" xfId="0" applyNumberFormat="1" applyFont="1" applyAlignment="1">
      <alignment vertical="center"/>
    </xf>
    <xf numFmtId="165" fontId="13" fillId="0" borderId="108" xfId="1" applyNumberFormat="1" applyFont="1" applyFill="1" applyBorder="1" applyAlignment="1">
      <alignment vertical="center"/>
    </xf>
    <xf numFmtId="165" fontId="13" fillId="0" borderId="108" xfId="1" applyNumberFormat="1" applyFont="1" applyBorder="1" applyAlignment="1">
      <alignment vertical="center"/>
    </xf>
    <xf numFmtId="165" fontId="13" fillId="0" borderId="110" xfId="1" applyNumberFormat="1" applyFont="1" applyFill="1" applyBorder="1" applyAlignment="1">
      <alignment vertical="center"/>
    </xf>
    <xf numFmtId="165" fontId="13" fillId="0" borderId="110" xfId="1" applyNumberFormat="1" applyFont="1" applyBorder="1" applyAlignment="1">
      <alignment vertical="center"/>
    </xf>
    <xf numFmtId="165" fontId="14" fillId="0" borderId="111" xfId="1" applyNumberFormat="1" applyFont="1" applyFill="1" applyBorder="1" applyAlignment="1" applyProtection="1">
      <alignment vertical="center"/>
    </xf>
    <xf numFmtId="165" fontId="14" fillId="0" borderId="111" xfId="1" applyNumberFormat="1" applyFont="1" applyFill="1" applyBorder="1" applyAlignment="1" applyProtection="1">
      <alignment horizontal="right" vertical="center"/>
    </xf>
    <xf numFmtId="165" fontId="13" fillId="0" borderId="111" xfId="1" applyNumberFormat="1" applyFont="1" applyFill="1" applyBorder="1" applyAlignment="1">
      <alignment vertical="center"/>
    </xf>
    <xf numFmtId="165" fontId="13" fillId="0" borderId="111" xfId="1" applyNumberFormat="1" applyFont="1" applyBorder="1" applyAlignment="1">
      <alignment vertical="center"/>
    </xf>
    <xf numFmtId="165" fontId="14" fillId="0" borderId="113" xfId="1" applyNumberFormat="1" applyFont="1" applyFill="1" applyBorder="1" applyAlignment="1" applyProtection="1">
      <alignment vertical="center"/>
    </xf>
    <xf numFmtId="165" fontId="14" fillId="0" borderId="113" xfId="1" applyNumberFormat="1" applyFont="1" applyFill="1" applyBorder="1" applyAlignment="1" applyProtection="1">
      <alignment horizontal="right" vertical="center"/>
    </xf>
    <xf numFmtId="165" fontId="13" fillId="0" borderId="113" xfId="1" applyNumberFormat="1" applyFont="1" applyBorder="1" applyAlignment="1">
      <alignment vertical="center"/>
    </xf>
    <xf numFmtId="165" fontId="0" fillId="0" borderId="0" xfId="0" applyNumberFormat="1" applyAlignment="1">
      <alignment vertical="center"/>
    </xf>
    <xf numFmtId="0" fontId="0" fillId="3" borderId="0" xfId="0" applyFill="1" applyAlignment="1">
      <alignment vertical="center"/>
    </xf>
    <xf numFmtId="165" fontId="14" fillId="0" borderId="116" xfId="205" applyNumberFormat="1" applyFont="1" applyFill="1" applyBorder="1" applyAlignment="1" applyProtection="1">
      <alignment vertical="center"/>
    </xf>
    <xf numFmtId="165" fontId="14" fillId="0" borderId="117" xfId="205" applyNumberFormat="1" applyFont="1" applyFill="1" applyBorder="1" applyAlignment="1" applyProtection="1">
      <alignment vertical="center"/>
      <protection locked="0"/>
    </xf>
    <xf numFmtId="165" fontId="14" fillId="0" borderId="118" xfId="205" applyNumberFormat="1" applyFont="1" applyFill="1" applyBorder="1" applyAlignment="1" applyProtection="1">
      <alignment vertical="center"/>
      <protection locked="0"/>
    </xf>
    <xf numFmtId="165" fontId="13" fillId="0" borderId="118" xfId="208" applyNumberFormat="1" applyFont="1" applyBorder="1" applyAlignment="1">
      <alignment horizontal="center" vertical="center"/>
    </xf>
    <xf numFmtId="165" fontId="13" fillId="0" borderId="118" xfId="208" applyNumberFormat="1" applyFont="1" applyFill="1" applyBorder="1" applyAlignment="1">
      <alignment horizontal="center" vertical="center"/>
    </xf>
    <xf numFmtId="165" fontId="14" fillId="0" borderId="118" xfId="205" applyNumberFormat="1" applyFont="1" applyFill="1" applyBorder="1" applyAlignment="1" applyProtection="1">
      <alignment vertical="center"/>
    </xf>
    <xf numFmtId="165" fontId="14" fillId="0" borderId="118" xfId="205" applyNumberFormat="1" applyFont="1" applyBorder="1" applyAlignment="1" applyProtection="1">
      <alignment vertical="center"/>
    </xf>
    <xf numFmtId="165" fontId="13" fillId="0" borderId="119" xfId="208" applyNumberFormat="1" applyFont="1" applyBorder="1" applyAlignment="1">
      <alignment horizontal="center" vertical="center"/>
    </xf>
    <xf numFmtId="165" fontId="14" fillId="0" borderId="119" xfId="205" applyNumberFormat="1" applyFont="1" applyBorder="1" applyAlignment="1" applyProtection="1">
      <alignment vertical="center"/>
    </xf>
    <xf numFmtId="165" fontId="13" fillId="0" borderId="120" xfId="208" applyNumberFormat="1" applyFont="1" applyBorder="1" applyAlignment="1">
      <alignment horizontal="center" vertical="center"/>
    </xf>
    <xf numFmtId="165" fontId="14" fillId="0" borderId="120" xfId="205" applyNumberFormat="1" applyFont="1" applyBorder="1" applyAlignment="1" applyProtection="1">
      <alignment vertical="center"/>
    </xf>
    <xf numFmtId="0" fontId="12" fillId="0" borderId="0" xfId="0" applyFont="1" applyFill="1" applyAlignment="1">
      <alignment vertical="center"/>
    </xf>
    <xf numFmtId="165" fontId="13" fillId="0" borderId="121" xfId="1" applyNumberFormat="1" applyFont="1" applyFill="1" applyBorder="1" applyAlignment="1">
      <alignment vertical="center"/>
    </xf>
    <xf numFmtId="41" fontId="14" fillId="0" borderId="121" xfId="207" applyFont="1" applyFill="1" applyBorder="1" applyAlignment="1">
      <alignment vertical="center"/>
    </xf>
    <xf numFmtId="41" fontId="14" fillId="0" borderId="124" xfId="207" applyFont="1" applyFill="1" applyBorder="1" applyAlignment="1">
      <alignment vertical="center"/>
    </xf>
    <xf numFmtId="165" fontId="13" fillId="0" borderId="125" xfId="1" applyNumberFormat="1" applyFont="1" applyFill="1" applyBorder="1" applyAlignment="1">
      <alignment vertical="center"/>
    </xf>
    <xf numFmtId="41" fontId="14" fillId="0" borderId="125" xfId="207" applyFont="1" applyFill="1" applyBorder="1" applyAlignment="1">
      <alignment vertical="center"/>
    </xf>
    <xf numFmtId="165" fontId="13" fillId="0" borderId="128" xfId="1" applyNumberFormat="1" applyFont="1" applyFill="1" applyBorder="1" applyAlignment="1">
      <alignment vertical="center"/>
    </xf>
    <xf numFmtId="41" fontId="14" fillId="0" borderId="128" xfId="207" applyFont="1" applyFill="1" applyBorder="1" applyAlignment="1">
      <alignment vertical="center"/>
    </xf>
    <xf numFmtId="0" fontId="12" fillId="0" borderId="0" xfId="0" applyFont="1" applyAlignment="1">
      <alignment vertical="center"/>
    </xf>
    <xf numFmtId="165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165" fontId="14" fillId="0" borderId="131" xfId="205" applyNumberFormat="1" applyFont="1" applyFill="1" applyBorder="1" applyAlignment="1" applyProtection="1">
      <alignment vertical="center"/>
    </xf>
    <xf numFmtId="165" fontId="14" fillId="0" borderId="133" xfId="205" applyNumberFormat="1" applyFont="1" applyFill="1" applyBorder="1" applyAlignment="1" applyProtection="1">
      <alignment vertical="center"/>
    </xf>
    <xf numFmtId="41" fontId="67" fillId="0" borderId="133" xfId="79" applyFont="1" applyFill="1" applyBorder="1" applyAlignment="1">
      <alignment vertical="center"/>
    </xf>
    <xf numFmtId="165" fontId="14" fillId="0" borderId="133" xfId="205" applyNumberFormat="1" applyFont="1" applyFill="1" applyBorder="1" applyAlignment="1" applyProtection="1">
      <alignment horizontal="right" vertical="center"/>
    </xf>
    <xf numFmtId="165" fontId="14" fillId="0" borderId="80" xfId="205" applyNumberFormat="1" applyFont="1" applyFill="1" applyBorder="1" applyAlignment="1" applyProtection="1">
      <alignment vertical="center"/>
    </xf>
    <xf numFmtId="165" fontId="14" fillId="0" borderId="134" xfId="205" applyNumberFormat="1" applyFont="1" applyFill="1" applyBorder="1" applyAlignment="1" applyProtection="1">
      <alignment vertical="center"/>
    </xf>
    <xf numFmtId="41" fontId="67" fillId="0" borderId="134" xfId="79" applyFont="1" applyFill="1" applyBorder="1" applyAlignment="1">
      <alignment vertical="center"/>
    </xf>
    <xf numFmtId="165" fontId="14" fillId="0" borderId="134" xfId="205" applyNumberFormat="1" applyFont="1" applyFill="1" applyBorder="1" applyAlignment="1" applyProtection="1">
      <alignment horizontal="right" vertical="center"/>
    </xf>
    <xf numFmtId="165" fontId="14" fillId="0" borderId="137" xfId="205" applyNumberFormat="1" applyFont="1" applyFill="1" applyBorder="1" applyAlignment="1" applyProtection="1">
      <alignment vertical="center"/>
    </xf>
    <xf numFmtId="165" fontId="14" fillId="0" borderId="138" xfId="205" applyNumberFormat="1" applyFont="1" applyFill="1" applyBorder="1" applyAlignment="1" applyProtection="1">
      <alignment vertical="center"/>
    </xf>
    <xf numFmtId="41" fontId="67" fillId="0" borderId="138" xfId="79" applyFont="1" applyFill="1" applyBorder="1" applyAlignment="1">
      <alignment vertical="center"/>
    </xf>
    <xf numFmtId="165" fontId="14" fillId="0" borderId="138" xfId="205" applyNumberFormat="1" applyFont="1" applyFill="1" applyBorder="1" applyAlignment="1" applyProtection="1">
      <alignment horizontal="right" vertical="center"/>
    </xf>
    <xf numFmtId="165" fontId="0" fillId="0" borderId="0" xfId="1" applyNumberFormat="1" applyFont="1" applyAlignment="1">
      <alignment vertical="center"/>
    </xf>
    <xf numFmtId="41" fontId="14" fillId="0" borderId="4" xfId="3" applyFont="1" applyFill="1" applyBorder="1" applyAlignment="1">
      <alignment vertic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Fill="1" applyBorder="1" applyAlignment="1">
      <alignment vertical="center"/>
    </xf>
    <xf numFmtId="165" fontId="14" fillId="0" borderId="139" xfId="1" applyNumberFormat="1" applyFont="1" applyFill="1" applyBorder="1" applyAlignment="1" applyProtection="1">
      <alignment vertical="center"/>
    </xf>
    <xf numFmtId="165" fontId="14" fillId="0" borderId="139" xfId="1" applyNumberFormat="1" applyFont="1" applyFill="1" applyBorder="1" applyAlignment="1" applyProtection="1">
      <alignment vertical="center"/>
      <protection locked="0"/>
    </xf>
    <xf numFmtId="165" fontId="14" fillId="0" borderId="139" xfId="1" applyNumberFormat="1" applyFont="1" applyFill="1" applyBorder="1" applyAlignment="1" applyProtection="1">
      <alignment horizontal="center" vertical="center"/>
    </xf>
    <xf numFmtId="165" fontId="0" fillId="0" borderId="0" xfId="0" applyNumberFormat="1" applyFill="1"/>
    <xf numFmtId="0" fontId="27" fillId="0" borderId="0" xfId="0" applyFont="1" applyBorder="1" applyAlignment="1">
      <alignment horizontal="center" vertical="center"/>
    </xf>
    <xf numFmtId="0" fontId="44" fillId="0" borderId="0" xfId="0" applyFont="1" applyAlignment="1">
      <alignment vertical="center"/>
    </xf>
    <xf numFmtId="0" fontId="16" fillId="2" borderId="0" xfId="0" applyFont="1" applyFill="1" applyBorder="1" applyAlignment="1">
      <alignment horizontal="center" vertical="center"/>
    </xf>
    <xf numFmtId="165" fontId="45" fillId="0" borderId="0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Alignment="1">
      <alignment vertical="center"/>
    </xf>
    <xf numFmtId="0" fontId="12" fillId="0" borderId="0" xfId="0" applyFont="1" applyBorder="1" applyAlignment="1">
      <alignment horizontal="center" vertical="center"/>
    </xf>
    <xf numFmtId="41" fontId="27" fillId="0" borderId="15" xfId="0" applyNumberFormat="1" applyFont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6" fillId="0" borderId="85" xfId="0" applyFont="1" applyBorder="1" applyAlignment="1">
      <alignment horizontal="center" vertical="center" wrapText="1"/>
    </xf>
    <xf numFmtId="41" fontId="26" fillId="0" borderId="90" xfId="0" applyNumberFormat="1" applyFont="1" applyBorder="1" applyAlignment="1">
      <alignment horizontal="center" vertical="center"/>
    </xf>
    <xf numFmtId="41" fontId="12" fillId="0" borderId="85" xfId="0" applyNumberFormat="1" applyFont="1" applyBorder="1" applyAlignment="1">
      <alignment horizontal="center" vertical="center"/>
    </xf>
    <xf numFmtId="41" fontId="24" fillId="0" borderId="85" xfId="0" applyNumberFormat="1" applyFont="1" applyBorder="1" applyAlignment="1">
      <alignment horizontal="center" vertical="center"/>
    </xf>
    <xf numFmtId="165" fontId="0" fillId="3" borderId="0" xfId="1" applyNumberFormat="1" applyFont="1" applyFill="1" applyAlignment="1">
      <alignment vertical="center"/>
    </xf>
    <xf numFmtId="165" fontId="2" fillId="3" borderId="0" xfId="1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45" fillId="0" borderId="0" xfId="0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/>
    </xf>
    <xf numFmtId="0" fontId="24" fillId="2" borderId="0" xfId="0" applyFont="1" applyFill="1" applyBorder="1" applyAlignment="1">
      <alignment vertical="center"/>
    </xf>
    <xf numFmtId="0" fontId="9" fillId="0" borderId="0" xfId="2" applyFont="1" applyFill="1" applyBorder="1" applyAlignment="1">
      <alignment horizontal="center" vertical="center" wrapText="1"/>
    </xf>
    <xf numFmtId="165" fontId="13" fillId="0" borderId="4" xfId="1" applyNumberFormat="1" applyFont="1" applyFill="1" applyBorder="1" applyAlignment="1"/>
    <xf numFmtId="165" fontId="13" fillId="0" borderId="4" xfId="1" applyNumberFormat="1" applyFont="1" applyFill="1" applyBorder="1" applyProtection="1"/>
    <xf numFmtId="165" fontId="13" fillId="0" borderId="4" xfId="13" applyNumberFormat="1" applyFont="1" applyFill="1" applyBorder="1"/>
    <xf numFmtId="165" fontId="13" fillId="0" borderId="4" xfId="1" applyNumberFormat="1" applyFont="1" applyFill="1" applyBorder="1" applyAlignment="1" applyProtection="1">
      <alignment horizontal="right"/>
    </xf>
    <xf numFmtId="165" fontId="33" fillId="3" borderId="0" xfId="1" applyNumberFormat="1" applyFont="1" applyFill="1" applyAlignment="1">
      <alignment vertical="center"/>
    </xf>
    <xf numFmtId="165" fontId="3" fillId="0" borderId="0" xfId="1" applyNumberFormat="1" applyFont="1" applyFill="1" applyBorder="1" applyAlignment="1">
      <alignment horizontal="center" vertical="center"/>
    </xf>
    <xf numFmtId="165" fontId="2" fillId="0" borderId="80" xfId="1" applyNumberFormat="1" applyFont="1" applyFill="1" applyBorder="1" applyAlignment="1">
      <alignment horizontal="center"/>
    </xf>
    <xf numFmtId="165" fontId="14" fillId="0" borderId="4" xfId="4" applyNumberFormat="1" applyFont="1" applyFill="1" applyBorder="1" applyAlignment="1" applyProtection="1">
      <alignment vertical="center"/>
      <protection locked="0"/>
    </xf>
    <xf numFmtId="165" fontId="14" fillId="0" borderId="4" xfId="5" applyNumberFormat="1" applyFont="1" applyFill="1" applyBorder="1" applyAlignment="1">
      <alignment horizontal="center" vertical="center"/>
    </xf>
    <xf numFmtId="165" fontId="14" fillId="0" borderId="4" xfId="0" applyNumberFormat="1" applyFont="1" applyFill="1" applyBorder="1" applyAlignment="1">
      <alignment horizontal="center" vertical="center"/>
    </xf>
    <xf numFmtId="165" fontId="36" fillId="0" borderId="2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/>
    <xf numFmtId="165" fontId="3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7" applyFont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2" fillId="0" borderId="0" xfId="6" applyFont="1" applyFill="1" applyBorder="1" applyAlignment="1">
      <alignment vertical="center"/>
    </xf>
    <xf numFmtId="0" fontId="2" fillId="0" borderId="0" xfId="7" applyFont="1" applyFill="1" applyBorder="1" applyAlignment="1">
      <alignment vertical="center"/>
    </xf>
    <xf numFmtId="0" fontId="2" fillId="0" borderId="0" xfId="7" applyFont="1" applyFill="1" applyBorder="1" applyAlignment="1">
      <alignment horizontal="center" vertical="center"/>
    </xf>
    <xf numFmtId="165" fontId="2" fillId="0" borderId="0" xfId="5" applyNumberFormat="1" applyFont="1" applyFill="1" applyBorder="1" applyAlignment="1">
      <alignment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8" xfId="6" applyFont="1" applyFill="1" applyBorder="1" applyAlignment="1">
      <alignment vertical="center"/>
    </xf>
    <xf numFmtId="0" fontId="2" fillId="0" borderId="8" xfId="7" applyFont="1" applyFill="1" applyBorder="1" applyAlignment="1">
      <alignment horizontal="center" vertical="center"/>
    </xf>
    <xf numFmtId="165" fontId="2" fillId="0" borderId="0" xfId="5" applyNumberFormat="1" applyFont="1" applyFill="1" applyBorder="1" applyAlignment="1">
      <alignment horizontal="center" vertical="center"/>
    </xf>
    <xf numFmtId="165" fontId="2" fillId="0" borderId="0" xfId="0" applyNumberFormat="1" applyFont="1" applyFill="1" applyAlignment="1">
      <alignment vertical="center"/>
    </xf>
    <xf numFmtId="0" fontId="82" fillId="2" borderId="0" xfId="0" applyFont="1" applyFill="1" applyBorder="1" applyAlignment="1">
      <alignment horizontal="center" vertical="center"/>
    </xf>
    <xf numFmtId="165" fontId="82" fillId="2" borderId="0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65" fontId="13" fillId="0" borderId="5" xfId="1" applyNumberFormat="1" applyFont="1" applyFill="1" applyBorder="1" applyAlignment="1" applyProtection="1">
      <alignment horizontal="right"/>
    </xf>
    <xf numFmtId="165" fontId="13" fillId="0" borderId="89" xfId="1" applyNumberFormat="1" applyFont="1" applyBorder="1"/>
    <xf numFmtId="165" fontId="13" fillId="0" borderId="0" xfId="1" applyNumberFormat="1" applyFont="1" applyBorder="1"/>
    <xf numFmtId="165" fontId="2" fillId="0" borderId="80" xfId="1" applyNumberFormat="1" applyFont="1" applyFill="1" applyBorder="1"/>
    <xf numFmtId="0" fontId="0" fillId="0" borderId="0" xfId="0" applyFill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quotePrefix="1" applyFont="1" applyFill="1" applyBorder="1" applyAlignment="1">
      <alignment horizontal="center" vertical="center"/>
    </xf>
    <xf numFmtId="165" fontId="0" fillId="0" borderId="4" xfId="0" applyNumberFormat="1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165" fontId="13" fillId="0" borderId="113" xfId="1" applyNumberFormat="1" applyFont="1" applyFill="1" applyBorder="1" applyAlignment="1">
      <alignment vertical="center"/>
    </xf>
    <xf numFmtId="165" fontId="2" fillId="0" borderId="0" xfId="1" applyNumberFormat="1" applyFont="1" applyFill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83" fillId="46" borderId="0" xfId="0" applyFont="1" applyFill="1" applyAlignment="1">
      <alignment vertical="center"/>
    </xf>
    <xf numFmtId="165" fontId="0" fillId="0" borderId="4" xfId="0" applyNumberFormat="1" applyFont="1" applyFill="1" applyBorder="1"/>
    <xf numFmtId="0" fontId="0" fillId="0" borderId="0" xfId="0" applyFont="1" applyAlignment="1">
      <alignment vertical="center"/>
    </xf>
    <xf numFmtId="0" fontId="0" fillId="0" borderId="144" xfId="0" applyFont="1" applyFill="1" applyBorder="1" applyAlignment="1">
      <alignment horizontal="center" vertical="center"/>
    </xf>
    <xf numFmtId="0" fontId="0" fillId="0" borderId="144" xfId="0" applyFont="1" applyBorder="1" applyAlignment="1">
      <alignment horizontal="center" vertical="center"/>
    </xf>
    <xf numFmtId="165" fontId="14" fillId="0" borderId="80" xfId="1" applyNumberFormat="1" applyFont="1" applyFill="1" applyBorder="1" applyAlignment="1">
      <alignment vertical="center"/>
    </xf>
    <xf numFmtId="0" fontId="14" fillId="0" borderId="0" xfId="0" applyFont="1" applyFill="1" applyAlignment="1">
      <alignment vertical="center"/>
    </xf>
    <xf numFmtId="165" fontId="13" fillId="0" borderId="0" xfId="1" applyNumberFormat="1" applyFont="1" applyFill="1" applyBorder="1" applyAlignment="1">
      <alignment vertical="center"/>
    </xf>
    <xf numFmtId="165" fontId="14" fillId="0" borderId="119" xfId="205" applyNumberFormat="1" applyFont="1" applyFill="1" applyBorder="1" applyAlignment="1" applyProtection="1">
      <alignment vertical="center"/>
    </xf>
    <xf numFmtId="165" fontId="13" fillId="0" borderId="119" xfId="208" applyNumberFormat="1" applyFont="1" applyFill="1" applyBorder="1" applyAlignment="1">
      <alignment horizontal="center" vertical="center"/>
    </xf>
    <xf numFmtId="165" fontId="36" fillId="0" borderId="25" xfId="0" applyNumberFormat="1" applyFont="1" applyFill="1" applyBorder="1" applyAlignment="1">
      <alignment horizontal="center" vertical="center"/>
    </xf>
    <xf numFmtId="165" fontId="2" fillId="0" borderId="86" xfId="316" applyNumberFormat="1" applyFont="1" applyFill="1" applyBorder="1" applyAlignment="1">
      <alignment horizontal="center" vertical="center"/>
    </xf>
    <xf numFmtId="165" fontId="13" fillId="0" borderId="86" xfId="1" applyNumberFormat="1" applyFont="1" applyFill="1" applyBorder="1" applyAlignment="1">
      <alignment horizontal="center" vertical="center"/>
    </xf>
    <xf numFmtId="165" fontId="13" fillId="0" borderId="144" xfId="1" applyNumberFormat="1" applyFont="1" applyFill="1" applyBorder="1" applyAlignment="1">
      <alignment vertical="center"/>
    </xf>
    <xf numFmtId="165" fontId="13" fillId="0" borderId="4" xfId="1" applyNumberFormat="1" applyFont="1" applyFill="1" applyBorder="1" applyAlignment="1" applyProtection="1">
      <alignment vertical="center"/>
    </xf>
    <xf numFmtId="165" fontId="13" fillId="0" borderId="4" xfId="1" applyNumberFormat="1" applyFont="1" applyFill="1" applyBorder="1" applyAlignment="1" applyProtection="1">
      <alignment horizontal="right" vertical="center"/>
    </xf>
    <xf numFmtId="165" fontId="2" fillId="0" borderId="0" xfId="1" applyNumberFormat="1" applyFont="1" applyFill="1" applyBorder="1"/>
    <xf numFmtId="41" fontId="2" fillId="0" borderId="4" xfId="79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3" fillId="0" borderId="144" xfId="0" applyFont="1" applyFill="1" applyBorder="1" applyAlignment="1">
      <alignment horizontal="center" vertical="center"/>
    </xf>
    <xf numFmtId="0" fontId="14" fillId="0" borderId="144" xfId="0" applyFont="1" applyFill="1" applyBorder="1" applyAlignment="1">
      <alignment horizontal="center" vertical="center"/>
    </xf>
    <xf numFmtId="0" fontId="14" fillId="0" borderId="144" xfId="0" applyFont="1" applyFill="1" applyBorder="1" applyAlignment="1">
      <alignment horizontal="left" vertical="center"/>
    </xf>
    <xf numFmtId="0" fontId="13" fillId="0" borderId="0" xfId="0" applyFont="1" applyFill="1"/>
    <xf numFmtId="0" fontId="13" fillId="0" borderId="0" xfId="0" applyFont="1"/>
    <xf numFmtId="0" fontId="13" fillId="0" borderId="0" xfId="0" applyFont="1" applyBorder="1" applyAlignment="1">
      <alignment horizontal="center" vertical="center"/>
    </xf>
    <xf numFmtId="0" fontId="13" fillId="0" borderId="0" xfId="209" applyFont="1" applyBorder="1" applyAlignment="1">
      <alignment vertical="center"/>
    </xf>
    <xf numFmtId="165" fontId="13" fillId="0" borderId="0" xfId="208" applyNumberFormat="1" applyFont="1" applyBorder="1" applyAlignment="1">
      <alignment horizontal="center" vertical="center"/>
    </xf>
    <xf numFmtId="165" fontId="13" fillId="0" borderId="151" xfId="1" applyNumberFormat="1" applyFont="1" applyFill="1" applyBorder="1" applyAlignment="1">
      <alignment vertical="center"/>
    </xf>
    <xf numFmtId="165" fontId="14" fillId="0" borderId="144" xfId="1" applyNumberFormat="1" applyFont="1" applyFill="1" applyBorder="1" applyAlignment="1" applyProtection="1">
      <alignment vertical="center"/>
    </xf>
    <xf numFmtId="165" fontId="14" fillId="0" borderId="144" xfId="1" applyNumberFormat="1" applyFont="1" applyFill="1" applyBorder="1" applyAlignment="1" applyProtection="1">
      <alignment vertical="center"/>
      <protection locked="0"/>
    </xf>
    <xf numFmtId="165" fontId="14" fillId="0" borderId="144" xfId="1" applyNumberFormat="1" applyFont="1" applyFill="1" applyBorder="1" applyAlignment="1" applyProtection="1">
      <alignment horizontal="center" vertical="center"/>
    </xf>
    <xf numFmtId="165" fontId="33" fillId="0" borderId="0" xfId="1" applyNumberFormat="1" applyFont="1" applyFill="1" applyBorder="1" applyAlignment="1">
      <alignment vertical="center"/>
    </xf>
    <xf numFmtId="0" fontId="12" fillId="0" borderId="156" xfId="0" applyFont="1" applyFill="1" applyBorder="1" applyAlignment="1">
      <alignment horizontal="center" vertical="center"/>
    </xf>
    <xf numFmtId="0" fontId="0" fillId="0" borderId="156" xfId="0" applyFont="1" applyBorder="1" applyAlignment="1">
      <alignment horizontal="center" vertical="center"/>
    </xf>
    <xf numFmtId="165" fontId="13" fillId="0" borderId="156" xfId="1" applyNumberFormat="1" applyFont="1" applyBorder="1" applyAlignment="1">
      <alignment horizontal="center" vertical="center"/>
    </xf>
    <xf numFmtId="165" fontId="2" fillId="0" borderId="156" xfId="208" applyNumberFormat="1" applyFont="1" applyBorder="1" applyAlignment="1">
      <alignment horizontal="center" vertical="center"/>
    </xf>
    <xf numFmtId="0" fontId="0" fillId="0" borderId="156" xfId="0" applyFont="1" applyFill="1" applyBorder="1" applyAlignment="1">
      <alignment horizontal="center" vertical="center"/>
    </xf>
    <xf numFmtId="0" fontId="0" fillId="0" borderId="107" xfId="0" applyFont="1" applyBorder="1" applyAlignment="1">
      <alignment horizontal="center" vertical="center"/>
    </xf>
    <xf numFmtId="0" fontId="0" fillId="0" borderId="107" xfId="210" applyFont="1" applyBorder="1" applyAlignment="1">
      <alignment horizontal="center" vertical="center"/>
    </xf>
    <xf numFmtId="165" fontId="13" fillId="0" borderId="156" xfId="1" applyNumberFormat="1" applyFont="1" applyFill="1" applyBorder="1" applyAlignment="1">
      <alignment horizontal="center" vertical="center"/>
    </xf>
    <xf numFmtId="165" fontId="2" fillId="0" borderId="156" xfId="208" applyNumberFormat="1" applyFont="1" applyFill="1" applyBorder="1" applyAlignment="1">
      <alignment horizontal="center" vertical="center"/>
    </xf>
    <xf numFmtId="165" fontId="11" fillId="0" borderId="0" xfId="1" applyNumberFormat="1" applyFont="1" applyFill="1" applyBorder="1" applyAlignment="1">
      <alignment vertical="center"/>
    </xf>
    <xf numFmtId="0" fontId="11" fillId="0" borderId="156" xfId="0" applyFont="1" applyFill="1" applyBorder="1" applyAlignment="1">
      <alignment horizontal="left" vertical="center"/>
    </xf>
    <xf numFmtId="0" fontId="14" fillId="0" borderId="156" xfId="0" applyFont="1" applyFill="1" applyBorder="1" applyAlignment="1">
      <alignment horizontal="center" vertical="center"/>
    </xf>
    <xf numFmtId="0" fontId="0" fillId="0" borderId="156" xfId="0" applyFont="1" applyFill="1" applyBorder="1" applyAlignment="1">
      <alignment vertical="center"/>
    </xf>
    <xf numFmtId="0" fontId="0" fillId="0" borderId="156" xfId="0" applyFont="1" applyBorder="1" applyAlignment="1">
      <alignment vertical="center"/>
    </xf>
    <xf numFmtId="0" fontId="13" fillId="0" borderId="80" xfId="0" applyFont="1" applyFill="1" applyBorder="1" applyAlignment="1">
      <alignment horizontal="center" vertical="center"/>
    </xf>
    <xf numFmtId="0" fontId="0" fillId="0" borderId="144" xfId="0" applyFont="1" applyFill="1" applyBorder="1" applyAlignment="1">
      <alignment vertical="center"/>
    </xf>
    <xf numFmtId="0" fontId="11" fillId="0" borderId="156" xfId="0" applyFont="1" applyFill="1" applyBorder="1" applyAlignment="1">
      <alignment horizontal="center"/>
    </xf>
    <xf numFmtId="165" fontId="0" fillId="0" borderId="156" xfId="0" applyNumberFormat="1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left"/>
    </xf>
    <xf numFmtId="1" fontId="0" fillId="0" borderId="4" xfId="0" applyNumberFormat="1" applyFont="1" applyFill="1" applyBorder="1" applyAlignment="1">
      <alignment horizontal="center"/>
    </xf>
    <xf numFmtId="0" fontId="11" fillId="0" borderId="156" xfId="0" applyFont="1" applyFill="1" applyBorder="1" applyAlignment="1"/>
    <xf numFmtId="1" fontId="0" fillId="0" borderId="4" xfId="0" applyNumberFormat="1" applyFont="1" applyFill="1" applyBorder="1" applyAlignment="1">
      <alignment horizontal="center" vertical="center"/>
    </xf>
    <xf numFmtId="0" fontId="13" fillId="0" borderId="78" xfId="0" applyFont="1" applyFill="1" applyBorder="1" applyAlignment="1">
      <alignment horizontal="left"/>
    </xf>
    <xf numFmtId="0" fontId="13" fillId="0" borderId="4" xfId="0" applyFont="1" applyFill="1" applyBorder="1" applyAlignment="1">
      <alignment horizontal="center"/>
    </xf>
    <xf numFmtId="166" fontId="11" fillId="0" borderId="144" xfId="13" applyNumberFormat="1" applyFont="1" applyFill="1" applyBorder="1" applyAlignment="1" applyProtection="1">
      <alignment horizontal="center" vertical="center" wrapText="1"/>
    </xf>
    <xf numFmtId="0" fontId="13" fillId="0" borderId="4" xfId="0" quotePrefix="1" applyFont="1" applyFill="1" applyBorder="1" applyAlignment="1">
      <alignment horizontal="left" vertical="center"/>
    </xf>
    <xf numFmtId="0" fontId="87" fillId="0" borderId="144" xfId="0" applyFont="1" applyFill="1" applyBorder="1" applyAlignment="1">
      <alignment horizontal="center" vertical="center"/>
    </xf>
    <xf numFmtId="0" fontId="14" fillId="0" borderId="4" xfId="0" quotePrefix="1" applyFont="1" applyFill="1" applyBorder="1" applyAlignment="1">
      <alignment horizontal="left" vertical="center"/>
    </xf>
    <xf numFmtId="0" fontId="13" fillId="0" borderId="132" xfId="0" applyFont="1" applyFill="1" applyBorder="1" applyAlignment="1">
      <alignment horizontal="center" vertical="center"/>
    </xf>
    <xf numFmtId="0" fontId="13" fillId="0" borderId="156" xfId="0" applyFont="1" applyFill="1" applyBorder="1" applyAlignment="1">
      <alignment horizontal="center" vertical="center"/>
    </xf>
    <xf numFmtId="0" fontId="13" fillId="0" borderId="4" xfId="0" quotePrefix="1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horizontal="left" vertical="center"/>
    </xf>
    <xf numFmtId="0" fontId="0" fillId="0" borderId="4" xfId="0" quotePrefix="1" applyFont="1" applyFill="1" applyBorder="1" applyAlignment="1">
      <alignment horizontal="left" vertical="center"/>
    </xf>
    <xf numFmtId="0" fontId="0" fillId="0" borderId="4" xfId="0" quotePrefix="1" applyFont="1" applyFill="1" applyBorder="1" applyAlignment="1">
      <alignment horizontal="center" vertical="center"/>
    </xf>
    <xf numFmtId="0" fontId="11" fillId="0" borderId="4" xfId="0" quotePrefix="1" applyFont="1" applyFill="1" applyBorder="1" applyAlignment="1">
      <alignment horizontal="left" vertical="center"/>
    </xf>
    <xf numFmtId="0" fontId="11" fillId="2" borderId="4" xfId="26" applyFont="1" applyFill="1" applyBorder="1" applyAlignment="1">
      <alignment horizontal="left" vertical="center"/>
    </xf>
    <xf numFmtId="0" fontId="11" fillId="2" borderId="4" xfId="26" applyFont="1" applyFill="1" applyBorder="1" applyAlignment="1">
      <alignment horizontal="center" vertical="center"/>
    </xf>
    <xf numFmtId="0" fontId="11" fillId="0" borderId="4" xfId="26" applyFont="1" applyFill="1" applyBorder="1" applyAlignment="1">
      <alignment horizontal="left" vertical="center"/>
    </xf>
    <xf numFmtId="0" fontId="11" fillId="2" borderId="6" xfId="26" applyFont="1" applyFill="1" applyBorder="1" applyAlignment="1">
      <alignment horizontal="center" vertical="center"/>
    </xf>
    <xf numFmtId="0" fontId="11" fillId="2" borderId="4" xfId="26" applyFont="1" applyFill="1" applyBorder="1" applyAlignment="1">
      <alignment vertical="center"/>
    </xf>
    <xf numFmtId="0" fontId="11" fillId="0" borderId="144" xfId="78" applyFont="1" applyFill="1" applyBorder="1" applyAlignment="1">
      <alignment vertical="center"/>
    </xf>
    <xf numFmtId="0" fontId="11" fillId="0" borderId="132" xfId="78" applyFont="1" applyFill="1" applyBorder="1" applyAlignment="1">
      <alignment horizontal="center" vertical="center"/>
    </xf>
    <xf numFmtId="0" fontId="11" fillId="2" borderId="6" xfId="26" applyFont="1" applyFill="1" applyBorder="1" applyAlignment="1">
      <alignment horizontal="left" vertical="center"/>
    </xf>
    <xf numFmtId="0" fontId="11" fillId="0" borderId="6" xfId="26" applyFont="1" applyFill="1" applyBorder="1" applyAlignment="1">
      <alignment horizontal="center" vertical="center"/>
    </xf>
    <xf numFmtId="1" fontId="11" fillId="0" borderId="4" xfId="26" applyNumberFormat="1" applyFont="1" applyFill="1" applyBorder="1" applyAlignment="1">
      <alignment horizontal="left" vertical="center"/>
    </xf>
    <xf numFmtId="0" fontId="11" fillId="0" borderId="4" xfId="0" applyFont="1" applyFill="1" applyBorder="1" applyAlignment="1">
      <alignment horizontal="left" vertical="center"/>
    </xf>
    <xf numFmtId="0" fontId="2" fillId="0" borderId="4" xfId="26" applyFont="1" applyFill="1" applyBorder="1" applyAlignment="1">
      <alignment horizontal="left" vertical="center"/>
    </xf>
    <xf numFmtId="0" fontId="2" fillId="2" borderId="4" xfId="26" applyFont="1" applyFill="1" applyBorder="1" applyAlignment="1">
      <alignment horizontal="left" vertical="center"/>
    </xf>
    <xf numFmtId="1" fontId="11" fillId="2" borderId="4" xfId="26" applyNumberFormat="1" applyFont="1" applyFill="1" applyBorder="1" applyAlignment="1">
      <alignment horizontal="left" vertical="center"/>
    </xf>
    <xf numFmtId="0" fontId="11" fillId="2" borderId="1" xfId="26" applyFont="1" applyFill="1" applyBorder="1" applyAlignment="1">
      <alignment horizontal="left" vertical="center"/>
    </xf>
    <xf numFmtId="0" fontId="0" fillId="0" borderId="144" xfId="0" applyFont="1" applyBorder="1" applyAlignment="1">
      <alignment vertical="center"/>
    </xf>
    <xf numFmtId="0" fontId="11" fillId="2" borderId="4" xfId="0" applyFont="1" applyFill="1" applyBorder="1" applyAlignment="1">
      <alignment horizontal="left" vertical="center"/>
    </xf>
    <xf numFmtId="0" fontId="11" fillId="0" borderId="1" xfId="26" applyFont="1" applyFill="1" applyBorder="1" applyAlignment="1">
      <alignment horizontal="left" vertical="center"/>
    </xf>
    <xf numFmtId="0" fontId="2" fillId="0" borderId="80" xfId="26" applyFont="1" applyFill="1" applyBorder="1" applyAlignment="1">
      <alignment horizontal="left" vertical="center"/>
    </xf>
    <xf numFmtId="0" fontId="11" fillId="0" borderId="144" xfId="26" applyFont="1" applyFill="1" applyBorder="1" applyAlignment="1">
      <alignment horizontal="left" vertical="center"/>
    </xf>
    <xf numFmtId="0" fontId="11" fillId="0" borderId="144" xfId="0" applyFont="1" applyFill="1" applyBorder="1" applyAlignment="1">
      <alignment horizontal="left" vertical="center"/>
    </xf>
    <xf numFmtId="0" fontId="2" fillId="0" borderId="144" xfId="26" applyFont="1" applyFill="1" applyBorder="1" applyAlignment="1">
      <alignment horizontal="left" vertical="center"/>
    </xf>
    <xf numFmtId="166" fontId="67" fillId="0" borderId="72" xfId="0" applyNumberFormat="1" applyFont="1" applyFill="1" applyBorder="1" applyAlignment="1">
      <alignment vertical="center"/>
    </xf>
    <xf numFmtId="0" fontId="13" fillId="0" borderId="68" xfId="0" applyFont="1" applyFill="1" applyBorder="1" applyAlignment="1">
      <alignment horizontal="center" vertical="center"/>
    </xf>
    <xf numFmtId="0" fontId="13" fillId="0" borderId="72" xfId="0" applyFont="1" applyFill="1" applyBorder="1" applyAlignment="1">
      <alignment horizontal="center" vertical="center"/>
    </xf>
    <xf numFmtId="0" fontId="67" fillId="0" borderId="72" xfId="0" applyFont="1" applyFill="1" applyBorder="1" applyAlignment="1">
      <alignment vertical="center"/>
    </xf>
    <xf numFmtId="0" fontId="67" fillId="0" borderId="72" xfId="0" applyFont="1" applyFill="1" applyBorder="1" applyAlignment="1">
      <alignment horizontal="left" vertical="center"/>
    </xf>
    <xf numFmtId="0" fontId="14" fillId="0" borderId="72" xfId="0" applyFont="1" applyFill="1" applyBorder="1" applyAlignment="1">
      <alignment vertical="center"/>
    </xf>
    <xf numFmtId="166" fontId="67" fillId="0" borderId="72" xfId="0" applyNumberFormat="1" applyFont="1" applyFill="1" applyBorder="1" applyAlignment="1">
      <alignment horizontal="left" vertical="center"/>
    </xf>
    <xf numFmtId="0" fontId="87" fillId="0" borderId="98" xfId="0" applyFont="1" applyFill="1" applyBorder="1" applyAlignment="1">
      <alignment vertical="center"/>
    </xf>
    <xf numFmtId="0" fontId="14" fillId="2" borderId="72" xfId="0" applyFont="1" applyFill="1" applyBorder="1" applyAlignment="1">
      <alignment vertical="center"/>
    </xf>
    <xf numFmtId="0" fontId="13" fillId="2" borderId="68" xfId="0" applyFont="1" applyFill="1" applyBorder="1" applyAlignment="1">
      <alignment horizontal="center" vertical="center"/>
    </xf>
    <xf numFmtId="15" fontId="13" fillId="2" borderId="99" xfId="0" quotePrefix="1" applyNumberFormat="1" applyFont="1" applyFill="1" applyBorder="1" applyAlignment="1">
      <alignment horizontal="center" vertical="center"/>
    </xf>
    <xf numFmtId="0" fontId="13" fillId="0" borderId="156" xfId="0" applyFont="1" applyBorder="1" applyAlignment="1">
      <alignment horizontal="center"/>
    </xf>
    <xf numFmtId="0" fontId="13" fillId="0" borderId="68" xfId="0" applyFont="1" applyBorder="1" applyAlignment="1">
      <alignment horizontal="center" vertical="center"/>
    </xf>
    <xf numFmtId="166" fontId="67" fillId="2" borderId="72" xfId="0" applyNumberFormat="1" applyFont="1" applyFill="1" applyBorder="1" applyAlignment="1">
      <alignment vertical="center"/>
    </xf>
    <xf numFmtId="166" fontId="67" fillId="2" borderId="80" xfId="0" applyNumberFormat="1" applyFont="1" applyFill="1" applyBorder="1" applyAlignment="1">
      <alignment vertical="center"/>
    </xf>
    <xf numFmtId="0" fontId="13" fillId="2" borderId="82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vertical="center"/>
    </xf>
    <xf numFmtId="0" fontId="13" fillId="0" borderId="12" xfId="0" applyFont="1" applyBorder="1" applyAlignment="1">
      <alignment horizontal="center" vertical="center"/>
    </xf>
    <xf numFmtId="0" fontId="14" fillId="2" borderId="71" xfId="0" applyFont="1" applyFill="1" applyBorder="1" applyAlignment="1">
      <alignment vertical="center"/>
    </xf>
    <xf numFmtId="166" fontId="67" fillId="2" borderId="71" xfId="0" applyNumberFormat="1" applyFont="1" applyFill="1" applyBorder="1" applyAlignment="1">
      <alignment vertical="center"/>
    </xf>
    <xf numFmtId="166" fontId="67" fillId="0" borderId="78" xfId="0" applyNumberFormat="1" applyFont="1" applyFill="1" applyBorder="1" applyAlignment="1">
      <alignment vertical="center"/>
    </xf>
    <xf numFmtId="0" fontId="87" fillId="0" borderId="99" xfId="0" applyFont="1" applyBorder="1" applyAlignment="1">
      <alignment vertical="center"/>
    </xf>
    <xf numFmtId="0" fontId="14" fillId="0" borderId="129" xfId="2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35" xfId="0" applyFont="1" applyFill="1" applyBorder="1" applyAlignment="1">
      <alignment horizontal="center" vertical="center"/>
    </xf>
    <xf numFmtId="0" fontId="6" fillId="0" borderId="4" xfId="53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/>
    </xf>
    <xf numFmtId="1" fontId="13" fillId="0" borderId="104" xfId="0" applyNumberFormat="1" applyFont="1" applyFill="1" applyBorder="1" applyAlignment="1">
      <alignment horizontal="left" vertical="center"/>
    </xf>
    <xf numFmtId="0" fontId="39" fillId="0" borderId="103" xfId="0" applyFont="1" applyFill="1" applyBorder="1" applyAlignment="1">
      <alignment vertical="center"/>
    </xf>
    <xf numFmtId="0" fontId="11" fillId="0" borderId="4" xfId="56" applyFont="1" applyFill="1" applyBorder="1" applyAlignment="1">
      <alignment horizontal="center" vertical="center"/>
    </xf>
    <xf numFmtId="0" fontId="89" fillId="0" borderId="144" xfId="0" applyFont="1" applyFill="1" applyBorder="1" applyAlignment="1">
      <alignment vertical="center"/>
    </xf>
    <xf numFmtId="0" fontId="13" fillId="0" borderId="102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7" fillId="0" borderId="102" xfId="0" applyFont="1" applyFill="1" applyBorder="1" applyAlignment="1">
      <alignment vertical="center" wrapText="1"/>
    </xf>
    <xf numFmtId="0" fontId="13" fillId="0" borderId="144" xfId="0" applyFont="1" applyFill="1" applyBorder="1" applyAlignment="1">
      <alignment vertical="center"/>
    </xf>
    <xf numFmtId="0" fontId="11" fillId="0" borderId="144" xfId="0" applyFont="1" applyFill="1" applyBorder="1" applyAlignment="1">
      <alignment horizontal="center" vertical="center"/>
    </xf>
    <xf numFmtId="0" fontId="11" fillId="0" borderId="144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1" fillId="2" borderId="4" xfId="0" applyFont="1" applyFill="1" applyBorder="1" applyAlignment="1">
      <alignment vertical="center"/>
    </xf>
    <xf numFmtId="0" fontId="11" fillId="2" borderId="80" xfId="0" applyFont="1" applyFill="1" applyBorder="1" applyAlignment="1">
      <alignment vertical="center"/>
    </xf>
    <xf numFmtId="0" fontId="11" fillId="2" borderId="144" xfId="0" applyFont="1" applyFill="1" applyBorder="1" applyAlignment="1">
      <alignment vertical="center"/>
    </xf>
    <xf numFmtId="0" fontId="0" fillId="0" borderId="151" xfId="0" applyFont="1" applyFill="1" applyBorder="1" applyAlignment="1">
      <alignment vertical="center"/>
    </xf>
    <xf numFmtId="0" fontId="0" fillId="0" borderId="150" xfId="0" applyFont="1" applyFill="1" applyBorder="1" applyAlignment="1">
      <alignment horizontal="center" vertical="center"/>
    </xf>
    <xf numFmtId="0" fontId="2" fillId="0" borderId="4" xfId="56" applyFont="1" applyFill="1" applyBorder="1" applyAlignment="1">
      <alignment horizontal="left" vertical="center"/>
    </xf>
    <xf numFmtId="0" fontId="11" fillId="0" borderId="144" xfId="56" applyFont="1" applyFill="1" applyBorder="1" applyAlignment="1">
      <alignment horizontal="center" vertical="center"/>
    </xf>
    <xf numFmtId="0" fontId="35" fillId="0" borderId="4" xfId="0" applyFont="1" applyFill="1" applyBorder="1" applyAlignment="1">
      <alignment vertical="center"/>
    </xf>
    <xf numFmtId="0" fontId="35" fillId="0" borderId="4" xfId="0" applyFont="1" applyFill="1" applyBorder="1" applyAlignment="1">
      <alignment horizontal="center" vertical="center"/>
    </xf>
    <xf numFmtId="0" fontId="0" fillId="0" borderId="35" xfId="0" applyFont="1" applyFill="1" applyBorder="1" applyAlignment="1">
      <alignment horizontal="left" vertical="center"/>
    </xf>
    <xf numFmtId="0" fontId="13" fillId="0" borderId="156" xfId="0" quotePrefix="1" applyFont="1" applyFill="1" applyBorder="1" applyAlignment="1">
      <alignment vertical="center"/>
    </xf>
    <xf numFmtId="0" fontId="11" fillId="0" borderId="4" xfId="26" applyFont="1" applyFill="1" applyBorder="1" applyAlignment="1">
      <alignment vertical="center"/>
    </xf>
    <xf numFmtId="0" fontId="11" fillId="0" borderId="6" xfId="26" applyFont="1" applyFill="1" applyBorder="1" applyAlignment="1">
      <alignment vertical="center"/>
    </xf>
    <xf numFmtId="0" fontId="11" fillId="0" borderId="144" xfId="26" applyFont="1" applyFill="1" applyBorder="1" applyAlignment="1">
      <alignment vertical="center"/>
    </xf>
    <xf numFmtId="1" fontId="0" fillId="0" borderId="35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left" vertical="center"/>
    </xf>
    <xf numFmtId="0" fontId="14" fillId="0" borderId="4" xfId="80" applyFont="1" applyFill="1" applyBorder="1" applyAlignment="1">
      <alignment horizontal="left" vertical="center"/>
    </xf>
    <xf numFmtId="0" fontId="14" fillId="0" borderId="7" xfId="80" applyFont="1" applyFill="1" applyBorder="1" applyAlignment="1">
      <alignment horizontal="left" vertical="center"/>
    </xf>
    <xf numFmtId="0" fontId="14" fillId="0" borderId="131" xfId="0" applyNumberFormat="1" applyFont="1" applyFill="1" applyBorder="1" applyAlignment="1">
      <alignment horizontal="left" vertical="center"/>
    </xf>
    <xf numFmtId="0" fontId="13" fillId="0" borderId="131" xfId="0" applyFont="1" applyFill="1" applyBorder="1" applyAlignment="1">
      <alignment horizontal="center" vertical="center"/>
    </xf>
    <xf numFmtId="0" fontId="14" fillId="2" borderId="131" xfId="0" applyFont="1" applyFill="1" applyBorder="1" applyAlignment="1">
      <alignment horizontal="center" vertical="center"/>
    </xf>
    <xf numFmtId="0" fontId="14" fillId="0" borderId="131" xfId="81" applyNumberFormat="1" applyFont="1" applyFill="1" applyBorder="1" applyAlignment="1">
      <alignment horizontal="left" vertical="center"/>
    </xf>
    <xf numFmtId="0" fontId="14" fillId="0" borderId="133" xfId="81" applyNumberFormat="1" applyFont="1" applyFill="1" applyBorder="1" applyAlignment="1">
      <alignment horizontal="left" vertical="center"/>
    </xf>
    <xf numFmtId="0" fontId="13" fillId="0" borderId="133" xfId="0" applyFont="1" applyFill="1" applyBorder="1" applyAlignment="1">
      <alignment horizontal="center" vertical="center"/>
    </xf>
    <xf numFmtId="0" fontId="14" fillId="0" borderId="131" xfId="0" applyFont="1" applyFill="1" applyBorder="1" applyAlignment="1">
      <alignment horizontal="center" vertical="center"/>
    </xf>
    <xf numFmtId="0" fontId="14" fillId="0" borderId="133" xfId="0" applyNumberFormat="1" applyFont="1" applyFill="1" applyBorder="1" applyAlignment="1">
      <alignment horizontal="left" vertical="center"/>
    </xf>
    <xf numFmtId="0" fontId="14" fillId="0" borderId="133" xfId="0" applyNumberFormat="1" applyFont="1" applyFill="1" applyBorder="1" applyAlignment="1">
      <alignment vertical="center"/>
    </xf>
    <xf numFmtId="0" fontId="14" fillId="0" borderId="133" xfId="0" applyNumberFormat="1" applyFont="1" applyFill="1" applyBorder="1" applyAlignment="1">
      <alignment horizontal="center" vertical="center"/>
    </xf>
    <xf numFmtId="0" fontId="14" fillId="0" borderId="156" xfId="0" applyNumberFormat="1" applyFont="1" applyFill="1" applyBorder="1" applyAlignment="1">
      <alignment horizontal="center" vertical="center"/>
    </xf>
    <xf numFmtId="0" fontId="13" fillId="0" borderId="133" xfId="81" applyNumberFormat="1" applyFont="1" applyFill="1" applyBorder="1" applyAlignment="1">
      <alignment horizontal="left" vertical="center"/>
    </xf>
    <xf numFmtId="0" fontId="14" fillId="0" borderId="135" xfId="81" applyNumberFormat="1" applyFont="1" applyFill="1" applyBorder="1" applyAlignment="1">
      <alignment horizontal="left" vertical="center"/>
    </xf>
    <xf numFmtId="0" fontId="13" fillId="0" borderId="135" xfId="0" applyFont="1" applyFill="1" applyBorder="1" applyAlignment="1">
      <alignment horizontal="center" vertical="center"/>
    </xf>
    <xf numFmtId="0" fontId="14" fillId="0" borderId="135" xfId="0" applyNumberFormat="1" applyFont="1" applyFill="1" applyBorder="1" applyAlignment="1">
      <alignment horizontal="left" vertical="center"/>
    </xf>
    <xf numFmtId="0" fontId="13" fillId="0" borderId="135" xfId="81" applyNumberFormat="1" applyFont="1" applyFill="1" applyBorder="1" applyAlignment="1">
      <alignment horizontal="left" vertical="center"/>
    </xf>
    <xf numFmtId="0" fontId="13" fillId="0" borderId="136" xfId="81" applyNumberFormat="1" applyFont="1" applyFill="1" applyBorder="1" applyAlignment="1">
      <alignment horizontal="left" vertical="center"/>
    </xf>
    <xf numFmtId="0" fontId="13" fillId="0" borderId="153" xfId="81" applyNumberFormat="1" applyFont="1" applyFill="1" applyBorder="1" applyAlignment="1">
      <alignment horizontal="left" vertical="center"/>
    </xf>
    <xf numFmtId="0" fontId="13" fillId="0" borderId="0" xfId="61" applyFont="1" applyFill="1" applyBorder="1" applyAlignment="1">
      <alignment horizontal="left" vertical="center"/>
    </xf>
    <xf numFmtId="3" fontId="13" fillId="0" borderId="152" xfId="61" applyNumberFormat="1" applyFont="1" applyFill="1" applyBorder="1" applyAlignment="1">
      <alignment horizontal="center" vertical="center"/>
    </xf>
    <xf numFmtId="3" fontId="39" fillId="0" borderId="152" xfId="61" applyNumberFormat="1" applyFont="1" applyFill="1" applyBorder="1" applyAlignment="1">
      <alignment horizontal="center" vertical="center"/>
    </xf>
    <xf numFmtId="0" fontId="13" fillId="0" borderId="129" xfId="61" applyFont="1" applyFill="1" applyBorder="1" applyAlignment="1">
      <alignment horizontal="left" vertical="center"/>
    </xf>
    <xf numFmtId="0" fontId="14" fillId="0" borderId="121" xfId="0" applyNumberFormat="1" applyFont="1" applyFill="1" applyBorder="1" applyAlignment="1">
      <alignment horizontal="left" vertical="center"/>
    </xf>
    <xf numFmtId="0" fontId="14" fillId="0" borderId="121" xfId="209" applyNumberFormat="1" applyFont="1" applyFill="1" applyBorder="1" applyAlignment="1">
      <alignment horizontal="center" vertical="center"/>
    </xf>
    <xf numFmtId="0" fontId="14" fillId="0" borderId="121" xfId="209" applyNumberFormat="1" applyFont="1" applyFill="1" applyBorder="1" applyAlignment="1">
      <alignment vertical="center"/>
    </xf>
    <xf numFmtId="0" fontId="14" fillId="0" borderId="121" xfId="0" applyNumberFormat="1" applyFont="1" applyFill="1" applyBorder="1" applyAlignment="1">
      <alignment horizontal="left" vertical="center" wrapText="1"/>
    </xf>
    <xf numFmtId="0" fontId="14" fillId="0" borderId="144" xfId="209" applyNumberFormat="1" applyFont="1" applyFill="1" applyBorder="1" applyAlignment="1">
      <alignment horizontal="center" vertical="center"/>
    </xf>
    <xf numFmtId="0" fontId="14" fillId="0" borderId="121" xfId="0" applyNumberFormat="1" applyFont="1" applyFill="1" applyBorder="1" applyAlignment="1">
      <alignment horizontal="center" vertical="center"/>
    </xf>
    <xf numFmtId="0" fontId="12" fillId="0" borderId="156" xfId="0" applyFont="1" applyBorder="1" applyAlignment="1">
      <alignment horizontal="center" vertical="center"/>
    </xf>
    <xf numFmtId="0" fontId="14" fillId="0" borderId="126" xfId="0" applyNumberFormat="1" applyFont="1" applyFill="1" applyBorder="1" applyAlignment="1">
      <alignment horizontal="center" vertical="center" wrapText="1"/>
    </xf>
    <xf numFmtId="0" fontId="14" fillId="0" borderId="121" xfId="26" applyNumberFormat="1" applyFont="1" applyFill="1" applyBorder="1" applyAlignment="1">
      <alignment horizontal="left" vertical="center" wrapText="1"/>
    </xf>
    <xf numFmtId="0" fontId="87" fillId="0" borderId="121" xfId="77" applyNumberFormat="1" applyFont="1" applyFill="1" applyBorder="1" applyAlignment="1">
      <alignment horizontal="left" vertical="center" wrapText="1"/>
    </xf>
    <xf numFmtId="0" fontId="14" fillId="0" borderId="128" xfId="26" applyNumberFormat="1" applyFont="1" applyFill="1" applyBorder="1" applyAlignment="1">
      <alignment horizontal="left" vertical="center"/>
    </xf>
    <xf numFmtId="0" fontId="14" fillId="0" borderId="128" xfId="0" applyNumberFormat="1" applyFont="1" applyFill="1" applyBorder="1" applyAlignment="1">
      <alignment horizontal="center" vertical="center"/>
    </xf>
    <xf numFmtId="0" fontId="14" fillId="0" borderId="128" xfId="0" applyNumberFormat="1" applyFont="1" applyFill="1" applyBorder="1" applyAlignment="1">
      <alignment horizontal="left" vertical="center"/>
    </xf>
    <xf numFmtId="0" fontId="14" fillId="0" borderId="128" xfId="209" applyNumberFormat="1" applyFont="1" applyFill="1" applyBorder="1" applyAlignment="1">
      <alignment vertical="center"/>
    </xf>
    <xf numFmtId="0" fontId="14" fillId="0" borderId="128" xfId="0" applyNumberFormat="1" applyFont="1" applyFill="1" applyBorder="1" applyAlignment="1">
      <alignment horizontal="left" vertical="center" wrapText="1"/>
    </xf>
    <xf numFmtId="0" fontId="14" fillId="0" borderId="157" xfId="0" applyNumberFormat="1" applyFont="1" applyFill="1" applyBorder="1" applyAlignment="1">
      <alignment horizontal="left" vertical="center"/>
    </xf>
    <xf numFmtId="0" fontId="14" fillId="0" borderId="157" xfId="0" applyNumberFormat="1" applyFont="1" applyFill="1" applyBorder="1" applyAlignment="1">
      <alignment horizontal="center" vertical="center"/>
    </xf>
    <xf numFmtId="0" fontId="14" fillId="0" borderId="128" xfId="26" applyNumberFormat="1" applyFont="1" applyFill="1" applyBorder="1" applyAlignment="1">
      <alignment horizontal="left" vertical="center" wrapText="1"/>
    </xf>
    <xf numFmtId="0" fontId="14" fillId="0" borderId="151" xfId="0" applyNumberFormat="1" applyFont="1" applyFill="1" applyBorder="1" applyAlignment="1">
      <alignment horizontal="center" vertical="center"/>
    </xf>
    <xf numFmtId="0" fontId="13" fillId="0" borderId="139" xfId="0" applyFont="1" applyFill="1" applyBorder="1" applyAlignment="1">
      <alignment vertical="center"/>
    </xf>
    <xf numFmtId="0" fontId="13" fillId="0" borderId="139" xfId="0" applyFont="1" applyFill="1" applyBorder="1" applyAlignment="1">
      <alignment horizontal="center" vertical="center"/>
    </xf>
    <xf numFmtId="0" fontId="14" fillId="0" borderId="139" xfId="0" applyFont="1" applyFill="1" applyBorder="1" applyAlignment="1">
      <alignment vertical="center"/>
    </xf>
    <xf numFmtId="0" fontId="14" fillId="0" borderId="139" xfId="26" applyFont="1" applyFill="1" applyBorder="1" applyAlignment="1">
      <alignment horizontal="left" vertical="center"/>
    </xf>
    <xf numFmtId="0" fontId="13" fillId="0" borderId="136" xfId="0" applyFont="1" applyFill="1" applyBorder="1" applyAlignment="1">
      <alignment vertical="center"/>
    </xf>
    <xf numFmtId="49" fontId="87" fillId="8" borderId="20" xfId="0" applyNumberFormat="1" applyFont="1" applyFill="1" applyBorder="1" applyAlignment="1">
      <alignment horizontal="left" vertical="center"/>
    </xf>
    <xf numFmtId="49" fontId="87" fillId="0" borderId="20" xfId="0" applyNumberFormat="1" applyFont="1" applyBorder="1" applyAlignment="1">
      <alignment horizontal="center" vertical="center"/>
    </xf>
    <xf numFmtId="0" fontId="87" fillId="8" borderId="20" xfId="0" applyFont="1" applyFill="1" applyBorder="1" applyAlignment="1">
      <alignment horizontal="left" vertical="center"/>
    </xf>
    <xf numFmtId="0" fontId="87" fillId="0" borderId="20" xfId="0" applyFont="1" applyBorder="1" applyAlignment="1">
      <alignment horizontal="center" vertical="center"/>
    </xf>
    <xf numFmtId="0" fontId="87" fillId="9" borderId="20" xfId="27" applyFont="1" applyFill="1" applyBorder="1" applyAlignment="1">
      <alignment horizontal="center" vertical="center" wrapText="1"/>
    </xf>
    <xf numFmtId="0" fontId="87" fillId="0" borderId="20" xfId="0" applyFont="1" applyFill="1" applyBorder="1" applyAlignment="1">
      <alignment horizontal="center" vertical="center" wrapText="1"/>
    </xf>
    <xf numFmtId="49" fontId="87" fillId="10" borderId="20" xfId="0" applyNumberFormat="1" applyFont="1" applyFill="1" applyBorder="1" applyAlignment="1">
      <alignment horizontal="left" vertical="center"/>
    </xf>
    <xf numFmtId="0" fontId="87" fillId="0" borderId="20" xfId="314" applyFont="1" applyFill="1" applyBorder="1" applyAlignment="1">
      <alignment horizontal="center" vertical="center"/>
    </xf>
    <xf numFmtId="0" fontId="87" fillId="10" borderId="20" xfId="0" applyFont="1" applyFill="1" applyBorder="1" applyAlignment="1">
      <alignment horizontal="left" vertical="center"/>
    </xf>
    <xf numFmtId="49" fontId="87" fillId="0" borderId="144" xfId="0" applyNumberFormat="1" applyFont="1" applyFill="1" applyBorder="1" applyAlignment="1">
      <alignment horizontal="left" vertical="center"/>
    </xf>
    <xf numFmtId="49" fontId="87" fillId="0" borderId="144" xfId="0" applyNumberFormat="1" applyFont="1" applyFill="1" applyBorder="1" applyAlignment="1">
      <alignment horizontal="center" vertical="center"/>
    </xf>
    <xf numFmtId="0" fontId="88" fillId="0" borderId="20" xfId="0" applyFont="1" applyFill="1" applyBorder="1" applyAlignment="1">
      <alignment horizontal="left" vertical="center" wrapText="1"/>
    </xf>
    <xf numFmtId="0" fontId="41" fillId="0" borderId="20" xfId="0" applyFont="1" applyFill="1" applyBorder="1" applyAlignment="1">
      <alignment horizontal="center" vertical="center"/>
    </xf>
    <xf numFmtId="0" fontId="0" fillId="0" borderId="122" xfId="0" applyFont="1" applyFill="1" applyBorder="1" applyAlignment="1">
      <alignment horizontal="center" vertical="center"/>
    </xf>
    <xf numFmtId="0" fontId="88" fillId="8" borderId="20" xfId="0" applyFont="1" applyFill="1" applyBorder="1" applyAlignment="1">
      <alignment horizontal="left" vertical="center" wrapText="1"/>
    </xf>
    <xf numFmtId="0" fontId="41" fillId="0" borderId="20" xfId="0" applyFont="1" applyBorder="1" applyAlignment="1">
      <alignment horizontal="center" vertical="center"/>
    </xf>
    <xf numFmtId="0" fontId="88" fillId="10" borderId="20" xfId="0" applyFont="1" applyFill="1" applyBorder="1" applyAlignment="1">
      <alignment horizontal="left" vertical="center" wrapText="1"/>
    </xf>
    <xf numFmtId="0" fontId="87" fillId="0" borderId="20" xfId="0" applyFont="1" applyFill="1" applyBorder="1" applyAlignment="1">
      <alignment horizontal="left" vertical="center" wrapText="1"/>
    </xf>
    <xf numFmtId="0" fontId="41" fillId="9" borderId="20" xfId="0" applyFont="1" applyFill="1" applyBorder="1" applyAlignment="1">
      <alignment horizontal="center" vertical="center"/>
    </xf>
    <xf numFmtId="0" fontId="0" fillId="52" borderId="122" xfId="0" applyFont="1" applyFill="1" applyBorder="1" applyAlignment="1">
      <alignment horizontal="center" vertical="center"/>
    </xf>
    <xf numFmtId="0" fontId="87" fillId="9" borderId="23" xfId="0" applyNumberFormat="1" applyFont="1" applyFill="1" applyBorder="1" applyAlignment="1">
      <alignment horizontal="center" vertical="center" wrapText="1"/>
    </xf>
    <xf numFmtId="0" fontId="88" fillId="10" borderId="20" xfId="0" applyFont="1" applyFill="1" applyBorder="1" applyAlignment="1">
      <alignment horizontal="left" vertical="center"/>
    </xf>
    <xf numFmtId="0" fontId="88" fillId="8" borderId="20" xfId="0" applyFont="1" applyFill="1" applyBorder="1" applyAlignment="1">
      <alignment horizontal="left" vertical="center"/>
    </xf>
    <xf numFmtId="0" fontId="13" fillId="0" borderId="116" xfId="0" applyFont="1" applyFill="1" applyBorder="1" applyAlignment="1">
      <alignment vertical="center"/>
    </xf>
    <xf numFmtId="0" fontId="86" fillId="0" borderId="118" xfId="0" applyFont="1" applyFill="1" applyBorder="1" applyAlignment="1">
      <alignment horizontal="center" vertical="center"/>
    </xf>
    <xf numFmtId="0" fontId="14" fillId="0" borderId="116" xfId="0" applyFont="1" applyFill="1" applyBorder="1" applyAlignment="1">
      <alignment vertical="center"/>
    </xf>
    <xf numFmtId="1" fontId="14" fillId="0" borderId="4" xfId="0" applyNumberFormat="1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center" vertical="center"/>
    </xf>
    <xf numFmtId="0" fontId="14" fillId="0" borderId="106" xfId="0" applyFont="1" applyFill="1" applyBorder="1" applyAlignment="1">
      <alignment vertical="center"/>
    </xf>
    <xf numFmtId="0" fontId="13" fillId="0" borderId="6" xfId="0" applyFont="1" applyFill="1" applyBorder="1" applyAlignment="1">
      <alignment horizontal="center" vertical="center"/>
    </xf>
    <xf numFmtId="0" fontId="14" fillId="0" borderId="108" xfId="0" applyFont="1" applyFill="1" applyBorder="1" applyAlignment="1">
      <alignment vertical="center"/>
    </xf>
    <xf numFmtId="0" fontId="14" fillId="0" borderId="108" xfId="0" applyFont="1" applyFill="1" applyBorder="1" applyAlignment="1">
      <alignment horizontal="left" vertical="center"/>
    </xf>
    <xf numFmtId="0" fontId="14" fillId="0" borderId="109" xfId="0" applyFont="1" applyFill="1" applyBorder="1" applyAlignment="1">
      <alignment vertical="center"/>
    </xf>
    <xf numFmtId="0" fontId="14" fillId="0" borderId="144" xfId="0" applyFont="1" applyFill="1" applyBorder="1" applyAlignment="1">
      <alignment vertical="center"/>
    </xf>
    <xf numFmtId="0" fontId="13" fillId="0" borderId="108" xfId="0" applyFont="1" applyFill="1" applyBorder="1" applyAlignment="1">
      <alignment horizontal="left" vertical="center"/>
    </xf>
    <xf numFmtId="0" fontId="13" fillId="0" borderId="108" xfId="0" applyFont="1" applyFill="1" applyBorder="1" applyAlignment="1">
      <alignment vertical="center"/>
    </xf>
    <xf numFmtId="0" fontId="39" fillId="0" borderId="108" xfId="0" applyFont="1" applyFill="1" applyBorder="1" applyAlignment="1">
      <alignment horizontal="left" vertical="center"/>
    </xf>
    <xf numFmtId="0" fontId="14" fillId="0" borderId="84" xfId="0" applyFont="1" applyFill="1" applyBorder="1" applyAlignment="1">
      <alignment horizontal="left" vertical="center"/>
    </xf>
    <xf numFmtId="0" fontId="14" fillId="0" borderId="89" xfId="0" applyFont="1" applyFill="1" applyBorder="1" applyAlignment="1">
      <alignment vertical="center"/>
    </xf>
    <xf numFmtId="0" fontId="39" fillId="0" borderId="108" xfId="0" applyFont="1" applyFill="1" applyBorder="1" applyAlignment="1">
      <alignment vertical="center"/>
    </xf>
    <xf numFmtId="0" fontId="14" fillId="0" borderId="108" xfId="53" applyFont="1" applyFill="1" applyBorder="1" applyAlignment="1">
      <alignment vertical="center" wrapText="1"/>
    </xf>
    <xf numFmtId="0" fontId="39" fillId="0" borderId="108" xfId="0" quotePrefix="1" applyFont="1" applyFill="1" applyBorder="1" applyAlignment="1">
      <alignment vertical="center"/>
    </xf>
    <xf numFmtId="0" fontId="14" fillId="0" borderId="109" xfId="0" applyFont="1" applyFill="1" applyBorder="1" applyAlignment="1">
      <alignment horizontal="left" vertical="center"/>
    </xf>
    <xf numFmtId="0" fontId="39" fillId="0" borderId="144" xfId="0" applyFont="1" applyFill="1" applyBorder="1" applyAlignment="1">
      <alignment horizontal="left" vertical="center"/>
    </xf>
    <xf numFmtId="0" fontId="39" fillId="0" borderId="107" xfId="0" applyFont="1" applyFill="1" applyBorder="1" applyAlignment="1">
      <alignment horizontal="left" vertical="center"/>
    </xf>
    <xf numFmtId="0" fontId="39" fillId="0" borderId="145" xfId="0" applyFont="1" applyFill="1" applyBorder="1" applyAlignment="1">
      <alignment horizontal="left" vertical="center"/>
    </xf>
    <xf numFmtId="0" fontId="39" fillId="0" borderId="0" xfId="0" applyFont="1" applyFill="1" applyAlignment="1">
      <alignment horizontal="left" vertical="center"/>
    </xf>
    <xf numFmtId="0" fontId="13" fillId="0" borderId="127" xfId="0" applyFont="1" applyFill="1" applyBorder="1"/>
    <xf numFmtId="0" fontId="13" fillId="0" borderId="139" xfId="0" applyFont="1" applyFill="1" applyBorder="1" applyAlignment="1">
      <alignment wrapText="1"/>
    </xf>
    <xf numFmtId="0" fontId="13" fillId="0" borderId="144" xfId="0" applyFont="1" applyFill="1" applyBorder="1"/>
    <xf numFmtId="0" fontId="13" fillId="0" borderId="151" xfId="0" applyFont="1" applyFill="1" applyBorder="1" applyAlignment="1">
      <alignment horizontal="center" vertical="center"/>
    </xf>
    <xf numFmtId="0" fontId="67" fillId="0" borderId="91" xfId="0" applyFont="1" applyFill="1" applyBorder="1" applyAlignment="1" applyProtection="1">
      <alignment horizontal="left" vertical="center"/>
      <protection locked="0"/>
    </xf>
    <xf numFmtId="0" fontId="67" fillId="0" borderId="92" xfId="0" applyFont="1" applyFill="1" applyBorder="1" applyAlignment="1" applyProtection="1">
      <alignment horizontal="left" vertical="center"/>
      <protection locked="0"/>
    </xf>
    <xf numFmtId="0" fontId="67" fillId="0" borderId="93" xfId="0" applyFont="1" applyFill="1" applyBorder="1" applyAlignment="1" applyProtection="1">
      <alignment horizontal="left" vertical="center"/>
      <protection locked="0"/>
    </xf>
    <xf numFmtId="0" fontId="67" fillId="0" borderId="94" xfId="0" applyFont="1" applyFill="1" applyBorder="1" applyAlignment="1" applyProtection="1">
      <alignment horizontal="left" vertical="center"/>
      <protection locked="0"/>
    </xf>
    <xf numFmtId="0" fontId="14" fillId="0" borderId="94" xfId="0" applyFont="1" applyFill="1" applyBorder="1" applyAlignment="1" applyProtection="1">
      <alignment horizontal="left" vertical="center"/>
      <protection locked="0"/>
    </xf>
    <xf numFmtId="0" fontId="67" fillId="0" borderId="95" xfId="0" applyFont="1" applyFill="1" applyBorder="1" applyAlignment="1" applyProtection="1">
      <alignment horizontal="left" vertical="center"/>
      <protection locked="0"/>
    </xf>
    <xf numFmtId="0" fontId="14" fillId="0" borderId="95" xfId="0" applyFont="1" applyFill="1" applyBorder="1" applyAlignment="1" applyProtection="1">
      <alignment horizontal="left" vertical="center"/>
      <protection locked="0"/>
    </xf>
    <xf numFmtId="0" fontId="67" fillId="0" borderId="96" xfId="0" applyFont="1" applyFill="1" applyBorder="1" applyAlignment="1" applyProtection="1">
      <alignment horizontal="left" vertical="center"/>
      <protection locked="0"/>
    </xf>
    <xf numFmtId="0" fontId="0" fillId="0" borderId="4" xfId="0" quotePrefix="1" applyFont="1" applyBorder="1" applyAlignment="1">
      <alignment horizontal="center" vertical="center"/>
    </xf>
    <xf numFmtId="0" fontId="0" fillId="2" borderId="156" xfId="19" applyNumberFormat="1" applyFont="1" applyFill="1" applyBorder="1" applyAlignment="1">
      <alignment horizontal="center" vertical="center"/>
    </xf>
    <xf numFmtId="0" fontId="11" fillId="0" borderId="156" xfId="19" applyNumberFormat="1" applyFont="1" applyBorder="1" applyAlignment="1">
      <alignment horizontal="center" vertical="center"/>
    </xf>
    <xf numFmtId="0" fontId="11" fillId="2" borderId="156" xfId="19" applyNumberFormat="1" applyFont="1" applyFill="1" applyBorder="1" applyAlignment="1">
      <alignment horizontal="center" vertical="center"/>
    </xf>
    <xf numFmtId="0" fontId="13" fillId="0" borderId="121" xfId="0" applyNumberFormat="1" applyFont="1" applyFill="1" applyBorder="1" applyAlignment="1">
      <alignment horizontal="center" vertical="center"/>
    </xf>
    <xf numFmtId="41" fontId="13" fillId="0" borderId="124" xfId="207" applyFont="1" applyFill="1" applyBorder="1" applyAlignment="1">
      <alignment vertical="center"/>
    </xf>
    <xf numFmtId="41" fontId="13" fillId="0" borderId="125" xfId="207" applyFont="1" applyFill="1" applyBorder="1" applyAlignment="1">
      <alignment vertical="center"/>
    </xf>
    <xf numFmtId="0" fontId="92" fillId="0" borderId="156" xfId="0" applyFont="1" applyBorder="1" applyAlignment="1">
      <alignment horizontal="center" vertical="center"/>
    </xf>
    <xf numFmtId="0" fontId="13" fillId="0" borderId="156" xfId="0" quotePrefix="1" applyFont="1" applyFill="1" applyBorder="1" applyAlignment="1">
      <alignment horizontal="center" vertical="center"/>
    </xf>
    <xf numFmtId="3" fontId="13" fillId="0" borderId="156" xfId="0" applyNumberFormat="1" applyFont="1" applyFill="1" applyBorder="1" applyAlignment="1">
      <alignment horizontal="left" vertical="center"/>
    </xf>
    <xf numFmtId="3" fontId="13" fillId="0" borderId="156" xfId="61" applyNumberFormat="1" applyFont="1" applyFill="1" applyBorder="1" applyAlignment="1">
      <alignment horizontal="left" vertical="center"/>
    </xf>
    <xf numFmtId="0" fontId="13" fillId="0" borderId="156" xfId="0" applyFont="1" applyFill="1" applyBorder="1" applyAlignment="1">
      <alignment horizontal="left" vertical="center"/>
    </xf>
    <xf numFmtId="170" fontId="12" fillId="0" borderId="156" xfId="0" applyNumberFormat="1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vertical="center"/>
    </xf>
    <xf numFmtId="165" fontId="13" fillId="0" borderId="6" xfId="1" applyNumberFormat="1" applyFont="1" applyFill="1" applyBorder="1" applyAlignment="1">
      <alignment vertical="center"/>
    </xf>
    <xf numFmtId="0" fontId="13" fillId="0" borderId="4" xfId="22" applyFont="1" applyFill="1" applyBorder="1" applyAlignment="1">
      <alignment horizontal="left" vertical="center"/>
    </xf>
    <xf numFmtId="0" fontId="13" fillId="0" borderId="4" xfId="0" applyFont="1" applyFill="1" applyBorder="1"/>
    <xf numFmtId="0" fontId="13" fillId="0" borderId="7" xfId="22" applyFont="1" applyFill="1" applyBorder="1" applyAlignment="1">
      <alignment horizontal="left" vertical="center"/>
    </xf>
    <xf numFmtId="0" fontId="14" fillId="0" borderId="157" xfId="0" applyFont="1" applyFill="1" applyBorder="1" applyAlignment="1">
      <alignment horizontal="center" vertical="center"/>
    </xf>
    <xf numFmtId="0" fontId="13" fillId="0" borderId="157" xfId="0" applyFont="1" applyFill="1" applyBorder="1" applyAlignment="1">
      <alignment horizontal="center" vertical="center"/>
    </xf>
    <xf numFmtId="1" fontId="94" fillId="0" borderId="156" xfId="0" applyNumberFormat="1" applyFont="1" applyFill="1" applyBorder="1" applyAlignment="1">
      <alignment horizontal="center" vertical="center"/>
    </xf>
    <xf numFmtId="1" fontId="86" fillId="0" borderId="156" xfId="0" applyNumberFormat="1" applyFont="1" applyBorder="1" applyAlignment="1">
      <alignment horizontal="center" vertical="center"/>
    </xf>
    <xf numFmtId="1" fontId="86" fillId="0" borderId="129" xfId="0" applyNumberFormat="1" applyFont="1" applyBorder="1" applyAlignment="1">
      <alignment horizontal="center" vertical="center"/>
    </xf>
    <xf numFmtId="1" fontId="86" fillId="0" borderId="129" xfId="0" applyNumberFormat="1" applyFont="1" applyBorder="1" applyAlignment="1">
      <alignment horizontal="center" vertical="center"/>
    </xf>
    <xf numFmtId="1" fontId="86" fillId="0" borderId="156" xfId="0" applyNumberFormat="1" applyFont="1" applyBorder="1" applyAlignment="1">
      <alignment horizontal="center" vertical="center"/>
    </xf>
    <xf numFmtId="0" fontId="67" fillId="0" borderId="156" xfId="0" applyFont="1" applyFill="1" applyBorder="1" applyAlignment="1">
      <alignment vertical="center"/>
    </xf>
    <xf numFmtId="174" fontId="0" fillId="0" borderId="0" xfId="0" applyNumberFormat="1" applyAlignment="1">
      <alignment vertical="center"/>
    </xf>
    <xf numFmtId="0" fontId="0" fillId="52" borderId="0" xfId="0" applyFont="1" applyFill="1" applyBorder="1" applyAlignment="1">
      <alignment horizontal="left" vertical="center"/>
    </xf>
    <xf numFmtId="0" fontId="11" fillId="2" borderId="156" xfId="26" applyFont="1" applyFill="1" applyBorder="1" applyAlignment="1">
      <alignment horizontal="left" vertical="center"/>
    </xf>
    <xf numFmtId="0" fontId="11" fillId="0" borderId="156" xfId="26" applyFont="1" applyFill="1" applyBorder="1" applyAlignment="1">
      <alignment horizontal="left" vertical="center"/>
    </xf>
    <xf numFmtId="0" fontId="14" fillId="2" borderId="156" xfId="26" applyFont="1" applyFill="1" applyBorder="1" applyAlignment="1">
      <alignment horizontal="left" vertical="center"/>
    </xf>
    <xf numFmtId="0" fontId="0" fillId="0" borderId="156" xfId="0" applyFont="1" applyFill="1" applyBorder="1" applyAlignment="1">
      <alignment horizontal="center" vertical="center"/>
    </xf>
    <xf numFmtId="0" fontId="0" fillId="0" borderId="159" xfId="0" applyFont="1" applyFill="1" applyBorder="1" applyAlignment="1">
      <alignment horizontal="left" vertical="center"/>
    </xf>
    <xf numFmtId="165" fontId="2" fillId="0" borderId="156" xfId="13" applyNumberFormat="1" applyFont="1" applyFill="1" applyBorder="1" applyAlignment="1">
      <alignment horizontal="center" vertical="center"/>
    </xf>
    <xf numFmtId="43" fontId="2" fillId="0" borderId="156" xfId="1" applyFont="1" applyFill="1" applyBorder="1" applyAlignment="1">
      <alignment horizontal="center" vertical="center"/>
    </xf>
    <xf numFmtId="165" fontId="2" fillId="0" borderId="156" xfId="1" applyNumberFormat="1" applyFont="1" applyFill="1" applyBorder="1" applyAlignment="1">
      <alignment vertical="center"/>
    </xf>
    <xf numFmtId="165" fontId="0" fillId="0" borderId="4" xfId="4" applyNumberFormat="1" applyFont="1" applyFill="1" applyBorder="1" applyAlignment="1" applyProtection="1">
      <alignment vertical="center"/>
      <protection locked="0"/>
    </xf>
    <xf numFmtId="0" fontId="4" fillId="2" borderId="0" xfId="0" applyFont="1" applyFill="1" applyBorder="1" applyAlignment="1">
      <alignment horizontal="center" vertical="center"/>
    </xf>
    <xf numFmtId="0" fontId="81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" fontId="0" fillId="0" borderId="0" xfId="0" applyNumberFormat="1" applyFont="1" applyBorder="1" applyAlignment="1">
      <alignment horizontal="left" vertical="center"/>
    </xf>
    <xf numFmtId="1" fontId="67" fillId="0" borderId="97" xfId="0" quotePrefix="1" applyNumberFormat="1" applyFont="1" applyFill="1" applyBorder="1" applyAlignment="1">
      <alignment horizontal="left" vertical="center"/>
    </xf>
    <xf numFmtId="1" fontId="0" fillId="0" borderId="0" xfId="0" applyNumberFormat="1" applyFill="1" applyAlignment="1">
      <alignment horizontal="left" vertical="center"/>
    </xf>
    <xf numFmtId="165" fontId="0" fillId="0" borderId="156" xfId="0" applyNumberFormat="1" applyFont="1" applyBorder="1" applyAlignment="1">
      <alignment horizontal="center" vertical="center"/>
    </xf>
    <xf numFmtId="1" fontId="6" fillId="0" borderId="156" xfId="0" applyNumberFormat="1" applyFont="1" applyFill="1" applyBorder="1" applyAlignment="1">
      <alignment horizontal="center"/>
    </xf>
    <xf numFmtId="165" fontId="6" fillId="0" borderId="156" xfId="13" applyNumberFormat="1" applyFont="1" applyFill="1" applyBorder="1"/>
    <xf numFmtId="165" fontId="13" fillId="0" borderId="156" xfId="0" applyNumberFormat="1" applyFont="1" applyFill="1" applyBorder="1" applyAlignment="1">
      <alignment horizontal="center" vertical="center"/>
    </xf>
    <xf numFmtId="165" fontId="13" fillId="0" borderId="129" xfId="0" applyNumberFormat="1" applyFont="1" applyBorder="1" applyAlignment="1">
      <alignment horizontal="center" vertical="center"/>
    </xf>
    <xf numFmtId="165" fontId="13" fillId="0" borderId="156" xfId="0" applyNumberFormat="1" applyFont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13" fillId="0" borderId="112" xfId="0" quotePrefix="1" applyNumberFormat="1" applyFont="1" applyFill="1" applyBorder="1" applyAlignment="1">
      <alignment horizontal="center" vertical="center"/>
    </xf>
    <xf numFmtId="1" fontId="13" fillId="0" borderId="11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24" fillId="53" borderId="156" xfId="0" applyFont="1" applyFill="1" applyBorder="1" applyAlignment="1">
      <alignment horizontal="center" vertical="center" wrapText="1"/>
    </xf>
    <xf numFmtId="0" fontId="12" fillId="0" borderId="156" xfId="0" applyFont="1" applyBorder="1" applyAlignment="1">
      <alignment vertical="center"/>
    </xf>
    <xf numFmtId="0" fontId="0" fillId="0" borderId="156" xfId="0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26" fillId="53" borderId="156" xfId="0" applyFont="1" applyFill="1" applyBorder="1" applyAlignment="1">
      <alignment horizontal="center" vertical="center"/>
    </xf>
    <xf numFmtId="0" fontId="27" fillId="0" borderId="156" xfId="0" applyFont="1" applyBorder="1" applyAlignment="1">
      <alignment vertical="center"/>
    </xf>
    <xf numFmtId="0" fontId="26" fillId="53" borderId="156" xfId="0" applyFont="1" applyFill="1" applyBorder="1" applyAlignment="1">
      <alignment horizontal="left" vertical="center"/>
    </xf>
    <xf numFmtId="0" fontId="24" fillId="53" borderId="156" xfId="0" applyFont="1" applyFill="1" applyBorder="1" applyAlignment="1">
      <alignment horizontal="left" vertical="center"/>
    </xf>
    <xf numFmtId="175" fontId="0" fillId="0" borderId="156" xfId="1" applyNumberFormat="1" applyFont="1" applyBorder="1" applyAlignment="1">
      <alignment vertical="center"/>
    </xf>
    <xf numFmtId="175" fontId="0" fillId="0" borderId="156" xfId="0" applyNumberFormat="1" applyBorder="1" applyAlignment="1">
      <alignment vertical="center"/>
    </xf>
    <xf numFmtId="0" fontId="0" fillId="53" borderId="156" xfId="0" applyFill="1" applyBorder="1" applyAlignment="1">
      <alignment vertical="center"/>
    </xf>
    <xf numFmtId="0" fontId="0" fillId="0" borderId="156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165" fontId="0" fillId="0" borderId="160" xfId="0" applyNumberFormat="1" applyBorder="1" applyAlignment="1">
      <alignment vertical="center"/>
    </xf>
    <xf numFmtId="0" fontId="0" fillId="0" borderId="115" xfId="0" applyBorder="1" applyAlignment="1">
      <alignment vertical="center"/>
    </xf>
    <xf numFmtId="0" fontId="0" fillId="0" borderId="107" xfId="0" applyBorder="1" applyAlignment="1">
      <alignment vertical="center"/>
    </xf>
    <xf numFmtId="165" fontId="0" fillId="0" borderId="132" xfId="0" applyNumberFormat="1" applyBorder="1" applyAlignment="1">
      <alignment vertical="center"/>
    </xf>
    <xf numFmtId="0" fontId="0" fillId="0" borderId="158" xfId="0" applyBorder="1" applyAlignment="1">
      <alignment vertical="center"/>
    </xf>
    <xf numFmtId="0" fontId="0" fillId="0" borderId="158" xfId="0" applyBorder="1" applyAlignment="1">
      <alignment horizontal="center" vertical="center"/>
    </xf>
    <xf numFmtId="165" fontId="0" fillId="0" borderId="155" xfId="0" applyNumberFormat="1" applyBorder="1" applyAlignment="1">
      <alignment vertical="center"/>
    </xf>
    <xf numFmtId="0" fontId="24" fillId="53" borderId="158" xfId="0" applyFont="1" applyFill="1" applyBorder="1" applyAlignment="1">
      <alignment horizontal="left" vertical="center"/>
    </xf>
    <xf numFmtId="0" fontId="0" fillId="0" borderId="159" xfId="0" applyBorder="1" applyAlignment="1">
      <alignment vertical="center"/>
    </xf>
    <xf numFmtId="0" fontId="25" fillId="0" borderId="0" xfId="2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75" fontId="0" fillId="0" borderId="0" xfId="0" applyNumberFormat="1" applyFill="1" applyBorder="1" applyAlignment="1">
      <alignment vertical="center"/>
    </xf>
    <xf numFmtId="0" fontId="0" fillId="53" borderId="159" xfId="0" applyFill="1" applyBorder="1" applyAlignment="1">
      <alignment vertical="center"/>
    </xf>
    <xf numFmtId="0" fontId="0" fillId="53" borderId="107" xfId="0" applyFill="1" applyBorder="1" applyAlignment="1">
      <alignment vertical="center"/>
    </xf>
    <xf numFmtId="0" fontId="0" fillId="53" borderId="115" xfId="0" applyFill="1" applyBorder="1" applyAlignment="1">
      <alignment vertical="center"/>
    </xf>
    <xf numFmtId="0" fontId="24" fillId="53" borderId="115" xfId="0" applyFont="1" applyFill="1" applyBorder="1" applyAlignment="1">
      <alignment horizontal="left" vertical="center"/>
    </xf>
    <xf numFmtId="0" fontId="0" fillId="53" borderId="158" xfId="0" applyFill="1" applyBorder="1" applyAlignment="1">
      <alignment vertical="center"/>
    </xf>
    <xf numFmtId="0" fontId="27" fillId="0" borderId="158" xfId="0" applyFont="1" applyBorder="1" applyAlignment="1">
      <alignment vertical="center"/>
    </xf>
    <xf numFmtId="0" fontId="27" fillId="0" borderId="152" xfId="0" applyFont="1" applyBorder="1" applyAlignment="1">
      <alignment vertical="center"/>
    </xf>
    <xf numFmtId="0" fontId="26" fillId="53" borderId="158" xfId="0" applyFont="1" applyFill="1" applyBorder="1" applyAlignment="1">
      <alignment horizontal="left" vertical="center"/>
    </xf>
    <xf numFmtId="0" fontId="0" fillId="53" borderId="155" xfId="0" applyFill="1" applyBorder="1" applyAlignment="1">
      <alignment vertical="center"/>
    </xf>
    <xf numFmtId="0" fontId="27" fillId="0" borderId="158" xfId="0" applyFont="1" applyFill="1" applyBorder="1" applyAlignment="1">
      <alignment vertical="center"/>
    </xf>
    <xf numFmtId="0" fontId="27" fillId="0" borderId="159" xfId="0" applyFont="1" applyFill="1" applyBorder="1" applyAlignment="1">
      <alignment vertical="center"/>
    </xf>
    <xf numFmtId="176" fontId="0" fillId="53" borderId="158" xfId="0" applyNumberFormat="1" applyFill="1" applyBorder="1" applyAlignment="1">
      <alignment horizontal="center" vertical="center"/>
    </xf>
    <xf numFmtId="0" fontId="0" fillId="0" borderId="158" xfId="0" applyFill="1" applyBorder="1" applyAlignment="1">
      <alignment vertical="center"/>
    </xf>
    <xf numFmtId="0" fontId="0" fillId="0" borderId="159" xfId="0" applyFill="1" applyBorder="1" applyAlignment="1">
      <alignment vertical="center"/>
    </xf>
    <xf numFmtId="165" fontId="0" fillId="0" borderId="155" xfId="0" applyNumberFormat="1" applyFill="1" applyBorder="1" applyAlignment="1">
      <alignment vertical="center"/>
    </xf>
    <xf numFmtId="0" fontId="0" fillId="0" borderId="159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59" xfId="0" applyFill="1" applyBorder="1" applyAlignment="1">
      <alignment horizontal="right" vertical="center"/>
    </xf>
    <xf numFmtId="15" fontId="13" fillId="0" borderId="156" xfId="0" quotePrefix="1" applyNumberFormat="1" applyFont="1" applyFill="1" applyBorder="1" applyAlignment="1">
      <alignment horizontal="center" vertical="center"/>
    </xf>
    <xf numFmtId="0" fontId="96" fillId="0" borderId="156" xfId="0" applyFont="1" applyFill="1" applyBorder="1" applyAlignment="1">
      <alignment horizontal="center" vertical="center"/>
    </xf>
    <xf numFmtId="0" fontId="13" fillId="54" borderId="122" xfId="0" applyFont="1" applyFill="1" applyBorder="1" applyAlignment="1">
      <alignment horizontal="left" vertical="center" wrapText="1"/>
    </xf>
    <xf numFmtId="0" fontId="13" fillId="0" borderId="20" xfId="59" quotePrefix="1" applyFont="1" applyFill="1" applyBorder="1" applyAlignment="1">
      <alignment horizontal="center" vertical="center"/>
    </xf>
    <xf numFmtId="165" fontId="36" fillId="0" borderId="154" xfId="0" applyNumberFormat="1" applyFont="1" applyFill="1" applyBorder="1" applyAlignment="1">
      <alignment horizontal="center" vertical="center"/>
    </xf>
    <xf numFmtId="165" fontId="0" fillId="0" borderId="21" xfId="0" applyNumberFormat="1" applyFont="1" applyFill="1" applyBorder="1" applyAlignment="1">
      <alignment horizontal="center" vertical="center"/>
    </xf>
    <xf numFmtId="0" fontId="86" fillId="0" borderId="156" xfId="0" applyFont="1" applyFill="1" applyBorder="1" applyAlignment="1">
      <alignment horizontal="center" vertical="center"/>
    </xf>
    <xf numFmtId="49" fontId="97" fillId="0" borderId="156" xfId="0" quotePrefix="1" applyNumberFormat="1" applyFont="1" applyFill="1" applyBorder="1" applyAlignment="1">
      <alignment horizontal="center" vertical="center"/>
    </xf>
    <xf numFmtId="49" fontId="97" fillId="0" borderId="156" xfId="0" applyNumberFormat="1" applyFont="1" applyFill="1" applyBorder="1" applyAlignment="1">
      <alignment horizontal="center" vertical="center"/>
    </xf>
    <xf numFmtId="49" fontId="97" fillId="0" borderId="129" xfId="0" quotePrefix="1" applyNumberFormat="1" applyFont="1" applyFill="1" applyBorder="1" applyAlignment="1">
      <alignment horizontal="center" vertical="center"/>
    </xf>
    <xf numFmtId="49" fontId="97" fillId="2" borderId="156" xfId="0" applyNumberFormat="1" applyFont="1" applyFill="1" applyBorder="1" applyAlignment="1">
      <alignment horizontal="center" vertical="center"/>
    </xf>
    <xf numFmtId="49" fontId="97" fillId="2" borderId="156" xfId="0" quotePrefix="1" applyNumberFormat="1" applyFont="1" applyFill="1" applyBorder="1" applyAlignment="1">
      <alignment horizontal="center" vertical="center"/>
    </xf>
    <xf numFmtId="0" fontId="97" fillId="0" borderId="156" xfId="0" quotePrefix="1" applyFont="1" applyFill="1" applyBorder="1" applyAlignment="1">
      <alignment horizontal="center"/>
    </xf>
    <xf numFmtId="0" fontId="13" fillId="0" borderId="4" xfId="0" quotePrefix="1" applyFont="1" applyBorder="1" applyAlignment="1">
      <alignment horizontal="center" vertical="center"/>
    </xf>
    <xf numFmtId="0" fontId="24" fillId="0" borderId="158" xfId="0" applyFont="1" applyFill="1" applyBorder="1" applyAlignment="1">
      <alignment horizontal="center" vertical="center" wrapText="1"/>
    </xf>
    <xf numFmtId="0" fontId="12" fillId="0" borderId="156" xfId="0" applyFont="1" applyFill="1" applyBorder="1" applyAlignment="1">
      <alignment horizontal="left" vertical="center" wrapText="1"/>
    </xf>
    <xf numFmtId="0" fontId="0" fillId="0" borderId="107" xfId="0" applyFill="1" applyBorder="1" applyAlignment="1">
      <alignment vertical="center"/>
    </xf>
    <xf numFmtId="165" fontId="0" fillId="0" borderId="132" xfId="0" applyNumberFormat="1" applyFill="1" applyBorder="1" applyAlignment="1">
      <alignment vertical="center"/>
    </xf>
    <xf numFmtId="0" fontId="0" fillId="0" borderId="155" xfId="0" applyFill="1" applyBorder="1" applyAlignment="1">
      <alignment vertical="center"/>
    </xf>
    <xf numFmtId="178" fontId="0" fillId="0" borderId="155" xfId="0" applyNumberFormat="1" applyFill="1" applyBorder="1" applyAlignment="1">
      <alignment vertical="center"/>
    </xf>
    <xf numFmtId="0" fontId="0" fillId="0" borderId="158" xfId="0" applyFill="1" applyBorder="1" applyAlignment="1">
      <alignment horizontal="center" vertical="center"/>
    </xf>
    <xf numFmtId="0" fontId="12" fillId="0" borderId="158" xfId="0" applyFont="1" applyFill="1" applyBorder="1" applyAlignment="1">
      <alignment horizontal="left" vertical="center" wrapText="1"/>
    </xf>
    <xf numFmtId="0" fontId="12" fillId="0" borderId="158" xfId="0" applyFont="1" applyBorder="1" applyAlignment="1">
      <alignment vertical="center"/>
    </xf>
    <xf numFmtId="0" fontId="12" fillId="0" borderId="158" xfId="0" applyFont="1" applyFill="1" applyBorder="1" applyAlignment="1">
      <alignment vertical="center"/>
    </xf>
    <xf numFmtId="0" fontId="0" fillId="0" borderId="155" xfId="0" applyBorder="1" applyAlignment="1">
      <alignment vertical="center"/>
    </xf>
    <xf numFmtId="41" fontId="27" fillId="0" borderId="0" xfId="0" applyNumberFormat="1" applyFont="1" applyFill="1" applyBorder="1" applyAlignment="1">
      <alignment horizontal="center" vertical="center"/>
    </xf>
    <xf numFmtId="41" fontId="24" fillId="53" borderId="155" xfId="0" applyNumberFormat="1" applyFont="1" applyFill="1" applyBorder="1" applyAlignment="1">
      <alignment horizontal="center" vertical="center"/>
    </xf>
    <xf numFmtId="167" fontId="16" fillId="53" borderId="158" xfId="0" applyNumberFormat="1" applyFont="1" applyFill="1" applyBorder="1" applyAlignment="1">
      <alignment vertical="center"/>
    </xf>
    <xf numFmtId="167" fontId="16" fillId="53" borderId="159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69" fontId="67" fillId="0" borderId="156" xfId="2" applyNumberFormat="1" applyFont="1" applyFill="1" applyBorder="1" applyAlignment="1">
      <alignment horizontal="center" vertical="center"/>
    </xf>
    <xf numFmtId="0" fontId="14" fillId="0" borderId="4" xfId="0" quotePrefix="1" applyFont="1" applyFill="1" applyBorder="1" applyAlignment="1">
      <alignment horizontal="center" vertical="center"/>
    </xf>
    <xf numFmtId="165" fontId="11" fillId="0" borderId="156" xfId="4" applyNumberFormat="1" applyFont="1" applyFill="1" applyBorder="1" applyAlignment="1" applyProtection="1">
      <alignment vertical="center"/>
    </xf>
    <xf numFmtId="0" fontId="98" fillId="0" borderId="156" xfId="0" applyFont="1" applyFill="1" applyBorder="1" applyAlignment="1">
      <alignment horizontal="center" vertical="center"/>
    </xf>
    <xf numFmtId="165" fontId="2" fillId="0" borderId="156" xfId="5" applyNumberFormat="1" applyFont="1" applyFill="1" applyBorder="1" applyAlignment="1">
      <alignment horizontal="center" vertical="center"/>
    </xf>
    <xf numFmtId="0" fontId="0" fillId="0" borderId="0" xfId="5" applyNumberFormat="1" applyFont="1" applyBorder="1" applyAlignment="1">
      <alignment vertical="center"/>
    </xf>
    <xf numFmtId="0" fontId="14" fillId="0" borderId="131" xfId="0" applyNumberFormat="1" applyFont="1" applyFill="1" applyBorder="1" applyAlignment="1">
      <alignment vertical="center"/>
    </xf>
    <xf numFmtId="0" fontId="14" fillId="0" borderId="131" xfId="0" applyNumberFormat="1" applyFont="1" applyFill="1" applyBorder="1" applyAlignment="1">
      <alignment horizontal="center" vertical="center"/>
    </xf>
    <xf numFmtId="0" fontId="13" fillId="0" borderId="131" xfId="81" applyNumberFormat="1" applyFont="1" applyFill="1" applyBorder="1" applyAlignment="1">
      <alignment horizontal="left" vertical="center"/>
    </xf>
    <xf numFmtId="0" fontId="13" fillId="0" borderId="131" xfId="0" applyFont="1" applyFill="1" applyBorder="1" applyAlignment="1">
      <alignment vertical="center"/>
    </xf>
    <xf numFmtId="0" fontId="13" fillId="0" borderId="131" xfId="0" applyNumberFormat="1" applyFont="1" applyFill="1" applyBorder="1" applyAlignment="1">
      <alignment horizontal="center" vertical="center"/>
    </xf>
    <xf numFmtId="0" fontId="13" fillId="0" borderId="131" xfId="39" applyFont="1" applyFill="1" applyBorder="1" applyAlignment="1">
      <alignment horizontal="center" vertical="center"/>
    </xf>
    <xf numFmtId="0" fontId="13" fillId="0" borderId="144" xfId="81" applyNumberFormat="1" applyFont="1" applyFill="1" applyBorder="1" applyAlignment="1">
      <alignment horizontal="left" vertical="center"/>
    </xf>
    <xf numFmtId="0" fontId="12" fillId="0" borderId="158" xfId="0" applyFont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24" fillId="53" borderId="158" xfId="0" applyFont="1" applyFill="1" applyBorder="1" applyAlignment="1">
      <alignment horizontal="center" vertical="center" wrapText="1"/>
    </xf>
    <xf numFmtId="0" fontId="24" fillId="53" borderId="155" xfId="0" applyFont="1" applyFill="1" applyBorder="1" applyAlignment="1">
      <alignment horizontal="center" vertical="center" wrapText="1"/>
    </xf>
    <xf numFmtId="0" fontId="26" fillId="53" borderId="152" xfId="0" applyFont="1" applyFill="1" applyBorder="1" applyAlignment="1">
      <alignment horizontal="center" vertical="center"/>
    </xf>
    <xf numFmtId="0" fontId="26" fillId="53" borderId="88" xfId="0" applyFont="1" applyFill="1" applyBorder="1" applyAlignment="1">
      <alignment horizontal="center" vertical="center"/>
    </xf>
    <xf numFmtId="41" fontId="24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41" fontId="27" fillId="0" borderId="0" xfId="0" applyNumberFormat="1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6" fillId="53" borderId="158" xfId="0" applyFont="1" applyFill="1" applyBorder="1" applyAlignment="1">
      <alignment horizontal="center" vertical="center"/>
    </xf>
    <xf numFmtId="0" fontId="26" fillId="53" borderId="155" xfId="0" applyFont="1" applyFill="1" applyBorder="1" applyAlignment="1">
      <alignment horizontal="center" vertical="center"/>
    </xf>
    <xf numFmtId="41" fontId="26" fillId="0" borderId="0" xfId="0" applyNumberFormat="1" applyFont="1" applyBorder="1" applyAlignment="1">
      <alignment horizontal="center" vertical="center"/>
    </xf>
    <xf numFmtId="41" fontId="12" fillId="0" borderId="0" xfId="0" applyNumberFormat="1" applyFont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9" fillId="53" borderId="157" xfId="2" applyFont="1" applyFill="1" applyBorder="1" applyAlignment="1">
      <alignment horizontal="center" vertical="center" wrapText="1"/>
    </xf>
    <xf numFmtId="0" fontId="9" fillId="53" borderId="4" xfId="2" applyFont="1" applyFill="1" applyBorder="1" applyAlignment="1">
      <alignment horizontal="center" vertical="center" wrapText="1"/>
    </xf>
    <xf numFmtId="0" fontId="9" fillId="53" borderId="6" xfId="2" applyFont="1" applyFill="1" applyBorder="1" applyAlignment="1">
      <alignment horizontal="center" vertical="center" wrapText="1"/>
    </xf>
    <xf numFmtId="0" fontId="9" fillId="53" borderId="129" xfId="2" applyFont="1" applyFill="1" applyBorder="1" applyAlignment="1">
      <alignment horizontal="center" vertical="center" wrapText="1"/>
    </xf>
    <xf numFmtId="0" fontId="9" fillId="53" borderId="7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13" fillId="0" borderId="4" xfId="0" applyFont="1" applyFill="1" applyBorder="1" applyAlignment="1">
      <alignment horizontal="left" vertical="center"/>
    </xf>
    <xf numFmtId="165" fontId="9" fillId="53" borderId="4" xfId="0" applyNumberFormat="1" applyFont="1" applyFill="1" applyBorder="1" applyAlignment="1">
      <alignment vertical="center"/>
    </xf>
    <xf numFmtId="165" fontId="9" fillId="53" borderId="156" xfId="0" applyNumberFormat="1" applyFont="1" applyFill="1" applyBorder="1" applyAlignment="1">
      <alignment vertical="center"/>
    </xf>
    <xf numFmtId="165" fontId="3" fillId="53" borderId="4" xfId="0" applyNumberFormat="1" applyFont="1" applyFill="1" applyBorder="1" applyAlignment="1">
      <alignment vertical="center"/>
    </xf>
    <xf numFmtId="165" fontId="3" fillId="53" borderId="156" xfId="0" applyNumberFormat="1" applyFont="1" applyFill="1" applyBorder="1" applyAlignment="1">
      <alignment vertical="center"/>
    </xf>
    <xf numFmtId="0" fontId="3" fillId="53" borderId="156" xfId="0" applyFont="1" applyFill="1" applyBorder="1" applyAlignment="1">
      <alignment horizontal="center" vertical="center"/>
    </xf>
    <xf numFmtId="0" fontId="3" fillId="53" borderId="158" xfId="0" applyFont="1" applyFill="1" applyBorder="1" applyAlignment="1">
      <alignment horizontal="center" vertical="center"/>
    </xf>
    <xf numFmtId="165" fontId="3" fillId="53" borderId="132" xfId="0" applyNumberFormat="1" applyFont="1" applyFill="1" applyBorder="1" applyAlignment="1">
      <alignment vertical="center"/>
    </xf>
    <xf numFmtId="178" fontId="3" fillId="53" borderId="155" xfId="0" applyNumberFormat="1" applyFont="1" applyFill="1" applyBorder="1" applyAlignment="1">
      <alignment vertical="center"/>
    </xf>
    <xf numFmtId="175" fontId="3" fillId="53" borderId="156" xfId="0" applyNumberFormat="1" applyFont="1" applyFill="1" applyBorder="1" applyAlignment="1">
      <alignment vertical="center"/>
    </xf>
    <xf numFmtId="165" fontId="73" fillId="53" borderId="132" xfId="0" applyNumberFormat="1" applyFont="1" applyFill="1" applyBorder="1" applyAlignment="1">
      <alignment vertical="center"/>
    </xf>
    <xf numFmtId="178" fontId="73" fillId="53" borderId="155" xfId="0" applyNumberFormat="1" applyFont="1" applyFill="1" applyBorder="1" applyAlignment="1">
      <alignment vertical="center"/>
    </xf>
    <xf numFmtId="165" fontId="12" fillId="0" borderId="0" xfId="0" applyNumberFormat="1" applyFont="1" applyFill="1" applyBorder="1"/>
    <xf numFmtId="165" fontId="100" fillId="53" borderId="132" xfId="0" applyNumberFormat="1" applyFont="1" applyFill="1" applyBorder="1" applyAlignment="1">
      <alignment vertical="center"/>
    </xf>
    <xf numFmtId="0" fontId="7" fillId="53" borderId="72" xfId="2" applyFont="1" applyFill="1" applyBorder="1" applyAlignment="1">
      <alignment horizontal="center" vertical="center" wrapText="1"/>
    </xf>
    <xf numFmtId="0" fontId="3" fillId="53" borderId="11" xfId="0" applyFont="1" applyFill="1" applyBorder="1" applyAlignment="1">
      <alignment horizontal="left" vertical="center"/>
    </xf>
    <xf numFmtId="0" fontId="3" fillId="53" borderId="107" xfId="0" applyFont="1" applyFill="1" applyBorder="1" applyAlignment="1">
      <alignment horizontal="center" vertical="center"/>
    </xf>
    <xf numFmtId="165" fontId="3" fillId="53" borderId="6" xfId="0" applyNumberFormat="1" applyFont="1" applyFill="1" applyBorder="1" applyAlignment="1">
      <alignment vertical="center"/>
    </xf>
    <xf numFmtId="0" fontId="7" fillId="53" borderId="4" xfId="2" applyFont="1" applyFill="1" applyBorder="1" applyAlignment="1">
      <alignment horizontal="center" vertical="center" wrapText="1"/>
    </xf>
    <xf numFmtId="0" fontId="29" fillId="53" borderId="4" xfId="2" applyFont="1" applyFill="1" applyBorder="1" applyAlignment="1">
      <alignment horizontal="center" vertical="center" wrapText="1"/>
    </xf>
    <xf numFmtId="0" fontId="3" fillId="53" borderId="8" xfId="0" applyFont="1" applyFill="1" applyBorder="1" applyAlignment="1">
      <alignment horizontal="center" vertical="center"/>
    </xf>
    <xf numFmtId="0" fontId="3" fillId="53" borderId="12" xfId="0" applyFont="1" applyFill="1" applyBorder="1" applyAlignment="1">
      <alignment horizontal="center" vertical="center"/>
    </xf>
    <xf numFmtId="0" fontId="3" fillId="53" borderId="8" xfId="0" applyFont="1" applyFill="1" applyBorder="1" applyAlignment="1">
      <alignment horizontal="left" vertical="center"/>
    </xf>
    <xf numFmtId="165" fontId="26" fillId="53" borderId="155" xfId="0" applyNumberFormat="1" applyFont="1" applyFill="1" applyBorder="1" applyAlignment="1">
      <alignment horizontal="center" vertical="center"/>
    </xf>
    <xf numFmtId="165" fontId="3" fillId="53" borderId="155" xfId="0" applyNumberFormat="1" applyFont="1" applyFill="1" applyBorder="1" applyAlignment="1">
      <alignment vertical="center"/>
    </xf>
    <xf numFmtId="0" fontId="7" fillId="53" borderId="157" xfId="2" applyFont="1" applyFill="1" applyBorder="1" applyAlignment="1">
      <alignment horizontal="center" vertical="center" wrapText="1"/>
    </xf>
    <xf numFmtId="0" fontId="29" fillId="53" borderId="157" xfId="2" applyFont="1" applyFill="1" applyBorder="1" applyAlignment="1">
      <alignment horizontal="center" vertical="center" wrapText="1"/>
    </xf>
    <xf numFmtId="0" fontId="14" fillId="0" borderId="156" xfId="0" quotePrefix="1" applyFont="1" applyFill="1" applyBorder="1" applyAlignment="1">
      <alignment horizontal="left" vertical="center"/>
    </xf>
    <xf numFmtId="165" fontId="14" fillId="0" borderId="156" xfId="4" applyNumberFormat="1" applyFont="1" applyFill="1" applyBorder="1" applyAlignment="1" applyProtection="1">
      <alignment vertical="center"/>
    </xf>
    <xf numFmtId="165" fontId="11" fillId="0" borderId="156" xfId="1" applyNumberFormat="1" applyFont="1" applyFill="1" applyBorder="1" applyAlignment="1" applyProtection="1">
      <alignment vertical="center"/>
    </xf>
    <xf numFmtId="165" fontId="2" fillId="0" borderId="156" xfId="4" applyNumberFormat="1" applyFont="1" applyFill="1" applyBorder="1" applyAlignment="1" applyProtection="1">
      <alignment vertical="center"/>
    </xf>
    <xf numFmtId="165" fontId="13" fillId="0" borderId="156" xfId="5" applyNumberFormat="1" applyFont="1" applyFill="1" applyBorder="1" applyAlignment="1">
      <alignment horizontal="center" vertical="center"/>
    </xf>
    <xf numFmtId="165" fontId="11" fillId="0" borderId="156" xfId="1" applyNumberFormat="1" applyFont="1" applyFill="1" applyBorder="1" applyAlignment="1">
      <alignment horizontal="center" vertical="center"/>
    </xf>
    <xf numFmtId="0" fontId="13" fillId="0" borderId="156" xfId="0" quotePrefix="1" applyFont="1" applyFill="1" applyBorder="1" applyAlignment="1">
      <alignment horizontal="left" vertical="center"/>
    </xf>
    <xf numFmtId="165" fontId="3" fillId="53" borderId="115" xfId="0" applyNumberFormat="1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7" fillId="53" borderId="156" xfId="2" applyFont="1" applyFill="1" applyBorder="1" applyAlignment="1">
      <alignment horizontal="center" vertical="center" wrapText="1"/>
    </xf>
    <xf numFmtId="0" fontId="29" fillId="53" borderId="156" xfId="2" applyFont="1" applyFill="1" applyBorder="1" applyAlignment="1">
      <alignment horizontal="center" vertical="center" wrapText="1"/>
    </xf>
    <xf numFmtId="49" fontId="13" fillId="0" borderId="156" xfId="0" quotePrefix="1" applyNumberFormat="1" applyFont="1" applyFill="1" applyBorder="1" applyAlignment="1">
      <alignment horizontal="left" vertical="center"/>
    </xf>
    <xf numFmtId="165" fontId="13" fillId="0" borderId="156" xfId="4" applyNumberFormat="1" applyFont="1" applyFill="1" applyBorder="1" applyAlignment="1" applyProtection="1">
      <alignment vertical="center"/>
    </xf>
    <xf numFmtId="0" fontId="11" fillId="0" borderId="158" xfId="0" applyFont="1" applyFill="1" applyBorder="1" applyAlignment="1">
      <alignment horizontal="left" vertical="center"/>
    </xf>
    <xf numFmtId="165" fontId="11" fillId="0" borderId="156" xfId="1" applyNumberFormat="1" applyFont="1" applyFill="1" applyBorder="1" applyAlignment="1" applyProtection="1">
      <alignment vertical="center"/>
      <protection locked="0"/>
    </xf>
    <xf numFmtId="165" fontId="13" fillId="6" borderId="156" xfId="0" applyNumberFormat="1" applyFont="1" applyFill="1" applyBorder="1" applyAlignment="1">
      <alignment horizontal="center" vertical="center"/>
    </xf>
    <xf numFmtId="0" fontId="87" fillId="0" borderId="156" xfId="0" applyFont="1" applyFill="1" applyBorder="1" applyAlignment="1">
      <alignment horizontal="center" vertical="center"/>
    </xf>
    <xf numFmtId="165" fontId="11" fillId="0" borderId="156" xfId="4" applyNumberFormat="1" applyFont="1" applyFill="1" applyBorder="1" applyAlignment="1" applyProtection="1">
      <alignment vertical="center"/>
      <protection locked="0"/>
    </xf>
    <xf numFmtId="0" fontId="13" fillId="0" borderId="158" xfId="0" quotePrefix="1" applyFont="1" applyFill="1" applyBorder="1" applyAlignment="1">
      <alignment horizontal="left" vertical="center"/>
    </xf>
    <xf numFmtId="49" fontId="13" fillId="0" borderId="158" xfId="0" quotePrefix="1" applyNumberFormat="1" applyFont="1" applyFill="1" applyBorder="1" applyAlignment="1">
      <alignment horizontal="left" vertical="center"/>
    </xf>
    <xf numFmtId="0" fontId="3" fillId="53" borderId="115" xfId="0" applyFont="1" applyFill="1" applyBorder="1" applyAlignment="1">
      <alignment horizontal="left" vertical="center"/>
    </xf>
    <xf numFmtId="165" fontId="3" fillId="53" borderId="129" xfId="0" applyNumberFormat="1" applyFont="1" applyFill="1" applyBorder="1" applyAlignment="1">
      <alignment vertical="center"/>
    </xf>
    <xf numFmtId="0" fontId="7" fillId="53" borderId="157" xfId="2" applyFont="1" applyFill="1" applyBorder="1" applyAlignment="1">
      <alignment horizontal="center" vertical="center" wrapText="1"/>
    </xf>
    <xf numFmtId="49" fontId="13" fillId="0" borderId="156" xfId="0" quotePrefix="1" applyNumberFormat="1" applyFont="1" applyFill="1" applyBorder="1" applyAlignment="1">
      <alignment horizontal="center" vertical="center"/>
    </xf>
    <xf numFmtId="0" fontId="14" fillId="0" borderId="156" xfId="0" applyFont="1" applyFill="1" applyBorder="1" applyAlignment="1">
      <alignment horizontal="left" vertical="center"/>
    </xf>
    <xf numFmtId="0" fontId="14" fillId="0" borderId="129" xfId="26" applyFont="1" applyFill="1" applyBorder="1" applyAlignment="1">
      <alignment horizontal="center" vertical="center"/>
    </xf>
    <xf numFmtId="165" fontId="14" fillId="0" borderId="156" xfId="4" applyNumberFormat="1" applyFont="1" applyFill="1" applyBorder="1" applyAlignment="1" applyProtection="1">
      <alignment vertical="center"/>
      <protection locked="0"/>
    </xf>
    <xf numFmtId="0" fontId="13" fillId="0" borderId="156" xfId="312" applyFont="1" applyFill="1" applyBorder="1" applyAlignment="1">
      <alignment horizontal="left" vertical="center"/>
    </xf>
    <xf numFmtId="0" fontId="3" fillId="53" borderId="132" xfId="0" applyFont="1" applyFill="1" applyBorder="1" applyAlignment="1">
      <alignment horizontal="center" vertical="center"/>
    </xf>
    <xf numFmtId="165" fontId="14" fillId="0" borderId="156" xfId="205" applyNumberFormat="1" applyFont="1" applyFill="1" applyBorder="1" applyAlignment="1" applyProtection="1">
      <alignment vertical="center"/>
    </xf>
    <xf numFmtId="165" fontId="14" fillId="0" borderId="156" xfId="5" applyNumberFormat="1" applyFont="1" applyFill="1" applyBorder="1" applyAlignment="1">
      <alignment horizontal="center" vertical="center"/>
    </xf>
    <xf numFmtId="165" fontId="14" fillId="0" borderId="156" xfId="0" applyNumberFormat="1" applyFont="1" applyFill="1" applyBorder="1" applyAlignment="1">
      <alignment horizontal="center" vertical="center"/>
    </xf>
    <xf numFmtId="165" fontId="14" fillId="0" borderId="129" xfId="4" applyNumberFormat="1" applyFont="1" applyFill="1" applyBorder="1" applyAlignment="1" applyProtection="1">
      <alignment vertical="center"/>
    </xf>
    <xf numFmtId="0" fontId="13" fillId="0" borderId="107" xfId="0" quotePrefix="1" applyFont="1" applyFill="1" applyBorder="1" applyAlignment="1">
      <alignment horizontal="left" vertical="center"/>
    </xf>
    <xf numFmtId="0" fontId="2" fillId="0" borderId="156" xfId="312" applyFont="1" applyFill="1" applyBorder="1" applyAlignment="1">
      <alignment horizontal="left" vertical="center"/>
    </xf>
    <xf numFmtId="0" fontId="2" fillId="0" borderId="156" xfId="0" applyFont="1" applyFill="1" applyBorder="1" applyAlignment="1">
      <alignment vertical="center"/>
    </xf>
    <xf numFmtId="0" fontId="2" fillId="0" borderId="157" xfId="0" applyFont="1" applyFill="1" applyBorder="1" applyAlignment="1">
      <alignment vertical="center"/>
    </xf>
    <xf numFmtId="165" fontId="14" fillId="0" borderId="157" xfId="4" applyNumberFormat="1" applyFont="1" applyFill="1" applyBorder="1" applyAlignment="1" applyProtection="1">
      <alignment vertical="center"/>
    </xf>
    <xf numFmtId="165" fontId="13" fillId="0" borderId="157" xfId="4" applyNumberFormat="1" applyFont="1" applyFill="1" applyBorder="1" applyAlignment="1" applyProtection="1">
      <alignment vertical="center"/>
    </xf>
    <xf numFmtId="165" fontId="13" fillId="0" borderId="157" xfId="5" applyNumberFormat="1" applyFont="1" applyFill="1" applyBorder="1" applyAlignment="1">
      <alignment horizontal="center" vertical="center"/>
    </xf>
    <xf numFmtId="165" fontId="13" fillId="0" borderId="157" xfId="0" applyNumberFormat="1" applyFont="1" applyFill="1" applyBorder="1" applyAlignment="1">
      <alignment horizontal="center" vertical="center"/>
    </xf>
    <xf numFmtId="0" fontId="0" fillId="0" borderId="156" xfId="0" applyFill="1" applyBorder="1" applyAlignment="1">
      <alignment vertical="center"/>
    </xf>
    <xf numFmtId="0" fontId="2" fillId="0" borderId="156" xfId="0" applyFont="1" applyFill="1" applyBorder="1" applyAlignment="1">
      <alignment horizontal="left" vertical="center"/>
    </xf>
    <xf numFmtId="0" fontId="13" fillId="0" borderId="156" xfId="0" applyFont="1" applyFill="1" applyBorder="1" applyAlignment="1">
      <alignment vertical="center"/>
    </xf>
    <xf numFmtId="0" fontId="0" fillId="0" borderId="156" xfId="0" applyFont="1" applyFill="1" applyBorder="1" applyAlignment="1">
      <alignment horizontal="left" vertical="center"/>
    </xf>
    <xf numFmtId="43" fontId="13" fillId="0" borderId="157" xfId="1" applyFont="1" applyFill="1" applyBorder="1" applyAlignment="1">
      <alignment horizontal="center" vertical="center"/>
    </xf>
    <xf numFmtId="43" fontId="13" fillId="0" borderId="156" xfId="1" applyFont="1" applyFill="1" applyBorder="1" applyAlignment="1">
      <alignment horizontal="center" vertical="center"/>
    </xf>
    <xf numFmtId="0" fontId="13" fillId="0" borderId="156" xfId="0" applyFont="1" applyBorder="1" applyAlignment="1">
      <alignment vertical="center"/>
    </xf>
    <xf numFmtId="0" fontId="3" fillId="53" borderId="156" xfId="0" applyFont="1" applyFill="1" applyBorder="1" applyAlignment="1">
      <alignment horizontal="left" vertical="center"/>
    </xf>
    <xf numFmtId="0" fontId="9" fillId="53" borderId="156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1" fillId="0" borderId="0" xfId="0" applyFont="1" applyFill="1" applyAlignment="1">
      <alignment vertical="center"/>
    </xf>
    <xf numFmtId="0" fontId="40" fillId="0" borderId="0" xfId="0" applyFont="1" applyAlignment="1">
      <alignment vertical="center"/>
    </xf>
    <xf numFmtId="0" fontId="12" fillId="0" borderId="156" xfId="0" quotePrefix="1" applyFont="1" applyFill="1" applyBorder="1" applyAlignment="1">
      <alignment horizontal="center" vertical="center" wrapText="1"/>
    </xf>
    <xf numFmtId="1" fontId="3" fillId="53" borderId="3" xfId="0" applyNumberFormat="1" applyFont="1" applyFill="1" applyBorder="1" applyAlignment="1">
      <alignment horizontal="center" vertical="center"/>
    </xf>
    <xf numFmtId="1" fontId="3" fillId="53" borderId="12" xfId="0" applyNumberFormat="1" applyFont="1" applyFill="1" applyBorder="1" applyAlignment="1">
      <alignment horizontal="center" vertical="center"/>
    </xf>
    <xf numFmtId="1" fontId="3" fillId="53" borderId="6" xfId="0" applyNumberFormat="1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vertical="center"/>
    </xf>
    <xf numFmtId="0" fontId="3" fillId="53" borderId="156" xfId="0" applyFont="1" applyFill="1" applyBorder="1" applyAlignment="1">
      <alignment vertical="center"/>
    </xf>
    <xf numFmtId="0" fontId="3" fillId="53" borderId="159" xfId="0" applyFont="1" applyFill="1" applyBorder="1" applyAlignment="1">
      <alignment vertical="center"/>
    </xf>
    <xf numFmtId="0" fontId="3" fillId="53" borderId="115" xfId="0" applyFont="1" applyFill="1" applyBorder="1" applyAlignment="1">
      <alignment vertical="center"/>
    </xf>
    <xf numFmtId="0" fontId="3" fillId="53" borderId="107" xfId="0" applyFont="1" applyFill="1" applyBorder="1" applyAlignment="1">
      <alignment vertical="center"/>
    </xf>
    <xf numFmtId="176" fontId="3" fillId="53" borderId="158" xfId="0" applyNumberFormat="1" applyFont="1" applyFill="1" applyBorder="1" applyAlignment="1">
      <alignment horizontal="center" vertical="center"/>
    </xf>
    <xf numFmtId="169" fontId="14" fillId="2" borderId="6" xfId="2" applyNumberFormat="1" applyFont="1" applyFill="1" applyBorder="1" applyAlignment="1">
      <alignment horizontal="center" vertical="center"/>
    </xf>
    <xf numFmtId="0" fontId="44" fillId="0" borderId="158" xfId="0" applyFont="1" applyBorder="1" applyAlignment="1">
      <alignment vertical="center"/>
    </xf>
    <xf numFmtId="0" fontId="34" fillId="0" borderId="158" xfId="0" applyFont="1" applyBorder="1" applyAlignment="1">
      <alignment horizontal="center" vertical="center"/>
    </xf>
    <xf numFmtId="0" fontId="34" fillId="0" borderId="159" xfId="0" applyFont="1" applyBorder="1" applyAlignment="1">
      <alignment vertical="center"/>
    </xf>
    <xf numFmtId="0" fontId="34" fillId="0" borderId="158" xfId="0" applyFont="1" applyBorder="1" applyAlignment="1">
      <alignment vertical="center"/>
    </xf>
    <xf numFmtId="165" fontId="34" fillId="0" borderId="155" xfId="0" applyNumberFormat="1" applyFont="1" applyBorder="1" applyAlignment="1">
      <alignment vertical="center"/>
    </xf>
    <xf numFmtId="0" fontId="34" fillId="0" borderId="18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165" fontId="34" fillId="0" borderId="160" xfId="0" applyNumberFormat="1" applyFont="1" applyBorder="1" applyAlignment="1">
      <alignment vertical="center"/>
    </xf>
    <xf numFmtId="0" fontId="44" fillId="0" borderId="152" xfId="0" applyFont="1" applyBorder="1" applyAlignment="1">
      <alignment vertical="center"/>
    </xf>
    <xf numFmtId="0" fontId="44" fillId="0" borderId="158" xfId="0" applyFont="1" applyFill="1" applyBorder="1" applyAlignment="1">
      <alignment vertical="center"/>
    </xf>
    <xf numFmtId="0" fontId="44" fillId="0" borderId="159" xfId="0" applyFont="1" applyFill="1" applyBorder="1" applyAlignment="1">
      <alignment vertical="center"/>
    </xf>
    <xf numFmtId="0" fontId="34" fillId="0" borderId="158" xfId="0" applyFont="1" applyFill="1" applyBorder="1" applyAlignment="1">
      <alignment vertical="center"/>
    </xf>
    <xf numFmtId="0" fontId="34" fillId="0" borderId="159" xfId="0" applyFont="1" applyFill="1" applyBorder="1" applyAlignment="1">
      <alignment vertical="center"/>
    </xf>
    <xf numFmtId="165" fontId="34" fillId="0" borderId="155" xfId="0" applyNumberFormat="1" applyFont="1" applyFill="1" applyBorder="1" applyAlignment="1">
      <alignment vertical="center"/>
    </xf>
    <xf numFmtId="0" fontId="15" fillId="53" borderId="158" xfId="0" applyFont="1" applyFill="1" applyBorder="1" applyAlignment="1">
      <alignment horizontal="left" vertical="center"/>
    </xf>
    <xf numFmtId="0" fontId="73" fillId="53" borderId="158" xfId="0" applyFont="1" applyFill="1" applyBorder="1" applyAlignment="1">
      <alignment horizontal="center" vertical="center"/>
    </xf>
    <xf numFmtId="0" fontId="73" fillId="53" borderId="159" xfId="0" applyFont="1" applyFill="1" applyBorder="1" applyAlignment="1">
      <alignment vertical="center"/>
    </xf>
    <xf numFmtId="0" fontId="73" fillId="53" borderId="115" xfId="0" applyFont="1" applyFill="1" applyBorder="1" applyAlignment="1">
      <alignment vertical="center"/>
    </xf>
    <xf numFmtId="0" fontId="73" fillId="53" borderId="107" xfId="0" applyFont="1" applyFill="1" applyBorder="1" applyAlignment="1">
      <alignment vertical="center"/>
    </xf>
    <xf numFmtId="0" fontId="45" fillId="53" borderId="115" xfId="0" applyFont="1" applyFill="1" applyBorder="1" applyAlignment="1">
      <alignment horizontal="left" vertical="center"/>
    </xf>
    <xf numFmtId="176" fontId="73" fillId="53" borderId="158" xfId="0" applyNumberFormat="1" applyFont="1" applyFill="1" applyBorder="1" applyAlignment="1">
      <alignment horizontal="center" vertical="center"/>
    </xf>
    <xf numFmtId="0" fontId="73" fillId="53" borderId="155" xfId="0" applyFont="1" applyFill="1" applyBorder="1" applyAlignment="1">
      <alignment vertical="center"/>
    </xf>
    <xf numFmtId="0" fontId="45" fillId="53" borderId="158" xfId="0" applyFont="1" applyFill="1" applyBorder="1" applyAlignment="1">
      <alignment horizontal="left" vertical="center"/>
    </xf>
    <xf numFmtId="0" fontId="7" fillId="53" borderId="129" xfId="2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65" fontId="13" fillId="0" borderId="80" xfId="1" applyNumberFormat="1" applyFont="1" applyFill="1" applyBorder="1" applyAlignment="1">
      <alignment horizontal="center" vertical="center"/>
    </xf>
    <xf numFmtId="0" fontId="13" fillId="0" borderId="72" xfId="0" quotePrefix="1" applyFont="1" applyFill="1" applyBorder="1" applyAlignment="1">
      <alignment horizontal="center" vertical="center"/>
    </xf>
    <xf numFmtId="165" fontId="14" fillId="0" borderId="72" xfId="205" applyNumberFormat="1" applyFont="1" applyFill="1" applyBorder="1" applyAlignment="1" applyProtection="1">
      <alignment vertical="center"/>
    </xf>
    <xf numFmtId="165" fontId="13" fillId="0" borderId="72" xfId="1" applyNumberFormat="1" applyFont="1" applyFill="1" applyBorder="1" applyAlignment="1">
      <alignment vertical="center"/>
    </xf>
    <xf numFmtId="165" fontId="14" fillId="0" borderId="72" xfId="1" applyNumberFormat="1" applyFont="1" applyFill="1" applyBorder="1" applyAlignment="1" applyProtection="1">
      <alignment vertical="center"/>
    </xf>
    <xf numFmtId="165" fontId="13" fillId="0" borderId="72" xfId="208" applyNumberFormat="1" applyFont="1" applyFill="1" applyBorder="1" applyAlignment="1">
      <alignment horizontal="center" vertical="center"/>
    </xf>
    <xf numFmtId="165" fontId="13" fillId="0" borderId="72" xfId="0" applyNumberFormat="1" applyFont="1" applyFill="1" applyBorder="1" applyAlignment="1">
      <alignment horizontal="center" vertical="center"/>
    </xf>
    <xf numFmtId="165" fontId="14" fillId="0" borderId="80" xfId="1" applyNumberFormat="1" applyFont="1" applyFill="1" applyBorder="1" applyAlignment="1" applyProtection="1">
      <alignment vertical="center"/>
    </xf>
    <xf numFmtId="165" fontId="9" fillId="0" borderId="0" xfId="1" applyNumberFormat="1" applyFont="1" applyFill="1" applyBorder="1" applyAlignment="1">
      <alignment vertical="center"/>
    </xf>
    <xf numFmtId="0" fontId="9" fillId="53" borderId="68" xfId="0" applyFont="1" applyFill="1" applyBorder="1" applyAlignment="1">
      <alignment horizontal="center" vertical="center"/>
    </xf>
    <xf numFmtId="165" fontId="9" fillId="53" borderId="72" xfId="0" applyNumberFormat="1" applyFont="1" applyFill="1" applyBorder="1" applyAlignment="1">
      <alignment vertical="center"/>
    </xf>
    <xf numFmtId="165" fontId="9" fillId="0" borderId="0" xfId="0" applyNumberFormat="1" applyFont="1" applyFill="1" applyBorder="1" applyAlignment="1">
      <alignment vertical="center"/>
    </xf>
    <xf numFmtId="165" fontId="13" fillId="0" borderId="0" xfId="1" applyNumberFormat="1" applyFont="1" applyFill="1" applyAlignment="1">
      <alignment vertical="center"/>
    </xf>
    <xf numFmtId="0" fontId="13" fillId="0" borderId="0" xfId="210" applyFont="1" applyBorder="1" applyAlignment="1">
      <alignment horizontal="center" vertical="center"/>
    </xf>
    <xf numFmtId="165" fontId="13" fillId="0" borderId="0" xfId="1" applyNumberFormat="1" applyFont="1" applyBorder="1" applyAlignment="1">
      <alignment horizontal="center" vertical="center"/>
    </xf>
    <xf numFmtId="0" fontId="13" fillId="0" borderId="0" xfId="210" applyFont="1" applyBorder="1" applyAlignment="1">
      <alignment vertical="center"/>
    </xf>
    <xf numFmtId="165" fontId="13" fillId="0" borderId="0" xfId="208" applyNumberFormat="1" applyFont="1" applyBorder="1" applyAlignment="1">
      <alignment vertical="center"/>
    </xf>
    <xf numFmtId="165" fontId="13" fillId="0" borderId="0" xfId="1" applyNumberFormat="1" applyFont="1" applyBorder="1" applyAlignment="1">
      <alignment vertical="center"/>
    </xf>
    <xf numFmtId="0" fontId="13" fillId="0" borderId="8" xfId="209" applyFont="1" applyBorder="1" applyAlignment="1">
      <alignment vertical="center"/>
    </xf>
    <xf numFmtId="0" fontId="13" fillId="0" borderId="8" xfId="210" applyFont="1" applyBorder="1" applyAlignment="1">
      <alignment horizontal="center" vertical="center"/>
    </xf>
    <xf numFmtId="0" fontId="13" fillId="0" borderId="156" xfId="0" applyFont="1" applyFill="1" applyBorder="1" applyAlignment="1">
      <alignment horizontal="center"/>
    </xf>
    <xf numFmtId="165" fontId="40" fillId="0" borderId="72" xfId="1" applyNumberFormat="1" applyFont="1" applyFill="1" applyBorder="1" applyAlignment="1">
      <alignment vertical="center"/>
    </xf>
    <xf numFmtId="165" fontId="13" fillId="0" borderId="0" xfId="1" applyNumberFormat="1" applyFont="1" applyFill="1" applyBorder="1" applyAlignment="1">
      <alignment horizontal="center" vertical="center"/>
    </xf>
    <xf numFmtId="165" fontId="9" fillId="53" borderId="99" xfId="0" applyNumberFormat="1" applyFont="1" applyFill="1" applyBorder="1" applyAlignment="1">
      <alignment vertical="center"/>
    </xf>
    <xf numFmtId="165" fontId="13" fillId="0" borderId="0" xfId="1" applyNumberFormat="1" applyFont="1" applyAlignment="1">
      <alignment vertical="center"/>
    </xf>
    <xf numFmtId="165" fontId="13" fillId="0" borderId="80" xfId="1" applyNumberFormat="1" applyFont="1" applyFill="1" applyBorder="1" applyAlignment="1">
      <alignment horizontal="center" vertical="center" wrapText="1"/>
    </xf>
    <xf numFmtId="0" fontId="13" fillId="0" borderId="72" xfId="0" quotePrefix="1" applyFont="1" applyBorder="1" applyAlignment="1">
      <alignment horizontal="center" vertical="center"/>
    </xf>
    <xf numFmtId="165" fontId="14" fillId="0" borderId="72" xfId="1" applyNumberFormat="1" applyFont="1" applyFill="1" applyBorder="1" applyAlignment="1" applyProtection="1">
      <alignment horizontal="right" vertical="center"/>
    </xf>
    <xf numFmtId="165" fontId="13" fillId="0" borderId="72" xfId="1" applyNumberFormat="1" applyFont="1" applyBorder="1" applyAlignment="1">
      <alignment vertical="center"/>
    </xf>
    <xf numFmtId="165" fontId="40" fillId="0" borderId="72" xfId="1" applyNumberFormat="1" applyFont="1" applyBorder="1" applyAlignment="1">
      <alignment vertical="center"/>
    </xf>
    <xf numFmtId="165" fontId="13" fillId="0" borderId="72" xfId="208" applyNumberFormat="1" applyFont="1" applyBorder="1" applyAlignment="1">
      <alignment horizontal="center" vertical="center"/>
    </xf>
    <xf numFmtId="165" fontId="13" fillId="0" borderId="72" xfId="0" applyNumberFormat="1" applyFont="1" applyBorder="1" applyAlignment="1">
      <alignment horizontal="center" vertical="center"/>
    </xf>
    <xf numFmtId="165" fontId="14" fillId="0" borderId="80" xfId="1" applyNumberFormat="1" applyFont="1" applyFill="1" applyBorder="1" applyAlignment="1" applyProtection="1">
      <alignment horizontal="right" vertical="center"/>
    </xf>
    <xf numFmtId="165" fontId="40" fillId="0" borderId="80" xfId="1" applyNumberFormat="1" applyFont="1" applyBorder="1" applyAlignment="1">
      <alignment vertical="center"/>
    </xf>
    <xf numFmtId="165" fontId="13" fillId="0" borderId="80" xfId="1" applyNumberFormat="1" applyFont="1" applyBorder="1" applyAlignment="1">
      <alignment vertical="center"/>
    </xf>
    <xf numFmtId="165" fontId="13" fillId="0" borderId="80" xfId="208" applyNumberFormat="1" applyFont="1" applyBorder="1" applyAlignment="1">
      <alignment horizontal="center" vertical="center"/>
    </xf>
    <xf numFmtId="165" fontId="13" fillId="0" borderId="80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165" fontId="14" fillId="0" borderId="6" xfId="205" applyNumberFormat="1" applyFont="1" applyFill="1" applyBorder="1" applyAlignment="1" applyProtection="1">
      <alignment vertical="center"/>
    </xf>
    <xf numFmtId="165" fontId="14" fillId="0" borderId="6" xfId="1" applyNumberFormat="1" applyFont="1" applyFill="1" applyBorder="1" applyAlignment="1" applyProtection="1">
      <alignment horizontal="right" vertical="center"/>
    </xf>
    <xf numFmtId="165" fontId="40" fillId="0" borderId="6" xfId="1" applyNumberFormat="1" applyFont="1" applyBorder="1" applyAlignment="1">
      <alignment vertical="center"/>
    </xf>
    <xf numFmtId="165" fontId="13" fillId="0" borderId="6" xfId="1" applyNumberFormat="1" applyFont="1" applyBorder="1" applyAlignment="1">
      <alignment vertical="center"/>
    </xf>
    <xf numFmtId="165" fontId="13" fillId="0" borderId="6" xfId="208" applyNumberFormat="1" applyFont="1" applyBorder="1" applyAlignment="1">
      <alignment horizontal="center" vertical="center"/>
    </xf>
    <xf numFmtId="165" fontId="13" fillId="0" borderId="6" xfId="0" applyNumberFormat="1" applyFont="1" applyBorder="1" applyAlignment="1">
      <alignment horizontal="center" vertical="center"/>
    </xf>
    <xf numFmtId="41" fontId="9" fillId="53" borderId="68" xfId="0" applyNumberFormat="1" applyFont="1" applyFill="1" applyBorder="1" applyAlignment="1">
      <alignment horizontal="center" vertical="center"/>
    </xf>
    <xf numFmtId="165" fontId="9" fillId="53" borderId="101" xfId="0" applyNumberFormat="1" applyFont="1" applyFill="1" applyBorder="1" applyAlignment="1">
      <alignment vertical="center"/>
    </xf>
    <xf numFmtId="165" fontId="14" fillId="0" borderId="156" xfId="1" applyNumberFormat="1" applyFont="1" applyFill="1" applyBorder="1" applyAlignment="1" applyProtection="1">
      <alignment horizontal="right" vertical="center"/>
    </xf>
    <xf numFmtId="165" fontId="13" fillId="0" borderId="156" xfId="1" applyNumberFormat="1" applyFont="1" applyFill="1" applyBorder="1" applyAlignment="1">
      <alignment vertical="center"/>
    </xf>
    <xf numFmtId="165" fontId="13" fillId="0" borderId="156" xfId="208" applyNumberFormat="1" applyFont="1" applyFill="1" applyBorder="1" applyAlignment="1">
      <alignment horizontal="center" vertical="center"/>
    </xf>
    <xf numFmtId="0" fontId="14" fillId="0" borderId="156" xfId="0" quotePrefix="1" applyFont="1" applyFill="1" applyBorder="1" applyAlignment="1">
      <alignment horizontal="center" vertical="center"/>
    </xf>
    <xf numFmtId="0" fontId="3" fillId="53" borderId="3" xfId="0" applyFont="1" applyFill="1" applyBorder="1" applyAlignment="1">
      <alignment horizontal="center" vertical="center"/>
    </xf>
    <xf numFmtId="0" fontId="3" fillId="53" borderId="158" xfId="0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horizontal="center" vertical="center"/>
    </xf>
    <xf numFmtId="0" fontId="13" fillId="53" borderId="72" xfId="0" applyFont="1" applyFill="1" applyBorder="1" applyAlignment="1">
      <alignment vertical="center"/>
    </xf>
    <xf numFmtId="0" fontId="13" fillId="0" borderId="2" xfId="0" quotePrefix="1" applyFont="1" applyBorder="1" applyAlignment="1">
      <alignment horizontal="center" vertical="center"/>
    </xf>
    <xf numFmtId="0" fontId="14" fillId="0" borderId="4" xfId="81" applyNumberFormat="1" applyFont="1" applyFill="1" applyBorder="1" applyAlignment="1">
      <alignment horizontal="left" vertical="center"/>
    </xf>
    <xf numFmtId="165" fontId="14" fillId="0" borderId="4" xfId="4" applyNumberFormat="1" applyFont="1" applyFill="1" applyBorder="1" applyAlignment="1" applyProtection="1">
      <alignment horizontal="right" vertical="center"/>
    </xf>
    <xf numFmtId="0" fontId="13" fillId="0" borderId="12" xfId="0" applyFont="1" applyFill="1" applyBorder="1" applyAlignment="1">
      <alignment horizontal="center" vertical="center"/>
    </xf>
    <xf numFmtId="165" fontId="14" fillId="0" borderId="4" xfId="1" applyNumberFormat="1" applyFont="1" applyFill="1" applyBorder="1" applyAlignment="1" applyProtection="1">
      <alignment vertical="center"/>
      <protection locked="0"/>
    </xf>
    <xf numFmtId="0" fontId="13" fillId="0" borderId="4" xfId="26" applyFont="1" applyFill="1" applyBorder="1" applyAlignment="1">
      <alignment horizontal="left" vertical="center"/>
    </xf>
    <xf numFmtId="0" fontId="13" fillId="0" borderId="4" xfId="26" applyFont="1" applyFill="1" applyBorder="1" applyAlignment="1">
      <alignment horizontal="center" vertical="center"/>
    </xf>
    <xf numFmtId="165" fontId="13" fillId="0" borderId="4" xfId="2" applyNumberFormat="1" applyFont="1" applyFill="1" applyBorder="1" applyAlignment="1">
      <alignment horizontal="center" vertical="center" wrapText="1"/>
    </xf>
    <xf numFmtId="165" fontId="13" fillId="0" borderId="4" xfId="4" applyNumberFormat="1" applyFont="1" applyFill="1" applyBorder="1" applyAlignment="1" applyProtection="1">
      <alignment vertical="center"/>
      <protection locked="0"/>
    </xf>
    <xf numFmtId="165" fontId="13" fillId="0" borderId="4" xfId="0" applyNumberFormat="1" applyFont="1" applyFill="1" applyBorder="1" applyAlignment="1">
      <alignment vertical="center"/>
    </xf>
    <xf numFmtId="0" fontId="9" fillId="53" borderId="12" xfId="0" applyFont="1" applyFill="1" applyBorder="1" applyAlignment="1">
      <alignment horizontal="center" vertical="center"/>
    </xf>
    <xf numFmtId="0" fontId="13" fillId="0" borderId="156" xfId="0" applyFont="1" applyBorder="1" applyAlignment="1">
      <alignment horizontal="center" vertical="center"/>
    </xf>
    <xf numFmtId="0" fontId="13" fillId="0" borderId="35" xfId="0" applyFont="1" applyFill="1" applyBorder="1" applyAlignment="1">
      <alignment horizontal="center" vertical="center"/>
    </xf>
    <xf numFmtId="0" fontId="13" fillId="0" borderId="2" xfId="0" quotePrefix="1" applyFont="1" applyFill="1" applyBorder="1" applyAlignment="1">
      <alignment horizontal="center" vertical="center"/>
    </xf>
    <xf numFmtId="0" fontId="7" fillId="53" borderId="80" xfId="2" applyFont="1" applyFill="1" applyBorder="1" applyAlignment="1">
      <alignment horizontal="center" vertical="center" wrapText="1"/>
    </xf>
    <xf numFmtId="0" fontId="8" fillId="53" borderId="4" xfId="2" applyFont="1" applyFill="1" applyBorder="1" applyAlignment="1">
      <alignment horizontal="center" vertical="center" wrapText="1"/>
    </xf>
    <xf numFmtId="165" fontId="102" fillId="2" borderId="0" xfId="1" applyNumberFormat="1" applyFont="1" applyFill="1" applyBorder="1" applyAlignment="1">
      <alignment horizontal="center" vertical="center"/>
    </xf>
    <xf numFmtId="0" fontId="9" fillId="53" borderId="4" xfId="0" applyFont="1" applyFill="1" applyBorder="1" applyAlignment="1">
      <alignment horizontal="center" vertical="center"/>
    </xf>
    <xf numFmtId="0" fontId="14" fillId="0" borderId="4" xfId="53" applyFont="1" applyFill="1" applyBorder="1" applyAlignment="1">
      <alignment vertical="center" wrapText="1"/>
    </xf>
    <xf numFmtId="0" fontId="39" fillId="0" borderId="4" xfId="0" applyFont="1" applyFill="1" applyBorder="1" applyAlignment="1">
      <alignment vertical="center"/>
    </xf>
    <xf numFmtId="0" fontId="14" fillId="0" borderId="4" xfId="53" applyFont="1" applyFill="1" applyBorder="1" applyAlignment="1">
      <alignment horizontal="center" vertical="center"/>
    </xf>
    <xf numFmtId="0" fontId="14" fillId="0" borderId="4" xfId="56" applyFont="1" applyFill="1" applyBorder="1" applyAlignment="1">
      <alignment horizontal="center" vertical="center"/>
    </xf>
    <xf numFmtId="0" fontId="39" fillId="0" borderId="4" xfId="53" applyFont="1" applyFill="1" applyBorder="1" applyAlignment="1">
      <alignment vertical="center"/>
    </xf>
    <xf numFmtId="0" fontId="39" fillId="0" borderId="4" xfId="0" quotePrefix="1" applyFont="1" applyFill="1" applyBorder="1" applyAlignment="1">
      <alignment vertical="center"/>
    </xf>
    <xf numFmtId="165" fontId="14" fillId="0" borderId="6" xfId="1" applyNumberFormat="1" applyFont="1" applyFill="1" applyBorder="1" applyAlignment="1" applyProtection="1">
      <alignment vertical="center"/>
    </xf>
    <xf numFmtId="165" fontId="9" fillId="0" borderId="0" xfId="1" applyNumberFormat="1" applyFont="1" applyFill="1" applyAlignment="1">
      <alignment vertical="center"/>
    </xf>
    <xf numFmtId="0" fontId="9" fillId="53" borderId="3" xfId="0" applyFont="1" applyFill="1" applyBorder="1" applyAlignment="1">
      <alignment horizontal="center" vertical="center"/>
    </xf>
    <xf numFmtId="165" fontId="9" fillId="53" borderId="103" xfId="0" applyNumberFormat="1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165" fontId="13" fillId="0" borderId="0" xfId="0" applyNumberFormat="1" applyFont="1" applyFill="1" applyAlignment="1">
      <alignment vertical="center"/>
    </xf>
    <xf numFmtId="165" fontId="9" fillId="0" borderId="0" xfId="1" applyNumberFormat="1" applyFont="1" applyAlignment="1">
      <alignment vertical="center"/>
    </xf>
    <xf numFmtId="0" fontId="9" fillId="0" borderId="0" xfId="6" applyFont="1" applyBorder="1" applyAlignment="1">
      <alignment vertical="center"/>
    </xf>
    <xf numFmtId="0" fontId="9" fillId="0" borderId="0" xfId="7" applyFont="1" applyBorder="1" applyAlignment="1">
      <alignment horizontal="center" vertical="center"/>
    </xf>
    <xf numFmtId="165" fontId="9" fillId="0" borderId="0" xfId="5" applyNumberFormat="1" applyFont="1" applyBorder="1" applyAlignment="1">
      <alignment horizontal="center" vertical="center"/>
    </xf>
    <xf numFmtId="165" fontId="9" fillId="0" borderId="0" xfId="0" applyNumberFormat="1" applyFont="1" applyBorder="1" applyAlignment="1">
      <alignment horizontal="center" vertical="center"/>
    </xf>
    <xf numFmtId="0" fontId="103" fillId="2" borderId="0" xfId="0" applyFont="1" applyFill="1" applyBorder="1" applyAlignment="1">
      <alignment vertical="center"/>
    </xf>
    <xf numFmtId="165" fontId="14" fillId="0" borderId="6" xfId="1" applyNumberFormat="1" applyFont="1" applyFill="1" applyBorder="1" applyAlignment="1">
      <alignment horizontal="center" vertical="center"/>
    </xf>
    <xf numFmtId="0" fontId="87" fillId="0" borderId="80" xfId="0" applyFont="1" applyFill="1" applyBorder="1" applyAlignment="1">
      <alignment horizontal="left" vertical="center"/>
    </xf>
    <xf numFmtId="165" fontId="67" fillId="0" borderId="4" xfId="1" applyNumberFormat="1" applyFont="1" applyFill="1" applyBorder="1" applyAlignment="1">
      <alignment horizontal="left" vertical="center"/>
    </xf>
    <xf numFmtId="165" fontId="9" fillId="53" borderId="144" xfId="0" applyNumberFormat="1" applyFont="1" applyFill="1" applyBorder="1" applyAlignment="1">
      <alignment vertical="center"/>
    </xf>
    <xf numFmtId="0" fontId="104" fillId="0" borderId="0" xfId="0" applyFont="1" applyAlignment="1">
      <alignment vertical="center"/>
    </xf>
    <xf numFmtId="0" fontId="25" fillId="53" borderId="156" xfId="0" applyFont="1" applyFill="1" applyBorder="1" applyAlignment="1">
      <alignment horizontal="center" vertical="center" wrapText="1"/>
    </xf>
    <xf numFmtId="0" fontId="101" fillId="53" borderId="156" xfId="0" applyFont="1" applyFill="1" applyBorder="1" applyAlignment="1">
      <alignment horizontal="center" vertical="center"/>
    </xf>
    <xf numFmtId="0" fontId="14" fillId="0" borderId="4" xfId="53" applyFont="1" applyFill="1" applyBorder="1" applyAlignment="1">
      <alignment vertical="center"/>
    </xf>
    <xf numFmtId="0" fontId="14" fillId="0" borderId="4" xfId="53" applyFont="1" applyFill="1" applyBorder="1" applyAlignment="1">
      <alignment horizontal="left" vertical="center"/>
    </xf>
    <xf numFmtId="0" fontId="14" fillId="0" borderId="158" xfId="0" applyFont="1" applyFill="1" applyBorder="1" applyAlignment="1">
      <alignment horizontal="left" vertical="center"/>
    </xf>
    <xf numFmtId="165" fontId="14" fillId="0" borderId="156" xfId="1" applyNumberFormat="1" applyFont="1" applyFill="1" applyBorder="1" applyAlignment="1" applyProtection="1">
      <alignment vertical="center"/>
    </xf>
    <xf numFmtId="1" fontId="14" fillId="0" borderId="156" xfId="0" applyNumberFormat="1" applyFont="1" applyFill="1" applyBorder="1" applyAlignment="1">
      <alignment horizontal="center" vertical="center"/>
    </xf>
    <xf numFmtId="0" fontId="0" fillId="0" borderId="158" xfId="0" applyFont="1" applyBorder="1" applyAlignment="1">
      <alignment horizontal="center" vertical="center"/>
    </xf>
    <xf numFmtId="0" fontId="0" fillId="0" borderId="159" xfId="0" applyFont="1" applyBorder="1" applyAlignment="1">
      <alignment vertical="center"/>
    </xf>
    <xf numFmtId="0" fontId="0" fillId="0" borderId="158" xfId="0" applyFont="1" applyBorder="1" applyAlignment="1">
      <alignment vertical="center"/>
    </xf>
    <xf numFmtId="165" fontId="0" fillId="0" borderId="155" xfId="0" applyNumberFormat="1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165" fontId="0" fillId="0" borderId="160" xfId="0" applyNumberFormat="1" applyFont="1" applyBorder="1" applyAlignment="1">
      <alignment vertical="center"/>
    </xf>
    <xf numFmtId="0" fontId="0" fillId="0" borderId="158" xfId="0" applyFont="1" applyFill="1" applyBorder="1" applyAlignment="1">
      <alignment vertical="center"/>
    </xf>
    <xf numFmtId="0" fontId="0" fillId="0" borderId="159" xfId="0" applyFont="1" applyFill="1" applyBorder="1" applyAlignment="1">
      <alignment vertical="center"/>
    </xf>
    <xf numFmtId="165" fontId="0" fillId="0" borderId="155" xfId="0" applyNumberFormat="1" applyFont="1" applyFill="1" applyBorder="1" applyAlignment="1">
      <alignment vertical="center"/>
    </xf>
    <xf numFmtId="0" fontId="89" fillId="0" borderId="156" xfId="0" applyFont="1" applyFill="1" applyBorder="1" applyAlignment="1">
      <alignment vertical="center"/>
    </xf>
    <xf numFmtId="175" fontId="0" fillId="0" borderId="156" xfId="0" applyNumberFormat="1" applyFont="1" applyBorder="1" applyAlignment="1">
      <alignment vertical="center"/>
    </xf>
    <xf numFmtId="167" fontId="12" fillId="0" borderId="0" xfId="0" applyNumberFormat="1" applyFont="1" applyBorder="1" applyAlignment="1">
      <alignment horizontal="center" vertical="center"/>
    </xf>
    <xf numFmtId="0" fontId="0" fillId="0" borderId="156" xfId="0" quotePrefix="1" applyBorder="1" applyAlignment="1">
      <alignment horizontal="center" vertical="center"/>
    </xf>
    <xf numFmtId="165" fontId="11" fillId="0" borderId="156" xfId="205" applyNumberFormat="1" applyFont="1" applyFill="1" applyBorder="1" applyAlignment="1" applyProtection="1">
      <alignment vertical="center"/>
    </xf>
    <xf numFmtId="165" fontId="11" fillId="0" borderId="129" xfId="205" applyNumberFormat="1" applyFont="1" applyFill="1" applyBorder="1" applyAlignment="1" applyProtection="1">
      <alignment vertical="center"/>
    </xf>
    <xf numFmtId="165" fontId="11" fillId="0" borderId="156" xfId="205" applyNumberFormat="1" applyFont="1" applyFill="1" applyBorder="1" applyAlignment="1" applyProtection="1">
      <alignment horizontal="right" vertical="center"/>
    </xf>
    <xf numFmtId="165" fontId="9" fillId="53" borderId="4" xfId="0" applyNumberFormat="1" applyFont="1" applyFill="1" applyBorder="1" applyAlignment="1">
      <alignment horizontal="center" vertical="center"/>
    </xf>
    <xf numFmtId="0" fontId="0" fillId="0" borderId="4" xfId="56" applyFont="1" applyFill="1" applyBorder="1" applyAlignment="1">
      <alignment horizontal="left" vertical="center"/>
    </xf>
    <xf numFmtId="0" fontId="2" fillId="0" borderId="144" xfId="56" applyFont="1" applyFill="1" applyBorder="1" applyAlignment="1">
      <alignment horizontal="left" vertical="center"/>
    </xf>
    <xf numFmtId="0" fontId="39" fillId="0" borderId="4" xfId="0" applyFont="1" applyFill="1" applyBorder="1" applyAlignment="1">
      <alignment horizontal="center" vertical="center"/>
    </xf>
    <xf numFmtId="1" fontId="39" fillId="0" borderId="4" xfId="0" applyNumberFormat="1" applyFont="1" applyFill="1" applyBorder="1" applyAlignment="1">
      <alignment horizontal="center" vertical="center"/>
    </xf>
    <xf numFmtId="0" fontId="11" fillId="0" borderId="35" xfId="26" applyFont="1" applyFill="1" applyBorder="1" applyAlignment="1">
      <alignment horizontal="left" vertical="center"/>
    </xf>
    <xf numFmtId="0" fontId="13" fillId="0" borderId="144" xfId="0" applyFont="1" applyFill="1" applyBorder="1" applyAlignment="1"/>
    <xf numFmtId="0" fontId="24" fillId="53" borderId="156" xfId="0" applyFont="1" applyFill="1" applyBorder="1" applyAlignment="1">
      <alignment horizontal="center" vertical="center"/>
    </xf>
    <xf numFmtId="0" fontId="87" fillId="0" borderId="4" xfId="0" applyFont="1" applyFill="1" applyBorder="1" applyAlignment="1">
      <alignment horizontal="left" vertical="center"/>
    </xf>
    <xf numFmtId="0" fontId="87" fillId="0" borderId="4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vertical="center"/>
    </xf>
    <xf numFmtId="0" fontId="14" fillId="0" borderId="4" xfId="0" applyFont="1" applyBorder="1" applyAlignment="1">
      <alignment horizontal="center" vertical="center"/>
    </xf>
    <xf numFmtId="165" fontId="14" fillId="0" borderId="4" xfId="1" applyNumberFormat="1" applyFont="1" applyBorder="1" applyAlignment="1">
      <alignment vertical="center"/>
    </xf>
    <xf numFmtId="0" fontId="13" fillId="2" borderId="4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vertical="center"/>
    </xf>
    <xf numFmtId="165" fontId="14" fillId="0" borderId="4" xfId="1" applyNumberFormat="1" applyFont="1" applyFill="1" applyBorder="1" applyAlignment="1">
      <alignment vertical="center"/>
    </xf>
    <xf numFmtId="0" fontId="13" fillId="2" borderId="80" xfId="0" applyFont="1" applyFill="1" applyBorder="1" applyAlignment="1">
      <alignment vertical="center"/>
    </xf>
    <xf numFmtId="165" fontId="3" fillId="53" borderId="4" xfId="0" applyNumberFormat="1" applyFont="1" applyFill="1" applyBorder="1" applyAlignment="1">
      <alignment horizontal="center" vertical="center"/>
    </xf>
    <xf numFmtId="0" fontId="3" fillId="53" borderId="6" xfId="0" applyFont="1" applyFill="1" applyBorder="1" applyAlignment="1">
      <alignment horizontal="center" vertical="center"/>
    </xf>
    <xf numFmtId="165" fontId="3" fillId="53" borderId="6" xfId="0" applyNumberFormat="1" applyFont="1" applyFill="1" applyBorder="1" applyAlignment="1">
      <alignment horizontal="center" vertical="center"/>
    </xf>
    <xf numFmtId="165" fontId="2" fillId="0" borderId="156" xfId="4" applyNumberFormat="1" applyFont="1" applyFill="1" applyBorder="1" applyAlignment="1" applyProtection="1">
      <alignment vertical="center"/>
      <protection locked="0"/>
    </xf>
    <xf numFmtId="165" fontId="0" fillId="0" borderId="156" xfId="5" applyNumberFormat="1" applyFont="1" applyFill="1" applyBorder="1" applyAlignment="1">
      <alignment horizontal="center" vertical="center"/>
    </xf>
    <xf numFmtId="37" fontId="2" fillId="0" borderId="156" xfId="79" applyNumberFormat="1" applyFont="1" applyBorder="1" applyAlignment="1">
      <alignment horizontal="right" vertical="center"/>
    </xf>
    <xf numFmtId="165" fontId="11" fillId="0" borderId="156" xfId="1" applyNumberFormat="1" applyFont="1" applyFill="1" applyBorder="1" applyAlignment="1" applyProtection="1">
      <alignment horizontal="right" vertical="center"/>
    </xf>
    <xf numFmtId="165" fontId="0" fillId="0" borderId="156" xfId="0" quotePrefix="1" applyNumberFormat="1" applyFont="1" applyBorder="1" applyAlignment="1">
      <alignment horizontal="left" vertical="center"/>
    </xf>
    <xf numFmtId="0" fontId="0" fillId="0" borderId="156" xfId="0" quotePrefix="1" applyNumberFormat="1" applyFont="1" applyBorder="1" applyAlignment="1">
      <alignment horizontal="left" vertical="center"/>
    </xf>
    <xf numFmtId="0" fontId="2" fillId="0" borderId="156" xfId="368" applyNumberFormat="1" applyFont="1" applyBorder="1" applyAlignment="1">
      <alignment horizontal="center" vertical="center"/>
    </xf>
    <xf numFmtId="0" fontId="3" fillId="53" borderId="82" xfId="0" applyFont="1" applyFill="1" applyBorder="1" applyAlignment="1">
      <alignment horizontal="center" vertical="center"/>
    </xf>
    <xf numFmtId="0" fontId="14" fillId="0" borderId="4" xfId="26" applyFont="1" applyFill="1" applyBorder="1" applyAlignment="1">
      <alignment horizontal="left" vertical="center"/>
    </xf>
    <xf numFmtId="165" fontId="13" fillId="0" borderId="6" xfId="4" applyNumberFormat="1" applyFont="1" applyFill="1" applyBorder="1" applyAlignment="1" applyProtection="1">
      <alignment vertical="center"/>
      <protection locked="0"/>
    </xf>
    <xf numFmtId="165" fontId="13" fillId="0" borderId="6" xfId="5" applyNumberFormat="1" applyFont="1" applyFill="1" applyBorder="1" applyAlignment="1">
      <alignment horizontal="center" vertical="center"/>
    </xf>
    <xf numFmtId="165" fontId="13" fillId="0" borderId="6" xfId="0" applyNumberFormat="1" applyFont="1" applyFill="1" applyBorder="1" applyAlignment="1">
      <alignment horizontal="center" vertical="center"/>
    </xf>
    <xf numFmtId="0" fontId="14" fillId="0" borderId="4" xfId="26" applyFont="1" applyFill="1" applyBorder="1" applyAlignment="1">
      <alignment horizontal="center" vertical="center"/>
    </xf>
    <xf numFmtId="165" fontId="13" fillId="0" borderId="129" xfId="0" applyNumberFormat="1" applyFont="1" applyFill="1" applyBorder="1" applyAlignment="1">
      <alignment horizontal="center" vertical="center"/>
    </xf>
    <xf numFmtId="0" fontId="106" fillId="0" borderId="156" xfId="26" applyFont="1" applyFill="1" applyBorder="1" applyAlignment="1">
      <alignment horizontal="left" vertical="center"/>
    </xf>
    <xf numFmtId="0" fontId="14" fillId="0" borderId="16" xfId="26" applyFont="1" applyFill="1" applyBorder="1" applyAlignment="1">
      <alignment horizontal="left" vertical="center"/>
    </xf>
    <xf numFmtId="0" fontId="14" fillId="0" borderId="16" xfId="0" applyFont="1" applyFill="1" applyBorder="1" applyAlignment="1">
      <alignment horizontal="left" vertical="center"/>
    </xf>
    <xf numFmtId="0" fontId="14" fillId="0" borderId="22" xfId="26" applyFont="1" applyFill="1" applyBorder="1" applyAlignment="1">
      <alignment horizontal="left" vertical="center"/>
    </xf>
    <xf numFmtId="0" fontId="13" fillId="0" borderId="4" xfId="80" applyFont="1" applyFill="1" applyBorder="1" applyAlignment="1">
      <alignment horizontal="left" vertical="center"/>
    </xf>
    <xf numFmtId="0" fontId="14" fillId="0" borderId="16" xfId="80" applyFont="1" applyFill="1" applyBorder="1" applyAlignment="1">
      <alignment horizontal="left" vertical="center"/>
    </xf>
    <xf numFmtId="0" fontId="14" fillId="0" borderId="19" xfId="80" quotePrefix="1" applyFont="1" applyFill="1" applyBorder="1" applyAlignment="1">
      <alignment horizontal="center" vertical="center"/>
    </xf>
    <xf numFmtId="0" fontId="107" fillId="0" borderId="156" xfId="672" quotePrefix="1" applyFont="1" applyFill="1" applyBorder="1" applyAlignment="1">
      <alignment horizontal="center" vertical="center"/>
    </xf>
    <xf numFmtId="165" fontId="13" fillId="51" borderId="80" xfId="1" applyNumberFormat="1" applyFont="1" applyFill="1" applyBorder="1" applyAlignment="1">
      <alignment vertical="center"/>
    </xf>
    <xf numFmtId="0" fontId="13" fillId="51" borderId="0" xfId="0" applyFont="1" applyFill="1" applyAlignment="1">
      <alignment vertical="center"/>
    </xf>
    <xf numFmtId="0" fontId="14" fillId="0" borderId="156" xfId="26" applyFont="1" applyFill="1" applyBorder="1" applyAlignment="1">
      <alignment horizontal="center" vertical="center"/>
    </xf>
    <xf numFmtId="165" fontId="0" fillId="53" borderId="0" xfId="1" applyNumberFormat="1" applyFont="1" applyFill="1" applyAlignment="1">
      <alignment vertical="center"/>
    </xf>
    <xf numFmtId="0" fontId="99" fillId="0" borderId="156" xfId="672" applyFont="1" applyFill="1" applyBorder="1" applyAlignment="1">
      <alignment horizontal="left" vertical="center"/>
    </xf>
    <xf numFmtId="0" fontId="13" fillId="0" borderId="6" xfId="0" quotePrefix="1" applyFont="1" applyFill="1" applyBorder="1" applyAlignment="1">
      <alignment horizontal="center" vertical="center"/>
    </xf>
    <xf numFmtId="0" fontId="14" fillId="0" borderId="105" xfId="0" quotePrefix="1" applyFont="1" applyFill="1" applyBorder="1" applyAlignment="1">
      <alignment horizontal="center" vertical="center"/>
    </xf>
    <xf numFmtId="0" fontId="13" fillId="0" borderId="129" xfId="0" applyFont="1" applyFill="1" applyBorder="1" applyAlignment="1">
      <alignment horizontal="left" vertical="center"/>
    </xf>
    <xf numFmtId="0" fontId="13" fillId="0" borderId="0" xfId="0" applyFont="1" applyAlignment="1">
      <alignment vertical="center" wrapText="1"/>
    </xf>
    <xf numFmtId="0" fontId="110" fillId="53" borderId="157" xfId="2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110" fillId="53" borderId="4" xfId="2" applyFont="1" applyFill="1" applyBorder="1" applyAlignment="1">
      <alignment horizontal="center" vertical="center" wrapText="1"/>
    </xf>
    <xf numFmtId="0" fontId="110" fillId="53" borderId="129" xfId="2" applyFont="1" applyFill="1" applyBorder="1" applyAlignment="1">
      <alignment horizontal="center" vertical="center" wrapText="1"/>
    </xf>
    <xf numFmtId="0" fontId="13" fillId="0" borderId="131" xfId="0" quotePrefix="1" applyFont="1" applyFill="1" applyBorder="1" applyAlignment="1">
      <alignment horizontal="center" vertical="center"/>
    </xf>
    <xf numFmtId="165" fontId="14" fillId="0" borderId="4" xfId="4" applyNumberFormat="1" applyFont="1" applyFill="1" applyBorder="1" applyProtection="1"/>
    <xf numFmtId="41" fontId="14" fillId="0" borderId="4" xfId="79" applyFont="1" applyFill="1" applyBorder="1" applyAlignment="1">
      <alignment vertical="center"/>
    </xf>
    <xf numFmtId="0" fontId="33" fillId="53" borderId="0" xfId="0" applyFont="1" applyFill="1" applyAlignment="1">
      <alignment vertical="center"/>
    </xf>
    <xf numFmtId="165" fontId="14" fillId="0" borderId="4" xfId="4" applyNumberFormat="1" applyFont="1" applyFill="1" applyBorder="1" applyAlignment="1" applyProtection="1">
      <alignment horizontal="right"/>
    </xf>
    <xf numFmtId="165" fontId="9" fillId="53" borderId="127" xfId="0" applyNumberFormat="1" applyFont="1" applyFill="1" applyBorder="1" applyAlignment="1">
      <alignment vertical="center"/>
    </xf>
    <xf numFmtId="0" fontId="13" fillId="0" borderId="133" xfId="0" quotePrefix="1" applyFont="1" applyFill="1" applyBorder="1" applyAlignment="1">
      <alignment horizontal="left" vertical="center"/>
    </xf>
    <xf numFmtId="165" fontId="9" fillId="53" borderId="3" xfId="0" applyNumberFormat="1" applyFont="1" applyFill="1" applyBorder="1" applyAlignment="1">
      <alignment horizontal="center" vertical="center"/>
    </xf>
    <xf numFmtId="165" fontId="13" fillId="0" borderId="156" xfId="0" applyNumberFormat="1" applyFont="1" applyBorder="1" applyAlignment="1">
      <alignment vertical="center"/>
    </xf>
    <xf numFmtId="165" fontId="13" fillId="0" borderId="156" xfId="0" applyNumberFormat="1" applyFon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156" xfId="0" quotePrefix="1" applyFont="1" applyBorder="1" applyAlignment="1">
      <alignment horizontal="center" vertical="center"/>
    </xf>
    <xf numFmtId="165" fontId="13" fillId="2" borderId="156" xfId="1" applyNumberFormat="1" applyFont="1" applyFill="1" applyBorder="1" applyAlignment="1">
      <alignment vertical="center"/>
    </xf>
    <xf numFmtId="165" fontId="13" fillId="0" borderId="156" xfId="208" applyNumberFormat="1" applyFont="1" applyBorder="1" applyAlignment="1">
      <alignment horizontal="center" vertical="center"/>
    </xf>
    <xf numFmtId="165" fontId="33" fillId="0" borderId="156" xfId="1" applyNumberFormat="1" applyFont="1" applyFill="1" applyBorder="1" applyAlignment="1">
      <alignment vertical="center"/>
    </xf>
    <xf numFmtId="0" fontId="13" fillId="0" borderId="158" xfId="61" applyFont="1" applyFill="1" applyBorder="1" applyAlignment="1">
      <alignment horizontal="left" vertical="center"/>
    </xf>
    <xf numFmtId="1" fontId="14" fillId="0" borderId="156" xfId="206" quotePrefix="1" applyNumberFormat="1" applyFont="1" applyFill="1" applyBorder="1" applyAlignment="1">
      <alignment horizontal="center" vertical="center"/>
    </xf>
    <xf numFmtId="3" fontId="13" fillId="0" borderId="158" xfId="61" applyNumberFormat="1" applyFont="1" applyFill="1" applyBorder="1" applyAlignment="1">
      <alignment horizontal="left" vertical="center"/>
    </xf>
    <xf numFmtId="0" fontId="13" fillId="0" borderId="156" xfId="61" applyFont="1" applyFill="1" applyBorder="1" applyAlignment="1">
      <alignment horizontal="left" vertical="center"/>
    </xf>
    <xf numFmtId="0" fontId="2" fillId="0" borderId="156" xfId="61" applyFont="1" applyFill="1" applyBorder="1" applyAlignment="1">
      <alignment horizontal="left" vertical="center"/>
    </xf>
    <xf numFmtId="3" fontId="13" fillId="0" borderId="156" xfId="61" applyNumberFormat="1" applyFont="1" applyFill="1" applyBorder="1" applyAlignment="1">
      <alignment horizontal="center" vertical="center"/>
    </xf>
    <xf numFmtId="3" fontId="2" fillId="0" borderId="156" xfId="61" applyNumberFormat="1" applyFont="1" applyFill="1" applyBorder="1" applyAlignment="1">
      <alignment horizontal="left" vertical="center"/>
    </xf>
    <xf numFmtId="0" fontId="2" fillId="0" borderId="156" xfId="53" applyFont="1" applyFill="1" applyBorder="1" applyAlignment="1">
      <alignment horizontal="center" vertical="center"/>
    </xf>
    <xf numFmtId="0" fontId="2" fillId="0" borderId="0" xfId="209" applyFont="1" applyBorder="1" applyAlignment="1">
      <alignment vertical="center"/>
    </xf>
    <xf numFmtId="0" fontId="2" fillId="0" borderId="0" xfId="210" applyFont="1" applyBorder="1" applyAlignment="1">
      <alignment horizontal="center" vertical="center"/>
    </xf>
    <xf numFmtId="165" fontId="2" fillId="0" borderId="0" xfId="208" applyNumberFormat="1" applyFont="1" applyBorder="1" applyAlignment="1">
      <alignment horizontal="center" vertical="center"/>
    </xf>
    <xf numFmtId="165" fontId="2" fillId="0" borderId="0" xfId="208" applyNumberFormat="1" applyFont="1" applyFill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65" fontId="2" fillId="0" borderId="0" xfId="208" applyNumberFormat="1" applyFont="1" applyBorder="1" applyAlignment="1">
      <alignment vertical="center"/>
    </xf>
    <xf numFmtId="1" fontId="2" fillId="0" borderId="0" xfId="0" applyNumberFormat="1" applyFont="1" applyBorder="1" applyAlignment="1">
      <alignment vertical="center"/>
    </xf>
    <xf numFmtId="0" fontId="2" fillId="0" borderId="107" xfId="0" applyFont="1" applyBorder="1" applyAlignment="1">
      <alignment horizontal="center" vertical="center"/>
    </xf>
    <xf numFmtId="0" fontId="2" fillId="0" borderId="107" xfId="209" applyFont="1" applyBorder="1" applyAlignment="1">
      <alignment vertical="center"/>
    </xf>
    <xf numFmtId="0" fontId="2" fillId="0" borderId="107" xfId="210" applyFont="1" applyBorder="1" applyAlignment="1">
      <alignment horizontal="center" vertical="center"/>
    </xf>
    <xf numFmtId="3" fontId="13" fillId="0" borderId="158" xfId="61" applyNumberFormat="1" applyFont="1" applyFill="1" applyBorder="1" applyAlignment="1">
      <alignment horizontal="center" vertical="center"/>
    </xf>
    <xf numFmtId="0" fontId="87" fillId="0" borderId="156" xfId="0" applyFont="1" applyFill="1" applyBorder="1" applyAlignment="1">
      <alignment vertical="center"/>
    </xf>
    <xf numFmtId="0" fontId="14" fillId="0" borderId="158" xfId="0" applyFont="1" applyFill="1" applyBorder="1" applyAlignment="1">
      <alignment horizontal="center" vertical="center"/>
    </xf>
    <xf numFmtId="0" fontId="14" fillId="0" borderId="156" xfId="61" applyFont="1" applyFill="1" applyBorder="1" applyAlignment="1">
      <alignment vertical="center"/>
    </xf>
    <xf numFmtId="0" fontId="13" fillId="0" borderId="158" xfId="0" applyFont="1" applyFill="1" applyBorder="1" applyAlignment="1">
      <alignment horizontal="center" vertical="center"/>
    </xf>
    <xf numFmtId="165" fontId="2" fillId="0" borderId="156" xfId="205" applyNumberFormat="1" applyFont="1" applyFill="1" applyBorder="1" applyAlignment="1" applyProtection="1">
      <alignment vertical="center"/>
    </xf>
    <xf numFmtId="165" fontId="13" fillId="0" borderId="156" xfId="205" applyNumberFormat="1" applyFont="1" applyFill="1" applyBorder="1" applyAlignment="1" applyProtection="1">
      <alignment vertical="center"/>
    </xf>
    <xf numFmtId="0" fontId="13" fillId="0" borderId="156" xfId="61" applyFont="1" applyFill="1" applyBorder="1" applyAlignment="1">
      <alignment vertical="center"/>
    </xf>
    <xf numFmtId="3" fontId="39" fillId="0" borderId="156" xfId="61" applyNumberFormat="1" applyFont="1" applyFill="1" applyBorder="1" applyAlignment="1">
      <alignment horizontal="left" vertical="center"/>
    </xf>
    <xf numFmtId="3" fontId="13" fillId="0" borderId="159" xfId="61" applyNumberFormat="1" applyFont="1" applyFill="1" applyBorder="1" applyAlignment="1">
      <alignment horizontal="center" vertical="center"/>
    </xf>
    <xf numFmtId="0" fontId="14" fillId="0" borderId="159" xfId="0" applyFont="1" applyFill="1" applyBorder="1" applyAlignment="1">
      <alignment horizontal="center" vertical="center"/>
    </xf>
    <xf numFmtId="0" fontId="39" fillId="0" borderId="156" xfId="0" applyFont="1" applyFill="1" applyBorder="1" applyAlignment="1">
      <alignment horizontal="left" vertical="center"/>
    </xf>
    <xf numFmtId="0" fontId="14" fillId="0" borderId="156" xfId="61" applyFont="1" applyFill="1" applyBorder="1" applyAlignment="1">
      <alignment horizontal="left" vertical="center"/>
    </xf>
    <xf numFmtId="165" fontId="2" fillId="0" borderId="156" xfId="1" applyNumberFormat="1" applyFont="1" applyFill="1" applyBorder="1" applyAlignment="1">
      <alignment horizontal="center" vertical="center"/>
    </xf>
    <xf numFmtId="0" fontId="0" fillId="0" borderId="89" xfId="0" applyFont="1" applyFill="1" applyBorder="1" applyAlignment="1">
      <alignment horizontal="center" vertical="center"/>
    </xf>
    <xf numFmtId="0" fontId="0" fillId="0" borderId="89" xfId="209" applyFont="1" applyFill="1" applyBorder="1" applyAlignment="1">
      <alignment vertical="center"/>
    </xf>
    <xf numFmtId="0" fontId="0" fillId="0" borderId="0" xfId="210" applyFont="1" applyFill="1" applyBorder="1" applyAlignment="1">
      <alignment horizontal="center" vertical="center"/>
    </xf>
    <xf numFmtId="165" fontId="0" fillId="0" borderId="0" xfId="208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209" applyFont="1" applyFill="1" applyBorder="1" applyAlignment="1">
      <alignment vertical="center"/>
    </xf>
    <xf numFmtId="165" fontId="0" fillId="0" borderId="0" xfId="208" applyNumberFormat="1" applyFont="1" applyFill="1" applyBorder="1" applyAlignment="1">
      <alignment vertical="center"/>
    </xf>
    <xf numFmtId="1" fontId="0" fillId="0" borderId="0" xfId="0" applyNumberFormat="1" applyFont="1" applyFill="1" applyBorder="1" applyAlignment="1">
      <alignment vertical="center"/>
    </xf>
    <xf numFmtId="0" fontId="0" fillId="0" borderId="107" xfId="209" applyFont="1" applyBorder="1" applyAlignment="1">
      <alignment vertical="center"/>
    </xf>
    <xf numFmtId="165" fontId="0" fillId="0" borderId="0" xfId="208" applyNumberFormat="1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1" fontId="14" fillId="2" borderId="156" xfId="0" applyNumberFormat="1" applyFont="1" applyFill="1" applyBorder="1" applyAlignment="1">
      <alignment horizontal="center" vertical="center"/>
    </xf>
    <xf numFmtId="3" fontId="39" fillId="0" borderId="158" xfId="61" applyNumberFormat="1" applyFont="1" applyFill="1" applyBorder="1" applyAlignment="1">
      <alignment horizontal="center" vertical="center"/>
    </xf>
    <xf numFmtId="0" fontId="13" fillId="0" borderId="156" xfId="53" applyFont="1" applyFill="1" applyBorder="1" applyAlignment="1">
      <alignment horizontal="left" vertical="center"/>
    </xf>
    <xf numFmtId="0" fontId="85" fillId="0" borderId="156" xfId="0" applyFont="1" applyFill="1" applyBorder="1" applyAlignment="1">
      <alignment vertical="center"/>
    </xf>
    <xf numFmtId="0" fontId="39" fillId="0" borderId="156" xfId="61" applyFont="1" applyFill="1" applyBorder="1" applyAlignment="1">
      <alignment horizontal="left" vertical="center"/>
    </xf>
    <xf numFmtId="0" fontId="13" fillId="0" borderId="159" xfId="61" applyFont="1" applyFill="1" applyBorder="1" applyAlignment="1">
      <alignment horizontal="left" vertical="center"/>
    </xf>
    <xf numFmtId="41" fontId="14" fillId="0" borderId="156" xfId="207" applyFont="1" applyFill="1" applyBorder="1" applyAlignment="1">
      <alignment vertical="center"/>
    </xf>
    <xf numFmtId="0" fontId="14" fillId="0" borderId="156" xfId="316" applyFont="1" applyFill="1" applyBorder="1" applyAlignment="1">
      <alignment horizontal="left" vertical="center"/>
    </xf>
    <xf numFmtId="0" fontId="13" fillId="2" borderId="156" xfId="208" applyFont="1" applyFill="1" applyBorder="1" applyAlignment="1">
      <alignment horizontal="left" vertical="center"/>
    </xf>
    <xf numFmtId="3" fontId="39" fillId="2" borderId="156" xfId="0" applyNumberFormat="1" applyFont="1" applyFill="1" applyBorder="1" applyAlignment="1">
      <alignment horizontal="center" vertical="center"/>
    </xf>
    <xf numFmtId="1" fontId="14" fillId="2" borderId="156" xfId="206" applyNumberFormat="1" applyFont="1" applyFill="1" applyBorder="1" applyAlignment="1">
      <alignment horizontal="center" vertical="center"/>
    </xf>
    <xf numFmtId="1" fontId="14" fillId="0" borderId="156" xfId="346" applyNumberFormat="1" applyFont="1" applyFill="1" applyBorder="1" applyAlignment="1">
      <alignment horizontal="center" vertical="center"/>
    </xf>
    <xf numFmtId="1" fontId="14" fillId="0" borderId="122" xfId="346" applyNumberFormat="1" applyFont="1" applyFill="1" applyBorder="1" applyAlignment="1">
      <alignment horizontal="center" vertical="center"/>
    </xf>
    <xf numFmtId="3" fontId="39" fillId="0" borderId="156" xfId="0" applyNumberFormat="1" applyFont="1" applyFill="1" applyBorder="1" applyAlignment="1">
      <alignment horizontal="left" vertical="center"/>
    </xf>
    <xf numFmtId="1" fontId="14" fillId="0" borderId="156" xfId="0" applyNumberFormat="1" applyFont="1" applyBorder="1" applyAlignment="1">
      <alignment horizontal="center" vertical="center"/>
    </xf>
    <xf numFmtId="3" fontId="13" fillId="2" borderId="156" xfId="61" applyNumberFormat="1" applyFont="1" applyFill="1" applyBorder="1" applyAlignment="1">
      <alignment horizontal="center" vertical="center"/>
    </xf>
    <xf numFmtId="1" fontId="14" fillId="2" borderId="122" xfId="0" applyNumberFormat="1" applyFont="1" applyFill="1" applyBorder="1" applyAlignment="1">
      <alignment horizontal="center" vertical="center"/>
    </xf>
    <xf numFmtId="1" fontId="14" fillId="0" borderId="156" xfId="346" applyNumberFormat="1" applyFont="1" applyBorder="1" applyAlignment="1">
      <alignment horizontal="center" vertical="center"/>
    </xf>
    <xf numFmtId="0" fontId="39" fillId="2" borderId="156" xfId="0" applyFont="1" applyFill="1" applyBorder="1" applyAlignment="1">
      <alignment horizontal="left" vertical="center"/>
    </xf>
    <xf numFmtId="0" fontId="39" fillId="2" borderId="156" xfId="61" applyFont="1" applyFill="1" applyBorder="1" applyAlignment="1">
      <alignment horizontal="left" vertical="center"/>
    </xf>
    <xf numFmtId="0" fontId="13" fillId="2" borderId="156" xfId="61" applyFont="1" applyFill="1" applyBorder="1" applyAlignment="1">
      <alignment horizontal="left" vertical="center"/>
    </xf>
    <xf numFmtId="1" fontId="3" fillId="53" borderId="156" xfId="0" applyNumberFormat="1" applyFont="1" applyFill="1" applyBorder="1" applyAlignment="1">
      <alignment vertical="center"/>
    </xf>
    <xf numFmtId="0" fontId="9" fillId="53" borderId="155" xfId="0" applyFont="1" applyFill="1" applyBorder="1" applyAlignment="1">
      <alignment horizontal="center" vertical="center"/>
    </xf>
    <xf numFmtId="1" fontId="9" fillId="53" borderId="156" xfId="0" applyNumberFormat="1" applyFont="1" applyFill="1" applyBorder="1" applyAlignment="1">
      <alignment vertical="center"/>
    </xf>
    <xf numFmtId="165" fontId="3" fillId="3" borderId="0" xfId="1" applyNumberFormat="1" applyFont="1" applyFill="1" applyAlignment="1">
      <alignment vertical="center"/>
    </xf>
    <xf numFmtId="0" fontId="3" fillId="3" borderId="0" xfId="0" applyFont="1" applyFill="1" applyAlignment="1">
      <alignment vertical="center"/>
    </xf>
    <xf numFmtId="165" fontId="13" fillId="0" borderId="156" xfId="1" applyNumberFormat="1" applyFont="1" applyBorder="1" applyAlignment="1">
      <alignment vertical="center"/>
    </xf>
    <xf numFmtId="0" fontId="75" fillId="0" borderId="0" xfId="0" applyFont="1" applyFill="1" applyAlignment="1">
      <alignment vertical="center"/>
    </xf>
    <xf numFmtId="0" fontId="3" fillId="53" borderId="158" xfId="0" applyFont="1" applyFill="1" applyBorder="1" applyAlignment="1">
      <alignment vertical="center"/>
    </xf>
    <xf numFmtId="165" fontId="3" fillId="0" borderId="0" xfId="1" applyNumberFormat="1" applyFont="1" applyAlignment="1">
      <alignment vertical="center"/>
    </xf>
    <xf numFmtId="0" fontId="3" fillId="0" borderId="0" xfId="0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14" fillId="0" borderId="156" xfId="0" applyFont="1" applyFill="1" applyBorder="1" applyAlignment="1">
      <alignment vertical="center"/>
    </xf>
    <xf numFmtId="0" fontId="14" fillId="0" borderId="158" xfId="0" applyNumberFormat="1" applyFont="1" applyFill="1" applyBorder="1" applyAlignment="1">
      <alignment horizontal="center" vertical="center"/>
    </xf>
    <xf numFmtId="1" fontId="14" fillId="0" borderId="156" xfId="0" quotePrefix="1" applyNumberFormat="1" applyFont="1" applyFill="1" applyBorder="1" applyAlignment="1">
      <alignment horizontal="center" vertical="center"/>
    </xf>
    <xf numFmtId="165" fontId="90" fillId="0" borderId="156" xfId="1" applyNumberFormat="1" applyFont="1" applyFill="1" applyBorder="1" applyAlignment="1">
      <alignment vertical="center"/>
    </xf>
    <xf numFmtId="0" fontId="14" fillId="0" borderId="158" xfId="61" applyFont="1" applyFill="1" applyBorder="1" applyAlignment="1">
      <alignment vertical="center"/>
    </xf>
    <xf numFmtId="165" fontId="14" fillId="0" borderId="156" xfId="1" applyNumberFormat="1" applyFont="1" applyFill="1" applyBorder="1" applyAlignment="1">
      <alignment vertical="center"/>
    </xf>
    <xf numFmtId="165" fontId="11" fillId="0" borderId="156" xfId="1" applyNumberFormat="1" applyFont="1" applyFill="1" applyBorder="1" applyAlignment="1">
      <alignment vertical="center"/>
    </xf>
    <xf numFmtId="165" fontId="14" fillId="0" borderId="156" xfId="208" applyNumberFormat="1" applyFont="1" applyFill="1" applyBorder="1" applyAlignment="1">
      <alignment horizontal="center" vertical="center"/>
    </xf>
    <xf numFmtId="3" fontId="14" fillId="0" borderId="156" xfId="61" applyNumberFormat="1" applyFont="1" applyFill="1" applyBorder="1" applyAlignment="1">
      <alignment horizontal="center" vertical="center"/>
    </xf>
    <xf numFmtId="0" fontId="14" fillId="0" borderId="121" xfId="0" applyNumberFormat="1" applyFont="1" applyFill="1" applyBorder="1" applyAlignment="1" applyProtection="1">
      <alignment horizontal="left" vertical="center"/>
      <protection locked="0"/>
    </xf>
    <xf numFmtId="0" fontId="14" fillId="0" borderId="144" xfId="0" applyNumberFormat="1" applyFont="1" applyFill="1" applyBorder="1" applyAlignment="1">
      <alignment horizontal="left" vertical="center"/>
    </xf>
    <xf numFmtId="0" fontId="25" fillId="53" borderId="3" xfId="0" applyFont="1" applyFill="1" applyBorder="1" applyAlignment="1">
      <alignment horizontal="center" vertical="center"/>
    </xf>
    <xf numFmtId="41" fontId="13" fillId="0" borderId="4" xfId="3" applyFont="1" applyFill="1" applyBorder="1" applyAlignment="1">
      <alignment vertical="center"/>
    </xf>
    <xf numFmtId="0" fontId="13" fillId="3" borderId="0" xfId="0" applyFont="1" applyFill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6" applyFont="1" applyFill="1" applyBorder="1" applyAlignment="1">
      <alignment vertical="center"/>
    </xf>
    <xf numFmtId="0" fontId="12" fillId="0" borderId="0" xfId="7" applyFont="1" applyFill="1" applyBorder="1" applyAlignment="1">
      <alignment horizontal="center" vertical="center"/>
    </xf>
    <xf numFmtId="165" fontId="12" fillId="0" borderId="0" xfId="5" applyNumberFormat="1" applyFont="1" applyFill="1" applyBorder="1" applyAlignment="1">
      <alignment horizontal="center" vertical="center"/>
    </xf>
    <xf numFmtId="165" fontId="12" fillId="0" borderId="0" xfId="0" applyNumberFormat="1" applyFont="1" applyFill="1" applyAlignment="1">
      <alignment vertical="center"/>
    </xf>
    <xf numFmtId="165" fontId="40" fillId="0" borderId="0" xfId="1" applyNumberFormat="1" applyFont="1" applyFill="1" applyAlignment="1">
      <alignment vertical="center"/>
    </xf>
    <xf numFmtId="165" fontId="40" fillId="0" borderId="0" xfId="1" applyNumberFormat="1" applyFont="1" applyAlignment="1">
      <alignment vertical="center"/>
    </xf>
    <xf numFmtId="0" fontId="87" fillId="0" borderId="128" xfId="77" applyNumberFormat="1" applyFont="1" applyFill="1" applyBorder="1" applyAlignment="1">
      <alignment horizontal="left" vertical="center"/>
    </xf>
    <xf numFmtId="0" fontId="87" fillId="0" borderId="153" xfId="77" applyNumberFormat="1" applyFont="1" applyFill="1" applyBorder="1" applyAlignment="1">
      <alignment horizontal="left" vertical="center"/>
    </xf>
    <xf numFmtId="0" fontId="87" fillId="0" borderId="89" xfId="77" applyNumberFormat="1" applyFont="1" applyFill="1" applyBorder="1" applyAlignment="1">
      <alignment horizontal="left" vertical="center"/>
    </xf>
    <xf numFmtId="176" fontId="3" fillId="53" borderId="159" xfId="0" applyNumberFormat="1" applyFont="1" applyFill="1" applyBorder="1" applyAlignment="1">
      <alignment horizontal="center" vertical="center"/>
    </xf>
    <xf numFmtId="0" fontId="14" fillId="0" borderId="161" xfId="0" quotePrefix="1" applyNumberFormat="1" applyFont="1" applyFill="1" applyBorder="1" applyAlignment="1">
      <alignment horizontal="center" vertical="center" wrapText="1"/>
    </xf>
    <xf numFmtId="0" fontId="13" fillId="0" borderId="151" xfId="0" applyFont="1" applyFill="1" applyBorder="1" applyAlignment="1">
      <alignment vertical="center"/>
    </xf>
    <xf numFmtId="165" fontId="13" fillId="3" borderId="0" xfId="1" applyNumberFormat="1" applyFont="1" applyFill="1" applyAlignment="1">
      <alignment vertical="center"/>
    </xf>
    <xf numFmtId="0" fontId="40" fillId="0" borderId="0" xfId="209" applyFont="1" applyBorder="1" applyAlignment="1">
      <alignment vertical="center"/>
    </xf>
    <xf numFmtId="0" fontId="40" fillId="0" borderId="0" xfId="210" applyFont="1" applyBorder="1" applyAlignment="1">
      <alignment horizontal="center" vertical="center"/>
    </xf>
    <xf numFmtId="0" fontId="0" fillId="0" borderId="156" xfId="0" quotePrefix="1" applyFill="1" applyBorder="1" applyAlignment="1">
      <alignment horizontal="center" vertical="center"/>
    </xf>
    <xf numFmtId="165" fontId="14" fillId="0" borderId="156" xfId="1" applyNumberFormat="1" applyFont="1" applyFill="1" applyBorder="1" applyAlignment="1" applyProtection="1">
      <alignment vertical="center"/>
      <protection locked="0"/>
    </xf>
    <xf numFmtId="165" fontId="14" fillId="0" borderId="156" xfId="1" applyNumberFormat="1" applyFont="1" applyFill="1" applyBorder="1" applyAlignment="1" applyProtection="1">
      <alignment horizontal="center" vertical="center"/>
    </xf>
    <xf numFmtId="165" fontId="13" fillId="0" borderId="156" xfId="1" applyNumberFormat="1" applyFont="1" applyFill="1" applyBorder="1" applyAlignment="1" applyProtection="1">
      <alignment horizontal="center" vertical="center"/>
      <protection locked="0"/>
    </xf>
    <xf numFmtId="0" fontId="14" fillId="0" borderId="156" xfId="0" quotePrefix="1" applyNumberFormat="1" applyFont="1" applyFill="1" applyBorder="1" applyAlignment="1">
      <alignment horizontal="left" vertical="center"/>
    </xf>
    <xf numFmtId="0" fontId="13" fillId="0" borderId="156" xfId="0" quotePrefix="1" applyNumberFormat="1" applyFont="1" applyFill="1" applyBorder="1" applyAlignment="1">
      <alignment horizontal="left" vertical="center"/>
    </xf>
    <xf numFmtId="165" fontId="0" fillId="0" borderId="0" xfId="0" applyNumberFormat="1" applyFill="1" applyAlignment="1">
      <alignment vertical="center"/>
    </xf>
    <xf numFmtId="165" fontId="0" fillId="0" borderId="0" xfId="0" applyNumberFormat="1" applyFont="1" applyFill="1" applyAlignment="1">
      <alignment vertical="center"/>
    </xf>
    <xf numFmtId="0" fontId="113" fillId="0" borderId="156" xfId="0" quotePrefix="1" applyNumberFormat="1" applyFont="1" applyFill="1" applyBorder="1" applyAlignment="1">
      <alignment horizontal="left" vertical="center"/>
    </xf>
    <xf numFmtId="0" fontId="25" fillId="53" borderId="155" xfId="0" applyFont="1" applyFill="1" applyBorder="1" applyAlignment="1">
      <alignment horizontal="center" vertical="center"/>
    </xf>
    <xf numFmtId="165" fontId="24" fillId="53" borderId="156" xfId="0" applyNumberFormat="1" applyFont="1" applyFill="1" applyBorder="1" applyAlignment="1">
      <alignment vertical="center"/>
    </xf>
    <xf numFmtId="0" fontId="40" fillId="0" borderId="0" xfId="0" applyFont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41" fontId="12" fillId="0" borderId="156" xfId="0" applyNumberFormat="1" applyFont="1" applyBorder="1" applyAlignment="1">
      <alignment vertical="center"/>
    </xf>
    <xf numFmtId="0" fontId="24" fillId="53" borderId="158" xfId="0" applyFont="1" applyFill="1" applyBorder="1" applyAlignment="1">
      <alignment horizontal="center" vertical="center"/>
    </xf>
    <xf numFmtId="0" fontId="12" fillId="53" borderId="155" xfId="0" applyFont="1" applyFill="1" applyBorder="1" applyAlignment="1">
      <alignment vertical="center"/>
    </xf>
    <xf numFmtId="0" fontId="12" fillId="53" borderId="156" xfId="0" applyFont="1" applyFill="1" applyBorder="1" applyAlignment="1">
      <alignment vertical="center"/>
    </xf>
    <xf numFmtId="41" fontId="24" fillId="53" borderId="156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15" fillId="0" borderId="156" xfId="0" applyFont="1" applyBorder="1" applyAlignment="1">
      <alignment vertical="center"/>
    </xf>
    <xf numFmtId="0" fontId="111" fillId="0" borderId="158" xfId="0" applyFont="1" applyBorder="1" applyAlignment="1">
      <alignment horizontal="center" vertical="center"/>
    </xf>
    <xf numFmtId="0" fontId="27" fillId="0" borderId="155" xfId="0" applyFont="1" applyBorder="1" applyAlignment="1">
      <alignment horizontal="center" vertical="center"/>
    </xf>
    <xf numFmtId="165" fontId="12" fillId="0" borderId="158" xfId="0" applyNumberFormat="1" applyFont="1" applyBorder="1" applyAlignment="1">
      <alignment horizontal="right" vertical="center"/>
    </xf>
    <xf numFmtId="165" fontId="27" fillId="0" borderId="155" xfId="1" applyNumberFormat="1" applyFont="1" applyBorder="1" applyAlignment="1">
      <alignment vertical="center"/>
    </xf>
    <xf numFmtId="165" fontId="27" fillId="0" borderId="155" xfId="1" applyNumberFormat="1" applyFont="1" applyBorder="1" applyAlignment="1">
      <alignment horizontal="center" vertical="center"/>
    </xf>
    <xf numFmtId="0" fontId="101" fillId="53" borderId="156" xfId="0" applyFont="1" applyFill="1" applyBorder="1" applyAlignment="1">
      <alignment horizontal="left" vertical="center"/>
    </xf>
    <xf numFmtId="0" fontId="116" fillId="53" borderId="158" xfId="0" applyFont="1" applyFill="1" applyBorder="1" applyAlignment="1">
      <alignment horizontal="center" vertical="center"/>
    </xf>
    <xf numFmtId="167" fontId="12" fillId="53" borderId="155" xfId="0" applyNumberFormat="1" applyFont="1" applyFill="1" applyBorder="1" applyAlignment="1">
      <alignment horizontal="center" vertical="center"/>
    </xf>
    <xf numFmtId="165" fontId="24" fillId="53" borderId="158" xfId="0" applyNumberFormat="1" applyFont="1" applyFill="1" applyBorder="1" applyAlignment="1">
      <alignment horizontal="right" vertical="center"/>
    </xf>
    <xf numFmtId="165" fontId="26" fillId="53" borderId="155" xfId="1" applyNumberFormat="1" applyFont="1" applyFill="1" applyBorder="1" applyAlignment="1">
      <alignment horizontal="center" vertical="center"/>
    </xf>
    <xf numFmtId="0" fontId="25" fillId="53" borderId="156" xfId="0" applyFont="1" applyFill="1" applyBorder="1" applyAlignment="1">
      <alignment horizontal="left" vertical="center"/>
    </xf>
    <xf numFmtId="176" fontId="73" fillId="53" borderId="158" xfId="1" applyNumberFormat="1" applyFont="1" applyFill="1" applyBorder="1" applyAlignment="1">
      <alignment horizontal="center" vertical="center"/>
    </xf>
    <xf numFmtId="170" fontId="24" fillId="53" borderId="155" xfId="0" applyNumberFormat="1" applyFont="1" applyFill="1" applyBorder="1" applyAlignment="1">
      <alignment vertical="center"/>
    </xf>
    <xf numFmtId="41" fontId="24" fillId="53" borderId="155" xfId="0" applyNumberFormat="1" applyFont="1" applyFill="1" applyBorder="1" applyAlignment="1"/>
    <xf numFmtId="0" fontId="13" fillId="53" borderId="158" xfId="0" applyFont="1" applyFill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41" fontId="13" fillId="0" borderId="0" xfId="0" applyNumberFormat="1" applyFont="1" applyAlignment="1">
      <alignment vertical="center"/>
    </xf>
    <xf numFmtId="0" fontId="13" fillId="2" borderId="156" xfId="27" applyFont="1" applyFill="1" applyBorder="1" applyAlignment="1">
      <alignment vertical="center"/>
    </xf>
    <xf numFmtId="165" fontId="9" fillId="3" borderId="0" xfId="1" applyNumberFormat="1" applyFont="1" applyFill="1" applyAlignment="1">
      <alignment vertical="center"/>
    </xf>
    <xf numFmtId="0" fontId="9" fillId="3" borderId="0" xfId="0" applyFont="1" applyFill="1" applyAlignment="1">
      <alignment vertical="center"/>
    </xf>
    <xf numFmtId="49" fontId="87" fillId="0" borderId="157" xfId="0" applyNumberFormat="1" applyFont="1" applyFill="1" applyBorder="1" applyAlignment="1">
      <alignment horizontal="center" vertical="center"/>
    </xf>
    <xf numFmtId="165" fontId="14" fillId="0" borderId="157" xfId="205" applyNumberFormat="1" applyFont="1" applyFill="1" applyBorder="1" applyAlignment="1" applyProtection="1">
      <alignment vertical="center"/>
    </xf>
    <xf numFmtId="165" fontId="11" fillId="0" borderId="157" xfId="4" applyNumberFormat="1" applyFont="1" applyFill="1" applyBorder="1" applyAlignment="1" applyProtection="1">
      <alignment vertical="center"/>
    </xf>
    <xf numFmtId="165" fontId="13" fillId="0" borderId="157" xfId="208" applyNumberFormat="1" applyFont="1" applyFill="1" applyBorder="1" applyAlignment="1">
      <alignment horizontal="center" vertical="center"/>
    </xf>
    <xf numFmtId="165" fontId="2" fillId="0" borderId="157" xfId="5" applyNumberFormat="1" applyFont="1" applyFill="1" applyBorder="1" applyAlignment="1">
      <alignment horizontal="center" vertical="center"/>
    </xf>
    <xf numFmtId="165" fontId="2" fillId="0" borderId="157" xfId="5" applyNumberFormat="1" applyFont="1" applyBorder="1" applyAlignment="1">
      <alignment horizontal="center" vertical="center"/>
    </xf>
    <xf numFmtId="165" fontId="36" fillId="0" borderId="162" xfId="0" applyNumberFormat="1" applyFont="1" applyFill="1" applyBorder="1" applyAlignment="1">
      <alignment horizontal="center" vertical="center"/>
    </xf>
    <xf numFmtId="165" fontId="0" fillId="0" borderId="162" xfId="0" applyNumberFormat="1" applyFont="1" applyFill="1" applyBorder="1" applyAlignment="1">
      <alignment horizontal="center" vertical="center"/>
    </xf>
    <xf numFmtId="0" fontId="13" fillId="0" borderId="24" xfId="59" quotePrefix="1" applyFont="1" applyFill="1" applyBorder="1" applyAlignment="1">
      <alignment horizontal="center" vertical="center"/>
    </xf>
    <xf numFmtId="0" fontId="11" fillId="0" borderId="4" xfId="0" quotePrefix="1" applyFont="1" applyFill="1" applyBorder="1" applyAlignment="1">
      <alignment horizontal="center" vertical="center"/>
    </xf>
    <xf numFmtId="176" fontId="3" fillId="53" borderId="158" xfId="0" applyNumberFormat="1" applyFont="1" applyFill="1" applyBorder="1" applyAlignment="1">
      <alignment vertical="center"/>
    </xf>
    <xf numFmtId="0" fontId="3" fillId="53" borderId="18" xfId="0" applyFont="1" applyFill="1" applyBorder="1" applyAlignment="1">
      <alignment vertical="center"/>
    </xf>
    <xf numFmtId="0" fontId="3" fillId="53" borderId="0" xfId="0" applyFont="1" applyFill="1" applyBorder="1" applyAlignment="1">
      <alignment vertical="center"/>
    </xf>
    <xf numFmtId="177" fontId="3" fillId="53" borderId="160" xfId="0" applyNumberFormat="1" applyFont="1" applyFill="1" applyBorder="1" applyAlignment="1">
      <alignment vertical="center"/>
    </xf>
    <xf numFmtId="49" fontId="87" fillId="0" borderId="157" xfId="0" applyNumberFormat="1" applyFont="1" applyFill="1" applyBorder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65" fontId="9" fillId="53" borderId="156" xfId="0" applyNumberFormat="1" applyFont="1" applyFill="1" applyBorder="1" applyAlignment="1">
      <alignment horizontal="left" vertical="center"/>
    </xf>
    <xf numFmtId="165" fontId="9" fillId="53" borderId="4" xfId="0" applyNumberFormat="1" applyFont="1" applyFill="1" applyBorder="1" applyAlignment="1">
      <alignment horizontal="left" vertical="center"/>
    </xf>
    <xf numFmtId="0" fontId="13" fillId="0" borderId="80" xfId="0" applyFont="1" applyFill="1" applyBorder="1" applyAlignment="1">
      <alignment vertical="center"/>
    </xf>
    <xf numFmtId="165" fontId="9" fillId="53" borderId="6" xfId="0" applyNumberFormat="1" applyFont="1" applyFill="1" applyBorder="1" applyAlignment="1">
      <alignment vertical="center"/>
    </xf>
    <xf numFmtId="0" fontId="86" fillId="0" borderId="116" xfId="0" applyFont="1" applyFill="1" applyBorder="1" applyAlignment="1">
      <alignment vertical="center"/>
    </xf>
    <xf numFmtId="41" fontId="67" fillId="0" borderId="156" xfId="79" applyFont="1" applyFill="1" applyBorder="1" applyAlignment="1">
      <alignment horizontal="center" vertical="center"/>
    </xf>
    <xf numFmtId="41" fontId="67" fillId="0" borderId="144" xfId="79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81" fillId="2" borderId="0" xfId="0" applyFont="1" applyFill="1" applyBorder="1" applyAlignment="1">
      <alignment horizontal="center" vertical="center"/>
    </xf>
    <xf numFmtId="0" fontId="7" fillId="53" borderId="156" xfId="2" applyFont="1" applyFill="1" applyBorder="1" applyAlignment="1">
      <alignment horizontal="center" vertical="center" wrapText="1"/>
    </xf>
    <xf numFmtId="0" fontId="29" fillId="53" borderId="156" xfId="2" applyFont="1" applyFill="1" applyBorder="1" applyAlignment="1">
      <alignment horizontal="center" vertical="center" wrapText="1"/>
    </xf>
    <xf numFmtId="0" fontId="7" fillId="53" borderId="157" xfId="2" applyFont="1" applyFill="1" applyBorder="1" applyAlignment="1">
      <alignment horizontal="center" vertical="center" wrapText="1"/>
    </xf>
    <xf numFmtId="0" fontId="7" fillId="53" borderId="5" xfId="2" applyFont="1" applyFill="1" applyBorder="1" applyAlignment="1">
      <alignment horizontal="center" vertical="center" wrapText="1"/>
    </xf>
    <xf numFmtId="41" fontId="24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41" fontId="27" fillId="0" borderId="0" xfId="0" applyNumberFormat="1" applyFont="1" applyBorder="1" applyAlignment="1">
      <alignment horizontal="center" vertical="center"/>
    </xf>
    <xf numFmtId="0" fontId="7" fillId="53" borderId="71" xfId="2" applyFont="1" applyFill="1" applyBorder="1" applyAlignment="1">
      <alignment horizontal="center" vertical="center" wrapText="1"/>
    </xf>
    <xf numFmtId="165" fontId="7" fillId="53" borderId="71" xfId="1" applyNumberFormat="1" applyFont="1" applyFill="1" applyBorder="1" applyAlignment="1">
      <alignment horizontal="center" vertical="center" wrapText="1"/>
    </xf>
    <xf numFmtId="0" fontId="9" fillId="53" borderId="68" xfId="0" applyFont="1" applyFill="1" applyBorder="1" applyAlignment="1">
      <alignment horizontal="center" vertical="center"/>
    </xf>
    <xf numFmtId="0" fontId="3" fillId="53" borderId="158" xfId="0" applyFont="1" applyFill="1" applyBorder="1" applyAlignment="1">
      <alignment horizontal="center" vertical="center"/>
    </xf>
    <xf numFmtId="0" fontId="3" fillId="53" borderId="159" xfId="0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horizontal="center" vertical="center"/>
    </xf>
    <xf numFmtId="0" fontId="9" fillId="53" borderId="3" xfId="0" applyFont="1" applyFill="1" applyBorder="1" applyAlignment="1">
      <alignment horizontal="center" vertical="center"/>
    </xf>
    <xf numFmtId="0" fontId="9" fillId="53" borderId="82" xfId="0" applyFont="1" applyFill="1" applyBorder="1" applyAlignment="1">
      <alignment horizontal="center" vertical="center"/>
    </xf>
    <xf numFmtId="0" fontId="105" fillId="2" borderId="0" xfId="0" applyFont="1" applyFill="1" applyBorder="1" applyAlignment="1">
      <alignment horizontal="center" vertical="center"/>
    </xf>
    <xf numFmtId="0" fontId="26" fillId="53" borderId="158" xfId="0" applyFont="1" applyFill="1" applyBorder="1" applyAlignment="1">
      <alignment horizontal="center" vertical="center"/>
    </xf>
    <xf numFmtId="0" fontId="24" fillId="53" borderId="158" xfId="0" applyFont="1" applyFill="1" applyBorder="1" applyAlignment="1">
      <alignment horizontal="center" vertical="center"/>
    </xf>
    <xf numFmtId="0" fontId="9" fillId="53" borderId="156" xfId="0" applyFont="1" applyFill="1" applyBorder="1" applyAlignment="1">
      <alignment horizontal="center" vertical="center"/>
    </xf>
    <xf numFmtId="41" fontId="26" fillId="0" borderId="0" xfId="0" applyNumberFormat="1" applyFont="1" applyBorder="1" applyAlignment="1">
      <alignment horizontal="center" vertical="center"/>
    </xf>
    <xf numFmtId="41" fontId="12" fillId="0" borderId="0" xfId="0" applyNumberFormat="1" applyFont="1" applyBorder="1" applyAlignment="1">
      <alignment horizontal="center" vertical="center"/>
    </xf>
    <xf numFmtId="0" fontId="14" fillId="0" borderId="156" xfId="81" applyNumberFormat="1" applyFont="1" applyFill="1" applyBorder="1" applyAlignment="1">
      <alignment horizontal="left" vertical="center"/>
    </xf>
    <xf numFmtId="41" fontId="14" fillId="0" borderId="156" xfId="79" applyFont="1" applyFill="1" applyBorder="1" applyAlignment="1">
      <alignment vertical="center"/>
    </xf>
    <xf numFmtId="0" fontId="117" fillId="0" borderId="0" xfId="0" applyFont="1" applyFill="1" applyBorder="1" applyAlignment="1">
      <alignment horizontal="center" vertical="center"/>
    </xf>
    <xf numFmtId="0" fontId="14" fillId="0" borderId="156" xfId="26" applyFont="1" applyFill="1" applyBorder="1" applyAlignment="1">
      <alignment horizontal="left" vertical="center"/>
    </xf>
    <xf numFmtId="42" fontId="39" fillId="0" borderId="156" xfId="0" quotePrefix="1" applyNumberFormat="1" applyFont="1" applyBorder="1" applyAlignment="1">
      <alignment horizontal="center" vertical="center"/>
    </xf>
    <xf numFmtId="1" fontId="13" fillId="0" borderId="156" xfId="0" quotePrefix="1" applyNumberFormat="1" applyFont="1" applyBorder="1" applyAlignment="1">
      <alignment horizontal="center" vertical="center"/>
    </xf>
    <xf numFmtId="0" fontId="13" fillId="0" borderId="159" xfId="0" applyFont="1" applyFill="1" applyBorder="1" applyAlignment="1">
      <alignment vertical="center"/>
    </xf>
    <xf numFmtId="0" fontId="14" fillId="0" borderId="155" xfId="0" applyFont="1" applyFill="1" applyBorder="1" applyAlignment="1">
      <alignment horizontal="center" vertical="center"/>
    </xf>
    <xf numFmtId="0" fontId="13" fillId="0" borderId="156" xfId="81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24" fillId="0" borderId="0" xfId="0" applyFont="1" applyBorder="1" applyAlignment="1">
      <alignment horizontal="left" vertical="center" wrapText="1"/>
    </xf>
    <xf numFmtId="41" fontId="12" fillId="0" borderId="0" xfId="0" applyNumberFormat="1" applyFont="1" applyBorder="1" applyAlignment="1">
      <alignment horizontal="left" vertical="center"/>
    </xf>
    <xf numFmtId="41" fontId="24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65" fontId="12" fillId="0" borderId="155" xfId="0" applyNumberFormat="1" applyFont="1" applyBorder="1" applyAlignment="1">
      <alignment horizontal="center" vertical="center"/>
    </xf>
    <xf numFmtId="165" fontId="12" fillId="0" borderId="158" xfId="1" applyNumberFormat="1" applyFont="1" applyBorder="1" applyAlignment="1">
      <alignment horizontal="center" vertical="center"/>
    </xf>
    <xf numFmtId="0" fontId="27" fillId="0" borderId="163" xfId="0" applyFont="1" applyBorder="1" applyAlignment="1">
      <alignment horizontal="center" vertical="center"/>
    </xf>
    <xf numFmtId="165" fontId="27" fillId="0" borderId="155" xfId="0" applyNumberFormat="1" applyFont="1" applyBorder="1" applyAlignment="1">
      <alignment horizontal="center" vertical="center"/>
    </xf>
    <xf numFmtId="165" fontId="27" fillId="0" borderId="158" xfId="1" applyNumberFormat="1" applyFont="1" applyBorder="1" applyAlignment="1">
      <alignment horizontal="center" vertical="center"/>
    </xf>
    <xf numFmtId="0" fontId="26" fillId="53" borderId="129" xfId="0" applyFont="1" applyFill="1" applyBorder="1" applyAlignment="1">
      <alignment horizontal="left" vertical="center"/>
    </xf>
    <xf numFmtId="0" fontId="26" fillId="53" borderId="115" xfId="0" applyFont="1" applyFill="1" applyBorder="1" applyAlignment="1">
      <alignment horizontal="center" vertical="center"/>
    </xf>
    <xf numFmtId="165" fontId="3" fillId="53" borderId="159" xfId="0" applyNumberFormat="1" applyFont="1" applyFill="1" applyBorder="1" applyAlignment="1">
      <alignment horizontal="center" vertical="center"/>
    </xf>
    <xf numFmtId="41" fontId="26" fillId="53" borderId="159" xfId="0" applyNumberFormat="1" applyFont="1" applyFill="1" applyBorder="1" applyAlignment="1">
      <alignment horizontal="center" vertical="center"/>
    </xf>
    <xf numFmtId="41" fontId="24" fillId="53" borderId="159" xfId="0" applyNumberFormat="1" applyFont="1" applyFill="1" applyBorder="1" applyAlignment="1">
      <alignment horizontal="center" vertical="center"/>
    </xf>
    <xf numFmtId="0" fontId="24" fillId="53" borderId="158" xfId="0" applyFont="1" applyFill="1" applyBorder="1" applyAlignment="1">
      <alignment vertical="center"/>
    </xf>
    <xf numFmtId="41" fontId="0" fillId="0" borderId="0" xfId="0" applyNumberFormat="1" applyAlignment="1">
      <alignment vertical="center"/>
    </xf>
    <xf numFmtId="1" fontId="13" fillId="0" borderId="156" xfId="0" applyNumberFormat="1" applyFont="1" applyFill="1" applyBorder="1" applyAlignment="1">
      <alignment horizontal="left" vertical="center"/>
    </xf>
    <xf numFmtId="1" fontId="13" fillId="0" borderId="156" xfId="0" applyNumberFormat="1" applyFont="1" applyFill="1" applyBorder="1" applyAlignment="1">
      <alignment horizontal="center" vertical="center"/>
    </xf>
    <xf numFmtId="1" fontId="0" fillId="0" borderId="156" xfId="0" applyNumberFormat="1" applyFont="1" applyFill="1" applyBorder="1" applyAlignment="1">
      <alignment horizontal="center" vertical="center"/>
    </xf>
    <xf numFmtId="0" fontId="14" fillId="0" borderId="5" xfId="2" applyFont="1" applyFill="1" applyBorder="1" applyAlignment="1">
      <alignment horizontal="left" vertical="center"/>
    </xf>
    <xf numFmtId="0" fontId="14" fillId="0" borderId="5" xfId="2" applyFont="1" applyFill="1" applyBorder="1" applyAlignment="1">
      <alignment horizontal="center" vertical="center"/>
    </xf>
    <xf numFmtId="0" fontId="13" fillId="53" borderId="156" xfId="0" applyFont="1" applyFill="1" applyBorder="1" applyAlignment="1">
      <alignment horizontal="center" vertical="center"/>
    </xf>
    <xf numFmtId="0" fontId="13" fillId="2" borderId="156" xfId="0" quotePrefix="1" applyFont="1" applyFill="1" applyBorder="1" applyAlignment="1">
      <alignment horizontal="center" vertical="center"/>
    </xf>
    <xf numFmtId="1" fontId="13" fillId="0" borderId="156" xfId="0" applyNumberFormat="1" applyFont="1" applyFill="1" applyBorder="1" applyAlignment="1">
      <alignment vertical="center"/>
    </xf>
    <xf numFmtId="0" fontId="0" fillId="53" borderId="156" xfId="0" applyFont="1" applyFill="1" applyBorder="1" applyAlignment="1">
      <alignment vertical="center"/>
    </xf>
    <xf numFmtId="0" fontId="11" fillId="0" borderId="156" xfId="0" applyFont="1" applyFill="1" applyBorder="1" applyAlignment="1">
      <alignment horizontal="center" vertical="center"/>
    </xf>
    <xf numFmtId="165" fontId="11" fillId="0" borderId="156" xfId="13" applyNumberFormat="1" applyFont="1" applyFill="1" applyBorder="1" applyAlignment="1" applyProtection="1">
      <alignment horizontal="center" vertical="center"/>
    </xf>
    <xf numFmtId="0" fontId="11" fillId="0" borderId="156" xfId="0" applyFont="1" applyFill="1" applyBorder="1" applyAlignment="1">
      <alignment vertical="center"/>
    </xf>
    <xf numFmtId="166" fontId="14" fillId="0" borderId="156" xfId="13" applyNumberFormat="1" applyFont="1" applyFill="1" applyBorder="1" applyAlignment="1" applyProtection="1">
      <alignment horizontal="center" vertical="center" wrapText="1"/>
    </xf>
    <xf numFmtId="165" fontId="14" fillId="0" borderId="156" xfId="208" applyNumberFormat="1" applyFont="1" applyFill="1" applyBorder="1" applyAlignment="1">
      <alignment horizontal="right" vertical="center"/>
    </xf>
    <xf numFmtId="165" fontId="14" fillId="0" borderId="156" xfId="205" applyNumberFormat="1" applyFont="1" applyFill="1" applyBorder="1" applyAlignment="1" applyProtection="1">
      <alignment vertical="center"/>
      <protection locked="0"/>
    </xf>
    <xf numFmtId="165" fontId="13" fillId="0" borderId="156" xfId="208" applyNumberFormat="1" applyFont="1" applyFill="1" applyBorder="1" applyAlignment="1">
      <alignment horizontal="right" vertical="center"/>
    </xf>
    <xf numFmtId="165" fontId="13" fillId="0" borderId="156" xfId="205" applyNumberFormat="1" applyFont="1" applyFill="1" applyBorder="1" applyAlignment="1" applyProtection="1">
      <alignment vertical="center"/>
      <protection locked="0"/>
    </xf>
    <xf numFmtId="166" fontId="14" fillId="0" borderId="156" xfId="13" applyNumberFormat="1" applyFont="1" applyFill="1" applyBorder="1" applyAlignment="1">
      <alignment horizontal="center" vertical="center"/>
    </xf>
    <xf numFmtId="165" fontId="14" fillId="0" borderId="156" xfId="13" applyNumberFormat="1" applyFont="1" applyFill="1" applyBorder="1" applyAlignment="1" applyProtection="1">
      <alignment horizontal="center" vertical="center"/>
    </xf>
    <xf numFmtId="166" fontId="14" fillId="0" borderId="156" xfId="13" applyNumberFormat="1" applyFont="1" applyFill="1" applyBorder="1" applyAlignment="1" applyProtection="1">
      <alignment horizontal="center" vertical="center"/>
    </xf>
    <xf numFmtId="165" fontId="13" fillId="0" borderId="156" xfId="208" applyNumberFormat="1" applyFont="1" applyBorder="1" applyAlignment="1">
      <alignment horizontal="right" vertical="center"/>
    </xf>
    <xf numFmtId="165" fontId="14" fillId="0" borderId="156" xfId="205" applyNumberFormat="1" applyFont="1" applyBorder="1" applyAlignment="1" applyProtection="1">
      <alignment vertical="center"/>
    </xf>
    <xf numFmtId="0" fontId="14" fillId="0" borderId="156" xfId="23" applyFont="1" applyFill="1" applyBorder="1" applyAlignment="1">
      <alignment horizontal="left" vertical="center"/>
    </xf>
    <xf numFmtId="0" fontId="14" fillId="0" borderId="157" xfId="23" applyFont="1" applyFill="1" applyBorder="1" applyAlignment="1">
      <alignment horizontal="left" vertical="center"/>
    </xf>
    <xf numFmtId="0" fontId="14" fillId="0" borderId="157" xfId="0" applyFont="1" applyFill="1" applyBorder="1" applyAlignment="1">
      <alignment vertical="center"/>
    </xf>
    <xf numFmtId="0" fontId="14" fillId="2" borderId="156" xfId="0" applyNumberFormat="1" applyFont="1" applyFill="1" applyBorder="1" applyAlignment="1">
      <alignment horizontal="center" vertical="center"/>
    </xf>
    <xf numFmtId="165" fontId="14" fillId="0" borderId="156" xfId="208" applyNumberFormat="1" applyFont="1" applyBorder="1" applyAlignment="1">
      <alignment horizontal="right" vertical="center"/>
    </xf>
    <xf numFmtId="0" fontId="14" fillId="0" borderId="156" xfId="13" applyNumberFormat="1" applyFont="1" applyFill="1" applyBorder="1" applyAlignment="1" applyProtection="1">
      <alignment horizontal="center" vertical="center" wrapText="1"/>
    </xf>
    <xf numFmtId="166" fontId="14" fillId="0" borderId="156" xfId="13" applyNumberFormat="1" applyFont="1" applyFill="1" applyBorder="1" applyAlignment="1" applyProtection="1">
      <alignment horizontal="left" vertical="center"/>
    </xf>
    <xf numFmtId="0" fontId="14" fillId="0" borderId="107" xfId="0" applyFont="1" applyFill="1" applyBorder="1" applyAlignment="1">
      <alignment horizontal="left" vertical="center"/>
    </xf>
    <xf numFmtId="0" fontId="8" fillId="53" borderId="129" xfId="0" applyFont="1" applyFill="1" applyBorder="1" applyAlignment="1">
      <alignment horizontal="center" vertical="center"/>
    </xf>
    <xf numFmtId="0" fontId="11" fillId="0" borderId="0" xfId="210" applyFont="1" applyBorder="1" applyAlignment="1">
      <alignment horizontal="center" vertical="center"/>
    </xf>
    <xf numFmtId="0" fontId="2" fillId="0" borderId="0" xfId="210" applyFont="1" applyBorder="1" applyAlignment="1">
      <alignment vertical="center"/>
    </xf>
    <xf numFmtId="165" fontId="13" fillId="0" borderId="156" xfId="205" applyNumberFormat="1" applyFont="1" applyFill="1" applyBorder="1" applyAlignment="1">
      <alignment vertical="center"/>
    </xf>
    <xf numFmtId="0" fontId="67" fillId="0" borderId="155" xfId="0" applyFont="1" applyFill="1" applyBorder="1" applyAlignment="1">
      <alignment horizontal="center" vertical="center"/>
    </xf>
    <xf numFmtId="0" fontId="14" fillId="0" borderId="159" xfId="0" applyFont="1" applyFill="1" applyBorder="1" applyAlignment="1">
      <alignment vertical="center"/>
    </xf>
    <xf numFmtId="0" fontId="8" fillId="53" borderId="155" xfId="0" applyFont="1" applyFill="1" applyBorder="1" applyAlignment="1">
      <alignment horizontal="center" vertical="center"/>
    </xf>
    <xf numFmtId="0" fontId="13" fillId="53" borderId="156" xfId="0" applyFont="1" applyFill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14" fillId="0" borderId="159" xfId="23" applyFont="1" applyFill="1" applyBorder="1" applyAlignment="1">
      <alignment horizontal="left" vertical="center"/>
    </xf>
    <xf numFmtId="0" fontId="14" fillId="0" borderId="157" xfId="0" applyFont="1" applyFill="1" applyBorder="1" applyAlignment="1">
      <alignment horizontal="left" vertical="center"/>
    </xf>
    <xf numFmtId="1" fontId="14" fillId="0" borderId="157" xfId="0" applyNumberFormat="1" applyFont="1" applyFill="1" applyBorder="1" applyAlignment="1">
      <alignment horizontal="center" vertical="center"/>
    </xf>
    <xf numFmtId="0" fontId="8" fillId="53" borderId="132" xfId="0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0" fontId="38" fillId="0" borderId="155" xfId="0" applyFont="1" applyBorder="1" applyAlignment="1">
      <alignment horizontal="center" vertical="center"/>
    </xf>
    <xf numFmtId="0" fontId="25" fillId="53" borderId="158" xfId="2" applyFont="1" applyFill="1" applyBorder="1" applyAlignment="1">
      <alignment vertical="center"/>
    </xf>
    <xf numFmtId="0" fontId="25" fillId="53" borderId="155" xfId="2" applyFont="1" applyFill="1" applyBorder="1" applyAlignment="1">
      <alignment vertical="center"/>
    </xf>
    <xf numFmtId="0" fontId="29" fillId="53" borderId="155" xfId="2" applyFont="1" applyFill="1" applyBorder="1" applyAlignment="1">
      <alignment vertical="center"/>
    </xf>
    <xf numFmtId="41" fontId="12" fillId="53" borderId="156" xfId="0" applyNumberFormat="1" applyFont="1" applyFill="1" applyBorder="1" applyAlignment="1">
      <alignment vertical="center"/>
    </xf>
    <xf numFmtId="0" fontId="38" fillId="0" borderId="0" xfId="0" applyFont="1" applyFill="1" applyBorder="1" applyAlignment="1">
      <alignment horizontal="center" vertical="center"/>
    </xf>
    <xf numFmtId="165" fontId="12" fillId="0" borderId="159" xfId="1" applyNumberFormat="1" applyFont="1" applyBorder="1" applyAlignment="1">
      <alignment horizontal="right" vertical="center"/>
    </xf>
    <xf numFmtId="0" fontId="27" fillId="0" borderId="158" xfId="0" applyFont="1" applyBorder="1" applyAlignment="1">
      <alignment horizontal="center" vertical="center"/>
    </xf>
    <xf numFmtId="167" fontId="38" fillId="53" borderId="155" xfId="0" applyNumberFormat="1" applyFont="1" applyFill="1" applyBorder="1" applyAlignment="1">
      <alignment horizontal="center" vertical="center"/>
    </xf>
    <xf numFmtId="165" fontId="12" fillId="53" borderId="159" xfId="1" applyNumberFormat="1" applyFont="1" applyFill="1" applyBorder="1" applyAlignment="1">
      <alignment horizontal="right" vertical="center"/>
    </xf>
    <xf numFmtId="176" fontId="24" fillId="53" borderId="158" xfId="1" applyNumberFormat="1" applyFont="1" applyFill="1" applyBorder="1" applyAlignment="1">
      <alignment horizontal="center" vertical="center"/>
    </xf>
    <xf numFmtId="176" fontId="5" fillId="53" borderId="159" xfId="1" applyNumberFormat="1" applyFont="1" applyFill="1" applyBorder="1" applyAlignment="1">
      <alignment horizontal="center" vertical="center"/>
    </xf>
    <xf numFmtId="165" fontId="24" fillId="53" borderId="159" xfId="1" applyNumberFormat="1" applyFont="1" applyFill="1" applyBorder="1" applyAlignment="1">
      <alignment horizontal="right" vertical="center"/>
    </xf>
    <xf numFmtId="167" fontId="45" fillId="0" borderId="0" xfId="0" applyNumberFormat="1" applyFont="1" applyAlignment="1">
      <alignment vertical="center"/>
    </xf>
    <xf numFmtId="0" fontId="5" fillId="53" borderId="159" xfId="0" applyFont="1" applyFill="1" applyBorder="1" applyAlignment="1">
      <alignment horizontal="center" vertical="center"/>
    </xf>
    <xf numFmtId="167" fontId="45" fillId="0" borderId="0" xfId="0" applyNumberFormat="1" applyFont="1" applyBorder="1" applyAlignment="1">
      <alignment horizontal="center" vertical="center"/>
    </xf>
    <xf numFmtId="165" fontId="13" fillId="0" borderId="1" xfId="1" applyNumberFormat="1" applyFont="1" applyFill="1" applyBorder="1" applyAlignment="1">
      <alignment vertical="center"/>
    </xf>
    <xf numFmtId="1" fontId="9" fillId="53" borderId="4" xfId="0" applyNumberFormat="1" applyFont="1" applyFill="1" applyBorder="1" applyAlignment="1">
      <alignment horizontal="center" vertical="center"/>
    </xf>
    <xf numFmtId="0" fontId="13" fillId="0" borderId="6" xfId="0" quotePrefix="1" applyFont="1" applyBorder="1" applyAlignment="1">
      <alignment horizontal="center" vertical="center"/>
    </xf>
    <xf numFmtId="0" fontId="9" fillId="53" borderId="108" xfId="0" applyFont="1" applyFill="1" applyBorder="1" applyAlignment="1">
      <alignment horizontal="center" vertical="center"/>
    </xf>
    <xf numFmtId="1" fontId="9" fillId="53" borderId="108" xfId="0" applyNumberFormat="1" applyFont="1" applyFill="1" applyBorder="1" applyAlignment="1">
      <alignment horizontal="center" vertical="center"/>
    </xf>
    <xf numFmtId="0" fontId="39" fillId="0" borderId="158" xfId="0" applyFont="1" applyFill="1" applyBorder="1" applyAlignment="1">
      <alignment horizontal="left" vertical="center"/>
    </xf>
    <xf numFmtId="165" fontId="73" fillId="53" borderId="155" xfId="0" applyNumberFormat="1" applyFont="1" applyFill="1" applyBorder="1" applyAlignment="1">
      <alignment vertical="center"/>
    </xf>
    <xf numFmtId="0" fontId="67" fillId="0" borderId="5" xfId="0" applyFont="1" applyFill="1" applyBorder="1" applyAlignment="1">
      <alignment vertical="center"/>
    </xf>
    <xf numFmtId="0" fontId="67" fillId="0" borderId="6" xfId="0" applyFont="1" applyFill="1" applyBorder="1" applyAlignment="1">
      <alignment horizontal="center" vertical="center"/>
    </xf>
    <xf numFmtId="165" fontId="13" fillId="0" borderId="4" xfId="1" applyNumberFormat="1" applyFont="1" applyFill="1" applyBorder="1" applyAlignment="1" applyProtection="1">
      <alignment vertical="center"/>
      <protection locked="0"/>
    </xf>
    <xf numFmtId="1" fontId="118" fillId="0" borderId="4" xfId="0" applyNumberFormat="1" applyFont="1" applyFill="1" applyBorder="1" applyAlignment="1">
      <alignment horizontal="left" vertical="center"/>
    </xf>
    <xf numFmtId="0" fontId="67" fillId="0" borderId="4" xfId="0" applyFont="1" applyFill="1" applyBorder="1" applyAlignment="1">
      <alignment vertical="center"/>
    </xf>
    <xf numFmtId="0" fontId="67" fillId="0" borderId="4" xfId="0" applyFont="1" applyFill="1" applyBorder="1" applyAlignment="1">
      <alignment horizontal="center" vertical="center"/>
    </xf>
    <xf numFmtId="168" fontId="118" fillId="0" borderId="156" xfId="0" applyNumberFormat="1" applyFont="1" applyFill="1" applyBorder="1" applyAlignment="1">
      <alignment horizontal="left" vertical="center"/>
    </xf>
    <xf numFmtId="168" fontId="118" fillId="0" borderId="156" xfId="0" quotePrefix="1" applyNumberFormat="1" applyFont="1" applyFill="1" applyBorder="1" applyAlignment="1">
      <alignment horizontal="left" vertical="center"/>
    </xf>
    <xf numFmtId="168" fontId="67" fillId="0" borderId="156" xfId="0" applyNumberFormat="1" applyFont="1" applyFill="1" applyBorder="1" applyAlignment="1">
      <alignment horizontal="left" vertical="center"/>
    </xf>
    <xf numFmtId="168" fontId="67" fillId="0" borderId="156" xfId="0" quotePrefix="1" applyNumberFormat="1" applyFont="1" applyFill="1" applyBorder="1" applyAlignment="1">
      <alignment horizontal="left" vertical="center"/>
    </xf>
    <xf numFmtId="0" fontId="67" fillId="0" borderId="144" xfId="0" applyFont="1" applyFill="1" applyBorder="1" applyAlignment="1">
      <alignment vertical="center"/>
    </xf>
    <xf numFmtId="0" fontId="67" fillId="0" borderId="144" xfId="0" applyFont="1" applyFill="1" applyBorder="1" applyAlignment="1">
      <alignment horizontal="center" vertical="center"/>
    </xf>
    <xf numFmtId="1" fontId="9" fillId="53" borderId="4" xfId="0" applyNumberFormat="1" applyFont="1" applyFill="1" applyBorder="1" applyAlignment="1">
      <alignment horizontal="left" vertical="center"/>
    </xf>
    <xf numFmtId="0" fontId="67" fillId="0" borderId="4" xfId="0" applyFont="1" applyFill="1" applyBorder="1" applyAlignment="1" applyProtection="1">
      <alignment horizontal="left" vertical="center"/>
      <protection locked="0"/>
    </xf>
    <xf numFmtId="0" fontId="67" fillId="0" borderId="4" xfId="0" applyFont="1" applyFill="1" applyBorder="1" applyAlignment="1" applyProtection="1">
      <alignment horizontal="center" vertical="center"/>
      <protection locked="0"/>
    </xf>
    <xf numFmtId="1" fontId="67" fillId="0" borderId="4" xfId="0" applyNumberFormat="1" applyFont="1" applyFill="1" applyBorder="1" applyAlignment="1">
      <alignment horizontal="left" vertical="center"/>
    </xf>
    <xf numFmtId="0" fontId="13" fillId="2" borderId="4" xfId="0" quotePrefix="1" applyFont="1" applyFill="1" applyBorder="1" applyAlignment="1">
      <alignment horizontal="center" vertical="center"/>
    </xf>
    <xf numFmtId="0" fontId="67" fillId="0" borderId="156" xfId="0" applyFont="1" applyFill="1" applyBorder="1" applyAlignment="1" applyProtection="1">
      <alignment horizontal="center" vertical="center"/>
      <protection locked="0"/>
    </xf>
    <xf numFmtId="0" fontId="118" fillId="0" borderId="156" xfId="0" applyFont="1" applyFill="1" applyBorder="1" applyAlignment="1">
      <alignment horizontal="center" vertical="center"/>
    </xf>
    <xf numFmtId="0" fontId="14" fillId="0" borderId="80" xfId="0" applyFont="1" applyFill="1" applyBorder="1" applyAlignment="1">
      <alignment vertical="center"/>
    </xf>
    <xf numFmtId="0" fontId="0" fillId="53" borderId="155" xfId="0" applyFont="1" applyFill="1" applyBorder="1" applyAlignment="1">
      <alignment vertical="center"/>
    </xf>
    <xf numFmtId="0" fontId="30" fillId="2" borderId="156" xfId="53" applyFont="1" applyFill="1" applyBorder="1" applyAlignment="1">
      <alignment vertical="center"/>
    </xf>
    <xf numFmtId="0" fontId="2" fillId="2" borderId="156" xfId="27" applyFont="1" applyFill="1" applyBorder="1" applyAlignment="1">
      <alignment horizontal="center" vertical="center"/>
    </xf>
    <xf numFmtId="0" fontId="91" fillId="0" borderId="156" xfId="27" applyFont="1" applyFill="1" applyBorder="1" applyAlignment="1">
      <alignment horizontal="center" vertical="center"/>
    </xf>
    <xf numFmtId="165" fontId="3" fillId="53" borderId="155" xfId="0" applyNumberFormat="1" applyFont="1" applyFill="1" applyBorder="1" applyAlignment="1">
      <alignment horizontal="center" vertical="center"/>
    </xf>
    <xf numFmtId="179" fontId="12" fillId="0" borderId="0" xfId="0" applyNumberFormat="1" applyFont="1" applyFill="1" applyAlignment="1">
      <alignment vertical="center"/>
    </xf>
    <xf numFmtId="0" fontId="12" fillId="0" borderId="158" xfId="0" applyFont="1" applyBorder="1" applyAlignment="1">
      <alignment horizontal="right" vertical="center"/>
    </xf>
    <xf numFmtId="165" fontId="12" fillId="0" borderId="158" xfId="0" applyNumberFormat="1" applyFont="1" applyBorder="1" applyAlignment="1">
      <alignment vertical="center"/>
    </xf>
    <xf numFmtId="165" fontId="16" fillId="0" borderId="155" xfId="0" applyNumberFormat="1" applyFont="1" applyBorder="1" applyAlignment="1">
      <alignment vertical="center"/>
    </xf>
    <xf numFmtId="0" fontId="27" fillId="0" borderId="158" xfId="0" applyFont="1" applyBorder="1" applyAlignment="1">
      <alignment horizontal="right" vertical="center"/>
    </xf>
    <xf numFmtId="165" fontId="44" fillId="0" borderId="155" xfId="0" applyNumberFormat="1" applyFont="1" applyBorder="1" applyAlignment="1">
      <alignment vertical="center"/>
    </xf>
    <xf numFmtId="0" fontId="12" fillId="53" borderId="158" xfId="0" applyFont="1" applyFill="1" applyBorder="1" applyAlignment="1">
      <alignment horizontal="right" vertical="center"/>
    </xf>
    <xf numFmtId="0" fontId="27" fillId="53" borderId="155" xfId="0" applyFont="1" applyFill="1" applyBorder="1" applyAlignment="1">
      <alignment horizontal="center" vertical="center"/>
    </xf>
    <xf numFmtId="165" fontId="12" fillId="53" borderId="158" xfId="0" applyNumberFormat="1" applyFont="1" applyFill="1" applyBorder="1" applyAlignment="1">
      <alignment vertical="center"/>
    </xf>
    <xf numFmtId="0" fontId="12" fillId="53" borderId="156" xfId="0" applyFont="1" applyFill="1" applyBorder="1" applyAlignment="1">
      <alignment horizontal="left" vertical="center"/>
    </xf>
    <xf numFmtId="165" fontId="34" fillId="53" borderId="155" xfId="1" applyNumberFormat="1" applyFont="1" applyFill="1" applyBorder="1" applyAlignment="1">
      <alignment vertical="center"/>
    </xf>
    <xf numFmtId="165" fontId="24" fillId="53" borderId="158" xfId="0" applyNumberFormat="1" applyFont="1" applyFill="1" applyBorder="1" applyAlignment="1">
      <alignment vertical="center"/>
    </xf>
    <xf numFmtId="165" fontId="73" fillId="53" borderId="155" xfId="1" applyNumberFormat="1" applyFont="1" applyFill="1" applyBorder="1" applyAlignment="1">
      <alignment vertical="center"/>
    </xf>
    <xf numFmtId="0" fontId="13" fillId="2" borderId="4" xfId="0" applyFont="1" applyFill="1" applyBorder="1" applyAlignment="1">
      <alignment horizontal="left" vertical="center" wrapText="1"/>
    </xf>
    <xf numFmtId="165" fontId="13" fillId="0" borderId="78" xfId="5" applyNumberFormat="1" applyFont="1" applyBorder="1" applyAlignment="1">
      <alignment horizontal="center" vertical="center"/>
    </xf>
    <xf numFmtId="165" fontId="14" fillId="2" borderId="4" xfId="1" applyNumberFormat="1" applyFont="1" applyFill="1" applyBorder="1" applyAlignment="1">
      <alignment horizontal="center" vertical="center"/>
    </xf>
    <xf numFmtId="0" fontId="14" fillId="0" borderId="4" xfId="59" quotePrefix="1" applyFont="1" applyBorder="1" applyAlignment="1">
      <alignment horizontal="center" vertical="center"/>
    </xf>
    <xf numFmtId="0" fontId="13" fillId="2" borderId="4" xfId="0" applyFont="1" applyFill="1" applyBorder="1" applyAlignment="1">
      <alignment horizontal="left" vertical="center"/>
    </xf>
    <xf numFmtId="0" fontId="13" fillId="0" borderId="144" xfId="0" applyFont="1" applyFill="1" applyBorder="1" applyAlignment="1">
      <alignment horizontal="left" vertical="center"/>
    </xf>
    <xf numFmtId="165" fontId="13" fillId="0" borderId="4" xfId="1" applyNumberFormat="1" applyFont="1" applyFill="1" applyBorder="1" applyAlignment="1">
      <alignment horizontal="center" vertical="center"/>
    </xf>
    <xf numFmtId="165" fontId="13" fillId="0" borderId="78" xfId="5" applyNumberFormat="1" applyFont="1" applyFill="1" applyBorder="1" applyAlignment="1">
      <alignment horizontal="center" vertical="center"/>
    </xf>
    <xf numFmtId="0" fontId="9" fillId="0" borderId="156" xfId="27" applyFont="1" applyFill="1" applyBorder="1" applyAlignment="1">
      <alignment horizontal="left" vertical="center"/>
    </xf>
    <xf numFmtId="0" fontId="14" fillId="0" borderId="4" xfId="59" quotePrefix="1" applyFont="1" applyFill="1" applyBorder="1" applyAlignment="1">
      <alignment horizontal="center" vertical="center"/>
    </xf>
    <xf numFmtId="165" fontId="9" fillId="53" borderId="4" xfId="1" applyNumberFormat="1" applyFont="1" applyFill="1" applyBorder="1" applyAlignment="1">
      <alignment vertical="center"/>
    </xf>
    <xf numFmtId="0" fontId="13" fillId="0" borderId="156" xfId="27" applyFont="1" applyBorder="1" applyAlignment="1">
      <alignment horizontal="center" vertical="center"/>
    </xf>
    <xf numFmtId="41" fontId="13" fillId="0" borderId="4" xfId="79" applyNumberFormat="1" applyFont="1" applyBorder="1" applyAlignment="1">
      <alignment vertical="center"/>
    </xf>
    <xf numFmtId="41" fontId="13" fillId="0" borderId="4" xfId="79" applyNumberFormat="1" applyFont="1" applyFill="1" applyBorder="1" applyAlignment="1">
      <alignment vertical="center"/>
    </xf>
    <xf numFmtId="0" fontId="13" fillId="0" borderId="156" xfId="27" applyFont="1" applyFill="1" applyBorder="1" applyAlignment="1">
      <alignment horizontal="center" vertical="center"/>
    </xf>
    <xf numFmtId="0" fontId="2" fillId="0" borderId="156" xfId="27" applyFont="1" applyBorder="1" applyAlignment="1">
      <alignment horizontal="center" vertical="center"/>
    </xf>
    <xf numFmtId="0" fontId="3" fillId="2" borderId="0" xfId="27" applyFont="1" applyFill="1" applyBorder="1" applyAlignment="1">
      <alignment horizontal="left" vertical="center"/>
    </xf>
    <xf numFmtId="0" fontId="0" fillId="0" borderId="0" xfId="52" applyFont="1" applyFill="1" applyBorder="1" applyAlignment="1">
      <alignment vertical="center"/>
    </xf>
    <xf numFmtId="0" fontId="0" fillId="0" borderId="0" xfId="57" applyFont="1" applyFill="1" applyBorder="1" applyAlignment="1">
      <alignment horizontal="center" vertical="center"/>
    </xf>
    <xf numFmtId="165" fontId="0" fillId="0" borderId="0" xfId="25" applyNumberFormat="1" applyFont="1" applyFill="1" applyBorder="1" applyAlignment="1">
      <alignment horizontal="center" vertical="center"/>
    </xf>
    <xf numFmtId="0" fontId="0" fillId="0" borderId="0" xfId="57" applyFont="1" applyFill="1" applyBorder="1" applyAlignment="1">
      <alignment vertical="center"/>
    </xf>
    <xf numFmtId="165" fontId="0" fillId="0" borderId="0" xfId="25" applyNumberFormat="1" applyFont="1" applyFill="1" applyBorder="1" applyAlignment="1">
      <alignment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52" applyFont="1" applyFill="1" applyBorder="1" applyAlignment="1">
      <alignment vertical="center"/>
    </xf>
    <xf numFmtId="0" fontId="0" fillId="0" borderId="8" xfId="57" applyFont="1" applyFill="1" applyBorder="1" applyAlignment="1">
      <alignment horizontal="center" vertical="center"/>
    </xf>
    <xf numFmtId="0" fontId="0" fillId="0" borderId="0" xfId="210" applyFont="1" applyFill="1" applyBorder="1" applyAlignment="1">
      <alignment vertical="center"/>
    </xf>
    <xf numFmtId="165" fontId="0" fillId="0" borderId="0" xfId="316" applyNumberFormat="1" applyFont="1" applyFill="1" applyBorder="1" applyAlignment="1">
      <alignment vertical="center"/>
    </xf>
    <xf numFmtId="165" fontId="3" fillId="0" borderId="85" xfId="1" applyNumberFormat="1" applyFont="1" applyFill="1" applyBorder="1" applyAlignment="1">
      <alignment horizontal="center" vertical="center"/>
    </xf>
    <xf numFmtId="43" fontId="0" fillId="0" borderId="0" xfId="0" applyNumberFormat="1" applyAlignment="1">
      <alignment vertical="center"/>
    </xf>
    <xf numFmtId="0" fontId="13" fillId="0" borderId="4" xfId="52" applyFont="1" applyFill="1" applyBorder="1" applyAlignment="1">
      <alignment vertical="center"/>
    </xf>
    <xf numFmtId="0" fontId="13" fillId="0" borderId="4" xfId="57" applyFont="1" applyFill="1" applyBorder="1" applyAlignment="1">
      <alignment horizontal="center" vertical="center"/>
    </xf>
    <xf numFmtId="0" fontId="13" fillId="0" borderId="156" xfId="210" applyFont="1" applyFill="1" applyBorder="1" applyAlignment="1">
      <alignment horizontal="center" vertical="center"/>
    </xf>
    <xf numFmtId="165" fontId="13" fillId="0" borderId="4" xfId="25" applyNumberFormat="1" applyFont="1" applyFill="1" applyBorder="1" applyAlignment="1">
      <alignment horizontal="center" vertical="center"/>
    </xf>
    <xf numFmtId="0" fontId="13" fillId="0" borderId="144" xfId="52" applyFont="1" applyFill="1" applyBorder="1" applyAlignment="1">
      <alignment vertical="center"/>
    </xf>
    <xf numFmtId="0" fontId="13" fillId="0" borderId="151" xfId="57" applyFont="1" applyFill="1" applyBorder="1" applyAlignment="1">
      <alignment horizontal="center" vertical="center"/>
    </xf>
    <xf numFmtId="165" fontId="13" fillId="0" borderId="151" xfId="25" applyNumberFormat="1" applyFont="1" applyFill="1" applyBorder="1" applyAlignment="1">
      <alignment horizontal="center" vertical="center"/>
    </xf>
    <xf numFmtId="165" fontId="13" fillId="0" borderId="151" xfId="5" applyNumberFormat="1" applyFont="1" applyFill="1" applyBorder="1" applyAlignment="1">
      <alignment horizontal="center" vertical="center"/>
    </xf>
    <xf numFmtId="165" fontId="13" fillId="0" borderId="151" xfId="0" applyNumberFormat="1" applyFont="1" applyFill="1" applyBorder="1" applyAlignment="1">
      <alignment horizontal="center" vertical="center"/>
    </xf>
    <xf numFmtId="0" fontId="13" fillId="0" borderId="157" xfId="0" quotePrefix="1" applyFont="1" applyFill="1" applyBorder="1" applyAlignment="1">
      <alignment horizontal="center" vertical="center"/>
    </xf>
    <xf numFmtId="0" fontId="13" fillId="0" borderId="144" xfId="312" applyFont="1" applyFill="1" applyBorder="1" applyAlignment="1">
      <alignment vertical="center"/>
    </xf>
    <xf numFmtId="0" fontId="13" fillId="0" borderId="144" xfId="57" applyFont="1" applyFill="1" applyBorder="1" applyAlignment="1">
      <alignment horizontal="center" vertical="center"/>
    </xf>
    <xf numFmtId="165" fontId="9" fillId="53" borderId="3" xfId="1" applyNumberFormat="1" applyFont="1" applyFill="1" applyBorder="1" applyAlignment="1">
      <alignment horizontal="center" vertical="center"/>
    </xf>
    <xf numFmtId="0" fontId="13" fillId="0" borderId="86" xfId="0" quotePrefix="1" applyFont="1" applyFill="1" applyBorder="1" applyAlignment="1">
      <alignment horizontal="center" vertical="center"/>
    </xf>
    <xf numFmtId="0" fontId="13" fillId="0" borderId="86" xfId="209" applyFont="1" applyFill="1" applyBorder="1" applyAlignment="1">
      <alignment vertical="center"/>
    </xf>
    <xf numFmtId="0" fontId="13" fillId="0" borderId="86" xfId="210" applyFont="1" applyFill="1" applyBorder="1" applyAlignment="1">
      <alignment horizontal="center" vertical="center"/>
    </xf>
    <xf numFmtId="165" fontId="13" fillId="0" borderId="86" xfId="316" applyNumberFormat="1" applyFont="1" applyFill="1" applyBorder="1" applyAlignment="1">
      <alignment horizontal="center" vertical="center"/>
    </xf>
    <xf numFmtId="165" fontId="13" fillId="0" borderId="4" xfId="0" applyNumberFormat="1" applyFont="1" applyFill="1" applyBorder="1" applyAlignment="1">
      <alignment horizontal="center" vertical="center" wrapText="1"/>
    </xf>
    <xf numFmtId="0" fontId="13" fillId="0" borderId="139" xfId="0" quotePrefix="1" applyFont="1" applyFill="1" applyBorder="1" applyAlignment="1">
      <alignment vertical="center"/>
    </xf>
    <xf numFmtId="0" fontId="13" fillId="0" borderId="144" xfId="209" applyFont="1" applyFill="1" applyBorder="1" applyAlignment="1">
      <alignment vertical="center"/>
    </xf>
    <xf numFmtId="0" fontId="7" fillId="53" borderId="86" xfId="2" applyFont="1" applyFill="1" applyBorder="1" applyAlignment="1">
      <alignment horizontal="center" vertical="center" wrapText="1"/>
    </xf>
    <xf numFmtId="0" fontId="9" fillId="53" borderId="85" xfId="0" applyFont="1" applyFill="1" applyBorder="1" applyAlignment="1">
      <alignment horizontal="center" vertical="center"/>
    </xf>
    <xf numFmtId="165" fontId="9" fillId="53" borderId="85" xfId="1" applyNumberFormat="1" applyFont="1" applyFill="1" applyBorder="1" applyAlignment="1">
      <alignment horizontal="center" vertical="center"/>
    </xf>
    <xf numFmtId="165" fontId="9" fillId="53" borderId="139" xfId="1" applyNumberFormat="1" applyFont="1" applyFill="1" applyBorder="1" applyAlignment="1">
      <alignment horizontal="center" vertical="center"/>
    </xf>
    <xf numFmtId="165" fontId="2" fillId="0" borderId="156" xfId="1" applyNumberFormat="1" applyFont="1" applyFill="1" applyBorder="1" applyAlignment="1" applyProtection="1">
      <alignment vertical="center"/>
    </xf>
    <xf numFmtId="165" fontId="2" fillId="0" borderId="156" xfId="13" applyNumberFormat="1" applyFont="1" applyFill="1" applyBorder="1" applyAlignment="1" applyProtection="1">
      <alignment vertical="center"/>
    </xf>
    <xf numFmtId="0" fontId="24" fillId="0" borderId="0" xfId="0" applyFont="1" applyFill="1" applyAlignment="1">
      <alignment vertical="center"/>
    </xf>
    <xf numFmtId="0" fontId="12" fillId="0" borderId="0" xfId="209" applyFont="1" applyFill="1" applyBorder="1" applyAlignment="1">
      <alignment horizontal="center" vertical="center"/>
    </xf>
    <xf numFmtId="165" fontId="12" fillId="0" borderId="0" xfId="208" applyNumberFormat="1" applyFont="1" applyFill="1" applyBorder="1" applyAlignment="1">
      <alignment horizontal="center" vertical="center"/>
    </xf>
    <xf numFmtId="165" fontId="12" fillId="0" borderId="0" xfId="208" applyNumberFormat="1" applyFont="1" applyFill="1" applyBorder="1" applyAlignment="1">
      <alignment vertical="center"/>
    </xf>
    <xf numFmtId="0" fontId="12" fillId="0" borderId="107" xfId="0" applyFont="1" applyFill="1" applyBorder="1" applyAlignment="1">
      <alignment horizontal="center" vertical="center"/>
    </xf>
    <xf numFmtId="0" fontId="12" fillId="0" borderId="107" xfId="209" applyFont="1" applyFill="1" applyBorder="1" applyAlignment="1">
      <alignment horizontal="center" vertical="center"/>
    </xf>
    <xf numFmtId="0" fontId="0" fillId="0" borderId="107" xfId="209" applyFont="1" applyFill="1" applyBorder="1" applyAlignment="1">
      <alignment vertical="center"/>
    </xf>
    <xf numFmtId="0" fontId="12" fillId="0" borderId="0" xfId="209" applyFont="1" applyFill="1" applyBorder="1" applyAlignment="1">
      <alignment vertical="center"/>
    </xf>
    <xf numFmtId="0" fontId="9" fillId="53" borderId="156" xfId="2" applyFont="1" applyFill="1" applyBorder="1" applyAlignment="1">
      <alignment horizontal="center" vertical="center" wrapText="1"/>
    </xf>
    <xf numFmtId="165" fontId="13" fillId="0" borderId="156" xfId="13" applyNumberFormat="1" applyFont="1" applyFill="1" applyBorder="1" applyAlignment="1">
      <alignment horizontal="center" vertical="center"/>
    </xf>
    <xf numFmtId="165" fontId="13" fillId="0" borderId="156" xfId="1" applyNumberFormat="1" applyFont="1" applyFill="1" applyBorder="1" applyAlignment="1" applyProtection="1">
      <alignment vertical="center"/>
    </xf>
    <xf numFmtId="165" fontId="13" fillId="0" borderId="156" xfId="13" applyNumberFormat="1" applyFont="1" applyFill="1" applyBorder="1" applyAlignment="1" applyProtection="1">
      <alignment vertical="center"/>
    </xf>
    <xf numFmtId="1" fontId="40" fillId="0" borderId="0" xfId="0" applyNumberFormat="1" applyFont="1" applyFill="1" applyAlignment="1">
      <alignment vertical="center"/>
    </xf>
    <xf numFmtId="0" fontId="13" fillId="0" borderId="158" xfId="0" applyFont="1" applyFill="1" applyBorder="1" applyAlignment="1">
      <alignment horizontal="left" vertical="center"/>
    </xf>
    <xf numFmtId="0" fontId="14" fillId="0" borderId="156" xfId="2" applyFont="1" applyFill="1" applyBorder="1" applyAlignment="1">
      <alignment horizontal="left" vertical="center"/>
    </xf>
    <xf numFmtId="0" fontId="14" fillId="0" borderId="156" xfId="2" applyFont="1" applyFill="1" applyBorder="1" applyAlignment="1">
      <alignment horizontal="center" vertical="center"/>
    </xf>
    <xf numFmtId="0" fontId="25" fillId="0" borderId="0" xfId="0" applyFont="1" applyFill="1" applyAlignment="1">
      <alignment vertical="center"/>
    </xf>
    <xf numFmtId="165" fontId="25" fillId="53" borderId="156" xfId="0" applyNumberFormat="1" applyFont="1" applyFill="1" applyBorder="1" applyAlignment="1">
      <alignment vertical="center"/>
    </xf>
    <xf numFmtId="0" fontId="13" fillId="53" borderId="156" xfId="2" applyFont="1" applyFill="1" applyBorder="1" applyAlignment="1">
      <alignment horizontal="center" vertical="center" wrapText="1"/>
    </xf>
    <xf numFmtId="0" fontId="13" fillId="53" borderId="129" xfId="2" applyFont="1" applyFill="1" applyBorder="1" applyAlignment="1">
      <alignment horizontal="center" vertical="center" wrapText="1"/>
    </xf>
    <xf numFmtId="0" fontId="3" fillId="53" borderId="107" xfId="0" applyFont="1" applyFill="1" applyBorder="1" applyAlignment="1">
      <alignment horizontal="right" vertical="center"/>
    </xf>
    <xf numFmtId="0" fontId="3" fillId="53" borderId="159" xfId="0" applyFont="1" applyFill="1" applyBorder="1" applyAlignment="1">
      <alignment horizontal="right" vertical="center"/>
    </xf>
    <xf numFmtId="165" fontId="12" fillId="0" borderId="0" xfId="0" applyNumberFormat="1" applyFont="1" applyFill="1" applyBorder="1" applyAlignment="1">
      <alignment horizontal="center" vertical="center"/>
    </xf>
    <xf numFmtId="165" fontId="12" fillId="0" borderId="0" xfId="0" applyNumberFormat="1" applyFont="1" applyFill="1" applyBorder="1" applyAlignment="1">
      <alignment vertical="center"/>
    </xf>
    <xf numFmtId="165" fontId="13" fillId="0" borderId="156" xfId="1" applyNumberFormat="1" applyFont="1" applyFill="1" applyBorder="1" applyAlignment="1" applyProtection="1">
      <alignment horizontal="right" vertical="center"/>
    </xf>
    <xf numFmtId="165" fontId="13" fillId="0" borderId="156" xfId="13" applyNumberFormat="1" applyFont="1" applyFill="1" applyBorder="1" applyAlignment="1">
      <alignment vertical="center"/>
    </xf>
    <xf numFmtId="165" fontId="12" fillId="0" borderId="156" xfId="1" applyNumberFormat="1" applyFont="1" applyFill="1" applyBorder="1" applyAlignment="1">
      <alignment vertical="center"/>
    </xf>
    <xf numFmtId="165" fontId="12" fillId="0" borderId="0" xfId="1" applyNumberFormat="1" applyFont="1" applyFill="1" applyBorder="1" applyAlignment="1">
      <alignment vertical="center"/>
    </xf>
    <xf numFmtId="0" fontId="13" fillId="0" borderId="156" xfId="316" quotePrefix="1" applyFont="1" applyFill="1" applyBorder="1" applyAlignment="1">
      <alignment horizontal="center" vertical="center"/>
    </xf>
    <xf numFmtId="0" fontId="105" fillId="2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8" fillId="2" borderId="0" xfId="0" applyFont="1" applyFill="1" applyBorder="1" applyAlignment="1">
      <alignment horizontal="center" vertical="center"/>
    </xf>
    <xf numFmtId="165" fontId="28" fillId="2" borderId="0" xfId="1" applyNumberFormat="1" applyFont="1" applyFill="1" applyBorder="1" applyAlignment="1">
      <alignment horizontal="center" vertical="center"/>
    </xf>
    <xf numFmtId="0" fontId="110" fillId="53" borderId="156" xfId="2" applyFont="1" applyFill="1" applyBorder="1" applyAlignment="1">
      <alignment horizontal="center" vertical="center" wrapText="1"/>
    </xf>
    <xf numFmtId="0" fontId="97" fillId="2" borderId="156" xfId="0" quotePrefix="1" applyFont="1" applyFill="1" applyBorder="1" applyAlignment="1">
      <alignment horizontal="center" vertical="center"/>
    </xf>
    <xf numFmtId="49" fontId="13" fillId="0" borderId="156" xfId="23" applyNumberFormat="1" applyFont="1" applyFill="1" applyBorder="1" applyAlignment="1">
      <alignment horizontal="center" vertical="center"/>
    </xf>
    <xf numFmtId="180" fontId="14" fillId="0" borderId="156" xfId="0" applyNumberFormat="1" applyFont="1" applyFill="1" applyBorder="1" applyAlignment="1">
      <alignment horizontal="center" vertical="center"/>
    </xf>
    <xf numFmtId="49" fontId="13" fillId="0" borderId="107" xfId="23" applyNumberFormat="1" applyFont="1" applyFill="1" applyBorder="1" applyAlignment="1">
      <alignment horizontal="center" vertical="center"/>
    </xf>
    <xf numFmtId="49" fontId="13" fillId="0" borderId="107" xfId="0" applyNumberFormat="1" applyFont="1" applyFill="1" applyBorder="1" applyAlignment="1">
      <alignment horizontal="left" vertical="center"/>
    </xf>
    <xf numFmtId="165" fontId="14" fillId="0" borderId="129" xfId="205" applyNumberFormat="1" applyFont="1" applyFill="1" applyBorder="1" applyAlignment="1" applyProtection="1">
      <alignment vertical="center"/>
    </xf>
    <xf numFmtId="165" fontId="13" fillId="0" borderId="129" xfId="205" applyNumberFormat="1" applyFont="1" applyFill="1" applyBorder="1" applyAlignment="1" applyProtection="1">
      <alignment vertical="center"/>
    </xf>
    <xf numFmtId="165" fontId="13" fillId="0" borderId="129" xfId="208" applyNumberFormat="1" applyFont="1" applyFill="1" applyBorder="1" applyAlignment="1">
      <alignment horizontal="center" vertical="center"/>
    </xf>
    <xf numFmtId="180" fontId="14" fillId="0" borderId="107" xfId="0" applyNumberFormat="1" applyFont="1" applyFill="1" applyBorder="1" applyAlignment="1">
      <alignment horizontal="center" vertical="center"/>
    </xf>
    <xf numFmtId="0" fontId="14" fillId="0" borderId="156" xfId="13" applyNumberFormat="1" applyFont="1" applyFill="1" applyBorder="1" applyAlignment="1" applyProtection="1">
      <alignment horizontal="center" vertical="center"/>
    </xf>
    <xf numFmtId="0" fontId="14" fillId="0" borderId="158" xfId="26" applyFont="1" applyFill="1" applyBorder="1" applyAlignment="1">
      <alignment horizontal="left" vertical="center"/>
    </xf>
    <xf numFmtId="180" fontId="14" fillId="0" borderId="0" xfId="0" applyNumberFormat="1" applyFont="1" applyFill="1" applyBorder="1" applyAlignment="1">
      <alignment horizontal="center" vertical="center"/>
    </xf>
    <xf numFmtId="0" fontId="14" fillId="0" borderId="0" xfId="26" applyFont="1" applyFill="1" applyBorder="1" applyAlignment="1">
      <alignment horizontal="left" vertical="center"/>
    </xf>
    <xf numFmtId="1" fontId="13" fillId="0" borderId="0" xfId="0" applyNumberFormat="1" applyFont="1" applyFill="1" applyBorder="1" applyAlignment="1">
      <alignment horizontal="center" vertical="center"/>
    </xf>
    <xf numFmtId="165" fontId="14" fillId="0" borderId="0" xfId="205" applyNumberFormat="1" applyFont="1" applyFill="1" applyBorder="1" applyAlignment="1" applyProtection="1">
      <alignment vertical="center"/>
    </xf>
    <xf numFmtId="165" fontId="7" fillId="0" borderId="0" xfId="205" applyNumberFormat="1" applyFont="1" applyFill="1" applyBorder="1" applyAlignment="1" applyProtection="1">
      <alignment vertical="center"/>
    </xf>
    <xf numFmtId="165" fontId="14" fillId="0" borderId="0" xfId="205" applyNumberFormat="1" applyFont="1" applyFill="1" applyBorder="1" applyAlignment="1" applyProtection="1">
      <alignment vertical="center"/>
      <protection locked="0"/>
    </xf>
    <xf numFmtId="165" fontId="13" fillId="0" borderId="0" xfId="0" applyNumberFormat="1" applyFont="1" applyFill="1" applyBorder="1" applyAlignment="1">
      <alignment vertical="center"/>
    </xf>
    <xf numFmtId="165" fontId="13" fillId="0" borderId="0" xfId="205" applyNumberFormat="1" applyFont="1" applyFill="1" applyBorder="1" applyAlignment="1" applyProtection="1">
      <alignment vertical="center"/>
    </xf>
    <xf numFmtId="165" fontId="13" fillId="0" borderId="0" xfId="208" applyNumberFormat="1" applyFont="1" applyFill="1" applyBorder="1" applyAlignment="1">
      <alignment horizontal="center" vertical="center"/>
    </xf>
    <xf numFmtId="165" fontId="13" fillId="0" borderId="0" xfId="0" applyNumberFormat="1" applyFont="1" applyFill="1" applyBorder="1" applyAlignment="1">
      <alignment horizontal="center" vertical="center"/>
    </xf>
    <xf numFmtId="169" fontId="90" fillId="0" borderId="0" xfId="2" applyNumberFormat="1" applyFont="1" applyFill="1" applyBorder="1" applyAlignment="1">
      <alignment horizontal="center" vertical="center"/>
    </xf>
    <xf numFmtId="0" fontId="0" fillId="0" borderId="158" xfId="0" quotePrefix="1" applyFill="1" applyBorder="1" applyAlignment="1">
      <alignment horizontal="center" vertical="center"/>
    </xf>
    <xf numFmtId="165" fontId="13" fillId="0" borderId="155" xfId="205" applyNumberFormat="1" applyFont="1" applyFill="1" applyBorder="1" applyAlignment="1" applyProtection="1">
      <alignment vertical="center"/>
      <protection locked="0"/>
    </xf>
    <xf numFmtId="165" fontId="14" fillId="0" borderId="129" xfId="205" applyNumberFormat="1" applyFont="1" applyFill="1" applyBorder="1" applyAlignment="1" applyProtection="1">
      <alignment vertical="center"/>
      <protection locked="0"/>
    </xf>
    <xf numFmtId="165" fontId="13" fillId="0" borderId="129" xfId="0" applyNumberFormat="1" applyFont="1" applyFill="1" applyBorder="1" applyAlignment="1">
      <alignment vertical="center"/>
    </xf>
    <xf numFmtId="169" fontId="14" fillId="0" borderId="129" xfId="2" applyNumberFormat="1" applyFont="1" applyFill="1" applyBorder="1" applyAlignment="1">
      <alignment horizontal="center" vertical="center"/>
    </xf>
    <xf numFmtId="0" fontId="14" fillId="0" borderId="115" xfId="26" applyFont="1" applyFill="1" applyBorder="1" applyAlignment="1">
      <alignment horizontal="left" vertical="center"/>
    </xf>
    <xf numFmtId="41" fontId="13" fillId="0" borderId="156" xfId="12" applyFont="1" applyFill="1" applyBorder="1" applyAlignment="1">
      <alignment horizontal="left" vertical="center"/>
    </xf>
    <xf numFmtId="41" fontId="13" fillId="0" borderId="156" xfId="12" applyFont="1" applyFill="1" applyBorder="1" applyAlignment="1">
      <alignment horizontal="center" vertical="center"/>
    </xf>
    <xf numFmtId="165" fontId="14" fillId="0" borderId="129" xfId="2" applyNumberFormat="1" applyFont="1" applyFill="1" applyBorder="1" applyAlignment="1">
      <alignment horizontal="center" vertical="center" wrapText="1"/>
    </xf>
    <xf numFmtId="41" fontId="13" fillId="0" borderId="155" xfId="207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165" fontId="24" fillId="0" borderId="0" xfId="0" applyNumberFormat="1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24" fillId="0" borderId="0" xfId="2" applyFont="1" applyFill="1" applyBorder="1" applyAlignment="1">
      <alignment horizontal="center" vertical="center"/>
    </xf>
    <xf numFmtId="0" fontId="24" fillId="0" borderId="0" xfId="2" applyFont="1" applyFill="1" applyBorder="1" applyAlignment="1">
      <alignment horizontal="left" vertical="center"/>
    </xf>
    <xf numFmtId="167" fontId="12" fillId="0" borderId="0" xfId="0" applyNumberFormat="1" applyFont="1" applyAlignment="1">
      <alignment vertical="center"/>
    </xf>
    <xf numFmtId="41" fontId="30" fillId="0" borderId="0" xfId="0" applyNumberFormat="1" applyFont="1" applyBorder="1" applyAlignment="1">
      <alignment horizontal="center" vertical="center"/>
    </xf>
    <xf numFmtId="41" fontId="30" fillId="0" borderId="0" xfId="0" applyNumberFormat="1" applyFont="1" applyBorder="1" applyAlignment="1">
      <alignment horizontal="left" vertical="center"/>
    </xf>
    <xf numFmtId="167" fontId="0" fillId="0" borderId="0" xfId="0" applyNumberFormat="1" applyFont="1" applyAlignment="1">
      <alignment vertical="center"/>
    </xf>
    <xf numFmtId="41" fontId="0" fillId="0" borderId="0" xfId="0" applyNumberFormat="1" applyFont="1" applyBorder="1" applyAlignment="1">
      <alignment horizontal="center" vertical="center"/>
    </xf>
    <xf numFmtId="41" fontId="3" fillId="0" borderId="0" xfId="0" applyNumberFormat="1" applyFont="1" applyBorder="1" applyAlignment="1">
      <alignment horizontal="center" vertical="center"/>
    </xf>
    <xf numFmtId="167" fontId="34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3" fillId="53" borderId="156" xfId="0" applyFont="1" applyFill="1" applyBorder="1" applyAlignment="1">
      <alignment horizontal="center" vertical="center" wrapText="1"/>
    </xf>
    <xf numFmtId="0" fontId="0" fillId="0" borderId="156" xfId="0" applyFont="1" applyBorder="1" applyAlignment="1">
      <alignment horizontal="left" vertical="center"/>
    </xf>
    <xf numFmtId="0" fontId="0" fillId="0" borderId="155" xfId="0" applyFont="1" applyBorder="1" applyAlignment="1">
      <alignment horizontal="center" vertical="center"/>
    </xf>
    <xf numFmtId="41" fontId="0" fillId="0" borderId="156" xfId="0" applyNumberFormat="1" applyFont="1" applyBorder="1" applyAlignment="1">
      <alignment vertical="center"/>
    </xf>
    <xf numFmtId="0" fontId="0" fillId="0" borderId="159" xfId="0" applyFont="1" applyBorder="1" applyAlignment="1">
      <alignment horizontal="center" vertical="center"/>
    </xf>
    <xf numFmtId="0" fontId="0" fillId="0" borderId="159" xfId="0" applyFont="1" applyBorder="1" applyAlignment="1">
      <alignment horizontal="left" vertical="center"/>
    </xf>
    <xf numFmtId="41" fontId="0" fillId="53" borderId="156" xfId="0" applyNumberFormat="1" applyFont="1" applyFill="1" applyBorder="1" applyAlignment="1">
      <alignment vertical="center"/>
    </xf>
    <xf numFmtId="41" fontId="3" fillId="53" borderId="156" xfId="0" applyNumberFormat="1" applyFont="1" applyFill="1" applyBorder="1" applyAlignment="1">
      <alignment vertical="center"/>
    </xf>
    <xf numFmtId="0" fontId="119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19" fillId="53" borderId="157" xfId="0" applyFont="1" applyFill="1" applyBorder="1" applyAlignment="1">
      <alignment horizontal="center" vertical="center"/>
    </xf>
    <xf numFmtId="0" fontId="0" fillId="0" borderId="163" xfId="0" applyFont="1" applyBorder="1" applyAlignment="1">
      <alignment horizontal="center" vertical="center"/>
    </xf>
    <xf numFmtId="0" fontId="30" fillId="0" borderId="164" xfId="0" applyFont="1" applyBorder="1" applyAlignment="1">
      <alignment horizontal="center" vertical="center"/>
    </xf>
    <xf numFmtId="165" fontId="0" fillId="0" borderId="158" xfId="1" applyNumberFormat="1" applyFont="1" applyBorder="1" applyAlignment="1">
      <alignment horizontal="right" vertical="center"/>
    </xf>
    <xf numFmtId="41" fontId="30" fillId="0" borderId="159" xfId="0" applyNumberFormat="1" applyFont="1" applyBorder="1" applyAlignment="1">
      <alignment horizontal="center" vertical="center"/>
    </xf>
    <xf numFmtId="41" fontId="30" fillId="0" borderId="155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left" vertical="center"/>
    </xf>
    <xf numFmtId="0" fontId="30" fillId="0" borderId="163" xfId="0" applyFont="1" applyBorder="1" applyAlignment="1">
      <alignment horizontal="center" vertical="center"/>
    </xf>
    <xf numFmtId="41" fontId="30" fillId="0" borderId="159" xfId="0" applyNumberFormat="1" applyFont="1" applyBorder="1" applyAlignment="1">
      <alignment vertical="center"/>
    </xf>
    <xf numFmtId="0" fontId="119" fillId="53" borderId="158" xfId="0" applyFont="1" applyFill="1" applyBorder="1" applyAlignment="1">
      <alignment horizontal="left" vertical="center"/>
    </xf>
    <xf numFmtId="0" fontId="119" fillId="53" borderId="158" xfId="0" applyFont="1" applyFill="1" applyBorder="1" applyAlignment="1">
      <alignment horizontal="center" vertical="center"/>
    </xf>
    <xf numFmtId="167" fontId="0" fillId="53" borderId="155" xfId="0" applyNumberFormat="1" applyFont="1" applyFill="1" applyBorder="1" applyAlignment="1">
      <alignment horizontal="center" vertical="center"/>
    </xf>
    <xf numFmtId="41" fontId="119" fillId="53" borderId="158" xfId="0" applyNumberFormat="1" applyFont="1" applyFill="1" applyBorder="1" applyAlignment="1">
      <alignment horizontal="right" vertical="center"/>
    </xf>
    <xf numFmtId="0" fontId="0" fillId="53" borderId="158" xfId="0" applyFont="1" applyFill="1" applyBorder="1" applyAlignment="1">
      <alignment horizontal="left" vertical="center"/>
    </xf>
    <xf numFmtId="176" fontId="0" fillId="53" borderId="158" xfId="1" applyNumberFormat="1" applyFont="1" applyFill="1" applyBorder="1" applyAlignment="1">
      <alignment horizontal="right" vertical="center"/>
    </xf>
    <xf numFmtId="170" fontId="0" fillId="53" borderId="159" xfId="0" applyNumberFormat="1" applyFont="1" applyFill="1" applyBorder="1" applyAlignment="1">
      <alignment vertical="center"/>
    </xf>
    <xf numFmtId="41" fontId="0" fillId="53" borderId="159" xfId="0" applyNumberFormat="1" applyFont="1" applyFill="1" applyBorder="1" applyAlignment="1">
      <alignment vertical="center"/>
    </xf>
    <xf numFmtId="41" fontId="0" fillId="53" borderId="155" xfId="0" applyNumberFormat="1" applyFont="1" applyFill="1" applyBorder="1" applyAlignment="1">
      <alignment vertical="center"/>
    </xf>
    <xf numFmtId="0" fontId="0" fillId="53" borderId="158" xfId="0" applyFont="1" applyFill="1" applyBorder="1" applyAlignment="1">
      <alignment vertical="center"/>
    </xf>
    <xf numFmtId="170" fontId="3" fillId="53" borderId="159" xfId="0" applyNumberFormat="1" applyFont="1" applyFill="1" applyBorder="1" applyAlignment="1">
      <alignment vertical="center"/>
    </xf>
    <xf numFmtId="0" fontId="12" fillId="0" borderId="158" xfId="0" applyFont="1" applyFill="1" applyBorder="1" applyAlignment="1">
      <alignment horizontal="center" vertical="center" wrapText="1"/>
    </xf>
    <xf numFmtId="0" fontId="8" fillId="53" borderId="157" xfId="2" applyFont="1" applyFill="1" applyBorder="1" applyAlignment="1">
      <alignment horizontal="center" vertical="center"/>
    </xf>
    <xf numFmtId="0" fontId="8" fillId="53" borderId="129" xfId="2" applyFont="1" applyFill="1" applyBorder="1" applyAlignment="1">
      <alignment horizontal="center" vertical="center"/>
    </xf>
    <xf numFmtId="0" fontId="11" fillId="0" borderId="156" xfId="2" applyFont="1" applyFill="1" applyBorder="1" applyAlignment="1">
      <alignment vertical="center"/>
    </xf>
    <xf numFmtId="0" fontId="11" fillId="0" borderId="157" xfId="405" quotePrefix="1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11" fillId="0" borderId="156" xfId="405" quotePrefix="1" applyFont="1" applyFill="1" applyBorder="1" applyAlignment="1">
      <alignment horizontal="center" vertical="center"/>
    </xf>
    <xf numFmtId="1" fontId="11" fillId="0" borderId="156" xfId="405" quotePrefix="1" applyNumberFormat="1" applyFont="1" applyFill="1" applyBorder="1" applyAlignment="1">
      <alignment horizontal="center" vertical="center"/>
    </xf>
    <xf numFmtId="1" fontId="11" fillId="0" borderId="157" xfId="405" quotePrefix="1" applyNumberFormat="1" applyFont="1" applyFill="1" applyBorder="1" applyAlignment="1">
      <alignment horizontal="center" vertical="center"/>
    </xf>
    <xf numFmtId="0" fontId="2" fillId="0" borderId="156" xfId="27" applyFont="1" applyBorder="1" applyAlignment="1">
      <alignment vertical="center"/>
    </xf>
    <xf numFmtId="0" fontId="2" fillId="0" borderId="156" xfId="27" applyFont="1" applyFill="1" applyBorder="1" applyAlignment="1">
      <alignment vertical="center"/>
    </xf>
    <xf numFmtId="0" fontId="2" fillId="0" borderId="156" xfId="27" applyFont="1" applyFill="1" applyBorder="1" applyAlignment="1">
      <alignment horizontal="left" vertical="center"/>
    </xf>
    <xf numFmtId="1" fontId="33" fillId="0" borderId="156" xfId="27" applyNumberFormat="1" applyFont="1" applyFill="1" applyBorder="1" applyAlignment="1">
      <alignment horizontal="center" vertical="center"/>
    </xf>
    <xf numFmtId="165" fontId="11" fillId="0" borderId="158" xfId="1" applyNumberFormat="1" applyFont="1" applyFill="1" applyBorder="1" applyAlignment="1" applyProtection="1">
      <alignment vertical="center"/>
    </xf>
    <xf numFmtId="165" fontId="11" fillId="0" borderId="155" xfId="1" applyNumberFormat="1" applyFont="1" applyFill="1" applyBorder="1" applyAlignment="1" applyProtection="1">
      <alignment horizontal="right" vertical="center"/>
    </xf>
    <xf numFmtId="0" fontId="2" fillId="0" borderId="159" xfId="27" applyFont="1" applyBorder="1" applyAlignment="1">
      <alignment vertical="center"/>
    </xf>
    <xf numFmtId="165" fontId="11" fillId="0" borderId="156" xfId="20" applyNumberFormat="1" applyFont="1" applyFill="1" applyBorder="1" applyAlignment="1" applyProtection="1">
      <alignment vertical="center"/>
    </xf>
    <xf numFmtId="165" fontId="2" fillId="0" borderId="0" xfId="1" applyNumberFormat="1" applyFont="1" applyFill="1" applyAlignment="1">
      <alignment horizontal="center" vertical="center"/>
    </xf>
    <xf numFmtId="165" fontId="11" fillId="0" borderId="132" xfId="13" applyNumberFormat="1" applyFont="1" applyFill="1" applyBorder="1" applyAlignment="1" applyProtection="1">
      <alignment horizontal="center" vertical="center"/>
    </xf>
    <xf numFmtId="0" fontId="0" fillId="0" borderId="0" xfId="0" applyFont="1" applyAlignment="1"/>
    <xf numFmtId="165" fontId="2" fillId="0" borderId="0" xfId="1" applyNumberFormat="1" applyFont="1" applyAlignment="1"/>
    <xf numFmtId="0" fontId="122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0" fillId="0" borderId="155" xfId="0" applyFont="1" applyBorder="1" applyAlignment="1">
      <alignment vertical="center"/>
    </xf>
    <xf numFmtId="41" fontId="0" fillId="0" borderId="0" xfId="0" applyNumberFormat="1" applyFont="1" applyBorder="1" applyAlignment="1">
      <alignment vertical="center"/>
    </xf>
    <xf numFmtId="41" fontId="3" fillId="0" borderId="0" xfId="0" applyNumberFormat="1" applyFont="1" applyFill="1" applyBorder="1" applyAlignment="1">
      <alignment vertical="center"/>
    </xf>
    <xf numFmtId="0" fontId="9" fillId="0" borderId="0" xfId="2" applyFont="1" applyFill="1" applyBorder="1" applyAlignment="1">
      <alignment horizontal="center" vertical="center"/>
    </xf>
    <xf numFmtId="0" fontId="119" fillId="0" borderId="0" xfId="0" applyFont="1" applyAlignment="1">
      <alignment vertical="center"/>
    </xf>
    <xf numFmtId="0" fontId="119" fillId="0" borderId="0" xfId="0" applyFont="1" applyFill="1" applyAlignment="1">
      <alignment vertical="center"/>
    </xf>
    <xf numFmtId="0" fontId="119" fillId="53" borderId="156" xfId="0" applyFont="1" applyFill="1" applyBorder="1" applyAlignment="1">
      <alignment horizontal="center" vertical="center"/>
    </xf>
    <xf numFmtId="0" fontId="116" fillId="0" borderId="0" xfId="0" applyFont="1" applyAlignment="1">
      <alignment vertical="center"/>
    </xf>
    <xf numFmtId="0" fontId="30" fillId="0" borderId="156" xfId="0" applyFont="1" applyBorder="1" applyAlignment="1">
      <alignment vertical="center"/>
    </xf>
    <xf numFmtId="0" fontId="30" fillId="0" borderId="155" xfId="0" applyFont="1" applyBorder="1" applyAlignment="1">
      <alignment horizontal="center" vertical="center"/>
    </xf>
    <xf numFmtId="165" fontId="2" fillId="0" borderId="159" xfId="1" applyNumberFormat="1" applyFont="1" applyBorder="1" applyAlignment="1">
      <alignment horizontal="center" vertical="center"/>
    </xf>
    <xf numFmtId="0" fontId="30" fillId="0" borderId="158" xfId="0" applyFont="1" applyBorder="1" applyAlignment="1">
      <alignment horizontal="right" vertical="center"/>
    </xf>
    <xf numFmtId="41" fontId="30" fillId="0" borderId="155" xfId="79" applyFont="1" applyBorder="1" applyAlignment="1">
      <alignment vertical="center"/>
    </xf>
    <xf numFmtId="167" fontId="34" fillId="0" borderId="0" xfId="0" applyNumberFormat="1" applyFont="1" applyBorder="1" applyAlignment="1">
      <alignment horizontal="center" vertical="center"/>
    </xf>
    <xf numFmtId="0" fontId="119" fillId="53" borderId="156" xfId="0" applyFont="1" applyFill="1" applyBorder="1" applyAlignment="1">
      <alignment horizontal="left" vertical="center"/>
    </xf>
    <xf numFmtId="167" fontId="3" fillId="53" borderId="159" xfId="0" applyNumberFormat="1" applyFont="1" applyFill="1" applyBorder="1" applyAlignment="1">
      <alignment horizontal="center" vertical="center"/>
    </xf>
    <xf numFmtId="41" fontId="3" fillId="53" borderId="159" xfId="0" applyNumberFormat="1" applyFont="1" applyFill="1" applyBorder="1" applyAlignment="1">
      <alignment horizontal="center" vertical="center"/>
    </xf>
    <xf numFmtId="41" fontId="3" fillId="53" borderId="155" xfId="0" applyNumberFormat="1" applyFont="1" applyFill="1" applyBorder="1" applyAlignment="1">
      <alignment horizontal="center" vertical="center"/>
    </xf>
    <xf numFmtId="176" fontId="3" fillId="53" borderId="159" xfId="1" applyNumberFormat="1" applyFont="1" applyFill="1" applyBorder="1" applyAlignment="1">
      <alignment horizontal="center" vertical="center"/>
    </xf>
    <xf numFmtId="165" fontId="3" fillId="53" borderId="155" xfId="1" applyNumberFormat="1" applyFont="1" applyFill="1" applyBorder="1" applyAlignment="1">
      <alignment vertical="center"/>
    </xf>
    <xf numFmtId="41" fontId="73" fillId="53" borderId="155" xfId="0" applyNumberFormat="1" applyFont="1" applyFill="1" applyBorder="1" applyAlignment="1">
      <alignment horizontal="center" vertical="center"/>
    </xf>
    <xf numFmtId="165" fontId="0" fillId="0" borderId="156" xfId="208" applyNumberFormat="1" applyFont="1" applyFill="1" applyBorder="1" applyAlignment="1">
      <alignment horizontal="center" vertical="center"/>
    </xf>
    <xf numFmtId="0" fontId="8" fillId="53" borderId="155" xfId="2" applyFont="1" applyFill="1" applyBorder="1" applyAlignment="1">
      <alignment horizontal="center" vertical="center" wrapText="1"/>
    </xf>
    <xf numFmtId="0" fontId="8" fillId="53" borderId="156" xfId="2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0" fillId="53" borderId="155" xfId="0" applyFont="1" applyFill="1" applyBorder="1" applyAlignment="1">
      <alignment horizontal="center" vertical="center"/>
    </xf>
    <xf numFmtId="41" fontId="0" fillId="0" borderId="0" xfId="0" applyNumberFormat="1" applyFont="1" applyFill="1"/>
    <xf numFmtId="165" fontId="24" fillId="53" borderId="156" xfId="1" applyNumberFormat="1" applyFont="1" applyFill="1" applyBorder="1" applyAlignment="1">
      <alignment horizontal="center" vertical="center" wrapText="1"/>
    </xf>
    <xf numFmtId="0" fontId="12" fillId="0" borderId="156" xfId="0" applyFont="1" applyFill="1" applyBorder="1" applyAlignment="1">
      <alignment vertical="center"/>
    </xf>
    <xf numFmtId="170" fontId="24" fillId="53" borderId="156" xfId="0" applyNumberFormat="1" applyFont="1" applyFill="1" applyBorder="1" applyAlignment="1">
      <alignment horizontal="center" vertical="center" wrapText="1"/>
    </xf>
    <xf numFmtId="170" fontId="45" fillId="53" borderId="156" xfId="0" applyNumberFormat="1" applyFont="1" applyFill="1" applyBorder="1" applyAlignment="1">
      <alignment horizontal="center" vertical="center" wrapText="1"/>
    </xf>
    <xf numFmtId="0" fontId="12" fillId="53" borderId="159" xfId="0" applyFont="1" applyFill="1" applyBorder="1" applyAlignment="1">
      <alignment vertical="center"/>
    </xf>
    <xf numFmtId="41" fontId="2" fillId="0" borderId="156" xfId="406" applyNumberFormat="1" applyFont="1" applyFill="1" applyBorder="1" applyAlignment="1">
      <alignment horizontal="center" vertical="center"/>
    </xf>
    <xf numFmtId="41" fontId="2" fillId="0" borderId="156" xfId="209" applyNumberFormat="1" applyFont="1" applyFill="1" applyBorder="1" applyAlignment="1">
      <alignment horizontal="center" vertical="center"/>
    </xf>
    <xf numFmtId="0" fontId="0" fillId="0" borderId="155" xfId="0" applyFont="1" applyFill="1" applyBorder="1" applyAlignment="1">
      <alignment horizontal="center" vertical="center"/>
    </xf>
    <xf numFmtId="0" fontId="11" fillId="0" borderId="156" xfId="0" applyFont="1" applyFill="1" applyBorder="1" applyAlignment="1">
      <alignment horizontal="center" vertical="center"/>
    </xf>
    <xf numFmtId="0" fontId="11" fillId="0" borderId="156" xfId="0" applyFont="1" applyFill="1" applyBorder="1" applyAlignment="1">
      <alignment horizontal="center" vertical="center"/>
    </xf>
    <xf numFmtId="0" fontId="11" fillId="0" borderId="156" xfId="0" applyFont="1" applyFill="1" applyBorder="1" applyAlignment="1">
      <alignment horizontal="center" vertical="center"/>
    </xf>
    <xf numFmtId="0" fontId="11" fillId="55" borderId="156" xfId="0" applyFont="1" applyFill="1" applyBorder="1" applyAlignment="1">
      <alignment horizontal="center" vertical="center"/>
    </xf>
    <xf numFmtId="0" fontId="11" fillId="0" borderId="156" xfId="0" applyFont="1" applyFill="1" applyBorder="1" applyAlignment="1">
      <alignment horizontal="center" vertical="center"/>
    </xf>
    <xf numFmtId="165" fontId="0" fillId="0" borderId="0" xfId="0" applyNumberFormat="1" applyFont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13" fillId="0" borderId="121" xfId="0" applyNumberFormat="1" applyFont="1" applyFill="1" applyBorder="1" applyAlignment="1">
      <alignment horizontal="left" vertical="center"/>
    </xf>
    <xf numFmtId="166" fontId="67" fillId="0" borderId="71" xfId="0" applyNumberFormat="1" applyFont="1" applyFill="1" applyBorder="1" applyAlignment="1">
      <alignment vertical="center"/>
    </xf>
    <xf numFmtId="1" fontId="11" fillId="0" borderId="156" xfId="0" applyNumberFormat="1" applyFont="1" applyFill="1" applyBorder="1" applyAlignment="1">
      <alignment horizontal="center" vertical="center"/>
    </xf>
    <xf numFmtId="1" fontId="11" fillId="0" borderId="156" xfId="0" applyNumberFormat="1" applyFont="1" applyFill="1" applyBorder="1" applyAlignment="1">
      <alignment horizontal="center"/>
    </xf>
    <xf numFmtId="169" fontId="14" fillId="0" borderId="6" xfId="2" applyNumberFormat="1" applyFont="1" applyFill="1" applyBorder="1" applyAlignment="1">
      <alignment horizontal="center" vertical="center"/>
    </xf>
    <xf numFmtId="49" fontId="87" fillId="0" borderId="24" xfId="0" applyNumberFormat="1" applyFont="1" applyFill="1" applyBorder="1" applyAlignment="1">
      <alignment horizontal="center" vertical="center"/>
    </xf>
    <xf numFmtId="0" fontId="0" fillId="0" borderId="4" xfId="22" applyFont="1" applyFill="1" applyBorder="1" applyAlignment="1">
      <alignment horizontal="left" vertical="center"/>
    </xf>
    <xf numFmtId="0" fontId="86" fillId="0" borderId="156" xfId="0" applyFont="1" applyFill="1" applyBorder="1" applyAlignment="1">
      <alignment horizontal="center" vertical="center"/>
    </xf>
    <xf numFmtId="15" fontId="13" fillId="0" borderId="99" xfId="0" quotePrefix="1" applyNumberFormat="1" applyFont="1" applyFill="1" applyBorder="1" applyAlignment="1">
      <alignment horizontal="center" vertical="center"/>
    </xf>
    <xf numFmtId="165" fontId="0" fillId="0" borderId="156" xfId="0" applyNumberFormat="1" applyFont="1" applyFill="1" applyBorder="1" applyAlignment="1">
      <alignment horizontal="center" vertical="center"/>
    </xf>
    <xf numFmtId="165" fontId="2" fillId="0" borderId="156" xfId="208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156" xfId="27" applyFont="1" applyFill="1" applyBorder="1" applyAlignment="1">
      <alignment horizontal="center" vertical="center"/>
    </xf>
    <xf numFmtId="0" fontId="0" fillId="0" borderId="156" xfId="0" quotePrefix="1" applyFont="1" applyBorder="1" applyAlignment="1">
      <alignment horizontal="center" vertical="center"/>
    </xf>
    <xf numFmtId="165" fontId="11" fillId="0" borderId="156" xfId="20" applyNumberFormat="1" applyFont="1" applyFill="1" applyBorder="1" applyAlignment="1" applyProtection="1">
      <alignment vertical="center"/>
    </xf>
    <xf numFmtId="0" fontId="0" fillId="0" borderId="0" xfId="0" applyFont="1" applyFill="1" applyAlignment="1">
      <alignment vertical="center"/>
    </xf>
    <xf numFmtId="165" fontId="11" fillId="0" borderId="129" xfId="13" applyNumberFormat="1" applyFont="1" applyFill="1" applyBorder="1" applyAlignment="1" applyProtection="1">
      <alignment horizontal="center" vertical="center"/>
    </xf>
    <xf numFmtId="0" fontId="0" fillId="0" borderId="0" xfId="0" applyFont="1" applyFill="1"/>
    <xf numFmtId="0" fontId="13" fillId="0" borderId="156" xfId="0" applyFont="1" applyFill="1" applyBorder="1" applyAlignment="1">
      <alignment horizontal="center" vertical="center"/>
    </xf>
    <xf numFmtId="0" fontId="11" fillId="0" borderId="156" xfId="0" applyFont="1" applyFill="1" applyBorder="1" applyAlignment="1">
      <alignment horizontal="center" vertical="center"/>
    </xf>
    <xf numFmtId="165" fontId="11" fillId="0" borderId="156" xfId="1" applyNumberFormat="1" applyFont="1" applyFill="1" applyBorder="1" applyAlignment="1" applyProtection="1">
      <alignment vertical="center"/>
    </xf>
    <xf numFmtId="165" fontId="2" fillId="0" borderId="156" xfId="1" applyNumberFormat="1" applyFont="1" applyFill="1" applyBorder="1" applyAlignment="1">
      <alignment vertical="center"/>
    </xf>
    <xf numFmtId="165" fontId="13" fillId="0" borderId="156" xfId="0" applyNumberFormat="1" applyFont="1" applyFill="1" applyBorder="1" applyAlignment="1">
      <alignment horizontal="center" vertical="center"/>
    </xf>
    <xf numFmtId="165" fontId="13" fillId="0" borderId="156" xfId="1" applyNumberFormat="1" applyFont="1" applyFill="1" applyBorder="1" applyAlignment="1">
      <alignment vertical="center"/>
    </xf>
    <xf numFmtId="165" fontId="0" fillId="0" borderId="0" xfId="1" applyNumberFormat="1" applyFont="1" applyFill="1" applyAlignment="1">
      <alignment vertical="center"/>
    </xf>
    <xf numFmtId="0" fontId="13" fillId="0" borderId="0" xfId="0" applyFont="1" applyFill="1" applyAlignment="1">
      <alignment vertical="center"/>
    </xf>
    <xf numFmtId="165" fontId="13" fillId="0" borderId="156" xfId="208" applyNumberFormat="1" applyFont="1" applyFill="1" applyBorder="1" applyAlignment="1">
      <alignment horizontal="center" vertical="center"/>
    </xf>
    <xf numFmtId="165" fontId="2" fillId="0" borderId="0" xfId="1" applyNumberFormat="1" applyFont="1" applyFill="1" applyAlignment="1">
      <alignment vertical="center"/>
    </xf>
    <xf numFmtId="165" fontId="13" fillId="0" borderId="156" xfId="1" applyNumberFormat="1" applyFont="1" applyFill="1" applyBorder="1" applyAlignment="1" applyProtection="1">
      <alignment vertical="center"/>
    </xf>
    <xf numFmtId="165" fontId="13" fillId="0" borderId="156" xfId="1" applyNumberFormat="1" applyFont="1" applyFill="1" applyBorder="1" applyAlignment="1" applyProtection="1">
      <alignment horizontal="right" vertical="center"/>
    </xf>
    <xf numFmtId="0" fontId="13" fillId="0" borderId="156" xfId="0" applyFont="1" applyFill="1" applyBorder="1" applyAlignment="1">
      <alignment horizontal="left" vertical="center"/>
    </xf>
    <xf numFmtId="165" fontId="2" fillId="0" borderId="156" xfId="13" applyNumberFormat="1" applyFont="1" applyFill="1" applyBorder="1" applyAlignment="1">
      <alignment horizontal="center" vertical="center"/>
    </xf>
    <xf numFmtId="43" fontId="13" fillId="0" borderId="156" xfId="1" applyFont="1" applyFill="1" applyBorder="1" applyAlignment="1">
      <alignment horizontal="center" vertical="center"/>
    </xf>
    <xf numFmtId="0" fontId="0" fillId="0" borderId="156" xfId="0" quotePrefix="1" applyBorder="1" applyAlignment="1">
      <alignment horizontal="center" vertical="center"/>
    </xf>
    <xf numFmtId="165" fontId="11" fillId="0" borderId="156" xfId="1" applyNumberFormat="1" applyFont="1" applyFill="1" applyBorder="1" applyAlignment="1" applyProtection="1">
      <alignment horizontal="right" vertical="center"/>
    </xf>
    <xf numFmtId="0" fontId="11" fillId="0" borderId="156" xfId="0" applyFont="1" applyFill="1" applyBorder="1" applyAlignment="1">
      <alignment vertical="center"/>
    </xf>
    <xf numFmtId="165" fontId="2" fillId="0" borderId="156" xfId="1" applyNumberFormat="1" applyFont="1" applyFill="1" applyBorder="1" applyAlignment="1" applyProtection="1">
      <alignment vertical="center"/>
    </xf>
    <xf numFmtId="165" fontId="13" fillId="0" borderId="156" xfId="13" applyNumberFormat="1" applyFont="1" applyFill="1" applyBorder="1" applyAlignment="1">
      <alignment vertical="center"/>
    </xf>
    <xf numFmtId="0" fontId="0" fillId="0" borderId="0" xfId="0" applyFont="1" applyFill="1"/>
    <xf numFmtId="165" fontId="2" fillId="0" borderId="0" xfId="1" applyNumberFormat="1" applyFont="1" applyFill="1" applyBorder="1"/>
    <xf numFmtId="169" fontId="67" fillId="0" borderId="156" xfId="2" applyNumberFormat="1" applyFont="1" applyFill="1" applyBorder="1" applyAlignment="1">
      <alignment horizontal="center" vertical="center"/>
    </xf>
    <xf numFmtId="0" fontId="0" fillId="0" borderId="156" xfId="0" applyFill="1" applyBorder="1" applyAlignment="1">
      <alignment vertical="center"/>
    </xf>
    <xf numFmtId="0" fontId="0" fillId="0" borderId="156" xfId="0" applyFill="1" applyBorder="1" applyAlignment="1">
      <alignment horizontal="center" vertical="center"/>
    </xf>
    <xf numFmtId="165" fontId="2" fillId="0" borderId="156" xfId="1" applyNumberFormat="1" applyFont="1" applyFill="1" applyBorder="1" applyAlignment="1">
      <alignment vertical="center"/>
    </xf>
    <xf numFmtId="1" fontId="1" fillId="0" borderId="156" xfId="316" applyNumberFormat="1" applyFont="1" applyFill="1" applyBorder="1" applyAlignment="1">
      <alignment horizontal="center" vertical="center"/>
    </xf>
    <xf numFmtId="165" fontId="0" fillId="0" borderId="156" xfId="1" applyNumberFormat="1" applyFont="1" applyFill="1" applyBorder="1" applyAlignment="1">
      <alignment vertical="center"/>
    </xf>
    <xf numFmtId="0" fontId="0" fillId="0" borderId="156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4" fillId="0" borderId="156" xfId="0" applyNumberFormat="1" applyFont="1" applyFill="1" applyBorder="1" applyAlignment="1">
      <alignment horizontal="center" vertical="center" wrapText="1"/>
    </xf>
    <xf numFmtId="0" fontId="13" fillId="0" borderId="156" xfId="0" applyFont="1" applyFill="1" applyBorder="1" applyAlignment="1">
      <alignment horizontal="left" vertical="center"/>
    </xf>
    <xf numFmtId="0" fontId="85" fillId="0" borderId="156" xfId="0" applyFont="1" applyFill="1" applyBorder="1" applyAlignment="1">
      <alignment vertical="center"/>
    </xf>
    <xf numFmtId="165" fontId="13" fillId="0" borderId="0" xfId="1" applyNumberFormat="1" applyFont="1" applyFill="1" applyBorder="1" applyAlignment="1">
      <alignment vertical="center"/>
    </xf>
    <xf numFmtId="0" fontId="14" fillId="0" borderId="161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3" fillId="0" borderId="156" xfId="0" applyFont="1" applyFill="1" applyBorder="1" applyAlignment="1">
      <alignment horizontal="center" vertical="center"/>
    </xf>
    <xf numFmtId="165" fontId="13" fillId="0" borderId="156" xfId="0" applyNumberFormat="1" applyFont="1" applyBorder="1" applyAlignment="1">
      <alignment horizontal="center" vertical="center"/>
    </xf>
    <xf numFmtId="165" fontId="13" fillId="0" borderId="156" xfId="0" applyNumberFormat="1" applyFont="1" applyFill="1" applyBorder="1" applyAlignment="1">
      <alignment horizontal="center" vertical="center"/>
    </xf>
    <xf numFmtId="165" fontId="13" fillId="0" borderId="156" xfId="1" applyNumberFormat="1" applyFont="1" applyFill="1" applyBorder="1" applyAlignment="1">
      <alignment vertical="center"/>
    </xf>
    <xf numFmtId="0" fontId="40" fillId="0" borderId="0" xfId="0" applyFont="1" applyFill="1" applyAlignment="1">
      <alignment vertical="center"/>
    </xf>
    <xf numFmtId="165" fontId="13" fillId="0" borderId="156" xfId="0" applyNumberFormat="1" applyFont="1" applyFill="1" applyBorder="1" applyAlignment="1">
      <alignment horizontal="center"/>
    </xf>
    <xf numFmtId="0" fontId="13" fillId="0" borderId="0" xfId="0" applyFont="1" applyFill="1" applyAlignment="1">
      <alignment vertical="center"/>
    </xf>
    <xf numFmtId="1" fontId="0" fillId="0" borderId="156" xfId="0" applyNumberFormat="1" applyFont="1" applyFill="1" applyBorder="1" applyAlignment="1">
      <alignment horizontal="center"/>
    </xf>
    <xf numFmtId="0" fontId="13" fillId="0" borderId="156" xfId="0" applyFont="1" applyFill="1" applyBorder="1" applyAlignment="1">
      <alignment horizontal="center"/>
    </xf>
    <xf numFmtId="0" fontId="13" fillId="0" borderId="156" xfId="0" quotePrefix="1" applyFont="1" applyFill="1" applyBorder="1" applyAlignment="1">
      <alignment horizontal="center" vertical="center"/>
    </xf>
    <xf numFmtId="0" fontId="0" fillId="0" borderId="156" xfId="0" quotePrefix="1" applyFont="1" applyFill="1" applyBorder="1" applyAlignment="1">
      <alignment horizontal="center" vertical="center"/>
    </xf>
    <xf numFmtId="0" fontId="13" fillId="0" borderId="156" xfId="0" applyFont="1" applyFill="1" applyBorder="1" applyAlignment="1">
      <alignment vertical="center"/>
    </xf>
    <xf numFmtId="0" fontId="14" fillId="0" borderId="156" xfId="0" applyNumberFormat="1" applyFont="1" applyFill="1" applyBorder="1" applyAlignment="1">
      <alignment horizontal="left" vertical="center"/>
    </xf>
    <xf numFmtId="0" fontId="6" fillId="0" borderId="156" xfId="0" applyFont="1" applyFill="1" applyBorder="1" applyAlignment="1">
      <alignment horizontal="center"/>
    </xf>
    <xf numFmtId="0" fontId="93" fillId="0" borderId="156" xfId="0" applyFont="1" applyFill="1" applyBorder="1" applyAlignment="1">
      <alignment horizontal="left"/>
    </xf>
    <xf numFmtId="0" fontId="13" fillId="0" borderId="156" xfId="0" quotePrefix="1" applyFont="1" applyBorder="1" applyAlignment="1">
      <alignment horizontal="center" vertical="center"/>
    </xf>
    <xf numFmtId="0" fontId="0" fillId="0" borderId="158" xfId="0" applyFill="1" applyBorder="1" applyAlignment="1">
      <alignment horizontal="center" vertical="center"/>
    </xf>
    <xf numFmtId="0" fontId="11" fillId="0" borderId="156" xfId="0" quotePrefix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165" fontId="13" fillId="0" borderId="129" xfId="0" applyNumberFormat="1" applyFont="1" applyFill="1" applyBorder="1" applyAlignment="1">
      <alignment horizontal="center" vertical="center"/>
    </xf>
    <xf numFmtId="0" fontId="106" fillId="0" borderId="156" xfId="0" quotePrefix="1" applyFont="1" applyFill="1" applyBorder="1" applyAlignment="1">
      <alignment horizontal="center" vertical="center"/>
    </xf>
    <xf numFmtId="0" fontId="40" fillId="0" borderId="156" xfId="0" applyFont="1" applyFill="1" applyBorder="1" applyAlignment="1">
      <alignment horizontal="center" vertical="center"/>
    </xf>
    <xf numFmtId="0" fontId="24" fillId="0" borderId="0" xfId="0" applyFont="1" applyFill="1" applyAlignment="1">
      <alignment vertical="center"/>
    </xf>
    <xf numFmtId="165" fontId="14" fillId="0" borderId="156" xfId="205" applyNumberFormat="1" applyFont="1" applyFill="1" applyBorder="1" applyAlignment="1" applyProtection="1">
      <alignment vertical="center"/>
    </xf>
    <xf numFmtId="0" fontId="86" fillId="0" borderId="156" xfId="0" applyFont="1" applyFill="1" applyBorder="1" applyAlignment="1">
      <alignment horizontal="center" vertical="center"/>
    </xf>
    <xf numFmtId="41" fontId="27" fillId="0" borderId="0" xfId="0" applyNumberFormat="1" applyFont="1" applyBorder="1" applyAlignment="1">
      <alignment horizontal="center" vertical="center"/>
    </xf>
    <xf numFmtId="42" fontId="13" fillId="0" borderId="156" xfId="0" quotePrefix="1" applyNumberFormat="1" applyFont="1" applyBorder="1" applyAlignment="1">
      <alignment horizontal="center" vertical="center"/>
    </xf>
    <xf numFmtId="0" fontId="13" fillId="0" borderId="156" xfId="27" applyFont="1" applyFill="1" applyBorder="1" applyAlignment="1">
      <alignment vertical="center"/>
    </xf>
    <xf numFmtId="42" fontId="13" fillId="0" borderId="156" xfId="0" quotePrefix="1" applyNumberFormat="1" applyFont="1" applyFill="1" applyBorder="1" applyAlignment="1">
      <alignment horizontal="center" vertical="center"/>
    </xf>
    <xf numFmtId="0" fontId="13" fillId="0" borderId="156" xfId="0" quotePrefix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1" fontId="11" fillId="0" borderId="156" xfId="0" applyNumberFormat="1" applyFont="1" applyFill="1" applyBorder="1" applyAlignment="1">
      <alignment vertical="center"/>
    </xf>
    <xf numFmtId="165" fontId="2" fillId="0" borderId="156" xfId="205" applyNumberFormat="1" applyFont="1" applyFill="1" applyBorder="1" applyAlignment="1" applyProtection="1">
      <alignment horizontal="center" vertical="center"/>
    </xf>
    <xf numFmtId="0" fontId="2" fillId="0" borderId="155" xfId="27" applyFont="1" applyFill="1" applyBorder="1" applyAlignment="1">
      <alignment horizontal="center" vertical="center"/>
    </xf>
    <xf numFmtId="165" fontId="11" fillId="0" borderId="156" xfId="4" applyNumberFormat="1" applyFont="1" applyFill="1" applyBorder="1" applyAlignment="1" applyProtection="1">
      <alignment horizontal="right" vertical="center"/>
      <protection locked="0"/>
    </xf>
    <xf numFmtId="169" fontId="14" fillId="0" borderId="4" xfId="2" quotePrefix="1" applyNumberFormat="1" applyFont="1" applyFill="1" applyBorder="1" applyAlignment="1">
      <alignment horizontal="center" vertical="center"/>
    </xf>
    <xf numFmtId="0" fontId="11" fillId="0" borderId="4" xfId="78" applyFont="1" applyFill="1" applyBorder="1" applyAlignment="1">
      <alignment vertical="center"/>
    </xf>
    <xf numFmtId="0" fontId="11" fillId="0" borderId="6" xfId="78" applyFont="1" applyFill="1" applyBorder="1" applyAlignment="1">
      <alignment horizontal="center" vertical="center"/>
    </xf>
    <xf numFmtId="0" fontId="14" fillId="0" borderId="71" xfId="0" applyFont="1" applyFill="1" applyBorder="1" applyAlignment="1">
      <alignment vertical="center"/>
    </xf>
    <xf numFmtId="0" fontId="87" fillId="0" borderId="99" xfId="0" applyFont="1" applyFill="1" applyBorder="1" applyAlignment="1">
      <alignment vertical="center"/>
    </xf>
    <xf numFmtId="165" fontId="13" fillId="0" borderId="0" xfId="1" applyNumberFormat="1" applyFont="1" applyFill="1" applyBorder="1" applyAlignment="1">
      <alignment horizontal="center" vertical="center" wrapText="1"/>
    </xf>
    <xf numFmtId="173" fontId="13" fillId="0" borderId="156" xfId="694" applyNumberFormat="1" applyFont="1" applyFill="1" applyBorder="1" applyAlignment="1">
      <alignment horizontal="center" vertical="center"/>
    </xf>
    <xf numFmtId="41" fontId="67" fillId="0" borderId="133" xfId="79" applyNumberFormat="1" applyFont="1" applyFill="1" applyBorder="1" applyAlignment="1">
      <alignment horizontal="center" vertical="center"/>
    </xf>
    <xf numFmtId="0" fontId="89" fillId="0" borderId="156" xfId="0" quotePrefix="1" applyFont="1" applyFill="1" applyBorder="1" applyAlignment="1">
      <alignment vertical="center"/>
    </xf>
    <xf numFmtId="0" fontId="13" fillId="0" borderId="6" xfId="0" applyFont="1" applyFill="1" applyBorder="1" applyAlignment="1">
      <alignment vertical="center"/>
    </xf>
    <xf numFmtId="165" fontId="0" fillId="0" borderId="156" xfId="0" applyNumberFormat="1" applyFont="1" applyFill="1" applyBorder="1" applyAlignment="1">
      <alignment vertical="center"/>
    </xf>
    <xf numFmtId="165" fontId="14" fillId="0" borderId="4" xfId="2" applyNumberFormat="1" applyFont="1" applyFill="1" applyBorder="1" applyAlignment="1">
      <alignment horizontal="center" vertical="center" wrapText="1"/>
    </xf>
    <xf numFmtId="0" fontId="98" fillId="0" borderId="156" xfId="0" quotePrefix="1" applyFont="1" applyFill="1" applyBorder="1" applyAlignment="1">
      <alignment horizontal="center" vertical="center"/>
    </xf>
    <xf numFmtId="0" fontId="14" fillId="0" borderId="158" xfId="0" applyFont="1" applyFill="1" applyBorder="1" applyAlignment="1">
      <alignment vertical="center"/>
    </xf>
    <xf numFmtId="0" fontId="13" fillId="0" borderId="158" xfId="61" applyFont="1" applyFill="1" applyBorder="1" applyAlignment="1">
      <alignment vertical="center"/>
    </xf>
    <xf numFmtId="0" fontId="0" fillId="0" borderId="156" xfId="61" applyFont="1" applyFill="1" applyBorder="1" applyAlignment="1">
      <alignment horizontal="left" vertical="center"/>
    </xf>
    <xf numFmtId="1" fontId="90" fillId="0" borderId="122" xfId="346" applyNumberFormat="1" applyFont="1" applyFill="1" applyBorder="1" applyAlignment="1">
      <alignment horizontal="center" vertical="center"/>
    </xf>
    <xf numFmtId="0" fontId="112" fillId="0" borderId="156" xfId="61" applyFont="1" applyFill="1" applyBorder="1" applyAlignment="1">
      <alignment horizontal="left" vertical="center"/>
    </xf>
    <xf numFmtId="0" fontId="87" fillId="0" borderId="156" xfId="77" applyNumberFormat="1" applyFont="1" applyFill="1" applyBorder="1" applyAlignment="1">
      <alignment horizontal="left" vertical="center" wrapText="1"/>
    </xf>
    <xf numFmtId="1" fontId="14" fillId="0" borderId="156" xfId="61" applyNumberFormat="1" applyFont="1" applyFill="1" applyBorder="1" applyAlignment="1">
      <alignment horizontal="center" vertical="center"/>
    </xf>
    <xf numFmtId="1" fontId="14" fillId="0" borderId="123" xfId="61" applyNumberFormat="1" applyFont="1" applyFill="1" applyBorder="1" applyAlignment="1">
      <alignment horizontal="center" vertical="center"/>
    </xf>
    <xf numFmtId="1" fontId="14" fillId="0" borderId="156" xfId="346" quotePrefix="1" applyNumberFormat="1" applyFont="1" applyFill="1" applyBorder="1" applyAlignment="1">
      <alignment horizontal="center" vertical="center" wrapText="1"/>
    </xf>
    <xf numFmtId="1" fontId="14" fillId="0" borderId="156" xfId="346" quotePrefix="1" applyNumberFormat="1" applyFont="1" applyFill="1" applyBorder="1" applyAlignment="1">
      <alignment horizontal="center" vertical="center"/>
    </xf>
    <xf numFmtId="0" fontId="14" fillId="0" borderId="156" xfId="346" quotePrefix="1" applyFont="1" applyFill="1" applyBorder="1" applyAlignment="1">
      <alignment horizontal="center" vertical="center"/>
    </xf>
    <xf numFmtId="0" fontId="13" fillId="0" borderId="121" xfId="0" quotePrefix="1" applyFont="1" applyFill="1" applyBorder="1" applyAlignment="1">
      <alignment horizontal="center" vertical="center"/>
    </xf>
    <xf numFmtId="0" fontId="13" fillId="0" borderId="128" xfId="0" quotePrefix="1" applyFont="1" applyFill="1" applyBorder="1" applyAlignment="1">
      <alignment horizontal="center" vertical="center"/>
    </xf>
    <xf numFmtId="49" fontId="87" fillId="0" borderId="20" xfId="0" applyNumberFormat="1" applyFont="1" applyFill="1" applyBorder="1" applyAlignment="1">
      <alignment horizontal="left" vertical="center"/>
    </xf>
    <xf numFmtId="49" fontId="87" fillId="0" borderId="24" xfId="0" applyNumberFormat="1" applyFont="1" applyFill="1" applyBorder="1" applyAlignment="1">
      <alignment horizontal="left" vertical="center"/>
    </xf>
    <xf numFmtId="0" fontId="97" fillId="0" borderId="156" xfId="0" quotePrefix="1" applyFont="1" applyFill="1" applyBorder="1" applyAlignment="1">
      <alignment horizontal="center" vertical="center"/>
    </xf>
    <xf numFmtId="176" fontId="24" fillId="53" borderId="159" xfId="0" applyNumberFormat="1" applyFont="1" applyFill="1" applyBorder="1" applyAlignment="1">
      <alignment horizontal="center" vertical="center"/>
    </xf>
    <xf numFmtId="165" fontId="27" fillId="0" borderId="0" xfId="1" applyNumberFormat="1" applyFont="1" applyBorder="1" applyAlignment="1">
      <alignment horizontal="center" vertical="center"/>
    </xf>
    <xf numFmtId="43" fontId="0" fillId="0" borderId="0" xfId="1" applyFont="1" applyAlignment="1">
      <alignment vertical="center"/>
    </xf>
    <xf numFmtId="43" fontId="0" fillId="0" borderId="0" xfId="1" applyFont="1" applyFill="1" applyAlignment="1">
      <alignment vertical="center"/>
    </xf>
    <xf numFmtId="43" fontId="13" fillId="0" borderId="0" xfId="1" applyFont="1" applyFill="1" applyAlignment="1">
      <alignment vertical="center"/>
    </xf>
    <xf numFmtId="1" fontId="14" fillId="2" borderId="156" xfId="206" quotePrefix="1" applyNumberFormat="1" applyFont="1" applyFill="1" applyBorder="1" applyAlignment="1">
      <alignment horizontal="center" vertical="center"/>
    </xf>
    <xf numFmtId="0" fontId="14" fillId="2" borderId="156" xfId="346" quotePrefix="1" applyFont="1" applyFill="1" applyBorder="1" applyAlignment="1">
      <alignment horizontal="center" vertical="center"/>
    </xf>
    <xf numFmtId="0" fontId="11" fillId="0" borderId="159" xfId="0" applyFont="1" applyFill="1" applyBorder="1" applyAlignment="1">
      <alignment vertical="center"/>
    </xf>
    <xf numFmtId="165" fontId="13" fillId="0" borderId="157" xfId="1" applyNumberFormat="1" applyFont="1" applyBorder="1" applyAlignment="1">
      <alignment vertical="center"/>
    </xf>
    <xf numFmtId="165" fontId="13" fillId="0" borderId="129" xfId="1" applyNumberFormat="1" applyFont="1" applyBorder="1" applyAlignment="1">
      <alignment vertical="center"/>
    </xf>
    <xf numFmtId="0" fontId="0" fillId="0" borderId="156" xfId="0" applyFill="1" applyBorder="1"/>
    <xf numFmtId="0" fontId="12" fillId="0" borderId="156" xfId="0" quotePrefix="1" applyFont="1" applyFill="1" applyBorder="1" applyAlignment="1">
      <alignment horizontal="center" vertical="center"/>
    </xf>
    <xf numFmtId="0" fontId="12" fillId="0" borderId="156" xfId="0" applyFont="1" applyFill="1" applyBorder="1" applyAlignment="1">
      <alignment horizontal="center" vertical="center" wrapText="1"/>
    </xf>
    <xf numFmtId="0" fontId="0" fillId="0" borderId="156" xfId="0" applyFont="1" applyFill="1" applyBorder="1" applyAlignment="1">
      <alignment horizontal="center"/>
    </xf>
    <xf numFmtId="165" fontId="2" fillId="0" borderId="0" xfId="0" applyNumberFormat="1" applyFont="1" applyAlignment="1">
      <alignment vertical="center"/>
    </xf>
    <xf numFmtId="165" fontId="0" fillId="0" borderId="0" xfId="1" applyNumberFormat="1" applyFont="1" applyAlignment="1">
      <alignment horizontal="center" vertical="center"/>
    </xf>
    <xf numFmtId="165" fontId="12" fillId="0" borderId="0" xfId="1" applyNumberFormat="1" applyFont="1" applyFill="1"/>
    <xf numFmtId="43" fontId="3" fillId="0" borderId="0" xfId="0" applyNumberFormat="1" applyFont="1" applyFill="1" applyBorder="1" applyAlignment="1">
      <alignment vertical="center"/>
    </xf>
    <xf numFmtId="0" fontId="14" fillId="56" borderId="156" xfId="0" applyNumberFormat="1" applyFont="1" applyFill="1" applyBorder="1" applyAlignment="1">
      <alignment horizontal="left" vertical="center"/>
    </xf>
    <xf numFmtId="0" fontId="14" fillId="56" borderId="156" xfId="0" applyNumberFormat="1" applyFont="1" applyFill="1" applyBorder="1" applyAlignment="1">
      <alignment horizontal="center" vertical="center"/>
    </xf>
    <xf numFmtId="41" fontId="14" fillId="56" borderId="156" xfId="207" applyFont="1" applyFill="1" applyBorder="1" applyAlignment="1">
      <alignment vertical="center"/>
    </xf>
    <xf numFmtId="165" fontId="13" fillId="56" borderId="156" xfId="1" applyNumberFormat="1" applyFont="1" applyFill="1" applyBorder="1" applyAlignment="1">
      <alignment vertical="center"/>
    </xf>
    <xf numFmtId="165" fontId="13" fillId="56" borderId="156" xfId="0" applyNumberFormat="1" applyFont="1" applyFill="1" applyBorder="1" applyAlignment="1">
      <alignment horizontal="center" vertical="center"/>
    </xf>
    <xf numFmtId="41" fontId="14" fillId="56" borderId="128" xfId="207" applyFont="1" applyFill="1" applyBorder="1" applyAlignment="1">
      <alignment vertical="center"/>
    </xf>
    <xf numFmtId="41" fontId="14" fillId="56" borderId="4" xfId="3" applyFont="1" applyFill="1" applyBorder="1" applyAlignment="1">
      <alignment vertical="center"/>
    </xf>
    <xf numFmtId="165" fontId="13" fillId="56" borderId="4" xfId="0" applyNumberFormat="1" applyFont="1" applyFill="1" applyBorder="1" applyAlignment="1">
      <alignment horizontal="center" vertical="center"/>
    </xf>
    <xf numFmtId="0" fontId="119" fillId="53" borderId="158" xfId="0" applyFont="1" applyFill="1" applyBorder="1" applyAlignment="1">
      <alignment horizontal="center" vertical="center"/>
    </xf>
    <xf numFmtId="0" fontId="14" fillId="57" borderId="128" xfId="26" applyNumberFormat="1" applyFont="1" applyFill="1" applyBorder="1" applyAlignment="1">
      <alignment horizontal="left" vertical="center"/>
    </xf>
    <xf numFmtId="0" fontId="14" fillId="57" borderId="128" xfId="0" applyNumberFormat="1" applyFont="1" applyFill="1" applyBorder="1" applyAlignment="1">
      <alignment horizontal="center" vertical="center"/>
    </xf>
    <xf numFmtId="41" fontId="14" fillId="57" borderId="4" xfId="3" applyFont="1" applyFill="1" applyBorder="1" applyAlignment="1">
      <alignment vertical="center"/>
    </xf>
    <xf numFmtId="165" fontId="13" fillId="57" borderId="128" xfId="1" applyNumberFormat="1" applyFont="1" applyFill="1" applyBorder="1" applyAlignment="1">
      <alignment vertical="center"/>
    </xf>
    <xf numFmtId="165" fontId="13" fillId="57" borderId="4" xfId="5" applyNumberFormat="1" applyFont="1" applyFill="1" applyBorder="1" applyAlignment="1">
      <alignment horizontal="center" vertical="center"/>
    </xf>
    <xf numFmtId="165" fontId="13" fillId="57" borderId="4" xfId="0" applyNumberFormat="1" applyFont="1" applyFill="1" applyBorder="1" applyAlignment="1">
      <alignment horizontal="center" vertical="center"/>
    </xf>
    <xf numFmtId="165" fontId="13" fillId="57" borderId="156" xfId="0" applyNumberFormat="1" applyFont="1" applyFill="1" applyBorder="1" applyAlignment="1">
      <alignment horizontal="center" vertical="center"/>
    </xf>
    <xf numFmtId="0" fontId="14" fillId="57" borderId="128" xfId="0" applyNumberFormat="1" applyFont="1" applyFill="1" applyBorder="1" applyAlignment="1">
      <alignment horizontal="left" vertical="center"/>
    </xf>
    <xf numFmtId="0" fontId="87" fillId="57" borderId="128" xfId="77" applyNumberFormat="1" applyFont="1" applyFill="1" applyBorder="1" applyAlignment="1">
      <alignment horizontal="left" vertical="center"/>
    </xf>
    <xf numFmtId="41" fontId="14" fillId="57" borderId="124" xfId="207" applyFont="1" applyFill="1" applyBorder="1" applyAlignment="1">
      <alignment vertical="center"/>
    </xf>
    <xf numFmtId="41" fontId="14" fillId="57" borderId="125" xfId="207" applyFont="1" applyFill="1" applyBorder="1" applyAlignment="1">
      <alignment vertical="center"/>
    </xf>
    <xf numFmtId="1" fontId="13" fillId="0" borderId="4" xfId="0" applyNumberFormat="1" applyFont="1" applyFill="1" applyBorder="1" applyAlignment="1">
      <alignment horizontal="center" vertical="center"/>
    </xf>
    <xf numFmtId="168" fontId="13" fillId="0" borderId="156" xfId="0" applyNumberFormat="1" applyFont="1" applyFill="1" applyBorder="1" applyAlignment="1">
      <alignment horizontal="center" vertical="center"/>
    </xf>
    <xf numFmtId="0" fontId="13" fillId="5" borderId="156" xfId="0" applyFont="1" applyFill="1" applyBorder="1" applyAlignment="1">
      <alignment horizontal="center" vertical="center"/>
    </xf>
    <xf numFmtId="0" fontId="0" fillId="5" borderId="156" xfId="0" applyFont="1" applyFill="1" applyBorder="1" applyAlignment="1">
      <alignment horizontal="center" vertical="center"/>
    </xf>
    <xf numFmtId="165" fontId="2" fillId="5" borderId="156" xfId="13" applyNumberFormat="1" applyFont="1" applyFill="1" applyBorder="1" applyAlignment="1">
      <alignment horizontal="center" vertical="center"/>
    </xf>
    <xf numFmtId="43" fontId="2" fillId="5" borderId="156" xfId="1" applyFont="1" applyFill="1" applyBorder="1" applyAlignment="1">
      <alignment horizontal="center" vertical="center"/>
    </xf>
    <xf numFmtId="165" fontId="2" fillId="5" borderId="156" xfId="208" applyNumberFormat="1" applyFont="1" applyFill="1" applyBorder="1" applyAlignment="1">
      <alignment horizontal="center" vertical="center"/>
    </xf>
    <xf numFmtId="165" fontId="0" fillId="5" borderId="156" xfId="0" applyNumberFormat="1" applyFont="1" applyFill="1" applyBorder="1" applyAlignment="1">
      <alignment horizontal="center" vertical="center"/>
    </xf>
    <xf numFmtId="1" fontId="0" fillId="5" borderId="156" xfId="0" applyNumberFormat="1" applyFont="1" applyFill="1" applyBorder="1" applyAlignment="1">
      <alignment horizontal="center" vertical="center"/>
    </xf>
    <xf numFmtId="0" fontId="11" fillId="5" borderId="159" xfId="2" applyFont="1" applyFill="1" applyBorder="1" applyAlignment="1">
      <alignment vertical="center"/>
    </xf>
    <xf numFmtId="0" fontId="0" fillId="5" borderId="155" xfId="0" applyFont="1" applyFill="1" applyBorder="1" applyAlignment="1">
      <alignment horizontal="center" vertical="center"/>
    </xf>
    <xf numFmtId="165" fontId="11" fillId="5" borderId="156" xfId="1" applyNumberFormat="1" applyFont="1" applyFill="1" applyBorder="1" applyAlignment="1" applyProtection="1">
      <alignment vertical="center"/>
    </xf>
    <xf numFmtId="165" fontId="11" fillId="5" borderId="156" xfId="1" applyNumberFormat="1" applyFont="1" applyFill="1" applyBorder="1" applyAlignment="1" applyProtection="1">
      <alignment horizontal="right" vertical="center"/>
    </xf>
    <xf numFmtId="165" fontId="0" fillId="5" borderId="156" xfId="208" applyNumberFormat="1" applyFont="1" applyFill="1" applyBorder="1" applyAlignment="1">
      <alignment horizontal="center" vertical="center"/>
    </xf>
    <xf numFmtId="0" fontId="11" fillId="5" borderId="157" xfId="405" quotePrefix="1" applyFont="1" applyFill="1" applyBorder="1" applyAlignment="1">
      <alignment horizontal="center" vertical="center"/>
    </xf>
    <xf numFmtId="0" fontId="11" fillId="5" borderId="159" xfId="0" applyFont="1" applyFill="1" applyBorder="1" applyAlignment="1">
      <alignment vertical="center"/>
    </xf>
    <xf numFmtId="165" fontId="11" fillId="5" borderId="156" xfId="13" applyNumberFormat="1" applyFont="1" applyFill="1" applyBorder="1" applyAlignment="1" applyProtection="1">
      <alignment horizontal="center" vertical="center"/>
    </xf>
    <xf numFmtId="0" fontId="11" fillId="5" borderId="132" xfId="0" applyFont="1" applyFill="1" applyBorder="1" applyAlignment="1">
      <alignment horizontal="center" vertical="center"/>
    </xf>
    <xf numFmtId="0" fontId="0" fillId="5" borderId="159" xfId="27" applyFont="1" applyFill="1" applyBorder="1" applyAlignment="1">
      <alignment vertical="center"/>
    </xf>
    <xf numFmtId="0" fontId="2" fillId="5" borderId="156" xfId="27" applyFont="1" applyFill="1" applyBorder="1" applyAlignment="1">
      <alignment horizontal="center" vertical="center"/>
    </xf>
    <xf numFmtId="41" fontId="2" fillId="5" borderId="155" xfId="83" applyNumberFormat="1" applyFont="1" applyFill="1" applyBorder="1" applyAlignment="1">
      <alignment horizontal="center" vertical="center"/>
    </xf>
    <xf numFmtId="165" fontId="11" fillId="5" borderId="156" xfId="20" applyNumberFormat="1" applyFont="1" applyFill="1" applyBorder="1" applyAlignment="1" applyProtection="1">
      <alignment vertical="center"/>
    </xf>
    <xf numFmtId="181" fontId="4" fillId="2" borderId="0" xfId="0" applyNumberFormat="1" applyFont="1" applyFill="1" applyBorder="1" applyAlignment="1">
      <alignment horizontal="center" vertical="center"/>
    </xf>
    <xf numFmtId="181" fontId="7" fillId="53" borderId="156" xfId="2" applyNumberFormat="1" applyFont="1" applyFill="1" applyBorder="1" applyAlignment="1">
      <alignment horizontal="center" vertical="center" wrapText="1"/>
    </xf>
    <xf numFmtId="181" fontId="0" fillId="0" borderId="156" xfId="205" applyNumberFormat="1" applyFont="1" applyFill="1" applyBorder="1" applyAlignment="1">
      <alignment horizontal="center" vertical="center"/>
    </xf>
    <xf numFmtId="181" fontId="0" fillId="0" borderId="0" xfId="0" applyNumberFormat="1"/>
    <xf numFmtId="181" fontId="4" fillId="2" borderId="0" xfId="1" applyNumberFormat="1" applyFont="1" applyFill="1" applyBorder="1" applyAlignment="1">
      <alignment horizontal="center" vertical="center"/>
    </xf>
    <xf numFmtId="181" fontId="0" fillId="0" borderId="0" xfId="1" applyNumberFormat="1" applyFont="1"/>
    <xf numFmtId="181" fontId="0" fillId="0" borderId="156" xfId="0" applyNumberFormat="1" applyBorder="1"/>
    <xf numFmtId="181" fontId="7" fillId="53" borderId="157" xfId="1" applyNumberFormat="1" applyFont="1" applyFill="1" applyBorder="1" applyAlignment="1">
      <alignment vertical="center" wrapText="1"/>
    </xf>
    <xf numFmtId="0" fontId="0" fillId="0" borderId="156" xfId="0" applyBorder="1" applyAlignment="1">
      <alignment horizontal="center"/>
    </xf>
    <xf numFmtId="0" fontId="12" fillId="0" borderId="155" xfId="0" applyFont="1" applyFill="1" applyBorder="1" applyAlignment="1">
      <alignment vertical="center"/>
    </xf>
    <xf numFmtId="169" fontId="90" fillId="0" borderId="156" xfId="2" quotePrefix="1" applyNumberFormat="1" applyFont="1" applyFill="1" applyBorder="1" applyAlignment="1">
      <alignment horizontal="center" vertical="center"/>
    </xf>
    <xf numFmtId="169" fontId="14" fillId="0" borderId="156" xfId="26" quotePrefix="1" applyNumberFormat="1" applyFont="1" applyFill="1" applyBorder="1" applyAlignment="1">
      <alignment horizontal="center" vertical="center"/>
    </xf>
    <xf numFmtId="165" fontId="1" fillId="0" borderId="156" xfId="719" applyNumberFormat="1" applyFont="1" applyFill="1" applyBorder="1" applyAlignment="1">
      <alignment horizontal="center" vertical="center"/>
    </xf>
    <xf numFmtId="165" fontId="1" fillId="0" borderId="156" xfId="719" applyNumberFormat="1" applyFont="1" applyBorder="1" applyAlignment="1">
      <alignment horizontal="center" vertical="center"/>
    </xf>
    <xf numFmtId="165" fontId="2" fillId="0" borderId="0" xfId="188" applyNumberFormat="1" applyFont="1"/>
    <xf numFmtId="41" fontId="27" fillId="0" borderId="0" xfId="0" applyNumberFormat="1" applyFont="1" applyBorder="1" applyAlignment="1">
      <alignment horizontal="center" vertical="center"/>
    </xf>
    <xf numFmtId="165" fontId="13" fillId="6" borderId="156" xfId="208" applyNumberFormat="1" applyFont="1" applyFill="1" applyBorder="1" applyAlignment="1">
      <alignment horizontal="center" vertical="center"/>
    </xf>
    <xf numFmtId="165" fontId="13" fillId="6" borderId="156" xfId="1" applyNumberFormat="1" applyFont="1" applyFill="1" applyBorder="1" applyAlignment="1">
      <alignment vertical="center"/>
    </xf>
    <xf numFmtId="1" fontId="11" fillId="0" borderId="156" xfId="0" quotePrefix="1" applyNumberFormat="1" applyFont="1" applyFill="1" applyBorder="1" applyAlignment="1">
      <alignment horizontal="center" vertical="center"/>
    </xf>
    <xf numFmtId="1" fontId="13" fillId="0" borderId="156" xfId="316" quotePrefix="1" applyNumberFormat="1" applyFont="1" applyFill="1" applyBorder="1" applyAlignment="1">
      <alignment horizontal="center" vertical="center"/>
    </xf>
    <xf numFmtId="1" fontId="98" fillId="0" borderId="156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166" fontId="14" fillId="0" borderId="0" xfId="13" applyNumberFormat="1" applyFont="1" applyFill="1" applyBorder="1" applyAlignment="1" applyProtection="1">
      <alignment horizontal="center" vertical="center"/>
    </xf>
    <xf numFmtId="166" fontId="8" fillId="0" borderId="0" xfId="13" applyNumberFormat="1" applyFont="1" applyFill="1" applyBorder="1" applyAlignment="1" applyProtection="1">
      <alignment horizontal="center" vertical="center" wrapText="1"/>
    </xf>
    <xf numFmtId="0" fontId="8" fillId="0" borderId="0" xfId="0" quotePrefix="1" applyFont="1" applyFill="1" applyBorder="1" applyAlignment="1">
      <alignment horizontal="center" vertical="center"/>
    </xf>
    <xf numFmtId="0" fontId="14" fillId="0" borderId="129" xfId="0" quotePrefix="1" applyFont="1" applyFill="1" applyBorder="1" applyAlignment="1">
      <alignment horizontal="center" vertical="center"/>
    </xf>
    <xf numFmtId="0" fontId="14" fillId="2" borderId="157" xfId="0" applyFont="1" applyFill="1" applyBorder="1" applyAlignment="1">
      <alignment horizontal="center" vertical="center"/>
    </xf>
    <xf numFmtId="41" fontId="25" fillId="0" borderId="0" xfId="0" applyNumberFormat="1" applyFont="1" applyFill="1" applyBorder="1" applyAlignment="1">
      <alignment vertical="center"/>
    </xf>
    <xf numFmtId="0" fontId="0" fillId="2" borderId="156" xfId="0" applyFill="1" applyBorder="1" applyAlignment="1">
      <alignment vertical="center"/>
    </xf>
    <xf numFmtId="0" fontId="14" fillId="2" borderId="156" xfId="0" applyFont="1" applyFill="1" applyBorder="1" applyAlignment="1">
      <alignment horizontal="center" vertical="center"/>
    </xf>
    <xf numFmtId="165" fontId="14" fillId="6" borderId="156" xfId="1" applyNumberFormat="1" applyFont="1" applyFill="1" applyBorder="1" applyAlignment="1" applyProtection="1">
      <alignment vertical="center"/>
    </xf>
    <xf numFmtId="165" fontId="13" fillId="6" borderId="156" xfId="1" applyNumberFormat="1" applyFont="1" applyFill="1" applyBorder="1" applyAlignment="1">
      <alignment horizontal="center" vertical="center"/>
    </xf>
    <xf numFmtId="1" fontId="0" fillId="0" borderId="156" xfId="0" applyNumberFormat="1" applyBorder="1"/>
    <xf numFmtId="1" fontId="13" fillId="5" borderId="156" xfId="0" applyNumberFormat="1" applyFont="1" applyFill="1" applyBorder="1" applyAlignment="1">
      <alignment vertical="center"/>
    </xf>
    <xf numFmtId="1" fontId="0" fillId="0" borderId="0" xfId="0" applyNumberFormat="1" applyFill="1" applyAlignment="1">
      <alignment vertical="center"/>
    </xf>
    <xf numFmtId="1" fontId="0" fillId="0" borderId="0" xfId="0" applyNumberFormat="1"/>
    <xf numFmtId="169" fontId="14" fillId="0" borderId="156" xfId="2" quotePrefix="1" applyNumberFormat="1" applyFont="1" applyFill="1" applyBorder="1" applyAlignment="1">
      <alignment horizontal="center" vertical="center"/>
    </xf>
    <xf numFmtId="165" fontId="2" fillId="0" borderId="156" xfId="719" applyNumberFormat="1" applyFont="1" applyFill="1" applyBorder="1" applyAlignment="1">
      <alignment horizontal="center" vertical="center"/>
    </xf>
    <xf numFmtId="165" fontId="2" fillId="0" borderId="156" xfId="719" applyNumberFormat="1" applyFont="1" applyBorder="1" applyAlignment="1">
      <alignment horizontal="center" vertical="center"/>
    </xf>
    <xf numFmtId="0" fontId="3" fillId="53" borderId="158" xfId="0" applyFont="1" applyFill="1" applyBorder="1" applyAlignment="1">
      <alignment horizontal="center" vertical="center"/>
    </xf>
    <xf numFmtId="0" fontId="3" fillId="53" borderId="159" xfId="0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horizontal="center" vertical="center"/>
    </xf>
    <xf numFmtId="0" fontId="24" fillId="53" borderId="158" xfId="0" applyFont="1" applyFill="1" applyBorder="1" applyAlignment="1">
      <alignment horizontal="center" vertical="center" wrapText="1"/>
    </xf>
    <xf numFmtId="0" fontId="24" fillId="53" borderId="155" xfId="0" applyFont="1" applyFill="1" applyBorder="1" applyAlignment="1">
      <alignment horizontal="center" vertical="center" wrapText="1"/>
    </xf>
    <xf numFmtId="0" fontId="26" fillId="53" borderId="152" xfId="0" applyFont="1" applyFill="1" applyBorder="1" applyAlignment="1">
      <alignment horizontal="center" vertical="center"/>
    </xf>
    <xf numFmtId="0" fontId="26" fillId="53" borderId="88" xfId="0" applyFont="1" applyFill="1" applyBorder="1" applyAlignment="1">
      <alignment horizontal="center" vertical="center"/>
    </xf>
    <xf numFmtId="0" fontId="3" fillId="53" borderId="2" xfId="0" applyFont="1" applyFill="1" applyBorder="1" applyAlignment="1">
      <alignment horizontal="center" vertical="center"/>
    </xf>
    <xf numFmtId="0" fontId="3" fillId="53" borderId="7" xfId="0" applyFont="1" applyFill="1" applyBorder="1" applyAlignment="1">
      <alignment horizontal="center" vertical="center"/>
    </xf>
    <xf numFmtId="0" fontId="0" fillId="53" borderId="156" xfId="0" applyFill="1" applyBorder="1" applyAlignment="1">
      <alignment vertical="center"/>
    </xf>
    <xf numFmtId="181" fontId="0" fillId="0" borderId="156" xfId="0" applyNumberFormat="1" applyBorder="1" applyAlignment="1">
      <alignment horizontal="center"/>
    </xf>
    <xf numFmtId="167" fontId="16" fillId="0" borderId="0" xfId="0" applyNumberFormat="1" applyFont="1" applyAlignment="1">
      <alignment horizontal="center" vertical="center"/>
    </xf>
    <xf numFmtId="181" fontId="7" fillId="53" borderId="157" xfId="2" applyNumberFormat="1" applyFont="1" applyFill="1" applyBorder="1" applyAlignment="1">
      <alignment horizontal="center" vertical="center" wrapText="1"/>
    </xf>
    <xf numFmtId="181" fontId="0" fillId="0" borderId="0" xfId="0" applyNumberFormat="1" applyAlignment="1">
      <alignment horizontal="center"/>
    </xf>
    <xf numFmtId="0" fontId="0" fillId="58" borderId="156" xfId="0" applyFill="1" applyBorder="1" applyAlignment="1">
      <alignment horizontal="center" vertical="center"/>
    </xf>
    <xf numFmtId="0" fontId="7" fillId="53" borderId="72" xfId="2" applyFont="1" applyFill="1" applyBorder="1" applyAlignment="1">
      <alignment horizontal="center" vertical="center" wrapText="1"/>
    </xf>
    <xf numFmtId="0" fontId="7" fillId="53" borderId="4" xfId="2" applyFont="1" applyFill="1" applyBorder="1" applyAlignment="1">
      <alignment horizontal="center" vertical="center" wrapText="1"/>
    </xf>
    <xf numFmtId="1" fontId="0" fillId="0" borderId="156" xfId="0" applyNumberFormat="1" applyBorder="1" applyAlignment="1">
      <alignment horizontal="center"/>
    </xf>
    <xf numFmtId="0" fontId="0" fillId="0" borderId="156" xfId="0" applyNumberFormat="1" applyBorder="1" applyAlignment="1">
      <alignment horizontal="center"/>
    </xf>
    <xf numFmtId="165" fontId="125" fillId="0" borderId="156" xfId="1" applyNumberFormat="1" applyFont="1" applyFill="1" applyBorder="1" applyAlignment="1">
      <alignment horizontal="center" vertical="center"/>
    </xf>
    <xf numFmtId="165" fontId="124" fillId="0" borderId="156" xfId="205" applyNumberFormat="1" applyFont="1" applyFill="1" applyBorder="1" applyAlignment="1" applyProtection="1">
      <alignment vertical="center"/>
    </xf>
    <xf numFmtId="165" fontId="124" fillId="0" borderId="156" xfId="205" applyNumberFormat="1" applyFont="1" applyBorder="1" applyAlignment="1" applyProtection="1">
      <alignment vertical="center"/>
    </xf>
    <xf numFmtId="165" fontId="0" fillId="0" borderId="158" xfId="0" applyNumberFormat="1" applyBorder="1" applyAlignment="1">
      <alignment horizontal="center" vertical="center"/>
    </xf>
    <xf numFmtId="1" fontId="3" fillId="2" borderId="156" xfId="4641" applyNumberFormat="1" applyFont="1" applyFill="1" applyBorder="1" applyAlignment="1">
      <alignment horizontal="center" vertical="center"/>
    </xf>
    <xf numFmtId="165" fontId="24" fillId="53" borderId="129" xfId="0" applyNumberFormat="1" applyFont="1" applyFill="1" applyBorder="1" applyAlignment="1">
      <alignment vertical="center"/>
    </xf>
    <xf numFmtId="0" fontId="13" fillId="0" borderId="157" xfId="0" applyFont="1" applyFill="1" applyBorder="1" applyAlignment="1">
      <alignment horizontal="left"/>
    </xf>
    <xf numFmtId="0" fontId="11" fillId="0" borderId="0" xfId="26" applyFont="1" applyFill="1" applyBorder="1" applyAlignment="1">
      <alignment vertical="center"/>
    </xf>
    <xf numFmtId="165" fontId="13" fillId="0" borderId="4" xfId="4" applyNumberFormat="1" applyFont="1" applyFill="1" applyBorder="1" applyAlignment="1" applyProtection="1">
      <alignment horizontal="center" vertical="center"/>
    </xf>
    <xf numFmtId="165" fontId="14" fillId="0" borderId="156" xfId="4" applyNumberFormat="1" applyFont="1" applyFill="1" applyBorder="1" applyAlignment="1" applyProtection="1">
      <alignment horizontal="center" vertical="center"/>
    </xf>
    <xf numFmtId="165" fontId="14" fillId="0" borderId="4" xfId="4" applyNumberFormat="1" applyFont="1" applyFill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  <xf numFmtId="165" fontId="13" fillId="0" borderId="156" xfId="1" applyNumberFormat="1" applyFont="1" applyFill="1" applyBorder="1" applyAlignment="1"/>
    <xf numFmtId="165" fontId="9" fillId="53" borderId="129" xfId="1" applyNumberFormat="1" applyFont="1" applyFill="1" applyBorder="1" applyAlignment="1"/>
    <xf numFmtId="165" fontId="126" fillId="6" borderId="156" xfId="13" applyNumberFormat="1" applyFont="1" applyFill="1" applyBorder="1"/>
    <xf numFmtId="0" fontId="9" fillId="53" borderId="107" xfId="0" applyFont="1" applyFill="1" applyBorder="1" applyAlignment="1">
      <alignment horizontal="center" vertical="center"/>
    </xf>
    <xf numFmtId="1" fontId="0" fillId="0" borderId="157" xfId="0" applyNumberFormat="1" applyFont="1" applyFill="1" applyBorder="1" applyAlignment="1">
      <alignment horizontal="center"/>
    </xf>
    <xf numFmtId="165" fontId="13" fillId="0" borderId="157" xfId="0" applyNumberFormat="1" applyFont="1" applyFill="1" applyBorder="1" applyAlignment="1">
      <alignment horizontal="center"/>
    </xf>
    <xf numFmtId="165" fontId="13" fillId="0" borderId="157" xfId="1" applyNumberFormat="1" applyFont="1" applyFill="1" applyBorder="1" applyAlignment="1" applyProtection="1">
      <alignment horizontal="right"/>
    </xf>
    <xf numFmtId="165" fontId="13" fillId="0" borderId="157" xfId="1" applyNumberFormat="1" applyFont="1" applyFill="1" applyBorder="1" applyProtection="1"/>
    <xf numFmtId="165" fontId="13" fillId="0" borderId="157" xfId="1" applyNumberFormat="1" applyFont="1" applyFill="1" applyBorder="1" applyAlignment="1"/>
    <xf numFmtId="0" fontId="11" fillId="0" borderId="157" xfId="0" applyFont="1" applyFill="1" applyBorder="1" applyAlignment="1">
      <alignment horizontal="center"/>
    </xf>
    <xf numFmtId="165" fontId="2" fillId="0" borderId="157" xfId="1" applyNumberFormat="1" applyFont="1" applyFill="1" applyBorder="1" applyAlignment="1">
      <alignment horizontal="center"/>
    </xf>
    <xf numFmtId="0" fontId="2" fillId="0" borderId="0" xfId="0" applyFont="1" applyFill="1" applyBorder="1"/>
    <xf numFmtId="0" fontId="127" fillId="0" borderId="0" xfId="0" applyFont="1" applyFill="1" applyBorder="1" applyAlignment="1"/>
    <xf numFmtId="0" fontId="14" fillId="0" borderId="156" xfId="0" applyFont="1" applyFill="1" applyBorder="1" applyAlignment="1">
      <alignment horizontal="center"/>
    </xf>
    <xf numFmtId="0" fontId="127" fillId="0" borderId="156" xfId="0" applyFont="1" applyFill="1" applyBorder="1" applyAlignment="1"/>
    <xf numFmtId="0" fontId="11" fillId="0" borderId="156" xfId="26" applyFont="1" applyFill="1" applyBorder="1" applyAlignment="1">
      <alignment vertical="center"/>
    </xf>
    <xf numFmtId="165" fontId="23" fillId="2" borderId="0" xfId="1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3" fillId="0" borderId="156" xfId="0" applyFont="1" applyFill="1" applyBorder="1" applyAlignment="1">
      <alignment horizontal="center" vertical="center"/>
    </xf>
    <xf numFmtId="0" fontId="14" fillId="2" borderId="156" xfId="0" applyNumberFormat="1" applyFont="1" applyFill="1" applyBorder="1" applyAlignment="1">
      <alignment horizontal="center" vertical="center"/>
    </xf>
    <xf numFmtId="0" fontId="105" fillId="2" borderId="0" xfId="0" applyFont="1" applyFill="1" applyBorder="1" applyAlignment="1">
      <alignment horizontal="center" vertical="center"/>
    </xf>
    <xf numFmtId="0" fontId="97" fillId="2" borderId="157" xfId="0" quotePrefix="1" applyFont="1" applyFill="1" applyBorder="1" applyAlignment="1">
      <alignment horizontal="center" vertical="center"/>
    </xf>
    <xf numFmtId="1" fontId="124" fillId="0" borderId="129" xfId="2" applyNumberFormat="1" applyFont="1" applyFill="1" applyBorder="1" applyAlignment="1">
      <alignment horizontal="center" vertical="center"/>
    </xf>
    <xf numFmtId="0" fontId="14" fillId="6" borderId="156" xfId="0" applyFont="1" applyFill="1" applyBorder="1" applyAlignment="1">
      <alignment horizontal="left" vertical="center"/>
    </xf>
    <xf numFmtId="1" fontId="14" fillId="6" borderId="156" xfId="0" quotePrefix="1" applyNumberFormat="1" applyFont="1" applyFill="1" applyBorder="1" applyAlignment="1">
      <alignment horizontal="center" vertical="center"/>
    </xf>
    <xf numFmtId="0" fontId="2" fillId="0" borderId="156" xfId="210" applyFont="1" applyBorder="1" applyAlignment="1">
      <alignment horizontal="center" vertical="center"/>
    </xf>
    <xf numFmtId="41" fontId="2" fillId="2" borderId="156" xfId="61" applyNumberFormat="1" applyFont="1" applyFill="1" applyBorder="1" applyAlignment="1">
      <alignment vertical="center"/>
    </xf>
    <xf numFmtId="41" fontId="30" fillId="2" borderId="156" xfId="0" applyNumberFormat="1" applyFont="1" applyFill="1" applyBorder="1" applyAlignment="1">
      <alignment horizontal="center" vertical="center"/>
    </xf>
    <xf numFmtId="0" fontId="8" fillId="0" borderId="156" xfId="2" quotePrefix="1" applyFont="1" applyFill="1" applyBorder="1" applyAlignment="1">
      <alignment horizontal="center" vertical="center"/>
    </xf>
    <xf numFmtId="165" fontId="3" fillId="53" borderId="3" xfId="1" applyNumberFormat="1" applyFont="1" applyFill="1" applyBorder="1" applyAlignment="1">
      <alignment horizontal="center" vertical="center"/>
    </xf>
    <xf numFmtId="165" fontId="127" fillId="0" borderId="156" xfId="1" applyNumberFormat="1" applyFont="1" applyFill="1" applyBorder="1" applyAlignment="1"/>
    <xf numFmtId="0" fontId="0" fillId="0" borderId="156" xfId="0" applyFont="1" applyFill="1" applyBorder="1" applyAlignment="1">
      <alignment horizontal="center" vertical="center"/>
    </xf>
    <xf numFmtId="1" fontId="94" fillId="0" borderId="156" xfId="0" applyNumberFormat="1" applyFont="1" applyFill="1" applyBorder="1" applyAlignment="1">
      <alignment horizontal="center" vertical="center"/>
    </xf>
    <xf numFmtId="165" fontId="3" fillId="53" borderId="156" xfId="0" applyNumberFormat="1" applyFont="1" applyFill="1" applyBorder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1" fontId="2" fillId="0" borderId="156" xfId="27" applyNumberFormat="1" applyFont="1" applyFill="1" applyBorder="1" applyAlignment="1">
      <alignment horizontal="center" vertical="center"/>
    </xf>
    <xf numFmtId="1" fontId="2" fillId="0" borderId="156" xfId="27" applyNumberFormat="1" applyFont="1" applyBorder="1" applyAlignment="1">
      <alignment horizontal="center" vertical="center"/>
    </xf>
    <xf numFmtId="1" fontId="0" fillId="0" borderId="156" xfId="27" quotePrefix="1" applyNumberFormat="1" applyFont="1" applyBorder="1" applyAlignment="1">
      <alignment horizontal="center" vertical="center"/>
    </xf>
    <xf numFmtId="0" fontId="120" fillId="0" borderId="156" xfId="0" applyFont="1" applyBorder="1" applyAlignment="1">
      <alignment horizontal="center" vertical="center"/>
    </xf>
    <xf numFmtId="0" fontId="120" fillId="5" borderId="156" xfId="0" applyFont="1" applyFill="1" applyBorder="1" applyAlignment="1">
      <alignment horizontal="center" vertical="center"/>
    </xf>
    <xf numFmtId="0" fontId="121" fillId="0" borderId="156" xfId="0" applyFont="1" applyBorder="1" applyAlignment="1">
      <alignment horizontal="center" vertical="center"/>
    </xf>
    <xf numFmtId="0" fontId="0" fillId="5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5" fontId="2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 vertical="center"/>
    </xf>
    <xf numFmtId="165" fontId="34" fillId="0" borderId="0" xfId="1" applyNumberFormat="1" applyFont="1" applyAlignment="1">
      <alignment vertical="center"/>
    </xf>
    <xf numFmtId="0" fontId="0" fillId="59" borderId="0" xfId="0" applyFill="1" applyAlignment="1">
      <alignment vertical="center"/>
    </xf>
    <xf numFmtId="0" fontId="13" fillId="59" borderId="156" xfId="0" applyFont="1" applyFill="1" applyBorder="1" applyAlignment="1">
      <alignment horizontal="center" vertical="center"/>
    </xf>
    <xf numFmtId="165" fontId="14" fillId="59" borderId="156" xfId="205" applyNumberFormat="1" applyFont="1" applyFill="1" applyBorder="1" applyAlignment="1" applyProtection="1">
      <alignment vertical="center"/>
    </xf>
    <xf numFmtId="165" fontId="13" fillId="59" borderId="156" xfId="208" applyNumberFormat="1" applyFont="1" applyFill="1" applyBorder="1" applyAlignment="1">
      <alignment horizontal="center" vertical="center"/>
    </xf>
    <xf numFmtId="165" fontId="13" fillId="59" borderId="156" xfId="0" applyNumberFormat="1" applyFont="1" applyFill="1" applyBorder="1" applyAlignment="1">
      <alignment horizontal="center" vertical="center"/>
    </xf>
    <xf numFmtId="0" fontId="0" fillId="59" borderId="0" xfId="0" applyFont="1" applyFill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165" fontId="0" fillId="59" borderId="0" xfId="0" applyNumberFormat="1" applyFill="1" applyBorder="1" applyAlignment="1"/>
    <xf numFmtId="0" fontId="8" fillId="6" borderId="0" xfId="0" applyFont="1" applyFill="1" applyBorder="1" applyAlignment="1">
      <alignment vertical="center"/>
    </xf>
    <xf numFmtId="165" fontId="13" fillId="59" borderId="80" xfId="1" applyNumberFormat="1" applyFont="1" applyFill="1" applyBorder="1" applyAlignment="1">
      <alignment vertical="center"/>
    </xf>
    <xf numFmtId="0" fontId="13" fillId="59" borderId="0" xfId="0" applyFont="1" applyFill="1" applyAlignment="1">
      <alignment vertical="center"/>
    </xf>
    <xf numFmtId="165" fontId="3" fillId="59" borderId="129" xfId="1" applyNumberFormat="1" applyFont="1" applyFill="1" applyBorder="1" applyAlignment="1">
      <alignment horizontal="center" vertical="center"/>
    </xf>
    <xf numFmtId="0" fontId="8" fillId="59" borderId="156" xfId="2" quotePrefix="1" applyFont="1" applyFill="1" applyBorder="1" applyAlignment="1">
      <alignment horizontal="center" vertical="center"/>
    </xf>
    <xf numFmtId="0" fontId="14" fillId="59" borderId="156" xfId="26" applyFont="1" applyFill="1" applyBorder="1" applyAlignment="1">
      <alignment vertical="center"/>
    </xf>
    <xf numFmtId="0" fontId="1" fillId="59" borderId="156" xfId="316" applyFill="1" applyBorder="1" applyAlignment="1">
      <alignment horizontal="center" vertical="center"/>
    </xf>
    <xf numFmtId="0" fontId="1" fillId="59" borderId="156" xfId="316" applyFont="1" applyFill="1" applyBorder="1" applyAlignment="1">
      <alignment horizontal="center" vertical="center"/>
    </xf>
    <xf numFmtId="165" fontId="11" fillId="59" borderId="4" xfId="4" applyNumberFormat="1" applyFont="1" applyFill="1" applyBorder="1" applyAlignment="1" applyProtection="1">
      <alignment vertical="center"/>
    </xf>
    <xf numFmtId="41" fontId="2" fillId="59" borderId="4" xfId="79" applyNumberFormat="1" applyFont="1" applyFill="1" applyBorder="1" applyAlignment="1">
      <alignment vertical="center"/>
    </xf>
    <xf numFmtId="165" fontId="11" fillId="59" borderId="156" xfId="205" applyNumberFormat="1" applyFont="1" applyFill="1" applyBorder="1" applyAlignment="1" applyProtection="1">
      <alignment vertical="center"/>
    </xf>
    <xf numFmtId="165" fontId="11" fillId="59" borderId="156" xfId="205" applyNumberFormat="1" applyFont="1" applyFill="1" applyBorder="1" applyAlignment="1" applyProtection="1">
      <alignment vertical="center"/>
      <protection locked="0"/>
    </xf>
    <xf numFmtId="41" fontId="2" fillId="59" borderId="156" xfId="368" applyFont="1" applyFill="1" applyBorder="1" applyAlignment="1">
      <alignment vertical="center"/>
    </xf>
    <xf numFmtId="165" fontId="2" fillId="59" borderId="4" xfId="5" applyNumberFormat="1" applyFont="1" applyFill="1" applyBorder="1" applyAlignment="1">
      <alignment horizontal="center" vertical="center"/>
    </xf>
    <xf numFmtId="165" fontId="0" fillId="59" borderId="156" xfId="208" applyNumberFormat="1" applyFont="1" applyFill="1" applyBorder="1" applyAlignment="1">
      <alignment horizontal="center" vertical="center"/>
    </xf>
    <xf numFmtId="165" fontId="2" fillId="59" borderId="4" xfId="1" applyNumberFormat="1" applyFont="1" applyFill="1" applyBorder="1" applyAlignment="1">
      <alignment vertical="center"/>
    </xf>
    <xf numFmtId="1" fontId="128" fillId="59" borderId="156" xfId="1" applyNumberFormat="1" applyFont="1" applyFill="1" applyBorder="1" applyAlignment="1">
      <alignment horizontal="center" vertical="center"/>
    </xf>
    <xf numFmtId="0" fontId="2" fillId="59" borderId="0" xfId="0" applyFont="1" applyFill="1" applyAlignment="1">
      <alignment vertical="center"/>
    </xf>
    <xf numFmtId="0" fontId="0" fillId="59" borderId="4" xfId="0" quotePrefix="1" applyFont="1" applyFill="1" applyBorder="1" applyAlignment="1">
      <alignment horizontal="center" vertical="center"/>
    </xf>
    <xf numFmtId="0" fontId="11" fillId="59" borderId="156" xfId="316" applyFont="1" applyFill="1" applyBorder="1" applyAlignment="1">
      <alignment horizontal="center" vertical="center"/>
    </xf>
    <xf numFmtId="0" fontId="1" fillId="59" borderId="0" xfId="316" applyFill="1"/>
    <xf numFmtId="165" fontId="2" fillId="59" borderId="156" xfId="205" applyNumberFormat="1" applyFont="1" applyFill="1" applyBorder="1" applyAlignment="1" applyProtection="1">
      <alignment vertical="center"/>
      <protection locked="0"/>
    </xf>
    <xf numFmtId="165" fontId="0" fillId="59" borderId="156" xfId="205" applyNumberFormat="1" applyFont="1" applyFill="1" applyBorder="1" applyAlignment="1">
      <alignment vertical="center"/>
    </xf>
    <xf numFmtId="1" fontId="128" fillId="59" borderId="156" xfId="316" applyNumberFormat="1" applyFont="1" applyFill="1" applyBorder="1" applyAlignment="1">
      <alignment horizontal="center" vertical="center"/>
    </xf>
    <xf numFmtId="165" fontId="0" fillId="59" borderId="4" xfId="0" applyNumberFormat="1" applyFont="1" applyFill="1" applyBorder="1" applyAlignment="1">
      <alignment vertical="center"/>
    </xf>
    <xf numFmtId="165" fontId="1" fillId="59" borderId="156" xfId="316" applyNumberFormat="1" applyFont="1" applyFill="1" applyBorder="1" applyAlignment="1">
      <alignment vertical="center"/>
    </xf>
    <xf numFmtId="165" fontId="1" fillId="59" borderId="156" xfId="316" applyNumberFormat="1" applyFont="1" applyFill="1" applyBorder="1" applyAlignment="1">
      <alignment horizontal="center" vertical="center"/>
    </xf>
    <xf numFmtId="0" fontId="8" fillId="59" borderId="155" xfId="2" applyFont="1" applyFill="1" applyBorder="1" applyAlignment="1">
      <alignment vertical="center" wrapText="1"/>
    </xf>
    <xf numFmtId="165" fontId="14" fillId="59" borderId="0" xfId="4" applyNumberFormat="1" applyFont="1" applyFill="1" applyBorder="1" applyAlignment="1" applyProtection="1">
      <alignment vertical="center"/>
    </xf>
    <xf numFmtId="0" fontId="113" fillId="59" borderId="0" xfId="0" applyFont="1" applyFill="1"/>
    <xf numFmtId="0" fontId="14" fillId="59" borderId="4" xfId="0" quotePrefix="1" applyFont="1" applyFill="1" applyBorder="1" applyAlignment="1">
      <alignment horizontal="center" vertical="center"/>
    </xf>
    <xf numFmtId="0" fontId="107" fillId="59" borderId="156" xfId="26" applyFont="1" applyFill="1" applyBorder="1" applyAlignment="1">
      <alignment horizontal="left" vertical="center"/>
    </xf>
    <xf numFmtId="0" fontId="107" fillId="59" borderId="156" xfId="0" applyFont="1" applyFill="1" applyBorder="1" applyAlignment="1">
      <alignment horizontal="center" vertical="center"/>
    </xf>
    <xf numFmtId="165" fontId="107" fillId="59" borderId="129" xfId="205" applyNumberFormat="1" applyFont="1" applyFill="1" applyBorder="1" applyAlignment="1" applyProtection="1">
      <alignment vertical="center"/>
    </xf>
    <xf numFmtId="41" fontId="107" fillId="59" borderId="156" xfId="368" applyFont="1" applyFill="1" applyBorder="1"/>
    <xf numFmtId="41" fontId="107" fillId="59" borderId="129" xfId="368" applyFont="1" applyFill="1" applyBorder="1"/>
    <xf numFmtId="41" fontId="107" fillId="59" borderId="129" xfId="0" applyNumberFormat="1" applyFont="1" applyFill="1" applyBorder="1" applyAlignment="1">
      <alignment horizontal="center" vertical="center"/>
    </xf>
    <xf numFmtId="165" fontId="107" fillId="59" borderId="156" xfId="0" applyNumberFormat="1" applyFont="1" applyFill="1" applyBorder="1" applyAlignment="1">
      <alignment horizontal="center" vertical="center"/>
    </xf>
    <xf numFmtId="165" fontId="107" fillId="59" borderId="129" xfId="0" applyNumberFormat="1" applyFont="1" applyFill="1" applyBorder="1" applyAlignment="1">
      <alignment vertical="center"/>
    </xf>
    <xf numFmtId="41" fontId="107" fillId="59" borderId="156" xfId="0" applyNumberFormat="1" applyFont="1" applyFill="1" applyBorder="1" applyAlignment="1">
      <alignment horizontal="center" vertical="center"/>
    </xf>
    <xf numFmtId="41" fontId="107" fillId="59" borderId="156" xfId="368" applyFont="1" applyFill="1" applyBorder="1" applyAlignment="1">
      <alignment vertical="center"/>
    </xf>
    <xf numFmtId="41" fontId="107" fillId="59" borderId="129" xfId="0" applyNumberFormat="1" applyFont="1" applyFill="1" applyBorder="1" applyAlignment="1">
      <alignment vertical="center"/>
    </xf>
    <xf numFmtId="0" fontId="107" fillId="59" borderId="156" xfId="26" applyFont="1" applyFill="1" applyBorder="1" applyAlignment="1">
      <alignment horizontal="center" vertical="center"/>
    </xf>
    <xf numFmtId="0" fontId="11" fillId="59" borderId="0" xfId="0" applyFont="1" applyFill="1" applyAlignment="1">
      <alignment vertical="center"/>
    </xf>
    <xf numFmtId="0" fontId="14" fillId="59" borderId="0" xfId="0" applyFont="1" applyFill="1"/>
    <xf numFmtId="165" fontId="14" fillId="59" borderId="5" xfId="4" applyNumberFormat="1" applyFont="1" applyFill="1" applyBorder="1" applyAlignment="1" applyProtection="1">
      <alignment vertical="center"/>
    </xf>
    <xf numFmtId="0" fontId="14" fillId="59" borderId="156" xfId="0" applyFont="1" applyFill="1" applyBorder="1" applyAlignment="1">
      <alignment horizontal="center" vertical="center"/>
    </xf>
    <xf numFmtId="165" fontId="107" fillId="59" borderId="156" xfId="205" applyNumberFormat="1" applyFont="1" applyFill="1" applyBorder="1" applyAlignment="1" applyProtection="1">
      <alignment vertical="center"/>
    </xf>
    <xf numFmtId="41" fontId="107" fillId="59" borderId="156" xfId="36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3" fillId="59" borderId="121" xfId="0" quotePrefix="1" applyFont="1" applyFill="1" applyBorder="1" applyAlignment="1">
      <alignment horizontal="center" vertical="center"/>
    </xf>
    <xf numFmtId="0" fontId="14" fillId="59" borderId="121" xfId="0" applyNumberFormat="1" applyFont="1" applyFill="1" applyBorder="1" applyAlignment="1">
      <alignment horizontal="left" vertical="center"/>
    </xf>
    <xf numFmtId="0" fontId="14" fillId="59" borderId="121" xfId="0" applyNumberFormat="1" applyFont="1" applyFill="1" applyBorder="1" applyAlignment="1">
      <alignment horizontal="center" vertical="center"/>
    </xf>
    <xf numFmtId="0" fontId="40" fillId="59" borderId="156" xfId="0" applyFont="1" applyFill="1" applyBorder="1" applyAlignment="1">
      <alignment horizontal="center" vertical="center"/>
    </xf>
    <xf numFmtId="41" fontId="14" fillId="59" borderId="124" xfId="207" applyFont="1" applyFill="1" applyBorder="1" applyAlignment="1">
      <alignment vertical="center"/>
    </xf>
    <xf numFmtId="41" fontId="14" fillId="59" borderId="4" xfId="3" applyFont="1" applyFill="1" applyBorder="1" applyAlignment="1">
      <alignment vertical="center"/>
    </xf>
    <xf numFmtId="41" fontId="14" fillId="59" borderId="125" xfId="207" applyFont="1" applyFill="1" applyBorder="1" applyAlignment="1">
      <alignment vertical="center"/>
    </xf>
    <xf numFmtId="165" fontId="13" fillId="59" borderId="125" xfId="1" applyNumberFormat="1" applyFont="1" applyFill="1" applyBorder="1" applyAlignment="1">
      <alignment vertical="center"/>
    </xf>
    <xf numFmtId="165" fontId="13" fillId="59" borderId="4" xfId="5" applyNumberFormat="1" applyFont="1" applyFill="1" applyBorder="1" applyAlignment="1">
      <alignment horizontal="center" vertical="center"/>
    </xf>
    <xf numFmtId="165" fontId="13" fillId="59" borderId="4" xfId="0" applyNumberFormat="1" applyFont="1" applyFill="1" applyBorder="1" applyAlignment="1">
      <alignment horizontal="center" vertical="center"/>
    </xf>
    <xf numFmtId="0" fontId="14" fillId="59" borderId="126" xfId="0" applyNumberFormat="1" applyFont="1" applyFill="1" applyBorder="1" applyAlignment="1">
      <alignment horizontal="center" vertical="center" wrapText="1"/>
    </xf>
    <xf numFmtId="0" fontId="40" fillId="59" borderId="0" xfId="0" applyFont="1" applyFill="1" applyAlignment="1">
      <alignment vertical="center"/>
    </xf>
    <xf numFmtId="3" fontId="129" fillId="60" borderId="161" xfId="0" applyNumberFormat="1" applyFont="1" applyFill="1" applyBorder="1" applyAlignment="1">
      <alignment horizontal="center" vertical="center" wrapText="1"/>
    </xf>
    <xf numFmtId="0" fontId="0" fillId="59" borderId="0" xfId="0" applyFill="1"/>
    <xf numFmtId="165" fontId="13" fillId="59" borderId="6" xfId="1" applyNumberFormat="1" applyFont="1" applyFill="1" applyBorder="1" applyAlignment="1">
      <alignment vertical="center"/>
    </xf>
    <xf numFmtId="0" fontId="9" fillId="53" borderId="158" xfId="0" applyFont="1" applyFill="1" applyBorder="1" applyAlignment="1">
      <alignment horizontal="center" vertical="center"/>
    </xf>
    <xf numFmtId="0" fontId="9" fillId="53" borderId="159" xfId="0" applyFont="1" applyFill="1" applyBorder="1" applyAlignment="1">
      <alignment horizontal="center" vertical="center"/>
    </xf>
    <xf numFmtId="0" fontId="9" fillId="53" borderId="155" xfId="0" applyFont="1" applyFill="1" applyBorder="1" applyAlignment="1">
      <alignment horizontal="center" vertical="center"/>
    </xf>
    <xf numFmtId="0" fontId="25" fillId="53" borderId="158" xfId="2" applyFont="1" applyFill="1" applyBorder="1" applyAlignment="1">
      <alignment horizontal="left" vertical="center"/>
    </xf>
    <xf numFmtId="0" fontId="3" fillId="53" borderId="158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7" fillId="53" borderId="156" xfId="2" applyFont="1" applyFill="1" applyBorder="1" applyAlignment="1">
      <alignment horizontal="center" vertical="center" wrapText="1"/>
    </xf>
    <xf numFmtId="0" fontId="9" fillId="53" borderId="155" xfId="0" applyFont="1" applyFill="1" applyBorder="1" applyAlignment="1">
      <alignment horizontal="center" vertical="center"/>
    </xf>
    <xf numFmtId="0" fontId="0" fillId="5" borderId="156" xfId="0" applyFont="1" applyFill="1" applyBorder="1" applyAlignment="1">
      <alignment horizontal="center"/>
    </xf>
    <xf numFmtId="165" fontId="11" fillId="53" borderId="156" xfId="1" applyNumberFormat="1" applyFont="1" applyFill="1" applyBorder="1" applyAlignment="1" applyProtection="1">
      <alignment vertical="center"/>
    </xf>
    <xf numFmtId="165" fontId="2" fillId="0" borderId="156" xfId="1" applyNumberFormat="1" applyFill="1" applyBorder="1" applyAlignment="1">
      <alignment horizontal="center" vertical="center"/>
    </xf>
    <xf numFmtId="41" fontId="2" fillId="0" borderId="156" xfId="83" applyNumberFormat="1" applyFont="1" applyFill="1" applyBorder="1" applyAlignment="1">
      <alignment horizontal="center" vertical="center"/>
    </xf>
    <xf numFmtId="165" fontId="11" fillId="0" borderId="157" xfId="1" applyNumberFormat="1" applyFont="1" applyFill="1" applyBorder="1" applyAlignment="1">
      <alignment vertical="center"/>
    </xf>
    <xf numFmtId="165" fontId="127" fillId="0" borderId="157" xfId="1" applyNumberFormat="1" applyFont="1" applyFill="1" applyBorder="1" applyAlignment="1"/>
    <xf numFmtId="0" fontId="11" fillId="2" borderId="129" xfId="26" applyFont="1" applyFill="1" applyBorder="1" applyAlignment="1">
      <alignment horizontal="center" vertical="center"/>
    </xf>
    <xf numFmtId="165" fontId="11" fillId="0" borderId="156" xfId="205" applyNumberFormat="1" applyFont="1" applyFill="1" applyBorder="1" applyProtection="1"/>
    <xf numFmtId="165" fontId="11" fillId="0" borderId="156" xfId="1" applyNumberFormat="1" applyFont="1" applyFill="1" applyBorder="1" applyAlignment="1" applyProtection="1">
      <alignment horizontal="right"/>
    </xf>
    <xf numFmtId="165" fontId="11" fillId="0" borderId="156" xfId="205" applyNumberFormat="1" applyFont="1" applyBorder="1" applyProtection="1"/>
    <xf numFmtId="165" fontId="2" fillId="0" borderId="156" xfId="205" applyNumberFormat="1" applyFont="1" applyFill="1" applyBorder="1" applyProtection="1">
      <protection locked="0"/>
    </xf>
    <xf numFmtId="165" fontId="2" fillId="0" borderId="155" xfId="205" applyNumberFormat="1" applyFont="1" applyFill="1" applyBorder="1" applyProtection="1">
      <protection locked="0"/>
    </xf>
    <xf numFmtId="169" fontId="11" fillId="2" borderId="156" xfId="2" applyNumberFormat="1" applyFont="1" applyFill="1" applyBorder="1" applyAlignment="1">
      <alignment horizontal="center" vertical="center"/>
    </xf>
    <xf numFmtId="165" fontId="13" fillId="46" borderId="156" xfId="1" applyNumberFormat="1" applyFont="1" applyFill="1" applyBorder="1" applyAlignment="1">
      <alignment vertical="center"/>
    </xf>
    <xf numFmtId="0" fontId="131" fillId="6" borderId="161" xfId="77" applyNumberFormat="1" applyFont="1" applyFill="1" applyBorder="1" applyAlignment="1">
      <alignment horizontal="left" vertical="center" wrapText="1"/>
    </xf>
    <xf numFmtId="0" fontId="130" fillId="6" borderId="161" xfId="0" applyNumberFormat="1" applyFont="1" applyFill="1" applyBorder="1" applyAlignment="1">
      <alignment horizontal="left" vertical="center"/>
    </xf>
    <xf numFmtId="0" fontId="132" fillId="6" borderId="161" xfId="77" quotePrefix="1" applyNumberFormat="1" applyFont="1" applyFill="1" applyBorder="1" applyAlignment="1">
      <alignment horizontal="center" vertical="center" wrapText="1"/>
    </xf>
    <xf numFmtId="0" fontId="25" fillId="53" borderId="155" xfId="2" applyFont="1" applyFill="1" applyBorder="1" applyAlignment="1">
      <alignment horizontal="left" vertical="center"/>
    </xf>
    <xf numFmtId="0" fontId="40" fillId="0" borderId="155" xfId="0" applyFont="1" applyFill="1" applyBorder="1" applyAlignment="1">
      <alignment horizontal="center" vertical="center"/>
    </xf>
    <xf numFmtId="0" fontId="133" fillId="6" borderId="161" xfId="0" applyNumberFormat="1" applyFont="1" applyFill="1" applyBorder="1" applyAlignment="1">
      <alignment horizontal="center" vertical="center" wrapText="1"/>
    </xf>
    <xf numFmtId="0" fontId="130" fillId="6" borderId="161" xfId="0" applyNumberFormat="1" applyFont="1" applyFill="1" applyBorder="1" applyAlignment="1">
      <alignment horizontal="left" vertical="center" wrapText="1"/>
    </xf>
    <xf numFmtId="0" fontId="133" fillId="6" borderId="161" xfId="0" quotePrefix="1" applyNumberFormat="1" applyFont="1" applyFill="1" applyBorder="1" applyAlignment="1">
      <alignment horizontal="center" vertical="center" wrapText="1"/>
    </xf>
    <xf numFmtId="0" fontId="133" fillId="6" borderId="161" xfId="0" applyNumberFormat="1" applyFont="1" applyFill="1" applyBorder="1" applyAlignment="1">
      <alignment horizontal="center" vertical="center"/>
    </xf>
    <xf numFmtId="1" fontId="13" fillId="0" borderId="165" xfId="1952" quotePrefix="1" applyNumberFormat="1" applyFont="1" applyBorder="1" applyAlignment="1">
      <alignment horizontal="left"/>
    </xf>
    <xf numFmtId="49" fontId="87" fillId="0" borderId="20" xfId="0" applyNumberFormat="1" applyFont="1" applyFill="1" applyBorder="1" applyAlignment="1">
      <alignment horizontal="center" vertical="center"/>
    </xf>
    <xf numFmtId="0" fontId="13" fillId="0" borderId="129" xfId="0" quotePrefix="1" applyFont="1" applyBorder="1" applyAlignment="1">
      <alignment horizontal="center" vertical="center"/>
    </xf>
    <xf numFmtId="165" fontId="14" fillId="0" borderId="129" xfId="1" applyNumberFormat="1" applyFont="1" applyFill="1" applyBorder="1" applyAlignment="1" applyProtection="1">
      <alignment vertical="center"/>
    </xf>
    <xf numFmtId="165" fontId="13" fillId="0" borderId="129" xfId="205" applyNumberFormat="1" applyFont="1" applyBorder="1" applyAlignment="1">
      <alignment vertical="center"/>
    </xf>
    <xf numFmtId="165" fontId="14" fillId="0" borderId="156" xfId="1" applyNumberFormat="1" applyFont="1" applyBorder="1" applyAlignment="1" applyProtection="1">
      <alignment vertical="center"/>
    </xf>
    <xf numFmtId="165" fontId="13" fillId="0" borderId="156" xfId="205" applyNumberFormat="1" applyFont="1" applyBorder="1" applyAlignment="1">
      <alignment vertical="center"/>
    </xf>
    <xf numFmtId="41" fontId="13" fillId="0" borderId="132" xfId="207" applyFont="1" applyBorder="1" applyAlignment="1">
      <alignment vertical="center"/>
    </xf>
    <xf numFmtId="165" fontId="13" fillId="0" borderId="129" xfId="208" applyNumberFormat="1" applyFont="1" applyBorder="1" applyAlignment="1">
      <alignment horizontal="center" vertical="center"/>
    </xf>
    <xf numFmtId="41" fontId="13" fillId="0" borderId="155" xfId="207" applyFont="1" applyBorder="1" applyAlignment="1">
      <alignment vertical="center"/>
    </xf>
    <xf numFmtId="41" fontId="14" fillId="0" borderId="156" xfId="11" applyFont="1" applyFill="1" applyBorder="1" applyAlignment="1">
      <alignment horizontal="left" vertical="center"/>
    </xf>
    <xf numFmtId="0" fontId="14" fillId="0" borderId="159" xfId="2" applyFont="1" applyFill="1" applyBorder="1" applyAlignment="1">
      <alignment horizontal="center" vertical="center"/>
    </xf>
    <xf numFmtId="0" fontId="14" fillId="0" borderId="158" xfId="2" applyFont="1" applyFill="1" applyBorder="1" applyAlignment="1">
      <alignment horizontal="center" vertical="center"/>
    </xf>
    <xf numFmtId="0" fontId="0" fillId="0" borderId="0" xfId="209" applyFont="1" applyBorder="1" applyAlignment="1">
      <alignment vertical="center"/>
    </xf>
    <xf numFmtId="0" fontId="0" fillId="0" borderId="0" xfId="210" applyFont="1" applyBorder="1" applyAlignment="1">
      <alignment vertical="center"/>
    </xf>
    <xf numFmtId="165" fontId="0" fillId="0" borderId="0" xfId="208" applyNumberFormat="1" applyFont="1" applyBorder="1" applyAlignment="1">
      <alignment vertical="center"/>
    </xf>
    <xf numFmtId="41" fontId="2" fillId="0" borderId="0" xfId="207" applyFont="1" applyBorder="1" applyAlignment="1">
      <alignment vertical="center"/>
    </xf>
    <xf numFmtId="0" fontId="2" fillId="2" borderId="156" xfId="0" applyFont="1" applyFill="1" applyBorder="1" applyAlignment="1">
      <alignment horizontal="center" vertical="center"/>
    </xf>
    <xf numFmtId="0" fontId="14" fillId="0" borderId="156" xfId="9" applyNumberFormat="1" applyFont="1" applyFill="1" applyBorder="1" applyAlignment="1">
      <alignment vertical="center" shrinkToFit="1"/>
    </xf>
    <xf numFmtId="41" fontId="13" fillId="0" borderId="129" xfId="79" applyFont="1" applyFill="1" applyBorder="1" applyAlignment="1">
      <alignment horizontal="center" vertical="center"/>
    </xf>
    <xf numFmtId="41" fontId="39" fillId="0" borderId="156" xfId="2" applyNumberFormat="1" applyFont="1" applyFill="1" applyBorder="1" applyAlignment="1">
      <alignment horizontal="center" vertical="center"/>
    </xf>
    <xf numFmtId="0" fontId="39" fillId="0" borderId="156" xfId="2" applyNumberFormat="1" applyFont="1" applyFill="1" applyBorder="1" applyAlignment="1">
      <alignment horizontal="left" vertical="center"/>
    </xf>
    <xf numFmtId="41" fontId="14" fillId="0" borderId="156" xfId="11" applyFont="1" applyFill="1" applyBorder="1" applyAlignment="1">
      <alignment horizontal="center" vertical="center"/>
    </xf>
    <xf numFmtId="0" fontId="39" fillId="0" borderId="156" xfId="2" applyNumberFormat="1" applyFont="1" applyFill="1" applyBorder="1" applyAlignment="1">
      <alignment vertical="center"/>
    </xf>
    <xf numFmtId="1" fontId="14" fillId="0" borderId="156" xfId="2" quotePrefix="1" applyNumberFormat="1" applyFont="1" applyFill="1" applyBorder="1" applyAlignment="1">
      <alignment horizontal="center" vertical="center"/>
    </xf>
    <xf numFmtId="41" fontId="14" fillId="0" borderId="156" xfId="9" quotePrefix="1" applyFont="1" applyFill="1" applyBorder="1" applyAlignment="1">
      <alignment horizontal="center" vertical="center" shrinkToFit="1"/>
    </xf>
    <xf numFmtId="0" fontId="14" fillId="0" borderId="156" xfId="2" applyNumberFormat="1" applyFont="1" applyFill="1" applyBorder="1" applyAlignment="1">
      <alignment vertical="center"/>
    </xf>
    <xf numFmtId="1" fontId="39" fillId="0" borderId="156" xfId="2" applyNumberFormat="1" applyFont="1" applyFill="1" applyBorder="1" applyAlignment="1">
      <alignment horizontal="center" vertical="center"/>
    </xf>
    <xf numFmtId="41" fontId="14" fillId="0" borderId="156" xfId="9" applyFont="1" applyFill="1" applyBorder="1" applyAlignment="1">
      <alignment horizontal="center" vertical="center" shrinkToFit="1"/>
    </xf>
    <xf numFmtId="1" fontId="14" fillId="0" borderId="156" xfId="2" applyNumberFormat="1" applyFont="1" applyFill="1" applyBorder="1" applyAlignment="1">
      <alignment horizontal="center" vertical="center"/>
    </xf>
    <xf numFmtId="0" fontId="14" fillId="0" borderId="156" xfId="9" quotePrefix="1" applyNumberFormat="1" applyFont="1" applyFill="1" applyBorder="1" applyAlignment="1">
      <alignment vertical="center" shrinkToFit="1"/>
    </xf>
    <xf numFmtId="0" fontId="14" fillId="0" borderId="156" xfId="2" applyNumberFormat="1" applyFont="1" applyFill="1" applyBorder="1" applyAlignment="1">
      <alignment horizontal="left" vertical="center"/>
    </xf>
    <xf numFmtId="41" fontId="13" fillId="0" borderId="156" xfId="79" applyFont="1" applyFill="1" applyBorder="1" applyAlignment="1">
      <alignment horizontal="center" vertical="center"/>
    </xf>
    <xf numFmtId="165" fontId="14" fillId="0" borderId="156" xfId="2" applyNumberFormat="1" applyFont="1" applyFill="1" applyBorder="1" applyAlignment="1">
      <alignment horizontal="center" vertical="center" wrapText="1"/>
    </xf>
    <xf numFmtId="0" fontId="2" fillId="0" borderId="156" xfId="0" applyFont="1" applyBorder="1" applyAlignment="1">
      <alignment horizontal="center" vertical="center"/>
    </xf>
    <xf numFmtId="41" fontId="13" fillId="0" borderId="129" xfId="79" applyFont="1" applyBorder="1" applyAlignment="1">
      <alignment vertical="center"/>
    </xf>
    <xf numFmtId="0" fontId="13" fillId="2" borderId="156" xfId="0" applyFont="1" applyFill="1" applyBorder="1" applyAlignment="1">
      <alignment vertical="center"/>
    </xf>
    <xf numFmtId="41" fontId="14" fillId="0" borderId="156" xfId="9" applyFont="1" applyFill="1" applyBorder="1" applyAlignment="1">
      <alignment horizontal="center" vertical="center"/>
    </xf>
    <xf numFmtId="182" fontId="13" fillId="0" borderId="156" xfId="0" applyNumberFormat="1" applyFont="1" applyFill="1" applyBorder="1" applyAlignment="1">
      <alignment horizontal="center" vertical="center"/>
    </xf>
    <xf numFmtId="0" fontId="13" fillId="6" borderId="156" xfId="0" applyFont="1" applyFill="1" applyBorder="1" applyAlignment="1">
      <alignment vertical="center"/>
    </xf>
    <xf numFmtId="41" fontId="13" fillId="6" borderId="129" xfId="79" applyFont="1" applyFill="1" applyBorder="1" applyAlignment="1">
      <alignment vertical="center"/>
    </xf>
    <xf numFmtId="165" fontId="14" fillId="6" borderId="156" xfId="205" applyNumberFormat="1" applyFont="1" applyFill="1" applyBorder="1" applyAlignment="1" applyProtection="1">
      <alignment vertical="center"/>
    </xf>
    <xf numFmtId="165" fontId="14" fillId="6" borderId="129" xfId="2" applyNumberFormat="1" applyFont="1" applyFill="1" applyBorder="1" applyAlignment="1">
      <alignment horizontal="center" vertical="center" wrapText="1"/>
    </xf>
    <xf numFmtId="165" fontId="14" fillId="6" borderId="156" xfId="205" applyNumberFormat="1" applyFont="1" applyFill="1" applyBorder="1" applyAlignment="1" applyProtection="1">
      <alignment vertical="center"/>
      <protection locked="0"/>
    </xf>
    <xf numFmtId="165" fontId="13" fillId="6" borderId="156" xfId="205" applyNumberFormat="1" applyFont="1" applyFill="1" applyBorder="1" applyAlignment="1">
      <alignment vertical="center"/>
    </xf>
    <xf numFmtId="41" fontId="13" fillId="6" borderId="155" xfId="207" applyFont="1" applyFill="1" applyBorder="1" applyAlignment="1">
      <alignment vertical="center"/>
    </xf>
    <xf numFmtId="1" fontId="13" fillId="6" borderId="156" xfId="0" applyNumberFormat="1" applyFont="1" applyFill="1" applyBorder="1" applyAlignment="1">
      <alignment horizontal="center" vertical="center"/>
    </xf>
    <xf numFmtId="41" fontId="9" fillId="53" borderId="155" xfId="0" applyNumberFormat="1" applyFont="1" applyFill="1" applyBorder="1" applyAlignment="1">
      <alignment horizontal="center" vertical="center"/>
    </xf>
    <xf numFmtId="165" fontId="3" fillId="53" borderId="160" xfId="0" applyNumberFormat="1" applyFont="1" applyFill="1" applyBorder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0" fillId="0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165" fontId="14" fillId="6" borderId="156" xfId="205" applyNumberFormat="1" applyFont="1" applyFill="1" applyBorder="1" applyAlignment="1" applyProtection="1">
      <alignment vertical="center"/>
    </xf>
    <xf numFmtId="165" fontId="14" fillId="6" borderId="156" xfId="1" applyNumberFormat="1" applyFont="1" applyFill="1" applyBorder="1" applyAlignment="1" applyProtection="1">
      <alignment horizontal="right" vertical="center"/>
    </xf>
    <xf numFmtId="165" fontId="13" fillId="6" borderId="156" xfId="208" applyNumberFormat="1" applyFont="1" applyFill="1" applyBorder="1" applyAlignment="1">
      <alignment horizontal="center" vertical="center"/>
    </xf>
    <xf numFmtId="165" fontId="13" fillId="6" borderId="156" xfId="0" applyNumberFormat="1" applyFont="1" applyFill="1" applyBorder="1" applyAlignment="1">
      <alignment horizontal="center" vertical="center"/>
    </xf>
    <xf numFmtId="0" fontId="13" fillId="6" borderId="156" xfId="0" applyFont="1" applyFill="1" applyBorder="1" applyAlignment="1">
      <alignment horizontal="center" vertical="center"/>
    </xf>
    <xf numFmtId="0" fontId="2" fillId="0" borderId="156" xfId="0" applyFont="1" applyBorder="1" applyAlignment="1">
      <alignment horizontal="center" vertical="center"/>
    </xf>
    <xf numFmtId="0" fontId="0" fillId="0" borderId="0" xfId="0"/>
    <xf numFmtId="165" fontId="0" fillId="0" borderId="0" xfId="1" applyNumberFormat="1" applyFont="1" applyAlignment="1">
      <alignment vertical="center"/>
    </xf>
    <xf numFmtId="0" fontId="0" fillId="0" borderId="0" xfId="0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7" fillId="53" borderId="156" xfId="2" applyFont="1" applyFill="1" applyBorder="1" applyAlignment="1">
      <alignment horizontal="center" vertical="center" wrapText="1"/>
    </xf>
    <xf numFmtId="0" fontId="13" fillId="0" borderId="0" xfId="0" applyFont="1" applyFill="1" applyAlignment="1">
      <alignment vertical="center"/>
    </xf>
    <xf numFmtId="165" fontId="9" fillId="53" borderId="156" xfId="0" applyNumberFormat="1" applyFont="1" applyFill="1" applyBorder="1" applyAlignment="1">
      <alignment vertical="center"/>
    </xf>
    <xf numFmtId="0" fontId="13" fillId="6" borderId="107" xfId="0" applyFont="1" applyFill="1" applyBorder="1" applyAlignment="1">
      <alignment vertical="center"/>
    </xf>
    <xf numFmtId="0" fontId="14" fillId="6" borderId="156" xfId="0" applyFont="1" applyFill="1" applyBorder="1" applyAlignment="1">
      <alignment horizontal="center" vertical="center"/>
    </xf>
    <xf numFmtId="0" fontId="13" fillId="6" borderId="132" xfId="0" applyFont="1" applyFill="1" applyBorder="1" applyAlignment="1">
      <alignment horizontal="center" vertical="center"/>
    </xf>
    <xf numFmtId="165" fontId="14" fillId="6" borderId="156" xfId="205" applyNumberFormat="1" applyFont="1" applyFill="1" applyBorder="1" applyAlignment="1" applyProtection="1">
      <alignment vertical="center"/>
    </xf>
    <xf numFmtId="165" fontId="14" fillId="6" borderId="156" xfId="1" applyNumberFormat="1" applyFont="1" applyFill="1" applyBorder="1" applyAlignment="1" applyProtection="1">
      <alignment horizontal="right" vertical="center"/>
    </xf>
    <xf numFmtId="165" fontId="14" fillId="6" borderId="156" xfId="1" applyNumberFormat="1" applyFont="1" applyFill="1" applyBorder="1" applyAlignment="1">
      <alignment vertical="center"/>
    </xf>
    <xf numFmtId="165" fontId="13" fillId="6" borderId="156" xfId="208" applyNumberFormat="1" applyFont="1" applyFill="1" applyBorder="1" applyAlignment="1">
      <alignment horizontal="center" vertical="center"/>
    </xf>
    <xf numFmtId="165" fontId="13" fillId="6" borderId="156" xfId="0" applyNumberFormat="1" applyFont="1" applyFill="1" applyBorder="1" applyAlignment="1">
      <alignment horizontal="center" vertical="center"/>
    </xf>
    <xf numFmtId="0" fontId="13" fillId="6" borderId="156" xfId="0" applyFont="1" applyFill="1" applyBorder="1" applyAlignment="1">
      <alignment horizontal="center" vertical="center"/>
    </xf>
    <xf numFmtId="0" fontId="9" fillId="53" borderId="155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12" fillId="0" borderId="156" xfId="0" applyFont="1" applyBorder="1" applyAlignment="1">
      <alignment horizontal="center" vertical="center"/>
    </xf>
    <xf numFmtId="0" fontId="12" fillId="0" borderId="156" xfId="0" applyFont="1" applyBorder="1" applyAlignment="1">
      <alignment vertical="center"/>
    </xf>
    <xf numFmtId="0" fontId="0" fillId="0" borderId="158" xfId="0" applyBorder="1" applyAlignment="1">
      <alignment horizontal="center" vertical="center"/>
    </xf>
    <xf numFmtId="0" fontId="0" fillId="0" borderId="155" xfId="0" applyBorder="1" applyAlignment="1">
      <alignment vertical="center"/>
    </xf>
    <xf numFmtId="175" fontId="0" fillId="0" borderId="156" xfId="1" applyNumberFormat="1" applyFont="1" applyBorder="1" applyAlignment="1">
      <alignment vertical="center"/>
    </xf>
    <xf numFmtId="175" fontId="0" fillId="0" borderId="156" xfId="0" applyNumberFormat="1" applyBorder="1" applyAlignment="1">
      <alignment vertical="center"/>
    </xf>
    <xf numFmtId="0" fontId="3" fillId="53" borderId="158" xfId="0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vertical="center"/>
    </xf>
    <xf numFmtId="0" fontId="3" fillId="53" borderId="156" xfId="0" applyFont="1" applyFill="1" applyBorder="1" applyAlignment="1">
      <alignment vertical="center"/>
    </xf>
    <xf numFmtId="175" fontId="3" fillId="53" borderId="156" xfId="0" applyNumberFormat="1" applyFont="1" applyFill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26" fillId="53" borderId="156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159" xfId="0" applyBorder="1" applyAlignment="1">
      <alignment vertical="center"/>
    </xf>
    <xf numFmtId="0" fontId="0" fillId="0" borderId="158" xfId="0" applyBorder="1" applyAlignment="1">
      <alignment vertical="center"/>
    </xf>
    <xf numFmtId="165" fontId="0" fillId="0" borderId="155" xfId="0" applyNumberForma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3" fillId="53" borderId="159" xfId="0" applyFont="1" applyFill="1" applyBorder="1" applyAlignment="1">
      <alignment vertical="center"/>
    </xf>
    <xf numFmtId="176" fontId="3" fillId="53" borderId="158" xfId="0" applyNumberFormat="1" applyFont="1" applyFill="1" applyBorder="1" applyAlignment="1">
      <alignment horizontal="center" vertical="center"/>
    </xf>
    <xf numFmtId="167" fontId="16" fillId="0" borderId="0" xfId="0" applyNumberFormat="1" applyFont="1" applyBorder="1" applyAlignment="1">
      <alignment horizontal="center" vertical="center"/>
    </xf>
    <xf numFmtId="0" fontId="24" fillId="53" borderId="158" xfId="0" applyFont="1" applyFill="1" applyBorder="1" applyAlignment="1">
      <alignment horizontal="left" vertical="center"/>
    </xf>
    <xf numFmtId="0" fontId="7" fillId="53" borderId="157" xfId="2" applyFont="1" applyFill="1" applyBorder="1" applyAlignment="1">
      <alignment horizontal="center" vertical="center" wrapText="1"/>
    </xf>
    <xf numFmtId="165" fontId="7" fillId="53" borderId="157" xfId="1" applyNumberFormat="1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181" fontId="7" fillId="53" borderId="157" xfId="2" applyNumberFormat="1" applyFont="1" applyFill="1" applyBorder="1" applyAlignment="1">
      <alignment vertical="center" wrapText="1"/>
    </xf>
    <xf numFmtId="165" fontId="9" fillId="53" borderId="156" xfId="1" applyNumberFormat="1" applyFont="1" applyFill="1" applyBorder="1" applyAlignment="1">
      <alignment vertical="center"/>
    </xf>
    <xf numFmtId="175" fontId="3" fillId="0" borderId="0" xfId="0" applyNumberFormat="1" applyFont="1" applyFill="1" applyBorder="1" applyAlignment="1">
      <alignment vertical="center"/>
    </xf>
    <xf numFmtId="178" fontId="3" fillId="53" borderId="160" xfId="0" applyNumberFormat="1" applyFont="1" applyFill="1" applyBorder="1" applyAlignment="1">
      <alignment vertical="center"/>
    </xf>
    <xf numFmtId="0" fontId="7" fillId="0" borderId="156" xfId="2" applyFont="1" applyFill="1" applyBorder="1" applyAlignment="1">
      <alignment horizontal="center" vertical="center"/>
    </xf>
    <xf numFmtId="181" fontId="7" fillId="0" borderId="156" xfId="2" applyNumberFormat="1" applyFont="1" applyFill="1" applyBorder="1" applyAlignment="1">
      <alignment horizontal="center" vertical="center" wrapText="1"/>
    </xf>
    <xf numFmtId="165" fontId="7" fillId="0" borderId="157" xfId="1" applyNumberFormat="1" applyFont="1" applyFill="1" applyBorder="1" applyAlignment="1">
      <alignment horizontal="center" vertical="center" wrapText="1"/>
    </xf>
    <xf numFmtId="0" fontId="7" fillId="0" borderId="157" xfId="2" applyFont="1" applyFill="1" applyBorder="1" applyAlignment="1">
      <alignment horizontal="center" vertical="center" wrapText="1"/>
    </xf>
    <xf numFmtId="181" fontId="7" fillId="0" borderId="157" xfId="1" applyNumberFormat="1" applyFont="1" applyFill="1" applyBorder="1" applyAlignment="1">
      <alignment vertical="center" wrapText="1"/>
    </xf>
    <xf numFmtId="181" fontId="7" fillId="0" borderId="157" xfId="2" applyNumberFormat="1" applyFont="1" applyFill="1" applyBorder="1" applyAlignment="1">
      <alignment horizontal="center" vertical="center" wrapText="1"/>
    </xf>
    <xf numFmtId="181" fontId="7" fillId="0" borderId="157" xfId="2" applyNumberFormat="1" applyFont="1" applyFill="1" applyBorder="1" applyAlignment="1">
      <alignment vertical="center" wrapText="1"/>
    </xf>
    <xf numFmtId="165" fontId="7" fillId="0" borderId="156" xfId="1" applyNumberFormat="1" applyFont="1" applyFill="1" applyBorder="1" applyAlignment="1">
      <alignment horizontal="center" vertical="center" wrapText="1"/>
    </xf>
    <xf numFmtId="165" fontId="7" fillId="0" borderId="156" xfId="2" applyNumberFormat="1" applyFont="1" applyFill="1" applyBorder="1" applyAlignment="1">
      <alignment horizontal="center" vertical="center" wrapText="1"/>
    </xf>
    <xf numFmtId="1" fontId="7" fillId="0" borderId="156" xfId="2" applyNumberFormat="1" applyFont="1" applyFill="1" applyBorder="1" applyAlignment="1">
      <alignment horizontal="right" vertical="center" wrapText="1"/>
    </xf>
    <xf numFmtId="165" fontId="0" fillId="0" borderId="0" xfId="1" applyNumberFormat="1" applyFont="1" applyAlignment="1">
      <alignment horizontal="right" vertical="center"/>
    </xf>
    <xf numFmtId="0" fontId="12" fillId="0" borderId="18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12" fillId="0" borderId="18" xfId="0" applyFont="1" applyFill="1" applyBorder="1" applyAlignment="1">
      <alignment vertical="center"/>
    </xf>
    <xf numFmtId="165" fontId="3" fillId="59" borderId="132" xfId="0" applyNumberFormat="1" applyFont="1" applyFill="1" applyBorder="1" applyAlignment="1">
      <alignment vertical="center"/>
    </xf>
    <xf numFmtId="165" fontId="13" fillId="59" borderId="118" xfId="208" applyNumberFormat="1" applyFont="1" applyFill="1" applyBorder="1" applyAlignment="1">
      <alignment horizontal="center" vertical="center"/>
    </xf>
    <xf numFmtId="165" fontId="2" fillId="59" borderId="156" xfId="1" applyNumberFormat="1" applyFont="1" applyFill="1" applyBorder="1" applyAlignment="1">
      <alignment vertical="center"/>
    </xf>
    <xf numFmtId="0" fontId="88" fillId="61" borderId="20" xfId="0" applyFont="1" applyFill="1" applyBorder="1" applyAlignment="1">
      <alignment horizontal="left" vertical="center" wrapText="1"/>
    </xf>
    <xf numFmtId="0" fontId="41" fillId="62" borderId="20" xfId="0" applyFont="1" applyFill="1" applyBorder="1" applyAlignment="1">
      <alignment horizontal="center" vertical="center"/>
    </xf>
    <xf numFmtId="0" fontId="0" fillId="59" borderId="122" xfId="0" applyFont="1" applyFill="1" applyBorder="1" applyAlignment="1">
      <alignment horizontal="center" vertical="center"/>
    </xf>
    <xf numFmtId="165" fontId="2" fillId="59" borderId="156" xfId="208" applyNumberFormat="1" applyFont="1" applyFill="1" applyBorder="1" applyAlignment="1">
      <alignment horizontal="center" vertical="center"/>
    </xf>
    <xf numFmtId="165" fontId="36" fillId="59" borderId="21" xfId="0" applyNumberFormat="1" applyFont="1" applyFill="1" applyBorder="1" applyAlignment="1">
      <alignment horizontal="center" vertical="center"/>
    </xf>
    <xf numFmtId="165" fontId="36" fillId="59" borderId="25" xfId="0" applyNumberFormat="1" applyFont="1" applyFill="1" applyBorder="1" applyAlignment="1">
      <alignment horizontal="center" vertical="center"/>
    </xf>
    <xf numFmtId="0" fontId="87" fillId="59" borderId="20" xfId="0" applyFont="1" applyFill="1" applyBorder="1" applyAlignment="1">
      <alignment horizontal="center" vertical="center" wrapText="1"/>
    </xf>
    <xf numFmtId="43" fontId="0" fillId="59" borderId="0" xfId="1" applyFont="1" applyFill="1" applyAlignment="1">
      <alignment vertical="center"/>
    </xf>
    <xf numFmtId="165" fontId="14" fillId="59" borderId="129" xfId="205" applyNumberFormat="1" applyFont="1" applyFill="1" applyBorder="1" applyAlignment="1" applyProtection="1">
      <alignment vertical="center"/>
    </xf>
    <xf numFmtId="165" fontId="0" fillId="0" borderId="0" xfId="1" applyNumberFormat="1" applyFont="1"/>
    <xf numFmtId="165" fontId="0" fillId="0" borderId="0" xfId="1" applyNumberFormat="1" applyFont="1" applyFill="1"/>
    <xf numFmtId="1" fontId="0" fillId="0" borderId="0" xfId="0" applyNumberFormat="1" applyFont="1"/>
    <xf numFmtId="1" fontId="0" fillId="0" borderId="0" xfId="0" applyNumberFormat="1" applyFont="1" applyFill="1"/>
    <xf numFmtId="165" fontId="73" fillId="0" borderId="132" xfId="0" applyNumberFormat="1" applyFont="1" applyFill="1" applyBorder="1" applyAlignment="1">
      <alignment vertical="center"/>
    </xf>
    <xf numFmtId="165" fontId="13" fillId="0" borderId="156" xfId="1" applyNumberFormat="1" applyFont="1" applyFill="1" applyBorder="1" applyProtection="1"/>
    <xf numFmtId="43" fontId="12" fillId="0" borderId="0" xfId="5" applyNumberFormat="1" applyFont="1" applyBorder="1" applyAlignment="1">
      <alignment horizontal="center" vertical="center"/>
    </xf>
    <xf numFmtId="0" fontId="34" fillId="0" borderId="158" xfId="0" applyFont="1" applyFill="1" applyBorder="1" applyAlignment="1">
      <alignment horizontal="center" vertical="center"/>
    </xf>
    <xf numFmtId="0" fontId="12" fillId="0" borderId="163" xfId="0" applyFont="1" applyFill="1" applyBorder="1" applyAlignment="1">
      <alignment horizontal="center" vertical="center"/>
    </xf>
    <xf numFmtId="165" fontId="14" fillId="6" borderId="111" xfId="1" applyNumberFormat="1" applyFont="1" applyFill="1" applyBorder="1" applyAlignment="1" applyProtection="1">
      <alignment horizontal="right" vertical="center"/>
    </xf>
    <xf numFmtId="0" fontId="13" fillId="6" borderId="4" xfId="0" applyFont="1" applyFill="1" applyBorder="1" applyAlignment="1">
      <alignment horizontal="center" vertical="center"/>
    </xf>
    <xf numFmtId="165" fontId="13" fillId="6" borderId="108" xfId="1" applyNumberFormat="1" applyFont="1" applyFill="1" applyBorder="1" applyAlignment="1">
      <alignment vertical="center"/>
    </xf>
    <xf numFmtId="165" fontId="13" fillId="6" borderId="110" xfId="1" applyNumberFormat="1" applyFont="1" applyFill="1" applyBorder="1" applyAlignment="1">
      <alignment vertical="center"/>
    </xf>
    <xf numFmtId="165" fontId="13" fillId="6" borderId="6" xfId="1" applyNumberFormat="1" applyFont="1" applyFill="1" applyBorder="1" applyAlignment="1">
      <alignment vertical="center"/>
    </xf>
    <xf numFmtId="165" fontId="13" fillId="6" borderId="111" xfId="1" applyNumberFormat="1" applyFont="1" applyFill="1" applyBorder="1" applyAlignment="1">
      <alignment vertical="center"/>
    </xf>
    <xf numFmtId="165" fontId="14" fillId="6" borderId="111" xfId="1" applyNumberFormat="1" applyFont="1" applyFill="1" applyBorder="1" applyAlignment="1" applyProtection="1">
      <alignment vertical="center"/>
    </xf>
    <xf numFmtId="165" fontId="14" fillId="6" borderId="4" xfId="1" applyNumberFormat="1" applyFont="1" applyFill="1" applyBorder="1" applyAlignment="1" applyProtection="1">
      <alignment horizontal="right" vertical="center"/>
    </xf>
    <xf numFmtId="165" fontId="13" fillId="6" borderId="4" xfId="5" applyNumberFormat="1" applyFont="1" applyFill="1" applyBorder="1" applyAlignment="1">
      <alignment horizontal="center" vertical="center"/>
    </xf>
    <xf numFmtId="165" fontId="13" fillId="6" borderId="4" xfId="0" applyNumberFormat="1" applyFont="1" applyFill="1" applyBorder="1" applyAlignment="1">
      <alignment horizontal="center" vertical="center"/>
    </xf>
    <xf numFmtId="165" fontId="13" fillId="6" borderId="129" xfId="0" applyNumberFormat="1" applyFont="1" applyFill="1" applyBorder="1" applyAlignment="1">
      <alignment horizontal="center" vertical="center"/>
    </xf>
    <xf numFmtId="1" fontId="13" fillId="6" borderId="112" xfId="0" quotePrefix="1" applyNumberFormat="1" applyFont="1" applyFill="1" applyBorder="1" applyAlignment="1">
      <alignment horizontal="center" vertical="center"/>
    </xf>
    <xf numFmtId="0" fontId="14" fillId="6" borderId="108" xfId="0" applyFont="1" applyFill="1" applyBorder="1" applyAlignment="1">
      <alignment vertical="center"/>
    </xf>
    <xf numFmtId="1" fontId="94" fillId="0" borderId="132" xfId="0" applyNumberFormat="1" applyFont="1" applyFill="1" applyBorder="1" applyAlignment="1">
      <alignment horizontal="center" vertical="center"/>
    </xf>
    <xf numFmtId="170" fontId="12" fillId="0" borderId="0" xfId="0" applyNumberFormat="1" applyFont="1"/>
    <xf numFmtId="0" fontId="40" fillId="5" borderId="156" xfId="0" applyFont="1" applyFill="1" applyBorder="1" applyAlignment="1">
      <alignment horizontal="center" vertical="center"/>
    </xf>
    <xf numFmtId="41" fontId="14" fillId="5" borderId="124" xfId="207" applyFont="1" applyFill="1" applyBorder="1" applyAlignment="1">
      <alignment vertical="center"/>
    </xf>
    <xf numFmtId="41" fontId="14" fillId="5" borderId="4" xfId="3" applyFont="1" applyFill="1" applyBorder="1" applyAlignment="1">
      <alignment vertical="center"/>
    </xf>
    <xf numFmtId="41" fontId="14" fillId="5" borderId="125" xfId="207" applyFont="1" applyFill="1" applyBorder="1" applyAlignment="1">
      <alignment vertical="center"/>
    </xf>
    <xf numFmtId="165" fontId="13" fillId="5" borderId="125" xfId="1" applyNumberFormat="1" applyFont="1" applyFill="1" applyBorder="1" applyAlignment="1">
      <alignment vertical="center"/>
    </xf>
    <xf numFmtId="165" fontId="13" fillId="5" borderId="4" xfId="5" applyNumberFormat="1" applyFont="1" applyFill="1" applyBorder="1" applyAlignment="1">
      <alignment horizontal="center" vertical="center"/>
    </xf>
    <xf numFmtId="165" fontId="13" fillId="5" borderId="4" xfId="0" applyNumberFormat="1" applyFont="1" applyFill="1" applyBorder="1" applyAlignment="1">
      <alignment horizontal="center" vertical="center"/>
    </xf>
    <xf numFmtId="165" fontId="13" fillId="5" borderId="156" xfId="0" applyNumberFormat="1" applyFont="1" applyFill="1" applyBorder="1" applyAlignment="1">
      <alignment horizontal="center" vertical="center"/>
    </xf>
    <xf numFmtId="0" fontId="14" fillId="5" borderId="126" xfId="0" applyNumberFormat="1" applyFont="1" applyFill="1" applyBorder="1" applyAlignment="1">
      <alignment horizontal="center" vertical="center" wrapText="1"/>
    </xf>
    <xf numFmtId="0" fontId="14" fillId="5" borderId="126" xfId="0" applyNumberFormat="1" applyFont="1" applyFill="1" applyBorder="1" applyAlignment="1">
      <alignment horizontal="center" vertical="center"/>
    </xf>
    <xf numFmtId="165" fontId="13" fillId="5" borderId="128" xfId="1" applyNumberFormat="1" applyFont="1" applyFill="1" applyBorder="1" applyAlignment="1">
      <alignment vertical="center"/>
    </xf>
    <xf numFmtId="0" fontId="14" fillId="5" borderId="128" xfId="0" applyNumberFormat="1" applyFont="1" applyFill="1" applyBorder="1" applyAlignment="1">
      <alignment horizontal="center" vertical="center"/>
    </xf>
    <xf numFmtId="41" fontId="14" fillId="5" borderId="128" xfId="207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left" vertical="center"/>
    </xf>
    <xf numFmtId="0" fontId="34" fillId="0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0" fontId="7" fillId="53" borderId="129" xfId="2" applyFont="1" applyFill="1" applyBorder="1" applyAlignment="1">
      <alignment horizontal="center" vertical="center" wrapText="1"/>
    </xf>
    <xf numFmtId="0" fontId="7" fillId="53" borderId="88" xfId="2" applyFont="1" applyFill="1" applyBorder="1" applyAlignment="1">
      <alignment horizontal="center" vertical="center" wrapText="1"/>
    </xf>
    <xf numFmtId="0" fontId="110" fillId="53" borderId="88" xfId="2" applyFont="1" applyFill="1" applyBorder="1" applyAlignment="1">
      <alignment horizontal="center" vertical="center" wrapText="1"/>
    </xf>
    <xf numFmtId="41" fontId="11" fillId="0" borderId="156" xfId="79" applyFont="1" applyFill="1" applyBorder="1" applyAlignment="1">
      <alignment horizontal="right" vertical="center"/>
    </xf>
    <xf numFmtId="165" fontId="9" fillId="53" borderId="155" xfId="0" applyNumberFormat="1" applyFont="1" applyFill="1" applyBorder="1" applyAlignment="1">
      <alignment horizontal="center" vertical="center"/>
    </xf>
    <xf numFmtId="0" fontId="24" fillId="53" borderId="0" xfId="0" applyFont="1" applyFill="1" applyBorder="1" applyAlignment="1">
      <alignment horizontal="center" vertical="center" wrapText="1"/>
    </xf>
    <xf numFmtId="175" fontId="0" fillId="0" borderId="0" xfId="0" applyNumberFormat="1" applyBorder="1" applyAlignment="1">
      <alignment vertical="center"/>
    </xf>
    <xf numFmtId="175" fontId="3" fillId="53" borderId="0" xfId="0" applyNumberFormat="1" applyFont="1" applyFill="1" applyBorder="1" applyAlignment="1">
      <alignment vertical="center"/>
    </xf>
    <xf numFmtId="0" fontId="24" fillId="53" borderId="158" xfId="0" applyFont="1" applyFill="1" applyBorder="1" applyAlignment="1">
      <alignment horizontal="center" vertical="center"/>
    </xf>
    <xf numFmtId="0" fontId="24" fillId="53" borderId="159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4" fillId="53" borderId="155" xfId="0" applyFont="1" applyFill="1" applyBorder="1" applyAlignment="1">
      <alignment horizontal="center" vertical="center"/>
    </xf>
    <xf numFmtId="165" fontId="0" fillId="0" borderId="18" xfId="1" applyNumberFormat="1" applyFont="1" applyFill="1" applyBorder="1" applyAlignment="1">
      <alignment horizontal="center" vertical="center" wrapText="1"/>
    </xf>
    <xf numFmtId="0" fontId="3" fillId="53" borderId="158" xfId="0" applyFont="1" applyFill="1" applyBorder="1" applyAlignment="1">
      <alignment horizontal="center" vertical="center" wrapText="1"/>
    </xf>
    <xf numFmtId="0" fontId="3" fillId="53" borderId="155" xfId="0" applyFont="1" applyFill="1" applyBorder="1" applyAlignment="1">
      <alignment horizontal="center" vertical="center" wrapText="1"/>
    </xf>
    <xf numFmtId="0" fontId="3" fillId="53" borderId="158" xfId="2" applyFont="1" applyFill="1" applyBorder="1" applyAlignment="1">
      <alignment horizontal="left" vertical="center"/>
    </xf>
    <xf numFmtId="0" fontId="3" fillId="53" borderId="155" xfId="2" applyFont="1" applyFill="1" applyBorder="1" applyAlignment="1">
      <alignment horizontal="left" vertical="center"/>
    </xf>
    <xf numFmtId="0" fontId="119" fillId="53" borderId="158" xfId="0" applyFont="1" applyFill="1" applyBorder="1" applyAlignment="1">
      <alignment horizontal="center" vertical="center"/>
    </xf>
    <xf numFmtId="0" fontId="119" fillId="53" borderId="155" xfId="0" applyFont="1" applyFill="1" applyBorder="1" applyAlignment="1">
      <alignment horizontal="center" vertical="center"/>
    </xf>
    <xf numFmtId="0" fontId="119" fillId="53" borderId="159" xfId="0" applyFont="1" applyFill="1" applyBorder="1" applyAlignment="1">
      <alignment horizontal="center" vertical="center"/>
    </xf>
    <xf numFmtId="0" fontId="3" fillId="53" borderId="158" xfId="0" applyFont="1" applyFill="1" applyBorder="1" applyAlignment="1">
      <alignment horizontal="left" vertical="center"/>
    </xf>
    <xf numFmtId="0" fontId="3" fillId="53" borderId="159" xfId="0" applyFont="1" applyFill="1" applyBorder="1" applyAlignment="1">
      <alignment horizontal="left" vertical="center"/>
    </xf>
    <xf numFmtId="0" fontId="8" fillId="53" borderId="159" xfId="2" applyFont="1" applyFill="1" applyBorder="1" applyAlignment="1">
      <alignment horizontal="center" vertical="center" wrapText="1"/>
    </xf>
    <xf numFmtId="0" fontId="8" fillId="53" borderId="155" xfId="2" applyFont="1" applyFill="1" applyBorder="1" applyAlignment="1">
      <alignment horizontal="center" vertical="center" wrapText="1"/>
    </xf>
    <xf numFmtId="0" fontId="8" fillId="53" borderId="157" xfId="2" applyFont="1" applyFill="1" applyBorder="1" applyAlignment="1">
      <alignment horizontal="center" vertical="center" wrapText="1"/>
    </xf>
    <xf numFmtId="0" fontId="8" fillId="53" borderId="129" xfId="2" applyFont="1" applyFill="1" applyBorder="1" applyAlignment="1">
      <alignment horizontal="center" vertical="center" wrapText="1"/>
    </xf>
    <xf numFmtId="0" fontId="8" fillId="53" borderId="89" xfId="2" applyFont="1" applyFill="1" applyBorder="1" applyAlignment="1">
      <alignment horizontal="center" vertical="center" wrapText="1"/>
    </xf>
    <xf numFmtId="0" fontId="8" fillId="53" borderId="88" xfId="2" applyFont="1" applyFill="1" applyBorder="1" applyAlignment="1">
      <alignment horizontal="center" vertical="center" wrapText="1"/>
    </xf>
    <xf numFmtId="165" fontId="8" fillId="53" borderId="157" xfId="1" applyNumberFormat="1" applyFont="1" applyFill="1" applyBorder="1" applyAlignment="1">
      <alignment horizontal="center" vertical="center" wrapText="1"/>
    </xf>
    <xf numFmtId="165" fontId="8" fillId="53" borderId="129" xfId="1" applyNumberFormat="1" applyFont="1" applyFill="1" applyBorder="1" applyAlignment="1">
      <alignment horizontal="center" vertical="center" wrapText="1"/>
    </xf>
    <xf numFmtId="0" fontId="8" fillId="53" borderId="158" xfId="2" applyFont="1" applyFill="1" applyBorder="1" applyAlignment="1">
      <alignment horizontal="center" vertical="center" wrapText="1"/>
    </xf>
    <xf numFmtId="0" fontId="8" fillId="53" borderId="5" xfId="2" applyFont="1" applyFill="1" applyBorder="1" applyAlignment="1">
      <alignment horizontal="center" vertical="center" wrapText="1"/>
    </xf>
    <xf numFmtId="0" fontId="3" fillId="53" borderId="158" xfId="0" applyFont="1" applyFill="1" applyBorder="1" applyAlignment="1">
      <alignment horizontal="center" vertical="center"/>
    </xf>
    <xf numFmtId="0" fontId="3" fillId="53" borderId="159" xfId="0" applyFont="1" applyFill="1" applyBorder="1" applyAlignment="1">
      <alignment horizontal="center" vertical="center"/>
    </xf>
    <xf numFmtId="0" fontId="3" fillId="53" borderId="155" xfId="0" applyFont="1" applyFill="1" applyBorder="1" applyAlignment="1">
      <alignment horizontal="center" vertical="center"/>
    </xf>
    <xf numFmtId="0" fontId="8" fillId="53" borderId="157" xfId="2" applyFont="1" applyFill="1" applyBorder="1" applyAlignment="1">
      <alignment horizontal="center" vertical="center"/>
    </xf>
    <xf numFmtId="0" fontId="8" fillId="53" borderId="5" xfId="2" applyFont="1" applyFill="1" applyBorder="1" applyAlignment="1">
      <alignment horizontal="center" vertical="center"/>
    </xf>
    <xf numFmtId="0" fontId="123" fillId="2" borderId="0" xfId="0" applyFont="1" applyFill="1" applyBorder="1" applyAlignment="1">
      <alignment horizontal="center" vertical="center"/>
    </xf>
    <xf numFmtId="0" fontId="3" fillId="53" borderId="132" xfId="0" applyFont="1" applyFill="1" applyBorder="1" applyAlignment="1">
      <alignment horizontal="center" vertical="center"/>
    </xf>
    <xf numFmtId="0" fontId="8" fillId="53" borderId="152" xfId="2" applyFont="1" applyFill="1" applyBorder="1" applyAlignment="1">
      <alignment horizontal="center" vertical="center"/>
    </xf>
    <xf numFmtId="0" fontId="8" fillId="53" borderId="18" xfId="2" applyFont="1" applyFill="1" applyBorder="1" applyAlignment="1">
      <alignment horizontal="center" vertical="center"/>
    </xf>
    <xf numFmtId="0" fontId="8" fillId="53" borderId="129" xfId="2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9" fillId="53" borderId="157" xfId="2" applyFont="1" applyFill="1" applyBorder="1" applyAlignment="1">
      <alignment horizontal="center" vertical="center" wrapText="1"/>
    </xf>
    <xf numFmtId="0" fontId="9" fillId="53" borderId="129" xfId="2" applyFont="1" applyFill="1" applyBorder="1" applyAlignment="1">
      <alignment horizontal="center" vertical="center" wrapText="1"/>
    </xf>
    <xf numFmtId="0" fontId="24" fillId="2" borderId="0" xfId="0" applyFont="1" applyFill="1" applyBorder="1" applyAlignment="1">
      <alignment horizontal="left" vertical="center"/>
    </xf>
    <xf numFmtId="0" fontId="9" fillId="53" borderId="156" xfId="2" applyFont="1" applyFill="1" applyBorder="1" applyAlignment="1">
      <alignment horizontal="center" vertical="center" wrapText="1"/>
    </xf>
    <xf numFmtId="0" fontId="9" fillId="53" borderId="158" xfId="2" applyFont="1" applyFill="1" applyBorder="1" applyAlignment="1">
      <alignment horizontal="center" vertical="center" wrapText="1"/>
    </xf>
    <xf numFmtId="0" fontId="9" fillId="53" borderId="155" xfId="2" applyFont="1" applyFill="1" applyBorder="1" applyAlignment="1">
      <alignment horizontal="center" vertical="center" wrapText="1"/>
    </xf>
    <xf numFmtId="0" fontId="9" fillId="53" borderId="157" xfId="2" applyFont="1" applyFill="1" applyBorder="1" applyAlignment="1">
      <alignment horizontal="center" vertical="center"/>
    </xf>
    <xf numFmtId="0" fontId="9" fillId="53" borderId="5" xfId="2" applyFont="1" applyFill="1" applyBorder="1" applyAlignment="1">
      <alignment horizontal="center" vertical="center"/>
    </xf>
    <xf numFmtId="0" fontId="9" fillId="53" borderId="152" xfId="2" applyFont="1" applyFill="1" applyBorder="1" applyAlignment="1">
      <alignment horizontal="center" vertical="center" wrapText="1"/>
    </xf>
    <xf numFmtId="0" fontId="9" fillId="53" borderId="89" xfId="2" applyFont="1" applyFill="1" applyBorder="1" applyAlignment="1">
      <alignment horizontal="center" vertical="center" wrapText="1"/>
    </xf>
    <xf numFmtId="0" fontId="9" fillId="53" borderId="88" xfId="2" applyFont="1" applyFill="1" applyBorder="1" applyAlignment="1">
      <alignment horizontal="center" vertical="center" wrapText="1"/>
    </xf>
    <xf numFmtId="165" fontId="9" fillId="53" borderId="157" xfId="1" applyNumberFormat="1" applyFont="1" applyFill="1" applyBorder="1" applyAlignment="1">
      <alignment horizontal="center" vertical="center" wrapText="1"/>
    </xf>
    <xf numFmtId="165" fontId="9" fillId="53" borderId="129" xfId="1" applyNumberFormat="1" applyFont="1" applyFill="1" applyBorder="1" applyAlignment="1">
      <alignment horizontal="center" vertical="center" wrapText="1"/>
    </xf>
    <xf numFmtId="0" fontId="25" fillId="53" borderId="158" xfId="2" applyFont="1" applyFill="1" applyBorder="1" applyAlignment="1">
      <alignment horizontal="center" vertical="center"/>
    </xf>
    <xf numFmtId="0" fontId="25" fillId="53" borderId="159" xfId="2" applyFont="1" applyFill="1" applyBorder="1" applyAlignment="1">
      <alignment horizontal="center" vertical="center"/>
    </xf>
    <xf numFmtId="0" fontId="26" fillId="53" borderId="152" xfId="0" applyFont="1" applyFill="1" applyBorder="1" applyAlignment="1">
      <alignment horizontal="center" vertical="center"/>
    </xf>
    <xf numFmtId="0" fontId="26" fillId="53" borderId="88" xfId="0" applyFont="1" applyFill="1" applyBorder="1" applyAlignment="1">
      <alignment horizontal="center" vertical="center"/>
    </xf>
    <xf numFmtId="0" fontId="26" fillId="53" borderId="89" xfId="0" applyFont="1" applyFill="1" applyBorder="1" applyAlignment="1">
      <alignment horizontal="center" vertical="center"/>
    </xf>
    <xf numFmtId="0" fontId="9" fillId="53" borderId="159" xfId="2" applyFont="1" applyFill="1" applyBorder="1" applyAlignment="1">
      <alignment horizontal="center" vertical="center" wrapText="1"/>
    </xf>
    <xf numFmtId="0" fontId="9" fillId="53" borderId="158" xfId="0" applyFont="1" applyFill="1" applyBorder="1" applyAlignment="1">
      <alignment horizontal="center" vertical="center"/>
    </xf>
    <xf numFmtId="0" fontId="9" fillId="53" borderId="159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13" fillId="53" borderId="157" xfId="2" applyFont="1" applyFill="1" applyBorder="1" applyAlignment="1">
      <alignment horizontal="center" vertical="center"/>
    </xf>
    <xf numFmtId="0" fontId="13" fillId="53" borderId="5" xfId="2" applyFont="1" applyFill="1" applyBorder="1" applyAlignment="1">
      <alignment horizontal="center" vertical="center"/>
    </xf>
    <xf numFmtId="0" fontId="24" fillId="53" borderId="158" xfId="0" applyFont="1" applyFill="1" applyBorder="1" applyAlignment="1">
      <alignment horizontal="center" vertical="center" wrapText="1"/>
    </xf>
    <xf numFmtId="0" fontId="24" fillId="53" borderId="155" xfId="0" applyFont="1" applyFill="1" applyBorder="1" applyAlignment="1">
      <alignment horizontal="center" vertical="center" wrapText="1"/>
    </xf>
    <xf numFmtId="0" fontId="13" fillId="53" borderId="157" xfId="2" applyFont="1" applyFill="1" applyBorder="1" applyAlignment="1">
      <alignment horizontal="center" vertical="center" wrapText="1"/>
    </xf>
    <xf numFmtId="0" fontId="13" fillId="53" borderId="129" xfId="2" applyFont="1" applyFill="1" applyBorder="1" applyAlignment="1">
      <alignment horizontal="center" vertical="center" wrapText="1"/>
    </xf>
    <xf numFmtId="0" fontId="13" fillId="53" borderId="156" xfId="2" applyFont="1" applyFill="1" applyBorder="1" applyAlignment="1">
      <alignment horizontal="center" vertical="center" wrapText="1"/>
    </xf>
    <xf numFmtId="0" fontId="13" fillId="53" borderId="158" xfId="2" applyFont="1" applyFill="1" applyBorder="1" applyAlignment="1">
      <alignment horizontal="center" vertical="center" wrapText="1"/>
    </xf>
    <xf numFmtId="0" fontId="13" fillId="53" borderId="155" xfId="2" applyFont="1" applyFill="1" applyBorder="1" applyAlignment="1">
      <alignment horizontal="center" vertical="center" wrapText="1"/>
    </xf>
    <xf numFmtId="0" fontId="13" fillId="53" borderId="159" xfId="2" applyFont="1" applyFill="1" applyBorder="1" applyAlignment="1">
      <alignment horizontal="center" vertical="center" wrapText="1"/>
    </xf>
    <xf numFmtId="165" fontId="13" fillId="53" borderId="157" xfId="1" applyNumberFormat="1" applyFont="1" applyFill="1" applyBorder="1" applyAlignment="1">
      <alignment horizontal="center" vertical="center" wrapText="1"/>
    </xf>
    <xf numFmtId="165" fontId="13" fillId="53" borderId="129" xfId="1" applyNumberFormat="1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/>
    </xf>
    <xf numFmtId="0" fontId="9" fillId="53" borderId="129" xfId="0" applyFont="1" applyFill="1" applyBorder="1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0" fontId="25" fillId="53" borderId="158" xfId="0" applyFont="1" applyFill="1" applyBorder="1" applyAlignment="1">
      <alignment horizontal="center" vertical="center"/>
    </xf>
    <xf numFmtId="0" fontId="25" fillId="53" borderId="159" xfId="0" applyFont="1" applyFill="1" applyBorder="1" applyAlignment="1">
      <alignment horizontal="center" vertical="center"/>
    </xf>
    <xf numFmtId="0" fontId="11" fillId="0" borderId="18" xfId="26" applyFont="1" applyFill="1" applyBorder="1" applyAlignment="1">
      <alignment horizontal="center" vertical="center" wrapText="1"/>
    </xf>
    <xf numFmtId="0" fontId="11" fillId="0" borderId="0" xfId="26" applyFont="1" applyFill="1" applyBorder="1" applyAlignment="1">
      <alignment horizontal="center" vertical="center" wrapText="1"/>
    </xf>
    <xf numFmtId="0" fontId="9" fillId="53" borderId="4" xfId="2" applyFont="1" applyFill="1" applyBorder="1" applyAlignment="1">
      <alignment horizontal="center" vertical="center" wrapText="1"/>
    </xf>
    <xf numFmtId="0" fontId="9" fillId="53" borderId="1" xfId="2" applyFont="1" applyFill="1" applyBorder="1" applyAlignment="1">
      <alignment horizontal="center" vertical="center" wrapText="1"/>
    </xf>
    <xf numFmtId="0" fontId="9" fillId="53" borderId="6" xfId="2" applyFont="1" applyFill="1" applyBorder="1" applyAlignment="1">
      <alignment horizontal="center" vertical="center" wrapText="1"/>
    </xf>
    <xf numFmtId="0" fontId="9" fillId="53" borderId="1" xfId="2" applyFont="1" applyFill="1" applyBorder="1" applyAlignment="1">
      <alignment horizontal="center" vertical="center"/>
    </xf>
    <xf numFmtId="0" fontId="9" fillId="53" borderId="2" xfId="2" applyFont="1" applyFill="1" applyBorder="1" applyAlignment="1">
      <alignment horizontal="center" vertical="center" wrapText="1"/>
    </xf>
    <xf numFmtId="0" fontId="9" fillId="53" borderId="3" xfId="2" applyFont="1" applyFill="1" applyBorder="1" applyAlignment="1">
      <alignment horizontal="center" vertical="center" wrapText="1"/>
    </xf>
    <xf numFmtId="0" fontId="9" fillId="53" borderId="9" xfId="2" applyFont="1" applyFill="1" applyBorder="1" applyAlignment="1">
      <alignment horizontal="center" vertical="center" wrapText="1"/>
    </xf>
    <xf numFmtId="0" fontId="9" fillId="53" borderId="13" xfId="2" applyFont="1" applyFill="1" applyBorder="1" applyAlignment="1">
      <alignment horizontal="center" vertical="center" wrapText="1"/>
    </xf>
    <xf numFmtId="0" fontId="9" fillId="53" borderId="10" xfId="2" applyFont="1" applyFill="1" applyBorder="1" applyAlignment="1">
      <alignment horizontal="center" vertical="center" wrapText="1"/>
    </xf>
    <xf numFmtId="0" fontId="13" fillId="53" borderId="6" xfId="0" applyFont="1" applyFill="1" applyBorder="1"/>
    <xf numFmtId="0" fontId="45" fillId="2" borderId="0" xfId="0" applyFont="1" applyFill="1" applyBorder="1" applyAlignment="1">
      <alignment horizontal="center" vertical="center"/>
    </xf>
    <xf numFmtId="0" fontId="3" fillId="53" borderId="1" xfId="2" applyFont="1" applyFill="1" applyBorder="1" applyAlignment="1">
      <alignment horizontal="center" vertical="center"/>
    </xf>
    <xf numFmtId="0" fontId="3" fillId="53" borderId="5" xfId="2" applyFont="1" applyFill="1" applyBorder="1" applyAlignment="1">
      <alignment horizontal="center" vertical="center"/>
    </xf>
    <xf numFmtId="165" fontId="9" fillId="53" borderId="1" xfId="1" applyNumberFormat="1" applyFont="1" applyFill="1" applyBorder="1" applyAlignment="1">
      <alignment horizontal="center" vertical="center" wrapText="1"/>
    </xf>
    <xf numFmtId="165" fontId="9" fillId="53" borderId="6" xfId="1" applyNumberFormat="1" applyFont="1" applyFill="1" applyBorder="1" applyAlignment="1">
      <alignment horizontal="center" vertical="center" wrapText="1"/>
    </xf>
    <xf numFmtId="0" fontId="3" fillId="53" borderId="2" xfId="0" applyFont="1" applyFill="1" applyBorder="1" applyAlignment="1">
      <alignment horizontal="center" vertical="center"/>
    </xf>
    <xf numFmtId="0" fontId="3" fillId="53" borderId="7" xfId="0" applyFont="1" applyFill="1" applyBorder="1" applyAlignment="1">
      <alignment horizontal="center" vertical="center"/>
    </xf>
    <xf numFmtId="0" fontId="3" fillId="5" borderId="5" xfId="2" applyFont="1" applyFill="1" applyBorder="1" applyAlignment="1">
      <alignment horizontal="center" vertical="center" wrapText="1"/>
    </xf>
    <xf numFmtId="0" fontId="9" fillId="48" borderId="5" xfId="2" applyFont="1" applyFill="1" applyBorder="1" applyAlignment="1">
      <alignment horizontal="center" vertical="center" wrapText="1"/>
    </xf>
    <xf numFmtId="0" fontId="9" fillId="48" borderId="6" xfId="2" applyFont="1" applyFill="1" applyBorder="1" applyAlignment="1">
      <alignment horizontal="center" vertical="center" wrapText="1"/>
    </xf>
    <xf numFmtId="0" fontId="9" fillId="0" borderId="5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>
      <alignment horizontal="center" vertical="center" wrapText="1"/>
    </xf>
    <xf numFmtId="0" fontId="3" fillId="53" borderId="4" xfId="2" applyFont="1" applyFill="1" applyBorder="1" applyAlignment="1">
      <alignment horizontal="center" vertical="center" wrapText="1"/>
    </xf>
    <xf numFmtId="0" fontId="24" fillId="53" borderId="107" xfId="0" applyFont="1" applyFill="1" applyBorder="1" applyAlignment="1">
      <alignment horizontal="center" vertical="center"/>
    </xf>
    <xf numFmtId="165" fontId="7" fillId="53" borderId="157" xfId="1" applyNumberFormat="1" applyFont="1" applyFill="1" applyBorder="1" applyAlignment="1">
      <alignment horizontal="center" vertical="center" wrapText="1"/>
    </xf>
    <xf numFmtId="165" fontId="7" fillId="53" borderId="129" xfId="1" applyNumberFormat="1" applyFont="1" applyFill="1" applyBorder="1" applyAlignment="1">
      <alignment horizontal="center" vertical="center" wrapText="1"/>
    </xf>
    <xf numFmtId="0" fontId="7" fillId="53" borderId="156" xfId="2" applyFont="1" applyFill="1" applyBorder="1" applyAlignment="1">
      <alignment horizontal="center" vertical="center" wrapText="1"/>
    </xf>
    <xf numFmtId="0" fontId="29" fillId="53" borderId="156" xfId="2" applyFont="1" applyFill="1" applyBorder="1" applyAlignment="1">
      <alignment horizontal="center" vertical="center" wrapText="1"/>
    </xf>
    <xf numFmtId="0" fontId="7" fillId="53" borderId="157" xfId="2" applyFont="1" applyFill="1" applyBorder="1" applyAlignment="1">
      <alignment horizontal="center" vertical="center" wrapText="1"/>
    </xf>
    <xf numFmtId="0" fontId="7" fillId="53" borderId="129" xfId="2" applyFont="1" applyFill="1" applyBorder="1" applyAlignment="1">
      <alignment horizontal="center" vertical="center" wrapText="1"/>
    </xf>
    <xf numFmtId="0" fontId="29" fillId="53" borderId="152" xfId="2" applyFont="1" applyFill="1" applyBorder="1" applyAlignment="1">
      <alignment horizontal="center" vertical="center" wrapText="1"/>
    </xf>
    <xf numFmtId="0" fontId="29" fillId="53" borderId="89" xfId="2" applyFont="1" applyFill="1" applyBorder="1" applyAlignment="1">
      <alignment horizontal="center" vertical="center" wrapText="1"/>
    </xf>
    <xf numFmtId="0" fontId="29" fillId="53" borderId="88" xfId="2" applyFont="1" applyFill="1" applyBorder="1" applyAlignment="1">
      <alignment horizontal="center" vertical="center" wrapText="1"/>
    </xf>
    <xf numFmtId="0" fontId="29" fillId="53" borderId="157" xfId="2" applyFont="1" applyFill="1" applyBorder="1" applyAlignment="1">
      <alignment horizontal="center" vertical="center" wrapText="1"/>
    </xf>
    <xf numFmtId="0" fontId="29" fillId="53" borderId="129" xfId="2" applyFont="1" applyFill="1" applyBorder="1" applyAlignment="1">
      <alignment horizontal="center" vertical="center" wrapText="1"/>
    </xf>
    <xf numFmtId="0" fontId="5" fillId="53" borderId="157" xfId="2" applyFont="1" applyFill="1" applyBorder="1" applyAlignment="1">
      <alignment horizontal="center" vertical="center"/>
    </xf>
    <xf numFmtId="0" fontId="5" fillId="53" borderId="5" xfId="2" applyFont="1" applyFill="1" applyBorder="1" applyAlignment="1">
      <alignment horizontal="center" vertical="center"/>
    </xf>
    <xf numFmtId="0" fontId="0" fillId="53" borderId="5" xfId="0" applyFill="1" applyBorder="1" applyAlignment="1">
      <alignment vertical="center"/>
    </xf>
    <xf numFmtId="0" fontId="7" fillId="53" borderId="158" xfId="2" applyFont="1" applyFill="1" applyBorder="1" applyAlignment="1">
      <alignment horizontal="center" vertical="center" wrapText="1"/>
    </xf>
    <xf numFmtId="0" fontId="7" fillId="53" borderId="155" xfId="2" applyFont="1" applyFill="1" applyBorder="1" applyAlignment="1">
      <alignment horizontal="center" vertical="center" wrapText="1"/>
    </xf>
    <xf numFmtId="0" fontId="3" fillId="48" borderId="5" xfId="0" applyFont="1" applyFill="1" applyBorder="1" applyAlignment="1">
      <alignment horizontal="center" vertical="center"/>
    </xf>
    <xf numFmtId="0" fontId="29" fillId="53" borderId="1" xfId="2" applyFont="1" applyFill="1" applyBorder="1" applyAlignment="1">
      <alignment horizontal="center" vertical="center" wrapText="1"/>
    </xf>
    <xf numFmtId="0" fontId="29" fillId="53" borderId="6" xfId="2" applyFont="1" applyFill="1" applyBorder="1" applyAlignment="1">
      <alignment horizontal="center" vertical="center" wrapText="1"/>
    </xf>
    <xf numFmtId="0" fontId="29" fillId="53" borderId="18" xfId="2" applyFont="1" applyFill="1" applyBorder="1" applyAlignment="1">
      <alignment horizontal="center" vertical="center" wrapText="1"/>
    </xf>
    <xf numFmtId="0" fontId="7" fillId="53" borderId="1" xfId="2" applyFont="1" applyFill="1" applyBorder="1" applyAlignment="1">
      <alignment horizontal="center" vertical="center" wrapText="1"/>
    </xf>
    <xf numFmtId="0" fontId="7" fillId="53" borderId="6" xfId="2" applyFont="1" applyFill="1" applyBorder="1" applyAlignment="1">
      <alignment horizontal="center" vertical="center" wrapText="1"/>
    </xf>
    <xf numFmtId="0" fontId="29" fillId="53" borderId="9" xfId="2" applyFont="1" applyFill="1" applyBorder="1" applyAlignment="1">
      <alignment horizontal="center" vertical="center" wrapText="1"/>
    </xf>
    <xf numFmtId="0" fontId="29" fillId="53" borderId="13" xfId="2" applyFont="1" applyFill="1" applyBorder="1" applyAlignment="1">
      <alignment horizontal="center" vertical="center" wrapText="1"/>
    </xf>
    <xf numFmtId="0" fontId="29" fillId="53" borderId="10" xfId="2" applyFont="1" applyFill="1" applyBorder="1" applyAlignment="1">
      <alignment horizontal="center" vertical="center" wrapText="1"/>
    </xf>
    <xf numFmtId="165" fontId="7" fillId="53" borderId="1" xfId="1" applyNumberFormat="1" applyFont="1" applyFill="1" applyBorder="1" applyAlignment="1">
      <alignment horizontal="center" vertical="center" wrapText="1"/>
    </xf>
    <xf numFmtId="165" fontId="7" fillId="53" borderId="6" xfId="1" applyNumberFormat="1" applyFont="1" applyFill="1" applyBorder="1" applyAlignment="1">
      <alignment horizontal="center" vertical="center" wrapText="1"/>
    </xf>
    <xf numFmtId="0" fontId="5" fillId="53" borderId="1" xfId="2" applyFont="1" applyFill="1" applyBorder="1" applyAlignment="1">
      <alignment horizontal="center" vertical="center"/>
    </xf>
    <xf numFmtId="0" fontId="0" fillId="53" borderId="6" xfId="0" applyFill="1" applyBorder="1" applyAlignment="1">
      <alignment vertical="center"/>
    </xf>
    <xf numFmtId="0" fontId="7" fillId="53" borderId="2" xfId="2" applyFont="1" applyFill="1" applyBorder="1" applyAlignment="1">
      <alignment horizontal="center" vertical="center" wrapText="1"/>
    </xf>
    <xf numFmtId="0" fontId="7" fillId="53" borderId="3" xfId="2" applyFont="1" applyFill="1" applyBorder="1" applyAlignment="1">
      <alignment horizontal="center" vertical="center" wrapText="1"/>
    </xf>
    <xf numFmtId="0" fontId="0" fillId="53" borderId="129" xfId="0" applyFill="1" applyBorder="1" applyAlignment="1">
      <alignment vertical="center"/>
    </xf>
    <xf numFmtId="0" fontId="7" fillId="53" borderId="5" xfId="2" applyFont="1" applyFill="1" applyBorder="1" applyAlignment="1">
      <alignment horizontal="center" vertical="center" wrapText="1"/>
    </xf>
    <xf numFmtId="165" fontId="7" fillId="53" borderId="5" xfId="1" applyNumberFormat="1" applyFont="1" applyFill="1" applyBorder="1" applyAlignment="1">
      <alignment horizontal="center" vertical="center" wrapText="1"/>
    </xf>
    <xf numFmtId="0" fontId="29" fillId="53" borderId="5" xfId="2" applyFont="1" applyFill="1" applyBorder="1" applyAlignment="1">
      <alignment horizontal="center" vertical="center" wrapText="1"/>
    </xf>
    <xf numFmtId="165" fontId="7" fillId="53" borderId="156" xfId="1" applyNumberFormat="1" applyFont="1" applyFill="1" applyBorder="1" applyAlignment="1">
      <alignment horizontal="center" vertical="center" wrapText="1"/>
    </xf>
    <xf numFmtId="0" fontId="5" fillId="53" borderId="156" xfId="2" applyFont="1" applyFill="1" applyBorder="1" applyAlignment="1">
      <alignment horizontal="center" vertical="center"/>
    </xf>
    <xf numFmtId="0" fontId="0" fillId="53" borderId="156" xfId="0" applyFill="1" applyBorder="1" applyAlignment="1">
      <alignment vertical="center"/>
    </xf>
    <xf numFmtId="41" fontId="24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41" fontId="27" fillId="0" borderId="0" xfId="0" applyNumberFormat="1" applyFont="1" applyBorder="1" applyAlignment="1">
      <alignment horizontal="center" vertical="center"/>
    </xf>
    <xf numFmtId="41" fontId="27" fillId="0" borderId="0" xfId="0" applyNumberFormat="1" applyFont="1" applyFill="1" applyBorder="1" applyAlignment="1">
      <alignment horizontal="center" vertical="center"/>
    </xf>
    <xf numFmtId="0" fontId="3" fillId="48" borderId="81" xfId="0" applyFont="1" applyFill="1" applyBorder="1" applyAlignment="1">
      <alignment horizontal="center" vertical="center"/>
    </xf>
    <xf numFmtId="0" fontId="3" fillId="48" borderId="6" xfId="0" applyFont="1" applyFill="1" applyBorder="1" applyAlignment="1">
      <alignment horizontal="center" vertical="center"/>
    </xf>
    <xf numFmtId="0" fontId="7" fillId="53" borderId="7" xfId="2" applyFont="1" applyFill="1" applyBorder="1" applyAlignment="1">
      <alignment horizontal="center" vertical="center" wrapText="1"/>
    </xf>
    <xf numFmtId="0" fontId="3" fillId="53" borderId="8" xfId="0" applyFont="1" applyFill="1" applyBorder="1" applyAlignment="1">
      <alignment horizontal="center" vertical="center"/>
    </xf>
    <xf numFmtId="0" fontId="3" fillId="53" borderId="12" xfId="0" applyFont="1" applyFill="1" applyBorder="1" applyAlignment="1">
      <alignment horizontal="center" vertical="center"/>
    </xf>
    <xf numFmtId="0" fontId="7" fillId="53" borderId="9" xfId="2" applyFont="1" applyFill="1" applyBorder="1" applyAlignment="1">
      <alignment horizontal="center" vertical="center" wrapText="1"/>
    </xf>
    <xf numFmtId="0" fontId="7" fillId="53" borderId="13" xfId="2" applyFont="1" applyFill="1" applyBorder="1" applyAlignment="1">
      <alignment horizontal="center" vertical="center" wrapText="1"/>
    </xf>
    <xf numFmtId="0" fontId="7" fillId="53" borderId="10" xfId="2" applyFont="1" applyFill="1" applyBorder="1" applyAlignment="1">
      <alignment horizontal="center" vertical="center" wrapText="1"/>
    </xf>
    <xf numFmtId="0" fontId="5" fillId="53" borderId="6" xfId="2" applyFont="1" applyFill="1" applyBorder="1" applyAlignment="1">
      <alignment horizontal="center" vertical="center"/>
    </xf>
    <xf numFmtId="0" fontId="3" fillId="53" borderId="3" xfId="0" applyFont="1" applyFill="1" applyBorder="1" applyAlignment="1">
      <alignment horizontal="center" vertical="center"/>
    </xf>
    <xf numFmtId="0" fontId="8" fillId="53" borderId="1" xfId="2" applyFont="1" applyFill="1" applyBorder="1" applyAlignment="1">
      <alignment horizontal="center" vertical="center" wrapText="1"/>
    </xf>
    <xf numFmtId="0" fontId="0" fillId="53" borderId="6" xfId="0" applyFont="1" applyFill="1" applyBorder="1"/>
    <xf numFmtId="0" fontId="3" fillId="53" borderId="6" xfId="0" applyFont="1" applyFill="1" applyBorder="1" applyAlignment="1">
      <alignment horizontal="center" vertical="center"/>
    </xf>
    <xf numFmtId="0" fontId="29" fillId="53" borderId="71" xfId="2" applyFont="1" applyFill="1" applyBorder="1" applyAlignment="1">
      <alignment horizontal="center" vertical="center"/>
    </xf>
    <xf numFmtId="0" fontId="29" fillId="53" borderId="5" xfId="2" applyFont="1" applyFill="1" applyBorder="1" applyAlignment="1">
      <alignment horizontal="center" vertical="center"/>
    </xf>
    <xf numFmtId="0" fontId="29" fillId="53" borderId="6" xfId="2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 vertical="center"/>
    </xf>
    <xf numFmtId="0" fontId="7" fillId="53" borderId="71" xfId="2" applyFont="1" applyFill="1" applyBorder="1" applyAlignment="1">
      <alignment horizontal="center" vertical="center" wrapText="1"/>
    </xf>
    <xf numFmtId="0" fontId="7" fillId="53" borderId="69" xfId="2" applyFont="1" applyFill="1" applyBorder="1" applyAlignment="1">
      <alignment horizontal="center" vertical="center" wrapText="1"/>
    </xf>
    <xf numFmtId="0" fontId="7" fillId="53" borderId="70" xfId="2" applyFont="1" applyFill="1" applyBorder="1" applyAlignment="1">
      <alignment horizontal="center" vertical="center" wrapText="1"/>
    </xf>
    <xf numFmtId="0" fontId="7" fillId="53" borderId="68" xfId="2" applyFont="1" applyFill="1" applyBorder="1" applyAlignment="1">
      <alignment horizontal="center" vertical="center" wrapText="1"/>
    </xf>
    <xf numFmtId="0" fontId="7" fillId="53" borderId="74" xfId="2" applyFont="1" applyFill="1" applyBorder="1" applyAlignment="1">
      <alignment horizontal="center" vertical="center" wrapText="1"/>
    </xf>
    <xf numFmtId="0" fontId="7" fillId="53" borderId="73" xfId="2" applyFont="1" applyFill="1" applyBorder="1" applyAlignment="1">
      <alignment horizontal="center" vertical="center" wrapText="1"/>
    </xf>
    <xf numFmtId="0" fontId="7" fillId="53" borderId="75" xfId="2" applyFont="1" applyFill="1" applyBorder="1" applyAlignment="1">
      <alignment horizontal="center" vertical="center" wrapText="1"/>
    </xf>
    <xf numFmtId="0" fontId="13" fillId="53" borderId="6" xfId="0" applyFont="1" applyFill="1" applyBorder="1" applyAlignment="1">
      <alignment vertical="center"/>
    </xf>
    <xf numFmtId="165" fontId="7" fillId="53" borderId="71" xfId="1" applyNumberFormat="1" applyFont="1" applyFill="1" applyBorder="1" applyAlignment="1">
      <alignment horizontal="center" vertical="center" wrapText="1"/>
    </xf>
    <xf numFmtId="0" fontId="7" fillId="53" borderId="84" xfId="2" applyFont="1" applyFill="1" applyBorder="1" applyAlignment="1">
      <alignment horizontal="center" vertical="center" wrapText="1"/>
    </xf>
    <xf numFmtId="0" fontId="7" fillId="53" borderId="100" xfId="2" applyFont="1" applyFill="1" applyBorder="1" applyAlignment="1">
      <alignment horizontal="center" vertical="center" wrapText="1"/>
    </xf>
    <xf numFmtId="0" fontId="9" fillId="53" borderId="69" xfId="0" applyFont="1" applyFill="1" applyBorder="1" applyAlignment="1">
      <alignment horizontal="center" vertical="center"/>
    </xf>
    <xf numFmtId="0" fontId="9" fillId="53" borderId="70" xfId="0" applyFont="1" applyFill="1" applyBorder="1" applyAlignment="1">
      <alignment horizontal="center" vertical="center"/>
    </xf>
    <xf numFmtId="0" fontId="9" fillId="53" borderId="68" xfId="0" applyFont="1" applyFill="1" applyBorder="1" applyAlignment="1">
      <alignment horizontal="center" vertical="center"/>
    </xf>
    <xf numFmtId="165" fontId="9" fillId="48" borderId="81" xfId="1" applyNumberFormat="1" applyFont="1" applyFill="1" applyBorder="1" applyAlignment="1">
      <alignment horizontal="center" vertical="center" wrapText="1"/>
    </xf>
    <xf numFmtId="165" fontId="9" fillId="48" borderId="6" xfId="1" applyNumberFormat="1" applyFont="1" applyFill="1" applyBorder="1" applyAlignment="1">
      <alignment horizontal="center" vertical="center" wrapText="1"/>
    </xf>
    <xf numFmtId="0" fontId="7" fillId="53" borderId="72" xfId="2" applyFont="1" applyFill="1" applyBorder="1" applyAlignment="1">
      <alignment horizontal="center" vertical="center" wrapText="1"/>
    </xf>
    <xf numFmtId="0" fontId="29" fillId="53" borderId="72" xfId="2" applyFont="1" applyFill="1" applyBorder="1" applyAlignment="1">
      <alignment horizontal="center" vertical="center"/>
    </xf>
    <xf numFmtId="0" fontId="13" fillId="53" borderId="72" xfId="0" applyFont="1" applyFill="1" applyBorder="1" applyAlignment="1">
      <alignment vertical="center"/>
    </xf>
    <xf numFmtId="165" fontId="7" fillId="53" borderId="72" xfId="1" applyNumberFormat="1" applyFont="1" applyFill="1" applyBorder="1" applyAlignment="1">
      <alignment horizontal="center" vertical="center" wrapText="1"/>
    </xf>
    <xf numFmtId="165" fontId="9" fillId="48" borderId="80" xfId="1" applyNumberFormat="1" applyFont="1" applyFill="1" applyBorder="1" applyAlignment="1">
      <alignment horizontal="center" vertical="center"/>
    </xf>
    <xf numFmtId="0" fontId="29" fillId="53" borderId="1" xfId="2" applyFont="1" applyFill="1" applyBorder="1" applyAlignment="1">
      <alignment horizontal="center" vertical="center"/>
    </xf>
    <xf numFmtId="0" fontId="9" fillId="53" borderId="2" xfId="0" applyFont="1" applyFill="1" applyBorder="1" applyAlignment="1">
      <alignment horizontal="center" vertical="center"/>
    </xf>
    <xf numFmtId="0" fontId="9" fillId="53" borderId="8" xfId="0" applyFont="1" applyFill="1" applyBorder="1" applyAlignment="1">
      <alignment horizontal="center" vertical="center"/>
    </xf>
    <xf numFmtId="0" fontId="9" fillId="53" borderId="12" xfId="0" applyFont="1" applyFill="1" applyBorder="1" applyAlignment="1">
      <alignment horizontal="center" vertical="center"/>
    </xf>
    <xf numFmtId="0" fontId="25" fillId="53" borderId="158" xfId="0" applyFont="1" applyFill="1" applyBorder="1" applyAlignment="1">
      <alignment horizontal="center" vertical="center" wrapText="1"/>
    </xf>
    <xf numFmtId="0" fontId="25" fillId="53" borderId="155" xfId="0" applyFont="1" applyFill="1" applyBorder="1" applyAlignment="1">
      <alignment horizontal="center" vertical="center" wrapText="1"/>
    </xf>
    <xf numFmtId="0" fontId="24" fillId="53" borderId="158" xfId="2" applyFont="1" applyFill="1" applyBorder="1" applyAlignment="1">
      <alignment horizontal="center" vertical="center"/>
    </xf>
    <xf numFmtId="0" fontId="24" fillId="53" borderId="159" xfId="2" applyFont="1" applyFill="1" applyBorder="1" applyAlignment="1">
      <alignment horizontal="center" vertical="center"/>
    </xf>
    <xf numFmtId="0" fontId="101" fillId="53" borderId="152" xfId="0" applyFont="1" applyFill="1" applyBorder="1" applyAlignment="1">
      <alignment horizontal="center" vertical="center"/>
    </xf>
    <xf numFmtId="0" fontId="101" fillId="53" borderId="88" xfId="0" applyFont="1" applyFill="1" applyBorder="1" applyAlignment="1">
      <alignment horizontal="center" vertical="center"/>
    </xf>
    <xf numFmtId="0" fontId="101" fillId="53" borderId="89" xfId="0" applyFont="1" applyFill="1" applyBorder="1" applyAlignment="1">
      <alignment horizontal="center" vertical="center"/>
    </xf>
    <xf numFmtId="0" fontId="9" fillId="53" borderId="7" xfId="0" applyFont="1" applyFill="1" applyBorder="1" applyAlignment="1">
      <alignment horizontal="center" vertical="center"/>
    </xf>
    <xf numFmtId="0" fontId="9" fillId="53" borderId="3" xfId="0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vertical="center"/>
    </xf>
    <xf numFmtId="0" fontId="13" fillId="5" borderId="6" xfId="0" applyFont="1" applyFill="1" applyBorder="1" applyAlignment="1">
      <alignment vertical="center"/>
    </xf>
    <xf numFmtId="0" fontId="7" fillId="53" borderId="87" xfId="2" applyFont="1" applyFill="1" applyBorder="1" applyAlignment="1">
      <alignment horizontal="center" vertical="center" wrapText="1"/>
    </xf>
    <xf numFmtId="0" fontId="7" fillId="53" borderId="83" xfId="2" applyFont="1" applyFill="1" applyBorder="1" applyAlignment="1">
      <alignment horizontal="center" vertical="center" wrapText="1"/>
    </xf>
    <xf numFmtId="165" fontId="9" fillId="49" borderId="5" xfId="1" applyNumberFormat="1" applyFont="1" applyFill="1" applyBorder="1" applyAlignment="1">
      <alignment horizontal="center" vertical="center"/>
    </xf>
    <xf numFmtId="0" fontId="9" fillId="53" borderId="4" xfId="0" applyFont="1" applyFill="1" applyBorder="1" applyAlignment="1">
      <alignment horizontal="center" vertical="center"/>
    </xf>
    <xf numFmtId="0" fontId="8" fillId="53" borderId="6" xfId="2" applyFont="1" applyFill="1" applyBorder="1" applyAlignment="1">
      <alignment horizontal="center" vertical="center" wrapText="1"/>
    </xf>
    <xf numFmtId="165" fontId="3" fillId="47" borderId="5" xfId="1" applyNumberFormat="1" applyFont="1" applyFill="1" applyBorder="1" applyAlignment="1">
      <alignment horizontal="center" vertical="center"/>
    </xf>
    <xf numFmtId="0" fontId="3" fillId="53" borderId="145" xfId="0" applyFont="1" applyFill="1" applyBorder="1" applyAlignment="1">
      <alignment horizontal="center" vertical="center"/>
    </xf>
    <xf numFmtId="0" fontId="3" fillId="53" borderId="153" xfId="0" applyFont="1" applyFill="1" applyBorder="1" applyAlignment="1">
      <alignment horizontal="center" vertical="center"/>
    </xf>
    <xf numFmtId="0" fontId="3" fillId="53" borderId="150" xfId="0" applyFont="1" applyFill="1" applyBorder="1" applyAlignment="1">
      <alignment horizontal="center" vertical="center"/>
    </xf>
    <xf numFmtId="165" fontId="3" fillId="48" borderId="81" xfId="1" applyNumberFormat="1" applyFont="1" applyFill="1" applyBorder="1" applyAlignment="1">
      <alignment horizontal="center" vertical="center"/>
    </xf>
    <xf numFmtId="165" fontId="0" fillId="48" borderId="6" xfId="1" applyNumberFormat="1" applyFont="1" applyFill="1" applyBorder="1" applyAlignment="1">
      <alignment horizontal="center" vertical="center"/>
    </xf>
    <xf numFmtId="0" fontId="9" fillId="53" borderId="79" xfId="0" applyFont="1" applyFill="1" applyBorder="1" applyAlignment="1">
      <alignment horizontal="center" vertical="center"/>
    </xf>
    <xf numFmtId="0" fontId="9" fillId="53" borderId="82" xfId="0" applyFont="1" applyFill="1" applyBorder="1" applyAlignment="1">
      <alignment horizontal="center" vertical="center"/>
    </xf>
    <xf numFmtId="165" fontId="3" fillId="47" borderId="81" xfId="1" applyNumberFormat="1" applyFont="1" applyFill="1" applyBorder="1" applyAlignment="1">
      <alignment horizontal="center" vertical="center"/>
    </xf>
    <xf numFmtId="165" fontId="3" fillId="47" borderId="6" xfId="1" applyNumberFormat="1" applyFont="1" applyFill="1" applyBorder="1" applyAlignment="1">
      <alignment horizontal="center" vertical="center"/>
    </xf>
    <xf numFmtId="0" fontId="105" fillId="2" borderId="0" xfId="0" applyFont="1" applyFill="1" applyBorder="1" applyAlignment="1">
      <alignment horizontal="center" vertical="center"/>
    </xf>
    <xf numFmtId="0" fontId="8" fillId="53" borderId="2" xfId="2" applyFont="1" applyFill="1" applyBorder="1" applyAlignment="1">
      <alignment horizontal="center" vertical="center" wrapText="1"/>
    </xf>
    <xf numFmtId="0" fontId="8" fillId="53" borderId="3" xfId="2" applyFont="1" applyFill="1" applyBorder="1" applyAlignment="1">
      <alignment horizontal="center" vertical="center" wrapText="1"/>
    </xf>
    <xf numFmtId="0" fontId="8" fillId="53" borderId="9" xfId="2" applyFont="1" applyFill="1" applyBorder="1" applyAlignment="1">
      <alignment horizontal="center" vertical="center" wrapText="1"/>
    </xf>
    <xf numFmtId="0" fontId="8" fillId="53" borderId="13" xfId="2" applyFont="1" applyFill="1" applyBorder="1" applyAlignment="1">
      <alignment horizontal="center" vertical="center" wrapText="1"/>
    </xf>
    <xf numFmtId="0" fontId="8" fillId="53" borderId="10" xfId="2" applyFont="1" applyFill="1" applyBorder="1" applyAlignment="1">
      <alignment horizontal="center" vertical="center" wrapText="1"/>
    </xf>
    <xf numFmtId="165" fontId="8" fillId="53" borderId="1" xfId="1" applyNumberFormat="1" applyFont="1" applyFill="1" applyBorder="1" applyAlignment="1">
      <alignment horizontal="center" vertical="center" wrapText="1"/>
    </xf>
    <xf numFmtId="165" fontId="8" fillId="53" borderId="6" xfId="1" applyNumberFormat="1" applyFont="1" applyFill="1" applyBorder="1" applyAlignment="1">
      <alignment horizontal="center" vertical="center" wrapText="1"/>
    </xf>
    <xf numFmtId="0" fontId="8" fillId="53" borderId="7" xfId="2" applyFont="1" applyFill="1" applyBorder="1" applyAlignment="1">
      <alignment horizontal="center" vertical="center" wrapText="1"/>
    </xf>
    <xf numFmtId="0" fontId="8" fillId="53" borderId="1" xfId="2" applyFont="1" applyFill="1" applyBorder="1" applyAlignment="1">
      <alignment horizontal="center" vertical="center"/>
    </xf>
    <xf numFmtId="0" fontId="8" fillId="53" borderId="6" xfId="2" applyFont="1" applyFill="1" applyBorder="1" applyAlignment="1">
      <alignment horizontal="center" vertical="center"/>
    </xf>
    <xf numFmtId="0" fontId="26" fillId="53" borderId="158" xfId="0" applyFont="1" applyFill="1" applyBorder="1" applyAlignment="1">
      <alignment horizontal="center" vertical="center"/>
    </xf>
    <xf numFmtId="0" fontId="26" fillId="53" borderId="159" xfId="0" applyFont="1" applyFill="1" applyBorder="1" applyAlignment="1">
      <alignment horizontal="center" vertical="center"/>
    </xf>
    <xf numFmtId="0" fontId="26" fillId="53" borderId="155" xfId="0" applyFont="1" applyFill="1" applyBorder="1" applyAlignment="1">
      <alignment horizontal="center" vertical="center"/>
    </xf>
    <xf numFmtId="0" fontId="3" fillId="53" borderId="4" xfId="0" applyFont="1" applyFill="1" applyBorder="1" applyAlignment="1">
      <alignment horizontal="center" vertical="center"/>
    </xf>
    <xf numFmtId="0" fontId="2" fillId="53" borderId="6" xfId="0" applyFont="1" applyFill="1" applyBorder="1" applyAlignment="1">
      <alignment vertical="center"/>
    </xf>
    <xf numFmtId="0" fontId="7" fillId="53" borderId="89" xfId="2" applyFont="1" applyFill="1" applyBorder="1" applyAlignment="1">
      <alignment horizontal="center" vertical="center" wrapText="1"/>
    </xf>
    <xf numFmtId="0" fontId="7" fillId="53" borderId="88" xfId="2" applyFont="1" applyFill="1" applyBorder="1" applyAlignment="1">
      <alignment horizontal="center" vertical="center" wrapText="1"/>
    </xf>
    <xf numFmtId="0" fontId="7" fillId="53" borderId="159" xfId="2" applyFont="1" applyFill="1" applyBorder="1" applyAlignment="1">
      <alignment horizontal="center" vertical="center" wrapText="1"/>
    </xf>
    <xf numFmtId="0" fontId="5" fillId="53" borderId="129" xfId="2" applyFont="1" applyFill="1" applyBorder="1" applyAlignment="1">
      <alignment horizontal="center" vertical="center"/>
    </xf>
    <xf numFmtId="0" fontId="29" fillId="53" borderId="157" xfId="2" applyFont="1" applyFill="1" applyBorder="1" applyAlignment="1">
      <alignment horizontal="center" vertical="center"/>
    </xf>
    <xf numFmtId="0" fontId="29" fillId="53" borderId="129" xfId="2" applyFont="1" applyFill="1" applyBorder="1" applyAlignment="1">
      <alignment horizontal="center" vertical="center"/>
    </xf>
    <xf numFmtId="165" fontId="9" fillId="47" borderId="81" xfId="1" applyNumberFormat="1" applyFont="1" applyFill="1" applyBorder="1" applyAlignment="1">
      <alignment horizontal="center" vertical="center" wrapText="1"/>
    </xf>
    <xf numFmtId="165" fontId="9" fillId="47" borderId="6" xfId="1" applyNumberFormat="1" applyFont="1" applyFill="1" applyBorder="1" applyAlignment="1">
      <alignment horizontal="center" vertical="center" wrapText="1"/>
    </xf>
    <xf numFmtId="165" fontId="9" fillId="47" borderId="81" xfId="1" applyNumberFormat="1" applyFont="1" applyFill="1" applyBorder="1" applyAlignment="1">
      <alignment horizontal="center" vertical="center"/>
    </xf>
    <xf numFmtId="165" fontId="9" fillId="47" borderId="6" xfId="1" applyNumberFormat="1" applyFont="1" applyFill="1" applyBorder="1" applyAlignment="1">
      <alignment horizontal="center" vertical="center"/>
    </xf>
    <xf numFmtId="0" fontId="29" fillId="53" borderId="81" xfId="2" applyFont="1" applyFill="1" applyBorder="1" applyAlignment="1">
      <alignment horizontal="center" vertical="center" wrapText="1"/>
    </xf>
    <xf numFmtId="0" fontId="7" fillId="53" borderId="81" xfId="2" applyFont="1" applyFill="1" applyBorder="1" applyAlignment="1">
      <alignment horizontal="center" vertical="center" wrapText="1"/>
    </xf>
    <xf numFmtId="0" fontId="29" fillId="53" borderId="81" xfId="2" applyFont="1" applyFill="1" applyBorder="1" applyAlignment="1">
      <alignment horizontal="center" vertical="center"/>
    </xf>
    <xf numFmtId="0" fontId="13" fillId="53" borderId="6" xfId="0" applyFont="1" applyFill="1" applyBorder="1" applyAlignment="1">
      <alignment vertical="center" wrapText="1"/>
    </xf>
    <xf numFmtId="0" fontId="110" fillId="53" borderId="1" xfId="2" applyFont="1" applyFill="1" applyBorder="1" applyAlignment="1">
      <alignment horizontal="center" vertical="center" wrapText="1"/>
    </xf>
    <xf numFmtId="0" fontId="110" fillId="53" borderId="6" xfId="2" applyFont="1" applyFill="1" applyBorder="1" applyAlignment="1">
      <alignment horizontal="center" vertical="center" wrapText="1"/>
    </xf>
    <xf numFmtId="0" fontId="110" fillId="53" borderId="2" xfId="2" applyFont="1" applyFill="1" applyBorder="1" applyAlignment="1">
      <alignment horizontal="center" vertical="center" wrapText="1"/>
    </xf>
    <xf numFmtId="0" fontId="110" fillId="53" borderId="7" xfId="2" applyFont="1" applyFill="1" applyBorder="1" applyAlignment="1">
      <alignment horizontal="center" vertical="center" wrapText="1"/>
    </xf>
    <xf numFmtId="0" fontId="110" fillId="53" borderId="3" xfId="2" applyFont="1" applyFill="1" applyBorder="1" applyAlignment="1">
      <alignment horizontal="center" vertical="center" wrapText="1"/>
    </xf>
    <xf numFmtId="165" fontId="110" fillId="53" borderId="1" xfId="1" applyNumberFormat="1" applyFont="1" applyFill="1" applyBorder="1" applyAlignment="1">
      <alignment horizontal="center" vertical="center" wrapText="1"/>
    </xf>
    <xf numFmtId="165" fontId="110" fillId="53" borderId="6" xfId="1" applyNumberFormat="1" applyFont="1" applyFill="1" applyBorder="1" applyAlignment="1">
      <alignment horizontal="center" vertical="center" wrapText="1"/>
    </xf>
    <xf numFmtId="0" fontId="109" fillId="53" borderId="1" xfId="2" applyFont="1" applyFill="1" applyBorder="1" applyAlignment="1">
      <alignment horizontal="center" vertical="center"/>
    </xf>
    <xf numFmtId="0" fontId="109" fillId="53" borderId="5" xfId="2" applyFont="1" applyFill="1" applyBorder="1" applyAlignment="1">
      <alignment horizontal="center" vertical="center"/>
    </xf>
    <xf numFmtId="0" fontId="109" fillId="53" borderId="6" xfId="2" applyFont="1" applyFill="1" applyBorder="1" applyAlignment="1">
      <alignment horizontal="center" vertical="center"/>
    </xf>
    <xf numFmtId="0" fontId="33" fillId="53" borderId="6" xfId="0" applyFont="1" applyFill="1" applyBorder="1"/>
    <xf numFmtId="0" fontId="9" fillId="53" borderId="80" xfId="0" applyFont="1" applyFill="1" applyBorder="1" applyAlignment="1">
      <alignment horizontal="center" vertical="center"/>
    </xf>
    <xf numFmtId="165" fontId="108" fillId="47" borderId="81" xfId="1" applyNumberFormat="1" applyFont="1" applyFill="1" applyBorder="1" applyAlignment="1">
      <alignment horizontal="center" vertical="center"/>
    </xf>
    <xf numFmtId="165" fontId="33" fillId="47" borderId="6" xfId="1" applyNumberFormat="1" applyFont="1" applyFill="1" applyBorder="1" applyAlignment="1">
      <alignment horizontal="center" vertical="center"/>
    </xf>
    <xf numFmtId="165" fontId="108" fillId="53" borderId="81" xfId="1" applyNumberFormat="1" applyFont="1" applyFill="1" applyBorder="1" applyAlignment="1">
      <alignment horizontal="center" vertical="center"/>
    </xf>
    <xf numFmtId="165" fontId="33" fillId="53" borderId="6" xfId="1" applyNumberFormat="1" applyFont="1" applyFill="1" applyBorder="1" applyAlignment="1">
      <alignment horizontal="center" vertical="center"/>
    </xf>
    <xf numFmtId="165" fontId="0" fillId="47" borderId="6" xfId="1" applyNumberFormat="1" applyFont="1" applyFill="1" applyBorder="1" applyAlignment="1">
      <alignment horizontal="center" vertical="center"/>
    </xf>
    <xf numFmtId="0" fontId="13" fillId="59" borderId="18" xfId="0" applyFont="1" applyFill="1" applyBorder="1" applyAlignment="1">
      <alignment horizontal="center" vertical="center" wrapText="1"/>
    </xf>
    <xf numFmtId="0" fontId="13" fillId="59" borderId="0" xfId="0" applyFont="1" applyFill="1" applyAlignment="1">
      <alignment horizontal="center" vertical="center" wrapText="1"/>
    </xf>
    <xf numFmtId="0" fontId="9" fillId="6" borderId="18" xfId="0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3" fillId="53" borderId="156" xfId="0" applyFont="1" applyFill="1" applyBorder="1" applyAlignment="1">
      <alignment horizontal="center" vertical="center"/>
    </xf>
    <xf numFmtId="1" fontId="7" fillId="53" borderId="157" xfId="2" applyNumberFormat="1" applyFont="1" applyFill="1" applyBorder="1" applyAlignment="1">
      <alignment horizontal="center" vertical="center" wrapText="1"/>
    </xf>
    <xf numFmtId="1" fontId="7" fillId="53" borderId="129" xfId="2" applyNumberFormat="1" applyFont="1" applyFill="1" applyBorder="1" applyAlignment="1">
      <alignment horizontal="center" vertical="center" wrapText="1"/>
    </xf>
    <xf numFmtId="0" fontId="7" fillId="53" borderId="152" xfId="2" applyFont="1" applyFill="1" applyBorder="1" applyAlignment="1">
      <alignment horizontal="center" vertical="center" wrapText="1"/>
    </xf>
    <xf numFmtId="0" fontId="9" fillId="53" borderId="155" xfId="0" applyFont="1" applyFill="1" applyBorder="1" applyAlignment="1">
      <alignment horizontal="center" vertical="center"/>
    </xf>
    <xf numFmtId="0" fontId="13" fillId="53" borderId="129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 wrapText="1"/>
    </xf>
    <xf numFmtId="0" fontId="7" fillId="53" borderId="1" xfId="2" applyFont="1" applyFill="1" applyBorder="1" applyAlignment="1">
      <alignment horizontal="center" vertical="center"/>
    </xf>
    <xf numFmtId="0" fontId="7" fillId="53" borderId="5" xfId="2" applyFont="1" applyFill="1" applyBorder="1" applyAlignment="1">
      <alignment horizontal="center" vertical="center"/>
    </xf>
    <xf numFmtId="0" fontId="7" fillId="53" borderId="6" xfId="2" applyFont="1" applyFill="1" applyBorder="1" applyAlignment="1">
      <alignment horizontal="center" vertical="center"/>
    </xf>
    <xf numFmtId="165" fontId="24" fillId="47" borderId="5" xfId="1" applyNumberFormat="1" applyFont="1" applyFill="1" applyBorder="1" applyAlignment="1">
      <alignment horizontal="center" vertical="center"/>
    </xf>
    <xf numFmtId="0" fontId="13" fillId="53" borderId="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65" fontId="3" fillId="47" borderId="80" xfId="1" applyNumberFormat="1" applyFont="1" applyFill="1" applyBorder="1" applyAlignment="1">
      <alignment horizontal="center" vertical="center"/>
    </xf>
    <xf numFmtId="165" fontId="24" fillId="47" borderId="80" xfId="1" applyNumberFormat="1" applyFont="1" applyFill="1" applyBorder="1" applyAlignment="1">
      <alignment horizontal="center" vertical="center"/>
    </xf>
    <xf numFmtId="0" fontId="114" fillId="53" borderId="158" xfId="2" applyFont="1" applyFill="1" applyBorder="1" applyAlignment="1">
      <alignment horizontal="center" vertical="center"/>
    </xf>
    <xf numFmtId="0" fontId="114" fillId="53" borderId="155" xfId="2" applyFont="1" applyFill="1" applyBorder="1" applyAlignment="1">
      <alignment horizontal="center" vertical="center"/>
    </xf>
    <xf numFmtId="0" fontId="26" fillId="53" borderId="158" xfId="0" applyFont="1" applyFill="1" applyBorder="1" applyAlignment="1">
      <alignment horizontal="center" vertical="center" wrapText="1"/>
    </xf>
    <xf numFmtId="0" fontId="26" fillId="53" borderId="155" xfId="0" applyFont="1" applyFill="1" applyBorder="1" applyAlignment="1">
      <alignment horizontal="center" vertical="center" wrapText="1"/>
    </xf>
    <xf numFmtId="0" fontId="9" fillId="53" borderId="156" xfId="0" applyFont="1" applyFill="1" applyBorder="1" applyAlignment="1">
      <alignment horizontal="center" vertical="center"/>
    </xf>
    <xf numFmtId="0" fontId="25" fillId="53" borderId="158" xfId="2" applyFont="1" applyFill="1" applyBorder="1" applyAlignment="1">
      <alignment horizontal="left" vertical="center"/>
    </xf>
    <xf numFmtId="0" fontId="25" fillId="53" borderId="159" xfId="2" applyFont="1" applyFill="1" applyBorder="1" applyAlignment="1">
      <alignment horizontal="left" vertical="center"/>
    </xf>
    <xf numFmtId="165" fontId="3" fillId="53" borderId="80" xfId="1" applyNumberFormat="1" applyFont="1" applyFill="1" applyBorder="1" applyAlignment="1">
      <alignment horizontal="center" vertical="center"/>
    </xf>
    <xf numFmtId="165" fontId="0" fillId="47" borderId="5" xfId="1" applyNumberFormat="1" applyFont="1" applyFill="1" applyBorder="1" applyAlignment="1">
      <alignment horizontal="center" vertical="center"/>
    </xf>
    <xf numFmtId="0" fontId="9" fillId="53" borderId="11" xfId="0" applyFont="1" applyFill="1" applyBorder="1" applyAlignment="1">
      <alignment horizontal="center" vertical="center"/>
    </xf>
    <xf numFmtId="41" fontId="24" fillId="53" borderId="159" xfId="0" applyNumberFormat="1" applyFont="1" applyFill="1" applyBorder="1" applyAlignment="1">
      <alignment horizontal="center" vertical="center"/>
    </xf>
    <xf numFmtId="41" fontId="24" fillId="53" borderId="155" xfId="0" applyNumberFormat="1" applyFont="1" applyFill="1" applyBorder="1" applyAlignment="1">
      <alignment horizontal="center" vertical="center"/>
    </xf>
    <xf numFmtId="0" fontId="26" fillId="53" borderId="159" xfId="0" applyFont="1" applyFill="1" applyBorder="1" applyAlignment="1">
      <alignment horizontal="center" vertical="center" wrapText="1"/>
    </xf>
    <xf numFmtId="41" fontId="27" fillId="0" borderId="159" xfId="0" applyNumberFormat="1" applyFont="1" applyBorder="1" applyAlignment="1">
      <alignment horizontal="center" vertical="center"/>
    </xf>
    <xf numFmtId="41" fontId="27" fillId="0" borderId="155" xfId="0" applyNumberFormat="1" applyFont="1" applyBorder="1" applyAlignment="1">
      <alignment horizontal="center" vertical="center"/>
    </xf>
    <xf numFmtId="41" fontId="26" fillId="53" borderId="159" xfId="0" applyNumberFormat="1" applyFont="1" applyFill="1" applyBorder="1" applyAlignment="1">
      <alignment horizontal="center" vertical="center"/>
    </xf>
    <xf numFmtId="41" fontId="26" fillId="53" borderId="155" xfId="0" applyNumberFormat="1" applyFont="1" applyFill="1" applyBorder="1" applyAlignment="1">
      <alignment horizontal="center" vertical="center"/>
    </xf>
    <xf numFmtId="176" fontId="24" fillId="53" borderId="158" xfId="1" applyNumberFormat="1" applyFont="1" applyFill="1" applyBorder="1" applyAlignment="1">
      <alignment horizontal="center" vertical="center"/>
    </xf>
    <xf numFmtId="176" fontId="24" fillId="53" borderId="159" xfId="1" applyNumberFormat="1" applyFont="1" applyFill="1" applyBorder="1" applyAlignment="1">
      <alignment horizontal="center" vertical="center"/>
    </xf>
    <xf numFmtId="0" fontId="7" fillId="53" borderId="156" xfId="2" applyFont="1" applyFill="1" applyBorder="1" applyAlignment="1">
      <alignment horizontal="center" vertical="center"/>
    </xf>
    <xf numFmtId="0" fontId="2" fillId="53" borderId="129" xfId="0" applyFont="1" applyFill="1" applyBorder="1" applyAlignment="1">
      <alignment vertical="center"/>
    </xf>
    <xf numFmtId="165" fontId="3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13" fillId="53" borderId="156" xfId="0" applyFont="1" applyFill="1" applyBorder="1" applyAlignment="1">
      <alignment horizontal="center" vertical="center"/>
    </xf>
    <xf numFmtId="0" fontId="7" fillId="5" borderId="157" xfId="2" applyFont="1" applyFill="1" applyBorder="1" applyAlignment="1">
      <alignment horizontal="center" vertical="center" wrapText="1"/>
    </xf>
    <xf numFmtId="0" fontId="7" fillId="5" borderId="5" xfId="2" applyFont="1" applyFill="1" applyBorder="1" applyAlignment="1">
      <alignment horizontal="center" vertical="center" wrapText="1"/>
    </xf>
    <xf numFmtId="0" fontId="7" fillId="53" borderId="157" xfId="2" applyFont="1" applyFill="1" applyBorder="1" applyAlignment="1">
      <alignment horizontal="center" vertical="center"/>
    </xf>
    <xf numFmtId="0" fontId="7" fillId="53" borderId="129" xfId="2" applyFont="1" applyFill="1" applyBorder="1" applyAlignment="1">
      <alignment horizontal="center" vertical="center"/>
    </xf>
    <xf numFmtId="0" fontId="3" fillId="53" borderId="107" xfId="0" applyFont="1" applyFill="1" applyBorder="1" applyAlignment="1">
      <alignment horizontal="center" vertical="center"/>
    </xf>
    <xf numFmtId="0" fontId="11" fillId="53" borderId="129" xfId="0" applyFont="1" applyFill="1" applyBorder="1" applyAlignment="1">
      <alignment horizontal="center" vertical="center"/>
    </xf>
    <xf numFmtId="41" fontId="45" fillId="53" borderId="159" xfId="0" applyNumberFormat="1" applyFont="1" applyFill="1" applyBorder="1" applyAlignment="1">
      <alignment horizontal="center" vertical="center"/>
    </xf>
    <xf numFmtId="41" fontId="45" fillId="53" borderId="155" xfId="0" applyNumberFormat="1" applyFont="1" applyFill="1" applyBorder="1" applyAlignment="1">
      <alignment horizontal="center" vertical="center"/>
    </xf>
    <xf numFmtId="0" fontId="13" fillId="0" borderId="18" xfId="0" applyFont="1" applyFill="1" applyBorder="1" applyAlignment="1">
      <alignment horizontal="center" vertical="center" wrapText="1"/>
    </xf>
    <xf numFmtId="1" fontId="7" fillId="53" borderId="1" xfId="2" applyNumberFormat="1" applyFont="1" applyFill="1" applyBorder="1" applyAlignment="1">
      <alignment horizontal="center" vertical="center" wrapText="1"/>
    </xf>
    <xf numFmtId="1" fontId="7" fillId="53" borderId="5" xfId="2" applyNumberFormat="1" applyFont="1" applyFill="1" applyBorder="1" applyAlignment="1">
      <alignment horizontal="center" vertical="center" wrapText="1"/>
    </xf>
    <xf numFmtId="1" fontId="7" fillId="53" borderId="6" xfId="2" applyNumberFormat="1" applyFont="1" applyFill="1" applyBorder="1" applyAlignment="1">
      <alignment horizontal="center" vertical="center" wrapText="1"/>
    </xf>
    <xf numFmtId="1" fontId="7" fillId="53" borderId="84" xfId="2" applyNumberFormat="1" applyFont="1" applyFill="1" applyBorder="1" applyAlignment="1">
      <alignment horizontal="center" vertical="center" wrapText="1"/>
    </xf>
    <xf numFmtId="1" fontId="7" fillId="53" borderId="106" xfId="2" applyNumberFormat="1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41" fontId="26" fillId="0" borderId="0" xfId="0" applyNumberFormat="1" applyFont="1" applyBorder="1" applyAlignment="1">
      <alignment horizontal="center" vertical="center"/>
    </xf>
    <xf numFmtId="41" fontId="12" fillId="0" borderId="0" xfId="0" applyNumberFormat="1" applyFont="1" applyBorder="1" applyAlignment="1">
      <alignment horizontal="center" vertical="center"/>
    </xf>
    <xf numFmtId="0" fontId="25" fillId="53" borderId="155" xfId="2" applyFont="1" applyFill="1" applyBorder="1" applyAlignment="1">
      <alignment horizontal="center" vertical="center"/>
    </xf>
    <xf numFmtId="176" fontId="12" fillId="53" borderId="158" xfId="1" applyNumberFormat="1" applyFont="1" applyFill="1" applyBorder="1" applyAlignment="1">
      <alignment horizontal="center" vertical="center"/>
    </xf>
    <xf numFmtId="176" fontId="12" fillId="53" borderId="155" xfId="1" applyNumberFormat="1" applyFont="1" applyFill="1" applyBorder="1" applyAlignment="1">
      <alignment horizontal="center" vertical="center"/>
    </xf>
    <xf numFmtId="0" fontId="7" fillId="53" borderId="71" xfId="2" applyFont="1" applyFill="1" applyBorder="1" applyAlignment="1">
      <alignment horizontal="center" vertical="center"/>
    </xf>
    <xf numFmtId="0" fontId="7" fillId="53" borderId="4" xfId="2" applyFont="1" applyFill="1" applyBorder="1" applyAlignment="1">
      <alignment horizontal="center" vertical="center" wrapText="1"/>
    </xf>
    <xf numFmtId="0" fontId="7" fillId="53" borderId="79" xfId="2" applyFont="1" applyFill="1" applyBorder="1" applyAlignment="1">
      <alignment horizontal="center" vertical="center" wrapText="1"/>
    </xf>
    <xf numFmtId="0" fontId="7" fillId="53" borderId="78" xfId="2" applyFont="1" applyFill="1" applyBorder="1" applyAlignment="1">
      <alignment horizontal="center" vertical="center" wrapText="1"/>
    </xf>
    <xf numFmtId="0" fontId="9" fillId="53" borderId="127" xfId="0" applyFont="1" applyFill="1" applyBorder="1" applyAlignment="1">
      <alignment horizontal="center" vertical="center"/>
    </xf>
    <xf numFmtId="0" fontId="9" fillId="53" borderId="136" xfId="0" applyFont="1" applyFill="1" applyBorder="1" applyAlignment="1">
      <alignment horizontal="center" vertical="center"/>
    </xf>
    <xf numFmtId="0" fontId="9" fillId="53" borderId="130" xfId="0" applyFont="1" applyFill="1" applyBorder="1" applyAlignment="1">
      <alignment horizontal="center" vertical="center"/>
    </xf>
    <xf numFmtId="41" fontId="74" fillId="0" borderId="84" xfId="79" applyFont="1" applyFill="1" applyBorder="1" applyAlignment="1">
      <alignment horizontal="center" vertical="center" wrapText="1"/>
    </xf>
    <xf numFmtId="41" fontId="74" fillId="0" borderId="129" xfId="79" applyFont="1" applyFill="1" applyBorder="1" applyAlignment="1">
      <alignment horizontal="center" vertical="center" wrapText="1"/>
    </xf>
    <xf numFmtId="0" fontId="7" fillId="53" borderId="139" xfId="2" applyFont="1" applyFill="1" applyBorder="1" applyAlignment="1">
      <alignment horizontal="center" vertical="center" wrapText="1"/>
    </xf>
    <xf numFmtId="0" fontId="7" fillId="53" borderId="127" xfId="2" applyFont="1" applyFill="1" applyBorder="1" applyAlignment="1">
      <alignment horizontal="center" vertical="center" wrapText="1"/>
    </xf>
    <xf numFmtId="0" fontId="7" fillId="53" borderId="136" xfId="2" applyFont="1" applyFill="1" applyBorder="1" applyAlignment="1">
      <alignment horizontal="center" vertical="center" wrapText="1"/>
    </xf>
    <xf numFmtId="0" fontId="7" fillId="53" borderId="130" xfId="2" applyFont="1" applyFill="1" applyBorder="1" applyAlignment="1">
      <alignment horizontal="center" vertical="center" wrapText="1"/>
    </xf>
    <xf numFmtId="0" fontId="7" fillId="53" borderId="84" xfId="2" applyFont="1" applyFill="1" applyBorder="1" applyAlignment="1">
      <alignment horizontal="center" vertical="center"/>
    </xf>
    <xf numFmtId="165" fontId="3" fillId="0" borderId="81" xfId="1" applyNumberFormat="1" applyFont="1" applyFill="1" applyBorder="1" applyAlignment="1">
      <alignment horizontal="center" vertical="center"/>
    </xf>
    <xf numFmtId="165" fontId="3" fillId="0" borderId="6" xfId="1" applyNumberFormat="1" applyFont="1" applyFill="1" applyBorder="1" applyAlignment="1">
      <alignment horizontal="center" vertical="center"/>
    </xf>
    <xf numFmtId="0" fontId="7" fillId="53" borderId="81" xfId="2" applyFont="1" applyFill="1" applyBorder="1" applyAlignment="1">
      <alignment horizontal="center" vertical="center"/>
    </xf>
    <xf numFmtId="41" fontId="3" fillId="53" borderId="159" xfId="0" applyNumberFormat="1" applyFont="1" applyFill="1" applyBorder="1" applyAlignment="1">
      <alignment horizontal="center" vertical="center"/>
    </xf>
    <xf numFmtId="41" fontId="3" fillId="53" borderId="155" xfId="0" applyNumberFormat="1" applyFont="1" applyFill="1" applyBorder="1" applyAlignment="1">
      <alignment horizontal="center" vertical="center"/>
    </xf>
    <xf numFmtId="0" fontId="3" fillId="53" borderId="158" xfId="2" applyFont="1" applyFill="1" applyBorder="1" applyAlignment="1">
      <alignment horizontal="center" vertical="center"/>
    </xf>
    <xf numFmtId="0" fontId="3" fillId="53" borderId="159" xfId="2" applyFont="1" applyFill="1" applyBorder="1" applyAlignment="1">
      <alignment horizontal="center" vertical="center"/>
    </xf>
    <xf numFmtId="41" fontId="119" fillId="53" borderId="159" xfId="0" applyNumberFormat="1" applyFont="1" applyFill="1" applyBorder="1" applyAlignment="1">
      <alignment horizontal="center" vertical="center"/>
    </xf>
    <xf numFmtId="41" fontId="119" fillId="53" borderId="155" xfId="0" applyNumberFormat="1" applyFont="1" applyFill="1" applyBorder="1" applyAlignment="1">
      <alignment horizontal="center" vertical="center"/>
    </xf>
    <xf numFmtId="0" fontId="3" fillId="53" borderId="115" xfId="0" applyFont="1" applyFill="1" applyBorder="1" applyAlignment="1">
      <alignment horizontal="center" vertical="center"/>
    </xf>
    <xf numFmtId="0" fontId="0" fillId="53" borderId="129" xfId="0" applyFont="1" applyFill="1" applyBorder="1" applyAlignment="1">
      <alignment vertical="center"/>
    </xf>
    <xf numFmtId="0" fontId="8" fillId="53" borderId="156" xfId="2" applyFont="1" applyFill="1" applyBorder="1" applyAlignment="1">
      <alignment horizontal="center" vertical="center"/>
    </xf>
    <xf numFmtId="1" fontId="7" fillId="53" borderId="156" xfId="2" applyNumberFormat="1" applyFont="1" applyFill="1" applyBorder="1" applyAlignment="1">
      <alignment horizontal="center" vertical="center" wrapText="1"/>
    </xf>
  </cellXfs>
  <cellStyles count="4680">
    <cellStyle name="20% - Accent1 2" xfId="87"/>
    <cellStyle name="20% - Accent1 2 2" xfId="211"/>
    <cellStyle name="20% - Accent1 3" xfId="212"/>
    <cellStyle name="20% - Accent1 4" xfId="213"/>
    <cellStyle name="20% - Accent2 2" xfId="88"/>
    <cellStyle name="20% - Accent2 2 2" xfId="214"/>
    <cellStyle name="20% - Accent2 3" xfId="215"/>
    <cellStyle name="20% - Accent2 4" xfId="216"/>
    <cellStyle name="20% - Accent3 2" xfId="89"/>
    <cellStyle name="20% - Accent3 2 2" xfId="217"/>
    <cellStyle name="20% - Accent3 3" xfId="218"/>
    <cellStyle name="20% - Accent3 4" xfId="219"/>
    <cellStyle name="20% - Accent4 2" xfId="90"/>
    <cellStyle name="20% - Accent4 2 2" xfId="220"/>
    <cellStyle name="20% - Accent4 3" xfId="221"/>
    <cellStyle name="20% - Accent4 4" xfId="222"/>
    <cellStyle name="20% - Accent5 2" xfId="91"/>
    <cellStyle name="20% - Accent5 2 2" xfId="223"/>
    <cellStyle name="20% - Accent5 3" xfId="224"/>
    <cellStyle name="20% - Accent5 4" xfId="225"/>
    <cellStyle name="20% - Accent6 2" xfId="92"/>
    <cellStyle name="20% - Accent6 2 2" xfId="226"/>
    <cellStyle name="20% - Accent6 3" xfId="227"/>
    <cellStyle name="20% - Accent6 4" xfId="228"/>
    <cellStyle name="40% - Accent1 2" xfId="93"/>
    <cellStyle name="40% - Accent1 2 2" xfId="229"/>
    <cellStyle name="40% - Accent1 3" xfId="230"/>
    <cellStyle name="40% - Accent1 4" xfId="231"/>
    <cellStyle name="40% - Accent2 2" xfId="94"/>
    <cellStyle name="40% - Accent2 2 2" xfId="232"/>
    <cellStyle name="40% - Accent2 3" xfId="233"/>
    <cellStyle name="40% - Accent2 4" xfId="234"/>
    <cellStyle name="40% - Accent3 2" xfId="95"/>
    <cellStyle name="40% - Accent3 2 2" xfId="235"/>
    <cellStyle name="40% - Accent3 3" xfId="236"/>
    <cellStyle name="40% - Accent3 4" xfId="237"/>
    <cellStyle name="40% - Accent4 2" xfId="96"/>
    <cellStyle name="40% - Accent4 2 2" xfId="238"/>
    <cellStyle name="40% - Accent4 3" xfId="239"/>
    <cellStyle name="40% - Accent4 4" xfId="240"/>
    <cellStyle name="40% - Accent5 2" xfId="97"/>
    <cellStyle name="40% - Accent5 2 2" xfId="241"/>
    <cellStyle name="40% - Accent5 3" xfId="242"/>
    <cellStyle name="40% - Accent5 4" xfId="243"/>
    <cellStyle name="40% - Accent6 2" xfId="98"/>
    <cellStyle name="40% - Accent6 2 2" xfId="244"/>
    <cellStyle name="40% - Accent6 3" xfId="245"/>
    <cellStyle name="40% - Accent6 4" xfId="246"/>
    <cellStyle name="60% - Accent1 2" xfId="99"/>
    <cellStyle name="60% - Accent2 2" xfId="100"/>
    <cellStyle name="60% - Accent3 2" xfId="101"/>
    <cellStyle name="60% - Accent4 2" xfId="102"/>
    <cellStyle name="60% - Accent5 2" xfId="103"/>
    <cellStyle name="60% - Accent6 2" xfId="104"/>
    <cellStyle name="Accent1 2" xfId="105"/>
    <cellStyle name="Accent2 2" xfId="106"/>
    <cellStyle name="Accent3 2" xfId="107"/>
    <cellStyle name="Accent4 2" xfId="108"/>
    <cellStyle name="Accent5 2" xfId="109"/>
    <cellStyle name="Accent6 2" xfId="110"/>
    <cellStyle name="Bad 2" xfId="111"/>
    <cellStyle name="blank" xfId="247"/>
    <cellStyle name="blank 10" xfId="248"/>
    <cellStyle name="blank 10 2" xfId="249"/>
    <cellStyle name="blank 10 3" xfId="250"/>
    <cellStyle name="blank 10 4" xfId="251"/>
    <cellStyle name="blank 10 5" xfId="252"/>
    <cellStyle name="blank 10 6" xfId="253"/>
    <cellStyle name="blank 11" xfId="254"/>
    <cellStyle name="blank 2" xfId="255"/>
    <cellStyle name="blank 2 2" xfId="256"/>
    <cellStyle name="blank 2 3" xfId="257"/>
    <cellStyle name="blank 2 4" xfId="258"/>
    <cellStyle name="blank 2 5" xfId="259"/>
    <cellStyle name="blank 2 6" xfId="260"/>
    <cellStyle name="blank 3" xfId="261"/>
    <cellStyle name="blank 3 2" xfId="262"/>
    <cellStyle name="blank 3 3" xfId="263"/>
    <cellStyle name="blank 3 4" xfId="264"/>
    <cellStyle name="blank 3 5" xfId="265"/>
    <cellStyle name="blank 3 6" xfId="266"/>
    <cellStyle name="blank 4" xfId="267"/>
    <cellStyle name="blank 4 2" xfId="268"/>
    <cellStyle name="blank 4 3" xfId="269"/>
    <cellStyle name="blank 4 4" xfId="270"/>
    <cellStyle name="blank 4 5" xfId="271"/>
    <cellStyle name="blank 4 6" xfId="272"/>
    <cellStyle name="blank 5" xfId="273"/>
    <cellStyle name="blank 6" xfId="274"/>
    <cellStyle name="blank 7" xfId="275"/>
    <cellStyle name="blank 7 2" xfId="276"/>
    <cellStyle name="blank 7 3" xfId="277"/>
    <cellStyle name="blank 7 4" xfId="278"/>
    <cellStyle name="blank 7 5" xfId="279"/>
    <cellStyle name="blank 7 6" xfId="280"/>
    <cellStyle name="blank 8" xfId="281"/>
    <cellStyle name="blank 9" xfId="282"/>
    <cellStyle name="Calculation 2" xfId="112"/>
    <cellStyle name="Calculation 2 10" xfId="352"/>
    <cellStyle name="Calculation 2 10 2" xfId="599"/>
    <cellStyle name="Calculation 2 10 3" xfId="527"/>
    <cellStyle name="Calculation 2 11" xfId="491"/>
    <cellStyle name="Calculation 2 2" xfId="141"/>
    <cellStyle name="Calculation 2 2 2" xfId="354"/>
    <cellStyle name="Calculation 2 2 2 2" xfId="601"/>
    <cellStyle name="Calculation 2 2 2 3" xfId="529"/>
    <cellStyle name="Calculation 2 2 3" xfId="353"/>
    <cellStyle name="Calculation 2 2 3 2" xfId="600"/>
    <cellStyle name="Calculation 2 2 3 3" xfId="528"/>
    <cellStyle name="Calculation 2 2 4" xfId="504"/>
    <cellStyle name="Calculation 2 3" xfId="134"/>
    <cellStyle name="Calculation 2 3 2" xfId="356"/>
    <cellStyle name="Calculation 2 3 2 2" xfId="603"/>
    <cellStyle name="Calculation 2 3 2 3" xfId="531"/>
    <cellStyle name="Calculation 2 3 3" xfId="355"/>
    <cellStyle name="Calculation 2 3 3 2" xfId="602"/>
    <cellStyle name="Calculation 2 3 3 3" xfId="530"/>
    <cellStyle name="Calculation 2 3 4" xfId="498"/>
    <cellStyle name="Calculation 2 4" xfId="140"/>
    <cellStyle name="Calculation 2 4 2" xfId="358"/>
    <cellStyle name="Calculation 2 4 2 2" xfId="605"/>
    <cellStyle name="Calculation 2 4 2 3" xfId="533"/>
    <cellStyle name="Calculation 2 4 3" xfId="357"/>
    <cellStyle name="Calculation 2 4 3 2" xfId="604"/>
    <cellStyle name="Calculation 2 4 3 3" xfId="532"/>
    <cellStyle name="Calculation 2 4 4" xfId="503"/>
    <cellStyle name="Calculation 2 5" xfId="148"/>
    <cellStyle name="Calculation 2 5 2" xfId="360"/>
    <cellStyle name="Calculation 2 5 2 2" xfId="607"/>
    <cellStyle name="Calculation 2 5 2 3" xfId="535"/>
    <cellStyle name="Calculation 2 5 3" xfId="359"/>
    <cellStyle name="Calculation 2 5 3 2" xfId="606"/>
    <cellStyle name="Calculation 2 5 3 3" xfId="534"/>
    <cellStyle name="Calculation 2 5 4" xfId="509"/>
    <cellStyle name="Calculation 2 6" xfId="150"/>
    <cellStyle name="Calculation 2 6 2" xfId="362"/>
    <cellStyle name="Calculation 2 6 2 2" xfId="609"/>
    <cellStyle name="Calculation 2 6 2 3" xfId="537"/>
    <cellStyle name="Calculation 2 6 3" xfId="361"/>
    <cellStyle name="Calculation 2 6 3 2" xfId="608"/>
    <cellStyle name="Calculation 2 6 3 3" xfId="536"/>
    <cellStyle name="Calculation 2 6 4" xfId="511"/>
    <cellStyle name="Calculation 2 7" xfId="167"/>
    <cellStyle name="Calculation 2 7 2" xfId="364"/>
    <cellStyle name="Calculation 2 7 2 2" xfId="611"/>
    <cellStyle name="Calculation 2 7 2 3" xfId="539"/>
    <cellStyle name="Calculation 2 7 3" xfId="363"/>
    <cellStyle name="Calculation 2 7 3 2" xfId="610"/>
    <cellStyle name="Calculation 2 7 3 3" xfId="538"/>
    <cellStyle name="Calculation 2 7 4" xfId="524"/>
    <cellStyle name="Calculation 2 8" xfId="160"/>
    <cellStyle name="Calculation 2 8 2" xfId="366"/>
    <cellStyle name="Calculation 2 8 2 2" xfId="613"/>
    <cellStyle name="Calculation 2 8 2 3" xfId="541"/>
    <cellStyle name="Calculation 2 8 3" xfId="365"/>
    <cellStyle name="Calculation 2 8 3 2" xfId="612"/>
    <cellStyle name="Calculation 2 8 3 3" xfId="540"/>
    <cellStyle name="Calculation 2 8 4" xfId="519"/>
    <cellStyle name="Calculation 2 9" xfId="367"/>
    <cellStyle name="Calculation 2 9 2" xfId="614"/>
    <cellStyle name="Calculation 2 9 3" xfId="542"/>
    <cellStyle name="Check Cell 2" xfId="113"/>
    <cellStyle name="Comma" xfId="1" builtinId="3"/>
    <cellStyle name="Comma [0]" xfId="79" builtinId="6"/>
    <cellStyle name="Comma [0] 2" xfId="8"/>
    <cellStyle name="Comma [0] 2 2" xfId="9"/>
    <cellStyle name="Comma [0] 2 2 2" xfId="130"/>
    <cellStyle name="Comma [0] 2 2 2 2" xfId="368"/>
    <cellStyle name="Comma [0] 2 2 2 3" xfId="693"/>
    <cellStyle name="Comma [0] 2 2 3" xfId="692"/>
    <cellStyle name="Comma [0] 2 3" xfId="131"/>
    <cellStyle name="Comma [0] 2 3 2" xfId="284"/>
    <cellStyle name="Comma [0] 2 3 3" xfId="369"/>
    <cellStyle name="Comma [0] 2 4" xfId="84"/>
    <cellStyle name="Comma [0] 2 4 2" xfId="370"/>
    <cellStyle name="Comma [0] 2 5" xfId="186"/>
    <cellStyle name="Comma [0] 2 6" xfId="695"/>
    <cellStyle name="Comma [0] 3" xfId="10"/>
    <cellStyle name="Comma [0] 3 2" xfId="86"/>
    <cellStyle name="Comma [0] 4" xfId="11"/>
    <cellStyle name="Comma [0] 5" xfId="12"/>
    <cellStyle name="Comma [0] 6" xfId="184"/>
    <cellStyle name="Comma [0] 6 2" xfId="285"/>
    <cellStyle name="Comma [0] 6 3" xfId="372"/>
    <cellStyle name="Comma [0] 6 4" xfId="371"/>
    <cellStyle name="Comma [0] 7" xfId="3"/>
    <cellStyle name="Comma [0] 7 2" xfId="207"/>
    <cellStyle name="Comma [0] 8" xfId="286"/>
    <cellStyle name="Comma [0] 9" xfId="715"/>
    <cellStyle name="Comma 10" xfId="287"/>
    <cellStyle name="Comma 10 2" xfId="288"/>
    <cellStyle name="Comma 10 3" xfId="289"/>
    <cellStyle name="Comma 10 4" xfId="290"/>
    <cellStyle name="Comma 10 5" xfId="291"/>
    <cellStyle name="Comma 10 6" xfId="292"/>
    <cellStyle name="Comma 11" xfId="334"/>
    <cellStyle name="Comma 11 2" xfId="206"/>
    <cellStyle name="Comma 12" xfId="4"/>
    <cellStyle name="Comma 12 2" xfId="205"/>
    <cellStyle name="Comma 13" xfId="336"/>
    <cellStyle name="Comma 14" xfId="335"/>
    <cellStyle name="Comma 15" xfId="345"/>
    <cellStyle name="Comma 16" xfId="343"/>
    <cellStyle name="Comma 17" xfId="341"/>
    <cellStyle name="Comma 18" xfId="342"/>
    <cellStyle name="Comma 19" xfId="339"/>
    <cellStyle name="Comma 2" xfId="13"/>
    <cellStyle name="Comma 2 2" xfId="14"/>
    <cellStyle name="Comma 2 2 2" xfId="15"/>
    <cellStyle name="Comma 2 2 3" xfId="188"/>
    <cellStyle name="Comma 2 3" xfId="16"/>
    <cellStyle name="Comma 2 4" xfId="17"/>
    <cellStyle name="Comma 2 4 2" xfId="293"/>
    <cellStyle name="Comma 2 5" xfId="85"/>
    <cellStyle name="Comma 2 5 2" xfId="294"/>
    <cellStyle name="Comma 2 5 3" xfId="373"/>
    <cellStyle name="Comma 2 6" xfId="182"/>
    <cellStyle name="Comma 2 6 2" xfId="295"/>
    <cellStyle name="Comma 2 7" xfId="187"/>
    <cellStyle name="Comma 20" xfId="344"/>
    <cellStyle name="Comma 21" xfId="340"/>
    <cellStyle name="Comma 22" xfId="350"/>
    <cellStyle name="Comma 23" xfId="349"/>
    <cellStyle name="Comma 24" xfId="348"/>
    <cellStyle name="Comma 25" xfId="470"/>
    <cellStyle name="Comma 26" xfId="472"/>
    <cellStyle name="Comma 27" xfId="471"/>
    <cellStyle name="Comma 28" xfId="18"/>
    <cellStyle name="Comma 28 2" xfId="338"/>
    <cellStyle name="Comma 29" xfId="469"/>
    <cellStyle name="Comma 3" xfId="19"/>
    <cellStyle name="Comma 3 2" xfId="20"/>
    <cellStyle name="Comma 3 2 2" xfId="296"/>
    <cellStyle name="Comma 3 3" xfId="297"/>
    <cellStyle name="Comma 3 4" xfId="298"/>
    <cellStyle name="Comma 3 5" xfId="299"/>
    <cellStyle name="Comma 3 6" xfId="300"/>
    <cellStyle name="Comma 30" xfId="474"/>
    <cellStyle name="Comma 31" xfId="476"/>
    <cellStyle name="Comma 32" xfId="475"/>
    <cellStyle name="Comma 33" xfId="473"/>
    <cellStyle name="Comma 34" xfId="478"/>
    <cellStyle name="Comma 35" xfId="480"/>
    <cellStyle name="Comma 36" xfId="479"/>
    <cellStyle name="Comma 37" xfId="477"/>
    <cellStyle name="Comma 38" xfId="482"/>
    <cellStyle name="Comma 39" xfId="484"/>
    <cellStyle name="Comma 4" xfId="21"/>
    <cellStyle name="Comma 40" xfId="483"/>
    <cellStyle name="Comma 41" xfId="481"/>
    <cellStyle name="Comma 42" xfId="486"/>
    <cellStyle name="Comma 43" xfId="488"/>
    <cellStyle name="Comma 44" xfId="487"/>
    <cellStyle name="Comma 45" xfId="485"/>
    <cellStyle name="Comma 46" xfId="489"/>
    <cellStyle name="Comma 47" xfId="490"/>
    <cellStyle name="Comma 48" xfId="671"/>
    <cellStyle name="Comma 49" xfId="675"/>
    <cellStyle name="Comma 5" xfId="174"/>
    <cellStyle name="Comma 5 2" xfId="301"/>
    <cellStyle name="Comma 5 3" xfId="375"/>
    <cellStyle name="Comma 5 3 2" xfId="674"/>
    <cellStyle name="Comma 5 4" xfId="374"/>
    <cellStyle name="Comma 50" xfId="676"/>
    <cellStyle name="Comma 51" xfId="677"/>
    <cellStyle name="Comma 52" xfId="678"/>
    <cellStyle name="Comma 53" xfId="679"/>
    <cellStyle name="Comma 54" xfId="680"/>
    <cellStyle name="Comma 55" xfId="681"/>
    <cellStyle name="Comma 56" xfId="682"/>
    <cellStyle name="Comma 57" xfId="683"/>
    <cellStyle name="Comma 58" xfId="686"/>
    <cellStyle name="Comma 59" xfId="687"/>
    <cellStyle name="Comma 6" xfId="180"/>
    <cellStyle name="Comma 6 2" xfId="302"/>
    <cellStyle name="Comma 6 3" xfId="696"/>
    <cellStyle name="Comma 60" xfId="688"/>
    <cellStyle name="Comma 61" xfId="691"/>
    <cellStyle name="Comma 62" xfId="690"/>
    <cellStyle name="Comma 63" xfId="689"/>
    <cellStyle name="Comma 64" xfId="698"/>
    <cellStyle name="Comma 65" xfId="699"/>
    <cellStyle name="Comma 66" xfId="700"/>
    <cellStyle name="Comma 67" xfId="701"/>
    <cellStyle name="Comma 68" xfId="702"/>
    <cellStyle name="Comma 69" xfId="703"/>
    <cellStyle name="Comma 7" xfId="181"/>
    <cellStyle name="Comma 7 2" xfId="303"/>
    <cellStyle name="Comma 70" xfId="704"/>
    <cellStyle name="Comma 71" xfId="721"/>
    <cellStyle name="Comma 72" xfId="722"/>
    <cellStyle name="Comma 73" xfId="723"/>
    <cellStyle name="Comma 74" xfId="719"/>
    <cellStyle name="Comma 75" xfId="724"/>
    <cellStyle name="Comma 8" xfId="179"/>
    <cellStyle name="Comma 8 2" xfId="714"/>
    <cellStyle name="Comma 9" xfId="283"/>
    <cellStyle name="Currency 2" xfId="304"/>
    <cellStyle name="Currency 2 2" xfId="305"/>
    <cellStyle name="Currency 2 3" xfId="306"/>
    <cellStyle name="Currency 2 4" xfId="307"/>
    <cellStyle name="Currency 2 5" xfId="308"/>
    <cellStyle name="Currency 2 6" xfId="309"/>
    <cellStyle name="Explanatory Text 2" xfId="114"/>
    <cellStyle name="Good 2" xfId="115"/>
    <cellStyle name="Heading 1 2" xfId="116"/>
    <cellStyle name="Heading 2 2" xfId="117"/>
    <cellStyle name="Heading 3 2" xfId="118"/>
    <cellStyle name="Heading 3 2 2" xfId="142"/>
    <cellStyle name="Heading 3 2 2 2" xfId="376"/>
    <cellStyle name="Heading 3 2 3" xfId="137"/>
    <cellStyle name="Heading 3 2 3 2" xfId="377"/>
    <cellStyle name="Heading 3 2 4" xfId="147"/>
    <cellStyle name="Heading 3 2 4 2" xfId="378"/>
    <cellStyle name="Heading 3 2 5" xfId="157"/>
    <cellStyle name="Heading 3 2 5 2" xfId="379"/>
    <cellStyle name="Heading 3 2 6" xfId="163"/>
    <cellStyle name="Heading 3 2 6 2" xfId="380"/>
    <cellStyle name="Heading 3 2 7" xfId="158"/>
    <cellStyle name="Heading 3 2 7 2" xfId="381"/>
    <cellStyle name="Heading 3 2 8" xfId="165"/>
    <cellStyle name="Heading 3 2 8 2" xfId="382"/>
    <cellStyle name="Heading 3 2 9" xfId="168"/>
    <cellStyle name="Heading 4 2" xfId="119"/>
    <cellStyle name="headrow" xfId="310"/>
    <cellStyle name="Hyperlink 2" xfId="311"/>
    <cellStyle name="Input 2" xfId="120"/>
    <cellStyle name="Input 2 10" xfId="383"/>
    <cellStyle name="Input 2 10 2" xfId="615"/>
    <cellStyle name="Input 2 10 3" xfId="543"/>
    <cellStyle name="Input 2 11" xfId="492"/>
    <cellStyle name="Input 2 2" xfId="143"/>
    <cellStyle name="Input 2 2 2" xfId="385"/>
    <cellStyle name="Input 2 2 2 2" xfId="617"/>
    <cellStyle name="Input 2 2 2 3" xfId="545"/>
    <cellStyle name="Input 2 2 3" xfId="384"/>
    <cellStyle name="Input 2 2 3 2" xfId="616"/>
    <cellStyle name="Input 2 2 3 3" xfId="544"/>
    <cellStyle name="Input 2 2 4" xfId="505"/>
    <cellStyle name="Input 2 3" xfId="138"/>
    <cellStyle name="Input 2 3 2" xfId="387"/>
    <cellStyle name="Input 2 3 2 2" xfId="619"/>
    <cellStyle name="Input 2 3 2 3" xfId="547"/>
    <cellStyle name="Input 2 3 3" xfId="386"/>
    <cellStyle name="Input 2 3 3 2" xfId="618"/>
    <cellStyle name="Input 2 3 3 3" xfId="546"/>
    <cellStyle name="Input 2 3 4" xfId="501"/>
    <cellStyle name="Input 2 4" xfId="152"/>
    <cellStyle name="Input 2 4 2" xfId="389"/>
    <cellStyle name="Input 2 4 2 2" xfId="621"/>
    <cellStyle name="Input 2 4 2 3" xfId="549"/>
    <cellStyle name="Input 2 4 3" xfId="388"/>
    <cellStyle name="Input 2 4 3 2" xfId="620"/>
    <cellStyle name="Input 2 4 3 3" xfId="548"/>
    <cellStyle name="Input 2 4 4" xfId="513"/>
    <cellStyle name="Input 2 5" xfId="132"/>
    <cellStyle name="Input 2 5 2" xfId="391"/>
    <cellStyle name="Input 2 5 2 2" xfId="623"/>
    <cellStyle name="Input 2 5 2 3" xfId="551"/>
    <cellStyle name="Input 2 5 3" xfId="390"/>
    <cellStyle name="Input 2 5 3 2" xfId="622"/>
    <cellStyle name="Input 2 5 3 3" xfId="550"/>
    <cellStyle name="Input 2 5 4" xfId="496"/>
    <cellStyle name="Input 2 6" xfId="136"/>
    <cellStyle name="Input 2 6 2" xfId="393"/>
    <cellStyle name="Input 2 6 2 2" xfId="625"/>
    <cellStyle name="Input 2 6 2 3" xfId="553"/>
    <cellStyle name="Input 2 6 3" xfId="392"/>
    <cellStyle name="Input 2 6 3 2" xfId="624"/>
    <cellStyle name="Input 2 6 3 3" xfId="552"/>
    <cellStyle name="Input 2 6 4" xfId="500"/>
    <cellStyle name="Input 2 7" xfId="164"/>
    <cellStyle name="Input 2 7 2" xfId="395"/>
    <cellStyle name="Input 2 7 2 2" xfId="627"/>
    <cellStyle name="Input 2 7 2 3" xfId="555"/>
    <cellStyle name="Input 2 7 3" xfId="394"/>
    <cellStyle name="Input 2 7 3 2" xfId="626"/>
    <cellStyle name="Input 2 7 3 3" xfId="554"/>
    <cellStyle name="Input 2 7 4" xfId="522"/>
    <cellStyle name="Input 2 8" xfId="169"/>
    <cellStyle name="Input 2 8 2" xfId="397"/>
    <cellStyle name="Input 2 8 2 2" xfId="629"/>
    <cellStyle name="Input 2 8 2 3" xfId="557"/>
    <cellStyle name="Input 2 8 3" xfId="396"/>
    <cellStyle name="Input 2 8 3 2" xfId="628"/>
    <cellStyle name="Input 2 8 3 3" xfId="556"/>
    <cellStyle name="Input 2 8 4" xfId="525"/>
    <cellStyle name="Input 2 9" xfId="398"/>
    <cellStyle name="Input 2 9 2" xfId="630"/>
    <cellStyle name="Input 2 9 3" xfId="558"/>
    <cellStyle name="Linked Cell 2" xfId="121"/>
    <cellStyle name="Neutral 2" xfId="122"/>
    <cellStyle name="Normal" xfId="0" builtinId="0"/>
    <cellStyle name="Normal 10" xfId="22"/>
    <cellStyle name="Normal 10 10" xfId="1947"/>
    <cellStyle name="Normal 10 11" xfId="2081"/>
    <cellStyle name="Normal 10 12" xfId="2214"/>
    <cellStyle name="Normal 10 13" xfId="2345"/>
    <cellStyle name="Normal 10 14" xfId="2476"/>
    <cellStyle name="Normal 10 15" xfId="2611"/>
    <cellStyle name="Normal 10 16" xfId="2742"/>
    <cellStyle name="Normal 10 17" xfId="2879"/>
    <cellStyle name="Normal 10 18" xfId="3014"/>
    <cellStyle name="Normal 10 19" xfId="3146"/>
    <cellStyle name="Normal 10 2" xfId="189"/>
    <cellStyle name="Normal 10 2 2" xfId="736"/>
    <cellStyle name="Normal 10 20" xfId="3278"/>
    <cellStyle name="Normal 10 21" xfId="3415"/>
    <cellStyle name="Normal 10 22" xfId="3548"/>
    <cellStyle name="Normal 10 23" xfId="3681"/>
    <cellStyle name="Normal 10 24" xfId="3818"/>
    <cellStyle name="Normal 10 25" xfId="3951"/>
    <cellStyle name="Normal 10 26" xfId="4083"/>
    <cellStyle name="Normal 10 27" xfId="4216"/>
    <cellStyle name="Normal 10 28" xfId="1037"/>
    <cellStyle name="Normal 10 29" xfId="4352"/>
    <cellStyle name="Normal 10 3" xfId="312"/>
    <cellStyle name="Normal 10 3 2" xfId="871"/>
    <cellStyle name="Normal 10 30" xfId="4371"/>
    <cellStyle name="Normal 10 31" xfId="4400"/>
    <cellStyle name="Normal 10 32" xfId="4396"/>
    <cellStyle name="Normal 10 33" xfId="4426"/>
    <cellStyle name="Normal 10 34" xfId="4469"/>
    <cellStyle name="Normal 10 35" xfId="4465"/>
    <cellStyle name="Normal 10 36" xfId="4462"/>
    <cellStyle name="Normal 10 37" xfId="4501"/>
    <cellStyle name="Normal 10 38" xfId="4555"/>
    <cellStyle name="Normal 10 39" xfId="4551"/>
    <cellStyle name="Normal 10 4" xfId="874"/>
    <cellStyle name="Normal 10 40" xfId="4548"/>
    <cellStyle name="Normal 10 41" xfId="4570"/>
    <cellStyle name="Normal 10 42" xfId="4594"/>
    <cellStyle name="Normal 10 43" xfId="4622"/>
    <cellStyle name="Normal 10 44" xfId="4602"/>
    <cellStyle name="Normal 10 45" xfId="4653"/>
    <cellStyle name="Normal 10 46" xfId="4664"/>
    <cellStyle name="Normal 10 47" xfId="4661"/>
    <cellStyle name="Normal 10 5" xfId="895"/>
    <cellStyle name="Normal 10 6" xfId="1418"/>
    <cellStyle name="Normal 10 7" xfId="1547"/>
    <cellStyle name="Normal 10 8" xfId="1683"/>
    <cellStyle name="Normal 10 9" xfId="1816"/>
    <cellStyle name="Normal 100" xfId="849"/>
    <cellStyle name="Normal 100 10" xfId="2061"/>
    <cellStyle name="Normal 100 11" xfId="2195"/>
    <cellStyle name="Normal 100 12" xfId="2328"/>
    <cellStyle name="Normal 100 13" xfId="2459"/>
    <cellStyle name="Normal 100 14" xfId="2590"/>
    <cellStyle name="Normal 100 15" xfId="2725"/>
    <cellStyle name="Normal 100 16" xfId="2856"/>
    <cellStyle name="Normal 100 17" xfId="2993"/>
    <cellStyle name="Normal 100 18" xfId="3128"/>
    <cellStyle name="Normal 100 19" xfId="3260"/>
    <cellStyle name="Normal 100 2" xfId="1021"/>
    <cellStyle name="Normal 100 20" xfId="3392"/>
    <cellStyle name="Normal 100 21" xfId="3529"/>
    <cellStyle name="Normal 100 22" xfId="3662"/>
    <cellStyle name="Normal 100 23" xfId="3795"/>
    <cellStyle name="Normal 100 24" xfId="3932"/>
    <cellStyle name="Normal 100 25" xfId="4065"/>
    <cellStyle name="Normal 100 26" xfId="4197"/>
    <cellStyle name="Normal 100 27" xfId="4330"/>
    <cellStyle name="Normal 100 3" xfId="1149"/>
    <cellStyle name="Normal 100 4" xfId="1275"/>
    <cellStyle name="Normal 100 5" xfId="1402"/>
    <cellStyle name="Normal 100 6" xfId="1532"/>
    <cellStyle name="Normal 100 7" xfId="1661"/>
    <cellStyle name="Normal 100 8" xfId="1797"/>
    <cellStyle name="Normal 100 9" xfId="1930"/>
    <cellStyle name="Normal 101" xfId="705"/>
    <cellStyle name="Normal 102" xfId="850"/>
    <cellStyle name="Normal 102 10" xfId="2062"/>
    <cellStyle name="Normal 102 11" xfId="2196"/>
    <cellStyle name="Normal 102 12" xfId="2329"/>
    <cellStyle name="Normal 102 13" xfId="2460"/>
    <cellStyle name="Normal 102 14" xfId="2591"/>
    <cellStyle name="Normal 102 15" xfId="2726"/>
    <cellStyle name="Normal 102 16" xfId="2857"/>
    <cellStyle name="Normal 102 17" xfId="2994"/>
    <cellStyle name="Normal 102 18" xfId="3129"/>
    <cellStyle name="Normal 102 19" xfId="3261"/>
    <cellStyle name="Normal 102 2" xfId="1022"/>
    <cellStyle name="Normal 102 20" xfId="3393"/>
    <cellStyle name="Normal 102 21" xfId="3530"/>
    <cellStyle name="Normal 102 22" xfId="3663"/>
    <cellStyle name="Normal 102 23" xfId="3796"/>
    <cellStyle name="Normal 102 24" xfId="3933"/>
    <cellStyle name="Normal 102 25" xfId="4066"/>
    <cellStyle name="Normal 102 26" xfId="4198"/>
    <cellStyle name="Normal 102 27" xfId="4331"/>
    <cellStyle name="Normal 102 3" xfId="1150"/>
    <cellStyle name="Normal 102 4" xfId="1276"/>
    <cellStyle name="Normal 102 5" xfId="1403"/>
    <cellStyle name="Normal 102 6" xfId="1533"/>
    <cellStyle name="Normal 102 7" xfId="1662"/>
    <cellStyle name="Normal 102 8" xfId="1798"/>
    <cellStyle name="Normal 102 9" xfId="1931"/>
    <cellStyle name="Normal 103" xfId="851"/>
    <cellStyle name="Normal 103 10" xfId="2063"/>
    <cellStyle name="Normal 103 11" xfId="2197"/>
    <cellStyle name="Normal 103 12" xfId="2330"/>
    <cellStyle name="Normal 103 13" xfId="2461"/>
    <cellStyle name="Normal 103 14" xfId="2592"/>
    <cellStyle name="Normal 103 15" xfId="2727"/>
    <cellStyle name="Normal 103 16" xfId="2858"/>
    <cellStyle name="Normal 103 17" xfId="2995"/>
    <cellStyle name="Normal 103 18" xfId="3130"/>
    <cellStyle name="Normal 103 19" xfId="3262"/>
    <cellStyle name="Normal 103 2" xfId="1023"/>
    <cellStyle name="Normal 103 20" xfId="3394"/>
    <cellStyle name="Normal 103 21" xfId="3531"/>
    <cellStyle name="Normal 103 22" xfId="3664"/>
    <cellStyle name="Normal 103 23" xfId="3797"/>
    <cellStyle name="Normal 103 24" xfId="3934"/>
    <cellStyle name="Normal 103 25" xfId="4067"/>
    <cellStyle name="Normal 103 26" xfId="4199"/>
    <cellStyle name="Normal 103 27" xfId="4332"/>
    <cellStyle name="Normal 103 3" xfId="1151"/>
    <cellStyle name="Normal 103 4" xfId="1277"/>
    <cellStyle name="Normal 103 5" xfId="1404"/>
    <cellStyle name="Normal 103 6" xfId="1534"/>
    <cellStyle name="Normal 103 7" xfId="1663"/>
    <cellStyle name="Normal 103 8" xfId="1799"/>
    <cellStyle name="Normal 103 9" xfId="1932"/>
    <cellStyle name="Normal 104" xfId="852"/>
    <cellStyle name="Normal 104 10" xfId="2064"/>
    <cellStyle name="Normal 104 11" xfId="2198"/>
    <cellStyle name="Normal 104 12" xfId="2331"/>
    <cellStyle name="Normal 104 13" xfId="2462"/>
    <cellStyle name="Normal 104 14" xfId="2593"/>
    <cellStyle name="Normal 104 15" xfId="2728"/>
    <cellStyle name="Normal 104 16" xfId="2859"/>
    <cellStyle name="Normal 104 17" xfId="2996"/>
    <cellStyle name="Normal 104 18" xfId="3131"/>
    <cellStyle name="Normal 104 19" xfId="3263"/>
    <cellStyle name="Normal 104 2" xfId="1024"/>
    <cellStyle name="Normal 104 20" xfId="3395"/>
    <cellStyle name="Normal 104 21" xfId="3532"/>
    <cellStyle name="Normal 104 22" xfId="3665"/>
    <cellStyle name="Normal 104 23" xfId="3798"/>
    <cellStyle name="Normal 104 24" xfId="3935"/>
    <cellStyle name="Normal 104 25" xfId="4068"/>
    <cellStyle name="Normal 104 26" xfId="4200"/>
    <cellStyle name="Normal 104 27" xfId="4333"/>
    <cellStyle name="Normal 104 3" xfId="1152"/>
    <cellStyle name="Normal 104 4" xfId="1278"/>
    <cellStyle name="Normal 104 5" xfId="1405"/>
    <cellStyle name="Normal 104 6" xfId="1535"/>
    <cellStyle name="Normal 104 7" xfId="1664"/>
    <cellStyle name="Normal 104 8" xfId="1800"/>
    <cellStyle name="Normal 104 9" xfId="1933"/>
    <cellStyle name="Normal 105" xfId="853"/>
    <cellStyle name="Normal 105 10" xfId="2065"/>
    <cellStyle name="Normal 105 11" xfId="2199"/>
    <cellStyle name="Normal 105 12" xfId="2332"/>
    <cellStyle name="Normal 105 13" xfId="2463"/>
    <cellStyle name="Normal 105 14" xfId="2594"/>
    <cellStyle name="Normal 105 15" xfId="2729"/>
    <cellStyle name="Normal 105 16" xfId="2860"/>
    <cellStyle name="Normal 105 17" xfId="2997"/>
    <cellStyle name="Normal 105 18" xfId="3132"/>
    <cellStyle name="Normal 105 19" xfId="3264"/>
    <cellStyle name="Normal 105 2" xfId="1025"/>
    <cellStyle name="Normal 105 20" xfId="3396"/>
    <cellStyle name="Normal 105 21" xfId="3533"/>
    <cellStyle name="Normal 105 22" xfId="3666"/>
    <cellStyle name="Normal 105 23" xfId="3799"/>
    <cellStyle name="Normal 105 24" xfId="3936"/>
    <cellStyle name="Normal 105 25" xfId="4069"/>
    <cellStyle name="Normal 105 26" xfId="4201"/>
    <cellStyle name="Normal 105 27" xfId="4334"/>
    <cellStyle name="Normal 105 3" xfId="1153"/>
    <cellStyle name="Normal 105 4" xfId="1279"/>
    <cellStyle name="Normal 105 5" xfId="1406"/>
    <cellStyle name="Normal 105 6" xfId="1536"/>
    <cellStyle name="Normal 105 7" xfId="1665"/>
    <cellStyle name="Normal 105 8" xfId="1801"/>
    <cellStyle name="Normal 105 9" xfId="1934"/>
    <cellStyle name="Normal 106" xfId="854"/>
    <cellStyle name="Normal 106 10" xfId="2066"/>
    <cellStyle name="Normal 106 11" xfId="2200"/>
    <cellStyle name="Normal 106 12" xfId="2333"/>
    <cellStyle name="Normal 106 13" xfId="2464"/>
    <cellStyle name="Normal 106 14" xfId="2595"/>
    <cellStyle name="Normal 106 15" xfId="2730"/>
    <cellStyle name="Normal 106 16" xfId="2861"/>
    <cellStyle name="Normal 106 17" xfId="2998"/>
    <cellStyle name="Normal 106 18" xfId="3133"/>
    <cellStyle name="Normal 106 19" xfId="3265"/>
    <cellStyle name="Normal 106 2" xfId="1026"/>
    <cellStyle name="Normal 106 20" xfId="3397"/>
    <cellStyle name="Normal 106 21" xfId="3534"/>
    <cellStyle name="Normal 106 22" xfId="3667"/>
    <cellStyle name="Normal 106 23" xfId="3800"/>
    <cellStyle name="Normal 106 24" xfId="3937"/>
    <cellStyle name="Normal 106 25" xfId="4070"/>
    <cellStyle name="Normal 106 26" xfId="4202"/>
    <cellStyle name="Normal 106 27" xfId="4335"/>
    <cellStyle name="Normal 106 3" xfId="1154"/>
    <cellStyle name="Normal 106 4" xfId="1280"/>
    <cellStyle name="Normal 106 5" xfId="1407"/>
    <cellStyle name="Normal 106 6" xfId="1537"/>
    <cellStyle name="Normal 106 7" xfId="1666"/>
    <cellStyle name="Normal 106 8" xfId="1802"/>
    <cellStyle name="Normal 106 9" xfId="1935"/>
    <cellStyle name="Normal 107" xfId="855"/>
    <cellStyle name="Normal 107 10" xfId="2067"/>
    <cellStyle name="Normal 107 11" xfId="2201"/>
    <cellStyle name="Normal 107 12" xfId="2334"/>
    <cellStyle name="Normal 107 13" xfId="2465"/>
    <cellStyle name="Normal 107 14" xfId="2596"/>
    <cellStyle name="Normal 107 15" xfId="2731"/>
    <cellStyle name="Normal 107 16" xfId="2862"/>
    <cellStyle name="Normal 107 17" xfId="2999"/>
    <cellStyle name="Normal 107 18" xfId="3134"/>
    <cellStyle name="Normal 107 19" xfId="3266"/>
    <cellStyle name="Normal 107 2" xfId="1027"/>
    <cellStyle name="Normal 107 20" xfId="3398"/>
    <cellStyle name="Normal 107 21" xfId="3535"/>
    <cellStyle name="Normal 107 22" xfId="3668"/>
    <cellStyle name="Normal 107 23" xfId="3801"/>
    <cellStyle name="Normal 107 24" xfId="3938"/>
    <cellStyle name="Normal 107 25" xfId="4071"/>
    <cellStyle name="Normal 107 26" xfId="4203"/>
    <cellStyle name="Normal 107 27" xfId="4336"/>
    <cellStyle name="Normal 107 3" xfId="1155"/>
    <cellStyle name="Normal 107 4" xfId="1281"/>
    <cellStyle name="Normal 107 5" xfId="1408"/>
    <cellStyle name="Normal 107 6" xfId="1538"/>
    <cellStyle name="Normal 107 7" xfId="1667"/>
    <cellStyle name="Normal 107 8" xfId="1803"/>
    <cellStyle name="Normal 107 9" xfId="1936"/>
    <cellStyle name="Normal 108" xfId="856"/>
    <cellStyle name="Normal 108 10" xfId="2068"/>
    <cellStyle name="Normal 108 11" xfId="2202"/>
    <cellStyle name="Normal 108 12" xfId="2335"/>
    <cellStyle name="Normal 108 13" xfId="2466"/>
    <cellStyle name="Normal 108 14" xfId="2597"/>
    <cellStyle name="Normal 108 15" xfId="2732"/>
    <cellStyle name="Normal 108 16" xfId="2863"/>
    <cellStyle name="Normal 108 17" xfId="3000"/>
    <cellStyle name="Normal 108 18" xfId="3135"/>
    <cellStyle name="Normal 108 19" xfId="3267"/>
    <cellStyle name="Normal 108 2" xfId="1028"/>
    <cellStyle name="Normal 108 20" xfId="3399"/>
    <cellStyle name="Normal 108 21" xfId="3536"/>
    <cellStyle name="Normal 108 22" xfId="3669"/>
    <cellStyle name="Normal 108 23" xfId="3802"/>
    <cellStyle name="Normal 108 24" xfId="3939"/>
    <cellStyle name="Normal 108 25" xfId="4072"/>
    <cellStyle name="Normal 108 26" xfId="4204"/>
    <cellStyle name="Normal 108 27" xfId="4337"/>
    <cellStyle name="Normal 108 3" xfId="1156"/>
    <cellStyle name="Normal 108 4" xfId="1282"/>
    <cellStyle name="Normal 108 5" xfId="1409"/>
    <cellStyle name="Normal 108 6" xfId="1539"/>
    <cellStyle name="Normal 108 7" xfId="1668"/>
    <cellStyle name="Normal 108 8" xfId="1804"/>
    <cellStyle name="Normal 108 9" xfId="1937"/>
    <cellStyle name="Normal 109" xfId="857"/>
    <cellStyle name="Normal 109 10" xfId="2069"/>
    <cellStyle name="Normal 109 11" xfId="2203"/>
    <cellStyle name="Normal 109 12" xfId="2336"/>
    <cellStyle name="Normal 109 13" xfId="2467"/>
    <cellStyle name="Normal 109 14" xfId="2598"/>
    <cellStyle name="Normal 109 15" xfId="2733"/>
    <cellStyle name="Normal 109 16" xfId="2864"/>
    <cellStyle name="Normal 109 17" xfId="3001"/>
    <cellStyle name="Normal 109 18" xfId="3136"/>
    <cellStyle name="Normal 109 19" xfId="3268"/>
    <cellStyle name="Normal 109 2" xfId="1029"/>
    <cellStyle name="Normal 109 20" xfId="3400"/>
    <cellStyle name="Normal 109 21" xfId="3537"/>
    <cellStyle name="Normal 109 22" xfId="3670"/>
    <cellStyle name="Normal 109 23" xfId="3803"/>
    <cellStyle name="Normal 109 24" xfId="3940"/>
    <cellStyle name="Normal 109 25" xfId="4073"/>
    <cellStyle name="Normal 109 26" xfId="4205"/>
    <cellStyle name="Normal 109 27" xfId="4338"/>
    <cellStyle name="Normal 109 3" xfId="1157"/>
    <cellStyle name="Normal 109 4" xfId="1283"/>
    <cellStyle name="Normal 109 5" xfId="1410"/>
    <cellStyle name="Normal 109 6" xfId="1540"/>
    <cellStyle name="Normal 109 7" xfId="1669"/>
    <cellStyle name="Normal 109 8" xfId="1805"/>
    <cellStyle name="Normal 109 9" xfId="1938"/>
    <cellStyle name="Normal 11" xfId="23"/>
    <cellStyle name="Normal 11 10" xfId="823"/>
    <cellStyle name="Normal 11 10 10" xfId="2035"/>
    <cellStyle name="Normal 11 10 11" xfId="2169"/>
    <cellStyle name="Normal 11 10 12" xfId="2302"/>
    <cellStyle name="Normal 11 10 13" xfId="2433"/>
    <cellStyle name="Normal 11 10 14" xfId="2564"/>
    <cellStyle name="Normal 11 10 15" xfId="2699"/>
    <cellStyle name="Normal 11 10 16" xfId="2830"/>
    <cellStyle name="Normal 11 10 17" xfId="2967"/>
    <cellStyle name="Normal 11 10 18" xfId="3102"/>
    <cellStyle name="Normal 11 10 19" xfId="3234"/>
    <cellStyle name="Normal 11 10 2" xfId="995"/>
    <cellStyle name="Normal 11 10 20" xfId="3366"/>
    <cellStyle name="Normal 11 10 21" xfId="3503"/>
    <cellStyle name="Normal 11 10 22" xfId="3636"/>
    <cellStyle name="Normal 11 10 23" xfId="3769"/>
    <cellStyle name="Normal 11 10 24" xfId="3906"/>
    <cellStyle name="Normal 11 10 25" xfId="4039"/>
    <cellStyle name="Normal 11 10 26" xfId="4171"/>
    <cellStyle name="Normal 11 10 27" xfId="4304"/>
    <cellStyle name="Normal 11 10 3" xfId="1123"/>
    <cellStyle name="Normal 11 10 4" xfId="1249"/>
    <cellStyle name="Normal 11 10 5" xfId="1376"/>
    <cellStyle name="Normal 11 10 6" xfId="1506"/>
    <cellStyle name="Normal 11 10 7" xfId="1635"/>
    <cellStyle name="Normal 11 10 8" xfId="1771"/>
    <cellStyle name="Normal 11 10 9" xfId="1904"/>
    <cellStyle name="Normal 11 11" xfId="822"/>
    <cellStyle name="Normal 11 11 10" xfId="2034"/>
    <cellStyle name="Normal 11 11 11" xfId="2168"/>
    <cellStyle name="Normal 11 11 12" xfId="2301"/>
    <cellStyle name="Normal 11 11 13" xfId="2432"/>
    <cellStyle name="Normal 11 11 14" xfId="2563"/>
    <cellStyle name="Normal 11 11 15" xfId="2698"/>
    <cellStyle name="Normal 11 11 16" xfId="2829"/>
    <cellStyle name="Normal 11 11 17" xfId="2966"/>
    <cellStyle name="Normal 11 11 18" xfId="3101"/>
    <cellStyle name="Normal 11 11 19" xfId="3233"/>
    <cellStyle name="Normal 11 11 2" xfId="994"/>
    <cellStyle name="Normal 11 11 20" xfId="3365"/>
    <cellStyle name="Normal 11 11 21" xfId="3502"/>
    <cellStyle name="Normal 11 11 22" xfId="3635"/>
    <cellStyle name="Normal 11 11 23" xfId="3768"/>
    <cellStyle name="Normal 11 11 24" xfId="3905"/>
    <cellStyle name="Normal 11 11 25" xfId="4038"/>
    <cellStyle name="Normal 11 11 26" xfId="4170"/>
    <cellStyle name="Normal 11 11 27" xfId="4303"/>
    <cellStyle name="Normal 11 11 3" xfId="1122"/>
    <cellStyle name="Normal 11 11 4" xfId="1248"/>
    <cellStyle name="Normal 11 11 5" xfId="1375"/>
    <cellStyle name="Normal 11 11 6" xfId="1505"/>
    <cellStyle name="Normal 11 11 7" xfId="1634"/>
    <cellStyle name="Normal 11 11 8" xfId="1770"/>
    <cellStyle name="Normal 11 11 9" xfId="1903"/>
    <cellStyle name="Normal 11 12" xfId="825"/>
    <cellStyle name="Normal 11 12 10" xfId="2037"/>
    <cellStyle name="Normal 11 12 11" xfId="2171"/>
    <cellStyle name="Normal 11 12 12" xfId="2304"/>
    <cellStyle name="Normal 11 12 13" xfId="2435"/>
    <cellStyle name="Normal 11 12 14" xfId="2566"/>
    <cellStyle name="Normal 11 12 15" xfId="2701"/>
    <cellStyle name="Normal 11 12 16" xfId="2832"/>
    <cellStyle name="Normal 11 12 17" xfId="2969"/>
    <cellStyle name="Normal 11 12 18" xfId="3104"/>
    <cellStyle name="Normal 11 12 19" xfId="3236"/>
    <cellStyle name="Normal 11 12 2" xfId="997"/>
    <cellStyle name="Normal 11 12 20" xfId="3368"/>
    <cellStyle name="Normal 11 12 21" xfId="3505"/>
    <cellStyle name="Normal 11 12 22" xfId="3638"/>
    <cellStyle name="Normal 11 12 23" xfId="3771"/>
    <cellStyle name="Normal 11 12 24" xfId="3908"/>
    <cellStyle name="Normal 11 12 25" xfId="4041"/>
    <cellStyle name="Normal 11 12 26" xfId="4173"/>
    <cellStyle name="Normal 11 12 27" xfId="4306"/>
    <cellStyle name="Normal 11 12 3" xfId="1125"/>
    <cellStyle name="Normal 11 12 4" xfId="1251"/>
    <cellStyle name="Normal 11 12 5" xfId="1378"/>
    <cellStyle name="Normal 11 12 6" xfId="1508"/>
    <cellStyle name="Normal 11 12 7" xfId="1637"/>
    <cellStyle name="Normal 11 12 8" xfId="1773"/>
    <cellStyle name="Normal 11 12 9" xfId="1906"/>
    <cellStyle name="Normal 11 13" xfId="826"/>
    <cellStyle name="Normal 11 13 10" xfId="2038"/>
    <cellStyle name="Normal 11 13 11" xfId="2172"/>
    <cellStyle name="Normal 11 13 12" xfId="2305"/>
    <cellStyle name="Normal 11 13 13" xfId="2436"/>
    <cellStyle name="Normal 11 13 14" xfId="2567"/>
    <cellStyle name="Normal 11 13 15" xfId="2702"/>
    <cellStyle name="Normal 11 13 16" xfId="2833"/>
    <cellStyle name="Normal 11 13 17" xfId="2970"/>
    <cellStyle name="Normal 11 13 18" xfId="3105"/>
    <cellStyle name="Normal 11 13 19" xfId="3237"/>
    <cellStyle name="Normal 11 13 2" xfId="998"/>
    <cellStyle name="Normal 11 13 20" xfId="3369"/>
    <cellStyle name="Normal 11 13 21" xfId="3506"/>
    <cellStyle name="Normal 11 13 22" xfId="3639"/>
    <cellStyle name="Normal 11 13 23" xfId="3772"/>
    <cellStyle name="Normal 11 13 24" xfId="3909"/>
    <cellStyle name="Normal 11 13 25" xfId="4042"/>
    <cellStyle name="Normal 11 13 26" xfId="4174"/>
    <cellStyle name="Normal 11 13 27" xfId="4307"/>
    <cellStyle name="Normal 11 13 3" xfId="1126"/>
    <cellStyle name="Normal 11 13 4" xfId="1252"/>
    <cellStyle name="Normal 11 13 5" xfId="1379"/>
    <cellStyle name="Normal 11 13 6" xfId="1509"/>
    <cellStyle name="Normal 11 13 7" xfId="1638"/>
    <cellStyle name="Normal 11 13 8" xfId="1774"/>
    <cellStyle name="Normal 11 13 9" xfId="1907"/>
    <cellStyle name="Normal 11 14" xfId="824"/>
    <cellStyle name="Normal 11 14 10" xfId="2036"/>
    <cellStyle name="Normal 11 14 11" xfId="2170"/>
    <cellStyle name="Normal 11 14 12" xfId="2303"/>
    <cellStyle name="Normal 11 14 13" xfId="2434"/>
    <cellStyle name="Normal 11 14 14" xfId="2565"/>
    <cellStyle name="Normal 11 14 15" xfId="2700"/>
    <cellStyle name="Normal 11 14 16" xfId="2831"/>
    <cellStyle name="Normal 11 14 17" xfId="2968"/>
    <cellStyle name="Normal 11 14 18" xfId="3103"/>
    <cellStyle name="Normal 11 14 19" xfId="3235"/>
    <cellStyle name="Normal 11 14 2" xfId="996"/>
    <cellStyle name="Normal 11 14 20" xfId="3367"/>
    <cellStyle name="Normal 11 14 21" xfId="3504"/>
    <cellStyle name="Normal 11 14 22" xfId="3637"/>
    <cellStyle name="Normal 11 14 23" xfId="3770"/>
    <cellStyle name="Normal 11 14 24" xfId="3907"/>
    <cellStyle name="Normal 11 14 25" xfId="4040"/>
    <cellStyle name="Normal 11 14 26" xfId="4172"/>
    <cellStyle name="Normal 11 14 27" xfId="4305"/>
    <cellStyle name="Normal 11 14 3" xfId="1124"/>
    <cellStyle name="Normal 11 14 4" xfId="1250"/>
    <cellStyle name="Normal 11 14 5" xfId="1377"/>
    <cellStyle name="Normal 11 14 6" xfId="1507"/>
    <cellStyle name="Normal 11 14 7" xfId="1636"/>
    <cellStyle name="Normal 11 14 8" xfId="1772"/>
    <cellStyle name="Normal 11 14 9" xfId="1905"/>
    <cellStyle name="Normal 11 15" xfId="829"/>
    <cellStyle name="Normal 11 15 10" xfId="2041"/>
    <cellStyle name="Normal 11 15 11" xfId="2175"/>
    <cellStyle name="Normal 11 15 12" xfId="2308"/>
    <cellStyle name="Normal 11 15 13" xfId="2439"/>
    <cellStyle name="Normal 11 15 14" xfId="2570"/>
    <cellStyle name="Normal 11 15 15" xfId="2705"/>
    <cellStyle name="Normal 11 15 16" xfId="2836"/>
    <cellStyle name="Normal 11 15 17" xfId="2973"/>
    <cellStyle name="Normal 11 15 18" xfId="3108"/>
    <cellStyle name="Normal 11 15 19" xfId="3240"/>
    <cellStyle name="Normal 11 15 2" xfId="1001"/>
    <cellStyle name="Normal 11 15 20" xfId="3372"/>
    <cellStyle name="Normal 11 15 21" xfId="3509"/>
    <cellStyle name="Normal 11 15 22" xfId="3642"/>
    <cellStyle name="Normal 11 15 23" xfId="3775"/>
    <cellStyle name="Normal 11 15 24" xfId="3912"/>
    <cellStyle name="Normal 11 15 25" xfId="4045"/>
    <cellStyle name="Normal 11 15 26" xfId="4177"/>
    <cellStyle name="Normal 11 15 27" xfId="4310"/>
    <cellStyle name="Normal 11 15 3" xfId="1129"/>
    <cellStyle name="Normal 11 15 4" xfId="1255"/>
    <cellStyle name="Normal 11 15 5" xfId="1382"/>
    <cellStyle name="Normal 11 15 6" xfId="1512"/>
    <cellStyle name="Normal 11 15 7" xfId="1641"/>
    <cellStyle name="Normal 11 15 8" xfId="1777"/>
    <cellStyle name="Normal 11 15 9" xfId="1910"/>
    <cellStyle name="Normal 11 16" xfId="827"/>
    <cellStyle name="Normal 11 16 10" xfId="2039"/>
    <cellStyle name="Normal 11 16 11" xfId="2173"/>
    <cellStyle name="Normal 11 16 12" xfId="2306"/>
    <cellStyle name="Normal 11 16 13" xfId="2437"/>
    <cellStyle name="Normal 11 16 14" xfId="2568"/>
    <cellStyle name="Normal 11 16 15" xfId="2703"/>
    <cellStyle name="Normal 11 16 16" xfId="2834"/>
    <cellStyle name="Normal 11 16 17" xfId="2971"/>
    <cellStyle name="Normal 11 16 18" xfId="3106"/>
    <cellStyle name="Normal 11 16 19" xfId="3238"/>
    <cellStyle name="Normal 11 16 2" xfId="999"/>
    <cellStyle name="Normal 11 16 20" xfId="3370"/>
    <cellStyle name="Normal 11 16 21" xfId="3507"/>
    <cellStyle name="Normal 11 16 22" xfId="3640"/>
    <cellStyle name="Normal 11 16 23" xfId="3773"/>
    <cellStyle name="Normal 11 16 24" xfId="3910"/>
    <cellStyle name="Normal 11 16 25" xfId="4043"/>
    <cellStyle name="Normal 11 16 26" xfId="4175"/>
    <cellStyle name="Normal 11 16 27" xfId="4308"/>
    <cellStyle name="Normal 11 16 3" xfId="1127"/>
    <cellStyle name="Normal 11 16 4" xfId="1253"/>
    <cellStyle name="Normal 11 16 5" xfId="1380"/>
    <cellStyle name="Normal 11 16 6" xfId="1510"/>
    <cellStyle name="Normal 11 16 7" xfId="1639"/>
    <cellStyle name="Normal 11 16 8" xfId="1775"/>
    <cellStyle name="Normal 11 16 9" xfId="1908"/>
    <cellStyle name="Normal 11 17" xfId="831"/>
    <cellStyle name="Normal 11 17 10" xfId="2043"/>
    <cellStyle name="Normal 11 17 11" xfId="2177"/>
    <cellStyle name="Normal 11 17 12" xfId="2310"/>
    <cellStyle name="Normal 11 17 13" xfId="2441"/>
    <cellStyle name="Normal 11 17 14" xfId="2572"/>
    <cellStyle name="Normal 11 17 15" xfId="2707"/>
    <cellStyle name="Normal 11 17 16" xfId="2838"/>
    <cellStyle name="Normal 11 17 17" xfId="2975"/>
    <cellStyle name="Normal 11 17 18" xfId="3110"/>
    <cellStyle name="Normal 11 17 19" xfId="3242"/>
    <cellStyle name="Normal 11 17 2" xfId="1003"/>
    <cellStyle name="Normal 11 17 20" xfId="3374"/>
    <cellStyle name="Normal 11 17 21" xfId="3511"/>
    <cellStyle name="Normal 11 17 22" xfId="3644"/>
    <cellStyle name="Normal 11 17 23" xfId="3777"/>
    <cellStyle name="Normal 11 17 24" xfId="3914"/>
    <cellStyle name="Normal 11 17 25" xfId="4047"/>
    <cellStyle name="Normal 11 17 26" xfId="4179"/>
    <cellStyle name="Normal 11 17 27" xfId="4312"/>
    <cellStyle name="Normal 11 17 3" xfId="1131"/>
    <cellStyle name="Normal 11 17 4" xfId="1257"/>
    <cellStyle name="Normal 11 17 5" xfId="1384"/>
    <cellStyle name="Normal 11 17 6" xfId="1514"/>
    <cellStyle name="Normal 11 17 7" xfId="1643"/>
    <cellStyle name="Normal 11 17 8" xfId="1779"/>
    <cellStyle name="Normal 11 17 9" xfId="1912"/>
    <cellStyle name="Normal 11 18" xfId="828"/>
    <cellStyle name="Normal 11 18 10" xfId="2040"/>
    <cellStyle name="Normal 11 18 11" xfId="2174"/>
    <cellStyle name="Normal 11 18 12" xfId="2307"/>
    <cellStyle name="Normal 11 18 13" xfId="2438"/>
    <cellStyle name="Normal 11 18 14" xfId="2569"/>
    <cellStyle name="Normal 11 18 15" xfId="2704"/>
    <cellStyle name="Normal 11 18 16" xfId="2835"/>
    <cellStyle name="Normal 11 18 17" xfId="2972"/>
    <cellStyle name="Normal 11 18 18" xfId="3107"/>
    <cellStyle name="Normal 11 18 19" xfId="3239"/>
    <cellStyle name="Normal 11 18 2" xfId="1000"/>
    <cellStyle name="Normal 11 18 20" xfId="3371"/>
    <cellStyle name="Normal 11 18 21" xfId="3508"/>
    <cellStyle name="Normal 11 18 22" xfId="3641"/>
    <cellStyle name="Normal 11 18 23" xfId="3774"/>
    <cellStyle name="Normal 11 18 24" xfId="3911"/>
    <cellStyle name="Normal 11 18 25" xfId="4044"/>
    <cellStyle name="Normal 11 18 26" xfId="4176"/>
    <cellStyle name="Normal 11 18 27" xfId="4309"/>
    <cellStyle name="Normal 11 18 3" xfId="1128"/>
    <cellStyle name="Normal 11 18 4" xfId="1254"/>
    <cellStyle name="Normal 11 18 5" xfId="1381"/>
    <cellStyle name="Normal 11 18 6" xfId="1511"/>
    <cellStyle name="Normal 11 18 7" xfId="1640"/>
    <cellStyle name="Normal 11 18 8" xfId="1776"/>
    <cellStyle name="Normal 11 18 9" xfId="1909"/>
    <cellStyle name="Normal 11 19" xfId="830"/>
    <cellStyle name="Normal 11 19 10" xfId="2042"/>
    <cellStyle name="Normal 11 19 11" xfId="2176"/>
    <cellStyle name="Normal 11 19 12" xfId="2309"/>
    <cellStyle name="Normal 11 19 13" xfId="2440"/>
    <cellStyle name="Normal 11 19 14" xfId="2571"/>
    <cellStyle name="Normal 11 19 15" xfId="2706"/>
    <cellStyle name="Normal 11 19 16" xfId="2837"/>
    <cellStyle name="Normal 11 19 17" xfId="2974"/>
    <cellStyle name="Normal 11 19 18" xfId="3109"/>
    <cellStyle name="Normal 11 19 19" xfId="3241"/>
    <cellStyle name="Normal 11 19 2" xfId="1002"/>
    <cellStyle name="Normal 11 19 20" xfId="3373"/>
    <cellStyle name="Normal 11 19 21" xfId="3510"/>
    <cellStyle name="Normal 11 19 22" xfId="3643"/>
    <cellStyle name="Normal 11 19 23" xfId="3776"/>
    <cellStyle name="Normal 11 19 24" xfId="3913"/>
    <cellStyle name="Normal 11 19 25" xfId="4046"/>
    <cellStyle name="Normal 11 19 26" xfId="4178"/>
    <cellStyle name="Normal 11 19 27" xfId="4311"/>
    <cellStyle name="Normal 11 19 3" xfId="1130"/>
    <cellStyle name="Normal 11 19 4" xfId="1256"/>
    <cellStyle name="Normal 11 19 5" xfId="1383"/>
    <cellStyle name="Normal 11 19 6" xfId="1513"/>
    <cellStyle name="Normal 11 19 7" xfId="1642"/>
    <cellStyle name="Normal 11 19 8" xfId="1778"/>
    <cellStyle name="Normal 11 19 9" xfId="1911"/>
    <cellStyle name="Normal 11 2" xfId="313"/>
    <cellStyle name="Normal 11 2 10" xfId="2026"/>
    <cellStyle name="Normal 11 2 11" xfId="2160"/>
    <cellStyle name="Normal 11 2 12" xfId="2293"/>
    <cellStyle name="Normal 11 2 13" xfId="2424"/>
    <cellStyle name="Normal 11 2 14" xfId="2555"/>
    <cellStyle name="Normal 11 2 15" xfId="2690"/>
    <cellStyle name="Normal 11 2 16" xfId="2821"/>
    <cellStyle name="Normal 11 2 17" xfId="2958"/>
    <cellStyle name="Normal 11 2 18" xfId="3093"/>
    <cellStyle name="Normal 11 2 19" xfId="3225"/>
    <cellStyle name="Normal 11 2 2" xfId="986"/>
    <cellStyle name="Normal 11 2 20" xfId="3357"/>
    <cellStyle name="Normal 11 2 21" xfId="3494"/>
    <cellStyle name="Normal 11 2 22" xfId="3627"/>
    <cellStyle name="Normal 11 2 23" xfId="3760"/>
    <cellStyle name="Normal 11 2 24" xfId="3897"/>
    <cellStyle name="Normal 11 2 25" xfId="4030"/>
    <cellStyle name="Normal 11 2 26" xfId="4162"/>
    <cellStyle name="Normal 11 2 27" xfId="4295"/>
    <cellStyle name="Normal 11 2 28" xfId="814"/>
    <cellStyle name="Normal 11 2 3" xfId="1115"/>
    <cellStyle name="Normal 11 2 4" xfId="1241"/>
    <cellStyle name="Normal 11 2 5" xfId="1368"/>
    <cellStyle name="Normal 11 2 6" xfId="1497"/>
    <cellStyle name="Normal 11 2 7" xfId="1626"/>
    <cellStyle name="Normal 11 2 8" xfId="1762"/>
    <cellStyle name="Normal 11 2 9" xfId="1895"/>
    <cellStyle name="Normal 11 20" xfId="833"/>
    <cellStyle name="Normal 11 20 10" xfId="2045"/>
    <cellStyle name="Normal 11 20 11" xfId="2179"/>
    <cellStyle name="Normal 11 20 12" xfId="2312"/>
    <cellStyle name="Normal 11 20 13" xfId="2443"/>
    <cellStyle name="Normal 11 20 14" xfId="2574"/>
    <cellStyle name="Normal 11 20 15" xfId="2709"/>
    <cellStyle name="Normal 11 20 16" xfId="2840"/>
    <cellStyle name="Normal 11 20 17" xfId="2977"/>
    <cellStyle name="Normal 11 20 18" xfId="3112"/>
    <cellStyle name="Normal 11 20 19" xfId="3244"/>
    <cellStyle name="Normal 11 20 2" xfId="1005"/>
    <cellStyle name="Normal 11 20 20" xfId="3376"/>
    <cellStyle name="Normal 11 20 21" xfId="3513"/>
    <cellStyle name="Normal 11 20 22" xfId="3646"/>
    <cellStyle name="Normal 11 20 23" xfId="3779"/>
    <cellStyle name="Normal 11 20 24" xfId="3916"/>
    <cellStyle name="Normal 11 20 25" xfId="4049"/>
    <cellStyle name="Normal 11 20 26" xfId="4181"/>
    <cellStyle name="Normal 11 20 27" xfId="4314"/>
    <cellStyle name="Normal 11 20 3" xfId="1133"/>
    <cellStyle name="Normal 11 20 4" xfId="1259"/>
    <cellStyle name="Normal 11 20 5" xfId="1386"/>
    <cellStyle name="Normal 11 20 6" xfId="1516"/>
    <cellStyle name="Normal 11 20 7" xfId="1645"/>
    <cellStyle name="Normal 11 20 8" xfId="1781"/>
    <cellStyle name="Normal 11 20 9" xfId="1914"/>
    <cellStyle name="Normal 11 21" xfId="832"/>
    <cellStyle name="Normal 11 21 10" xfId="2044"/>
    <cellStyle name="Normal 11 21 11" xfId="2178"/>
    <cellStyle name="Normal 11 21 12" xfId="2311"/>
    <cellStyle name="Normal 11 21 13" xfId="2442"/>
    <cellStyle name="Normal 11 21 14" xfId="2573"/>
    <cellStyle name="Normal 11 21 15" xfId="2708"/>
    <cellStyle name="Normal 11 21 16" xfId="2839"/>
    <cellStyle name="Normal 11 21 17" xfId="2976"/>
    <cellStyle name="Normal 11 21 18" xfId="3111"/>
    <cellStyle name="Normal 11 21 19" xfId="3243"/>
    <cellStyle name="Normal 11 21 2" xfId="1004"/>
    <cellStyle name="Normal 11 21 20" xfId="3375"/>
    <cellStyle name="Normal 11 21 21" xfId="3512"/>
    <cellStyle name="Normal 11 21 22" xfId="3645"/>
    <cellStyle name="Normal 11 21 23" xfId="3778"/>
    <cellStyle name="Normal 11 21 24" xfId="3915"/>
    <cellStyle name="Normal 11 21 25" xfId="4048"/>
    <cellStyle name="Normal 11 21 26" xfId="4180"/>
    <cellStyle name="Normal 11 21 27" xfId="4313"/>
    <cellStyle name="Normal 11 21 3" xfId="1132"/>
    <cellStyle name="Normal 11 21 4" xfId="1258"/>
    <cellStyle name="Normal 11 21 5" xfId="1385"/>
    <cellStyle name="Normal 11 21 6" xfId="1515"/>
    <cellStyle name="Normal 11 21 7" xfId="1644"/>
    <cellStyle name="Normal 11 21 8" xfId="1780"/>
    <cellStyle name="Normal 11 21 9" xfId="1913"/>
    <cellStyle name="Normal 11 22" xfId="834"/>
    <cellStyle name="Normal 11 22 10" xfId="2046"/>
    <cellStyle name="Normal 11 22 11" xfId="2180"/>
    <cellStyle name="Normal 11 22 12" xfId="2313"/>
    <cellStyle name="Normal 11 22 13" xfId="2444"/>
    <cellStyle name="Normal 11 22 14" xfId="2575"/>
    <cellStyle name="Normal 11 22 15" xfId="2710"/>
    <cellStyle name="Normal 11 22 16" xfId="2841"/>
    <cellStyle name="Normal 11 22 17" xfId="2978"/>
    <cellStyle name="Normal 11 22 18" xfId="3113"/>
    <cellStyle name="Normal 11 22 19" xfId="3245"/>
    <cellStyle name="Normal 11 22 2" xfId="1006"/>
    <cellStyle name="Normal 11 22 20" xfId="3377"/>
    <cellStyle name="Normal 11 22 21" xfId="3514"/>
    <cellStyle name="Normal 11 22 22" xfId="3647"/>
    <cellStyle name="Normal 11 22 23" xfId="3780"/>
    <cellStyle name="Normal 11 22 24" xfId="3917"/>
    <cellStyle name="Normal 11 22 25" xfId="4050"/>
    <cellStyle name="Normal 11 22 26" xfId="4182"/>
    <cellStyle name="Normal 11 22 27" xfId="4315"/>
    <cellStyle name="Normal 11 22 3" xfId="1134"/>
    <cellStyle name="Normal 11 22 4" xfId="1260"/>
    <cellStyle name="Normal 11 22 5" xfId="1387"/>
    <cellStyle name="Normal 11 22 6" xfId="1517"/>
    <cellStyle name="Normal 11 22 7" xfId="1646"/>
    <cellStyle name="Normal 11 22 8" xfId="1782"/>
    <cellStyle name="Normal 11 22 9" xfId="1915"/>
    <cellStyle name="Normal 11 23" xfId="835"/>
    <cellStyle name="Normal 11 23 10" xfId="2047"/>
    <cellStyle name="Normal 11 23 11" xfId="2181"/>
    <cellStyle name="Normal 11 23 12" xfId="2314"/>
    <cellStyle name="Normal 11 23 13" xfId="2445"/>
    <cellStyle name="Normal 11 23 14" xfId="2576"/>
    <cellStyle name="Normal 11 23 15" xfId="2711"/>
    <cellStyle name="Normal 11 23 16" xfId="2842"/>
    <cellStyle name="Normal 11 23 17" xfId="2979"/>
    <cellStyle name="Normal 11 23 18" xfId="3114"/>
    <cellStyle name="Normal 11 23 19" xfId="3246"/>
    <cellStyle name="Normal 11 23 2" xfId="1007"/>
    <cellStyle name="Normal 11 23 20" xfId="3378"/>
    <cellStyle name="Normal 11 23 21" xfId="3515"/>
    <cellStyle name="Normal 11 23 22" xfId="3648"/>
    <cellStyle name="Normal 11 23 23" xfId="3781"/>
    <cellStyle name="Normal 11 23 24" xfId="3918"/>
    <cellStyle name="Normal 11 23 25" xfId="4051"/>
    <cellStyle name="Normal 11 23 26" xfId="4183"/>
    <cellStyle name="Normal 11 23 27" xfId="4316"/>
    <cellStyle name="Normal 11 23 3" xfId="1135"/>
    <cellStyle name="Normal 11 23 4" xfId="1261"/>
    <cellStyle name="Normal 11 23 5" xfId="1388"/>
    <cellStyle name="Normal 11 23 6" xfId="1518"/>
    <cellStyle name="Normal 11 23 7" xfId="1647"/>
    <cellStyle name="Normal 11 23 8" xfId="1783"/>
    <cellStyle name="Normal 11 23 9" xfId="1916"/>
    <cellStyle name="Normal 11 24" xfId="837"/>
    <cellStyle name="Normal 11 24 10" xfId="2049"/>
    <cellStyle name="Normal 11 24 11" xfId="2183"/>
    <cellStyle name="Normal 11 24 12" xfId="2316"/>
    <cellStyle name="Normal 11 24 13" xfId="2447"/>
    <cellStyle name="Normal 11 24 14" xfId="2578"/>
    <cellStyle name="Normal 11 24 15" xfId="2713"/>
    <cellStyle name="Normal 11 24 16" xfId="2844"/>
    <cellStyle name="Normal 11 24 17" xfId="2981"/>
    <cellStyle name="Normal 11 24 18" xfId="3116"/>
    <cellStyle name="Normal 11 24 19" xfId="3248"/>
    <cellStyle name="Normal 11 24 2" xfId="1009"/>
    <cellStyle name="Normal 11 24 20" xfId="3380"/>
    <cellStyle name="Normal 11 24 21" xfId="3517"/>
    <cellStyle name="Normal 11 24 22" xfId="3650"/>
    <cellStyle name="Normal 11 24 23" xfId="3783"/>
    <cellStyle name="Normal 11 24 24" xfId="3920"/>
    <cellStyle name="Normal 11 24 25" xfId="4053"/>
    <cellStyle name="Normal 11 24 26" xfId="4185"/>
    <cellStyle name="Normal 11 24 27" xfId="4318"/>
    <cellStyle name="Normal 11 24 3" xfId="1137"/>
    <cellStyle name="Normal 11 24 4" xfId="1263"/>
    <cellStyle name="Normal 11 24 5" xfId="1390"/>
    <cellStyle name="Normal 11 24 6" xfId="1520"/>
    <cellStyle name="Normal 11 24 7" xfId="1649"/>
    <cellStyle name="Normal 11 24 8" xfId="1785"/>
    <cellStyle name="Normal 11 24 9" xfId="1918"/>
    <cellStyle name="Normal 11 25" xfId="836"/>
    <cellStyle name="Normal 11 25 10" xfId="2048"/>
    <cellStyle name="Normal 11 25 11" xfId="2182"/>
    <cellStyle name="Normal 11 25 12" xfId="2315"/>
    <cellStyle name="Normal 11 25 13" xfId="2446"/>
    <cellStyle name="Normal 11 25 14" xfId="2577"/>
    <cellStyle name="Normal 11 25 15" xfId="2712"/>
    <cellStyle name="Normal 11 25 16" xfId="2843"/>
    <cellStyle name="Normal 11 25 17" xfId="2980"/>
    <cellStyle name="Normal 11 25 18" xfId="3115"/>
    <cellStyle name="Normal 11 25 19" xfId="3247"/>
    <cellStyle name="Normal 11 25 2" xfId="1008"/>
    <cellStyle name="Normal 11 25 20" xfId="3379"/>
    <cellStyle name="Normal 11 25 21" xfId="3516"/>
    <cellStyle name="Normal 11 25 22" xfId="3649"/>
    <cellStyle name="Normal 11 25 23" xfId="3782"/>
    <cellStyle name="Normal 11 25 24" xfId="3919"/>
    <cellStyle name="Normal 11 25 25" xfId="4052"/>
    <cellStyle name="Normal 11 25 26" xfId="4184"/>
    <cellStyle name="Normal 11 25 27" xfId="4317"/>
    <cellStyle name="Normal 11 25 3" xfId="1136"/>
    <cellStyle name="Normal 11 25 4" xfId="1262"/>
    <cellStyle name="Normal 11 25 5" xfId="1389"/>
    <cellStyle name="Normal 11 25 6" xfId="1519"/>
    <cellStyle name="Normal 11 25 7" xfId="1648"/>
    <cellStyle name="Normal 11 25 8" xfId="1784"/>
    <cellStyle name="Normal 11 25 9" xfId="1917"/>
    <cellStyle name="Normal 11 26" xfId="838"/>
    <cellStyle name="Normal 11 26 10" xfId="2050"/>
    <cellStyle name="Normal 11 26 11" xfId="2184"/>
    <cellStyle name="Normal 11 26 12" xfId="2317"/>
    <cellStyle name="Normal 11 26 13" xfId="2448"/>
    <cellStyle name="Normal 11 26 14" xfId="2579"/>
    <cellStyle name="Normal 11 26 15" xfId="2714"/>
    <cellStyle name="Normal 11 26 16" xfId="2845"/>
    <cellStyle name="Normal 11 26 17" xfId="2982"/>
    <cellStyle name="Normal 11 26 18" xfId="3117"/>
    <cellStyle name="Normal 11 26 19" xfId="3249"/>
    <cellStyle name="Normal 11 26 2" xfId="1010"/>
    <cellStyle name="Normal 11 26 20" xfId="3381"/>
    <cellStyle name="Normal 11 26 21" xfId="3518"/>
    <cellStyle name="Normal 11 26 22" xfId="3651"/>
    <cellStyle name="Normal 11 26 23" xfId="3784"/>
    <cellStyle name="Normal 11 26 24" xfId="3921"/>
    <cellStyle name="Normal 11 26 25" xfId="4054"/>
    <cellStyle name="Normal 11 26 26" xfId="4186"/>
    <cellStyle name="Normal 11 26 27" xfId="4319"/>
    <cellStyle name="Normal 11 26 3" xfId="1138"/>
    <cellStyle name="Normal 11 26 4" xfId="1264"/>
    <cellStyle name="Normal 11 26 5" xfId="1391"/>
    <cellStyle name="Normal 11 26 6" xfId="1521"/>
    <cellStyle name="Normal 11 26 7" xfId="1650"/>
    <cellStyle name="Normal 11 26 8" xfId="1786"/>
    <cellStyle name="Normal 11 26 9" xfId="1919"/>
    <cellStyle name="Normal 11 27" xfId="862"/>
    <cellStyle name="Normal 11 28" xfId="861"/>
    <cellStyle name="Normal 11 29" xfId="863"/>
    <cellStyle name="Normal 11 3" xfId="24"/>
    <cellStyle name="Normal 11 3 10" xfId="2028"/>
    <cellStyle name="Normal 11 3 11" xfId="2162"/>
    <cellStyle name="Normal 11 3 12" xfId="2295"/>
    <cellStyle name="Normal 11 3 13" xfId="2426"/>
    <cellStyle name="Normal 11 3 14" xfId="2557"/>
    <cellStyle name="Normal 11 3 15" xfId="2692"/>
    <cellStyle name="Normal 11 3 16" xfId="2823"/>
    <cellStyle name="Normal 11 3 17" xfId="2960"/>
    <cellStyle name="Normal 11 3 18" xfId="3095"/>
    <cellStyle name="Normal 11 3 19" xfId="3227"/>
    <cellStyle name="Normal 11 3 2" xfId="175"/>
    <cellStyle name="Normal 11 3 2 2" xfId="816"/>
    <cellStyle name="Normal 11 3 20" xfId="3359"/>
    <cellStyle name="Normal 11 3 21" xfId="3496"/>
    <cellStyle name="Normal 11 3 22" xfId="3629"/>
    <cellStyle name="Normal 11 3 23" xfId="3762"/>
    <cellStyle name="Normal 11 3 24" xfId="3899"/>
    <cellStyle name="Normal 11 3 25" xfId="4032"/>
    <cellStyle name="Normal 11 3 26" xfId="4164"/>
    <cellStyle name="Normal 11 3 27" xfId="4297"/>
    <cellStyle name="Normal 11 3 28" xfId="1287"/>
    <cellStyle name="Normal 11 3 29" xfId="4351"/>
    <cellStyle name="Normal 11 3 3" xfId="314"/>
    <cellStyle name="Normal 11 3 3 2" xfId="883"/>
    <cellStyle name="Normal 11 3 30" xfId="4373"/>
    <cellStyle name="Normal 11 3 31" xfId="4399"/>
    <cellStyle name="Normal 11 3 32" xfId="4384"/>
    <cellStyle name="Normal 11 3 33" xfId="4429"/>
    <cellStyle name="Normal 11 3 34" xfId="4468"/>
    <cellStyle name="Normal 11 3 35" xfId="4443"/>
    <cellStyle name="Normal 11 3 36" xfId="4474"/>
    <cellStyle name="Normal 11 3 37" xfId="4505"/>
    <cellStyle name="Normal 11 3 38" xfId="4554"/>
    <cellStyle name="Normal 11 3 39" xfId="4523"/>
    <cellStyle name="Normal 11 3 4" xfId="884"/>
    <cellStyle name="Normal 11 3 40" xfId="4562"/>
    <cellStyle name="Normal 11 3 41" xfId="4564"/>
    <cellStyle name="Normal 11 3 42" xfId="4597"/>
    <cellStyle name="Normal 11 3 43" xfId="4621"/>
    <cellStyle name="Normal 11 3 44" xfId="4608"/>
    <cellStyle name="Normal 11 3 45" xfId="4674"/>
    <cellStyle name="Normal 11 3 46" xfId="4676"/>
    <cellStyle name="Normal 11 3 47" xfId="4675"/>
    <cellStyle name="Normal 11 3 5" xfId="903"/>
    <cellStyle name="Normal 11 3 6" xfId="1499"/>
    <cellStyle name="Normal 11 3 7" xfId="1628"/>
    <cellStyle name="Normal 11 3 8" xfId="1764"/>
    <cellStyle name="Normal 11 3 9" xfId="1897"/>
    <cellStyle name="Normal 11 30" xfId="864"/>
    <cellStyle name="Normal 11 31" xfId="905"/>
    <cellStyle name="Normal 11 32" xfId="1034"/>
    <cellStyle name="Normal 11 33" xfId="1033"/>
    <cellStyle name="Normal 11 34" xfId="1035"/>
    <cellStyle name="Normal 11 35" xfId="1162"/>
    <cellStyle name="Normal 11 36" xfId="1288"/>
    <cellStyle name="Normal 11 37" xfId="1675"/>
    <cellStyle name="Normal 11 38" xfId="1414"/>
    <cellStyle name="Normal 11 39" xfId="1677"/>
    <cellStyle name="Normal 11 4" xfId="815"/>
    <cellStyle name="Normal 11 4 10" xfId="2027"/>
    <cellStyle name="Normal 11 4 11" xfId="2161"/>
    <cellStyle name="Normal 11 4 12" xfId="2294"/>
    <cellStyle name="Normal 11 4 13" xfId="2425"/>
    <cellStyle name="Normal 11 4 14" xfId="2556"/>
    <cellStyle name="Normal 11 4 15" xfId="2691"/>
    <cellStyle name="Normal 11 4 16" xfId="2822"/>
    <cellStyle name="Normal 11 4 17" xfId="2959"/>
    <cellStyle name="Normal 11 4 18" xfId="3094"/>
    <cellStyle name="Normal 11 4 19" xfId="3226"/>
    <cellStyle name="Normal 11 4 2" xfId="987"/>
    <cellStyle name="Normal 11 4 20" xfId="3358"/>
    <cellStyle name="Normal 11 4 21" xfId="3495"/>
    <cellStyle name="Normal 11 4 22" xfId="3628"/>
    <cellStyle name="Normal 11 4 23" xfId="3761"/>
    <cellStyle name="Normal 11 4 24" xfId="3898"/>
    <cellStyle name="Normal 11 4 25" xfId="4031"/>
    <cellStyle name="Normal 11 4 26" xfId="4163"/>
    <cellStyle name="Normal 11 4 27" xfId="4296"/>
    <cellStyle name="Normal 11 4 3" xfId="1116"/>
    <cellStyle name="Normal 11 4 4" xfId="1242"/>
    <cellStyle name="Normal 11 4 5" xfId="1369"/>
    <cellStyle name="Normal 11 4 6" xfId="1498"/>
    <cellStyle name="Normal 11 4 7" xfId="1627"/>
    <cellStyle name="Normal 11 4 8" xfId="1763"/>
    <cellStyle name="Normal 11 4 9" xfId="1896"/>
    <cellStyle name="Normal 11 40" xfId="2075"/>
    <cellStyle name="Normal 11 41" xfId="1811"/>
    <cellStyle name="Normal 11 42" xfId="2074"/>
    <cellStyle name="Normal 11 43" xfId="2209"/>
    <cellStyle name="Normal 11 44" xfId="2604"/>
    <cellStyle name="Normal 11 45" xfId="2603"/>
    <cellStyle name="Normal 11 46" xfId="2871"/>
    <cellStyle name="Normal 11 47" xfId="3007"/>
    <cellStyle name="Normal 11 48" xfId="2869"/>
    <cellStyle name="Normal 11 49" xfId="3006"/>
    <cellStyle name="Normal 11 5" xfId="817"/>
    <cellStyle name="Normal 11 5 10" xfId="2029"/>
    <cellStyle name="Normal 11 5 11" xfId="2163"/>
    <cellStyle name="Normal 11 5 12" xfId="2296"/>
    <cellStyle name="Normal 11 5 13" xfId="2427"/>
    <cellStyle name="Normal 11 5 14" xfId="2558"/>
    <cellStyle name="Normal 11 5 15" xfId="2693"/>
    <cellStyle name="Normal 11 5 16" xfId="2824"/>
    <cellStyle name="Normal 11 5 17" xfId="2961"/>
    <cellStyle name="Normal 11 5 18" xfId="3096"/>
    <cellStyle name="Normal 11 5 19" xfId="3228"/>
    <cellStyle name="Normal 11 5 2" xfId="989"/>
    <cellStyle name="Normal 11 5 20" xfId="3360"/>
    <cellStyle name="Normal 11 5 21" xfId="3497"/>
    <cellStyle name="Normal 11 5 22" xfId="3630"/>
    <cellStyle name="Normal 11 5 23" xfId="3763"/>
    <cellStyle name="Normal 11 5 24" xfId="3900"/>
    <cellStyle name="Normal 11 5 25" xfId="4033"/>
    <cellStyle name="Normal 11 5 26" xfId="4165"/>
    <cellStyle name="Normal 11 5 27" xfId="4298"/>
    <cellStyle name="Normal 11 5 3" xfId="1117"/>
    <cellStyle name="Normal 11 5 4" xfId="1243"/>
    <cellStyle name="Normal 11 5 5" xfId="1370"/>
    <cellStyle name="Normal 11 5 6" xfId="1500"/>
    <cellStyle name="Normal 11 5 7" xfId="1629"/>
    <cellStyle name="Normal 11 5 8" xfId="1765"/>
    <cellStyle name="Normal 11 5 9" xfId="1898"/>
    <cellStyle name="Normal 11 50" xfId="3406"/>
    <cellStyle name="Normal 11 51" xfId="3542"/>
    <cellStyle name="Normal 11 52" xfId="3674"/>
    <cellStyle name="Normal 11 53" xfId="3808"/>
    <cellStyle name="Normal 11 54" xfId="3807"/>
    <cellStyle name="Normal 11 55" xfId="3810"/>
    <cellStyle name="Normal 11 56" xfId="3946"/>
    <cellStyle name="Normal 11 6" xfId="820"/>
    <cellStyle name="Normal 11 6 10" xfId="2032"/>
    <cellStyle name="Normal 11 6 11" xfId="2166"/>
    <cellStyle name="Normal 11 6 12" xfId="2299"/>
    <cellStyle name="Normal 11 6 13" xfId="2430"/>
    <cellStyle name="Normal 11 6 14" xfId="2561"/>
    <cellStyle name="Normal 11 6 15" xfId="2696"/>
    <cellStyle name="Normal 11 6 16" xfId="2827"/>
    <cellStyle name="Normal 11 6 17" xfId="2964"/>
    <cellStyle name="Normal 11 6 18" xfId="3099"/>
    <cellStyle name="Normal 11 6 19" xfId="3231"/>
    <cellStyle name="Normal 11 6 2" xfId="992"/>
    <cellStyle name="Normal 11 6 20" xfId="3363"/>
    <cellStyle name="Normal 11 6 21" xfId="3500"/>
    <cellStyle name="Normal 11 6 22" xfId="3633"/>
    <cellStyle name="Normal 11 6 23" xfId="3766"/>
    <cellStyle name="Normal 11 6 24" xfId="3903"/>
    <cellStyle name="Normal 11 6 25" xfId="4036"/>
    <cellStyle name="Normal 11 6 26" xfId="4168"/>
    <cellStyle name="Normal 11 6 27" xfId="4301"/>
    <cellStyle name="Normal 11 6 3" xfId="1120"/>
    <cellStyle name="Normal 11 6 4" xfId="1246"/>
    <cellStyle name="Normal 11 6 5" xfId="1373"/>
    <cellStyle name="Normal 11 6 6" xfId="1503"/>
    <cellStyle name="Normal 11 6 7" xfId="1632"/>
    <cellStyle name="Normal 11 6 8" xfId="1768"/>
    <cellStyle name="Normal 11 6 9" xfId="1901"/>
    <cellStyle name="Normal 11 7" xfId="818"/>
    <cellStyle name="Normal 11 7 10" xfId="2030"/>
    <cellStyle name="Normal 11 7 11" xfId="2164"/>
    <cellStyle name="Normal 11 7 12" xfId="2297"/>
    <cellStyle name="Normal 11 7 13" xfId="2428"/>
    <cellStyle name="Normal 11 7 14" xfId="2559"/>
    <cellStyle name="Normal 11 7 15" xfId="2694"/>
    <cellStyle name="Normal 11 7 16" xfId="2825"/>
    <cellStyle name="Normal 11 7 17" xfId="2962"/>
    <cellStyle name="Normal 11 7 18" xfId="3097"/>
    <cellStyle name="Normal 11 7 19" xfId="3229"/>
    <cellStyle name="Normal 11 7 2" xfId="990"/>
    <cellStyle name="Normal 11 7 20" xfId="3361"/>
    <cellStyle name="Normal 11 7 21" xfId="3498"/>
    <cellStyle name="Normal 11 7 22" xfId="3631"/>
    <cellStyle name="Normal 11 7 23" xfId="3764"/>
    <cellStyle name="Normal 11 7 24" xfId="3901"/>
    <cellStyle name="Normal 11 7 25" xfId="4034"/>
    <cellStyle name="Normal 11 7 26" xfId="4166"/>
    <cellStyle name="Normal 11 7 27" xfId="4299"/>
    <cellStyle name="Normal 11 7 3" xfId="1118"/>
    <cellStyle name="Normal 11 7 4" xfId="1244"/>
    <cellStyle name="Normal 11 7 5" xfId="1371"/>
    <cellStyle name="Normal 11 7 6" xfId="1501"/>
    <cellStyle name="Normal 11 7 7" xfId="1630"/>
    <cellStyle name="Normal 11 7 8" xfId="1766"/>
    <cellStyle name="Normal 11 7 9" xfId="1899"/>
    <cellStyle name="Normal 11 8" xfId="819"/>
    <cellStyle name="Normal 11 8 10" xfId="2031"/>
    <cellStyle name="Normal 11 8 11" xfId="2165"/>
    <cellStyle name="Normal 11 8 12" xfId="2298"/>
    <cellStyle name="Normal 11 8 13" xfId="2429"/>
    <cellStyle name="Normal 11 8 14" xfId="2560"/>
    <cellStyle name="Normal 11 8 15" xfId="2695"/>
    <cellStyle name="Normal 11 8 16" xfId="2826"/>
    <cellStyle name="Normal 11 8 17" xfId="2963"/>
    <cellStyle name="Normal 11 8 18" xfId="3098"/>
    <cellStyle name="Normal 11 8 19" xfId="3230"/>
    <cellStyle name="Normal 11 8 2" xfId="991"/>
    <cellStyle name="Normal 11 8 20" xfId="3362"/>
    <cellStyle name="Normal 11 8 21" xfId="3499"/>
    <cellStyle name="Normal 11 8 22" xfId="3632"/>
    <cellStyle name="Normal 11 8 23" xfId="3765"/>
    <cellStyle name="Normal 11 8 24" xfId="3902"/>
    <cellStyle name="Normal 11 8 25" xfId="4035"/>
    <cellStyle name="Normal 11 8 26" xfId="4167"/>
    <cellStyle name="Normal 11 8 27" xfId="4300"/>
    <cellStyle name="Normal 11 8 3" xfId="1119"/>
    <cellStyle name="Normal 11 8 4" xfId="1245"/>
    <cellStyle name="Normal 11 8 5" xfId="1372"/>
    <cellStyle name="Normal 11 8 6" xfId="1502"/>
    <cellStyle name="Normal 11 8 7" xfId="1631"/>
    <cellStyle name="Normal 11 8 8" xfId="1767"/>
    <cellStyle name="Normal 11 8 9" xfId="1900"/>
    <cellStyle name="Normal 11 9" xfId="821"/>
    <cellStyle name="Normal 11 9 10" xfId="2033"/>
    <cellStyle name="Normal 11 9 11" xfId="2167"/>
    <cellStyle name="Normal 11 9 12" xfId="2300"/>
    <cellStyle name="Normal 11 9 13" xfId="2431"/>
    <cellStyle name="Normal 11 9 14" xfId="2562"/>
    <cellStyle name="Normal 11 9 15" xfId="2697"/>
    <cellStyle name="Normal 11 9 16" xfId="2828"/>
    <cellStyle name="Normal 11 9 17" xfId="2965"/>
    <cellStyle name="Normal 11 9 18" xfId="3100"/>
    <cellStyle name="Normal 11 9 19" xfId="3232"/>
    <cellStyle name="Normal 11 9 2" xfId="993"/>
    <cellStyle name="Normal 11 9 20" xfId="3364"/>
    <cellStyle name="Normal 11 9 21" xfId="3501"/>
    <cellStyle name="Normal 11 9 22" xfId="3634"/>
    <cellStyle name="Normal 11 9 23" xfId="3767"/>
    <cellStyle name="Normal 11 9 24" xfId="3904"/>
    <cellStyle name="Normal 11 9 25" xfId="4037"/>
    <cellStyle name="Normal 11 9 26" xfId="4169"/>
    <cellStyle name="Normal 11 9 27" xfId="4302"/>
    <cellStyle name="Normal 11 9 3" xfId="1121"/>
    <cellStyle name="Normal 11 9 4" xfId="1247"/>
    <cellStyle name="Normal 11 9 5" xfId="1374"/>
    <cellStyle name="Normal 11 9 6" xfId="1504"/>
    <cellStyle name="Normal 11 9 7" xfId="1633"/>
    <cellStyle name="Normal 11 9 8" xfId="1769"/>
    <cellStyle name="Normal 11 9 9" xfId="1902"/>
    <cellStyle name="Normal 110" xfId="858"/>
    <cellStyle name="Normal 110 10" xfId="2070"/>
    <cellStyle name="Normal 110 11" xfId="2204"/>
    <cellStyle name="Normal 110 12" xfId="2337"/>
    <cellStyle name="Normal 110 13" xfId="2468"/>
    <cellStyle name="Normal 110 14" xfId="2599"/>
    <cellStyle name="Normal 110 15" xfId="2734"/>
    <cellStyle name="Normal 110 16" xfId="2865"/>
    <cellStyle name="Normal 110 17" xfId="3002"/>
    <cellStyle name="Normal 110 18" xfId="3137"/>
    <cellStyle name="Normal 110 19" xfId="3269"/>
    <cellStyle name="Normal 110 2" xfId="1030"/>
    <cellStyle name="Normal 110 20" xfId="3401"/>
    <cellStyle name="Normal 110 21" xfId="3538"/>
    <cellStyle name="Normal 110 22" xfId="3671"/>
    <cellStyle name="Normal 110 23" xfId="3804"/>
    <cellStyle name="Normal 110 24" xfId="3941"/>
    <cellStyle name="Normal 110 25" xfId="4074"/>
    <cellStyle name="Normal 110 26" xfId="4206"/>
    <cellStyle name="Normal 110 27" xfId="4339"/>
    <cellStyle name="Normal 110 3" xfId="1158"/>
    <cellStyle name="Normal 110 4" xfId="1284"/>
    <cellStyle name="Normal 110 5" xfId="1411"/>
    <cellStyle name="Normal 110 6" xfId="1541"/>
    <cellStyle name="Normal 110 7" xfId="1670"/>
    <cellStyle name="Normal 110 8" xfId="1806"/>
    <cellStyle name="Normal 110 9" xfId="1939"/>
    <cellStyle name="Normal 111" xfId="859"/>
    <cellStyle name="Normal 111 10" xfId="2071"/>
    <cellStyle name="Normal 111 11" xfId="2205"/>
    <cellStyle name="Normal 111 12" xfId="2338"/>
    <cellStyle name="Normal 111 13" xfId="2469"/>
    <cellStyle name="Normal 111 14" xfId="2600"/>
    <cellStyle name="Normal 111 15" xfId="2735"/>
    <cellStyle name="Normal 111 16" xfId="2866"/>
    <cellStyle name="Normal 111 17" xfId="3003"/>
    <cellStyle name="Normal 111 18" xfId="3138"/>
    <cellStyle name="Normal 111 19" xfId="3270"/>
    <cellStyle name="Normal 111 2" xfId="1031"/>
    <cellStyle name="Normal 111 20" xfId="3402"/>
    <cellStyle name="Normal 111 21" xfId="3539"/>
    <cellStyle name="Normal 111 22" xfId="3672"/>
    <cellStyle name="Normal 111 23" xfId="3805"/>
    <cellStyle name="Normal 111 24" xfId="3942"/>
    <cellStyle name="Normal 111 25" xfId="4075"/>
    <cellStyle name="Normal 111 26" xfId="4207"/>
    <cellStyle name="Normal 111 27" xfId="4340"/>
    <cellStyle name="Normal 111 3" xfId="1159"/>
    <cellStyle name="Normal 111 4" xfId="1285"/>
    <cellStyle name="Normal 111 5" xfId="1412"/>
    <cellStyle name="Normal 111 6" xfId="1542"/>
    <cellStyle name="Normal 111 7" xfId="1671"/>
    <cellStyle name="Normal 111 8" xfId="1807"/>
    <cellStyle name="Normal 111 9" xfId="1940"/>
    <cellStyle name="Normal 112" xfId="860"/>
    <cellStyle name="Normal 112 10" xfId="2072"/>
    <cellStyle name="Normal 112 11" xfId="2206"/>
    <cellStyle name="Normal 112 12" xfId="2339"/>
    <cellStyle name="Normal 112 13" xfId="2470"/>
    <cellStyle name="Normal 112 14" xfId="2601"/>
    <cellStyle name="Normal 112 15" xfId="2736"/>
    <cellStyle name="Normal 112 16" xfId="2867"/>
    <cellStyle name="Normal 112 17" xfId="3004"/>
    <cellStyle name="Normal 112 18" xfId="3139"/>
    <cellStyle name="Normal 112 19" xfId="3271"/>
    <cellStyle name="Normal 112 2" xfId="1032"/>
    <cellStyle name="Normal 112 20" xfId="3403"/>
    <cellStyle name="Normal 112 21" xfId="3540"/>
    <cellStyle name="Normal 112 22" xfId="3673"/>
    <cellStyle name="Normal 112 23" xfId="3806"/>
    <cellStyle name="Normal 112 24" xfId="3943"/>
    <cellStyle name="Normal 112 25" xfId="4076"/>
    <cellStyle name="Normal 112 26" xfId="4208"/>
    <cellStyle name="Normal 112 27" xfId="4341"/>
    <cellStyle name="Normal 112 3" xfId="1160"/>
    <cellStyle name="Normal 112 4" xfId="1286"/>
    <cellStyle name="Normal 112 5" xfId="1413"/>
    <cellStyle name="Normal 112 6" xfId="1543"/>
    <cellStyle name="Normal 112 7" xfId="1672"/>
    <cellStyle name="Normal 112 8" xfId="1808"/>
    <cellStyle name="Normal 112 9" xfId="1941"/>
    <cellStyle name="Normal 113" xfId="706"/>
    <cellStyle name="Normal 114" xfId="707"/>
    <cellStyle name="Normal 115" xfId="708"/>
    <cellStyle name="Normal 116" xfId="709"/>
    <cellStyle name="Normal 117" xfId="710"/>
    <cellStyle name="Normal 118" xfId="711"/>
    <cellStyle name="Normal 119" xfId="712"/>
    <cellStyle name="Normal 12" xfId="173"/>
    <cellStyle name="Normal 12 10" xfId="1948"/>
    <cellStyle name="Normal 12 11" xfId="2082"/>
    <cellStyle name="Normal 12 12" xfId="2215"/>
    <cellStyle name="Normal 12 13" xfId="2346"/>
    <cellStyle name="Normal 12 14" xfId="2477"/>
    <cellStyle name="Normal 12 15" xfId="2612"/>
    <cellStyle name="Normal 12 16" xfId="2743"/>
    <cellStyle name="Normal 12 17" xfId="2880"/>
    <cellStyle name="Normal 12 18" xfId="3015"/>
    <cellStyle name="Normal 12 19" xfId="3147"/>
    <cellStyle name="Normal 12 2" xfId="315"/>
    <cellStyle name="Normal 12 2 2" xfId="737"/>
    <cellStyle name="Normal 12 20" xfId="3279"/>
    <cellStyle name="Normal 12 21" xfId="3416"/>
    <cellStyle name="Normal 12 22" xfId="3549"/>
    <cellStyle name="Normal 12 23" xfId="3682"/>
    <cellStyle name="Normal 12 24" xfId="3819"/>
    <cellStyle name="Normal 12 25" xfId="3952"/>
    <cellStyle name="Normal 12 26" xfId="4084"/>
    <cellStyle name="Normal 12 27" xfId="4217"/>
    <cellStyle name="Normal 12 28" xfId="908"/>
    <cellStyle name="Normal 12 29" xfId="4349"/>
    <cellStyle name="Normal 12 3" xfId="400"/>
    <cellStyle name="Normal 12 3 2" xfId="872"/>
    <cellStyle name="Normal 12 30" xfId="4372"/>
    <cellStyle name="Normal 12 31" xfId="4397"/>
    <cellStyle name="Normal 12 32" xfId="4385"/>
    <cellStyle name="Normal 12 33" xfId="4427"/>
    <cellStyle name="Normal 12 34" xfId="4466"/>
    <cellStyle name="Normal 12 35" xfId="4446"/>
    <cellStyle name="Normal 12 36" xfId="4478"/>
    <cellStyle name="Normal 12 37" xfId="4502"/>
    <cellStyle name="Normal 12 38" xfId="4552"/>
    <cellStyle name="Normal 12 39" xfId="4527"/>
    <cellStyle name="Normal 12 4" xfId="399"/>
    <cellStyle name="Normal 12 4 2" xfId="873"/>
    <cellStyle name="Normal 12 40" xfId="4567"/>
    <cellStyle name="Normal 12 41" xfId="4521"/>
    <cellStyle name="Normal 12 42" xfId="4595"/>
    <cellStyle name="Normal 12 43" xfId="4603"/>
    <cellStyle name="Normal 12 44" xfId="4612"/>
    <cellStyle name="Normal 12 45" xfId="4654"/>
    <cellStyle name="Normal 12 46" xfId="4663"/>
    <cellStyle name="Normal 12 47" xfId="4662"/>
    <cellStyle name="Normal 12 5" xfId="896"/>
    <cellStyle name="Normal 12 6" xfId="1419"/>
    <cellStyle name="Normal 12 7" xfId="1548"/>
    <cellStyle name="Normal 12 8" xfId="1684"/>
    <cellStyle name="Normal 12 9" xfId="1817"/>
    <cellStyle name="Normal 120" xfId="4491"/>
    <cellStyle name="Normal 121" xfId="4418"/>
    <cellStyle name="Normal 122" xfId="4444"/>
    <cellStyle name="Normal 123" xfId="4457"/>
    <cellStyle name="Normal 124" xfId="4584"/>
    <cellStyle name="Normal 125" xfId="4525"/>
    <cellStyle name="Normal 126" xfId="4614"/>
    <cellStyle name="Normal 127" xfId="4547"/>
    <cellStyle name="Normal 128" xfId="4609"/>
    <cellStyle name="Normal 129" xfId="4641"/>
    <cellStyle name="Normal 13" xfId="183"/>
    <cellStyle name="Normal 13 10" xfId="1949"/>
    <cellStyle name="Normal 13 11" xfId="2083"/>
    <cellStyle name="Normal 13 12" xfId="2216"/>
    <cellStyle name="Normal 13 13" xfId="2347"/>
    <cellStyle name="Normal 13 14" xfId="2478"/>
    <cellStyle name="Normal 13 15" xfId="2613"/>
    <cellStyle name="Normal 13 16" xfId="2744"/>
    <cellStyle name="Normal 13 17" xfId="2881"/>
    <cellStyle name="Normal 13 18" xfId="3016"/>
    <cellStyle name="Normal 13 19" xfId="3148"/>
    <cellStyle name="Normal 13 2" xfId="351"/>
    <cellStyle name="Normal 13 2 2" xfId="909"/>
    <cellStyle name="Normal 13 20" xfId="3280"/>
    <cellStyle name="Normal 13 21" xfId="3417"/>
    <cellStyle name="Normal 13 22" xfId="3550"/>
    <cellStyle name="Normal 13 23" xfId="3683"/>
    <cellStyle name="Normal 13 24" xfId="3820"/>
    <cellStyle name="Normal 13 25" xfId="3953"/>
    <cellStyle name="Normal 13 26" xfId="4085"/>
    <cellStyle name="Normal 13 27" xfId="4218"/>
    <cellStyle name="Normal 13 28" xfId="738"/>
    <cellStyle name="Normal 13 3" xfId="1038"/>
    <cellStyle name="Normal 13 4" xfId="1164"/>
    <cellStyle name="Normal 13 5" xfId="1291"/>
    <cellStyle name="Normal 13 6" xfId="1420"/>
    <cellStyle name="Normal 13 7" xfId="1549"/>
    <cellStyle name="Normal 13 8" xfId="1685"/>
    <cellStyle name="Normal 13 9" xfId="1818"/>
    <cellStyle name="Normal 130" xfId="4644"/>
    <cellStyle name="Normal 131" xfId="4672"/>
    <cellStyle name="Normal 14" xfId="172"/>
    <cellStyle name="Normal 14 10" xfId="1950"/>
    <cellStyle name="Normal 14 11" xfId="2084"/>
    <cellStyle name="Normal 14 12" xfId="2217"/>
    <cellStyle name="Normal 14 13" xfId="2348"/>
    <cellStyle name="Normal 14 14" xfId="2479"/>
    <cellStyle name="Normal 14 15" xfId="2614"/>
    <cellStyle name="Normal 14 16" xfId="2745"/>
    <cellStyle name="Normal 14 17" xfId="2882"/>
    <cellStyle name="Normal 14 18" xfId="3017"/>
    <cellStyle name="Normal 14 19" xfId="3149"/>
    <cellStyle name="Normal 14 2" xfId="401"/>
    <cellStyle name="Normal 14 2 2" xfId="910"/>
    <cellStyle name="Normal 14 20" xfId="3281"/>
    <cellStyle name="Normal 14 21" xfId="3418"/>
    <cellStyle name="Normal 14 22" xfId="3551"/>
    <cellStyle name="Normal 14 23" xfId="3684"/>
    <cellStyle name="Normal 14 24" xfId="3821"/>
    <cellStyle name="Normal 14 25" xfId="3954"/>
    <cellStyle name="Normal 14 26" xfId="4086"/>
    <cellStyle name="Normal 14 27" xfId="4219"/>
    <cellStyle name="Normal 14 28" xfId="739"/>
    <cellStyle name="Normal 14 3" xfId="716"/>
    <cellStyle name="Normal 14 3 2" xfId="1039"/>
    <cellStyle name="Normal 14 4" xfId="1165"/>
    <cellStyle name="Normal 14 5" xfId="1292"/>
    <cellStyle name="Normal 14 6" xfId="1421"/>
    <cellStyle name="Normal 14 7" xfId="1550"/>
    <cellStyle name="Normal 14 8" xfId="1686"/>
    <cellStyle name="Normal 14 9" xfId="1819"/>
    <cellStyle name="Normal 15" xfId="697"/>
    <cellStyle name="Normal 15 10" xfId="1951"/>
    <cellStyle name="Normal 15 11" xfId="2085"/>
    <cellStyle name="Normal 15 12" xfId="2218"/>
    <cellStyle name="Normal 15 13" xfId="2349"/>
    <cellStyle name="Normal 15 14" xfId="2480"/>
    <cellStyle name="Normal 15 15" xfId="2615"/>
    <cellStyle name="Normal 15 16" xfId="2746"/>
    <cellStyle name="Normal 15 17" xfId="2883"/>
    <cellStyle name="Normal 15 18" xfId="3018"/>
    <cellStyle name="Normal 15 19" xfId="3150"/>
    <cellStyle name="Normal 15 2" xfId="713"/>
    <cellStyle name="Normal 15 2 2" xfId="911"/>
    <cellStyle name="Normal 15 20" xfId="3282"/>
    <cellStyle name="Normal 15 21" xfId="3419"/>
    <cellStyle name="Normal 15 22" xfId="3552"/>
    <cellStyle name="Normal 15 23" xfId="3685"/>
    <cellStyle name="Normal 15 24" xfId="3822"/>
    <cellStyle name="Normal 15 25" xfId="3955"/>
    <cellStyle name="Normal 15 26" xfId="4087"/>
    <cellStyle name="Normal 15 27" xfId="4220"/>
    <cellStyle name="Normal 15 28" xfId="740"/>
    <cellStyle name="Normal 15 3" xfId="1040"/>
    <cellStyle name="Normal 15 4" xfId="1166"/>
    <cellStyle name="Normal 15 5" xfId="1293"/>
    <cellStyle name="Normal 15 6" xfId="1422"/>
    <cellStyle name="Normal 15 7" xfId="1551"/>
    <cellStyle name="Normal 15 8" xfId="1687"/>
    <cellStyle name="Normal 15 9" xfId="1820"/>
    <cellStyle name="Normal 16" xfId="347"/>
    <cellStyle name="Normal 16 10" xfId="1952"/>
    <cellStyle name="Normal 16 11" xfId="2086"/>
    <cellStyle name="Normal 16 12" xfId="2219"/>
    <cellStyle name="Normal 16 13" xfId="2350"/>
    <cellStyle name="Normal 16 14" xfId="2481"/>
    <cellStyle name="Normal 16 15" xfId="2616"/>
    <cellStyle name="Normal 16 16" xfId="2747"/>
    <cellStyle name="Normal 16 17" xfId="2884"/>
    <cellStyle name="Normal 16 18" xfId="3019"/>
    <cellStyle name="Normal 16 19" xfId="3151"/>
    <cellStyle name="Normal 16 2" xfId="673"/>
    <cellStyle name="Normal 16 2 2" xfId="912"/>
    <cellStyle name="Normal 16 20" xfId="3283"/>
    <cellStyle name="Normal 16 21" xfId="3420"/>
    <cellStyle name="Normal 16 22" xfId="3553"/>
    <cellStyle name="Normal 16 23" xfId="3686"/>
    <cellStyle name="Normal 16 24" xfId="3823"/>
    <cellStyle name="Normal 16 25" xfId="3956"/>
    <cellStyle name="Normal 16 26" xfId="4088"/>
    <cellStyle name="Normal 16 27" xfId="4221"/>
    <cellStyle name="Normal 16 28" xfId="741"/>
    <cellStyle name="Normal 16 3" xfId="1041"/>
    <cellStyle name="Normal 16 4" xfId="1167"/>
    <cellStyle name="Normal 16 5" xfId="1294"/>
    <cellStyle name="Normal 16 6" xfId="1423"/>
    <cellStyle name="Normal 16 7" xfId="1552"/>
    <cellStyle name="Normal 16 8" xfId="1688"/>
    <cellStyle name="Normal 16 9" xfId="1821"/>
    <cellStyle name="Normal 17" xfId="720"/>
    <cellStyle name="Normal 17 10" xfId="1953"/>
    <cellStyle name="Normal 17 11" xfId="2087"/>
    <cellStyle name="Normal 17 12" xfId="2220"/>
    <cellStyle name="Normal 17 13" xfId="2351"/>
    <cellStyle name="Normal 17 14" xfId="2482"/>
    <cellStyle name="Normal 17 15" xfId="2617"/>
    <cellStyle name="Normal 17 16" xfId="2748"/>
    <cellStyle name="Normal 17 17" xfId="2885"/>
    <cellStyle name="Normal 17 18" xfId="3020"/>
    <cellStyle name="Normal 17 19" xfId="3152"/>
    <cellStyle name="Normal 17 2" xfId="913"/>
    <cellStyle name="Normal 17 20" xfId="3284"/>
    <cellStyle name="Normal 17 21" xfId="3421"/>
    <cellStyle name="Normal 17 22" xfId="3554"/>
    <cellStyle name="Normal 17 23" xfId="3687"/>
    <cellStyle name="Normal 17 24" xfId="3824"/>
    <cellStyle name="Normal 17 25" xfId="3957"/>
    <cellStyle name="Normal 17 26" xfId="4089"/>
    <cellStyle name="Normal 17 27" xfId="4222"/>
    <cellStyle name="Normal 17 3" xfId="1042"/>
    <cellStyle name="Normal 17 4" xfId="1168"/>
    <cellStyle name="Normal 17 5" xfId="1295"/>
    <cellStyle name="Normal 17 6" xfId="1424"/>
    <cellStyle name="Normal 17 7" xfId="1553"/>
    <cellStyle name="Normal 17 8" xfId="1689"/>
    <cellStyle name="Normal 17 9" xfId="1822"/>
    <cellStyle name="Normal 18" xfId="718"/>
    <cellStyle name="Normal 18 10" xfId="1954"/>
    <cellStyle name="Normal 18 11" xfId="2088"/>
    <cellStyle name="Normal 18 12" xfId="2221"/>
    <cellStyle name="Normal 18 13" xfId="2352"/>
    <cellStyle name="Normal 18 14" xfId="2483"/>
    <cellStyle name="Normal 18 15" xfId="2618"/>
    <cellStyle name="Normal 18 16" xfId="2749"/>
    <cellStyle name="Normal 18 17" xfId="2886"/>
    <cellStyle name="Normal 18 18" xfId="3021"/>
    <cellStyle name="Normal 18 19" xfId="3153"/>
    <cellStyle name="Normal 18 2" xfId="914"/>
    <cellStyle name="Normal 18 20" xfId="3285"/>
    <cellStyle name="Normal 18 21" xfId="3422"/>
    <cellStyle name="Normal 18 22" xfId="3555"/>
    <cellStyle name="Normal 18 23" xfId="3688"/>
    <cellStyle name="Normal 18 24" xfId="3825"/>
    <cellStyle name="Normal 18 25" xfId="3958"/>
    <cellStyle name="Normal 18 26" xfId="4090"/>
    <cellStyle name="Normal 18 27" xfId="4223"/>
    <cellStyle name="Normal 18 28" xfId="742"/>
    <cellStyle name="Normal 18 3" xfId="1043"/>
    <cellStyle name="Normal 18 4" xfId="1169"/>
    <cellStyle name="Normal 18 5" xfId="1296"/>
    <cellStyle name="Normal 18 6" xfId="1425"/>
    <cellStyle name="Normal 18 7" xfId="1554"/>
    <cellStyle name="Normal 18 8" xfId="1690"/>
    <cellStyle name="Normal 18 9" xfId="1823"/>
    <cellStyle name="Normal 19" xfId="743"/>
    <cellStyle name="Normal 19 10" xfId="1955"/>
    <cellStyle name="Normal 19 11" xfId="2089"/>
    <cellStyle name="Normal 19 12" xfId="2222"/>
    <cellStyle name="Normal 19 13" xfId="2353"/>
    <cellStyle name="Normal 19 14" xfId="2484"/>
    <cellStyle name="Normal 19 15" xfId="2619"/>
    <cellStyle name="Normal 19 16" xfId="2750"/>
    <cellStyle name="Normal 19 17" xfId="2887"/>
    <cellStyle name="Normal 19 18" xfId="3022"/>
    <cellStyle name="Normal 19 19" xfId="3154"/>
    <cellStyle name="Normal 19 2" xfId="915"/>
    <cellStyle name="Normal 19 20" xfId="3286"/>
    <cellStyle name="Normal 19 21" xfId="3423"/>
    <cellStyle name="Normal 19 22" xfId="3556"/>
    <cellStyle name="Normal 19 23" xfId="3689"/>
    <cellStyle name="Normal 19 24" xfId="3826"/>
    <cellStyle name="Normal 19 25" xfId="3959"/>
    <cellStyle name="Normal 19 26" xfId="4091"/>
    <cellStyle name="Normal 19 27" xfId="4224"/>
    <cellStyle name="Normal 19 3" xfId="1044"/>
    <cellStyle name="Normal 19 4" xfId="1170"/>
    <cellStyle name="Normal 19 5" xfId="1297"/>
    <cellStyle name="Normal 19 6" xfId="1426"/>
    <cellStyle name="Normal 19 7" xfId="1555"/>
    <cellStyle name="Normal 19 8" xfId="1691"/>
    <cellStyle name="Normal 19 9" xfId="1824"/>
    <cellStyle name="Normal 2" xfId="25"/>
    <cellStyle name="Normal 2 10" xfId="26"/>
    <cellStyle name="Normal 2 11" xfId="27"/>
    <cellStyle name="Normal 2 11 2" xfId="176"/>
    <cellStyle name="Normal 2 12" xfId="28"/>
    <cellStyle name="Normal 2 13" xfId="29"/>
    <cellStyle name="Normal 2 14" xfId="30"/>
    <cellStyle name="Normal 2 14 2" xfId="316"/>
    <cellStyle name="Normal 2 15" xfId="31"/>
    <cellStyle name="Normal 2 16" xfId="32"/>
    <cellStyle name="Normal 2 17" xfId="33"/>
    <cellStyle name="Normal 2 18" xfId="402"/>
    <cellStyle name="Normal 2 18 2" xfId="726"/>
    <cellStyle name="Normal 2 19" xfId="729"/>
    <cellStyle name="Normal 2 2" xfId="2"/>
    <cellStyle name="Normal 2 2 10" xfId="4386"/>
    <cellStyle name="Normal 2 2 11" xfId="4391"/>
    <cellStyle name="Normal 2 2 12" xfId="4417"/>
    <cellStyle name="Normal 2 2 13" xfId="4447"/>
    <cellStyle name="Normal 2 2 14" xfId="4454"/>
    <cellStyle name="Normal 2 2 15" xfId="4436"/>
    <cellStyle name="Normal 2 2 16" xfId="4493"/>
    <cellStyle name="Normal 2 2 17" xfId="4528"/>
    <cellStyle name="Normal 2 2 18" xfId="4536"/>
    <cellStyle name="Normal 2 2 19" xfId="4515"/>
    <cellStyle name="Normal 2 2 2" xfId="403"/>
    <cellStyle name="Normal 2 2 2 2" xfId="725"/>
    <cellStyle name="Normal 2 2 20" xfId="4541"/>
    <cellStyle name="Normal 2 2 21" xfId="4586"/>
    <cellStyle name="Normal 2 2 22" xfId="4610"/>
    <cellStyle name="Normal 2 2 23" xfId="4617"/>
    <cellStyle name="Normal 2 2 24" xfId="4643"/>
    <cellStyle name="Normal 2 2 25" xfId="4673"/>
    <cellStyle name="Normal 2 2 26" xfId="4679"/>
    <cellStyle name="Normal 2 2 3" xfId="694"/>
    <cellStyle name="Normal 2 2 3 2" xfId="727"/>
    <cellStyle name="Normal 2 2 4" xfId="728"/>
    <cellStyle name="Normal 2 2 5" xfId="882"/>
    <cellStyle name="Normal 2 2 6" xfId="887"/>
    <cellStyle name="Normal 2 2 7" xfId="902"/>
    <cellStyle name="Normal 2 2 8" xfId="4346"/>
    <cellStyle name="Normal 2 2 9" xfId="4363"/>
    <cellStyle name="Normal 2 20" xfId="885"/>
    <cellStyle name="Normal 2 21" xfId="886"/>
    <cellStyle name="Normal 2 22" xfId="904"/>
    <cellStyle name="Normal 2 23" xfId="4347"/>
    <cellStyle name="Normal 2 24" xfId="4362"/>
    <cellStyle name="Normal 2 25" xfId="4387"/>
    <cellStyle name="Normal 2 26" xfId="4390"/>
    <cellStyle name="Normal 2 27" xfId="4416"/>
    <cellStyle name="Normal 2 28" xfId="4448"/>
    <cellStyle name="Normal 2 29" xfId="4453"/>
    <cellStyle name="Normal 2 3" xfId="34"/>
    <cellStyle name="Normal 2 3 2" xfId="5"/>
    <cellStyle name="Normal 2 3 2 2" xfId="83"/>
    <cellStyle name="Normal 2 3 2 3" xfId="208"/>
    <cellStyle name="Normal 2 3 3" xfId="190"/>
    <cellStyle name="Normal 2 3 4" xfId="404"/>
    <cellStyle name="Normal 2 30" xfId="4445"/>
    <cellStyle name="Normal 2 31" xfId="4492"/>
    <cellStyle name="Normal 2 32" xfId="4529"/>
    <cellStyle name="Normal 2 33" xfId="4535"/>
    <cellStyle name="Normal 2 34" xfId="4526"/>
    <cellStyle name="Normal 2 35" xfId="4510"/>
    <cellStyle name="Normal 2 36" xfId="4585"/>
    <cellStyle name="Normal 2 37" xfId="4611"/>
    <cellStyle name="Normal 2 38" xfId="4616"/>
    <cellStyle name="Normal 2 39" xfId="4642"/>
    <cellStyle name="Normal 2 4" xfId="35"/>
    <cellStyle name="Normal 2 4 10" xfId="36"/>
    <cellStyle name="Normal 2 4 11" xfId="37"/>
    <cellStyle name="Normal 2 4 12" xfId="38"/>
    <cellStyle name="Normal 2 4 2" xfId="39"/>
    <cellStyle name="Normal 2 4 3" xfId="40"/>
    <cellStyle name="Normal 2 4 4" xfId="41"/>
    <cellStyle name="Normal 2 4 5" xfId="42"/>
    <cellStyle name="Normal 2 4 6" xfId="43"/>
    <cellStyle name="Normal 2 4 7" xfId="44"/>
    <cellStyle name="Normal 2 4 8" xfId="45"/>
    <cellStyle name="Normal 2 4 9" xfId="46"/>
    <cellStyle name="Normal 2 40" xfId="4677"/>
    <cellStyle name="Normal 2 41" xfId="4678"/>
    <cellStyle name="Normal 2 5" xfId="47"/>
    <cellStyle name="Normal 2 5 2" xfId="317"/>
    <cellStyle name="Normal 2 6" xfId="48"/>
    <cellStyle name="Normal 2 6 2" xfId="318"/>
    <cellStyle name="Normal 2 7" xfId="49"/>
    <cellStyle name="Normal 2 8" xfId="50"/>
    <cellStyle name="Normal 2 9" xfId="51"/>
    <cellStyle name="Normal 20" xfId="744"/>
    <cellStyle name="Normal 20 10" xfId="1956"/>
    <cellStyle name="Normal 20 11" xfId="2090"/>
    <cellStyle name="Normal 20 12" xfId="2223"/>
    <cellStyle name="Normal 20 13" xfId="2354"/>
    <cellStyle name="Normal 20 14" xfId="2485"/>
    <cellStyle name="Normal 20 15" xfId="2620"/>
    <cellStyle name="Normal 20 16" xfId="2751"/>
    <cellStyle name="Normal 20 17" xfId="2888"/>
    <cellStyle name="Normal 20 18" xfId="3023"/>
    <cellStyle name="Normal 20 19" xfId="3155"/>
    <cellStyle name="Normal 20 2" xfId="916"/>
    <cellStyle name="Normal 20 20" xfId="3287"/>
    <cellStyle name="Normal 20 21" xfId="3424"/>
    <cellStyle name="Normal 20 22" xfId="3557"/>
    <cellStyle name="Normal 20 23" xfId="3690"/>
    <cellStyle name="Normal 20 24" xfId="3827"/>
    <cellStyle name="Normal 20 25" xfId="3960"/>
    <cellStyle name="Normal 20 26" xfId="4092"/>
    <cellStyle name="Normal 20 27" xfId="4225"/>
    <cellStyle name="Normal 20 3" xfId="1045"/>
    <cellStyle name="Normal 20 4" xfId="1171"/>
    <cellStyle name="Normal 20 5" xfId="1298"/>
    <cellStyle name="Normal 20 6" xfId="1427"/>
    <cellStyle name="Normal 20 7" xfId="1556"/>
    <cellStyle name="Normal 20 8" xfId="1692"/>
    <cellStyle name="Normal 20 9" xfId="1825"/>
    <cellStyle name="Normal 21" xfId="745"/>
    <cellStyle name="Normal 21 10" xfId="1957"/>
    <cellStyle name="Normal 21 11" xfId="2091"/>
    <cellStyle name="Normal 21 12" xfId="2224"/>
    <cellStyle name="Normal 21 13" xfId="2355"/>
    <cellStyle name="Normal 21 14" xfId="2486"/>
    <cellStyle name="Normal 21 15" xfId="2621"/>
    <cellStyle name="Normal 21 16" xfId="2752"/>
    <cellStyle name="Normal 21 17" xfId="2889"/>
    <cellStyle name="Normal 21 18" xfId="3024"/>
    <cellStyle name="Normal 21 19" xfId="3156"/>
    <cellStyle name="Normal 21 2" xfId="917"/>
    <cellStyle name="Normal 21 20" xfId="3288"/>
    <cellStyle name="Normal 21 21" xfId="3425"/>
    <cellStyle name="Normal 21 22" xfId="3558"/>
    <cellStyle name="Normal 21 23" xfId="3691"/>
    <cellStyle name="Normal 21 24" xfId="3828"/>
    <cellStyle name="Normal 21 25" xfId="3961"/>
    <cellStyle name="Normal 21 26" xfId="4093"/>
    <cellStyle name="Normal 21 27" xfId="4226"/>
    <cellStyle name="Normal 21 3" xfId="1046"/>
    <cellStyle name="Normal 21 4" xfId="1172"/>
    <cellStyle name="Normal 21 5" xfId="1299"/>
    <cellStyle name="Normal 21 6" xfId="1428"/>
    <cellStyle name="Normal 21 7" xfId="1557"/>
    <cellStyle name="Normal 21 8" xfId="1693"/>
    <cellStyle name="Normal 21 9" xfId="1826"/>
    <cellStyle name="Normal 22" xfId="839"/>
    <cellStyle name="Normal 22 10" xfId="2051"/>
    <cellStyle name="Normal 22 11" xfId="2185"/>
    <cellStyle name="Normal 22 12" xfId="2318"/>
    <cellStyle name="Normal 22 13" xfId="2449"/>
    <cellStyle name="Normal 22 14" xfId="2580"/>
    <cellStyle name="Normal 22 15" xfId="2715"/>
    <cellStyle name="Normal 22 16" xfId="2846"/>
    <cellStyle name="Normal 22 17" xfId="2983"/>
    <cellStyle name="Normal 22 18" xfId="3118"/>
    <cellStyle name="Normal 22 19" xfId="3250"/>
    <cellStyle name="Normal 22 2" xfId="1011"/>
    <cellStyle name="Normal 22 20" xfId="3382"/>
    <cellStyle name="Normal 22 21" xfId="3519"/>
    <cellStyle name="Normal 22 22" xfId="3652"/>
    <cellStyle name="Normal 22 23" xfId="3785"/>
    <cellStyle name="Normal 22 24" xfId="3922"/>
    <cellStyle name="Normal 22 25" xfId="4055"/>
    <cellStyle name="Normal 22 26" xfId="4187"/>
    <cellStyle name="Normal 22 27" xfId="4320"/>
    <cellStyle name="Normal 22 3" xfId="1139"/>
    <cellStyle name="Normal 22 4" xfId="1265"/>
    <cellStyle name="Normal 22 5" xfId="1392"/>
    <cellStyle name="Normal 22 6" xfId="1522"/>
    <cellStyle name="Normal 22 7" xfId="1651"/>
    <cellStyle name="Normal 22 8" xfId="1787"/>
    <cellStyle name="Normal 22 9" xfId="1920"/>
    <cellStyle name="Normal 23" xfId="746"/>
    <cellStyle name="Normal 23 10" xfId="1958"/>
    <cellStyle name="Normal 23 11" xfId="2092"/>
    <cellStyle name="Normal 23 12" xfId="2225"/>
    <cellStyle name="Normal 23 13" xfId="2356"/>
    <cellStyle name="Normal 23 14" xfId="2487"/>
    <cellStyle name="Normal 23 15" xfId="2622"/>
    <cellStyle name="Normal 23 16" xfId="2753"/>
    <cellStyle name="Normal 23 17" xfId="2890"/>
    <cellStyle name="Normal 23 18" xfId="3025"/>
    <cellStyle name="Normal 23 19" xfId="3157"/>
    <cellStyle name="Normal 23 2" xfId="918"/>
    <cellStyle name="Normal 23 20" xfId="3289"/>
    <cellStyle name="Normal 23 21" xfId="3426"/>
    <cellStyle name="Normal 23 22" xfId="3559"/>
    <cellStyle name="Normal 23 23" xfId="3692"/>
    <cellStyle name="Normal 23 24" xfId="3829"/>
    <cellStyle name="Normal 23 25" xfId="3962"/>
    <cellStyle name="Normal 23 26" xfId="4094"/>
    <cellStyle name="Normal 23 27" xfId="4227"/>
    <cellStyle name="Normal 23 3" xfId="1047"/>
    <cellStyle name="Normal 23 4" xfId="1173"/>
    <cellStyle name="Normal 23 5" xfId="1300"/>
    <cellStyle name="Normal 23 6" xfId="1429"/>
    <cellStyle name="Normal 23 7" xfId="1558"/>
    <cellStyle name="Normal 23 8" xfId="1694"/>
    <cellStyle name="Normal 23 9" xfId="1827"/>
    <cellStyle name="Normal 24" xfId="747"/>
    <cellStyle name="Normal 24 10" xfId="1959"/>
    <cellStyle name="Normal 24 11" xfId="2093"/>
    <cellStyle name="Normal 24 12" xfId="2226"/>
    <cellStyle name="Normal 24 13" xfId="2357"/>
    <cellStyle name="Normal 24 14" xfId="2488"/>
    <cellStyle name="Normal 24 15" xfId="2623"/>
    <cellStyle name="Normal 24 16" xfId="2754"/>
    <cellStyle name="Normal 24 17" xfId="2891"/>
    <cellStyle name="Normal 24 18" xfId="3026"/>
    <cellStyle name="Normal 24 19" xfId="3158"/>
    <cellStyle name="Normal 24 2" xfId="919"/>
    <cellStyle name="Normal 24 20" xfId="3290"/>
    <cellStyle name="Normal 24 21" xfId="3427"/>
    <cellStyle name="Normal 24 22" xfId="3560"/>
    <cellStyle name="Normal 24 23" xfId="3693"/>
    <cellStyle name="Normal 24 24" xfId="3830"/>
    <cellStyle name="Normal 24 25" xfId="3963"/>
    <cellStyle name="Normal 24 26" xfId="4095"/>
    <cellStyle name="Normal 24 27" xfId="4228"/>
    <cellStyle name="Normal 24 3" xfId="1048"/>
    <cellStyle name="Normal 24 4" xfId="1174"/>
    <cellStyle name="Normal 24 5" xfId="1301"/>
    <cellStyle name="Normal 24 6" xfId="1430"/>
    <cellStyle name="Normal 24 7" xfId="1559"/>
    <cellStyle name="Normal 24 8" xfId="1695"/>
    <cellStyle name="Normal 24 9" xfId="1828"/>
    <cellStyle name="Normal 25" xfId="748"/>
    <cellStyle name="Normal 25 10" xfId="1960"/>
    <cellStyle name="Normal 25 11" xfId="2094"/>
    <cellStyle name="Normal 25 12" xfId="2227"/>
    <cellStyle name="Normal 25 13" xfId="2358"/>
    <cellStyle name="Normal 25 14" xfId="2489"/>
    <cellStyle name="Normal 25 15" xfId="2624"/>
    <cellStyle name="Normal 25 16" xfId="2755"/>
    <cellStyle name="Normal 25 17" xfId="2892"/>
    <cellStyle name="Normal 25 18" xfId="3027"/>
    <cellStyle name="Normal 25 19" xfId="3159"/>
    <cellStyle name="Normal 25 2" xfId="920"/>
    <cellStyle name="Normal 25 20" xfId="3291"/>
    <cellStyle name="Normal 25 21" xfId="3428"/>
    <cellStyle name="Normal 25 22" xfId="3561"/>
    <cellStyle name="Normal 25 23" xfId="3694"/>
    <cellStyle name="Normal 25 24" xfId="3831"/>
    <cellStyle name="Normal 25 25" xfId="3964"/>
    <cellStyle name="Normal 25 26" xfId="4096"/>
    <cellStyle name="Normal 25 27" xfId="4229"/>
    <cellStyle name="Normal 25 3" xfId="1049"/>
    <cellStyle name="Normal 25 4" xfId="1175"/>
    <cellStyle name="Normal 25 5" xfId="1302"/>
    <cellStyle name="Normal 25 6" xfId="1431"/>
    <cellStyle name="Normal 25 7" xfId="1560"/>
    <cellStyle name="Normal 25 8" xfId="1696"/>
    <cellStyle name="Normal 25 9" xfId="1829"/>
    <cellStyle name="Normal 26" xfId="749"/>
    <cellStyle name="Normal 26 10" xfId="1961"/>
    <cellStyle name="Normal 26 11" xfId="2095"/>
    <cellStyle name="Normal 26 12" xfId="2228"/>
    <cellStyle name="Normal 26 13" xfId="2359"/>
    <cellStyle name="Normal 26 14" xfId="2490"/>
    <cellStyle name="Normal 26 15" xfId="2625"/>
    <cellStyle name="Normal 26 16" xfId="2756"/>
    <cellStyle name="Normal 26 17" xfId="2893"/>
    <cellStyle name="Normal 26 18" xfId="3028"/>
    <cellStyle name="Normal 26 19" xfId="3160"/>
    <cellStyle name="Normal 26 2" xfId="921"/>
    <cellStyle name="Normal 26 20" xfId="3292"/>
    <cellStyle name="Normal 26 21" xfId="3429"/>
    <cellStyle name="Normal 26 22" xfId="3562"/>
    <cellStyle name="Normal 26 23" xfId="3695"/>
    <cellStyle name="Normal 26 24" xfId="3832"/>
    <cellStyle name="Normal 26 25" xfId="3965"/>
    <cellStyle name="Normal 26 26" xfId="4097"/>
    <cellStyle name="Normal 26 27" xfId="4230"/>
    <cellStyle name="Normal 26 3" xfId="1050"/>
    <cellStyle name="Normal 26 4" xfId="1176"/>
    <cellStyle name="Normal 26 5" xfId="1303"/>
    <cellStyle name="Normal 26 6" xfId="1432"/>
    <cellStyle name="Normal 26 7" xfId="1561"/>
    <cellStyle name="Normal 26 8" xfId="1697"/>
    <cellStyle name="Normal 26 9" xfId="1830"/>
    <cellStyle name="Normal 27" xfId="750"/>
    <cellStyle name="Normal 27 10" xfId="1962"/>
    <cellStyle name="Normal 27 11" xfId="2096"/>
    <cellStyle name="Normal 27 12" xfId="2229"/>
    <cellStyle name="Normal 27 13" xfId="2360"/>
    <cellStyle name="Normal 27 14" xfId="2491"/>
    <cellStyle name="Normal 27 15" xfId="2626"/>
    <cellStyle name="Normal 27 16" xfId="2757"/>
    <cellStyle name="Normal 27 17" xfId="2894"/>
    <cellStyle name="Normal 27 18" xfId="3029"/>
    <cellStyle name="Normal 27 19" xfId="3161"/>
    <cellStyle name="Normal 27 2" xfId="922"/>
    <cellStyle name="Normal 27 20" xfId="3293"/>
    <cellStyle name="Normal 27 21" xfId="3430"/>
    <cellStyle name="Normal 27 22" xfId="3563"/>
    <cellStyle name="Normal 27 23" xfId="3696"/>
    <cellStyle name="Normal 27 24" xfId="3833"/>
    <cellStyle name="Normal 27 25" xfId="3966"/>
    <cellStyle name="Normal 27 26" xfId="4098"/>
    <cellStyle name="Normal 27 27" xfId="4231"/>
    <cellStyle name="Normal 27 3" xfId="1051"/>
    <cellStyle name="Normal 27 4" xfId="1177"/>
    <cellStyle name="Normal 27 5" xfId="1304"/>
    <cellStyle name="Normal 27 6" xfId="1433"/>
    <cellStyle name="Normal 27 7" xfId="1562"/>
    <cellStyle name="Normal 27 8" xfId="1698"/>
    <cellStyle name="Normal 27 9" xfId="1831"/>
    <cellStyle name="Normal 28" xfId="751"/>
    <cellStyle name="Normal 28 10" xfId="1963"/>
    <cellStyle name="Normal 28 11" xfId="2097"/>
    <cellStyle name="Normal 28 12" xfId="2230"/>
    <cellStyle name="Normal 28 13" xfId="2361"/>
    <cellStyle name="Normal 28 14" xfId="2492"/>
    <cellStyle name="Normal 28 15" xfId="2627"/>
    <cellStyle name="Normal 28 16" xfId="2758"/>
    <cellStyle name="Normal 28 17" xfId="2895"/>
    <cellStyle name="Normal 28 18" xfId="3030"/>
    <cellStyle name="Normal 28 19" xfId="3162"/>
    <cellStyle name="Normal 28 2" xfId="923"/>
    <cellStyle name="Normal 28 20" xfId="3294"/>
    <cellStyle name="Normal 28 21" xfId="3431"/>
    <cellStyle name="Normal 28 22" xfId="3564"/>
    <cellStyle name="Normal 28 23" xfId="3697"/>
    <cellStyle name="Normal 28 24" xfId="3834"/>
    <cellStyle name="Normal 28 25" xfId="3967"/>
    <cellStyle name="Normal 28 26" xfId="4099"/>
    <cellStyle name="Normal 28 27" xfId="4232"/>
    <cellStyle name="Normal 28 3" xfId="1052"/>
    <cellStyle name="Normal 28 4" xfId="1178"/>
    <cellStyle name="Normal 28 5" xfId="1305"/>
    <cellStyle name="Normal 28 6" xfId="1434"/>
    <cellStyle name="Normal 28 7" xfId="1563"/>
    <cellStyle name="Normal 28 8" xfId="1699"/>
    <cellStyle name="Normal 28 9" xfId="1832"/>
    <cellStyle name="Normal 29" xfId="752"/>
    <cellStyle name="Normal 29 10" xfId="1964"/>
    <cellStyle name="Normal 29 11" xfId="2098"/>
    <cellStyle name="Normal 29 12" xfId="2231"/>
    <cellStyle name="Normal 29 13" xfId="2362"/>
    <cellStyle name="Normal 29 14" xfId="2493"/>
    <cellStyle name="Normal 29 15" xfId="2628"/>
    <cellStyle name="Normal 29 16" xfId="2759"/>
    <cellStyle name="Normal 29 17" xfId="2896"/>
    <cellStyle name="Normal 29 18" xfId="3031"/>
    <cellStyle name="Normal 29 19" xfId="3163"/>
    <cellStyle name="Normal 29 2" xfId="924"/>
    <cellStyle name="Normal 29 20" xfId="3295"/>
    <cellStyle name="Normal 29 21" xfId="3432"/>
    <cellStyle name="Normal 29 22" xfId="3565"/>
    <cellStyle name="Normal 29 23" xfId="3698"/>
    <cellStyle name="Normal 29 24" xfId="3835"/>
    <cellStyle name="Normal 29 25" xfId="3968"/>
    <cellStyle name="Normal 29 26" xfId="4100"/>
    <cellStyle name="Normal 29 27" xfId="4233"/>
    <cellStyle name="Normal 29 3" xfId="1053"/>
    <cellStyle name="Normal 29 4" xfId="1179"/>
    <cellStyle name="Normal 29 5" xfId="1306"/>
    <cellStyle name="Normal 29 6" xfId="1435"/>
    <cellStyle name="Normal 29 7" xfId="1564"/>
    <cellStyle name="Normal 29 8" xfId="1700"/>
    <cellStyle name="Normal 29 9" xfId="1833"/>
    <cellStyle name="Normal 3" xfId="52"/>
    <cellStyle name="Normal 3 10" xfId="1942"/>
    <cellStyle name="Normal 3 11" xfId="1812"/>
    <cellStyle name="Normal 3 12" xfId="2207"/>
    <cellStyle name="Normal 3 13" xfId="2340"/>
    <cellStyle name="Normal 3 14" xfId="2471"/>
    <cellStyle name="Normal 3 15" xfId="2605"/>
    <cellStyle name="Normal 3 16" xfId="2737"/>
    <cellStyle name="Normal 3 17" xfId="2872"/>
    <cellStyle name="Normal 3 18" xfId="2868"/>
    <cellStyle name="Normal 3 19" xfId="3140"/>
    <cellStyle name="Normal 3 2" xfId="53"/>
    <cellStyle name="Normal 3 2 10" xfId="4483"/>
    <cellStyle name="Normal 3 2 11" xfId="4456"/>
    <cellStyle name="Normal 3 2 12" xfId="4451"/>
    <cellStyle name="Normal 3 2 13" xfId="4507"/>
    <cellStyle name="Normal 3 2 14" xfId="4573"/>
    <cellStyle name="Normal 3 2 15" xfId="4539"/>
    <cellStyle name="Normal 3 2 16" xfId="4533"/>
    <cellStyle name="Normal 3 2 17" xfId="4509"/>
    <cellStyle name="Normal 3 2 18" xfId="4598"/>
    <cellStyle name="Normal 3 2 19" xfId="4633"/>
    <cellStyle name="Normal 3 2 2" xfId="54"/>
    <cellStyle name="Normal 3 2 20" xfId="4618"/>
    <cellStyle name="Normal 3 2 3" xfId="129"/>
    <cellStyle name="Normal 3 2 3 2" xfId="405"/>
    <cellStyle name="Normal 3 2 3 3" xfId="906"/>
    <cellStyle name="Normal 3 2 4" xfId="191"/>
    <cellStyle name="Normal 3 2 5" xfId="4359"/>
    <cellStyle name="Normal 3 2 6" xfId="4375"/>
    <cellStyle name="Normal 3 2 7" xfId="4411"/>
    <cellStyle name="Normal 3 2 8" xfId="4392"/>
    <cellStyle name="Normal 3 2 9" xfId="4431"/>
    <cellStyle name="Normal 3 20" xfId="3272"/>
    <cellStyle name="Normal 3 21" xfId="3408"/>
    <cellStyle name="Normal 3 22" xfId="3541"/>
    <cellStyle name="Normal 3 23" xfId="3407"/>
    <cellStyle name="Normal 3 24" xfId="3811"/>
    <cellStyle name="Normal 3 25" xfId="3944"/>
    <cellStyle name="Normal 3 26" xfId="4077"/>
    <cellStyle name="Normal 3 27" xfId="4209"/>
    <cellStyle name="Normal 3 28" xfId="901"/>
    <cellStyle name="Normal 3 29" xfId="4345"/>
    <cellStyle name="Normal 3 3" xfId="6"/>
    <cellStyle name="Normal 3 3 10" xfId="4440"/>
    <cellStyle name="Normal 3 3 11" xfId="4481"/>
    <cellStyle name="Normal 3 3 12" xfId="4512"/>
    <cellStyle name="Normal 3 3 13" xfId="4556"/>
    <cellStyle name="Normal 3 3 14" xfId="4519"/>
    <cellStyle name="Normal 3 3 15" xfId="4571"/>
    <cellStyle name="Normal 3 3 16" xfId="4578"/>
    <cellStyle name="Normal 3 3 17" xfId="4604"/>
    <cellStyle name="Normal 3 3 18" xfId="4623"/>
    <cellStyle name="Normal 3 3 19" xfId="4638"/>
    <cellStyle name="Normal 3 3 2" xfId="192"/>
    <cellStyle name="Normal 3 3 3" xfId="209"/>
    <cellStyle name="Normal 3 3 3 2" xfId="4342"/>
    <cellStyle name="Normal 3 3 4" xfId="4353"/>
    <cellStyle name="Normal 3 3 5" xfId="4377"/>
    <cellStyle name="Normal 3 3 6" xfId="4401"/>
    <cellStyle name="Normal 3 3 7" xfId="4382"/>
    <cellStyle name="Normal 3 3 8" xfId="4433"/>
    <cellStyle name="Normal 3 3 9" xfId="4470"/>
    <cellStyle name="Normal 3 30" xfId="4364"/>
    <cellStyle name="Normal 3 31" xfId="4383"/>
    <cellStyle name="Normal 3 32" xfId="4389"/>
    <cellStyle name="Normal 3 33" xfId="4419"/>
    <cellStyle name="Normal 3 34" xfId="4441"/>
    <cellStyle name="Normal 3 35" xfId="4452"/>
    <cellStyle name="Normal 3 36" xfId="4461"/>
    <cellStyle name="Normal 3 37" xfId="4494"/>
    <cellStyle name="Normal 3 38" xfId="4520"/>
    <cellStyle name="Normal 3 39" xfId="4534"/>
    <cellStyle name="Normal 3 4" xfId="55"/>
    <cellStyle name="Normal 3 4 10" xfId="4459"/>
    <cellStyle name="Normal 3 4 11" xfId="4449"/>
    <cellStyle name="Normal 3 4 12" xfId="4518"/>
    <cellStyle name="Normal 3 4 13" xfId="4563"/>
    <cellStyle name="Normal 3 4 14" xfId="4544"/>
    <cellStyle name="Normal 3 4 15" xfId="4531"/>
    <cellStyle name="Normal 3 4 16" xfId="4524"/>
    <cellStyle name="Normal 3 4 17" xfId="4607"/>
    <cellStyle name="Normal 3 4 18" xfId="4627"/>
    <cellStyle name="Normal 3 4 19" xfId="4619"/>
    <cellStyle name="Normal 3 4 2" xfId="337"/>
    <cellStyle name="Normal 3 4 2 2" xfId="1161"/>
    <cellStyle name="Normal 3 4 3" xfId="684"/>
    <cellStyle name="Normal 3 4 4" xfId="4355"/>
    <cellStyle name="Normal 3 4 5" xfId="4381"/>
    <cellStyle name="Normal 3 4 6" xfId="4405"/>
    <cellStyle name="Normal 3 4 7" xfId="4393"/>
    <cellStyle name="Normal 3 4 8" xfId="4439"/>
    <cellStyle name="Normal 3 4 9" xfId="4475"/>
    <cellStyle name="Normal 3 40" xfId="4546"/>
    <cellStyle name="Normal 3 41" xfId="4540"/>
    <cellStyle name="Normal 3 42" xfId="4587"/>
    <cellStyle name="Normal 3 43" xfId="4639"/>
    <cellStyle name="Normal 3 44" xfId="4615"/>
    <cellStyle name="Normal 3 45" xfId="4646"/>
    <cellStyle name="Normal 3 46" xfId="4671"/>
    <cellStyle name="Normal 3 47" xfId="4655"/>
    <cellStyle name="Normal 3 5" xfId="82"/>
    <cellStyle name="Normal 3 5 2" xfId="406"/>
    <cellStyle name="Normal 3 5 3" xfId="685"/>
    <cellStyle name="Normal 3 6" xfId="185"/>
    <cellStyle name="Normal 3 7" xfId="319"/>
    <cellStyle name="Normal 3 7 2" xfId="881"/>
    <cellStyle name="Normal 3 8" xfId="407"/>
    <cellStyle name="Normal 3 8 2" xfId="888"/>
    <cellStyle name="Normal 3 9" xfId="1809"/>
    <cellStyle name="Normal 3_Anggaran gaji karyawan 2010" xfId="56"/>
    <cellStyle name="Normal 30" xfId="753"/>
    <cellStyle name="Normal 30 10" xfId="1965"/>
    <cellStyle name="Normal 30 11" xfId="2099"/>
    <cellStyle name="Normal 30 12" xfId="2232"/>
    <cellStyle name="Normal 30 13" xfId="2363"/>
    <cellStyle name="Normal 30 14" xfId="2494"/>
    <cellStyle name="Normal 30 15" xfId="2629"/>
    <cellStyle name="Normal 30 16" xfId="2760"/>
    <cellStyle name="Normal 30 17" xfId="2897"/>
    <cellStyle name="Normal 30 18" xfId="3032"/>
    <cellStyle name="Normal 30 19" xfId="3164"/>
    <cellStyle name="Normal 30 2" xfId="925"/>
    <cellStyle name="Normal 30 20" xfId="3296"/>
    <cellStyle name="Normal 30 21" xfId="3433"/>
    <cellStyle name="Normal 30 22" xfId="3566"/>
    <cellStyle name="Normal 30 23" xfId="3699"/>
    <cellStyle name="Normal 30 24" xfId="3836"/>
    <cellStyle name="Normal 30 25" xfId="3969"/>
    <cellStyle name="Normal 30 26" xfId="4101"/>
    <cellStyle name="Normal 30 27" xfId="4234"/>
    <cellStyle name="Normal 30 3" xfId="1054"/>
    <cellStyle name="Normal 30 4" xfId="1180"/>
    <cellStyle name="Normal 30 5" xfId="1307"/>
    <cellStyle name="Normal 30 6" xfId="1436"/>
    <cellStyle name="Normal 30 7" xfId="1565"/>
    <cellStyle name="Normal 30 8" xfId="1701"/>
    <cellStyle name="Normal 30 9" xfId="1834"/>
    <cellStyle name="Normal 31" xfId="171"/>
    <cellStyle name="Normal 31 10" xfId="1966"/>
    <cellStyle name="Normal 31 11" xfId="2100"/>
    <cellStyle name="Normal 31 12" xfId="2233"/>
    <cellStyle name="Normal 31 13" xfId="2364"/>
    <cellStyle name="Normal 31 14" xfId="2495"/>
    <cellStyle name="Normal 31 15" xfId="2630"/>
    <cellStyle name="Normal 31 16" xfId="2761"/>
    <cellStyle name="Normal 31 17" xfId="2898"/>
    <cellStyle name="Normal 31 18" xfId="3033"/>
    <cellStyle name="Normal 31 19" xfId="3165"/>
    <cellStyle name="Normal 31 2" xfId="408"/>
    <cellStyle name="Normal 31 2 2" xfId="926"/>
    <cellStyle name="Normal 31 20" xfId="3297"/>
    <cellStyle name="Normal 31 21" xfId="3434"/>
    <cellStyle name="Normal 31 22" xfId="3567"/>
    <cellStyle name="Normal 31 23" xfId="3700"/>
    <cellStyle name="Normal 31 24" xfId="3837"/>
    <cellStyle name="Normal 31 25" xfId="3970"/>
    <cellStyle name="Normal 31 26" xfId="4102"/>
    <cellStyle name="Normal 31 27" xfId="4235"/>
    <cellStyle name="Normal 31 28" xfId="754"/>
    <cellStyle name="Normal 31 3" xfId="1055"/>
    <cellStyle name="Normal 31 4" xfId="1181"/>
    <cellStyle name="Normal 31 5" xfId="1308"/>
    <cellStyle name="Normal 31 6" xfId="1437"/>
    <cellStyle name="Normal 31 7" xfId="1566"/>
    <cellStyle name="Normal 31 8" xfId="1702"/>
    <cellStyle name="Normal 31 9" xfId="1835"/>
    <cellStyle name="Normal 32" xfId="755"/>
    <cellStyle name="Normal 32 10" xfId="1967"/>
    <cellStyle name="Normal 32 11" xfId="2101"/>
    <cellStyle name="Normal 32 12" xfId="2234"/>
    <cellStyle name="Normal 32 13" xfId="2365"/>
    <cellStyle name="Normal 32 14" xfId="2496"/>
    <cellStyle name="Normal 32 15" xfId="2631"/>
    <cellStyle name="Normal 32 16" xfId="2762"/>
    <cellStyle name="Normal 32 17" xfId="2899"/>
    <cellStyle name="Normal 32 18" xfId="3034"/>
    <cellStyle name="Normal 32 19" xfId="3166"/>
    <cellStyle name="Normal 32 2" xfId="927"/>
    <cellStyle name="Normal 32 20" xfId="3298"/>
    <cellStyle name="Normal 32 21" xfId="3435"/>
    <cellStyle name="Normal 32 22" xfId="3568"/>
    <cellStyle name="Normal 32 23" xfId="3701"/>
    <cellStyle name="Normal 32 24" xfId="3838"/>
    <cellStyle name="Normal 32 25" xfId="3971"/>
    <cellStyle name="Normal 32 26" xfId="4103"/>
    <cellStyle name="Normal 32 27" xfId="4236"/>
    <cellStyle name="Normal 32 3" xfId="1056"/>
    <cellStyle name="Normal 32 4" xfId="1182"/>
    <cellStyle name="Normal 32 5" xfId="1309"/>
    <cellStyle name="Normal 32 6" xfId="1438"/>
    <cellStyle name="Normal 32 7" xfId="1567"/>
    <cellStyle name="Normal 32 8" xfId="1703"/>
    <cellStyle name="Normal 32 9" xfId="1836"/>
    <cellStyle name="Normal 33" xfId="756"/>
    <cellStyle name="Normal 33 10" xfId="1968"/>
    <cellStyle name="Normal 33 11" xfId="2102"/>
    <cellStyle name="Normal 33 12" xfId="2235"/>
    <cellStyle name="Normal 33 13" xfId="2366"/>
    <cellStyle name="Normal 33 14" xfId="2497"/>
    <cellStyle name="Normal 33 15" xfId="2632"/>
    <cellStyle name="Normal 33 16" xfId="2763"/>
    <cellStyle name="Normal 33 17" xfId="2900"/>
    <cellStyle name="Normal 33 18" xfId="3035"/>
    <cellStyle name="Normal 33 19" xfId="3167"/>
    <cellStyle name="Normal 33 2" xfId="928"/>
    <cellStyle name="Normal 33 20" xfId="3299"/>
    <cellStyle name="Normal 33 21" xfId="3436"/>
    <cellStyle name="Normal 33 22" xfId="3569"/>
    <cellStyle name="Normal 33 23" xfId="3702"/>
    <cellStyle name="Normal 33 24" xfId="3839"/>
    <cellStyle name="Normal 33 25" xfId="3972"/>
    <cellStyle name="Normal 33 26" xfId="4104"/>
    <cellStyle name="Normal 33 27" xfId="4237"/>
    <cellStyle name="Normal 33 3" xfId="1057"/>
    <cellStyle name="Normal 33 4" xfId="1183"/>
    <cellStyle name="Normal 33 5" xfId="1310"/>
    <cellStyle name="Normal 33 6" xfId="1439"/>
    <cellStyle name="Normal 33 7" xfId="1568"/>
    <cellStyle name="Normal 33 8" xfId="1704"/>
    <cellStyle name="Normal 33 9" xfId="1837"/>
    <cellStyle name="Normal 34" xfId="840"/>
    <cellStyle name="Normal 34 10" xfId="2052"/>
    <cellStyle name="Normal 34 11" xfId="2186"/>
    <cellStyle name="Normal 34 12" xfId="2319"/>
    <cellStyle name="Normal 34 13" xfId="2450"/>
    <cellStyle name="Normal 34 14" xfId="2581"/>
    <cellStyle name="Normal 34 15" xfId="2716"/>
    <cellStyle name="Normal 34 16" xfId="2847"/>
    <cellStyle name="Normal 34 17" xfId="2984"/>
    <cellStyle name="Normal 34 18" xfId="3119"/>
    <cellStyle name="Normal 34 19" xfId="3251"/>
    <cellStyle name="Normal 34 2" xfId="1012"/>
    <cellStyle name="Normal 34 20" xfId="3383"/>
    <cellStyle name="Normal 34 21" xfId="3520"/>
    <cellStyle name="Normal 34 22" xfId="3653"/>
    <cellStyle name="Normal 34 23" xfId="3786"/>
    <cellStyle name="Normal 34 24" xfId="3923"/>
    <cellStyle name="Normal 34 25" xfId="4056"/>
    <cellStyle name="Normal 34 26" xfId="4188"/>
    <cellStyle name="Normal 34 27" xfId="4321"/>
    <cellStyle name="Normal 34 3" xfId="1140"/>
    <cellStyle name="Normal 34 4" xfId="1266"/>
    <cellStyle name="Normal 34 5" xfId="1393"/>
    <cellStyle name="Normal 34 6" xfId="1523"/>
    <cellStyle name="Normal 34 7" xfId="1652"/>
    <cellStyle name="Normal 34 8" xfId="1788"/>
    <cellStyle name="Normal 34 9" xfId="1921"/>
    <cellStyle name="Normal 35" xfId="757"/>
    <cellStyle name="Normal 35 10" xfId="1969"/>
    <cellStyle name="Normal 35 11" xfId="2103"/>
    <cellStyle name="Normal 35 12" xfId="2236"/>
    <cellStyle name="Normal 35 13" xfId="2367"/>
    <cellStyle name="Normal 35 14" xfId="2498"/>
    <cellStyle name="Normal 35 15" xfId="2633"/>
    <cellStyle name="Normal 35 16" xfId="2764"/>
    <cellStyle name="Normal 35 17" xfId="2901"/>
    <cellStyle name="Normal 35 18" xfId="3036"/>
    <cellStyle name="Normal 35 19" xfId="3168"/>
    <cellStyle name="Normal 35 2" xfId="929"/>
    <cellStyle name="Normal 35 20" xfId="3300"/>
    <cellStyle name="Normal 35 21" xfId="3437"/>
    <cellStyle name="Normal 35 22" xfId="3570"/>
    <cellStyle name="Normal 35 23" xfId="3703"/>
    <cellStyle name="Normal 35 24" xfId="3840"/>
    <cellStyle name="Normal 35 25" xfId="3973"/>
    <cellStyle name="Normal 35 26" xfId="4105"/>
    <cellStyle name="Normal 35 27" xfId="4238"/>
    <cellStyle name="Normal 35 3" xfId="1058"/>
    <cellStyle name="Normal 35 4" xfId="1184"/>
    <cellStyle name="Normal 35 5" xfId="1311"/>
    <cellStyle name="Normal 35 6" xfId="1440"/>
    <cellStyle name="Normal 35 7" xfId="1569"/>
    <cellStyle name="Normal 35 8" xfId="1705"/>
    <cellStyle name="Normal 35 9" xfId="1838"/>
    <cellStyle name="Normal 36" xfId="758"/>
    <cellStyle name="Normal 36 10" xfId="1970"/>
    <cellStyle name="Normal 36 11" xfId="2104"/>
    <cellStyle name="Normal 36 12" xfId="2237"/>
    <cellStyle name="Normal 36 13" xfId="2368"/>
    <cellStyle name="Normal 36 14" xfId="2499"/>
    <cellStyle name="Normal 36 15" xfId="2634"/>
    <cellStyle name="Normal 36 16" xfId="2765"/>
    <cellStyle name="Normal 36 17" xfId="2902"/>
    <cellStyle name="Normal 36 18" xfId="3037"/>
    <cellStyle name="Normal 36 19" xfId="3169"/>
    <cellStyle name="Normal 36 2" xfId="930"/>
    <cellStyle name="Normal 36 20" xfId="3301"/>
    <cellStyle name="Normal 36 21" xfId="3438"/>
    <cellStyle name="Normal 36 22" xfId="3571"/>
    <cellStyle name="Normal 36 23" xfId="3704"/>
    <cellStyle name="Normal 36 24" xfId="3841"/>
    <cellStyle name="Normal 36 25" xfId="3974"/>
    <cellStyle name="Normal 36 26" xfId="4106"/>
    <cellStyle name="Normal 36 27" xfId="4239"/>
    <cellStyle name="Normal 36 3" xfId="1059"/>
    <cellStyle name="Normal 36 4" xfId="1185"/>
    <cellStyle name="Normal 36 5" xfId="1312"/>
    <cellStyle name="Normal 36 6" xfId="1441"/>
    <cellStyle name="Normal 36 7" xfId="1570"/>
    <cellStyle name="Normal 36 8" xfId="1706"/>
    <cellStyle name="Normal 36 9" xfId="1839"/>
    <cellStyle name="Normal 37" xfId="759"/>
    <cellStyle name="Normal 37 10" xfId="1971"/>
    <cellStyle name="Normal 37 11" xfId="2105"/>
    <cellStyle name="Normal 37 12" xfId="2238"/>
    <cellStyle name="Normal 37 13" xfId="2369"/>
    <cellStyle name="Normal 37 14" xfId="2500"/>
    <cellStyle name="Normal 37 15" xfId="2635"/>
    <cellStyle name="Normal 37 16" xfId="2766"/>
    <cellStyle name="Normal 37 17" xfId="2903"/>
    <cellStyle name="Normal 37 18" xfId="3038"/>
    <cellStyle name="Normal 37 19" xfId="3170"/>
    <cellStyle name="Normal 37 2" xfId="931"/>
    <cellStyle name="Normal 37 20" xfId="3302"/>
    <cellStyle name="Normal 37 21" xfId="3439"/>
    <cellStyle name="Normal 37 22" xfId="3572"/>
    <cellStyle name="Normal 37 23" xfId="3705"/>
    <cellStyle name="Normal 37 24" xfId="3842"/>
    <cellStyle name="Normal 37 25" xfId="3975"/>
    <cellStyle name="Normal 37 26" xfId="4107"/>
    <cellStyle name="Normal 37 27" xfId="4240"/>
    <cellStyle name="Normal 37 3" xfId="1060"/>
    <cellStyle name="Normal 37 4" xfId="1186"/>
    <cellStyle name="Normal 37 5" xfId="1313"/>
    <cellStyle name="Normal 37 6" xfId="1442"/>
    <cellStyle name="Normal 37 7" xfId="1571"/>
    <cellStyle name="Normal 37 8" xfId="1707"/>
    <cellStyle name="Normal 37 9" xfId="1840"/>
    <cellStyle name="Normal 38" xfId="760"/>
    <cellStyle name="Normal 38 10" xfId="1972"/>
    <cellStyle name="Normal 38 11" xfId="2106"/>
    <cellStyle name="Normal 38 12" xfId="2239"/>
    <cellStyle name="Normal 38 13" xfId="2370"/>
    <cellStyle name="Normal 38 14" xfId="2501"/>
    <cellStyle name="Normal 38 15" xfId="2636"/>
    <cellStyle name="Normal 38 16" xfId="2767"/>
    <cellStyle name="Normal 38 17" xfId="2904"/>
    <cellStyle name="Normal 38 18" xfId="3039"/>
    <cellStyle name="Normal 38 19" xfId="3171"/>
    <cellStyle name="Normal 38 2" xfId="932"/>
    <cellStyle name="Normal 38 20" xfId="3303"/>
    <cellStyle name="Normal 38 21" xfId="3440"/>
    <cellStyle name="Normal 38 22" xfId="3573"/>
    <cellStyle name="Normal 38 23" xfId="3706"/>
    <cellStyle name="Normal 38 24" xfId="3843"/>
    <cellStyle name="Normal 38 25" xfId="3976"/>
    <cellStyle name="Normal 38 26" xfId="4108"/>
    <cellStyle name="Normal 38 27" xfId="4241"/>
    <cellStyle name="Normal 38 3" xfId="1061"/>
    <cellStyle name="Normal 38 4" xfId="1187"/>
    <cellStyle name="Normal 38 5" xfId="1314"/>
    <cellStyle name="Normal 38 6" xfId="1443"/>
    <cellStyle name="Normal 38 7" xfId="1572"/>
    <cellStyle name="Normal 38 8" xfId="1708"/>
    <cellStyle name="Normal 38 9" xfId="1841"/>
    <cellStyle name="Normal 39" xfId="761"/>
    <cellStyle name="Normal 39 10" xfId="1973"/>
    <cellStyle name="Normal 39 11" xfId="2107"/>
    <cellStyle name="Normal 39 12" xfId="2240"/>
    <cellStyle name="Normal 39 13" xfId="2371"/>
    <cellStyle name="Normal 39 14" xfId="2502"/>
    <cellStyle name="Normal 39 15" xfId="2637"/>
    <cellStyle name="Normal 39 16" xfId="2768"/>
    <cellStyle name="Normal 39 17" xfId="2905"/>
    <cellStyle name="Normal 39 18" xfId="3040"/>
    <cellStyle name="Normal 39 19" xfId="3172"/>
    <cellStyle name="Normal 39 2" xfId="933"/>
    <cellStyle name="Normal 39 20" xfId="3304"/>
    <cellStyle name="Normal 39 21" xfId="3441"/>
    <cellStyle name="Normal 39 22" xfId="3574"/>
    <cellStyle name="Normal 39 23" xfId="3707"/>
    <cellStyle name="Normal 39 24" xfId="3844"/>
    <cellStyle name="Normal 39 25" xfId="3977"/>
    <cellStyle name="Normal 39 26" xfId="4109"/>
    <cellStyle name="Normal 39 27" xfId="4242"/>
    <cellStyle name="Normal 39 3" xfId="1062"/>
    <cellStyle name="Normal 39 4" xfId="1188"/>
    <cellStyle name="Normal 39 5" xfId="1315"/>
    <cellStyle name="Normal 39 6" xfId="1444"/>
    <cellStyle name="Normal 39 7" xfId="1573"/>
    <cellStyle name="Normal 39 8" xfId="1709"/>
    <cellStyle name="Normal 39 9" xfId="1842"/>
    <cellStyle name="Normal 4" xfId="57"/>
    <cellStyle name="Normal 4 10" xfId="1943"/>
    <cellStyle name="Normal 4 11" xfId="2076"/>
    <cellStyle name="Normal 4 12" xfId="2208"/>
    <cellStyle name="Normal 4 13" xfId="2341"/>
    <cellStyle name="Normal 4 14" xfId="2472"/>
    <cellStyle name="Normal 4 15" xfId="2606"/>
    <cellStyle name="Normal 4 16" xfId="2738"/>
    <cellStyle name="Normal 4 17" xfId="2873"/>
    <cellStyle name="Normal 4 18" xfId="3008"/>
    <cellStyle name="Normal 4 19" xfId="3141"/>
    <cellStyle name="Normal 4 2" xfId="58"/>
    <cellStyle name="Normal 4 2 10" xfId="4430"/>
    <cellStyle name="Normal 4 2 11" xfId="4460"/>
    <cellStyle name="Normal 4 2 12" xfId="4508"/>
    <cellStyle name="Normal 4 2 13" xfId="4568"/>
    <cellStyle name="Normal 4 2 14" xfId="4506"/>
    <cellStyle name="Normal 4 2 15" xfId="4545"/>
    <cellStyle name="Normal 4 2 16" xfId="4557"/>
    <cellStyle name="Normal 4 2 17" xfId="4599"/>
    <cellStyle name="Normal 4 2 18" xfId="4630"/>
    <cellStyle name="Normal 4 2 19" xfId="4613"/>
    <cellStyle name="Normal 4 2 2" xfId="907"/>
    <cellStyle name="Normal 4 2 3" xfId="988"/>
    <cellStyle name="Normal 4 2 4" xfId="4357"/>
    <cellStyle name="Normal 4 2 5" xfId="4376"/>
    <cellStyle name="Normal 4 2 6" xfId="4408"/>
    <cellStyle name="Normal 4 2 7" xfId="4374"/>
    <cellStyle name="Normal 4 2 8" xfId="4432"/>
    <cellStyle name="Normal 4 2 9" xfId="4479"/>
    <cellStyle name="Normal 4 20" xfId="3273"/>
    <cellStyle name="Normal 4 21" xfId="3409"/>
    <cellStyle name="Normal 4 22" xfId="3404"/>
    <cellStyle name="Normal 4 23" xfId="3675"/>
    <cellStyle name="Normal 4 24" xfId="3812"/>
    <cellStyle name="Normal 4 25" xfId="3945"/>
    <cellStyle name="Normal 4 26" xfId="4078"/>
    <cellStyle name="Normal 4 27" xfId="4210"/>
    <cellStyle name="Normal 4 28" xfId="900"/>
    <cellStyle name="Normal 4 29" xfId="4344"/>
    <cellStyle name="Normal 4 3" xfId="7"/>
    <cellStyle name="Normal 4 3 10" xfId="4480"/>
    <cellStyle name="Normal 4 3 11" xfId="4437"/>
    <cellStyle name="Normal 4 3 12" xfId="4513"/>
    <cellStyle name="Normal 4 3 13" xfId="4553"/>
    <cellStyle name="Normal 4 3 14" xfId="4569"/>
    <cellStyle name="Normal 4 3 15" xfId="4516"/>
    <cellStyle name="Normal 4 3 16" xfId="4504"/>
    <cellStyle name="Normal 4 3 17" xfId="4605"/>
    <cellStyle name="Normal 4 3 18" xfId="4620"/>
    <cellStyle name="Normal 4 3 19" xfId="4631"/>
    <cellStyle name="Normal 4 3 2" xfId="210"/>
    <cellStyle name="Normal 4 3 2 2" xfId="1036"/>
    <cellStyle name="Normal 4 3 3" xfId="320"/>
    <cellStyle name="Normal 4 3 4" xfId="4350"/>
    <cellStyle name="Normal 4 3 5" xfId="4378"/>
    <cellStyle name="Normal 4 3 6" xfId="4398"/>
    <cellStyle name="Normal 4 3 7" xfId="4409"/>
    <cellStyle name="Normal 4 3 8" xfId="4434"/>
    <cellStyle name="Normal 4 3 9" xfId="4467"/>
    <cellStyle name="Normal 4 30" xfId="4365"/>
    <cellStyle name="Normal 4 31" xfId="4380"/>
    <cellStyle name="Normal 4 32" xfId="4388"/>
    <cellStyle name="Normal 4 33" xfId="4420"/>
    <cellStyle name="Normal 4 34" xfId="4438"/>
    <cellStyle name="Normal 4 35" xfId="4450"/>
    <cellStyle name="Normal 4 36" xfId="4428"/>
    <cellStyle name="Normal 4 37" xfId="4495"/>
    <cellStyle name="Normal 4 38" xfId="4517"/>
    <cellStyle name="Normal 4 39" xfId="4532"/>
    <cellStyle name="Normal 4 4" xfId="409"/>
    <cellStyle name="Normal 4 4 2" xfId="730"/>
    <cellStyle name="Normal 4 40" xfId="4503"/>
    <cellStyle name="Normal 4 41" xfId="4537"/>
    <cellStyle name="Normal 4 42" xfId="4588"/>
    <cellStyle name="Normal 4 43" xfId="4637"/>
    <cellStyle name="Normal 4 44" xfId="4596"/>
    <cellStyle name="Normal 4 45" xfId="4647"/>
    <cellStyle name="Normal 4 46" xfId="4670"/>
    <cellStyle name="Normal 4 47" xfId="4656"/>
    <cellStyle name="Normal 4 5" xfId="865"/>
    <cellStyle name="Normal 4 6" xfId="880"/>
    <cellStyle name="Normal 4 7" xfId="889"/>
    <cellStyle name="Normal 4 8" xfId="1678"/>
    <cellStyle name="Normal 4 9" xfId="1810"/>
    <cellStyle name="Normal 40" xfId="762"/>
    <cellStyle name="Normal 40 10" xfId="1974"/>
    <cellStyle name="Normal 40 11" xfId="2108"/>
    <cellStyle name="Normal 40 12" xfId="2241"/>
    <cellStyle name="Normal 40 13" xfId="2372"/>
    <cellStyle name="Normal 40 14" xfId="2503"/>
    <cellStyle name="Normal 40 15" xfId="2638"/>
    <cellStyle name="Normal 40 16" xfId="2769"/>
    <cellStyle name="Normal 40 17" xfId="2906"/>
    <cellStyle name="Normal 40 18" xfId="3041"/>
    <cellStyle name="Normal 40 19" xfId="3173"/>
    <cellStyle name="Normal 40 2" xfId="934"/>
    <cellStyle name="Normal 40 20" xfId="3305"/>
    <cellStyle name="Normal 40 21" xfId="3442"/>
    <cellStyle name="Normal 40 22" xfId="3575"/>
    <cellStyle name="Normal 40 23" xfId="3708"/>
    <cellStyle name="Normal 40 24" xfId="3845"/>
    <cellStyle name="Normal 40 25" xfId="3978"/>
    <cellStyle name="Normal 40 26" xfId="4110"/>
    <cellStyle name="Normal 40 27" xfId="4243"/>
    <cellStyle name="Normal 40 3" xfId="1063"/>
    <cellStyle name="Normal 40 4" xfId="1189"/>
    <cellStyle name="Normal 40 5" xfId="1316"/>
    <cellStyle name="Normal 40 6" xfId="1445"/>
    <cellStyle name="Normal 40 7" xfId="1574"/>
    <cellStyle name="Normal 40 8" xfId="1710"/>
    <cellStyle name="Normal 40 9" xfId="1843"/>
    <cellStyle name="Normal 41" xfId="763"/>
    <cellStyle name="Normal 41 10" xfId="1975"/>
    <cellStyle name="Normal 41 11" xfId="2109"/>
    <cellStyle name="Normal 41 12" xfId="2242"/>
    <cellStyle name="Normal 41 13" xfId="2373"/>
    <cellStyle name="Normal 41 14" xfId="2504"/>
    <cellStyle name="Normal 41 15" xfId="2639"/>
    <cellStyle name="Normal 41 16" xfId="2770"/>
    <cellStyle name="Normal 41 17" xfId="2907"/>
    <cellStyle name="Normal 41 18" xfId="3042"/>
    <cellStyle name="Normal 41 19" xfId="3174"/>
    <cellStyle name="Normal 41 2" xfId="935"/>
    <cellStyle name="Normal 41 20" xfId="3306"/>
    <cellStyle name="Normal 41 21" xfId="3443"/>
    <cellStyle name="Normal 41 22" xfId="3576"/>
    <cellStyle name="Normal 41 23" xfId="3709"/>
    <cellStyle name="Normal 41 24" xfId="3846"/>
    <cellStyle name="Normal 41 25" xfId="3979"/>
    <cellStyle name="Normal 41 26" xfId="4111"/>
    <cellStyle name="Normal 41 27" xfId="4244"/>
    <cellStyle name="Normal 41 3" xfId="1064"/>
    <cellStyle name="Normal 41 4" xfId="1190"/>
    <cellStyle name="Normal 41 5" xfId="1317"/>
    <cellStyle name="Normal 41 6" xfId="1446"/>
    <cellStyle name="Normal 41 7" xfId="1575"/>
    <cellStyle name="Normal 41 8" xfId="1711"/>
    <cellStyle name="Normal 41 9" xfId="1844"/>
    <cellStyle name="Normal 42" xfId="764"/>
    <cellStyle name="Normal 42 10" xfId="1976"/>
    <cellStyle name="Normal 42 11" xfId="2110"/>
    <cellStyle name="Normal 42 12" xfId="2243"/>
    <cellStyle name="Normal 42 13" xfId="2374"/>
    <cellStyle name="Normal 42 14" xfId="2505"/>
    <cellStyle name="Normal 42 15" xfId="2640"/>
    <cellStyle name="Normal 42 16" xfId="2771"/>
    <cellStyle name="Normal 42 17" xfId="2908"/>
    <cellStyle name="Normal 42 18" xfId="3043"/>
    <cellStyle name="Normal 42 19" xfId="3175"/>
    <cellStyle name="Normal 42 2" xfId="936"/>
    <cellStyle name="Normal 42 20" xfId="3307"/>
    <cellStyle name="Normal 42 21" xfId="3444"/>
    <cellStyle name="Normal 42 22" xfId="3577"/>
    <cellStyle name="Normal 42 23" xfId="3710"/>
    <cellStyle name="Normal 42 24" xfId="3847"/>
    <cellStyle name="Normal 42 25" xfId="3980"/>
    <cellStyle name="Normal 42 26" xfId="4112"/>
    <cellStyle name="Normal 42 27" xfId="4245"/>
    <cellStyle name="Normal 42 3" xfId="1065"/>
    <cellStyle name="Normal 42 4" xfId="1191"/>
    <cellStyle name="Normal 42 5" xfId="1318"/>
    <cellStyle name="Normal 42 6" xfId="1447"/>
    <cellStyle name="Normal 42 7" xfId="1576"/>
    <cellStyle name="Normal 42 8" xfId="1712"/>
    <cellStyle name="Normal 42 9" xfId="1845"/>
    <cellStyle name="Normal 43" xfId="765"/>
    <cellStyle name="Normal 43 10" xfId="1977"/>
    <cellStyle name="Normal 43 11" xfId="2111"/>
    <cellStyle name="Normal 43 12" xfId="2244"/>
    <cellStyle name="Normal 43 13" xfId="2375"/>
    <cellStyle name="Normal 43 14" xfId="2506"/>
    <cellStyle name="Normal 43 15" xfId="2641"/>
    <cellStyle name="Normal 43 16" xfId="2772"/>
    <cellStyle name="Normal 43 17" xfId="2909"/>
    <cellStyle name="Normal 43 18" xfId="3044"/>
    <cellStyle name="Normal 43 19" xfId="3176"/>
    <cellStyle name="Normal 43 2" xfId="937"/>
    <cellStyle name="Normal 43 20" xfId="3308"/>
    <cellStyle name="Normal 43 21" xfId="3445"/>
    <cellStyle name="Normal 43 22" xfId="3578"/>
    <cellStyle name="Normal 43 23" xfId="3711"/>
    <cellStyle name="Normal 43 24" xfId="3848"/>
    <cellStyle name="Normal 43 25" xfId="3981"/>
    <cellStyle name="Normal 43 26" xfId="4113"/>
    <cellStyle name="Normal 43 27" xfId="4246"/>
    <cellStyle name="Normal 43 3" xfId="1066"/>
    <cellStyle name="Normal 43 4" xfId="1192"/>
    <cellStyle name="Normal 43 5" xfId="1319"/>
    <cellStyle name="Normal 43 6" xfId="1448"/>
    <cellStyle name="Normal 43 7" xfId="1577"/>
    <cellStyle name="Normal 43 8" xfId="1713"/>
    <cellStyle name="Normal 43 9" xfId="1846"/>
    <cellStyle name="Normal 44" xfId="766"/>
    <cellStyle name="Normal 44 10" xfId="1978"/>
    <cellStyle name="Normal 44 11" xfId="2112"/>
    <cellStyle name="Normal 44 12" xfId="2245"/>
    <cellStyle name="Normal 44 13" xfId="2376"/>
    <cellStyle name="Normal 44 14" xfId="2507"/>
    <cellStyle name="Normal 44 15" xfId="2642"/>
    <cellStyle name="Normal 44 16" xfId="2773"/>
    <cellStyle name="Normal 44 17" xfId="2910"/>
    <cellStyle name="Normal 44 18" xfId="3045"/>
    <cellStyle name="Normal 44 19" xfId="3177"/>
    <cellStyle name="Normal 44 2" xfId="938"/>
    <cellStyle name="Normal 44 20" xfId="3309"/>
    <cellStyle name="Normal 44 21" xfId="3446"/>
    <cellStyle name="Normal 44 22" xfId="3579"/>
    <cellStyle name="Normal 44 23" xfId="3712"/>
    <cellStyle name="Normal 44 24" xfId="3849"/>
    <cellStyle name="Normal 44 25" xfId="3982"/>
    <cellStyle name="Normal 44 26" xfId="4114"/>
    <cellStyle name="Normal 44 27" xfId="4247"/>
    <cellStyle name="Normal 44 3" xfId="1067"/>
    <cellStyle name="Normal 44 4" xfId="1193"/>
    <cellStyle name="Normal 44 5" xfId="1320"/>
    <cellStyle name="Normal 44 6" xfId="1449"/>
    <cellStyle name="Normal 44 7" xfId="1578"/>
    <cellStyle name="Normal 44 8" xfId="1714"/>
    <cellStyle name="Normal 44 9" xfId="1847"/>
    <cellStyle name="Normal 45" xfId="767"/>
    <cellStyle name="Normal 45 10" xfId="1979"/>
    <cellStyle name="Normal 45 11" xfId="2113"/>
    <cellStyle name="Normal 45 12" xfId="2246"/>
    <cellStyle name="Normal 45 13" xfId="2377"/>
    <cellStyle name="Normal 45 14" xfId="2508"/>
    <cellStyle name="Normal 45 15" xfId="2643"/>
    <cellStyle name="Normal 45 16" xfId="2774"/>
    <cellStyle name="Normal 45 17" xfId="2911"/>
    <cellStyle name="Normal 45 18" xfId="3046"/>
    <cellStyle name="Normal 45 19" xfId="3178"/>
    <cellStyle name="Normal 45 2" xfId="939"/>
    <cellStyle name="Normal 45 20" xfId="3310"/>
    <cellStyle name="Normal 45 21" xfId="3447"/>
    <cellStyle name="Normal 45 22" xfId="3580"/>
    <cellStyle name="Normal 45 23" xfId="3713"/>
    <cellStyle name="Normal 45 24" xfId="3850"/>
    <cellStyle name="Normal 45 25" xfId="3983"/>
    <cellStyle name="Normal 45 26" xfId="4115"/>
    <cellStyle name="Normal 45 27" xfId="4248"/>
    <cellStyle name="Normal 45 3" xfId="1068"/>
    <cellStyle name="Normal 45 4" xfId="1194"/>
    <cellStyle name="Normal 45 5" xfId="1321"/>
    <cellStyle name="Normal 45 6" xfId="1450"/>
    <cellStyle name="Normal 45 7" xfId="1579"/>
    <cellStyle name="Normal 45 8" xfId="1715"/>
    <cellStyle name="Normal 45 9" xfId="1848"/>
    <cellStyle name="Normal 46" xfId="768"/>
    <cellStyle name="Normal 46 10" xfId="1980"/>
    <cellStyle name="Normal 46 11" xfId="2114"/>
    <cellStyle name="Normal 46 12" xfId="2247"/>
    <cellStyle name="Normal 46 13" xfId="2378"/>
    <cellStyle name="Normal 46 14" xfId="2509"/>
    <cellStyle name="Normal 46 15" xfId="2644"/>
    <cellStyle name="Normal 46 16" xfId="2775"/>
    <cellStyle name="Normal 46 17" xfId="2912"/>
    <cellStyle name="Normal 46 18" xfId="3047"/>
    <cellStyle name="Normal 46 19" xfId="3179"/>
    <cellStyle name="Normal 46 2" xfId="940"/>
    <cellStyle name="Normal 46 20" xfId="3311"/>
    <cellStyle name="Normal 46 21" xfId="3448"/>
    <cellStyle name="Normal 46 22" xfId="3581"/>
    <cellStyle name="Normal 46 23" xfId="3714"/>
    <cellStyle name="Normal 46 24" xfId="3851"/>
    <cellStyle name="Normal 46 25" xfId="3984"/>
    <cellStyle name="Normal 46 26" xfId="4116"/>
    <cellStyle name="Normal 46 27" xfId="4249"/>
    <cellStyle name="Normal 46 3" xfId="1069"/>
    <cellStyle name="Normal 46 4" xfId="1195"/>
    <cellStyle name="Normal 46 5" xfId="1322"/>
    <cellStyle name="Normal 46 6" xfId="1451"/>
    <cellStyle name="Normal 46 7" xfId="1580"/>
    <cellStyle name="Normal 46 8" xfId="1716"/>
    <cellStyle name="Normal 46 9" xfId="1849"/>
    <cellStyle name="Normal 47" xfId="769"/>
    <cellStyle name="Normal 47 10" xfId="1981"/>
    <cellStyle name="Normal 47 11" xfId="2115"/>
    <cellStyle name="Normal 47 12" xfId="2248"/>
    <cellStyle name="Normal 47 13" xfId="2379"/>
    <cellStyle name="Normal 47 14" xfId="2510"/>
    <cellStyle name="Normal 47 15" xfId="2645"/>
    <cellStyle name="Normal 47 16" xfId="2776"/>
    <cellStyle name="Normal 47 17" xfId="2913"/>
    <cellStyle name="Normal 47 18" xfId="3048"/>
    <cellStyle name="Normal 47 19" xfId="3180"/>
    <cellStyle name="Normal 47 2" xfId="941"/>
    <cellStyle name="Normal 47 20" xfId="3312"/>
    <cellStyle name="Normal 47 21" xfId="3449"/>
    <cellStyle name="Normal 47 22" xfId="3582"/>
    <cellStyle name="Normal 47 23" xfId="3715"/>
    <cellStyle name="Normal 47 24" xfId="3852"/>
    <cellStyle name="Normal 47 25" xfId="3985"/>
    <cellStyle name="Normal 47 26" xfId="4117"/>
    <cellStyle name="Normal 47 27" xfId="4250"/>
    <cellStyle name="Normal 47 3" xfId="1070"/>
    <cellStyle name="Normal 47 4" xfId="1196"/>
    <cellStyle name="Normal 47 5" xfId="1323"/>
    <cellStyle name="Normal 47 6" xfId="1452"/>
    <cellStyle name="Normal 47 7" xfId="1581"/>
    <cellStyle name="Normal 47 8" xfId="1717"/>
    <cellStyle name="Normal 47 9" xfId="1850"/>
    <cellStyle name="Normal 48" xfId="770"/>
    <cellStyle name="Normal 48 10" xfId="1982"/>
    <cellStyle name="Normal 48 11" xfId="2116"/>
    <cellStyle name="Normal 48 12" xfId="2249"/>
    <cellStyle name="Normal 48 13" xfId="2380"/>
    <cellStyle name="Normal 48 14" xfId="2511"/>
    <cellStyle name="Normal 48 15" xfId="2646"/>
    <cellStyle name="Normal 48 16" xfId="2777"/>
    <cellStyle name="Normal 48 17" xfId="2914"/>
    <cellStyle name="Normal 48 18" xfId="3049"/>
    <cellStyle name="Normal 48 19" xfId="3181"/>
    <cellStyle name="Normal 48 2" xfId="942"/>
    <cellStyle name="Normal 48 20" xfId="3313"/>
    <cellStyle name="Normal 48 21" xfId="3450"/>
    <cellStyle name="Normal 48 22" xfId="3583"/>
    <cellStyle name="Normal 48 23" xfId="3716"/>
    <cellStyle name="Normal 48 24" xfId="3853"/>
    <cellStyle name="Normal 48 25" xfId="3986"/>
    <cellStyle name="Normal 48 26" xfId="4118"/>
    <cellStyle name="Normal 48 27" xfId="4251"/>
    <cellStyle name="Normal 48 3" xfId="1071"/>
    <cellStyle name="Normal 48 4" xfId="1197"/>
    <cellStyle name="Normal 48 5" xfId="1324"/>
    <cellStyle name="Normal 48 6" xfId="1453"/>
    <cellStyle name="Normal 48 7" xfId="1582"/>
    <cellStyle name="Normal 48 8" xfId="1718"/>
    <cellStyle name="Normal 48 9" xfId="1851"/>
    <cellStyle name="Normal 49" xfId="841"/>
    <cellStyle name="Normal 49 10" xfId="2053"/>
    <cellStyle name="Normal 49 11" xfId="2187"/>
    <cellStyle name="Normal 49 12" xfId="2320"/>
    <cellStyle name="Normal 49 13" xfId="2451"/>
    <cellStyle name="Normal 49 14" xfId="2582"/>
    <cellStyle name="Normal 49 15" xfId="2717"/>
    <cellStyle name="Normal 49 16" xfId="2848"/>
    <cellStyle name="Normal 49 17" xfId="2985"/>
    <cellStyle name="Normal 49 18" xfId="3120"/>
    <cellStyle name="Normal 49 19" xfId="3252"/>
    <cellStyle name="Normal 49 2" xfId="1013"/>
    <cellStyle name="Normal 49 20" xfId="3384"/>
    <cellStyle name="Normal 49 21" xfId="3521"/>
    <cellStyle name="Normal 49 22" xfId="3654"/>
    <cellStyle name="Normal 49 23" xfId="3787"/>
    <cellStyle name="Normal 49 24" xfId="3924"/>
    <cellStyle name="Normal 49 25" xfId="4057"/>
    <cellStyle name="Normal 49 26" xfId="4189"/>
    <cellStyle name="Normal 49 27" xfId="4322"/>
    <cellStyle name="Normal 49 3" xfId="1141"/>
    <cellStyle name="Normal 49 4" xfId="1267"/>
    <cellStyle name="Normal 49 5" xfId="1394"/>
    <cellStyle name="Normal 49 6" xfId="1524"/>
    <cellStyle name="Normal 49 7" xfId="1653"/>
    <cellStyle name="Normal 49 8" xfId="1789"/>
    <cellStyle name="Normal 49 9" xfId="1922"/>
    <cellStyle name="Normal 5" xfId="59"/>
    <cellStyle name="Normal 5 10" xfId="1676"/>
    <cellStyle name="Normal 5 11" xfId="2077"/>
    <cellStyle name="Normal 5 12" xfId="1674"/>
    <cellStyle name="Normal 5 13" xfId="2073"/>
    <cellStyle name="Normal 5 14" xfId="2210"/>
    <cellStyle name="Normal 5 15" xfId="2607"/>
    <cellStyle name="Normal 5 16" xfId="2602"/>
    <cellStyle name="Normal 5 17" xfId="2874"/>
    <cellStyle name="Normal 5 18" xfId="3009"/>
    <cellStyle name="Normal 5 19" xfId="2870"/>
    <cellStyle name="Normal 5 2" xfId="177"/>
    <cellStyle name="Normal 5 2 2" xfId="731"/>
    <cellStyle name="Normal 5 20" xfId="3005"/>
    <cellStyle name="Normal 5 21" xfId="3410"/>
    <cellStyle name="Normal 5 22" xfId="3543"/>
    <cellStyle name="Normal 5 23" xfId="3676"/>
    <cellStyle name="Normal 5 24" xfId="3813"/>
    <cellStyle name="Normal 5 25" xfId="3405"/>
    <cellStyle name="Normal 5 26" xfId="3809"/>
    <cellStyle name="Normal 5 27" xfId="4211"/>
    <cellStyle name="Normal 5 28" xfId="899"/>
    <cellStyle name="Normal 5 29" xfId="4361"/>
    <cellStyle name="Normal 5 3" xfId="60"/>
    <cellStyle name="Normal 5 3 10" xfId="4471"/>
    <cellStyle name="Normal 5 3 11" xfId="4484"/>
    <cellStyle name="Normal 5 3 12" xfId="4514"/>
    <cellStyle name="Normal 5 3 13" xfId="4549"/>
    <cellStyle name="Normal 5 3 14" xfId="4559"/>
    <cellStyle name="Normal 5 3 15" xfId="4574"/>
    <cellStyle name="Normal 5 3 16" xfId="4530"/>
    <cellStyle name="Normal 5 3 17" xfId="4606"/>
    <cellStyle name="Normal 5 3 18" xfId="4600"/>
    <cellStyle name="Normal 5 3 19" xfId="4624"/>
    <cellStyle name="Normal 5 3 2" xfId="717"/>
    <cellStyle name="Normal 5 3 3" xfId="4343"/>
    <cellStyle name="Normal 5 3 4" xfId="4348"/>
    <cellStyle name="Normal 5 3 5" xfId="4379"/>
    <cellStyle name="Normal 5 3 6" xfId="4394"/>
    <cellStyle name="Normal 5 3 7" xfId="4402"/>
    <cellStyle name="Normal 5 3 8" xfId="4435"/>
    <cellStyle name="Normal 5 3 9" xfId="4463"/>
    <cellStyle name="Normal 5 30" xfId="4366"/>
    <cellStyle name="Normal 5 31" xfId="4413"/>
    <cellStyle name="Normal 5 32" xfId="4415"/>
    <cellStyle name="Normal 5 33" xfId="4421"/>
    <cellStyle name="Normal 5 34" xfId="4486"/>
    <cellStyle name="Normal 5 35" xfId="4488"/>
    <cellStyle name="Normal 5 36" xfId="4490"/>
    <cellStyle name="Normal 5 37" xfId="4496"/>
    <cellStyle name="Normal 5 38" xfId="4576"/>
    <cellStyle name="Normal 5 39" xfId="4579"/>
    <cellStyle name="Normal 5 4" xfId="410"/>
    <cellStyle name="Normal 5 4 2" xfId="866"/>
    <cellStyle name="Normal 5 40" xfId="4581"/>
    <cellStyle name="Normal 5 41" xfId="4583"/>
    <cellStyle name="Normal 5 42" xfId="4589"/>
    <cellStyle name="Normal 5 43" xfId="4635"/>
    <cellStyle name="Normal 5 44" xfId="4640"/>
    <cellStyle name="Normal 5 45" xfId="4648"/>
    <cellStyle name="Normal 5 46" xfId="4669"/>
    <cellStyle name="Normal 5 47" xfId="4657"/>
    <cellStyle name="Normal 5 5" xfId="879"/>
    <cellStyle name="Normal 5 6" xfId="890"/>
    <cellStyle name="Normal 5 7" xfId="1289"/>
    <cellStyle name="Normal 5 8" xfId="1679"/>
    <cellStyle name="Normal 5 9" xfId="1673"/>
    <cellStyle name="Normal 50" xfId="771"/>
    <cellStyle name="Normal 50 10" xfId="1983"/>
    <cellStyle name="Normal 50 11" xfId="2117"/>
    <cellStyle name="Normal 50 12" xfId="2250"/>
    <cellStyle name="Normal 50 13" xfId="2381"/>
    <cellStyle name="Normal 50 14" xfId="2512"/>
    <cellStyle name="Normal 50 15" xfId="2647"/>
    <cellStyle name="Normal 50 16" xfId="2778"/>
    <cellStyle name="Normal 50 17" xfId="2915"/>
    <cellStyle name="Normal 50 18" xfId="3050"/>
    <cellStyle name="Normal 50 19" xfId="3182"/>
    <cellStyle name="Normal 50 2" xfId="943"/>
    <cellStyle name="Normal 50 20" xfId="3314"/>
    <cellStyle name="Normal 50 21" xfId="3451"/>
    <cellStyle name="Normal 50 22" xfId="3584"/>
    <cellStyle name="Normal 50 23" xfId="3717"/>
    <cellStyle name="Normal 50 24" xfId="3854"/>
    <cellStyle name="Normal 50 25" xfId="3987"/>
    <cellStyle name="Normal 50 26" xfId="4119"/>
    <cellStyle name="Normal 50 27" xfId="4252"/>
    <cellStyle name="Normal 50 3" xfId="1072"/>
    <cellStyle name="Normal 50 4" xfId="1198"/>
    <cellStyle name="Normal 50 5" xfId="1325"/>
    <cellStyle name="Normal 50 6" xfId="1454"/>
    <cellStyle name="Normal 50 7" xfId="1583"/>
    <cellStyle name="Normal 50 8" xfId="1719"/>
    <cellStyle name="Normal 50 9" xfId="1852"/>
    <cellStyle name="Normal 51" xfId="772"/>
    <cellStyle name="Normal 51 10" xfId="1984"/>
    <cellStyle name="Normal 51 11" xfId="2118"/>
    <cellStyle name="Normal 51 12" xfId="2251"/>
    <cellStyle name="Normal 51 13" xfId="2382"/>
    <cellStyle name="Normal 51 14" xfId="2513"/>
    <cellStyle name="Normal 51 15" xfId="2648"/>
    <cellStyle name="Normal 51 16" xfId="2779"/>
    <cellStyle name="Normal 51 17" xfId="2916"/>
    <cellStyle name="Normal 51 18" xfId="3051"/>
    <cellStyle name="Normal 51 19" xfId="3183"/>
    <cellStyle name="Normal 51 2" xfId="944"/>
    <cellStyle name="Normal 51 20" xfId="3315"/>
    <cellStyle name="Normal 51 21" xfId="3452"/>
    <cellStyle name="Normal 51 22" xfId="3585"/>
    <cellStyle name="Normal 51 23" xfId="3718"/>
    <cellStyle name="Normal 51 24" xfId="3855"/>
    <cellStyle name="Normal 51 25" xfId="3988"/>
    <cellStyle name="Normal 51 26" xfId="4120"/>
    <cellStyle name="Normal 51 27" xfId="4253"/>
    <cellStyle name="Normal 51 3" xfId="1073"/>
    <cellStyle name="Normal 51 4" xfId="1199"/>
    <cellStyle name="Normal 51 5" xfId="1326"/>
    <cellStyle name="Normal 51 6" xfId="1455"/>
    <cellStyle name="Normal 51 7" xfId="1584"/>
    <cellStyle name="Normal 51 8" xfId="1720"/>
    <cellStyle name="Normal 51 9" xfId="1853"/>
    <cellStyle name="Normal 52" xfId="773"/>
    <cellStyle name="Normal 52 10" xfId="1985"/>
    <cellStyle name="Normal 52 11" xfId="2119"/>
    <cellStyle name="Normal 52 12" xfId="2252"/>
    <cellStyle name="Normal 52 13" xfId="2383"/>
    <cellStyle name="Normal 52 14" xfId="2514"/>
    <cellStyle name="Normal 52 15" xfId="2649"/>
    <cellStyle name="Normal 52 16" xfId="2780"/>
    <cellStyle name="Normal 52 17" xfId="2917"/>
    <cellStyle name="Normal 52 18" xfId="3052"/>
    <cellStyle name="Normal 52 19" xfId="3184"/>
    <cellStyle name="Normal 52 2" xfId="945"/>
    <cellStyle name="Normal 52 20" xfId="3316"/>
    <cellStyle name="Normal 52 21" xfId="3453"/>
    <cellStyle name="Normal 52 22" xfId="3586"/>
    <cellStyle name="Normal 52 23" xfId="3719"/>
    <cellStyle name="Normal 52 24" xfId="3856"/>
    <cellStyle name="Normal 52 25" xfId="3989"/>
    <cellStyle name="Normal 52 26" xfId="4121"/>
    <cellStyle name="Normal 52 27" xfId="4254"/>
    <cellStyle name="Normal 52 3" xfId="1074"/>
    <cellStyle name="Normal 52 4" xfId="1200"/>
    <cellStyle name="Normal 52 5" xfId="1327"/>
    <cellStyle name="Normal 52 6" xfId="1456"/>
    <cellStyle name="Normal 52 7" xfId="1585"/>
    <cellStyle name="Normal 52 8" xfId="1721"/>
    <cellStyle name="Normal 52 9" xfId="1854"/>
    <cellStyle name="Normal 53" xfId="774"/>
    <cellStyle name="Normal 53 10" xfId="1986"/>
    <cellStyle name="Normal 53 11" xfId="2120"/>
    <cellStyle name="Normal 53 12" xfId="2253"/>
    <cellStyle name="Normal 53 13" xfId="2384"/>
    <cellStyle name="Normal 53 14" xfId="2515"/>
    <cellStyle name="Normal 53 15" xfId="2650"/>
    <cellStyle name="Normal 53 16" xfId="2781"/>
    <cellStyle name="Normal 53 17" xfId="2918"/>
    <cellStyle name="Normal 53 18" xfId="3053"/>
    <cellStyle name="Normal 53 19" xfId="3185"/>
    <cellStyle name="Normal 53 2" xfId="946"/>
    <cellStyle name="Normal 53 20" xfId="3317"/>
    <cellStyle name="Normal 53 21" xfId="3454"/>
    <cellStyle name="Normal 53 22" xfId="3587"/>
    <cellStyle name="Normal 53 23" xfId="3720"/>
    <cellStyle name="Normal 53 24" xfId="3857"/>
    <cellStyle name="Normal 53 25" xfId="3990"/>
    <cellStyle name="Normal 53 26" xfId="4122"/>
    <cellStyle name="Normal 53 27" xfId="4255"/>
    <cellStyle name="Normal 53 3" xfId="1075"/>
    <cellStyle name="Normal 53 4" xfId="1201"/>
    <cellStyle name="Normal 53 5" xfId="1328"/>
    <cellStyle name="Normal 53 6" xfId="1457"/>
    <cellStyle name="Normal 53 7" xfId="1586"/>
    <cellStyle name="Normal 53 8" xfId="1722"/>
    <cellStyle name="Normal 53 9" xfId="1855"/>
    <cellStyle name="Normal 54" xfId="775"/>
    <cellStyle name="Normal 54 10" xfId="1987"/>
    <cellStyle name="Normal 54 11" xfId="2121"/>
    <cellStyle name="Normal 54 12" xfId="2254"/>
    <cellStyle name="Normal 54 13" xfId="2385"/>
    <cellStyle name="Normal 54 14" xfId="2516"/>
    <cellStyle name="Normal 54 15" xfId="2651"/>
    <cellStyle name="Normal 54 16" xfId="2782"/>
    <cellStyle name="Normal 54 17" xfId="2919"/>
    <cellStyle name="Normal 54 18" xfId="3054"/>
    <cellStyle name="Normal 54 19" xfId="3186"/>
    <cellStyle name="Normal 54 2" xfId="947"/>
    <cellStyle name="Normal 54 20" xfId="3318"/>
    <cellStyle name="Normal 54 21" xfId="3455"/>
    <cellStyle name="Normal 54 22" xfId="3588"/>
    <cellStyle name="Normal 54 23" xfId="3721"/>
    <cellStyle name="Normal 54 24" xfId="3858"/>
    <cellStyle name="Normal 54 25" xfId="3991"/>
    <cellStyle name="Normal 54 26" xfId="4123"/>
    <cellStyle name="Normal 54 27" xfId="4256"/>
    <cellStyle name="Normal 54 3" xfId="1076"/>
    <cellStyle name="Normal 54 4" xfId="1202"/>
    <cellStyle name="Normal 54 5" xfId="1329"/>
    <cellStyle name="Normal 54 6" xfId="1458"/>
    <cellStyle name="Normal 54 7" xfId="1587"/>
    <cellStyle name="Normal 54 8" xfId="1723"/>
    <cellStyle name="Normal 54 9" xfId="1856"/>
    <cellStyle name="Normal 55" xfId="776"/>
    <cellStyle name="Normal 55 10" xfId="1988"/>
    <cellStyle name="Normal 55 11" xfId="2122"/>
    <cellStyle name="Normal 55 12" xfId="2255"/>
    <cellStyle name="Normal 55 13" xfId="2386"/>
    <cellStyle name="Normal 55 14" xfId="2517"/>
    <cellStyle name="Normal 55 15" xfId="2652"/>
    <cellStyle name="Normal 55 16" xfId="2783"/>
    <cellStyle name="Normal 55 17" xfId="2920"/>
    <cellStyle name="Normal 55 18" xfId="3055"/>
    <cellStyle name="Normal 55 19" xfId="3187"/>
    <cellStyle name="Normal 55 2" xfId="948"/>
    <cellStyle name="Normal 55 20" xfId="3319"/>
    <cellStyle name="Normal 55 21" xfId="3456"/>
    <cellStyle name="Normal 55 22" xfId="3589"/>
    <cellStyle name="Normal 55 23" xfId="3722"/>
    <cellStyle name="Normal 55 24" xfId="3859"/>
    <cellStyle name="Normal 55 25" xfId="3992"/>
    <cellStyle name="Normal 55 26" xfId="4124"/>
    <cellStyle name="Normal 55 27" xfId="4257"/>
    <cellStyle name="Normal 55 3" xfId="1077"/>
    <cellStyle name="Normal 55 4" xfId="1203"/>
    <cellStyle name="Normal 55 5" xfId="1330"/>
    <cellStyle name="Normal 55 6" xfId="1459"/>
    <cellStyle name="Normal 55 7" xfId="1588"/>
    <cellStyle name="Normal 55 8" xfId="1724"/>
    <cellStyle name="Normal 55 9" xfId="1857"/>
    <cellStyle name="Normal 56" xfId="777"/>
    <cellStyle name="Normal 56 10" xfId="1989"/>
    <cellStyle name="Normal 56 11" xfId="2123"/>
    <cellStyle name="Normal 56 12" xfId="2256"/>
    <cellStyle name="Normal 56 13" xfId="2387"/>
    <cellStyle name="Normal 56 14" xfId="2518"/>
    <cellStyle name="Normal 56 15" xfId="2653"/>
    <cellStyle name="Normal 56 16" xfId="2784"/>
    <cellStyle name="Normal 56 17" xfId="2921"/>
    <cellStyle name="Normal 56 18" xfId="3056"/>
    <cellStyle name="Normal 56 19" xfId="3188"/>
    <cellStyle name="Normal 56 2" xfId="949"/>
    <cellStyle name="Normal 56 20" xfId="3320"/>
    <cellStyle name="Normal 56 21" xfId="3457"/>
    <cellStyle name="Normal 56 22" xfId="3590"/>
    <cellStyle name="Normal 56 23" xfId="3723"/>
    <cellStyle name="Normal 56 24" xfId="3860"/>
    <cellStyle name="Normal 56 25" xfId="3993"/>
    <cellStyle name="Normal 56 26" xfId="4125"/>
    <cellStyle name="Normal 56 27" xfId="4258"/>
    <cellStyle name="Normal 56 3" xfId="1078"/>
    <cellStyle name="Normal 56 4" xfId="1204"/>
    <cellStyle name="Normal 56 5" xfId="1331"/>
    <cellStyle name="Normal 56 6" xfId="1460"/>
    <cellStyle name="Normal 56 7" xfId="1589"/>
    <cellStyle name="Normal 56 8" xfId="1725"/>
    <cellStyle name="Normal 56 9" xfId="1858"/>
    <cellStyle name="Normal 57" xfId="842"/>
    <cellStyle name="Normal 57 10" xfId="2054"/>
    <cellStyle name="Normal 57 11" xfId="2188"/>
    <cellStyle name="Normal 57 12" xfId="2321"/>
    <cellStyle name="Normal 57 13" xfId="2452"/>
    <cellStyle name="Normal 57 14" xfId="2583"/>
    <cellStyle name="Normal 57 15" xfId="2718"/>
    <cellStyle name="Normal 57 16" xfId="2849"/>
    <cellStyle name="Normal 57 17" xfId="2986"/>
    <cellStyle name="Normal 57 18" xfId="3121"/>
    <cellStyle name="Normal 57 19" xfId="3253"/>
    <cellStyle name="Normal 57 2" xfId="1014"/>
    <cellStyle name="Normal 57 20" xfId="3385"/>
    <cellStyle name="Normal 57 21" xfId="3522"/>
    <cellStyle name="Normal 57 22" xfId="3655"/>
    <cellStyle name="Normal 57 23" xfId="3788"/>
    <cellStyle name="Normal 57 24" xfId="3925"/>
    <cellStyle name="Normal 57 25" xfId="4058"/>
    <cellStyle name="Normal 57 26" xfId="4190"/>
    <cellStyle name="Normal 57 27" xfId="4323"/>
    <cellStyle name="Normal 57 3" xfId="1142"/>
    <cellStyle name="Normal 57 4" xfId="1268"/>
    <cellStyle name="Normal 57 5" xfId="1395"/>
    <cellStyle name="Normal 57 6" xfId="1525"/>
    <cellStyle name="Normal 57 7" xfId="1654"/>
    <cellStyle name="Normal 57 8" xfId="1790"/>
    <cellStyle name="Normal 57 9" xfId="1923"/>
    <cellStyle name="Normal 58" xfId="778"/>
    <cellStyle name="Normal 58 10" xfId="1990"/>
    <cellStyle name="Normal 58 11" xfId="2124"/>
    <cellStyle name="Normal 58 12" xfId="2257"/>
    <cellStyle name="Normal 58 13" xfId="2388"/>
    <cellStyle name="Normal 58 14" xfId="2519"/>
    <cellStyle name="Normal 58 15" xfId="2654"/>
    <cellStyle name="Normal 58 16" xfId="2785"/>
    <cellStyle name="Normal 58 17" xfId="2922"/>
    <cellStyle name="Normal 58 18" xfId="3057"/>
    <cellStyle name="Normal 58 19" xfId="3189"/>
    <cellStyle name="Normal 58 2" xfId="950"/>
    <cellStyle name="Normal 58 20" xfId="3321"/>
    <cellStyle name="Normal 58 21" xfId="3458"/>
    <cellStyle name="Normal 58 22" xfId="3591"/>
    <cellStyle name="Normal 58 23" xfId="3724"/>
    <cellStyle name="Normal 58 24" xfId="3861"/>
    <cellStyle name="Normal 58 25" xfId="3994"/>
    <cellStyle name="Normal 58 26" xfId="4126"/>
    <cellStyle name="Normal 58 27" xfId="4259"/>
    <cellStyle name="Normal 58 3" xfId="1079"/>
    <cellStyle name="Normal 58 4" xfId="1205"/>
    <cellStyle name="Normal 58 5" xfId="1332"/>
    <cellStyle name="Normal 58 6" xfId="1461"/>
    <cellStyle name="Normal 58 7" xfId="1590"/>
    <cellStyle name="Normal 58 8" xfId="1726"/>
    <cellStyle name="Normal 58 9" xfId="1859"/>
    <cellStyle name="Normal 59" xfId="779"/>
    <cellStyle name="Normal 59 10" xfId="1991"/>
    <cellStyle name="Normal 59 11" xfId="2125"/>
    <cellStyle name="Normal 59 12" xfId="2258"/>
    <cellStyle name="Normal 59 13" xfId="2389"/>
    <cellStyle name="Normal 59 14" xfId="2520"/>
    <cellStyle name="Normal 59 15" xfId="2655"/>
    <cellStyle name="Normal 59 16" xfId="2786"/>
    <cellStyle name="Normal 59 17" xfId="2923"/>
    <cellStyle name="Normal 59 18" xfId="3058"/>
    <cellStyle name="Normal 59 19" xfId="3190"/>
    <cellStyle name="Normal 59 2" xfId="951"/>
    <cellStyle name="Normal 59 20" xfId="3322"/>
    <cellStyle name="Normal 59 21" xfId="3459"/>
    <cellStyle name="Normal 59 22" xfId="3592"/>
    <cellStyle name="Normal 59 23" xfId="3725"/>
    <cellStyle name="Normal 59 24" xfId="3862"/>
    <cellStyle name="Normal 59 25" xfId="3995"/>
    <cellStyle name="Normal 59 26" xfId="4127"/>
    <cellStyle name="Normal 59 27" xfId="4260"/>
    <cellStyle name="Normal 59 3" xfId="1080"/>
    <cellStyle name="Normal 59 4" xfId="1206"/>
    <cellStyle name="Normal 59 5" xfId="1333"/>
    <cellStyle name="Normal 59 6" xfId="1462"/>
    <cellStyle name="Normal 59 7" xfId="1591"/>
    <cellStyle name="Normal 59 8" xfId="1727"/>
    <cellStyle name="Normal 59 9" xfId="1860"/>
    <cellStyle name="Normal 6" xfId="61"/>
    <cellStyle name="Normal 6 10" xfId="62"/>
    <cellStyle name="Normal 6 11" xfId="63"/>
    <cellStyle name="Normal 6 12" xfId="64"/>
    <cellStyle name="Normal 6 13" xfId="411"/>
    <cellStyle name="Normal 6 13 2" xfId="732"/>
    <cellStyle name="Normal 6 14" xfId="867"/>
    <cellStyle name="Normal 6 15" xfId="878"/>
    <cellStyle name="Normal 6 16" xfId="891"/>
    <cellStyle name="Normal 6 17" xfId="2875"/>
    <cellStyle name="Normal 6 18" xfId="3010"/>
    <cellStyle name="Normal 6 19" xfId="3142"/>
    <cellStyle name="Normal 6 2" xfId="65"/>
    <cellStyle name="Normal 6 20" xfId="3274"/>
    <cellStyle name="Normal 6 21" xfId="3411"/>
    <cellStyle name="Normal 6 22" xfId="3544"/>
    <cellStyle name="Normal 6 23" xfId="3677"/>
    <cellStyle name="Normal 6 24" xfId="3814"/>
    <cellStyle name="Normal 6 25" xfId="3947"/>
    <cellStyle name="Normal 6 26" xfId="4079"/>
    <cellStyle name="Normal 6 27" xfId="4212"/>
    <cellStyle name="Normal 6 28" xfId="898"/>
    <cellStyle name="Normal 6 29" xfId="4360"/>
    <cellStyle name="Normal 6 3" xfId="66"/>
    <cellStyle name="Normal 6 30" xfId="4367"/>
    <cellStyle name="Normal 6 31" xfId="4412"/>
    <cellStyle name="Normal 6 32" xfId="4414"/>
    <cellStyle name="Normal 6 33" xfId="4422"/>
    <cellStyle name="Normal 6 34" xfId="4485"/>
    <cellStyle name="Normal 6 35" xfId="4487"/>
    <cellStyle name="Normal 6 36" xfId="4489"/>
    <cellStyle name="Normal 6 37" xfId="4497"/>
    <cellStyle name="Normal 6 38" xfId="4575"/>
    <cellStyle name="Normal 6 39" xfId="4577"/>
    <cellStyle name="Normal 6 4" xfId="67"/>
    <cellStyle name="Normal 6 40" xfId="4580"/>
    <cellStyle name="Normal 6 41" xfId="4582"/>
    <cellStyle name="Normal 6 42" xfId="4590"/>
    <cellStyle name="Normal 6 43" xfId="4634"/>
    <cellStyle name="Normal 6 44" xfId="4636"/>
    <cellStyle name="Normal 6 45" xfId="4649"/>
    <cellStyle name="Normal 6 46" xfId="4668"/>
    <cellStyle name="Normal 6 47" xfId="4658"/>
    <cellStyle name="Normal 6 5" xfId="68"/>
    <cellStyle name="Normal 6 6" xfId="69"/>
    <cellStyle name="Normal 6 7" xfId="70"/>
    <cellStyle name="Normal 6 8" xfId="71"/>
    <cellStyle name="Normal 6 9" xfId="72"/>
    <cellStyle name="Normal 60" xfId="780"/>
    <cellStyle name="Normal 60 10" xfId="1992"/>
    <cellStyle name="Normal 60 11" xfId="2126"/>
    <cellStyle name="Normal 60 12" xfId="2259"/>
    <cellStyle name="Normal 60 13" xfId="2390"/>
    <cellStyle name="Normal 60 14" xfId="2521"/>
    <cellStyle name="Normal 60 15" xfId="2656"/>
    <cellStyle name="Normal 60 16" xfId="2787"/>
    <cellStyle name="Normal 60 17" xfId="2924"/>
    <cellStyle name="Normal 60 18" xfId="3059"/>
    <cellStyle name="Normal 60 19" xfId="3191"/>
    <cellStyle name="Normal 60 2" xfId="952"/>
    <cellStyle name="Normal 60 20" xfId="3323"/>
    <cellStyle name="Normal 60 21" xfId="3460"/>
    <cellStyle name="Normal 60 22" xfId="3593"/>
    <cellStyle name="Normal 60 23" xfId="3726"/>
    <cellStyle name="Normal 60 24" xfId="3863"/>
    <cellStyle name="Normal 60 25" xfId="3996"/>
    <cellStyle name="Normal 60 26" xfId="4128"/>
    <cellStyle name="Normal 60 27" xfId="4261"/>
    <cellStyle name="Normal 60 3" xfId="1081"/>
    <cellStyle name="Normal 60 4" xfId="1207"/>
    <cellStyle name="Normal 60 5" xfId="1334"/>
    <cellStyle name="Normal 60 6" xfId="1463"/>
    <cellStyle name="Normal 60 7" xfId="1592"/>
    <cellStyle name="Normal 60 8" xfId="1728"/>
    <cellStyle name="Normal 60 9" xfId="1861"/>
    <cellStyle name="Normal 61" xfId="781"/>
    <cellStyle name="Normal 61 10" xfId="1993"/>
    <cellStyle name="Normal 61 11" xfId="2127"/>
    <cellStyle name="Normal 61 12" xfId="2260"/>
    <cellStyle name="Normal 61 13" xfId="2391"/>
    <cellStyle name="Normal 61 14" xfId="2522"/>
    <cellStyle name="Normal 61 15" xfId="2657"/>
    <cellStyle name="Normal 61 16" xfId="2788"/>
    <cellStyle name="Normal 61 17" xfId="2925"/>
    <cellStyle name="Normal 61 18" xfId="3060"/>
    <cellStyle name="Normal 61 19" xfId="3192"/>
    <cellStyle name="Normal 61 2" xfId="953"/>
    <cellStyle name="Normal 61 20" xfId="3324"/>
    <cellStyle name="Normal 61 21" xfId="3461"/>
    <cellStyle name="Normal 61 22" xfId="3594"/>
    <cellStyle name="Normal 61 23" xfId="3727"/>
    <cellStyle name="Normal 61 24" xfId="3864"/>
    <cellStyle name="Normal 61 25" xfId="3997"/>
    <cellStyle name="Normal 61 26" xfId="4129"/>
    <cellStyle name="Normal 61 27" xfId="4262"/>
    <cellStyle name="Normal 61 3" xfId="1082"/>
    <cellStyle name="Normal 61 4" xfId="1208"/>
    <cellStyle name="Normal 61 5" xfId="1335"/>
    <cellStyle name="Normal 61 6" xfId="1464"/>
    <cellStyle name="Normal 61 7" xfId="1593"/>
    <cellStyle name="Normal 61 8" xfId="1729"/>
    <cellStyle name="Normal 61 9" xfId="1862"/>
    <cellStyle name="Normal 62" xfId="782"/>
    <cellStyle name="Normal 62 10" xfId="1994"/>
    <cellStyle name="Normal 62 11" xfId="2128"/>
    <cellStyle name="Normal 62 12" xfId="2261"/>
    <cellStyle name="Normal 62 13" xfId="2392"/>
    <cellStyle name="Normal 62 14" xfId="2523"/>
    <cellStyle name="Normal 62 15" xfId="2658"/>
    <cellStyle name="Normal 62 16" xfId="2789"/>
    <cellStyle name="Normal 62 17" xfId="2926"/>
    <cellStyle name="Normal 62 18" xfId="3061"/>
    <cellStyle name="Normal 62 19" xfId="3193"/>
    <cellStyle name="Normal 62 2" xfId="954"/>
    <cellStyle name="Normal 62 20" xfId="3325"/>
    <cellStyle name="Normal 62 21" xfId="3462"/>
    <cellStyle name="Normal 62 22" xfId="3595"/>
    <cellStyle name="Normal 62 23" xfId="3728"/>
    <cellStyle name="Normal 62 24" xfId="3865"/>
    <cellStyle name="Normal 62 25" xfId="3998"/>
    <cellStyle name="Normal 62 26" xfId="4130"/>
    <cellStyle name="Normal 62 27" xfId="4263"/>
    <cellStyle name="Normal 62 3" xfId="1083"/>
    <cellStyle name="Normal 62 4" xfId="1209"/>
    <cellStyle name="Normal 62 5" xfId="1336"/>
    <cellStyle name="Normal 62 6" xfId="1465"/>
    <cellStyle name="Normal 62 7" xfId="1594"/>
    <cellStyle name="Normal 62 8" xfId="1730"/>
    <cellStyle name="Normal 62 9" xfId="1863"/>
    <cellStyle name="Normal 63" xfId="783"/>
    <cellStyle name="Normal 63 10" xfId="1995"/>
    <cellStyle name="Normal 63 11" xfId="2129"/>
    <cellStyle name="Normal 63 12" xfId="2262"/>
    <cellStyle name="Normal 63 13" xfId="2393"/>
    <cellStyle name="Normal 63 14" xfId="2524"/>
    <cellStyle name="Normal 63 15" xfId="2659"/>
    <cellStyle name="Normal 63 16" xfId="2790"/>
    <cellStyle name="Normal 63 17" xfId="2927"/>
    <cellStyle name="Normal 63 18" xfId="3062"/>
    <cellStyle name="Normal 63 19" xfId="3194"/>
    <cellStyle name="Normal 63 2" xfId="955"/>
    <cellStyle name="Normal 63 20" xfId="3326"/>
    <cellStyle name="Normal 63 21" xfId="3463"/>
    <cellStyle name="Normal 63 22" xfId="3596"/>
    <cellStyle name="Normal 63 23" xfId="3729"/>
    <cellStyle name="Normal 63 24" xfId="3866"/>
    <cellStyle name="Normal 63 25" xfId="3999"/>
    <cellStyle name="Normal 63 26" xfId="4131"/>
    <cellStyle name="Normal 63 27" xfId="4264"/>
    <cellStyle name="Normal 63 3" xfId="1084"/>
    <cellStyle name="Normal 63 4" xfId="1210"/>
    <cellStyle name="Normal 63 5" xfId="1337"/>
    <cellStyle name="Normal 63 6" xfId="1466"/>
    <cellStyle name="Normal 63 7" xfId="1595"/>
    <cellStyle name="Normal 63 8" xfId="1731"/>
    <cellStyle name="Normal 63 9" xfId="1864"/>
    <cellStyle name="Normal 64" xfId="784"/>
    <cellStyle name="Normal 64 10" xfId="1996"/>
    <cellStyle name="Normal 64 11" xfId="2130"/>
    <cellStyle name="Normal 64 12" xfId="2263"/>
    <cellStyle name="Normal 64 13" xfId="2394"/>
    <cellStyle name="Normal 64 14" xfId="2525"/>
    <cellStyle name="Normal 64 15" xfId="2660"/>
    <cellStyle name="Normal 64 16" xfId="2791"/>
    <cellStyle name="Normal 64 17" xfId="2928"/>
    <cellStyle name="Normal 64 18" xfId="3063"/>
    <cellStyle name="Normal 64 19" xfId="3195"/>
    <cellStyle name="Normal 64 2" xfId="956"/>
    <cellStyle name="Normal 64 20" xfId="3327"/>
    <cellStyle name="Normal 64 21" xfId="3464"/>
    <cellStyle name="Normal 64 22" xfId="3597"/>
    <cellStyle name="Normal 64 23" xfId="3730"/>
    <cellStyle name="Normal 64 24" xfId="3867"/>
    <cellStyle name="Normal 64 25" xfId="4000"/>
    <cellStyle name="Normal 64 26" xfId="4132"/>
    <cellStyle name="Normal 64 27" xfId="4265"/>
    <cellStyle name="Normal 64 3" xfId="1085"/>
    <cellStyle name="Normal 64 4" xfId="1211"/>
    <cellStyle name="Normal 64 5" xfId="1338"/>
    <cellStyle name="Normal 64 6" xfId="1467"/>
    <cellStyle name="Normal 64 7" xfId="1596"/>
    <cellStyle name="Normal 64 8" xfId="1732"/>
    <cellStyle name="Normal 64 9" xfId="1865"/>
    <cellStyle name="Normal 65" xfId="785"/>
    <cellStyle name="Normal 65 10" xfId="1997"/>
    <cellStyle name="Normal 65 11" xfId="2131"/>
    <cellStyle name="Normal 65 12" xfId="2264"/>
    <cellStyle name="Normal 65 13" xfId="2395"/>
    <cellStyle name="Normal 65 14" xfId="2526"/>
    <cellStyle name="Normal 65 15" xfId="2661"/>
    <cellStyle name="Normal 65 16" xfId="2792"/>
    <cellStyle name="Normal 65 17" xfId="2929"/>
    <cellStyle name="Normal 65 18" xfId="3064"/>
    <cellStyle name="Normal 65 19" xfId="3196"/>
    <cellStyle name="Normal 65 2" xfId="957"/>
    <cellStyle name="Normal 65 20" xfId="3328"/>
    <cellStyle name="Normal 65 21" xfId="3465"/>
    <cellStyle name="Normal 65 22" xfId="3598"/>
    <cellStyle name="Normal 65 23" xfId="3731"/>
    <cellStyle name="Normal 65 24" xfId="3868"/>
    <cellStyle name="Normal 65 25" xfId="4001"/>
    <cellStyle name="Normal 65 26" xfId="4133"/>
    <cellStyle name="Normal 65 27" xfId="4266"/>
    <cellStyle name="Normal 65 3" xfId="1086"/>
    <cellStyle name="Normal 65 4" xfId="1212"/>
    <cellStyle name="Normal 65 5" xfId="1339"/>
    <cellStyle name="Normal 65 6" xfId="1468"/>
    <cellStyle name="Normal 65 7" xfId="1597"/>
    <cellStyle name="Normal 65 8" xfId="1733"/>
    <cellStyle name="Normal 65 9" xfId="1866"/>
    <cellStyle name="Normal 66" xfId="786"/>
    <cellStyle name="Normal 66 10" xfId="1998"/>
    <cellStyle name="Normal 66 11" xfId="2132"/>
    <cellStyle name="Normal 66 12" xfId="2265"/>
    <cellStyle name="Normal 66 13" xfId="2396"/>
    <cellStyle name="Normal 66 14" xfId="2527"/>
    <cellStyle name="Normal 66 15" xfId="2662"/>
    <cellStyle name="Normal 66 16" xfId="2793"/>
    <cellStyle name="Normal 66 17" xfId="2930"/>
    <cellStyle name="Normal 66 18" xfId="3065"/>
    <cellStyle name="Normal 66 19" xfId="3197"/>
    <cellStyle name="Normal 66 2" xfId="958"/>
    <cellStyle name="Normal 66 20" xfId="3329"/>
    <cellStyle name="Normal 66 21" xfId="3466"/>
    <cellStyle name="Normal 66 22" xfId="3599"/>
    <cellStyle name="Normal 66 23" xfId="3732"/>
    <cellStyle name="Normal 66 24" xfId="3869"/>
    <cellStyle name="Normal 66 25" xfId="4002"/>
    <cellStyle name="Normal 66 26" xfId="4134"/>
    <cellStyle name="Normal 66 27" xfId="4267"/>
    <cellStyle name="Normal 66 3" xfId="1087"/>
    <cellStyle name="Normal 66 4" xfId="1213"/>
    <cellStyle name="Normal 66 5" xfId="1340"/>
    <cellStyle name="Normal 66 6" xfId="1469"/>
    <cellStyle name="Normal 66 7" xfId="1598"/>
    <cellStyle name="Normal 66 8" xfId="1734"/>
    <cellStyle name="Normal 66 9" xfId="1867"/>
    <cellStyle name="Normal 67" xfId="787"/>
    <cellStyle name="Normal 67 10" xfId="1999"/>
    <cellStyle name="Normal 67 11" xfId="2133"/>
    <cellStyle name="Normal 67 12" xfId="2266"/>
    <cellStyle name="Normal 67 13" xfId="2397"/>
    <cellStyle name="Normal 67 14" xfId="2528"/>
    <cellStyle name="Normal 67 15" xfId="2663"/>
    <cellStyle name="Normal 67 16" xfId="2794"/>
    <cellStyle name="Normal 67 17" xfId="2931"/>
    <cellStyle name="Normal 67 18" xfId="3066"/>
    <cellStyle name="Normal 67 19" xfId="3198"/>
    <cellStyle name="Normal 67 2" xfId="959"/>
    <cellStyle name="Normal 67 20" xfId="3330"/>
    <cellStyle name="Normal 67 21" xfId="3467"/>
    <cellStyle name="Normal 67 22" xfId="3600"/>
    <cellStyle name="Normal 67 23" xfId="3733"/>
    <cellStyle name="Normal 67 24" xfId="3870"/>
    <cellStyle name="Normal 67 25" xfId="4003"/>
    <cellStyle name="Normal 67 26" xfId="4135"/>
    <cellStyle name="Normal 67 27" xfId="4268"/>
    <cellStyle name="Normal 67 3" xfId="1088"/>
    <cellStyle name="Normal 67 4" xfId="1214"/>
    <cellStyle name="Normal 67 5" xfId="1341"/>
    <cellStyle name="Normal 67 6" xfId="1470"/>
    <cellStyle name="Normal 67 7" xfId="1599"/>
    <cellStyle name="Normal 67 8" xfId="1735"/>
    <cellStyle name="Normal 67 9" xfId="1868"/>
    <cellStyle name="Normal 68" xfId="843"/>
    <cellStyle name="Normal 68 10" xfId="2055"/>
    <cellStyle name="Normal 68 11" xfId="2189"/>
    <cellStyle name="Normal 68 12" xfId="2322"/>
    <cellStyle name="Normal 68 13" xfId="2453"/>
    <cellStyle name="Normal 68 14" xfId="2584"/>
    <cellStyle name="Normal 68 15" xfId="2719"/>
    <cellStyle name="Normal 68 16" xfId="2850"/>
    <cellStyle name="Normal 68 17" xfId="2987"/>
    <cellStyle name="Normal 68 18" xfId="3122"/>
    <cellStyle name="Normal 68 19" xfId="3254"/>
    <cellStyle name="Normal 68 2" xfId="1015"/>
    <cellStyle name="Normal 68 20" xfId="3386"/>
    <cellStyle name="Normal 68 21" xfId="3523"/>
    <cellStyle name="Normal 68 22" xfId="3656"/>
    <cellStyle name="Normal 68 23" xfId="3789"/>
    <cellStyle name="Normal 68 24" xfId="3926"/>
    <cellStyle name="Normal 68 25" xfId="4059"/>
    <cellStyle name="Normal 68 26" xfId="4191"/>
    <cellStyle name="Normal 68 27" xfId="4324"/>
    <cellStyle name="Normal 68 3" xfId="1143"/>
    <cellStyle name="Normal 68 4" xfId="1269"/>
    <cellStyle name="Normal 68 5" xfId="1396"/>
    <cellStyle name="Normal 68 6" xfId="1526"/>
    <cellStyle name="Normal 68 7" xfId="1655"/>
    <cellStyle name="Normal 68 8" xfId="1791"/>
    <cellStyle name="Normal 68 9" xfId="1924"/>
    <cellStyle name="Normal 69" xfId="788"/>
    <cellStyle name="Normal 69 10" xfId="2000"/>
    <cellStyle name="Normal 69 11" xfId="2134"/>
    <cellStyle name="Normal 69 12" xfId="2267"/>
    <cellStyle name="Normal 69 13" xfId="2398"/>
    <cellStyle name="Normal 69 14" xfId="2529"/>
    <cellStyle name="Normal 69 15" xfId="2664"/>
    <cellStyle name="Normal 69 16" xfId="2795"/>
    <cellStyle name="Normal 69 17" xfId="2932"/>
    <cellStyle name="Normal 69 18" xfId="3067"/>
    <cellStyle name="Normal 69 19" xfId="3199"/>
    <cellStyle name="Normal 69 2" xfId="960"/>
    <cellStyle name="Normal 69 20" xfId="3331"/>
    <cellStyle name="Normal 69 21" xfId="3468"/>
    <cellStyle name="Normal 69 22" xfId="3601"/>
    <cellStyle name="Normal 69 23" xfId="3734"/>
    <cellStyle name="Normal 69 24" xfId="3871"/>
    <cellStyle name="Normal 69 25" xfId="4004"/>
    <cellStyle name="Normal 69 26" xfId="4136"/>
    <cellStyle name="Normal 69 27" xfId="4269"/>
    <cellStyle name="Normal 69 3" xfId="1089"/>
    <cellStyle name="Normal 69 4" xfId="1215"/>
    <cellStyle name="Normal 69 5" xfId="1342"/>
    <cellStyle name="Normal 69 6" xfId="1471"/>
    <cellStyle name="Normal 69 7" xfId="1600"/>
    <cellStyle name="Normal 69 8" xfId="1736"/>
    <cellStyle name="Normal 69 9" xfId="1869"/>
    <cellStyle name="Normal 7" xfId="73"/>
    <cellStyle name="Normal 7 10" xfId="1944"/>
    <cellStyle name="Normal 7 11" xfId="2078"/>
    <cellStyle name="Normal 7 12" xfId="2211"/>
    <cellStyle name="Normal 7 13" xfId="2342"/>
    <cellStyle name="Normal 7 14" xfId="2473"/>
    <cellStyle name="Normal 7 15" xfId="2608"/>
    <cellStyle name="Normal 7 16" xfId="2739"/>
    <cellStyle name="Normal 7 17" xfId="2876"/>
    <cellStyle name="Normal 7 18" xfId="3011"/>
    <cellStyle name="Normal 7 19" xfId="3143"/>
    <cellStyle name="Normal 7 2" xfId="412"/>
    <cellStyle name="Normal 7 2 2" xfId="733"/>
    <cellStyle name="Normal 7 20" xfId="3275"/>
    <cellStyle name="Normal 7 21" xfId="3412"/>
    <cellStyle name="Normal 7 22" xfId="3545"/>
    <cellStyle name="Normal 7 23" xfId="3678"/>
    <cellStyle name="Normal 7 24" xfId="3815"/>
    <cellStyle name="Normal 7 25" xfId="3948"/>
    <cellStyle name="Normal 7 26" xfId="4080"/>
    <cellStyle name="Normal 7 27" xfId="4213"/>
    <cellStyle name="Normal 7 28" xfId="897"/>
    <cellStyle name="Normal 7 29" xfId="4358"/>
    <cellStyle name="Normal 7 3" xfId="868"/>
    <cellStyle name="Normal 7 30" xfId="4368"/>
    <cellStyle name="Normal 7 31" xfId="4410"/>
    <cellStyle name="Normal 7 32" xfId="4407"/>
    <cellStyle name="Normal 7 33" xfId="4423"/>
    <cellStyle name="Normal 7 34" xfId="4482"/>
    <cellStyle name="Normal 7 35" xfId="4477"/>
    <cellStyle name="Normal 7 36" xfId="4455"/>
    <cellStyle name="Normal 7 37" xfId="4498"/>
    <cellStyle name="Normal 7 38" xfId="4572"/>
    <cellStyle name="Normal 7 39" xfId="4566"/>
    <cellStyle name="Normal 7 4" xfId="877"/>
    <cellStyle name="Normal 7 40" xfId="4538"/>
    <cellStyle name="Normal 7 41" xfId="4542"/>
    <cellStyle name="Normal 7 42" xfId="4591"/>
    <cellStyle name="Normal 7 43" xfId="4632"/>
    <cellStyle name="Normal 7 44" xfId="4629"/>
    <cellStyle name="Normal 7 45" xfId="4650"/>
    <cellStyle name="Normal 7 46" xfId="4667"/>
    <cellStyle name="Normal 7 47" xfId="4659"/>
    <cellStyle name="Normal 7 5" xfId="892"/>
    <cellStyle name="Normal 7 6" xfId="1415"/>
    <cellStyle name="Normal 7 7" xfId="1544"/>
    <cellStyle name="Normal 7 8" xfId="1680"/>
    <cellStyle name="Normal 7 9" xfId="1813"/>
    <cellStyle name="Normal 70" xfId="789"/>
    <cellStyle name="Normal 70 10" xfId="2001"/>
    <cellStyle name="Normal 70 11" xfId="2135"/>
    <cellStyle name="Normal 70 12" xfId="2268"/>
    <cellStyle name="Normal 70 13" xfId="2399"/>
    <cellStyle name="Normal 70 14" xfId="2530"/>
    <cellStyle name="Normal 70 15" xfId="2665"/>
    <cellStyle name="Normal 70 16" xfId="2796"/>
    <cellStyle name="Normal 70 17" xfId="2933"/>
    <cellStyle name="Normal 70 18" xfId="3068"/>
    <cellStyle name="Normal 70 19" xfId="3200"/>
    <cellStyle name="Normal 70 2" xfId="961"/>
    <cellStyle name="Normal 70 20" xfId="3332"/>
    <cellStyle name="Normal 70 21" xfId="3469"/>
    <cellStyle name="Normal 70 22" xfId="3602"/>
    <cellStyle name="Normal 70 23" xfId="3735"/>
    <cellStyle name="Normal 70 24" xfId="3872"/>
    <cellStyle name="Normal 70 25" xfId="4005"/>
    <cellStyle name="Normal 70 26" xfId="4137"/>
    <cellStyle name="Normal 70 27" xfId="4270"/>
    <cellStyle name="Normal 70 3" xfId="1090"/>
    <cellStyle name="Normal 70 4" xfId="1216"/>
    <cellStyle name="Normal 70 5" xfId="1343"/>
    <cellStyle name="Normal 70 6" xfId="1472"/>
    <cellStyle name="Normal 70 7" xfId="1601"/>
    <cellStyle name="Normal 70 8" xfId="1737"/>
    <cellStyle name="Normal 70 9" xfId="1870"/>
    <cellStyle name="Normal 71" xfId="790"/>
    <cellStyle name="Normal 71 10" xfId="2002"/>
    <cellStyle name="Normal 71 11" xfId="2136"/>
    <cellStyle name="Normal 71 12" xfId="2269"/>
    <cellStyle name="Normal 71 13" xfId="2400"/>
    <cellStyle name="Normal 71 14" xfId="2531"/>
    <cellStyle name="Normal 71 15" xfId="2666"/>
    <cellStyle name="Normal 71 16" xfId="2797"/>
    <cellStyle name="Normal 71 17" xfId="2934"/>
    <cellStyle name="Normal 71 18" xfId="3069"/>
    <cellStyle name="Normal 71 19" xfId="3201"/>
    <cellStyle name="Normal 71 2" xfId="962"/>
    <cellStyle name="Normal 71 20" xfId="3333"/>
    <cellStyle name="Normal 71 21" xfId="3470"/>
    <cellStyle name="Normal 71 22" xfId="3603"/>
    <cellStyle name="Normal 71 23" xfId="3736"/>
    <cellStyle name="Normal 71 24" xfId="3873"/>
    <cellStyle name="Normal 71 25" xfId="4006"/>
    <cellStyle name="Normal 71 26" xfId="4138"/>
    <cellStyle name="Normal 71 27" xfId="4271"/>
    <cellStyle name="Normal 71 3" xfId="1091"/>
    <cellStyle name="Normal 71 4" xfId="1217"/>
    <cellStyle name="Normal 71 5" xfId="1344"/>
    <cellStyle name="Normal 71 6" xfId="1473"/>
    <cellStyle name="Normal 71 7" xfId="1602"/>
    <cellStyle name="Normal 71 8" xfId="1738"/>
    <cellStyle name="Normal 71 9" xfId="1871"/>
    <cellStyle name="Normal 72" xfId="791"/>
    <cellStyle name="Normal 72 10" xfId="2003"/>
    <cellStyle name="Normal 72 11" xfId="2137"/>
    <cellStyle name="Normal 72 12" xfId="2270"/>
    <cellStyle name="Normal 72 13" xfId="2401"/>
    <cellStyle name="Normal 72 14" xfId="2532"/>
    <cellStyle name="Normal 72 15" xfId="2667"/>
    <cellStyle name="Normal 72 16" xfId="2798"/>
    <cellStyle name="Normal 72 17" xfId="2935"/>
    <cellStyle name="Normal 72 18" xfId="3070"/>
    <cellStyle name="Normal 72 19" xfId="3202"/>
    <cellStyle name="Normal 72 2" xfId="963"/>
    <cellStyle name="Normal 72 20" xfId="3334"/>
    <cellStyle name="Normal 72 21" xfId="3471"/>
    <cellStyle name="Normal 72 22" xfId="3604"/>
    <cellStyle name="Normal 72 23" xfId="3737"/>
    <cellStyle name="Normal 72 24" xfId="3874"/>
    <cellStyle name="Normal 72 25" xfId="4007"/>
    <cellStyle name="Normal 72 26" xfId="4139"/>
    <cellStyle name="Normal 72 27" xfId="4272"/>
    <cellStyle name="Normal 72 3" xfId="1092"/>
    <cellStyle name="Normal 72 4" xfId="1218"/>
    <cellStyle name="Normal 72 5" xfId="1345"/>
    <cellStyle name="Normal 72 6" xfId="1474"/>
    <cellStyle name="Normal 72 7" xfId="1603"/>
    <cellStyle name="Normal 72 8" xfId="1739"/>
    <cellStyle name="Normal 72 9" xfId="1872"/>
    <cellStyle name="Normal 73" xfId="792"/>
    <cellStyle name="Normal 73 10" xfId="2004"/>
    <cellStyle name="Normal 73 11" xfId="2138"/>
    <cellStyle name="Normal 73 12" xfId="2271"/>
    <cellStyle name="Normal 73 13" xfId="2402"/>
    <cellStyle name="Normal 73 14" xfId="2533"/>
    <cellStyle name="Normal 73 15" xfId="2668"/>
    <cellStyle name="Normal 73 16" xfId="2799"/>
    <cellStyle name="Normal 73 17" xfId="2936"/>
    <cellStyle name="Normal 73 18" xfId="3071"/>
    <cellStyle name="Normal 73 19" xfId="3203"/>
    <cellStyle name="Normal 73 2" xfId="964"/>
    <cellStyle name="Normal 73 20" xfId="3335"/>
    <cellStyle name="Normal 73 21" xfId="3472"/>
    <cellStyle name="Normal 73 22" xfId="3605"/>
    <cellStyle name="Normal 73 23" xfId="3738"/>
    <cellStyle name="Normal 73 24" xfId="3875"/>
    <cellStyle name="Normal 73 25" xfId="4008"/>
    <cellStyle name="Normal 73 26" xfId="4140"/>
    <cellStyle name="Normal 73 27" xfId="4273"/>
    <cellStyle name="Normal 73 3" xfId="1093"/>
    <cellStyle name="Normal 73 4" xfId="1219"/>
    <cellStyle name="Normal 73 5" xfId="1346"/>
    <cellStyle name="Normal 73 6" xfId="1475"/>
    <cellStyle name="Normal 73 7" xfId="1604"/>
    <cellStyle name="Normal 73 8" xfId="1740"/>
    <cellStyle name="Normal 73 9" xfId="1873"/>
    <cellStyle name="Normal 74" xfId="793"/>
    <cellStyle name="Normal 74 10" xfId="2005"/>
    <cellStyle name="Normal 74 11" xfId="2139"/>
    <cellStyle name="Normal 74 12" xfId="2272"/>
    <cellStyle name="Normal 74 13" xfId="2403"/>
    <cellStyle name="Normal 74 14" xfId="2534"/>
    <cellStyle name="Normal 74 15" xfId="2669"/>
    <cellStyle name="Normal 74 16" xfId="2800"/>
    <cellStyle name="Normal 74 17" xfId="2937"/>
    <cellStyle name="Normal 74 18" xfId="3072"/>
    <cellStyle name="Normal 74 19" xfId="3204"/>
    <cellStyle name="Normal 74 2" xfId="965"/>
    <cellStyle name="Normal 74 20" xfId="3336"/>
    <cellStyle name="Normal 74 21" xfId="3473"/>
    <cellStyle name="Normal 74 22" xfId="3606"/>
    <cellStyle name="Normal 74 23" xfId="3739"/>
    <cellStyle name="Normal 74 24" xfId="3876"/>
    <cellStyle name="Normal 74 25" xfId="4009"/>
    <cellStyle name="Normal 74 26" xfId="4141"/>
    <cellStyle name="Normal 74 27" xfId="4274"/>
    <cellStyle name="Normal 74 3" xfId="1094"/>
    <cellStyle name="Normal 74 4" xfId="1220"/>
    <cellStyle name="Normal 74 5" xfId="1347"/>
    <cellStyle name="Normal 74 6" xfId="1476"/>
    <cellStyle name="Normal 74 7" xfId="1605"/>
    <cellStyle name="Normal 74 8" xfId="1741"/>
    <cellStyle name="Normal 74 9" xfId="1874"/>
    <cellStyle name="Normal 75" xfId="844"/>
    <cellStyle name="Normal 75 10" xfId="2056"/>
    <cellStyle name="Normal 75 11" xfId="2190"/>
    <cellStyle name="Normal 75 12" xfId="2323"/>
    <cellStyle name="Normal 75 13" xfId="2454"/>
    <cellStyle name="Normal 75 14" xfId="2585"/>
    <cellStyle name="Normal 75 15" xfId="2720"/>
    <cellStyle name="Normal 75 16" xfId="2851"/>
    <cellStyle name="Normal 75 17" xfId="2988"/>
    <cellStyle name="Normal 75 18" xfId="3123"/>
    <cellStyle name="Normal 75 19" xfId="3255"/>
    <cellStyle name="Normal 75 2" xfId="1016"/>
    <cellStyle name="Normal 75 20" xfId="3387"/>
    <cellStyle name="Normal 75 21" xfId="3524"/>
    <cellStyle name="Normal 75 22" xfId="3657"/>
    <cellStyle name="Normal 75 23" xfId="3790"/>
    <cellStyle name="Normal 75 24" xfId="3927"/>
    <cellStyle name="Normal 75 25" xfId="4060"/>
    <cellStyle name="Normal 75 26" xfId="4192"/>
    <cellStyle name="Normal 75 27" xfId="4325"/>
    <cellStyle name="Normal 75 3" xfId="1144"/>
    <cellStyle name="Normal 75 4" xfId="1270"/>
    <cellStyle name="Normal 75 5" xfId="1397"/>
    <cellStyle name="Normal 75 6" xfId="1527"/>
    <cellStyle name="Normal 75 7" xfId="1656"/>
    <cellStyle name="Normal 75 8" xfId="1792"/>
    <cellStyle name="Normal 75 9" xfId="1925"/>
    <cellStyle name="Normal 76" xfId="794"/>
    <cellStyle name="Normal 76 10" xfId="2006"/>
    <cellStyle name="Normal 76 11" xfId="2140"/>
    <cellStyle name="Normal 76 12" xfId="2273"/>
    <cellStyle name="Normal 76 13" xfId="2404"/>
    <cellStyle name="Normal 76 14" xfId="2535"/>
    <cellStyle name="Normal 76 15" xfId="2670"/>
    <cellStyle name="Normal 76 16" xfId="2801"/>
    <cellStyle name="Normal 76 17" xfId="2938"/>
    <cellStyle name="Normal 76 18" xfId="3073"/>
    <cellStyle name="Normal 76 19" xfId="3205"/>
    <cellStyle name="Normal 76 2" xfId="966"/>
    <cellStyle name="Normal 76 20" xfId="3337"/>
    <cellStyle name="Normal 76 21" xfId="3474"/>
    <cellStyle name="Normal 76 22" xfId="3607"/>
    <cellStyle name="Normal 76 23" xfId="3740"/>
    <cellStyle name="Normal 76 24" xfId="3877"/>
    <cellStyle name="Normal 76 25" xfId="4010"/>
    <cellStyle name="Normal 76 26" xfId="4142"/>
    <cellStyle name="Normal 76 27" xfId="4275"/>
    <cellStyle name="Normal 76 3" xfId="1095"/>
    <cellStyle name="Normal 76 4" xfId="1221"/>
    <cellStyle name="Normal 76 5" xfId="1348"/>
    <cellStyle name="Normal 76 6" xfId="1477"/>
    <cellStyle name="Normal 76 7" xfId="1606"/>
    <cellStyle name="Normal 76 8" xfId="1742"/>
    <cellStyle name="Normal 76 9" xfId="1875"/>
    <cellStyle name="Normal 77" xfId="795"/>
    <cellStyle name="Normal 77 10" xfId="2007"/>
    <cellStyle name="Normal 77 11" xfId="2141"/>
    <cellStyle name="Normal 77 12" xfId="2274"/>
    <cellStyle name="Normal 77 13" xfId="2405"/>
    <cellStyle name="Normal 77 14" xfId="2536"/>
    <cellStyle name="Normal 77 15" xfId="2671"/>
    <cellStyle name="Normal 77 16" xfId="2802"/>
    <cellStyle name="Normal 77 17" xfId="2939"/>
    <cellStyle name="Normal 77 18" xfId="3074"/>
    <cellStyle name="Normal 77 19" xfId="3206"/>
    <cellStyle name="Normal 77 2" xfId="967"/>
    <cellStyle name="Normal 77 20" xfId="3338"/>
    <cellStyle name="Normal 77 21" xfId="3475"/>
    <cellStyle name="Normal 77 22" xfId="3608"/>
    <cellStyle name="Normal 77 23" xfId="3741"/>
    <cellStyle name="Normal 77 24" xfId="3878"/>
    <cellStyle name="Normal 77 25" xfId="4011"/>
    <cellStyle name="Normal 77 26" xfId="4143"/>
    <cellStyle name="Normal 77 27" xfId="4276"/>
    <cellStyle name="Normal 77 3" xfId="1096"/>
    <cellStyle name="Normal 77 4" xfId="1222"/>
    <cellStyle name="Normal 77 5" xfId="1349"/>
    <cellStyle name="Normal 77 6" xfId="1478"/>
    <cellStyle name="Normal 77 7" xfId="1607"/>
    <cellStyle name="Normal 77 8" xfId="1743"/>
    <cellStyle name="Normal 77 9" xfId="1876"/>
    <cellStyle name="Normal 78" xfId="796"/>
    <cellStyle name="Normal 78 10" xfId="2008"/>
    <cellStyle name="Normal 78 11" xfId="2142"/>
    <cellStyle name="Normal 78 12" xfId="2275"/>
    <cellStyle name="Normal 78 13" xfId="2406"/>
    <cellStyle name="Normal 78 14" xfId="2537"/>
    <cellStyle name="Normal 78 15" xfId="2672"/>
    <cellStyle name="Normal 78 16" xfId="2803"/>
    <cellStyle name="Normal 78 17" xfId="2940"/>
    <cellStyle name="Normal 78 18" xfId="3075"/>
    <cellStyle name="Normal 78 19" xfId="3207"/>
    <cellStyle name="Normal 78 2" xfId="968"/>
    <cellStyle name="Normal 78 20" xfId="3339"/>
    <cellStyle name="Normal 78 21" xfId="3476"/>
    <cellStyle name="Normal 78 22" xfId="3609"/>
    <cellStyle name="Normal 78 23" xfId="3742"/>
    <cellStyle name="Normal 78 24" xfId="3879"/>
    <cellStyle name="Normal 78 25" xfId="4012"/>
    <cellStyle name="Normal 78 26" xfId="4144"/>
    <cellStyle name="Normal 78 27" xfId="4277"/>
    <cellStyle name="Normal 78 3" xfId="1097"/>
    <cellStyle name="Normal 78 4" xfId="1223"/>
    <cellStyle name="Normal 78 5" xfId="1350"/>
    <cellStyle name="Normal 78 6" xfId="1479"/>
    <cellStyle name="Normal 78 7" xfId="1608"/>
    <cellStyle name="Normal 78 8" xfId="1744"/>
    <cellStyle name="Normal 78 9" xfId="1877"/>
    <cellStyle name="Normal 79" xfId="797"/>
    <cellStyle name="Normal 79 10" xfId="2009"/>
    <cellStyle name="Normal 79 11" xfId="2143"/>
    <cellStyle name="Normal 79 12" xfId="2276"/>
    <cellStyle name="Normal 79 13" xfId="2407"/>
    <cellStyle name="Normal 79 14" xfId="2538"/>
    <cellStyle name="Normal 79 15" xfId="2673"/>
    <cellStyle name="Normal 79 16" xfId="2804"/>
    <cellStyle name="Normal 79 17" xfId="2941"/>
    <cellStyle name="Normal 79 18" xfId="3076"/>
    <cellStyle name="Normal 79 19" xfId="3208"/>
    <cellStyle name="Normal 79 2" xfId="969"/>
    <cellStyle name="Normal 79 20" xfId="3340"/>
    <cellStyle name="Normal 79 21" xfId="3477"/>
    <cellStyle name="Normal 79 22" xfId="3610"/>
    <cellStyle name="Normal 79 23" xfId="3743"/>
    <cellStyle name="Normal 79 24" xfId="3880"/>
    <cellStyle name="Normal 79 25" xfId="4013"/>
    <cellStyle name="Normal 79 26" xfId="4145"/>
    <cellStyle name="Normal 79 27" xfId="4278"/>
    <cellStyle name="Normal 79 3" xfId="1098"/>
    <cellStyle name="Normal 79 4" xfId="1224"/>
    <cellStyle name="Normal 79 5" xfId="1351"/>
    <cellStyle name="Normal 79 6" xfId="1480"/>
    <cellStyle name="Normal 79 7" xfId="1609"/>
    <cellStyle name="Normal 79 8" xfId="1745"/>
    <cellStyle name="Normal 79 9" xfId="1878"/>
    <cellStyle name="Normal 8" xfId="74"/>
    <cellStyle name="Normal 8 10" xfId="1945"/>
    <cellStyle name="Normal 8 11" xfId="2079"/>
    <cellStyle name="Normal 8 12" xfId="2212"/>
    <cellStyle name="Normal 8 13" xfId="2343"/>
    <cellStyle name="Normal 8 14" xfId="2474"/>
    <cellStyle name="Normal 8 15" xfId="2609"/>
    <cellStyle name="Normal 8 16" xfId="2740"/>
    <cellStyle name="Normal 8 17" xfId="2877"/>
    <cellStyle name="Normal 8 18" xfId="3012"/>
    <cellStyle name="Normal 8 19" xfId="3144"/>
    <cellStyle name="Normal 8 2" xfId="178"/>
    <cellStyle name="Normal 8 2 2" xfId="734"/>
    <cellStyle name="Normal 8 20" xfId="3276"/>
    <cellStyle name="Normal 8 21" xfId="3413"/>
    <cellStyle name="Normal 8 22" xfId="3546"/>
    <cellStyle name="Normal 8 23" xfId="3679"/>
    <cellStyle name="Normal 8 24" xfId="3816"/>
    <cellStyle name="Normal 8 25" xfId="3949"/>
    <cellStyle name="Normal 8 26" xfId="4081"/>
    <cellStyle name="Normal 8 27" xfId="4214"/>
    <cellStyle name="Normal 8 28" xfId="1290"/>
    <cellStyle name="Normal 8 29" xfId="4356"/>
    <cellStyle name="Normal 8 3" xfId="413"/>
    <cellStyle name="Normal 8 3 2" xfId="869"/>
    <cellStyle name="Normal 8 30" xfId="4369"/>
    <cellStyle name="Normal 8 31" xfId="4406"/>
    <cellStyle name="Normal 8 32" xfId="4395"/>
    <cellStyle name="Normal 8 33" xfId="4424"/>
    <cellStyle name="Normal 8 34" xfId="4476"/>
    <cellStyle name="Normal 8 35" xfId="4464"/>
    <cellStyle name="Normal 8 36" xfId="4442"/>
    <cellStyle name="Normal 8 37" xfId="4499"/>
    <cellStyle name="Normal 8 38" xfId="4565"/>
    <cellStyle name="Normal 8 39" xfId="4550"/>
    <cellStyle name="Normal 8 4" xfId="876"/>
    <cellStyle name="Normal 8 40" xfId="4522"/>
    <cellStyle name="Normal 8 41" xfId="4511"/>
    <cellStyle name="Normal 8 42" xfId="4592"/>
    <cellStyle name="Normal 8 43" xfId="4628"/>
    <cellStyle name="Normal 8 44" xfId="4601"/>
    <cellStyle name="Normal 8 45" xfId="4651"/>
    <cellStyle name="Normal 8 46" xfId="4666"/>
    <cellStyle name="Normal 8 47" xfId="4660"/>
    <cellStyle name="Normal 8 5" xfId="893"/>
    <cellStyle name="Normal 8 6" xfId="1416"/>
    <cellStyle name="Normal 8 7" xfId="1545"/>
    <cellStyle name="Normal 8 8" xfId="1681"/>
    <cellStyle name="Normal 8 9" xfId="1814"/>
    <cellStyle name="Normal 80" xfId="798"/>
    <cellStyle name="Normal 80 10" xfId="2010"/>
    <cellStyle name="Normal 80 11" xfId="2144"/>
    <cellStyle name="Normal 80 12" xfId="2277"/>
    <cellStyle name="Normal 80 13" xfId="2408"/>
    <cellStyle name="Normal 80 14" xfId="2539"/>
    <cellStyle name="Normal 80 15" xfId="2674"/>
    <cellStyle name="Normal 80 16" xfId="2805"/>
    <cellStyle name="Normal 80 17" xfId="2942"/>
    <cellStyle name="Normal 80 18" xfId="3077"/>
    <cellStyle name="Normal 80 19" xfId="3209"/>
    <cellStyle name="Normal 80 2" xfId="970"/>
    <cellStyle name="Normal 80 20" xfId="3341"/>
    <cellStyle name="Normal 80 21" xfId="3478"/>
    <cellStyle name="Normal 80 22" xfId="3611"/>
    <cellStyle name="Normal 80 23" xfId="3744"/>
    <cellStyle name="Normal 80 24" xfId="3881"/>
    <cellStyle name="Normal 80 25" xfId="4014"/>
    <cellStyle name="Normal 80 26" xfId="4146"/>
    <cellStyle name="Normal 80 27" xfId="4279"/>
    <cellStyle name="Normal 80 3" xfId="1099"/>
    <cellStyle name="Normal 80 4" xfId="1225"/>
    <cellStyle name="Normal 80 5" xfId="1352"/>
    <cellStyle name="Normal 80 6" xfId="1481"/>
    <cellStyle name="Normal 80 7" xfId="1610"/>
    <cellStyle name="Normal 80 8" xfId="1746"/>
    <cellStyle name="Normal 80 9" xfId="1879"/>
    <cellStyle name="Normal 81" xfId="845"/>
    <cellStyle name="Normal 81 10" xfId="2057"/>
    <cellStyle name="Normal 81 11" xfId="2191"/>
    <cellStyle name="Normal 81 12" xfId="2324"/>
    <cellStyle name="Normal 81 13" xfId="2455"/>
    <cellStyle name="Normal 81 14" xfId="2586"/>
    <cellStyle name="Normal 81 15" xfId="2721"/>
    <cellStyle name="Normal 81 16" xfId="2852"/>
    <cellStyle name="Normal 81 17" xfId="2989"/>
    <cellStyle name="Normal 81 18" xfId="3124"/>
    <cellStyle name="Normal 81 19" xfId="3256"/>
    <cellStyle name="Normal 81 2" xfId="1017"/>
    <cellStyle name="Normal 81 20" xfId="3388"/>
    <cellStyle name="Normal 81 21" xfId="3525"/>
    <cellStyle name="Normal 81 22" xfId="3658"/>
    <cellStyle name="Normal 81 23" xfId="3791"/>
    <cellStyle name="Normal 81 24" xfId="3928"/>
    <cellStyle name="Normal 81 25" xfId="4061"/>
    <cellStyle name="Normal 81 26" xfId="4193"/>
    <cellStyle name="Normal 81 27" xfId="4326"/>
    <cellStyle name="Normal 81 3" xfId="1145"/>
    <cellStyle name="Normal 81 4" xfId="1271"/>
    <cellStyle name="Normal 81 5" xfId="1398"/>
    <cellStyle name="Normal 81 6" xfId="1528"/>
    <cellStyle name="Normal 81 7" xfId="1657"/>
    <cellStyle name="Normal 81 8" xfId="1793"/>
    <cellStyle name="Normal 81 9" xfId="1926"/>
    <cellStyle name="Normal 82" xfId="846"/>
    <cellStyle name="Normal 82 10" xfId="2058"/>
    <cellStyle name="Normal 82 11" xfId="2192"/>
    <cellStyle name="Normal 82 12" xfId="2325"/>
    <cellStyle name="Normal 82 13" xfId="2456"/>
    <cellStyle name="Normal 82 14" xfId="2587"/>
    <cellStyle name="Normal 82 15" xfId="2722"/>
    <cellStyle name="Normal 82 16" xfId="2853"/>
    <cellStyle name="Normal 82 17" xfId="2990"/>
    <cellStyle name="Normal 82 18" xfId="3125"/>
    <cellStyle name="Normal 82 19" xfId="3257"/>
    <cellStyle name="Normal 82 2" xfId="1018"/>
    <cellStyle name="Normal 82 20" xfId="3389"/>
    <cellStyle name="Normal 82 21" xfId="3526"/>
    <cellStyle name="Normal 82 22" xfId="3659"/>
    <cellStyle name="Normal 82 23" xfId="3792"/>
    <cellStyle name="Normal 82 24" xfId="3929"/>
    <cellStyle name="Normal 82 25" xfId="4062"/>
    <cellStyle name="Normal 82 26" xfId="4194"/>
    <cellStyle name="Normal 82 27" xfId="4327"/>
    <cellStyle name="Normal 82 3" xfId="1146"/>
    <cellStyle name="Normal 82 4" xfId="1272"/>
    <cellStyle name="Normal 82 5" xfId="1399"/>
    <cellStyle name="Normal 82 6" xfId="1529"/>
    <cellStyle name="Normal 82 7" xfId="1658"/>
    <cellStyle name="Normal 82 8" xfId="1794"/>
    <cellStyle name="Normal 82 9" xfId="1927"/>
    <cellStyle name="Normal 83" xfId="847"/>
    <cellStyle name="Normal 83 10" xfId="2059"/>
    <cellStyle name="Normal 83 11" xfId="2193"/>
    <cellStyle name="Normal 83 12" xfId="2326"/>
    <cellStyle name="Normal 83 13" xfId="2457"/>
    <cellStyle name="Normal 83 14" xfId="2588"/>
    <cellStyle name="Normal 83 15" xfId="2723"/>
    <cellStyle name="Normal 83 16" xfId="2854"/>
    <cellStyle name="Normal 83 17" xfId="2991"/>
    <cellStyle name="Normal 83 18" xfId="3126"/>
    <cellStyle name="Normal 83 19" xfId="3258"/>
    <cellStyle name="Normal 83 2" xfId="1019"/>
    <cellStyle name="Normal 83 20" xfId="3390"/>
    <cellStyle name="Normal 83 21" xfId="3527"/>
    <cellStyle name="Normal 83 22" xfId="3660"/>
    <cellStyle name="Normal 83 23" xfId="3793"/>
    <cellStyle name="Normal 83 24" xfId="3930"/>
    <cellStyle name="Normal 83 25" xfId="4063"/>
    <cellStyle name="Normal 83 26" xfId="4195"/>
    <cellStyle name="Normal 83 27" xfId="4328"/>
    <cellStyle name="Normal 83 3" xfId="1147"/>
    <cellStyle name="Normal 83 4" xfId="1273"/>
    <cellStyle name="Normal 83 5" xfId="1400"/>
    <cellStyle name="Normal 83 6" xfId="1530"/>
    <cellStyle name="Normal 83 7" xfId="1659"/>
    <cellStyle name="Normal 83 8" xfId="1795"/>
    <cellStyle name="Normal 83 9" xfId="1928"/>
    <cellStyle name="Normal 84" xfId="799"/>
    <cellStyle name="Normal 84 10" xfId="2011"/>
    <cellStyle name="Normal 84 11" xfId="2145"/>
    <cellStyle name="Normal 84 12" xfId="2278"/>
    <cellStyle name="Normal 84 13" xfId="2409"/>
    <cellStyle name="Normal 84 14" xfId="2540"/>
    <cellStyle name="Normal 84 15" xfId="2675"/>
    <cellStyle name="Normal 84 16" xfId="2806"/>
    <cellStyle name="Normal 84 17" xfId="2943"/>
    <cellStyle name="Normal 84 18" xfId="3078"/>
    <cellStyle name="Normal 84 19" xfId="3210"/>
    <cellStyle name="Normal 84 2" xfId="971"/>
    <cellStyle name="Normal 84 20" xfId="3342"/>
    <cellStyle name="Normal 84 21" xfId="3479"/>
    <cellStyle name="Normal 84 22" xfId="3612"/>
    <cellStyle name="Normal 84 23" xfId="3745"/>
    <cellStyle name="Normal 84 24" xfId="3882"/>
    <cellStyle name="Normal 84 25" xfId="4015"/>
    <cellStyle name="Normal 84 26" xfId="4147"/>
    <cellStyle name="Normal 84 27" xfId="4280"/>
    <cellStyle name="Normal 84 3" xfId="1100"/>
    <cellStyle name="Normal 84 4" xfId="1226"/>
    <cellStyle name="Normal 84 5" xfId="1353"/>
    <cellStyle name="Normal 84 6" xfId="1482"/>
    <cellStyle name="Normal 84 7" xfId="1611"/>
    <cellStyle name="Normal 84 8" xfId="1747"/>
    <cellStyle name="Normal 84 9" xfId="1880"/>
    <cellStyle name="Normal 85" xfId="800"/>
    <cellStyle name="Normal 85 10" xfId="2012"/>
    <cellStyle name="Normal 85 11" xfId="2146"/>
    <cellStyle name="Normal 85 12" xfId="2279"/>
    <cellStyle name="Normal 85 13" xfId="2410"/>
    <cellStyle name="Normal 85 14" xfId="2541"/>
    <cellStyle name="Normal 85 15" xfId="2676"/>
    <cellStyle name="Normal 85 16" xfId="2807"/>
    <cellStyle name="Normal 85 17" xfId="2944"/>
    <cellStyle name="Normal 85 18" xfId="3079"/>
    <cellStyle name="Normal 85 19" xfId="3211"/>
    <cellStyle name="Normal 85 2" xfId="972"/>
    <cellStyle name="Normal 85 20" xfId="3343"/>
    <cellStyle name="Normal 85 21" xfId="3480"/>
    <cellStyle name="Normal 85 22" xfId="3613"/>
    <cellStyle name="Normal 85 23" xfId="3746"/>
    <cellStyle name="Normal 85 24" xfId="3883"/>
    <cellStyle name="Normal 85 25" xfId="4016"/>
    <cellStyle name="Normal 85 26" xfId="4148"/>
    <cellStyle name="Normal 85 27" xfId="4281"/>
    <cellStyle name="Normal 85 3" xfId="1101"/>
    <cellStyle name="Normal 85 4" xfId="1227"/>
    <cellStyle name="Normal 85 5" xfId="1354"/>
    <cellStyle name="Normal 85 6" xfId="1483"/>
    <cellStyle name="Normal 85 7" xfId="1612"/>
    <cellStyle name="Normal 85 8" xfId="1748"/>
    <cellStyle name="Normal 85 9" xfId="1881"/>
    <cellStyle name="Normal 86" xfId="801"/>
    <cellStyle name="Normal 86 10" xfId="2013"/>
    <cellStyle name="Normal 86 11" xfId="2147"/>
    <cellStyle name="Normal 86 12" xfId="2280"/>
    <cellStyle name="Normal 86 13" xfId="2411"/>
    <cellStyle name="Normal 86 14" xfId="2542"/>
    <cellStyle name="Normal 86 15" xfId="2677"/>
    <cellStyle name="Normal 86 16" xfId="2808"/>
    <cellStyle name="Normal 86 17" xfId="2945"/>
    <cellStyle name="Normal 86 18" xfId="3080"/>
    <cellStyle name="Normal 86 19" xfId="3212"/>
    <cellStyle name="Normal 86 2" xfId="973"/>
    <cellStyle name="Normal 86 20" xfId="3344"/>
    <cellStyle name="Normal 86 21" xfId="3481"/>
    <cellStyle name="Normal 86 22" xfId="3614"/>
    <cellStyle name="Normal 86 23" xfId="3747"/>
    <cellStyle name="Normal 86 24" xfId="3884"/>
    <cellStyle name="Normal 86 25" xfId="4017"/>
    <cellStyle name="Normal 86 26" xfId="4149"/>
    <cellStyle name="Normal 86 27" xfId="4282"/>
    <cellStyle name="Normal 86 3" xfId="1102"/>
    <cellStyle name="Normal 86 4" xfId="1228"/>
    <cellStyle name="Normal 86 5" xfId="1355"/>
    <cellStyle name="Normal 86 6" xfId="1484"/>
    <cellStyle name="Normal 86 7" xfId="1613"/>
    <cellStyle name="Normal 86 8" xfId="1749"/>
    <cellStyle name="Normal 86 9" xfId="1882"/>
    <cellStyle name="Normal 87" xfId="802"/>
    <cellStyle name="Normal 87 10" xfId="2014"/>
    <cellStyle name="Normal 87 11" xfId="2148"/>
    <cellStyle name="Normal 87 12" xfId="2281"/>
    <cellStyle name="Normal 87 13" xfId="2412"/>
    <cellStyle name="Normal 87 14" xfId="2543"/>
    <cellStyle name="Normal 87 15" xfId="2678"/>
    <cellStyle name="Normal 87 16" xfId="2809"/>
    <cellStyle name="Normal 87 17" xfId="2946"/>
    <cellStyle name="Normal 87 18" xfId="3081"/>
    <cellStyle name="Normal 87 19" xfId="3213"/>
    <cellStyle name="Normal 87 2" xfId="974"/>
    <cellStyle name="Normal 87 20" xfId="3345"/>
    <cellStyle name="Normal 87 21" xfId="3482"/>
    <cellStyle name="Normal 87 22" xfId="3615"/>
    <cellStyle name="Normal 87 23" xfId="3748"/>
    <cellStyle name="Normal 87 24" xfId="3885"/>
    <cellStyle name="Normal 87 25" xfId="4018"/>
    <cellStyle name="Normal 87 26" xfId="4150"/>
    <cellStyle name="Normal 87 27" xfId="4283"/>
    <cellStyle name="Normal 87 3" xfId="1103"/>
    <cellStyle name="Normal 87 4" xfId="1229"/>
    <cellStyle name="Normal 87 5" xfId="1356"/>
    <cellStyle name="Normal 87 6" xfId="1485"/>
    <cellStyle name="Normal 87 7" xfId="1614"/>
    <cellStyle name="Normal 87 8" xfId="1750"/>
    <cellStyle name="Normal 87 9" xfId="1883"/>
    <cellStyle name="Normal 88" xfId="803"/>
    <cellStyle name="Normal 88 10" xfId="2015"/>
    <cellStyle name="Normal 88 11" xfId="2149"/>
    <cellStyle name="Normal 88 12" xfId="2282"/>
    <cellStyle name="Normal 88 13" xfId="2413"/>
    <cellStyle name="Normal 88 14" xfId="2544"/>
    <cellStyle name="Normal 88 15" xfId="2679"/>
    <cellStyle name="Normal 88 16" xfId="2810"/>
    <cellStyle name="Normal 88 17" xfId="2947"/>
    <cellStyle name="Normal 88 18" xfId="3082"/>
    <cellStyle name="Normal 88 19" xfId="3214"/>
    <cellStyle name="Normal 88 2" xfId="975"/>
    <cellStyle name="Normal 88 20" xfId="3346"/>
    <cellStyle name="Normal 88 21" xfId="3483"/>
    <cellStyle name="Normal 88 22" xfId="3616"/>
    <cellStyle name="Normal 88 23" xfId="3749"/>
    <cellStyle name="Normal 88 24" xfId="3886"/>
    <cellStyle name="Normal 88 25" xfId="4019"/>
    <cellStyle name="Normal 88 26" xfId="4151"/>
    <cellStyle name="Normal 88 27" xfId="4284"/>
    <cellStyle name="Normal 88 3" xfId="1104"/>
    <cellStyle name="Normal 88 4" xfId="1230"/>
    <cellStyle name="Normal 88 5" xfId="1357"/>
    <cellStyle name="Normal 88 6" xfId="1486"/>
    <cellStyle name="Normal 88 7" xfId="1615"/>
    <cellStyle name="Normal 88 8" xfId="1751"/>
    <cellStyle name="Normal 88 9" xfId="1884"/>
    <cellStyle name="Normal 89" xfId="804"/>
    <cellStyle name="Normal 89 10" xfId="2016"/>
    <cellStyle name="Normal 89 11" xfId="2150"/>
    <cellStyle name="Normal 89 12" xfId="2283"/>
    <cellStyle name="Normal 89 13" xfId="2414"/>
    <cellStyle name="Normal 89 14" xfId="2545"/>
    <cellStyle name="Normal 89 15" xfId="2680"/>
    <cellStyle name="Normal 89 16" xfId="2811"/>
    <cellStyle name="Normal 89 17" xfId="2948"/>
    <cellStyle name="Normal 89 18" xfId="3083"/>
    <cellStyle name="Normal 89 19" xfId="3215"/>
    <cellStyle name="Normal 89 2" xfId="976"/>
    <cellStyle name="Normal 89 20" xfId="3347"/>
    <cellStyle name="Normal 89 21" xfId="3484"/>
    <cellStyle name="Normal 89 22" xfId="3617"/>
    <cellStyle name="Normal 89 23" xfId="3750"/>
    <cellStyle name="Normal 89 24" xfId="3887"/>
    <cellStyle name="Normal 89 25" xfId="4020"/>
    <cellStyle name="Normal 89 26" xfId="4152"/>
    <cellStyle name="Normal 89 27" xfId="4285"/>
    <cellStyle name="Normal 89 3" xfId="1105"/>
    <cellStyle name="Normal 89 4" xfId="1231"/>
    <cellStyle name="Normal 89 5" xfId="1358"/>
    <cellStyle name="Normal 89 6" xfId="1487"/>
    <cellStyle name="Normal 89 7" xfId="1616"/>
    <cellStyle name="Normal 89 8" xfId="1752"/>
    <cellStyle name="Normal 89 9" xfId="1885"/>
    <cellStyle name="Normal 9" xfId="75"/>
    <cellStyle name="Normal 9 10" xfId="1946"/>
    <cellStyle name="Normal 9 11" xfId="2080"/>
    <cellStyle name="Normal 9 12" xfId="2213"/>
    <cellStyle name="Normal 9 13" xfId="2344"/>
    <cellStyle name="Normal 9 14" xfId="2475"/>
    <cellStyle name="Normal 9 15" xfId="2610"/>
    <cellStyle name="Normal 9 16" xfId="2741"/>
    <cellStyle name="Normal 9 17" xfId="2878"/>
    <cellStyle name="Normal 9 18" xfId="3013"/>
    <cellStyle name="Normal 9 19" xfId="3145"/>
    <cellStyle name="Normal 9 2" xfId="414"/>
    <cellStyle name="Normal 9 2 2" xfId="735"/>
    <cellStyle name="Normal 9 20" xfId="3277"/>
    <cellStyle name="Normal 9 21" xfId="3414"/>
    <cellStyle name="Normal 9 22" xfId="3547"/>
    <cellStyle name="Normal 9 23" xfId="3680"/>
    <cellStyle name="Normal 9 24" xfId="3817"/>
    <cellStyle name="Normal 9 25" xfId="3950"/>
    <cellStyle name="Normal 9 26" xfId="4082"/>
    <cellStyle name="Normal 9 27" xfId="4215"/>
    <cellStyle name="Normal 9 28" xfId="1163"/>
    <cellStyle name="Normal 9 29" xfId="4354"/>
    <cellStyle name="Normal 9 3" xfId="870"/>
    <cellStyle name="Normal 9 30" xfId="4370"/>
    <cellStyle name="Normal 9 31" xfId="4404"/>
    <cellStyle name="Normal 9 32" xfId="4403"/>
    <cellStyle name="Normal 9 33" xfId="4425"/>
    <cellStyle name="Normal 9 34" xfId="4473"/>
    <cellStyle name="Normal 9 35" xfId="4472"/>
    <cellStyle name="Normal 9 36" xfId="4458"/>
    <cellStyle name="Normal 9 37" xfId="4500"/>
    <cellStyle name="Normal 9 38" xfId="4561"/>
    <cellStyle name="Normal 9 39" xfId="4560"/>
    <cellStyle name="Normal 9 4" xfId="875"/>
    <cellStyle name="Normal 9 40" xfId="4543"/>
    <cellStyle name="Normal 9 41" xfId="4558"/>
    <cellStyle name="Normal 9 42" xfId="4593"/>
    <cellStyle name="Normal 9 43" xfId="4626"/>
    <cellStyle name="Normal 9 44" xfId="4625"/>
    <cellStyle name="Normal 9 45" xfId="4652"/>
    <cellStyle name="Normal 9 46" xfId="4665"/>
    <cellStyle name="Normal 9 47" xfId="4645"/>
    <cellStyle name="Normal 9 5" xfId="894"/>
    <cellStyle name="Normal 9 6" xfId="1417"/>
    <cellStyle name="Normal 9 7" xfId="1546"/>
    <cellStyle name="Normal 9 8" xfId="1682"/>
    <cellStyle name="Normal 9 9" xfId="1815"/>
    <cellStyle name="Normal 90" xfId="805"/>
    <cellStyle name="Normal 90 10" xfId="2017"/>
    <cellStyle name="Normal 90 11" xfId="2151"/>
    <cellStyle name="Normal 90 12" xfId="2284"/>
    <cellStyle name="Normal 90 13" xfId="2415"/>
    <cellStyle name="Normal 90 14" xfId="2546"/>
    <cellStyle name="Normal 90 15" xfId="2681"/>
    <cellStyle name="Normal 90 16" xfId="2812"/>
    <cellStyle name="Normal 90 17" xfId="2949"/>
    <cellStyle name="Normal 90 18" xfId="3084"/>
    <cellStyle name="Normal 90 19" xfId="3216"/>
    <cellStyle name="Normal 90 2" xfId="977"/>
    <cellStyle name="Normal 90 20" xfId="3348"/>
    <cellStyle name="Normal 90 21" xfId="3485"/>
    <cellStyle name="Normal 90 22" xfId="3618"/>
    <cellStyle name="Normal 90 23" xfId="3751"/>
    <cellStyle name="Normal 90 24" xfId="3888"/>
    <cellStyle name="Normal 90 25" xfId="4021"/>
    <cellStyle name="Normal 90 26" xfId="4153"/>
    <cellStyle name="Normal 90 27" xfId="4286"/>
    <cellStyle name="Normal 90 3" xfId="1106"/>
    <cellStyle name="Normal 90 4" xfId="1232"/>
    <cellStyle name="Normal 90 5" xfId="1359"/>
    <cellStyle name="Normal 90 6" xfId="1488"/>
    <cellStyle name="Normal 90 7" xfId="1617"/>
    <cellStyle name="Normal 90 8" xfId="1753"/>
    <cellStyle name="Normal 90 9" xfId="1886"/>
    <cellStyle name="Normal 91" xfId="806"/>
    <cellStyle name="Normal 91 10" xfId="2018"/>
    <cellStyle name="Normal 91 11" xfId="2152"/>
    <cellStyle name="Normal 91 12" xfId="2285"/>
    <cellStyle name="Normal 91 13" xfId="2416"/>
    <cellStyle name="Normal 91 14" xfId="2547"/>
    <cellStyle name="Normal 91 15" xfId="2682"/>
    <cellStyle name="Normal 91 16" xfId="2813"/>
    <cellStyle name="Normal 91 17" xfId="2950"/>
    <cellStyle name="Normal 91 18" xfId="3085"/>
    <cellStyle name="Normal 91 19" xfId="3217"/>
    <cellStyle name="Normal 91 2" xfId="978"/>
    <cellStyle name="Normal 91 20" xfId="3349"/>
    <cellStyle name="Normal 91 21" xfId="3486"/>
    <cellStyle name="Normal 91 22" xfId="3619"/>
    <cellStyle name="Normal 91 23" xfId="3752"/>
    <cellStyle name="Normal 91 24" xfId="3889"/>
    <cellStyle name="Normal 91 25" xfId="4022"/>
    <cellStyle name="Normal 91 26" xfId="4154"/>
    <cellStyle name="Normal 91 27" xfId="4287"/>
    <cellStyle name="Normal 91 3" xfId="1107"/>
    <cellStyle name="Normal 91 4" xfId="1233"/>
    <cellStyle name="Normal 91 5" xfId="1360"/>
    <cellStyle name="Normal 91 6" xfId="1489"/>
    <cellStyle name="Normal 91 7" xfId="1618"/>
    <cellStyle name="Normal 91 8" xfId="1754"/>
    <cellStyle name="Normal 91 9" xfId="1887"/>
    <cellStyle name="Normal 92" xfId="807"/>
    <cellStyle name="Normal 92 10" xfId="2019"/>
    <cellStyle name="Normal 92 11" xfId="2153"/>
    <cellStyle name="Normal 92 12" xfId="2286"/>
    <cellStyle name="Normal 92 13" xfId="2417"/>
    <cellStyle name="Normal 92 14" xfId="2548"/>
    <cellStyle name="Normal 92 15" xfId="2683"/>
    <cellStyle name="Normal 92 16" xfId="2814"/>
    <cellStyle name="Normal 92 17" xfId="2951"/>
    <cellStyle name="Normal 92 18" xfId="3086"/>
    <cellStyle name="Normal 92 19" xfId="3218"/>
    <cellStyle name="Normal 92 2" xfId="979"/>
    <cellStyle name="Normal 92 20" xfId="3350"/>
    <cellStyle name="Normal 92 21" xfId="3487"/>
    <cellStyle name="Normal 92 22" xfId="3620"/>
    <cellStyle name="Normal 92 23" xfId="3753"/>
    <cellStyle name="Normal 92 24" xfId="3890"/>
    <cellStyle name="Normal 92 25" xfId="4023"/>
    <cellStyle name="Normal 92 26" xfId="4155"/>
    <cellStyle name="Normal 92 27" xfId="4288"/>
    <cellStyle name="Normal 92 3" xfId="1108"/>
    <cellStyle name="Normal 92 4" xfId="1234"/>
    <cellStyle name="Normal 92 5" xfId="1361"/>
    <cellStyle name="Normal 92 6" xfId="1490"/>
    <cellStyle name="Normal 92 7" xfId="1619"/>
    <cellStyle name="Normal 92 8" xfId="1755"/>
    <cellStyle name="Normal 92 9" xfId="1888"/>
    <cellStyle name="Normal 93" xfId="808"/>
    <cellStyle name="Normal 93 10" xfId="2020"/>
    <cellStyle name="Normal 93 11" xfId="2154"/>
    <cellStyle name="Normal 93 12" xfId="2287"/>
    <cellStyle name="Normal 93 13" xfId="2418"/>
    <cellStyle name="Normal 93 14" xfId="2549"/>
    <cellStyle name="Normal 93 15" xfId="2684"/>
    <cellStyle name="Normal 93 16" xfId="2815"/>
    <cellStyle name="Normal 93 17" xfId="2952"/>
    <cellStyle name="Normal 93 18" xfId="3087"/>
    <cellStyle name="Normal 93 19" xfId="3219"/>
    <cellStyle name="Normal 93 2" xfId="980"/>
    <cellStyle name="Normal 93 20" xfId="3351"/>
    <cellStyle name="Normal 93 21" xfId="3488"/>
    <cellStyle name="Normal 93 22" xfId="3621"/>
    <cellStyle name="Normal 93 23" xfId="3754"/>
    <cellStyle name="Normal 93 24" xfId="3891"/>
    <cellStyle name="Normal 93 25" xfId="4024"/>
    <cellStyle name="Normal 93 26" xfId="4156"/>
    <cellStyle name="Normal 93 27" xfId="4289"/>
    <cellStyle name="Normal 93 3" xfId="1109"/>
    <cellStyle name="Normal 93 4" xfId="1235"/>
    <cellStyle name="Normal 93 5" xfId="1362"/>
    <cellStyle name="Normal 93 6" xfId="1491"/>
    <cellStyle name="Normal 93 7" xfId="1620"/>
    <cellStyle name="Normal 93 8" xfId="1756"/>
    <cellStyle name="Normal 93 9" xfId="1889"/>
    <cellStyle name="Normal 94" xfId="809"/>
    <cellStyle name="Normal 94 10" xfId="2021"/>
    <cellStyle name="Normal 94 11" xfId="2155"/>
    <cellStyle name="Normal 94 12" xfId="2288"/>
    <cellStyle name="Normal 94 13" xfId="2419"/>
    <cellStyle name="Normal 94 14" xfId="2550"/>
    <cellStyle name="Normal 94 15" xfId="2685"/>
    <cellStyle name="Normal 94 16" xfId="2816"/>
    <cellStyle name="Normal 94 17" xfId="2953"/>
    <cellStyle name="Normal 94 18" xfId="3088"/>
    <cellStyle name="Normal 94 19" xfId="3220"/>
    <cellStyle name="Normal 94 2" xfId="981"/>
    <cellStyle name="Normal 94 20" xfId="3352"/>
    <cellStyle name="Normal 94 21" xfId="3489"/>
    <cellStyle name="Normal 94 22" xfId="3622"/>
    <cellStyle name="Normal 94 23" xfId="3755"/>
    <cellStyle name="Normal 94 24" xfId="3892"/>
    <cellStyle name="Normal 94 25" xfId="4025"/>
    <cellStyle name="Normal 94 26" xfId="4157"/>
    <cellStyle name="Normal 94 27" xfId="4290"/>
    <cellStyle name="Normal 94 3" xfId="1110"/>
    <cellStyle name="Normal 94 4" xfId="1236"/>
    <cellStyle name="Normal 94 5" xfId="1363"/>
    <cellStyle name="Normal 94 6" xfId="1492"/>
    <cellStyle name="Normal 94 7" xfId="1621"/>
    <cellStyle name="Normal 94 8" xfId="1757"/>
    <cellStyle name="Normal 94 9" xfId="1890"/>
    <cellStyle name="Normal 95" xfId="810"/>
    <cellStyle name="Normal 95 10" xfId="2022"/>
    <cellStyle name="Normal 95 11" xfId="2156"/>
    <cellStyle name="Normal 95 12" xfId="2289"/>
    <cellStyle name="Normal 95 13" xfId="2420"/>
    <cellStyle name="Normal 95 14" xfId="2551"/>
    <cellStyle name="Normal 95 15" xfId="2686"/>
    <cellStyle name="Normal 95 16" xfId="2817"/>
    <cellStyle name="Normal 95 17" xfId="2954"/>
    <cellStyle name="Normal 95 18" xfId="3089"/>
    <cellStyle name="Normal 95 19" xfId="3221"/>
    <cellStyle name="Normal 95 2" xfId="982"/>
    <cellStyle name="Normal 95 20" xfId="3353"/>
    <cellStyle name="Normal 95 21" xfId="3490"/>
    <cellStyle name="Normal 95 22" xfId="3623"/>
    <cellStyle name="Normal 95 23" xfId="3756"/>
    <cellStyle name="Normal 95 24" xfId="3893"/>
    <cellStyle name="Normal 95 25" xfId="4026"/>
    <cellStyle name="Normal 95 26" xfId="4158"/>
    <cellStyle name="Normal 95 27" xfId="4291"/>
    <cellStyle name="Normal 95 3" xfId="1111"/>
    <cellStyle name="Normal 95 4" xfId="1237"/>
    <cellStyle name="Normal 95 5" xfId="1364"/>
    <cellStyle name="Normal 95 6" xfId="1493"/>
    <cellStyle name="Normal 95 7" xfId="1622"/>
    <cellStyle name="Normal 95 8" xfId="1758"/>
    <cellStyle name="Normal 95 9" xfId="1891"/>
    <cellStyle name="Normal 96" xfId="811"/>
    <cellStyle name="Normal 96 10" xfId="2023"/>
    <cellStyle name="Normal 96 11" xfId="2157"/>
    <cellStyle name="Normal 96 12" xfId="2290"/>
    <cellStyle name="Normal 96 13" xfId="2421"/>
    <cellStyle name="Normal 96 14" xfId="2552"/>
    <cellStyle name="Normal 96 15" xfId="2687"/>
    <cellStyle name="Normal 96 16" xfId="2818"/>
    <cellStyle name="Normal 96 17" xfId="2955"/>
    <cellStyle name="Normal 96 18" xfId="3090"/>
    <cellStyle name="Normal 96 19" xfId="3222"/>
    <cellStyle name="Normal 96 2" xfId="983"/>
    <cellStyle name="Normal 96 20" xfId="3354"/>
    <cellStyle name="Normal 96 21" xfId="3491"/>
    <cellStyle name="Normal 96 22" xfId="3624"/>
    <cellStyle name="Normal 96 23" xfId="3757"/>
    <cellStyle name="Normal 96 24" xfId="3894"/>
    <cellStyle name="Normal 96 25" xfId="4027"/>
    <cellStyle name="Normal 96 26" xfId="4159"/>
    <cellStyle name="Normal 96 27" xfId="4292"/>
    <cellStyle name="Normal 96 3" xfId="1112"/>
    <cellStyle name="Normal 96 4" xfId="1238"/>
    <cellStyle name="Normal 96 5" xfId="1365"/>
    <cellStyle name="Normal 96 6" xfId="1494"/>
    <cellStyle name="Normal 96 7" xfId="1623"/>
    <cellStyle name="Normal 96 8" xfId="1759"/>
    <cellStyle name="Normal 96 9" xfId="1892"/>
    <cellStyle name="Normal 97" xfId="812"/>
    <cellStyle name="Normal 97 10" xfId="2024"/>
    <cellStyle name="Normal 97 11" xfId="2158"/>
    <cellStyle name="Normal 97 12" xfId="2291"/>
    <cellStyle name="Normal 97 13" xfId="2422"/>
    <cellStyle name="Normal 97 14" xfId="2553"/>
    <cellStyle name="Normal 97 15" xfId="2688"/>
    <cellStyle name="Normal 97 16" xfId="2819"/>
    <cellStyle name="Normal 97 17" xfId="2956"/>
    <cellStyle name="Normal 97 18" xfId="3091"/>
    <cellStyle name="Normal 97 19" xfId="3223"/>
    <cellStyle name="Normal 97 2" xfId="984"/>
    <cellStyle name="Normal 97 20" xfId="3355"/>
    <cellStyle name="Normal 97 21" xfId="3492"/>
    <cellStyle name="Normal 97 22" xfId="3625"/>
    <cellStyle name="Normal 97 23" xfId="3758"/>
    <cellStyle name="Normal 97 24" xfId="3895"/>
    <cellStyle name="Normal 97 25" xfId="4028"/>
    <cellStyle name="Normal 97 26" xfId="4160"/>
    <cellStyle name="Normal 97 27" xfId="4293"/>
    <cellStyle name="Normal 97 3" xfId="1113"/>
    <cellStyle name="Normal 97 4" xfId="1239"/>
    <cellStyle name="Normal 97 5" xfId="1366"/>
    <cellStyle name="Normal 97 6" xfId="1495"/>
    <cellStyle name="Normal 97 7" xfId="1624"/>
    <cellStyle name="Normal 97 8" xfId="1760"/>
    <cellStyle name="Normal 97 9" xfId="1893"/>
    <cellStyle name="Normal 98" xfId="813"/>
    <cellStyle name="Normal 98 10" xfId="2025"/>
    <cellStyle name="Normal 98 11" xfId="2159"/>
    <cellStyle name="Normal 98 12" xfId="2292"/>
    <cellStyle name="Normal 98 13" xfId="2423"/>
    <cellStyle name="Normal 98 14" xfId="2554"/>
    <cellStyle name="Normal 98 15" xfId="2689"/>
    <cellStyle name="Normal 98 16" xfId="2820"/>
    <cellStyle name="Normal 98 17" xfId="2957"/>
    <cellStyle name="Normal 98 18" xfId="3092"/>
    <cellStyle name="Normal 98 19" xfId="3224"/>
    <cellStyle name="Normal 98 2" xfId="985"/>
    <cellStyle name="Normal 98 20" xfId="3356"/>
    <cellStyle name="Normal 98 21" xfId="3493"/>
    <cellStyle name="Normal 98 22" xfId="3626"/>
    <cellStyle name="Normal 98 23" xfId="3759"/>
    <cellStyle name="Normal 98 24" xfId="3896"/>
    <cellStyle name="Normal 98 25" xfId="4029"/>
    <cellStyle name="Normal 98 26" xfId="4161"/>
    <cellStyle name="Normal 98 27" xfId="4294"/>
    <cellStyle name="Normal 98 3" xfId="1114"/>
    <cellStyle name="Normal 98 4" xfId="1240"/>
    <cellStyle name="Normal 98 5" xfId="1367"/>
    <cellStyle name="Normal 98 6" xfId="1496"/>
    <cellStyle name="Normal 98 7" xfId="1625"/>
    <cellStyle name="Normal 98 8" xfId="1761"/>
    <cellStyle name="Normal 98 9" xfId="1894"/>
    <cellStyle name="Normal 99" xfId="848"/>
    <cellStyle name="Normal 99 10" xfId="2060"/>
    <cellStyle name="Normal 99 11" xfId="2194"/>
    <cellStyle name="Normal 99 12" xfId="2327"/>
    <cellStyle name="Normal 99 13" xfId="2458"/>
    <cellStyle name="Normal 99 14" xfId="2589"/>
    <cellStyle name="Normal 99 15" xfId="2724"/>
    <cellStyle name="Normal 99 16" xfId="2855"/>
    <cellStyle name="Normal 99 17" xfId="2992"/>
    <cellStyle name="Normal 99 18" xfId="3127"/>
    <cellStyle name="Normal 99 19" xfId="3259"/>
    <cellStyle name="Normal 99 2" xfId="1020"/>
    <cellStyle name="Normal 99 20" xfId="3391"/>
    <cellStyle name="Normal 99 21" xfId="3528"/>
    <cellStyle name="Normal 99 22" xfId="3661"/>
    <cellStyle name="Normal 99 23" xfId="3794"/>
    <cellStyle name="Normal 99 24" xfId="3931"/>
    <cellStyle name="Normal 99 25" xfId="4064"/>
    <cellStyle name="Normal 99 26" xfId="4196"/>
    <cellStyle name="Normal 99 27" xfId="4329"/>
    <cellStyle name="Normal 99 3" xfId="1148"/>
    <cellStyle name="Normal 99 4" xfId="1274"/>
    <cellStyle name="Normal 99 5" xfId="1401"/>
    <cellStyle name="Normal 99 6" xfId="1531"/>
    <cellStyle name="Normal 99 7" xfId="1660"/>
    <cellStyle name="Normal 99 8" xfId="1796"/>
    <cellStyle name="Normal 99 9" xfId="1929"/>
    <cellStyle name="Normal_ANALISA DEPOT CIKAMPEK" xfId="78"/>
    <cellStyle name="Normal_Rotasi Mobil Tangki ke SPBU" xfId="81"/>
    <cellStyle name="Normal_Sheet1" xfId="346"/>
    <cellStyle name="Note" xfId="80" builtinId="10"/>
    <cellStyle name="Note 2" xfId="123"/>
    <cellStyle name="Note 2 10" xfId="493"/>
    <cellStyle name="Note 2 2" xfId="144"/>
    <cellStyle name="Note 2 2 2" xfId="416"/>
    <cellStyle name="Note 2 2 2 2" xfId="632"/>
    <cellStyle name="Note 2 2 2 3" xfId="560"/>
    <cellStyle name="Note 2 2 3" xfId="415"/>
    <cellStyle name="Note 2 2 3 2" xfId="631"/>
    <cellStyle name="Note 2 2 3 3" xfId="559"/>
    <cellStyle name="Note 2 2 4" xfId="506"/>
    <cellStyle name="Note 2 3" xfId="154"/>
    <cellStyle name="Note 2 3 2" xfId="418"/>
    <cellStyle name="Note 2 3 2 2" xfId="634"/>
    <cellStyle name="Note 2 3 2 3" xfId="562"/>
    <cellStyle name="Note 2 3 3" xfId="417"/>
    <cellStyle name="Note 2 3 3 2" xfId="633"/>
    <cellStyle name="Note 2 3 3 3" xfId="561"/>
    <cellStyle name="Note 2 3 4" xfId="515"/>
    <cellStyle name="Note 2 4" xfId="149"/>
    <cellStyle name="Note 2 4 2" xfId="420"/>
    <cellStyle name="Note 2 4 2 2" xfId="636"/>
    <cellStyle name="Note 2 4 2 3" xfId="564"/>
    <cellStyle name="Note 2 4 3" xfId="419"/>
    <cellStyle name="Note 2 4 3 2" xfId="635"/>
    <cellStyle name="Note 2 4 3 3" xfId="563"/>
    <cellStyle name="Note 2 4 4" xfId="510"/>
    <cellStyle name="Note 2 5" xfId="162"/>
    <cellStyle name="Note 2 5 2" xfId="422"/>
    <cellStyle name="Note 2 5 2 2" xfId="638"/>
    <cellStyle name="Note 2 5 2 3" xfId="566"/>
    <cellStyle name="Note 2 5 3" xfId="421"/>
    <cellStyle name="Note 2 5 3 2" xfId="637"/>
    <cellStyle name="Note 2 5 3 3" xfId="565"/>
    <cellStyle name="Note 2 5 4" xfId="521"/>
    <cellStyle name="Note 2 6" xfId="166"/>
    <cellStyle name="Note 2 6 2" xfId="424"/>
    <cellStyle name="Note 2 6 2 2" xfId="640"/>
    <cellStyle name="Note 2 6 2 3" xfId="568"/>
    <cellStyle name="Note 2 6 3" xfId="423"/>
    <cellStyle name="Note 2 6 3 2" xfId="639"/>
    <cellStyle name="Note 2 6 3 3" xfId="567"/>
    <cellStyle name="Note 2 6 4" xfId="523"/>
    <cellStyle name="Note 2 7" xfId="321"/>
    <cellStyle name="Note 2 8" xfId="425"/>
    <cellStyle name="Note 2 8 2" xfId="641"/>
    <cellStyle name="Note 2 8 3" xfId="569"/>
    <cellStyle name="Note 2 9" xfId="426"/>
    <cellStyle name="Note 2 9 2" xfId="642"/>
    <cellStyle name="Note 2 9 3" xfId="570"/>
    <cellStyle name="Note 3" xfId="322"/>
    <cellStyle name="Note 4" xfId="323"/>
    <cellStyle name="Note 5" xfId="324"/>
    <cellStyle name="Note 6" xfId="325"/>
    <cellStyle name="Note 7" xfId="672"/>
    <cellStyle name="Output 2" xfId="124"/>
    <cellStyle name="Output 2 10" xfId="494"/>
    <cellStyle name="Output 2 2" xfId="145"/>
    <cellStyle name="Output 2 2 2" xfId="429"/>
    <cellStyle name="Output 2 2 2 2" xfId="645"/>
    <cellStyle name="Output 2 2 2 3" xfId="573"/>
    <cellStyle name="Output 2 2 3" xfId="428"/>
    <cellStyle name="Output 2 2 3 2" xfId="644"/>
    <cellStyle name="Output 2 2 3 3" xfId="572"/>
    <cellStyle name="Output 2 2 4" xfId="507"/>
    <cellStyle name="Output 2 3" xfId="155"/>
    <cellStyle name="Output 2 3 2" xfId="431"/>
    <cellStyle name="Output 2 3 2 2" xfId="647"/>
    <cellStyle name="Output 2 3 2 3" xfId="575"/>
    <cellStyle name="Output 2 3 3" xfId="430"/>
    <cellStyle name="Output 2 3 3 2" xfId="646"/>
    <cellStyle name="Output 2 3 3 3" xfId="574"/>
    <cellStyle name="Output 2 3 4" xfId="516"/>
    <cellStyle name="Output 2 4" xfId="151"/>
    <cellStyle name="Output 2 4 2" xfId="433"/>
    <cellStyle name="Output 2 4 2 2" xfId="649"/>
    <cellStyle name="Output 2 4 2 3" xfId="577"/>
    <cellStyle name="Output 2 4 3" xfId="432"/>
    <cellStyle name="Output 2 4 3 2" xfId="648"/>
    <cellStyle name="Output 2 4 3 3" xfId="576"/>
    <cellStyle name="Output 2 4 4" xfId="512"/>
    <cellStyle name="Output 2 5" xfId="135"/>
    <cellStyle name="Output 2 5 2" xfId="435"/>
    <cellStyle name="Output 2 5 2 2" xfId="651"/>
    <cellStyle name="Output 2 5 2 3" xfId="579"/>
    <cellStyle name="Output 2 5 3" xfId="434"/>
    <cellStyle name="Output 2 5 3 2" xfId="650"/>
    <cellStyle name="Output 2 5 3 3" xfId="578"/>
    <cellStyle name="Output 2 5 4" xfId="499"/>
    <cellStyle name="Output 2 6" xfId="161"/>
    <cellStyle name="Output 2 6 2" xfId="437"/>
    <cellStyle name="Output 2 6 2 2" xfId="653"/>
    <cellStyle name="Output 2 6 2 3" xfId="581"/>
    <cellStyle name="Output 2 6 3" xfId="436"/>
    <cellStyle name="Output 2 6 3 2" xfId="652"/>
    <cellStyle name="Output 2 6 3 3" xfId="580"/>
    <cellStyle name="Output 2 6 4" xfId="520"/>
    <cellStyle name="Output 2 7" xfId="159"/>
    <cellStyle name="Output 2 7 2" xfId="439"/>
    <cellStyle name="Output 2 7 2 2" xfId="655"/>
    <cellStyle name="Output 2 7 2 3" xfId="583"/>
    <cellStyle name="Output 2 7 3" xfId="438"/>
    <cellStyle name="Output 2 7 3 2" xfId="654"/>
    <cellStyle name="Output 2 7 3 3" xfId="582"/>
    <cellStyle name="Output 2 7 4" xfId="518"/>
    <cellStyle name="Output 2 8" xfId="440"/>
    <cellStyle name="Output 2 8 2" xfId="656"/>
    <cellStyle name="Output 2 8 3" xfId="584"/>
    <cellStyle name="Output 2 9" xfId="427"/>
    <cellStyle name="Output 2 9 2" xfId="643"/>
    <cellStyle name="Output 2 9 3" xfId="571"/>
    <cellStyle name="Percent 2" xfId="76"/>
    <cellStyle name="Percent 2 2" xfId="125"/>
    <cellStyle name="Percent 3" xfId="326"/>
    <cellStyle name="Percent 4" xfId="327"/>
    <cellStyle name="S0" xfId="441"/>
    <cellStyle name="S1" xfId="442"/>
    <cellStyle name="S10" xfId="193"/>
    <cellStyle name="S11" xfId="194"/>
    <cellStyle name="S13" xfId="77"/>
    <cellStyle name="S14" xfId="195"/>
    <cellStyle name="S15" xfId="196"/>
    <cellStyle name="S2" xfId="197"/>
    <cellStyle name="S2 2" xfId="444"/>
    <cellStyle name="S2 3" xfId="443"/>
    <cellStyle name="S3" xfId="198"/>
    <cellStyle name="S3 2" xfId="446"/>
    <cellStyle name="S3 3" xfId="445"/>
    <cellStyle name="S4" xfId="199"/>
    <cellStyle name="S4 2" xfId="448"/>
    <cellStyle name="S4 3" xfId="447"/>
    <cellStyle name="S5" xfId="200"/>
    <cellStyle name="S5 2" xfId="450"/>
    <cellStyle name="S5 3" xfId="449"/>
    <cellStyle name="S6" xfId="201"/>
    <cellStyle name="S6 2" xfId="452"/>
    <cellStyle name="S6 3" xfId="451"/>
    <cellStyle name="S7" xfId="202"/>
    <cellStyle name="S7 2" xfId="454"/>
    <cellStyle name="S7 3" xfId="453"/>
    <cellStyle name="S8" xfId="203"/>
    <cellStyle name="S9" xfId="204"/>
    <cellStyle name="Title 2" xfId="126"/>
    <cellStyle name="Title 2 2" xfId="328"/>
    <cellStyle name="Title 3" xfId="329"/>
    <cellStyle name="Title 4" xfId="330"/>
    <cellStyle name="Title 5" xfId="331"/>
    <cellStyle name="Title 6" xfId="332"/>
    <cellStyle name="Title 7" xfId="333"/>
    <cellStyle name="Total 2" xfId="127"/>
    <cellStyle name="Total 2 10" xfId="495"/>
    <cellStyle name="Total 2 2" xfId="146"/>
    <cellStyle name="Total 2 2 2" xfId="457"/>
    <cellStyle name="Total 2 2 2 2" xfId="659"/>
    <cellStyle name="Total 2 2 2 3" xfId="587"/>
    <cellStyle name="Total 2 2 3" xfId="456"/>
    <cellStyle name="Total 2 2 3 2" xfId="658"/>
    <cellStyle name="Total 2 2 3 3" xfId="586"/>
    <cellStyle name="Total 2 2 4" xfId="508"/>
    <cellStyle name="Total 2 3" xfId="156"/>
    <cellStyle name="Total 2 3 2" xfId="459"/>
    <cellStyle name="Total 2 3 2 2" xfId="661"/>
    <cellStyle name="Total 2 3 2 3" xfId="589"/>
    <cellStyle name="Total 2 3 3" xfId="458"/>
    <cellStyle name="Total 2 3 3 2" xfId="660"/>
    <cellStyle name="Total 2 3 3 3" xfId="588"/>
    <cellStyle name="Total 2 3 4" xfId="517"/>
    <cellStyle name="Total 2 4" xfId="153"/>
    <cellStyle name="Total 2 4 2" xfId="461"/>
    <cellStyle name="Total 2 4 2 2" xfId="663"/>
    <cellStyle name="Total 2 4 2 3" xfId="591"/>
    <cellStyle name="Total 2 4 3" xfId="460"/>
    <cellStyle name="Total 2 4 3 2" xfId="662"/>
    <cellStyle name="Total 2 4 3 3" xfId="590"/>
    <cellStyle name="Total 2 4 4" xfId="514"/>
    <cellStyle name="Total 2 5" xfId="133"/>
    <cellStyle name="Total 2 5 2" xfId="463"/>
    <cellStyle name="Total 2 5 2 2" xfId="665"/>
    <cellStyle name="Total 2 5 2 3" xfId="593"/>
    <cellStyle name="Total 2 5 3" xfId="462"/>
    <cellStyle name="Total 2 5 3 2" xfId="664"/>
    <cellStyle name="Total 2 5 3 3" xfId="592"/>
    <cellStyle name="Total 2 5 4" xfId="497"/>
    <cellStyle name="Total 2 6" xfId="139"/>
    <cellStyle name="Total 2 6 2" xfId="465"/>
    <cellStyle name="Total 2 6 2 2" xfId="667"/>
    <cellStyle name="Total 2 6 2 3" xfId="595"/>
    <cellStyle name="Total 2 6 3" xfId="464"/>
    <cellStyle name="Total 2 6 3 2" xfId="666"/>
    <cellStyle name="Total 2 6 3 3" xfId="594"/>
    <cellStyle name="Total 2 6 4" xfId="502"/>
    <cellStyle name="Total 2 7" xfId="170"/>
    <cellStyle name="Total 2 7 2" xfId="467"/>
    <cellStyle name="Total 2 7 2 2" xfId="669"/>
    <cellStyle name="Total 2 7 2 3" xfId="597"/>
    <cellStyle name="Total 2 7 3" xfId="466"/>
    <cellStyle name="Total 2 7 3 2" xfId="668"/>
    <cellStyle name="Total 2 7 3 3" xfId="596"/>
    <cellStyle name="Total 2 7 4" xfId="526"/>
    <cellStyle name="Total 2 8" xfId="468"/>
    <cellStyle name="Total 2 8 2" xfId="670"/>
    <cellStyle name="Total 2 8 3" xfId="598"/>
    <cellStyle name="Total 2 9" xfId="455"/>
    <cellStyle name="Total 2 9 2" xfId="657"/>
    <cellStyle name="Total 2 9 3" xfId="585"/>
    <cellStyle name="Warning Text 2" xfId="128"/>
  </cellStyles>
  <dxfs count="117"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externalLink" Target="externalLinks/externalLink18.xml"/><Relationship Id="rId55" Type="http://schemas.openxmlformats.org/officeDocument/2006/relationships/externalLink" Target="externalLinks/externalLink23.xml"/><Relationship Id="rId63" Type="http://schemas.openxmlformats.org/officeDocument/2006/relationships/externalLink" Target="externalLinks/externalLink31.xml"/><Relationship Id="rId68" Type="http://schemas.openxmlformats.org/officeDocument/2006/relationships/externalLink" Target="externalLinks/externalLink36.xml"/><Relationship Id="rId76" Type="http://schemas.openxmlformats.org/officeDocument/2006/relationships/externalLink" Target="externalLinks/externalLink44.xml"/><Relationship Id="rId84" Type="http://schemas.openxmlformats.org/officeDocument/2006/relationships/externalLink" Target="externalLinks/externalLink52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3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3" Type="http://schemas.openxmlformats.org/officeDocument/2006/relationships/externalLink" Target="externalLinks/externalLink21.xml"/><Relationship Id="rId58" Type="http://schemas.openxmlformats.org/officeDocument/2006/relationships/externalLink" Target="externalLinks/externalLink26.xml"/><Relationship Id="rId66" Type="http://schemas.openxmlformats.org/officeDocument/2006/relationships/externalLink" Target="externalLinks/externalLink34.xml"/><Relationship Id="rId74" Type="http://schemas.openxmlformats.org/officeDocument/2006/relationships/externalLink" Target="externalLinks/externalLink42.xml"/><Relationship Id="rId79" Type="http://schemas.openxmlformats.org/officeDocument/2006/relationships/externalLink" Target="externalLinks/externalLink47.xml"/><Relationship Id="rId87" Type="http://schemas.openxmlformats.org/officeDocument/2006/relationships/externalLink" Target="externalLinks/externalLink55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9.xml"/><Relationship Id="rId82" Type="http://schemas.openxmlformats.org/officeDocument/2006/relationships/externalLink" Target="externalLinks/externalLink50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56" Type="http://schemas.openxmlformats.org/officeDocument/2006/relationships/externalLink" Target="externalLinks/externalLink24.xml"/><Relationship Id="rId64" Type="http://schemas.openxmlformats.org/officeDocument/2006/relationships/externalLink" Target="externalLinks/externalLink32.xml"/><Relationship Id="rId69" Type="http://schemas.openxmlformats.org/officeDocument/2006/relationships/externalLink" Target="externalLinks/externalLink37.xml"/><Relationship Id="rId77" Type="http://schemas.openxmlformats.org/officeDocument/2006/relationships/externalLink" Target="externalLinks/externalLink4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9.xml"/><Relationship Id="rId72" Type="http://schemas.openxmlformats.org/officeDocument/2006/relationships/externalLink" Target="externalLinks/externalLink40.xml"/><Relationship Id="rId80" Type="http://schemas.openxmlformats.org/officeDocument/2006/relationships/externalLink" Target="externalLinks/externalLink48.xml"/><Relationship Id="rId85" Type="http://schemas.openxmlformats.org/officeDocument/2006/relationships/externalLink" Target="externalLinks/externalLink5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59" Type="http://schemas.openxmlformats.org/officeDocument/2006/relationships/externalLink" Target="externalLinks/externalLink27.xml"/><Relationship Id="rId67" Type="http://schemas.openxmlformats.org/officeDocument/2006/relationships/externalLink" Target="externalLinks/externalLink3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54" Type="http://schemas.openxmlformats.org/officeDocument/2006/relationships/externalLink" Target="externalLinks/externalLink22.xml"/><Relationship Id="rId62" Type="http://schemas.openxmlformats.org/officeDocument/2006/relationships/externalLink" Target="externalLinks/externalLink30.xml"/><Relationship Id="rId70" Type="http://schemas.openxmlformats.org/officeDocument/2006/relationships/externalLink" Target="externalLinks/externalLink38.xml"/><Relationship Id="rId75" Type="http://schemas.openxmlformats.org/officeDocument/2006/relationships/externalLink" Target="externalLinks/externalLink43.xml"/><Relationship Id="rId83" Type="http://schemas.openxmlformats.org/officeDocument/2006/relationships/externalLink" Target="externalLinks/externalLink51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externalLink" Target="externalLinks/externalLink17.xml"/><Relationship Id="rId57" Type="http://schemas.openxmlformats.org/officeDocument/2006/relationships/externalLink" Target="externalLinks/externalLink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externalLink" Target="externalLinks/externalLink20.xml"/><Relationship Id="rId60" Type="http://schemas.openxmlformats.org/officeDocument/2006/relationships/externalLink" Target="externalLinks/externalLink28.xml"/><Relationship Id="rId65" Type="http://schemas.openxmlformats.org/officeDocument/2006/relationships/externalLink" Target="externalLinks/externalLink33.xml"/><Relationship Id="rId73" Type="http://schemas.openxmlformats.org/officeDocument/2006/relationships/externalLink" Target="externalLinks/externalLink41.xml"/><Relationship Id="rId78" Type="http://schemas.openxmlformats.org/officeDocument/2006/relationships/externalLink" Target="externalLinks/externalLink46.xml"/><Relationship Id="rId81" Type="http://schemas.openxmlformats.org/officeDocument/2006/relationships/externalLink" Target="externalLinks/externalLink49.xml"/><Relationship Id="rId86" Type="http://schemas.openxmlformats.org/officeDocument/2006/relationships/externalLink" Target="externalLinks/externalLink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ata%20Gaji%20Ampenan%20Februari%20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ata%20Gaji%20Ampenan%20Januari%202017%20(4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Bali%20Feb'1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Bali%20Jan'1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16%20Desember%202016%20-%2015%20Januari%202017%20(7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Perhitungan%20gaji%20banjarmasin%20Februari%202017%20(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a.pramita\AppData\Local\Microsoft\Windows\Temporary%20Internet%20Files\Content.Outlook\T92RCJPK\Perhitungan%20gaji%20banjarmasin%20Februari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%20Bitung%20Februari%202017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%20Bitung%20Januari%20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2%20%20FEBRUARI%202017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1%20%20JANUARI%202017%2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a.pramita\AppData\Local\Microsoft\Windows\Temporary%20Internet%20Files\Content.Outlook\T92RCJPK\Data%20Gaji%20AMT-%20LAM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Downloads\RINCIAN%20GAJI%20PERIODE%2016%20DESEMBER%20S.D%2015%20JANUARI%20201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ekap%20gaji%20Februari%202017%20Gorontalo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ekap%20gaji%20Januari%202017%20Gorontalo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ata%20Gaji%20AMT-%20LAM%202017%20fix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absen%20januari%20(3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Templet%20Data%20Gaji%20Januari%202017%20(3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SIOD%2016%20JANUARI%20-%2015%20FEBRUARI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SIOD%2015%20DESEMBER-16%20JANUARI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ekap%20Gaji%20Februari%202017%20Lhokseumawe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ekap%20Gaji%20Januari%202017%20Lhokseumawe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Februari%202017%20(2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Januari%202017%20(2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Laporan%20Templet%20Hari%20Kerja%20Lembur%20%20Pot%20%20Koperasi%20bulan%20Feb%2017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Lapor%20Templet%20H%20Kerja%20Lembur%20%20Pot%20%20Koperasi%20bulan%20Jan%2017%20(4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Lapor%20Templet%20H%20Kerja%20Lembur%20%20Pot%20%20Koperasi%20bulan%20Jan%2017%20(3)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LAM%20-Templet%20H%20Kerja%20Lembur%20%20Pot%20%20Koperasi%20bulan%20Jan%2017%20(3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Laporan%20Templet%20Hari%20Kerja%20Lembur%20%20Pot%20%20Koperasi%20bulan%20Feb%2017%20(2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Pengajuan%20gaji%20karyawan%20Bulan%20Februari%202017%20-Menggunakan%20UMP%202016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Pengajuan%20gaji%20karyawan%20Bulan%20Januari%202017%20-Menggunakan%20UMP%202016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a.pramita\AppData\Local\Microsoft\Windows\Temporary%20Internet%20Files\Content.Outlook\T92RCJPK\Pengajuan%20gaji%20karyawan%20Bulan%20Februari%202017%20-Menggunakan%20UMP%202016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Documents\februari\februari\Format%20Baru%20-%20Gaji%20SDM%20Palembang%20,%20Lampung%20dan%20industr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OPENUSA\DATA%20KOPENUSA\DATA%20GAJI%20AMT%20PT.%20LAM\TIMESHEET\PALEMBANG,%20PAMA,%20LAMPUNG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raft%20Gaji%20Palopo%20Februari%20%20%20%20%202017%20(3)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raft%20Gaji%20Palopo%20Januari%20%202017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Draft%20Gaji%20Palopo%20Februari%20%20%20%20%202017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incian%20%20Potongan%20Gaji%20Bulan%20Feb%202017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incian%20%20Potongan%20Gaji%20Bulan%20Jan%202017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a.pramita\AppData\Local\Microsoft\Windows\Temporary%20Internet%20Files\Content.Outlook\T92RCJPK\Rincian%20%20Potongan%20Gaji%20Bulan%20Feb%202017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Data%20Gaji%20Kotor%20desember%202016update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EKAP%20GAJI%20FEBRUARI%202017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MT\Gaji%20AMT\Tahun%202016\Remunerasi%202016%20-%20Unit_Sent%20to%20Kopenusa_15Apr201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%20SAMARINDA_Feb17%20(3)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%20SAMARINDA_Feb17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FEBRUARI%20SIAK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JANUARI%20SIAK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incian%20Gaji%20%20Rapel%20Februari%202017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Rincian%20Gaji%20%20Rapel%20Januari%202017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a.pramita\AppData\Local\Microsoft\Windows\Temporary%20Internet%20Files\Content.Outlook\T92RCJPK\Rincian%20Gaji%20%20Rapel%20Februari%202017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Gaji%20Januari%202017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Struktur%20Gaji%20Bulan%20Januari%20201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Struktur_Gaji_Bulan_FEB%20_201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2%20%20Pengajuan%20Gaji%20%20Absensi%20-%20Februari%202017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MULIA\AppData\Local\Microsoft\Windows\Temporary%20Internet%20Files\Content.Outlook\4U28VTAE\Proposal%20gaji%20Gunungsitol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1">
          <cell r="D11" t="str">
            <v>I Wayan Sujana Atmaja</v>
          </cell>
          <cell r="E11" t="str">
            <v>Pjs. Pengawas Utama</v>
          </cell>
          <cell r="F11">
            <v>27</v>
          </cell>
        </row>
        <row r="12">
          <cell r="D12" t="str">
            <v>Puspita Malida</v>
          </cell>
          <cell r="E12" t="str">
            <v>HRD &amp; KEU</v>
          </cell>
          <cell r="F12">
            <v>24</v>
          </cell>
        </row>
        <row r="13">
          <cell r="D13" t="str">
            <v>Taopan</v>
          </cell>
          <cell r="E13" t="str">
            <v>QHSE</v>
          </cell>
          <cell r="F13">
            <v>27</v>
          </cell>
        </row>
        <row r="14">
          <cell r="D14" t="str">
            <v>Lalu Aswir Indra Gunawan</v>
          </cell>
          <cell r="E14" t="str">
            <v>DISPATCHER</v>
          </cell>
          <cell r="F14">
            <v>27</v>
          </cell>
        </row>
        <row r="15">
          <cell r="D15" t="str">
            <v>Zaenuddin</v>
          </cell>
          <cell r="E15" t="str">
            <v>GATE KEEPER</v>
          </cell>
          <cell r="F15">
            <v>27</v>
          </cell>
        </row>
        <row r="16">
          <cell r="D16" t="str">
            <v>Chaerul Anas</v>
          </cell>
          <cell r="E16" t="str">
            <v>IT CHAMPION</v>
          </cell>
          <cell r="F16">
            <v>27</v>
          </cell>
        </row>
        <row r="17">
          <cell r="D17" t="str">
            <v>Fakhriza Sahputra</v>
          </cell>
          <cell r="E17" t="str">
            <v>GATE KEEPER</v>
          </cell>
          <cell r="F17">
            <v>27</v>
          </cell>
        </row>
        <row r="18">
          <cell r="D18" t="str">
            <v>Eka Juniastini</v>
          </cell>
          <cell r="E18" t="str">
            <v>TENAGA MEDIS</v>
          </cell>
          <cell r="F18">
            <v>26</v>
          </cell>
        </row>
        <row r="19">
          <cell r="D19" t="str">
            <v>Syandi Setiawan</v>
          </cell>
          <cell r="E19" t="str">
            <v>MEKANIK</v>
          </cell>
          <cell r="F19">
            <v>26</v>
          </cell>
        </row>
        <row r="27">
          <cell r="D27" t="str">
            <v>Sahabudin</v>
          </cell>
          <cell r="E27" t="str">
            <v xml:space="preserve">AWAK I </v>
          </cell>
          <cell r="F27">
            <v>20</v>
          </cell>
        </row>
        <row r="28">
          <cell r="D28" t="str">
            <v>Ridwan Zunaedi</v>
          </cell>
          <cell r="E28" t="str">
            <v xml:space="preserve">AWAK I </v>
          </cell>
          <cell r="F28">
            <v>22</v>
          </cell>
        </row>
        <row r="29">
          <cell r="D29" t="str">
            <v xml:space="preserve">Ahmad Yusdi </v>
          </cell>
          <cell r="E29" t="str">
            <v xml:space="preserve">AWAK I </v>
          </cell>
          <cell r="F29">
            <v>23</v>
          </cell>
        </row>
        <row r="30">
          <cell r="D30" t="str">
            <v>Junaidi (GERUNG)</v>
          </cell>
          <cell r="E30" t="str">
            <v xml:space="preserve">AWAK I </v>
          </cell>
          <cell r="F30">
            <v>22</v>
          </cell>
        </row>
        <row r="31">
          <cell r="D31" t="str">
            <v>Saruji</v>
          </cell>
          <cell r="E31" t="str">
            <v xml:space="preserve">AWAK I </v>
          </cell>
          <cell r="F31">
            <v>18</v>
          </cell>
        </row>
        <row r="32">
          <cell r="D32" t="str">
            <v>Sofyan Hadi</v>
          </cell>
          <cell r="E32" t="str">
            <v xml:space="preserve">AWAK I </v>
          </cell>
          <cell r="F32">
            <v>23</v>
          </cell>
        </row>
        <row r="33">
          <cell r="D33" t="str">
            <v>Junaidi (Mataram)</v>
          </cell>
          <cell r="E33" t="str">
            <v xml:space="preserve">AWAK I </v>
          </cell>
          <cell r="F33">
            <v>24</v>
          </cell>
        </row>
        <row r="34">
          <cell r="D34" t="str">
            <v>Muhamad Nasir</v>
          </cell>
          <cell r="E34" t="str">
            <v xml:space="preserve">AWAK I </v>
          </cell>
          <cell r="F34">
            <v>23</v>
          </cell>
        </row>
        <row r="35">
          <cell r="D35" t="str">
            <v>Sapri</v>
          </cell>
          <cell r="E35" t="str">
            <v xml:space="preserve">AWAK I </v>
          </cell>
          <cell r="F35">
            <v>25</v>
          </cell>
        </row>
        <row r="36">
          <cell r="D36" t="str">
            <v>Samiun</v>
          </cell>
          <cell r="E36" t="str">
            <v xml:space="preserve">AWAK I </v>
          </cell>
          <cell r="F36">
            <v>24</v>
          </cell>
        </row>
        <row r="37">
          <cell r="D37" t="str">
            <v>Mujitahid</v>
          </cell>
          <cell r="E37" t="str">
            <v xml:space="preserve">AWAK I </v>
          </cell>
          <cell r="F37">
            <v>23</v>
          </cell>
        </row>
        <row r="38">
          <cell r="D38" t="str">
            <v>Suryono</v>
          </cell>
          <cell r="E38" t="str">
            <v xml:space="preserve">AWAK I </v>
          </cell>
          <cell r="F38">
            <v>24</v>
          </cell>
        </row>
        <row r="39">
          <cell r="D39" t="str">
            <v>Miko Purbowo</v>
          </cell>
          <cell r="E39" t="str">
            <v xml:space="preserve">AWAK I </v>
          </cell>
          <cell r="F39">
            <v>22</v>
          </cell>
        </row>
        <row r="40">
          <cell r="D40" t="str">
            <v>Syamsul Hady</v>
          </cell>
          <cell r="E40" t="str">
            <v xml:space="preserve">AWAK I </v>
          </cell>
          <cell r="F40">
            <v>20</v>
          </cell>
        </row>
        <row r="41">
          <cell r="D41" t="str">
            <v>Ruslan</v>
          </cell>
          <cell r="E41" t="str">
            <v xml:space="preserve">AWAK I </v>
          </cell>
          <cell r="F41">
            <v>25</v>
          </cell>
        </row>
        <row r="42">
          <cell r="D42" t="str">
            <v xml:space="preserve">Lalu Abdul Kadir </v>
          </cell>
          <cell r="E42" t="str">
            <v xml:space="preserve">AWAK I </v>
          </cell>
          <cell r="F42">
            <v>25</v>
          </cell>
        </row>
        <row r="43">
          <cell r="D43" t="str">
            <v xml:space="preserve">Mahrup </v>
          </cell>
          <cell r="E43" t="str">
            <v xml:space="preserve">AWAK I </v>
          </cell>
          <cell r="F43">
            <v>23</v>
          </cell>
        </row>
        <row r="44">
          <cell r="D44" t="str">
            <v>Ramli</v>
          </cell>
          <cell r="E44" t="str">
            <v xml:space="preserve">AWAK I </v>
          </cell>
          <cell r="F44">
            <v>23</v>
          </cell>
        </row>
        <row r="45">
          <cell r="D45" t="str">
            <v>Rahayu Hariadi Putra</v>
          </cell>
          <cell r="E45" t="str">
            <v xml:space="preserve">AWAK I </v>
          </cell>
          <cell r="F45">
            <v>22</v>
          </cell>
        </row>
        <row r="46">
          <cell r="D46" t="str">
            <v>Fauzan Hadi</v>
          </cell>
          <cell r="E46" t="str">
            <v xml:space="preserve">AWAK I </v>
          </cell>
          <cell r="F46">
            <v>25</v>
          </cell>
        </row>
        <row r="47">
          <cell r="D47" t="str">
            <v>Amal Tajalli</v>
          </cell>
          <cell r="E47" t="str">
            <v xml:space="preserve">AWAK I </v>
          </cell>
          <cell r="F47">
            <v>20</v>
          </cell>
        </row>
        <row r="48">
          <cell r="D48" t="str">
            <v>Wikandi Kasman</v>
          </cell>
          <cell r="E48" t="str">
            <v xml:space="preserve">AWAK I </v>
          </cell>
          <cell r="F48">
            <v>22</v>
          </cell>
        </row>
        <row r="61">
          <cell r="D61" t="str">
            <v>Sujiman</v>
          </cell>
          <cell r="E61" t="str">
            <v>AWAK II</v>
          </cell>
          <cell r="F61">
            <v>25</v>
          </cell>
        </row>
        <row r="62">
          <cell r="D62" t="str">
            <v>Fatahul Azis</v>
          </cell>
          <cell r="E62" t="str">
            <v>AWAK II</v>
          </cell>
          <cell r="F62">
            <v>22</v>
          </cell>
        </row>
        <row r="63">
          <cell r="D63" t="str">
            <v>Masri</v>
          </cell>
          <cell r="E63" t="str">
            <v>AWAK II</v>
          </cell>
          <cell r="F63">
            <v>25</v>
          </cell>
        </row>
        <row r="64">
          <cell r="D64" t="str">
            <v>Dewa Gde Krama</v>
          </cell>
          <cell r="E64" t="str">
            <v>AWAK II</v>
          </cell>
          <cell r="F64">
            <v>22</v>
          </cell>
        </row>
        <row r="65">
          <cell r="D65" t="str">
            <v>Muhammad Saleh</v>
          </cell>
          <cell r="E65" t="str">
            <v>AWAK II</v>
          </cell>
          <cell r="F65">
            <v>24</v>
          </cell>
        </row>
        <row r="66">
          <cell r="D66" t="str">
            <v>Sabirin</v>
          </cell>
          <cell r="E66" t="str">
            <v>AWAK II</v>
          </cell>
          <cell r="F66">
            <v>22</v>
          </cell>
        </row>
        <row r="67">
          <cell r="D67" t="str">
            <v>Munawan</v>
          </cell>
          <cell r="E67" t="str">
            <v>AWAK II</v>
          </cell>
          <cell r="F67">
            <v>21</v>
          </cell>
        </row>
        <row r="68">
          <cell r="D68" t="str">
            <v>Hariyanto</v>
          </cell>
          <cell r="E68" t="str">
            <v>AWAK II</v>
          </cell>
          <cell r="F68">
            <v>24</v>
          </cell>
        </row>
        <row r="69">
          <cell r="D69" t="str">
            <v>Dedi Heriawan</v>
          </cell>
          <cell r="E69" t="str">
            <v>AWAK II</v>
          </cell>
          <cell r="F69">
            <v>24</v>
          </cell>
        </row>
        <row r="70">
          <cell r="D70" t="str">
            <v>Adi Putrawan</v>
          </cell>
          <cell r="E70" t="str">
            <v>AWAK II</v>
          </cell>
          <cell r="F70">
            <v>21</v>
          </cell>
        </row>
        <row r="71">
          <cell r="D71" t="str">
            <v>Ilham</v>
          </cell>
          <cell r="E71" t="str">
            <v>AWAK II</v>
          </cell>
          <cell r="F71">
            <v>24</v>
          </cell>
        </row>
        <row r="72">
          <cell r="D72" t="str">
            <v>Halid</v>
          </cell>
          <cell r="E72" t="str">
            <v>AWAK II</v>
          </cell>
          <cell r="F72">
            <v>20</v>
          </cell>
        </row>
        <row r="73">
          <cell r="D73" t="str">
            <v>Budiawan</v>
          </cell>
          <cell r="E73" t="str">
            <v>AWAK II</v>
          </cell>
          <cell r="F73">
            <v>25</v>
          </cell>
        </row>
        <row r="74">
          <cell r="D74" t="str">
            <v>Syamat Hardianto</v>
          </cell>
          <cell r="E74" t="str">
            <v>AWAK II</v>
          </cell>
          <cell r="F74">
            <v>22</v>
          </cell>
        </row>
        <row r="75">
          <cell r="D75" t="str">
            <v>Mawardi</v>
          </cell>
          <cell r="E75" t="str">
            <v>AWAK II</v>
          </cell>
          <cell r="F75">
            <v>23</v>
          </cell>
        </row>
        <row r="76">
          <cell r="D76" t="str">
            <v>Nanang Hermansyah</v>
          </cell>
          <cell r="E76" t="str">
            <v>AWAK II</v>
          </cell>
          <cell r="F76">
            <v>23</v>
          </cell>
        </row>
        <row r="77">
          <cell r="D77" t="str">
            <v>Kusnadi</v>
          </cell>
          <cell r="E77" t="str">
            <v>AWAK II</v>
          </cell>
          <cell r="F77">
            <v>23</v>
          </cell>
        </row>
        <row r="78">
          <cell r="D78" t="str">
            <v xml:space="preserve">Suharman </v>
          </cell>
          <cell r="E78" t="str">
            <v>AWAK II</v>
          </cell>
          <cell r="F78">
            <v>24</v>
          </cell>
        </row>
        <row r="79">
          <cell r="D79" t="str">
            <v>Ahmad Durifaid</v>
          </cell>
          <cell r="E79" t="str">
            <v>AWAK II</v>
          </cell>
          <cell r="F79">
            <v>23</v>
          </cell>
        </row>
        <row r="80">
          <cell r="D80" t="str">
            <v>Wildan</v>
          </cell>
          <cell r="E80" t="str">
            <v>AWAK II</v>
          </cell>
          <cell r="F80">
            <v>23</v>
          </cell>
        </row>
        <row r="81">
          <cell r="D81" t="str">
            <v>Zolfa</v>
          </cell>
          <cell r="E81" t="str">
            <v>AWAK II</v>
          </cell>
          <cell r="F81">
            <v>22</v>
          </cell>
        </row>
        <row r="82">
          <cell r="D82" t="str">
            <v>Tantowi Johari</v>
          </cell>
          <cell r="E82" t="str">
            <v>AWAK II</v>
          </cell>
          <cell r="F82">
            <v>25</v>
          </cell>
        </row>
        <row r="83">
          <cell r="D83" t="str">
            <v>Saparudin</v>
          </cell>
          <cell r="E83" t="str">
            <v>AWAK II</v>
          </cell>
          <cell r="F83">
            <v>23</v>
          </cell>
        </row>
        <row r="84">
          <cell r="D84" t="str">
            <v>Imam Harmaen</v>
          </cell>
          <cell r="E84" t="str">
            <v>AWAK II</v>
          </cell>
          <cell r="F84">
            <v>27</v>
          </cell>
        </row>
        <row r="85">
          <cell r="D85" t="str">
            <v>Sulhadi</v>
          </cell>
          <cell r="E85" t="str">
            <v>AWAK II</v>
          </cell>
          <cell r="F85">
            <v>27</v>
          </cell>
        </row>
        <row r="86">
          <cell r="D86" t="str">
            <v>Wahyu Ihwan Hidayat</v>
          </cell>
          <cell r="E86" t="str">
            <v>AWAK II</v>
          </cell>
          <cell r="F86">
            <v>22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1">
          <cell r="D11" t="str">
            <v>I Wayan Sujana Atmaja</v>
          </cell>
          <cell r="E11" t="str">
            <v>Pjs. Pengawas Utama</v>
          </cell>
          <cell r="F11">
            <v>26</v>
          </cell>
          <cell r="G11">
            <v>2156640</v>
          </cell>
          <cell r="H11">
            <v>275000</v>
          </cell>
          <cell r="I11">
            <v>2431640</v>
          </cell>
          <cell r="J11">
            <v>0</v>
          </cell>
          <cell r="K11">
            <v>20000</v>
          </cell>
          <cell r="L11">
            <v>20000</v>
          </cell>
          <cell r="M11">
            <v>250000</v>
          </cell>
          <cell r="N11">
            <v>500000</v>
          </cell>
          <cell r="O11">
            <v>1790000</v>
          </cell>
          <cell r="P11">
            <v>4221640</v>
          </cell>
          <cell r="Q11">
            <v>24316.400000000001</v>
          </cell>
          <cell r="R11">
            <v>48632.800000000003</v>
          </cell>
          <cell r="S11">
            <v>24316.400000000001</v>
          </cell>
          <cell r="T11">
            <v>4124374.4</v>
          </cell>
          <cell r="U11" t="str">
            <v>145-00-0973087-6</v>
          </cell>
        </row>
        <row r="12">
          <cell r="D12" t="str">
            <v>Puspita Malida</v>
          </cell>
          <cell r="E12" t="str">
            <v>HRD &amp; KEU</v>
          </cell>
          <cell r="F12">
            <v>26</v>
          </cell>
          <cell r="G12">
            <v>1797151</v>
          </cell>
          <cell r="H12">
            <v>0</v>
          </cell>
          <cell r="I12">
            <v>1797151</v>
          </cell>
          <cell r="J12">
            <v>0</v>
          </cell>
          <cell r="K12">
            <v>15000</v>
          </cell>
          <cell r="L12">
            <v>0</v>
          </cell>
          <cell r="M12">
            <v>623289</v>
          </cell>
          <cell r="N12">
            <v>250000</v>
          </cell>
          <cell r="O12">
            <v>1263289</v>
          </cell>
          <cell r="P12">
            <v>3060440</v>
          </cell>
          <cell r="Q12">
            <v>17971.510000000002</v>
          </cell>
          <cell r="R12">
            <v>35943.020000000004</v>
          </cell>
          <cell r="S12">
            <v>17971.510000000002</v>
          </cell>
          <cell r="T12">
            <v>2988553.9600000004</v>
          </cell>
          <cell r="U12" t="str">
            <v>161-00-0146676-7</v>
          </cell>
        </row>
        <row r="13">
          <cell r="D13" t="str">
            <v>Taopan</v>
          </cell>
          <cell r="E13" t="str">
            <v>QHSE</v>
          </cell>
          <cell r="F13">
            <v>26</v>
          </cell>
          <cell r="G13">
            <v>1780355</v>
          </cell>
          <cell r="H13">
            <v>0</v>
          </cell>
          <cell r="I13">
            <v>1780355</v>
          </cell>
          <cell r="J13">
            <v>0</v>
          </cell>
          <cell r="K13">
            <v>15000</v>
          </cell>
          <cell r="L13">
            <v>0</v>
          </cell>
          <cell r="M13">
            <v>617464</v>
          </cell>
          <cell r="N13">
            <v>100000</v>
          </cell>
          <cell r="O13">
            <v>1107464</v>
          </cell>
          <cell r="P13">
            <v>2887819</v>
          </cell>
          <cell r="Q13">
            <v>17803.55</v>
          </cell>
          <cell r="R13">
            <v>35607.1</v>
          </cell>
          <cell r="S13">
            <v>35607.1</v>
          </cell>
          <cell r="T13">
            <v>2798801.25</v>
          </cell>
          <cell r="U13" t="str">
            <v>161-00-0257193-8</v>
          </cell>
        </row>
        <row r="14">
          <cell r="D14" t="str">
            <v>Lalu Aswir Indra Gunawan</v>
          </cell>
          <cell r="E14" t="str">
            <v>DISPATCHER</v>
          </cell>
          <cell r="F14">
            <v>26</v>
          </cell>
          <cell r="G14">
            <v>1780355</v>
          </cell>
          <cell r="H14">
            <v>0</v>
          </cell>
          <cell r="I14">
            <v>1780355</v>
          </cell>
          <cell r="J14">
            <v>0</v>
          </cell>
          <cell r="K14">
            <v>15000</v>
          </cell>
          <cell r="L14">
            <v>0</v>
          </cell>
          <cell r="M14">
            <v>617464</v>
          </cell>
          <cell r="N14">
            <v>100000</v>
          </cell>
          <cell r="O14">
            <v>1107464</v>
          </cell>
          <cell r="P14">
            <v>2887819</v>
          </cell>
          <cell r="Q14">
            <v>17803.55</v>
          </cell>
          <cell r="R14">
            <v>35607.1</v>
          </cell>
          <cell r="S14">
            <v>17803.55</v>
          </cell>
          <cell r="T14">
            <v>2816604.8000000003</v>
          </cell>
          <cell r="U14" t="str">
            <v>161-00-0257269-6</v>
          </cell>
        </row>
        <row r="15">
          <cell r="D15" t="str">
            <v>Zaenuddin</v>
          </cell>
          <cell r="E15" t="str">
            <v>GATE KEEPER</v>
          </cell>
          <cell r="F15">
            <v>26</v>
          </cell>
          <cell r="G15">
            <v>1780355</v>
          </cell>
          <cell r="H15">
            <v>0</v>
          </cell>
          <cell r="I15">
            <v>1780355</v>
          </cell>
          <cell r="J15">
            <v>0</v>
          </cell>
          <cell r="K15">
            <v>15000</v>
          </cell>
          <cell r="L15">
            <v>0</v>
          </cell>
          <cell r="M15">
            <v>617464</v>
          </cell>
          <cell r="N15">
            <v>100000</v>
          </cell>
          <cell r="O15">
            <v>1107464</v>
          </cell>
          <cell r="P15">
            <v>2887819</v>
          </cell>
          <cell r="Q15">
            <v>17803.55</v>
          </cell>
          <cell r="R15">
            <v>35607.1</v>
          </cell>
          <cell r="S15">
            <v>17803.55</v>
          </cell>
          <cell r="T15">
            <v>2816604.8000000003</v>
          </cell>
          <cell r="U15" t="str">
            <v>161-00-0257188-8</v>
          </cell>
        </row>
        <row r="16">
          <cell r="D16" t="str">
            <v>Chaerul Anas</v>
          </cell>
          <cell r="E16" t="str">
            <v>IT CHAMPION</v>
          </cell>
          <cell r="F16">
            <v>26</v>
          </cell>
          <cell r="G16">
            <v>1780355</v>
          </cell>
          <cell r="H16">
            <v>0</v>
          </cell>
          <cell r="I16">
            <v>1780355</v>
          </cell>
          <cell r="J16">
            <v>0</v>
          </cell>
          <cell r="K16">
            <v>15000</v>
          </cell>
          <cell r="L16">
            <v>0</v>
          </cell>
          <cell r="M16">
            <v>617464</v>
          </cell>
          <cell r="N16">
            <v>100000</v>
          </cell>
          <cell r="O16">
            <v>1107464</v>
          </cell>
          <cell r="P16">
            <v>2887819</v>
          </cell>
          <cell r="Q16">
            <v>17803.55</v>
          </cell>
          <cell r="R16">
            <v>35607.1</v>
          </cell>
          <cell r="S16">
            <v>17803.55</v>
          </cell>
          <cell r="T16">
            <v>2816604.8000000003</v>
          </cell>
          <cell r="U16" t="str">
            <v>161-00-0037727-0</v>
          </cell>
        </row>
        <row r="17">
          <cell r="D17" t="str">
            <v>Fakhriza Sahputra</v>
          </cell>
          <cell r="E17" t="str">
            <v>GATE KEEPER</v>
          </cell>
          <cell r="F17">
            <v>25</v>
          </cell>
          <cell r="G17">
            <v>1780355</v>
          </cell>
          <cell r="H17">
            <v>0</v>
          </cell>
          <cell r="I17">
            <v>1780355</v>
          </cell>
          <cell r="J17">
            <v>0</v>
          </cell>
          <cell r="K17">
            <v>15000</v>
          </cell>
          <cell r="L17">
            <v>0</v>
          </cell>
          <cell r="M17">
            <v>617464</v>
          </cell>
          <cell r="N17">
            <v>100000</v>
          </cell>
          <cell r="O17">
            <v>1092464</v>
          </cell>
          <cell r="P17">
            <v>2872819</v>
          </cell>
          <cell r="Q17">
            <v>17803.55</v>
          </cell>
          <cell r="R17">
            <v>35607.1</v>
          </cell>
          <cell r="S17">
            <v>17803.55</v>
          </cell>
          <cell r="T17">
            <v>2801604.8000000003</v>
          </cell>
          <cell r="U17" t="str">
            <v>161-00-0257153-2</v>
          </cell>
        </row>
        <row r="18">
          <cell r="D18" t="str">
            <v>Eka Juniastini</v>
          </cell>
          <cell r="E18" t="str">
            <v>TENAGA MEDIS</v>
          </cell>
          <cell r="F18">
            <v>26</v>
          </cell>
          <cell r="G18">
            <v>1780355</v>
          </cell>
          <cell r="H18">
            <v>0</v>
          </cell>
          <cell r="I18">
            <v>1780355</v>
          </cell>
          <cell r="J18">
            <v>0</v>
          </cell>
          <cell r="K18">
            <v>15000</v>
          </cell>
          <cell r="L18">
            <v>0</v>
          </cell>
          <cell r="M18">
            <v>617464</v>
          </cell>
          <cell r="N18">
            <v>100000</v>
          </cell>
          <cell r="O18">
            <v>1107464</v>
          </cell>
          <cell r="P18">
            <v>2887819</v>
          </cell>
          <cell r="Q18">
            <v>17803.55</v>
          </cell>
          <cell r="R18">
            <v>35607.1</v>
          </cell>
          <cell r="S18">
            <v>17803.55</v>
          </cell>
          <cell r="T18">
            <v>2816604.8000000003</v>
          </cell>
          <cell r="U18" t="str">
            <v>161-00-0323470-0</v>
          </cell>
        </row>
        <row r="19">
          <cell r="D19" t="str">
            <v>Syandi Setiawan</v>
          </cell>
          <cell r="E19" t="str">
            <v>MEKANIK</v>
          </cell>
          <cell r="F19">
            <v>26</v>
          </cell>
          <cell r="G19">
            <v>1780355</v>
          </cell>
          <cell r="H19">
            <v>0</v>
          </cell>
          <cell r="I19">
            <v>1780355</v>
          </cell>
          <cell r="J19">
            <v>0</v>
          </cell>
          <cell r="K19">
            <v>15000</v>
          </cell>
          <cell r="L19">
            <v>0</v>
          </cell>
          <cell r="M19">
            <v>617464</v>
          </cell>
          <cell r="N19">
            <v>100000</v>
          </cell>
          <cell r="O19">
            <v>1107464</v>
          </cell>
          <cell r="P19">
            <v>2887819</v>
          </cell>
          <cell r="Q19">
            <v>17803.55</v>
          </cell>
          <cell r="R19">
            <v>35607.1</v>
          </cell>
          <cell r="S19">
            <v>17803.55</v>
          </cell>
          <cell r="T19">
            <v>2816604.8000000003</v>
          </cell>
          <cell r="U19" t="str">
            <v>161-00-0334615-7</v>
          </cell>
        </row>
        <row r="27">
          <cell r="D27" t="str">
            <v>Sahabudin</v>
          </cell>
          <cell r="E27" t="str">
            <v xml:space="preserve">AWAK I </v>
          </cell>
          <cell r="F27">
            <v>17</v>
          </cell>
          <cell r="G27">
            <v>1627500</v>
          </cell>
          <cell r="H27">
            <v>0</v>
          </cell>
          <cell r="I27">
            <v>1627500</v>
          </cell>
          <cell r="J27">
            <v>0</v>
          </cell>
          <cell r="K27">
            <v>15000</v>
          </cell>
          <cell r="L27">
            <v>0</v>
          </cell>
          <cell r="M27">
            <v>564451</v>
          </cell>
          <cell r="N27">
            <v>0</v>
          </cell>
          <cell r="O27">
            <v>819451</v>
          </cell>
          <cell r="P27">
            <v>2446951</v>
          </cell>
          <cell r="Q27">
            <v>16275</v>
          </cell>
          <cell r="R27">
            <v>32550</v>
          </cell>
          <cell r="S27">
            <v>16275</v>
          </cell>
          <cell r="T27">
            <v>2381851</v>
          </cell>
          <cell r="U27" t="str">
            <v>161-00-0256897-5</v>
          </cell>
        </row>
        <row r="28">
          <cell r="D28" t="str">
            <v>Ridwan Zunaedi</v>
          </cell>
          <cell r="E28" t="str">
            <v xml:space="preserve">AWAK I </v>
          </cell>
          <cell r="F28">
            <v>23</v>
          </cell>
          <cell r="G28">
            <v>1627500</v>
          </cell>
          <cell r="H28">
            <v>0</v>
          </cell>
          <cell r="I28">
            <v>1627500</v>
          </cell>
          <cell r="J28">
            <v>0</v>
          </cell>
          <cell r="K28">
            <v>15000</v>
          </cell>
          <cell r="L28">
            <v>0</v>
          </cell>
          <cell r="M28">
            <v>564451</v>
          </cell>
          <cell r="N28">
            <v>0</v>
          </cell>
          <cell r="O28">
            <v>909451</v>
          </cell>
          <cell r="P28">
            <v>2536951</v>
          </cell>
          <cell r="Q28">
            <v>16275</v>
          </cell>
          <cell r="R28">
            <v>32550</v>
          </cell>
          <cell r="S28">
            <v>16275</v>
          </cell>
          <cell r="T28">
            <v>2471851</v>
          </cell>
          <cell r="U28" t="str">
            <v>161-00-0256935-3</v>
          </cell>
        </row>
        <row r="29">
          <cell r="D29" t="str">
            <v xml:space="preserve">Ahmad Yusdi </v>
          </cell>
          <cell r="E29" t="str">
            <v xml:space="preserve">AWAK I </v>
          </cell>
          <cell r="F29">
            <v>22</v>
          </cell>
          <cell r="G29">
            <v>1627500</v>
          </cell>
          <cell r="H29">
            <v>0</v>
          </cell>
          <cell r="I29">
            <v>1627500</v>
          </cell>
          <cell r="J29">
            <v>0</v>
          </cell>
          <cell r="K29">
            <v>15000</v>
          </cell>
          <cell r="L29">
            <v>0</v>
          </cell>
          <cell r="M29">
            <v>564451</v>
          </cell>
          <cell r="N29">
            <v>0</v>
          </cell>
          <cell r="O29">
            <v>894451</v>
          </cell>
          <cell r="P29">
            <v>2521951</v>
          </cell>
          <cell r="Q29">
            <v>16275</v>
          </cell>
          <cell r="R29">
            <v>32550</v>
          </cell>
          <cell r="S29">
            <v>16275</v>
          </cell>
          <cell r="T29">
            <v>2456851</v>
          </cell>
          <cell r="U29" t="str">
            <v>161-00-0257174-8</v>
          </cell>
        </row>
        <row r="30">
          <cell r="D30" t="str">
            <v>Junaidi (GERUNG)</v>
          </cell>
          <cell r="E30" t="str">
            <v xml:space="preserve">AWAK I </v>
          </cell>
          <cell r="F30">
            <v>22</v>
          </cell>
          <cell r="G30">
            <v>1627500</v>
          </cell>
          <cell r="H30">
            <v>0</v>
          </cell>
          <cell r="I30">
            <v>1627500</v>
          </cell>
          <cell r="J30">
            <v>0</v>
          </cell>
          <cell r="K30">
            <v>15000</v>
          </cell>
          <cell r="L30">
            <v>0</v>
          </cell>
          <cell r="M30">
            <v>564451</v>
          </cell>
          <cell r="N30">
            <v>0</v>
          </cell>
          <cell r="O30">
            <v>894451</v>
          </cell>
          <cell r="P30">
            <v>2521951</v>
          </cell>
          <cell r="Q30">
            <v>16275</v>
          </cell>
          <cell r="R30">
            <v>32550</v>
          </cell>
          <cell r="S30">
            <v>16275</v>
          </cell>
          <cell r="T30">
            <v>2456851</v>
          </cell>
          <cell r="U30" t="str">
            <v>161-00-0257350-4</v>
          </cell>
        </row>
        <row r="31">
          <cell r="D31" t="str">
            <v>Saruji</v>
          </cell>
          <cell r="E31" t="str">
            <v xml:space="preserve">AWAK I </v>
          </cell>
          <cell r="F31">
            <v>22</v>
          </cell>
          <cell r="G31">
            <v>1627500</v>
          </cell>
          <cell r="H31">
            <v>0</v>
          </cell>
          <cell r="I31">
            <v>1627500</v>
          </cell>
          <cell r="J31">
            <v>0</v>
          </cell>
          <cell r="K31">
            <v>15000</v>
          </cell>
          <cell r="L31">
            <v>0</v>
          </cell>
          <cell r="M31">
            <v>564451</v>
          </cell>
          <cell r="N31">
            <v>0</v>
          </cell>
          <cell r="O31">
            <v>894451</v>
          </cell>
          <cell r="P31">
            <v>2521951</v>
          </cell>
          <cell r="Q31">
            <v>16275</v>
          </cell>
          <cell r="R31">
            <v>32550</v>
          </cell>
          <cell r="S31">
            <v>16275</v>
          </cell>
          <cell r="T31">
            <v>2456851</v>
          </cell>
          <cell r="U31" t="str">
            <v>161-00-0257148-2</v>
          </cell>
        </row>
        <row r="32">
          <cell r="D32" t="str">
            <v>I Nengah Punialara</v>
          </cell>
          <cell r="E32" t="str">
            <v xml:space="preserve">AWAK I </v>
          </cell>
          <cell r="F32">
            <v>16</v>
          </cell>
          <cell r="G32">
            <v>312980.76923076925</v>
          </cell>
          <cell r="H32">
            <v>0</v>
          </cell>
          <cell r="I32">
            <v>312980.76923076925</v>
          </cell>
          <cell r="J32">
            <v>0</v>
          </cell>
          <cell r="K32">
            <v>15000</v>
          </cell>
          <cell r="L32">
            <v>0</v>
          </cell>
          <cell r="M32">
            <v>108548.26923076923</v>
          </cell>
          <cell r="N32">
            <v>0</v>
          </cell>
          <cell r="O32">
            <v>348548.26923076925</v>
          </cell>
          <cell r="P32">
            <v>661529.0384615385</v>
          </cell>
          <cell r="Q32">
            <v>16275</v>
          </cell>
          <cell r="R32">
            <v>32550</v>
          </cell>
          <cell r="S32">
            <v>16275</v>
          </cell>
          <cell r="T32">
            <v>596429.0384615385</v>
          </cell>
          <cell r="U32" t="str">
            <v>161-00-0257233-2</v>
          </cell>
        </row>
        <row r="33">
          <cell r="D33" t="str">
            <v>Sofyan Hadi</v>
          </cell>
          <cell r="E33" t="str">
            <v xml:space="preserve">AWAK I </v>
          </cell>
          <cell r="F33">
            <v>24</v>
          </cell>
          <cell r="G33">
            <v>1627500</v>
          </cell>
          <cell r="H33">
            <v>0</v>
          </cell>
          <cell r="I33">
            <v>1627500</v>
          </cell>
          <cell r="J33">
            <v>0</v>
          </cell>
          <cell r="K33">
            <v>15000</v>
          </cell>
          <cell r="L33">
            <v>0</v>
          </cell>
          <cell r="M33">
            <v>564451</v>
          </cell>
          <cell r="N33">
            <v>0</v>
          </cell>
          <cell r="O33">
            <v>924451</v>
          </cell>
          <cell r="P33">
            <v>2551951</v>
          </cell>
          <cell r="Q33">
            <v>16275</v>
          </cell>
          <cell r="R33">
            <v>32550</v>
          </cell>
          <cell r="S33">
            <v>16275</v>
          </cell>
          <cell r="T33">
            <v>2486851</v>
          </cell>
          <cell r="U33" t="str">
            <v>161-00-0257147-4</v>
          </cell>
        </row>
        <row r="34">
          <cell r="D34" t="str">
            <v>Junaidi (Mataram)</v>
          </cell>
          <cell r="E34" t="str">
            <v xml:space="preserve">AWAK I </v>
          </cell>
          <cell r="F34">
            <v>22</v>
          </cell>
          <cell r="G34">
            <v>1627500</v>
          </cell>
          <cell r="H34">
            <v>0</v>
          </cell>
          <cell r="I34">
            <v>1627500</v>
          </cell>
          <cell r="J34">
            <v>0</v>
          </cell>
          <cell r="K34">
            <v>15000</v>
          </cell>
          <cell r="L34">
            <v>0</v>
          </cell>
          <cell r="M34">
            <v>564451</v>
          </cell>
          <cell r="N34">
            <v>0</v>
          </cell>
          <cell r="O34">
            <v>894451</v>
          </cell>
          <cell r="P34">
            <v>2521951</v>
          </cell>
          <cell r="Q34">
            <v>16275</v>
          </cell>
          <cell r="R34">
            <v>32550</v>
          </cell>
          <cell r="S34">
            <v>16275</v>
          </cell>
          <cell r="T34">
            <v>2456851</v>
          </cell>
          <cell r="U34" t="str">
            <v>161-00-0257242-3</v>
          </cell>
        </row>
        <row r="35">
          <cell r="D35" t="str">
            <v>Muhamad Nasir</v>
          </cell>
          <cell r="E35" t="str">
            <v xml:space="preserve">AWAK I </v>
          </cell>
          <cell r="F35">
            <v>21</v>
          </cell>
          <cell r="G35">
            <v>1627500</v>
          </cell>
          <cell r="H35">
            <v>0</v>
          </cell>
          <cell r="I35">
            <v>1627500</v>
          </cell>
          <cell r="J35">
            <v>0</v>
          </cell>
          <cell r="K35">
            <v>15000</v>
          </cell>
          <cell r="L35">
            <v>0</v>
          </cell>
          <cell r="M35">
            <v>564451</v>
          </cell>
          <cell r="N35">
            <v>0</v>
          </cell>
          <cell r="O35">
            <v>879451</v>
          </cell>
          <cell r="P35">
            <v>2506951</v>
          </cell>
          <cell r="Q35">
            <v>16275</v>
          </cell>
          <cell r="R35">
            <v>32550</v>
          </cell>
          <cell r="S35">
            <v>16275</v>
          </cell>
          <cell r="T35">
            <v>2441851</v>
          </cell>
          <cell r="U35" t="str">
            <v>161-00-0257135-9</v>
          </cell>
        </row>
        <row r="36">
          <cell r="D36" t="str">
            <v>Sapri</v>
          </cell>
          <cell r="E36" t="str">
            <v xml:space="preserve">AWAK I </v>
          </cell>
          <cell r="F36">
            <v>20</v>
          </cell>
          <cell r="G36">
            <v>1627500</v>
          </cell>
          <cell r="H36">
            <v>0</v>
          </cell>
          <cell r="I36">
            <v>1627500</v>
          </cell>
          <cell r="J36">
            <v>0</v>
          </cell>
          <cell r="K36">
            <v>15000</v>
          </cell>
          <cell r="L36">
            <v>0</v>
          </cell>
          <cell r="M36">
            <v>564451</v>
          </cell>
          <cell r="N36">
            <v>0</v>
          </cell>
          <cell r="O36">
            <v>864451</v>
          </cell>
          <cell r="P36">
            <v>2491951</v>
          </cell>
          <cell r="Q36">
            <v>16275</v>
          </cell>
          <cell r="R36">
            <v>32550</v>
          </cell>
          <cell r="S36">
            <v>16275</v>
          </cell>
          <cell r="T36">
            <v>2426851</v>
          </cell>
          <cell r="U36" t="str">
            <v>161-00-0257176-3</v>
          </cell>
        </row>
        <row r="37">
          <cell r="D37" t="str">
            <v>Samiun</v>
          </cell>
          <cell r="E37" t="str">
            <v xml:space="preserve">AWAK I </v>
          </cell>
          <cell r="F37">
            <v>23</v>
          </cell>
          <cell r="G37">
            <v>1627500</v>
          </cell>
          <cell r="H37">
            <v>0</v>
          </cell>
          <cell r="I37">
            <v>1627500</v>
          </cell>
          <cell r="J37">
            <v>0</v>
          </cell>
          <cell r="K37">
            <v>15000</v>
          </cell>
          <cell r="L37">
            <v>0</v>
          </cell>
          <cell r="M37">
            <v>564451</v>
          </cell>
          <cell r="N37">
            <v>0</v>
          </cell>
          <cell r="O37">
            <v>909451</v>
          </cell>
          <cell r="P37">
            <v>2536951</v>
          </cell>
          <cell r="Q37">
            <v>16275</v>
          </cell>
          <cell r="R37">
            <v>32550</v>
          </cell>
          <cell r="S37">
            <v>16275</v>
          </cell>
          <cell r="T37">
            <v>2471851</v>
          </cell>
          <cell r="U37" t="str">
            <v>161-00-0256740-7</v>
          </cell>
        </row>
        <row r="38">
          <cell r="D38" t="str">
            <v>Mujitahid</v>
          </cell>
          <cell r="E38" t="str">
            <v xml:space="preserve">AWAK I </v>
          </cell>
          <cell r="F38">
            <v>23</v>
          </cell>
          <cell r="G38">
            <v>1627500</v>
          </cell>
          <cell r="H38">
            <v>0</v>
          </cell>
          <cell r="I38">
            <v>1627500</v>
          </cell>
          <cell r="J38">
            <v>0</v>
          </cell>
          <cell r="K38">
            <v>15000</v>
          </cell>
          <cell r="L38">
            <v>0</v>
          </cell>
          <cell r="M38">
            <v>564451</v>
          </cell>
          <cell r="N38">
            <v>0</v>
          </cell>
          <cell r="O38">
            <v>909451</v>
          </cell>
          <cell r="P38">
            <v>2536951</v>
          </cell>
          <cell r="Q38">
            <v>16275</v>
          </cell>
          <cell r="R38">
            <v>32550</v>
          </cell>
          <cell r="S38">
            <v>16275</v>
          </cell>
          <cell r="T38">
            <v>2471851</v>
          </cell>
          <cell r="U38" t="str">
            <v>161-00-0257211-8</v>
          </cell>
        </row>
        <row r="39">
          <cell r="D39" t="str">
            <v>Suryono</v>
          </cell>
          <cell r="E39" t="str">
            <v xml:space="preserve">AWAK I </v>
          </cell>
          <cell r="F39">
            <v>23</v>
          </cell>
          <cell r="G39">
            <v>1627500</v>
          </cell>
          <cell r="H39">
            <v>0</v>
          </cell>
          <cell r="I39">
            <v>1627500</v>
          </cell>
          <cell r="J39">
            <v>0</v>
          </cell>
          <cell r="K39">
            <v>15000</v>
          </cell>
          <cell r="L39">
            <v>0</v>
          </cell>
          <cell r="M39">
            <v>564451</v>
          </cell>
          <cell r="N39">
            <v>0</v>
          </cell>
          <cell r="O39">
            <v>909451</v>
          </cell>
          <cell r="P39">
            <v>2536951</v>
          </cell>
          <cell r="Q39">
            <v>16275</v>
          </cell>
          <cell r="R39">
            <v>32550</v>
          </cell>
          <cell r="S39">
            <v>16275</v>
          </cell>
          <cell r="T39">
            <v>2471851</v>
          </cell>
          <cell r="U39" t="str">
            <v>161-00-0257220-9</v>
          </cell>
        </row>
        <row r="40">
          <cell r="D40" t="str">
            <v>Miko Purbowo</v>
          </cell>
          <cell r="E40" t="str">
            <v xml:space="preserve">AWAK I </v>
          </cell>
          <cell r="F40">
            <v>23</v>
          </cell>
          <cell r="G40">
            <v>1627500</v>
          </cell>
          <cell r="H40">
            <v>0</v>
          </cell>
          <cell r="I40">
            <v>1627500</v>
          </cell>
          <cell r="J40">
            <v>0</v>
          </cell>
          <cell r="K40">
            <v>15000</v>
          </cell>
          <cell r="L40">
            <v>0</v>
          </cell>
          <cell r="M40">
            <v>564451</v>
          </cell>
          <cell r="N40">
            <v>0</v>
          </cell>
          <cell r="O40">
            <v>909451</v>
          </cell>
          <cell r="P40">
            <v>2536951</v>
          </cell>
          <cell r="Q40">
            <v>16275</v>
          </cell>
          <cell r="R40">
            <v>32550</v>
          </cell>
          <cell r="S40">
            <v>16275</v>
          </cell>
          <cell r="T40">
            <v>2471851</v>
          </cell>
          <cell r="U40" t="str">
            <v>161-00-0257136-7</v>
          </cell>
        </row>
        <row r="41">
          <cell r="D41" t="str">
            <v>Syamsul Hady</v>
          </cell>
          <cell r="E41" t="str">
            <v xml:space="preserve">AWAK I </v>
          </cell>
          <cell r="F41">
            <v>22</v>
          </cell>
          <cell r="G41">
            <v>1627500</v>
          </cell>
          <cell r="H41">
            <v>0</v>
          </cell>
          <cell r="I41">
            <v>1627500</v>
          </cell>
          <cell r="J41">
            <v>0</v>
          </cell>
          <cell r="K41">
            <v>15000</v>
          </cell>
          <cell r="L41">
            <v>0</v>
          </cell>
          <cell r="M41">
            <v>564451</v>
          </cell>
          <cell r="N41">
            <v>0</v>
          </cell>
          <cell r="O41">
            <v>894451</v>
          </cell>
          <cell r="P41">
            <v>2521951</v>
          </cell>
          <cell r="Q41">
            <v>16275</v>
          </cell>
          <cell r="R41">
            <v>32550</v>
          </cell>
          <cell r="S41">
            <v>16275</v>
          </cell>
          <cell r="T41">
            <v>2456851</v>
          </cell>
          <cell r="U41" t="str">
            <v>161-00-0257141-7</v>
          </cell>
        </row>
        <row r="42">
          <cell r="D42" t="str">
            <v>Ruslan</v>
          </cell>
          <cell r="E42" t="str">
            <v xml:space="preserve">AWAK I </v>
          </cell>
          <cell r="F42">
            <v>23</v>
          </cell>
          <cell r="G42">
            <v>1627500</v>
          </cell>
          <cell r="H42">
            <v>0</v>
          </cell>
          <cell r="I42">
            <v>1627500</v>
          </cell>
          <cell r="J42">
            <v>0</v>
          </cell>
          <cell r="K42">
            <v>15000</v>
          </cell>
          <cell r="L42">
            <v>0</v>
          </cell>
          <cell r="M42">
            <v>564451</v>
          </cell>
          <cell r="N42">
            <v>0</v>
          </cell>
          <cell r="O42">
            <v>909451</v>
          </cell>
          <cell r="P42">
            <v>2536951</v>
          </cell>
          <cell r="Q42">
            <v>16275</v>
          </cell>
          <cell r="R42">
            <v>32550</v>
          </cell>
          <cell r="S42">
            <v>16275</v>
          </cell>
          <cell r="T42">
            <v>2471851</v>
          </cell>
          <cell r="U42" t="str">
            <v>161-00-0256899-1</v>
          </cell>
        </row>
        <row r="43">
          <cell r="D43" t="str">
            <v xml:space="preserve">Lalu Abdul Kadir </v>
          </cell>
          <cell r="E43" t="str">
            <v xml:space="preserve">AWAK I </v>
          </cell>
          <cell r="F43">
            <v>12</v>
          </cell>
          <cell r="G43">
            <v>1627500</v>
          </cell>
          <cell r="H43">
            <v>0</v>
          </cell>
          <cell r="I43">
            <v>1627500</v>
          </cell>
          <cell r="J43">
            <v>0</v>
          </cell>
          <cell r="K43">
            <v>15000</v>
          </cell>
          <cell r="L43">
            <v>0</v>
          </cell>
          <cell r="M43">
            <v>564451</v>
          </cell>
          <cell r="N43">
            <v>0</v>
          </cell>
          <cell r="O43">
            <v>744451</v>
          </cell>
          <cell r="P43">
            <v>2371951</v>
          </cell>
          <cell r="Q43">
            <v>16275</v>
          </cell>
          <cell r="R43">
            <v>32550</v>
          </cell>
          <cell r="S43">
            <v>16275</v>
          </cell>
          <cell r="T43">
            <v>2306851</v>
          </cell>
          <cell r="U43" t="str">
            <v>161-00-0257268-8</v>
          </cell>
        </row>
        <row r="44">
          <cell r="D44" t="str">
            <v xml:space="preserve">Mahrup </v>
          </cell>
          <cell r="E44" t="str">
            <v xml:space="preserve">AWAK I </v>
          </cell>
          <cell r="F44">
            <v>19</v>
          </cell>
          <cell r="G44">
            <v>1627500</v>
          </cell>
          <cell r="H44">
            <v>0</v>
          </cell>
          <cell r="I44">
            <v>1627500</v>
          </cell>
          <cell r="J44">
            <v>0</v>
          </cell>
          <cell r="K44">
            <v>15000</v>
          </cell>
          <cell r="L44">
            <v>0</v>
          </cell>
          <cell r="M44">
            <v>564451</v>
          </cell>
          <cell r="N44">
            <v>0</v>
          </cell>
          <cell r="O44">
            <v>849451</v>
          </cell>
          <cell r="P44">
            <v>2476951</v>
          </cell>
          <cell r="Q44">
            <v>16275</v>
          </cell>
          <cell r="R44">
            <v>32550</v>
          </cell>
          <cell r="S44">
            <v>16275</v>
          </cell>
          <cell r="T44">
            <v>2411851</v>
          </cell>
          <cell r="U44" t="str">
            <v>161-00-0257282-9</v>
          </cell>
        </row>
        <row r="45">
          <cell r="D45" t="str">
            <v>Ramli</v>
          </cell>
          <cell r="E45" t="str">
            <v xml:space="preserve">AWAK I </v>
          </cell>
          <cell r="F45">
            <v>23</v>
          </cell>
          <cell r="G45">
            <v>1627500</v>
          </cell>
          <cell r="H45">
            <v>0</v>
          </cell>
          <cell r="I45">
            <v>1627500</v>
          </cell>
          <cell r="J45">
            <v>0</v>
          </cell>
          <cell r="K45">
            <v>15000</v>
          </cell>
          <cell r="L45">
            <v>0</v>
          </cell>
          <cell r="M45">
            <v>564451</v>
          </cell>
          <cell r="N45">
            <v>0</v>
          </cell>
          <cell r="O45">
            <v>909451</v>
          </cell>
          <cell r="P45">
            <v>2536951</v>
          </cell>
          <cell r="Q45">
            <v>16275</v>
          </cell>
          <cell r="R45">
            <v>32550</v>
          </cell>
          <cell r="S45">
            <v>16275</v>
          </cell>
          <cell r="T45">
            <v>2471851</v>
          </cell>
          <cell r="U45" t="str">
            <v>161-00-0256945-2</v>
          </cell>
        </row>
        <row r="46">
          <cell r="D46" t="str">
            <v>Rahayu Hariadi Putra</v>
          </cell>
          <cell r="E46" t="str">
            <v xml:space="preserve">AWAK I </v>
          </cell>
          <cell r="F46">
            <v>20</v>
          </cell>
          <cell r="G46">
            <v>1627500</v>
          </cell>
          <cell r="H46">
            <v>0</v>
          </cell>
          <cell r="I46">
            <v>1627500</v>
          </cell>
          <cell r="J46">
            <v>0</v>
          </cell>
          <cell r="K46">
            <v>15000</v>
          </cell>
          <cell r="L46">
            <v>0</v>
          </cell>
          <cell r="M46">
            <v>564451</v>
          </cell>
          <cell r="N46">
            <v>0</v>
          </cell>
          <cell r="O46">
            <v>864451</v>
          </cell>
          <cell r="P46">
            <v>2491951</v>
          </cell>
          <cell r="Q46">
            <v>16275</v>
          </cell>
          <cell r="R46">
            <v>32550</v>
          </cell>
          <cell r="S46">
            <v>16275</v>
          </cell>
          <cell r="T46">
            <v>2426851</v>
          </cell>
          <cell r="U46" t="str">
            <v>161-00-0257217-5</v>
          </cell>
        </row>
        <row r="47">
          <cell r="D47" t="str">
            <v>Fauzan Hadi</v>
          </cell>
          <cell r="E47" t="str">
            <v xml:space="preserve">AWAK I </v>
          </cell>
          <cell r="F47">
            <v>18</v>
          </cell>
          <cell r="G47">
            <v>1627500</v>
          </cell>
          <cell r="H47">
            <v>0</v>
          </cell>
          <cell r="I47">
            <v>1627500</v>
          </cell>
          <cell r="J47">
            <v>0</v>
          </cell>
          <cell r="K47">
            <v>15000</v>
          </cell>
          <cell r="L47">
            <v>0</v>
          </cell>
          <cell r="M47">
            <v>564451</v>
          </cell>
          <cell r="N47">
            <v>0</v>
          </cell>
          <cell r="O47">
            <v>834451</v>
          </cell>
          <cell r="P47">
            <v>2461951</v>
          </cell>
          <cell r="Q47">
            <v>16275</v>
          </cell>
          <cell r="R47">
            <v>32550</v>
          </cell>
          <cell r="S47">
            <v>16275</v>
          </cell>
          <cell r="T47">
            <v>2396851</v>
          </cell>
          <cell r="U47" t="str">
            <v>161-00-0263890-1</v>
          </cell>
        </row>
        <row r="48">
          <cell r="D48" t="str">
            <v>Amal Tajalli</v>
          </cell>
          <cell r="E48" t="str">
            <v xml:space="preserve">AWAK I </v>
          </cell>
          <cell r="F48">
            <v>16</v>
          </cell>
          <cell r="G48">
            <v>1627500</v>
          </cell>
          <cell r="H48">
            <v>0</v>
          </cell>
          <cell r="I48">
            <v>1627500</v>
          </cell>
          <cell r="J48">
            <v>0</v>
          </cell>
          <cell r="K48">
            <v>15000</v>
          </cell>
          <cell r="L48">
            <v>0</v>
          </cell>
          <cell r="M48">
            <v>564451</v>
          </cell>
          <cell r="N48">
            <v>0</v>
          </cell>
          <cell r="O48">
            <v>804451</v>
          </cell>
          <cell r="P48">
            <v>2431951</v>
          </cell>
          <cell r="Q48">
            <v>16275</v>
          </cell>
          <cell r="R48">
            <v>32550</v>
          </cell>
          <cell r="S48">
            <v>16275</v>
          </cell>
          <cell r="T48">
            <v>2366851</v>
          </cell>
          <cell r="U48" t="str">
            <v>161-00-0257171-4</v>
          </cell>
        </row>
        <row r="49">
          <cell r="D49" t="str">
            <v>Wikandi Kasman</v>
          </cell>
          <cell r="E49" t="str">
            <v xml:space="preserve">AWAK I </v>
          </cell>
          <cell r="F49">
            <v>21</v>
          </cell>
          <cell r="G49">
            <v>1627500</v>
          </cell>
          <cell r="H49">
            <v>0</v>
          </cell>
          <cell r="I49">
            <v>1627500</v>
          </cell>
          <cell r="J49">
            <v>0</v>
          </cell>
          <cell r="K49">
            <v>15000</v>
          </cell>
          <cell r="L49">
            <v>0</v>
          </cell>
          <cell r="M49">
            <v>564451</v>
          </cell>
          <cell r="N49">
            <v>0</v>
          </cell>
          <cell r="O49">
            <v>879451</v>
          </cell>
          <cell r="P49">
            <v>2506951</v>
          </cell>
          <cell r="Q49">
            <v>16275</v>
          </cell>
          <cell r="R49">
            <v>32550</v>
          </cell>
          <cell r="S49">
            <v>16275</v>
          </cell>
          <cell r="T49">
            <v>2441851</v>
          </cell>
          <cell r="U49" t="str">
            <v>161-00-0272106-1</v>
          </cell>
        </row>
        <row r="60">
          <cell r="D60" t="str">
            <v>Sujiman</v>
          </cell>
          <cell r="E60" t="str">
            <v>AWAK II</v>
          </cell>
          <cell r="F60">
            <v>23</v>
          </cell>
          <cell r="G60">
            <v>1550000</v>
          </cell>
          <cell r="H60">
            <v>0</v>
          </cell>
          <cell r="I60">
            <v>1550000</v>
          </cell>
          <cell r="J60">
            <v>0</v>
          </cell>
          <cell r="K60">
            <v>10000</v>
          </cell>
          <cell r="L60">
            <v>0</v>
          </cell>
          <cell r="M60">
            <v>456936</v>
          </cell>
          <cell r="N60">
            <v>0</v>
          </cell>
          <cell r="O60">
            <v>686936</v>
          </cell>
          <cell r="P60">
            <v>2236936</v>
          </cell>
          <cell r="Q60">
            <v>15500</v>
          </cell>
          <cell r="R60">
            <v>31000</v>
          </cell>
          <cell r="S60">
            <v>15500</v>
          </cell>
          <cell r="T60">
            <v>2174936</v>
          </cell>
          <cell r="U60" t="str">
            <v>161-00-0257145-8</v>
          </cell>
        </row>
        <row r="61">
          <cell r="D61" t="str">
            <v>Fatahul Azis</v>
          </cell>
          <cell r="E61" t="str">
            <v>AWAK II</v>
          </cell>
          <cell r="F61">
            <v>20</v>
          </cell>
          <cell r="G61">
            <v>1550000</v>
          </cell>
          <cell r="H61">
            <v>0</v>
          </cell>
          <cell r="I61">
            <v>1550000</v>
          </cell>
          <cell r="J61">
            <v>0</v>
          </cell>
          <cell r="K61">
            <v>10000</v>
          </cell>
          <cell r="L61">
            <v>0</v>
          </cell>
          <cell r="M61">
            <v>456936</v>
          </cell>
          <cell r="N61">
            <v>0</v>
          </cell>
          <cell r="O61">
            <v>656936</v>
          </cell>
          <cell r="P61">
            <v>2206936</v>
          </cell>
          <cell r="Q61">
            <v>15500</v>
          </cell>
          <cell r="R61">
            <v>31000</v>
          </cell>
          <cell r="S61">
            <v>15500</v>
          </cell>
          <cell r="T61">
            <v>2144936</v>
          </cell>
          <cell r="U61" t="str">
            <v>161-00-0257151-6</v>
          </cell>
        </row>
        <row r="62">
          <cell r="D62" t="str">
            <v>Masri</v>
          </cell>
          <cell r="E62" t="str">
            <v>AWAK II</v>
          </cell>
          <cell r="F62">
            <v>21</v>
          </cell>
          <cell r="G62">
            <v>1550000</v>
          </cell>
          <cell r="H62">
            <v>0</v>
          </cell>
          <cell r="I62">
            <v>1550000</v>
          </cell>
          <cell r="J62">
            <v>0</v>
          </cell>
          <cell r="K62">
            <v>10000</v>
          </cell>
          <cell r="L62">
            <v>0</v>
          </cell>
          <cell r="M62">
            <v>456936</v>
          </cell>
          <cell r="N62">
            <v>0</v>
          </cell>
          <cell r="O62">
            <v>666936</v>
          </cell>
          <cell r="P62">
            <v>2216936</v>
          </cell>
          <cell r="Q62">
            <v>15500</v>
          </cell>
          <cell r="R62">
            <v>31000</v>
          </cell>
          <cell r="S62">
            <v>15500</v>
          </cell>
          <cell r="T62">
            <v>2154936</v>
          </cell>
          <cell r="U62" t="str">
            <v>161-00-0257204-3</v>
          </cell>
        </row>
        <row r="63">
          <cell r="D63" t="str">
            <v>Dewa Gde Krama</v>
          </cell>
          <cell r="E63" t="str">
            <v>AWAK II</v>
          </cell>
          <cell r="F63">
            <v>19</v>
          </cell>
          <cell r="G63">
            <v>1550000</v>
          </cell>
          <cell r="H63">
            <v>0</v>
          </cell>
          <cell r="I63">
            <v>1550000</v>
          </cell>
          <cell r="J63">
            <v>0</v>
          </cell>
          <cell r="K63">
            <v>10000</v>
          </cell>
          <cell r="L63">
            <v>0</v>
          </cell>
          <cell r="M63">
            <v>456936</v>
          </cell>
          <cell r="N63">
            <v>0</v>
          </cell>
          <cell r="O63">
            <v>646936</v>
          </cell>
          <cell r="P63">
            <v>2196936</v>
          </cell>
          <cell r="Q63">
            <v>15500</v>
          </cell>
          <cell r="R63">
            <v>31000</v>
          </cell>
          <cell r="S63">
            <v>15500</v>
          </cell>
          <cell r="T63">
            <v>2134936</v>
          </cell>
          <cell r="U63" t="str">
            <v>161-00-0257159-9</v>
          </cell>
        </row>
        <row r="64">
          <cell r="D64" t="str">
            <v>Muhammad Saleh</v>
          </cell>
          <cell r="E64" t="str">
            <v>AWAK II</v>
          </cell>
          <cell r="F64">
            <v>11</v>
          </cell>
          <cell r="G64">
            <v>1550000</v>
          </cell>
          <cell r="H64">
            <v>0</v>
          </cell>
          <cell r="I64">
            <v>1550000</v>
          </cell>
          <cell r="J64">
            <v>0</v>
          </cell>
          <cell r="K64">
            <v>10000</v>
          </cell>
          <cell r="L64">
            <v>0</v>
          </cell>
          <cell r="M64">
            <v>456936</v>
          </cell>
          <cell r="N64">
            <v>0</v>
          </cell>
          <cell r="O64">
            <v>566936</v>
          </cell>
          <cell r="P64">
            <v>2116936</v>
          </cell>
          <cell r="Q64">
            <v>15500</v>
          </cell>
          <cell r="R64">
            <v>31000</v>
          </cell>
          <cell r="S64">
            <v>15500</v>
          </cell>
          <cell r="T64">
            <v>2054936</v>
          </cell>
          <cell r="U64" t="str">
            <v>161-00-0257208-4</v>
          </cell>
        </row>
        <row r="65">
          <cell r="D65" t="str">
            <v>Sabirin</v>
          </cell>
          <cell r="E65" t="str">
            <v>AWAK II</v>
          </cell>
          <cell r="F65">
            <v>23</v>
          </cell>
          <cell r="G65">
            <v>1550000</v>
          </cell>
          <cell r="H65">
            <v>0</v>
          </cell>
          <cell r="I65">
            <v>1550000</v>
          </cell>
          <cell r="J65">
            <v>0</v>
          </cell>
          <cell r="K65">
            <v>10000</v>
          </cell>
          <cell r="L65">
            <v>0</v>
          </cell>
          <cell r="M65">
            <v>456936</v>
          </cell>
          <cell r="N65">
            <v>0</v>
          </cell>
          <cell r="O65">
            <v>686936</v>
          </cell>
          <cell r="P65">
            <v>2236936</v>
          </cell>
          <cell r="Q65">
            <v>15500</v>
          </cell>
          <cell r="R65">
            <v>31000</v>
          </cell>
          <cell r="S65">
            <v>15500</v>
          </cell>
          <cell r="T65">
            <v>2174936</v>
          </cell>
          <cell r="U65" t="str">
            <v>161-00-0256823-1</v>
          </cell>
        </row>
        <row r="66">
          <cell r="D66" t="str">
            <v>Munawan</v>
          </cell>
          <cell r="E66" t="str">
            <v>AWAK II</v>
          </cell>
          <cell r="F66">
            <v>22</v>
          </cell>
          <cell r="G66">
            <v>1550000</v>
          </cell>
          <cell r="H66">
            <v>0</v>
          </cell>
          <cell r="I66">
            <v>1550000</v>
          </cell>
          <cell r="J66">
            <v>0</v>
          </cell>
          <cell r="K66">
            <v>10000</v>
          </cell>
          <cell r="L66">
            <v>0</v>
          </cell>
          <cell r="M66">
            <v>456936</v>
          </cell>
          <cell r="N66">
            <v>0</v>
          </cell>
          <cell r="O66">
            <v>676936</v>
          </cell>
          <cell r="P66">
            <v>2226936</v>
          </cell>
          <cell r="Q66">
            <v>15500</v>
          </cell>
          <cell r="R66">
            <v>31000</v>
          </cell>
          <cell r="S66">
            <v>15500</v>
          </cell>
          <cell r="T66">
            <v>2164936</v>
          </cell>
          <cell r="U66" t="str">
            <v>161-00-0257214-2</v>
          </cell>
        </row>
        <row r="67">
          <cell r="D67" t="str">
            <v>Hariyanto</v>
          </cell>
          <cell r="E67" t="str">
            <v>AWAK II</v>
          </cell>
          <cell r="F67">
            <v>22</v>
          </cell>
          <cell r="G67">
            <v>1550000</v>
          </cell>
          <cell r="H67">
            <v>0</v>
          </cell>
          <cell r="I67">
            <v>1550000</v>
          </cell>
          <cell r="J67">
            <v>0</v>
          </cell>
          <cell r="K67">
            <v>10000</v>
          </cell>
          <cell r="L67">
            <v>0</v>
          </cell>
          <cell r="M67">
            <v>456936</v>
          </cell>
          <cell r="N67">
            <v>0</v>
          </cell>
          <cell r="O67">
            <v>676936</v>
          </cell>
          <cell r="P67">
            <v>2226936</v>
          </cell>
          <cell r="Q67">
            <v>15500</v>
          </cell>
          <cell r="R67">
            <v>31000</v>
          </cell>
          <cell r="S67">
            <v>15500</v>
          </cell>
          <cell r="T67">
            <v>2164936</v>
          </cell>
          <cell r="U67" t="str">
            <v>161-00-0257224-1</v>
          </cell>
        </row>
        <row r="68">
          <cell r="D68" t="str">
            <v>Dedi Heriawan</v>
          </cell>
          <cell r="E68" t="str">
            <v>AWAK II</v>
          </cell>
          <cell r="F68">
            <v>21</v>
          </cell>
          <cell r="G68">
            <v>1550000</v>
          </cell>
          <cell r="H68">
            <v>0</v>
          </cell>
          <cell r="I68">
            <v>1550000</v>
          </cell>
          <cell r="J68">
            <v>0</v>
          </cell>
          <cell r="K68">
            <v>10000</v>
          </cell>
          <cell r="L68">
            <v>0</v>
          </cell>
          <cell r="M68">
            <v>456936</v>
          </cell>
          <cell r="N68">
            <v>0</v>
          </cell>
          <cell r="O68">
            <v>666936</v>
          </cell>
          <cell r="P68">
            <v>2216936</v>
          </cell>
          <cell r="Q68">
            <v>15500</v>
          </cell>
          <cell r="R68">
            <v>31000</v>
          </cell>
          <cell r="S68">
            <v>15500</v>
          </cell>
          <cell r="T68">
            <v>2154936</v>
          </cell>
          <cell r="U68" t="str">
            <v>161-00-0257160-7</v>
          </cell>
        </row>
        <row r="69">
          <cell r="D69" t="str">
            <v>Adi Putrawan</v>
          </cell>
          <cell r="E69" t="str">
            <v>AWAK II</v>
          </cell>
          <cell r="F69">
            <v>18</v>
          </cell>
          <cell r="G69">
            <v>1550000</v>
          </cell>
          <cell r="H69">
            <v>0</v>
          </cell>
          <cell r="I69">
            <v>1550000</v>
          </cell>
          <cell r="J69">
            <v>0</v>
          </cell>
          <cell r="K69">
            <v>10000</v>
          </cell>
          <cell r="L69">
            <v>0</v>
          </cell>
          <cell r="M69">
            <v>456936</v>
          </cell>
          <cell r="N69">
            <v>0</v>
          </cell>
          <cell r="O69">
            <v>636936</v>
          </cell>
          <cell r="P69">
            <v>2186936</v>
          </cell>
          <cell r="Q69">
            <v>15500</v>
          </cell>
          <cell r="R69">
            <v>31000</v>
          </cell>
          <cell r="S69">
            <v>15500</v>
          </cell>
          <cell r="T69">
            <v>2124936</v>
          </cell>
          <cell r="U69" t="str">
            <v>161-00-0257184-7</v>
          </cell>
        </row>
        <row r="70">
          <cell r="D70" t="str">
            <v>Ilham</v>
          </cell>
          <cell r="E70" t="str">
            <v>AWAK II</v>
          </cell>
          <cell r="F70">
            <v>23</v>
          </cell>
          <cell r="G70">
            <v>1550000</v>
          </cell>
          <cell r="H70">
            <v>0</v>
          </cell>
          <cell r="I70">
            <v>1550000</v>
          </cell>
          <cell r="J70">
            <v>0</v>
          </cell>
          <cell r="K70">
            <v>10000</v>
          </cell>
          <cell r="L70">
            <v>0</v>
          </cell>
          <cell r="M70">
            <v>456936</v>
          </cell>
          <cell r="N70">
            <v>0</v>
          </cell>
          <cell r="O70">
            <v>686936</v>
          </cell>
          <cell r="P70">
            <v>2236936</v>
          </cell>
          <cell r="Q70">
            <v>15500</v>
          </cell>
          <cell r="R70">
            <v>31000</v>
          </cell>
          <cell r="S70">
            <v>15500</v>
          </cell>
          <cell r="T70">
            <v>2174936</v>
          </cell>
          <cell r="U70" t="str">
            <v>161-00-0257265-4</v>
          </cell>
        </row>
        <row r="71">
          <cell r="D71" t="str">
            <v>Halid</v>
          </cell>
          <cell r="E71" t="str">
            <v>AWAK II</v>
          </cell>
          <cell r="F71">
            <v>21</v>
          </cell>
          <cell r="G71">
            <v>1550000</v>
          </cell>
          <cell r="H71">
            <v>0</v>
          </cell>
          <cell r="I71">
            <v>1550000</v>
          </cell>
          <cell r="J71">
            <v>0</v>
          </cell>
          <cell r="K71">
            <v>10000</v>
          </cell>
          <cell r="L71">
            <v>0</v>
          </cell>
          <cell r="M71">
            <v>456936</v>
          </cell>
          <cell r="N71">
            <v>0</v>
          </cell>
          <cell r="O71">
            <v>666936</v>
          </cell>
          <cell r="P71">
            <v>2216936</v>
          </cell>
          <cell r="Q71">
            <v>15500</v>
          </cell>
          <cell r="R71">
            <v>31000</v>
          </cell>
          <cell r="S71">
            <v>15500</v>
          </cell>
          <cell r="T71">
            <v>2154936</v>
          </cell>
          <cell r="U71" t="str">
            <v>161-00-0257150-8</v>
          </cell>
        </row>
        <row r="72">
          <cell r="D72" t="str">
            <v>Budiawan</v>
          </cell>
          <cell r="E72" t="str">
            <v>AWAK II</v>
          </cell>
          <cell r="F72">
            <v>23</v>
          </cell>
          <cell r="G72">
            <v>1550000</v>
          </cell>
          <cell r="H72">
            <v>0</v>
          </cell>
          <cell r="I72">
            <v>1550000</v>
          </cell>
          <cell r="J72">
            <v>0</v>
          </cell>
          <cell r="K72">
            <v>10000</v>
          </cell>
          <cell r="L72">
            <v>0</v>
          </cell>
          <cell r="M72">
            <v>456936</v>
          </cell>
          <cell r="N72">
            <v>0</v>
          </cell>
          <cell r="O72">
            <v>686936</v>
          </cell>
          <cell r="P72">
            <v>2236936</v>
          </cell>
          <cell r="Q72">
            <v>15500</v>
          </cell>
          <cell r="R72">
            <v>31000</v>
          </cell>
          <cell r="S72">
            <v>15500</v>
          </cell>
          <cell r="T72">
            <v>2174936</v>
          </cell>
          <cell r="U72" t="str">
            <v>161-00-0257222-5</v>
          </cell>
        </row>
        <row r="73">
          <cell r="D73" t="str">
            <v>Syamat Hardianto</v>
          </cell>
          <cell r="E73" t="str">
            <v>AWAK II</v>
          </cell>
          <cell r="F73">
            <v>22</v>
          </cell>
          <cell r="G73">
            <v>1550000</v>
          </cell>
          <cell r="H73">
            <v>0</v>
          </cell>
          <cell r="I73">
            <v>1550000</v>
          </cell>
          <cell r="J73">
            <v>0</v>
          </cell>
          <cell r="K73">
            <v>10000</v>
          </cell>
          <cell r="L73">
            <v>0</v>
          </cell>
          <cell r="M73">
            <v>456936</v>
          </cell>
          <cell r="N73">
            <v>0</v>
          </cell>
          <cell r="O73">
            <v>676936</v>
          </cell>
          <cell r="P73">
            <v>2226936</v>
          </cell>
          <cell r="Q73">
            <v>15500</v>
          </cell>
          <cell r="R73">
            <v>31000</v>
          </cell>
          <cell r="S73">
            <v>15500</v>
          </cell>
          <cell r="T73">
            <v>2164936</v>
          </cell>
          <cell r="U73" t="str">
            <v>161-00-0257143-3</v>
          </cell>
        </row>
        <row r="74">
          <cell r="D74" t="str">
            <v>Mawardi</v>
          </cell>
          <cell r="E74" t="str">
            <v>AWAK II</v>
          </cell>
          <cell r="F74">
            <v>23</v>
          </cell>
          <cell r="G74">
            <v>1550000</v>
          </cell>
          <cell r="H74">
            <v>0</v>
          </cell>
          <cell r="I74">
            <v>1550000</v>
          </cell>
          <cell r="J74">
            <v>0</v>
          </cell>
          <cell r="K74">
            <v>10000</v>
          </cell>
          <cell r="L74">
            <v>0</v>
          </cell>
          <cell r="M74">
            <v>456936</v>
          </cell>
          <cell r="N74">
            <v>0</v>
          </cell>
          <cell r="O74">
            <v>686936</v>
          </cell>
          <cell r="P74">
            <v>2236936</v>
          </cell>
          <cell r="Q74">
            <v>15500</v>
          </cell>
          <cell r="R74">
            <v>31000</v>
          </cell>
          <cell r="S74">
            <v>15500</v>
          </cell>
          <cell r="T74">
            <v>2174936</v>
          </cell>
          <cell r="U74" t="str">
            <v>161-00-0270508-0</v>
          </cell>
        </row>
        <row r="75">
          <cell r="D75" t="str">
            <v>Nanang Hermansyah</v>
          </cell>
          <cell r="E75" t="str">
            <v>AWAK II</v>
          </cell>
          <cell r="F75">
            <v>23</v>
          </cell>
          <cell r="G75">
            <v>1550000</v>
          </cell>
          <cell r="H75">
            <v>0</v>
          </cell>
          <cell r="I75">
            <v>1550000</v>
          </cell>
          <cell r="J75">
            <v>0</v>
          </cell>
          <cell r="K75">
            <v>10000</v>
          </cell>
          <cell r="L75">
            <v>0</v>
          </cell>
          <cell r="M75">
            <v>456936</v>
          </cell>
          <cell r="N75">
            <v>0</v>
          </cell>
          <cell r="O75">
            <v>686936</v>
          </cell>
          <cell r="P75">
            <v>2236936</v>
          </cell>
          <cell r="Q75">
            <v>15500</v>
          </cell>
          <cell r="R75">
            <v>31000</v>
          </cell>
          <cell r="S75">
            <v>15500</v>
          </cell>
          <cell r="T75">
            <v>2174936</v>
          </cell>
          <cell r="U75" t="str">
            <v>161-00-0289137-7</v>
          </cell>
        </row>
        <row r="76">
          <cell r="D76" t="str">
            <v>Kusnadi</v>
          </cell>
          <cell r="E76" t="str">
            <v>AWAK II</v>
          </cell>
          <cell r="F76">
            <v>22</v>
          </cell>
          <cell r="G76">
            <v>1550000</v>
          </cell>
          <cell r="H76">
            <v>0</v>
          </cell>
          <cell r="I76">
            <v>1550000</v>
          </cell>
          <cell r="J76">
            <v>0</v>
          </cell>
          <cell r="K76">
            <v>10000</v>
          </cell>
          <cell r="L76">
            <v>0</v>
          </cell>
          <cell r="M76">
            <v>456936</v>
          </cell>
          <cell r="N76">
            <v>0</v>
          </cell>
          <cell r="O76">
            <v>676936</v>
          </cell>
          <cell r="P76">
            <v>2226936</v>
          </cell>
          <cell r="Q76">
            <v>15500</v>
          </cell>
          <cell r="R76">
            <v>31000</v>
          </cell>
          <cell r="S76">
            <v>15500</v>
          </cell>
          <cell r="T76">
            <v>2164936</v>
          </cell>
          <cell r="U76" t="str">
            <v>161-00-0296187-3</v>
          </cell>
        </row>
        <row r="77">
          <cell r="D77" t="str">
            <v xml:space="preserve">Suharman </v>
          </cell>
          <cell r="E77" t="str">
            <v>AWAK II</v>
          </cell>
          <cell r="F77">
            <v>22</v>
          </cell>
          <cell r="G77">
            <v>1550000</v>
          </cell>
          <cell r="H77">
            <v>0</v>
          </cell>
          <cell r="I77">
            <v>1550000</v>
          </cell>
          <cell r="J77">
            <v>0</v>
          </cell>
          <cell r="K77">
            <v>10000</v>
          </cell>
          <cell r="L77">
            <v>0</v>
          </cell>
          <cell r="M77">
            <v>456936</v>
          </cell>
          <cell r="N77">
            <v>0</v>
          </cell>
          <cell r="O77">
            <v>676936</v>
          </cell>
          <cell r="P77">
            <v>2226936</v>
          </cell>
          <cell r="Q77">
            <v>15500</v>
          </cell>
          <cell r="R77">
            <v>31000</v>
          </cell>
          <cell r="S77">
            <v>15500</v>
          </cell>
          <cell r="T77">
            <v>2164936</v>
          </cell>
          <cell r="U77" t="str">
            <v>161-00-0294841-7</v>
          </cell>
        </row>
        <row r="78">
          <cell r="D78" t="str">
            <v>Ahmad Durifaid</v>
          </cell>
          <cell r="E78" t="str">
            <v>AWAK II</v>
          </cell>
          <cell r="F78">
            <v>23</v>
          </cell>
          <cell r="G78">
            <v>1550000</v>
          </cell>
          <cell r="H78">
            <v>0</v>
          </cell>
          <cell r="I78">
            <v>1550000</v>
          </cell>
          <cell r="J78">
            <v>0</v>
          </cell>
          <cell r="K78">
            <v>10000</v>
          </cell>
          <cell r="L78">
            <v>0</v>
          </cell>
          <cell r="M78">
            <v>456936</v>
          </cell>
          <cell r="N78">
            <v>0</v>
          </cell>
          <cell r="O78">
            <v>686936</v>
          </cell>
          <cell r="P78">
            <v>2236936</v>
          </cell>
          <cell r="Q78">
            <v>15500</v>
          </cell>
          <cell r="R78">
            <v>31000</v>
          </cell>
          <cell r="S78">
            <v>15500</v>
          </cell>
          <cell r="T78">
            <v>2174936</v>
          </cell>
          <cell r="U78" t="str">
            <v>161-00-0312234-3</v>
          </cell>
        </row>
        <row r="79">
          <cell r="D79" t="str">
            <v>Wildan</v>
          </cell>
          <cell r="E79" t="str">
            <v>AWAK II</v>
          </cell>
          <cell r="F79">
            <v>22</v>
          </cell>
          <cell r="G79">
            <v>1550000</v>
          </cell>
          <cell r="H79">
            <v>0</v>
          </cell>
          <cell r="I79">
            <v>1550000</v>
          </cell>
          <cell r="J79">
            <v>0</v>
          </cell>
          <cell r="K79">
            <v>10000</v>
          </cell>
          <cell r="L79">
            <v>0</v>
          </cell>
          <cell r="M79">
            <v>456936</v>
          </cell>
          <cell r="N79">
            <v>0</v>
          </cell>
          <cell r="O79">
            <v>676936</v>
          </cell>
          <cell r="P79">
            <v>2226936</v>
          </cell>
          <cell r="Q79">
            <v>15500</v>
          </cell>
          <cell r="R79">
            <v>31000</v>
          </cell>
          <cell r="S79">
            <v>15500</v>
          </cell>
          <cell r="T79">
            <v>2164936</v>
          </cell>
          <cell r="U79" t="str">
            <v>161-00-0312249-1</v>
          </cell>
        </row>
        <row r="80">
          <cell r="D80" t="str">
            <v>Zolfa</v>
          </cell>
          <cell r="E80" t="str">
            <v>AWAK II</v>
          </cell>
          <cell r="F80">
            <v>24</v>
          </cell>
          <cell r="G80">
            <v>1550000</v>
          </cell>
          <cell r="H80">
            <v>0</v>
          </cell>
          <cell r="I80">
            <v>1550000</v>
          </cell>
          <cell r="J80">
            <v>0</v>
          </cell>
          <cell r="K80">
            <v>10000</v>
          </cell>
          <cell r="L80">
            <v>0</v>
          </cell>
          <cell r="M80">
            <v>456936</v>
          </cell>
          <cell r="N80">
            <v>0</v>
          </cell>
          <cell r="O80">
            <v>696936</v>
          </cell>
          <cell r="P80">
            <v>2246936</v>
          </cell>
          <cell r="Q80">
            <v>15500</v>
          </cell>
          <cell r="R80">
            <v>31000</v>
          </cell>
          <cell r="S80">
            <v>15500</v>
          </cell>
          <cell r="T80">
            <v>2184936</v>
          </cell>
          <cell r="U80" t="str">
            <v>161-00-0321442-1</v>
          </cell>
        </row>
        <row r="81">
          <cell r="D81" t="str">
            <v>Tantowi Johari</v>
          </cell>
          <cell r="E81" t="str">
            <v>AWAK II</v>
          </cell>
          <cell r="F81">
            <v>23</v>
          </cell>
          <cell r="G81">
            <v>1550000</v>
          </cell>
          <cell r="H81">
            <v>0</v>
          </cell>
          <cell r="I81">
            <v>1550000</v>
          </cell>
          <cell r="J81">
            <v>0</v>
          </cell>
          <cell r="K81">
            <v>10000</v>
          </cell>
          <cell r="L81">
            <v>0</v>
          </cell>
          <cell r="M81">
            <v>456936</v>
          </cell>
          <cell r="N81">
            <v>0</v>
          </cell>
          <cell r="O81">
            <v>686936</v>
          </cell>
          <cell r="P81">
            <v>2236936</v>
          </cell>
          <cell r="Q81">
            <v>15500</v>
          </cell>
          <cell r="R81">
            <v>31000</v>
          </cell>
          <cell r="S81">
            <v>15500</v>
          </cell>
          <cell r="T81">
            <v>2174936</v>
          </cell>
          <cell r="U81" t="str">
            <v>161-00-0321964-4</v>
          </cell>
        </row>
        <row r="82">
          <cell r="D82" t="str">
            <v>Saparudin</v>
          </cell>
          <cell r="E82" t="str">
            <v>AWAK II</v>
          </cell>
          <cell r="F82">
            <v>21</v>
          </cell>
          <cell r="G82">
            <v>1550000</v>
          </cell>
          <cell r="H82">
            <v>0</v>
          </cell>
          <cell r="I82">
            <v>1550000</v>
          </cell>
          <cell r="J82">
            <v>0</v>
          </cell>
          <cell r="K82">
            <v>10000</v>
          </cell>
          <cell r="L82">
            <v>0</v>
          </cell>
          <cell r="M82">
            <v>456936</v>
          </cell>
          <cell r="N82">
            <v>0</v>
          </cell>
          <cell r="O82">
            <v>666936</v>
          </cell>
          <cell r="P82">
            <v>2216936</v>
          </cell>
          <cell r="Q82">
            <v>15500</v>
          </cell>
          <cell r="R82">
            <v>31000</v>
          </cell>
          <cell r="S82">
            <v>15500</v>
          </cell>
          <cell r="T82">
            <v>2154936</v>
          </cell>
          <cell r="U82" t="str">
            <v>161-00-0256663-1</v>
          </cell>
        </row>
        <row r="83">
          <cell r="D83" t="str">
            <v>Imam Harmaen</v>
          </cell>
          <cell r="E83" t="str">
            <v>AWAK II</v>
          </cell>
          <cell r="F83">
            <v>6</v>
          </cell>
          <cell r="G83">
            <v>1550000</v>
          </cell>
          <cell r="H83">
            <v>0</v>
          </cell>
          <cell r="I83">
            <v>1550000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1550000</v>
          </cell>
          <cell r="Q83">
            <v>15500</v>
          </cell>
          <cell r="R83">
            <v>31000</v>
          </cell>
          <cell r="S83">
            <v>15500</v>
          </cell>
          <cell r="T83">
            <v>1488000</v>
          </cell>
          <cell r="U83" t="str">
            <v>161-00-0362280-5</v>
          </cell>
        </row>
        <row r="84">
          <cell r="D84" t="str">
            <v>Sulhadi</v>
          </cell>
          <cell r="E84" t="str">
            <v>AWAK II</v>
          </cell>
          <cell r="F84">
            <v>6</v>
          </cell>
          <cell r="G84">
            <v>1550000</v>
          </cell>
          <cell r="H84">
            <v>0</v>
          </cell>
          <cell r="I84">
            <v>1550000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1550000</v>
          </cell>
          <cell r="Q84">
            <v>15500</v>
          </cell>
          <cell r="R84">
            <v>31000</v>
          </cell>
          <cell r="S84">
            <v>15500</v>
          </cell>
          <cell r="T84">
            <v>1488000</v>
          </cell>
          <cell r="U84" t="str">
            <v>175-00-0024355-9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aftar Gaji"/>
      <sheetName val="Payroll Bank"/>
      <sheetName val="BALI"/>
      <sheetName val="Templete Bank Bali"/>
      <sheetName val="Absen Staff"/>
      <sheetName val="Pivot Sopir"/>
      <sheetName val="Pivot Kernet"/>
    </sheetNames>
    <sheetDataSet>
      <sheetData sheetId="0"/>
      <sheetData sheetId="1">
        <row r="9">
          <cell r="C9" t="str">
            <v>AGUS ARTHAWAN, I Wayan</v>
          </cell>
          <cell r="D9" t="str">
            <v>Sopir</v>
          </cell>
          <cell r="E9">
            <v>20</v>
          </cell>
          <cell r="F9">
            <v>9000014767181</v>
          </cell>
          <cell r="G9">
            <v>2299311</v>
          </cell>
          <cell r="H9">
            <v>0</v>
          </cell>
          <cell r="I9">
            <v>0</v>
          </cell>
          <cell r="J9">
            <v>15000</v>
          </cell>
          <cell r="K9">
            <v>491207</v>
          </cell>
          <cell r="L9">
            <v>791207</v>
          </cell>
          <cell r="M9">
            <v>3090518</v>
          </cell>
          <cell r="N9">
            <v>22993.11</v>
          </cell>
          <cell r="O9">
            <v>45986.22</v>
          </cell>
          <cell r="P9">
            <v>22993.11</v>
          </cell>
          <cell r="Q9">
            <v>2998545.56</v>
          </cell>
        </row>
        <row r="10">
          <cell r="C10" t="str">
            <v>AGUS SANTIKA, I Putu</v>
          </cell>
          <cell r="D10" t="str">
            <v>Sopir</v>
          </cell>
          <cell r="E10">
            <v>20</v>
          </cell>
          <cell r="F10">
            <v>1450009730553</v>
          </cell>
          <cell r="G10">
            <v>2299311</v>
          </cell>
          <cell r="H10">
            <v>0</v>
          </cell>
          <cell r="I10">
            <v>0</v>
          </cell>
          <cell r="J10">
            <v>15000</v>
          </cell>
          <cell r="K10">
            <v>545786</v>
          </cell>
          <cell r="L10">
            <v>845786</v>
          </cell>
          <cell r="M10">
            <v>3145097</v>
          </cell>
          <cell r="N10">
            <v>22993.11</v>
          </cell>
          <cell r="O10">
            <v>45986.22</v>
          </cell>
          <cell r="P10">
            <v>22993.11</v>
          </cell>
          <cell r="Q10">
            <v>3053124.56</v>
          </cell>
        </row>
        <row r="11">
          <cell r="C11" t="str">
            <v>AGUS WIRAWAN, I Gede</v>
          </cell>
          <cell r="D11" t="str">
            <v>Sopir</v>
          </cell>
          <cell r="E11">
            <v>23</v>
          </cell>
          <cell r="F11" t="str">
            <v>1450010408710</v>
          </cell>
          <cell r="G11">
            <v>2299311</v>
          </cell>
          <cell r="H11">
            <v>0</v>
          </cell>
          <cell r="I11">
            <v>0</v>
          </cell>
          <cell r="J11">
            <v>15000</v>
          </cell>
          <cell r="K11">
            <v>436631</v>
          </cell>
          <cell r="L11">
            <v>781631</v>
          </cell>
          <cell r="M11">
            <v>3080942</v>
          </cell>
          <cell r="N11">
            <v>22993.11</v>
          </cell>
          <cell r="O11">
            <v>45986.22</v>
          </cell>
          <cell r="P11">
            <v>22993.11</v>
          </cell>
          <cell r="Q11">
            <v>2988969.56</v>
          </cell>
        </row>
        <row r="12">
          <cell r="C12" t="str">
            <v>ANA PARADES, I Wayan</v>
          </cell>
          <cell r="D12" t="str">
            <v>Sopir</v>
          </cell>
          <cell r="E12">
            <v>20</v>
          </cell>
          <cell r="F12">
            <v>1450009736550</v>
          </cell>
          <cell r="G12">
            <v>2299311</v>
          </cell>
          <cell r="H12">
            <v>0</v>
          </cell>
          <cell r="I12">
            <v>0</v>
          </cell>
          <cell r="J12">
            <v>15000</v>
          </cell>
          <cell r="K12">
            <v>463918</v>
          </cell>
          <cell r="L12">
            <v>763918</v>
          </cell>
          <cell r="M12">
            <v>3063229</v>
          </cell>
          <cell r="N12">
            <v>22993.11</v>
          </cell>
          <cell r="O12">
            <v>45986.22</v>
          </cell>
          <cell r="P12">
            <v>22993.11</v>
          </cell>
          <cell r="Q12">
            <v>2971256.56</v>
          </cell>
        </row>
        <row r="13">
          <cell r="C13" t="str">
            <v>ANTARA JAYA, I Made</v>
          </cell>
          <cell r="D13" t="str">
            <v>Sopir</v>
          </cell>
          <cell r="E13">
            <v>19</v>
          </cell>
          <cell r="F13">
            <v>1450009746179</v>
          </cell>
          <cell r="G13">
            <v>2299311</v>
          </cell>
          <cell r="H13">
            <v>0</v>
          </cell>
          <cell r="I13">
            <v>0</v>
          </cell>
          <cell r="J13">
            <v>15000</v>
          </cell>
          <cell r="K13">
            <v>300182</v>
          </cell>
          <cell r="L13">
            <v>585182</v>
          </cell>
          <cell r="M13">
            <v>2884493</v>
          </cell>
          <cell r="N13">
            <v>22993.11</v>
          </cell>
          <cell r="O13">
            <v>45986.22</v>
          </cell>
          <cell r="P13">
            <v>22993.11</v>
          </cell>
          <cell r="Q13">
            <v>2792520.56</v>
          </cell>
        </row>
        <row r="14">
          <cell r="C14" t="str">
            <v>ARI SUSANTA,I Gede</v>
          </cell>
          <cell r="D14" t="str">
            <v>Sopir</v>
          </cell>
          <cell r="E14">
            <v>18</v>
          </cell>
          <cell r="F14">
            <v>1450009818432</v>
          </cell>
          <cell r="G14">
            <v>2299311</v>
          </cell>
          <cell r="I14">
            <v>0</v>
          </cell>
          <cell r="J14">
            <v>15000</v>
          </cell>
          <cell r="K14">
            <v>421038</v>
          </cell>
          <cell r="L14">
            <v>691038</v>
          </cell>
          <cell r="M14">
            <v>2990349</v>
          </cell>
          <cell r="N14">
            <v>22993.11</v>
          </cell>
          <cell r="O14">
            <v>45986.22</v>
          </cell>
          <cell r="P14">
            <v>22993.11</v>
          </cell>
          <cell r="Q14">
            <v>2898376.56</v>
          </cell>
        </row>
        <row r="15">
          <cell r="C15" t="str">
            <v>ARDIKA, I Kade Putu</v>
          </cell>
          <cell r="D15" t="str">
            <v>Sopir</v>
          </cell>
          <cell r="E15">
            <v>22</v>
          </cell>
          <cell r="F15">
            <v>1450009839040</v>
          </cell>
          <cell r="G15">
            <v>2299311</v>
          </cell>
          <cell r="H15">
            <v>0</v>
          </cell>
          <cell r="I15">
            <v>0</v>
          </cell>
          <cell r="J15">
            <v>15000</v>
          </cell>
          <cell r="K15">
            <v>491207</v>
          </cell>
          <cell r="L15">
            <v>821207</v>
          </cell>
          <cell r="M15">
            <v>3120518</v>
          </cell>
          <cell r="N15">
            <v>22993.11</v>
          </cell>
          <cell r="O15">
            <v>45986.22</v>
          </cell>
          <cell r="P15">
            <v>22993.11</v>
          </cell>
          <cell r="Q15">
            <v>3028545.56</v>
          </cell>
        </row>
        <row r="16">
          <cell r="C16" t="str">
            <v>ARDIKA, I Nyoman</v>
          </cell>
          <cell r="D16" t="str">
            <v>Sopir</v>
          </cell>
          <cell r="E16">
            <v>18</v>
          </cell>
          <cell r="F16">
            <v>1450009830882</v>
          </cell>
          <cell r="G16">
            <v>2299311</v>
          </cell>
          <cell r="I16">
            <v>0</v>
          </cell>
          <cell r="J16">
            <v>15000</v>
          </cell>
          <cell r="K16">
            <v>421040</v>
          </cell>
          <cell r="L16">
            <v>691040</v>
          </cell>
          <cell r="M16">
            <v>2990351</v>
          </cell>
          <cell r="N16">
            <v>22993.11</v>
          </cell>
          <cell r="O16">
            <v>45986.22</v>
          </cell>
          <cell r="P16">
            <v>22993.11</v>
          </cell>
          <cell r="Q16">
            <v>2898378.56</v>
          </cell>
        </row>
        <row r="17">
          <cell r="C17" t="str">
            <v>ARTAWAN, I Ketut</v>
          </cell>
          <cell r="D17" t="str">
            <v>Sopir</v>
          </cell>
          <cell r="E17">
            <v>19</v>
          </cell>
          <cell r="F17">
            <v>1450009835816</v>
          </cell>
          <cell r="G17">
            <v>2299311</v>
          </cell>
          <cell r="H17">
            <v>0</v>
          </cell>
          <cell r="I17">
            <v>0</v>
          </cell>
          <cell r="J17">
            <v>15000</v>
          </cell>
          <cell r="K17">
            <v>545786</v>
          </cell>
          <cell r="L17">
            <v>830786</v>
          </cell>
          <cell r="M17">
            <v>3130097</v>
          </cell>
          <cell r="N17">
            <v>22993.11</v>
          </cell>
          <cell r="O17">
            <v>45986.22</v>
          </cell>
          <cell r="P17">
            <v>22993.11</v>
          </cell>
          <cell r="Q17">
            <v>3038124.56</v>
          </cell>
        </row>
        <row r="18">
          <cell r="C18" t="str">
            <v>ARYA ASMARA, I Made</v>
          </cell>
          <cell r="D18" t="str">
            <v>Sopir</v>
          </cell>
          <cell r="E18">
            <v>25</v>
          </cell>
          <cell r="F18">
            <v>1450009731965</v>
          </cell>
          <cell r="G18">
            <v>2299311</v>
          </cell>
          <cell r="I18">
            <v>0</v>
          </cell>
          <cell r="J18">
            <v>15000</v>
          </cell>
          <cell r="K18">
            <v>421038</v>
          </cell>
          <cell r="L18">
            <v>796038</v>
          </cell>
          <cell r="M18">
            <v>3095349</v>
          </cell>
          <cell r="N18">
            <v>22993.11</v>
          </cell>
          <cell r="O18">
            <v>45986.22</v>
          </cell>
          <cell r="P18">
            <v>22993.11</v>
          </cell>
          <cell r="Q18">
            <v>3003376.56</v>
          </cell>
        </row>
        <row r="19">
          <cell r="C19" t="str">
            <v>BADRIANA, I Wayan</v>
          </cell>
          <cell r="D19" t="str">
            <v>Sopir</v>
          </cell>
          <cell r="E19">
            <v>22</v>
          </cell>
          <cell r="F19">
            <v>1450009730728</v>
          </cell>
          <cell r="G19">
            <v>2299311</v>
          </cell>
          <cell r="H19">
            <v>0</v>
          </cell>
          <cell r="I19">
            <v>0</v>
          </cell>
          <cell r="J19">
            <v>15000</v>
          </cell>
          <cell r="K19">
            <v>436628</v>
          </cell>
          <cell r="L19">
            <v>766628</v>
          </cell>
          <cell r="M19">
            <v>3065939</v>
          </cell>
          <cell r="N19">
            <v>22993.11</v>
          </cell>
          <cell r="O19">
            <v>45986.22</v>
          </cell>
          <cell r="P19">
            <v>22993.11</v>
          </cell>
          <cell r="Q19">
            <v>2973966.56</v>
          </cell>
        </row>
        <row r="20">
          <cell r="C20" t="str">
            <v>I NYOMAN BAKTI ASTIKA</v>
          </cell>
          <cell r="D20" t="str">
            <v>Sopir</v>
          </cell>
          <cell r="E20">
            <v>21</v>
          </cell>
          <cell r="F20">
            <v>1450011050511</v>
          </cell>
          <cell r="G20">
            <v>2299311</v>
          </cell>
          <cell r="I20">
            <v>0</v>
          </cell>
          <cell r="J20">
            <v>15000</v>
          </cell>
          <cell r="K20">
            <v>544873</v>
          </cell>
          <cell r="L20">
            <v>859873</v>
          </cell>
          <cell r="M20">
            <v>3159184</v>
          </cell>
          <cell r="N20">
            <v>22993.11</v>
          </cell>
          <cell r="O20">
            <v>45986.22</v>
          </cell>
          <cell r="P20">
            <v>22993.11</v>
          </cell>
          <cell r="Q20">
            <v>3067211.56</v>
          </cell>
        </row>
        <row r="21">
          <cell r="C21" t="str">
            <v>BALES, I Ketut</v>
          </cell>
          <cell r="D21" t="str">
            <v>Sopir</v>
          </cell>
          <cell r="E21">
            <v>9</v>
          </cell>
          <cell r="F21">
            <v>1450009732070</v>
          </cell>
          <cell r="G21">
            <v>2299311</v>
          </cell>
          <cell r="H21">
            <v>0</v>
          </cell>
          <cell r="I21">
            <v>0</v>
          </cell>
          <cell r="J21">
            <v>15000</v>
          </cell>
          <cell r="K21">
            <v>436629</v>
          </cell>
          <cell r="L21">
            <v>571629</v>
          </cell>
          <cell r="M21">
            <v>2870940</v>
          </cell>
          <cell r="N21">
            <v>22993.11</v>
          </cell>
          <cell r="O21">
            <v>45986.22</v>
          </cell>
          <cell r="P21">
            <v>22993.11</v>
          </cell>
          <cell r="Q21">
            <v>2778967.56</v>
          </cell>
        </row>
        <row r="22">
          <cell r="C22" t="str">
            <v>BAMBANG HERMANTO</v>
          </cell>
          <cell r="D22" t="str">
            <v>Sopir</v>
          </cell>
          <cell r="E22">
            <v>19</v>
          </cell>
          <cell r="F22">
            <v>1450005649641</v>
          </cell>
          <cell r="G22">
            <v>2299311</v>
          </cell>
          <cell r="H22">
            <v>0</v>
          </cell>
          <cell r="I22">
            <v>0</v>
          </cell>
          <cell r="J22">
            <v>15000</v>
          </cell>
          <cell r="K22">
            <v>491207</v>
          </cell>
          <cell r="L22">
            <v>776207</v>
          </cell>
          <cell r="M22">
            <v>3075518</v>
          </cell>
          <cell r="N22">
            <v>22993.11</v>
          </cell>
          <cell r="O22">
            <v>45986.22</v>
          </cell>
          <cell r="P22">
            <v>22993.11</v>
          </cell>
          <cell r="Q22">
            <v>2983545.56</v>
          </cell>
        </row>
        <row r="23">
          <cell r="C23" t="str">
            <v>BENCEL ASTAWA FREN, I Ketut</v>
          </cell>
          <cell r="D23" t="str">
            <v>Sopir</v>
          </cell>
          <cell r="E23">
            <v>18</v>
          </cell>
          <cell r="F23">
            <v>9000014356142</v>
          </cell>
          <cell r="G23">
            <v>2299311</v>
          </cell>
          <cell r="H23">
            <v>0</v>
          </cell>
          <cell r="I23">
            <v>0</v>
          </cell>
          <cell r="J23">
            <v>15000</v>
          </cell>
          <cell r="K23">
            <v>409341</v>
          </cell>
          <cell r="L23">
            <v>679341</v>
          </cell>
          <cell r="M23">
            <v>2978652</v>
          </cell>
          <cell r="N23">
            <v>22993.11</v>
          </cell>
          <cell r="O23">
            <v>45986.22</v>
          </cell>
          <cell r="P23">
            <v>22993.11</v>
          </cell>
          <cell r="Q23">
            <v>2886679.56</v>
          </cell>
          <cell r="R23">
            <v>345000</v>
          </cell>
        </row>
        <row r="24">
          <cell r="C24" t="str">
            <v>BUDA, I Ketut</v>
          </cell>
          <cell r="D24" t="str">
            <v>Sopir</v>
          </cell>
          <cell r="E24">
            <v>18</v>
          </cell>
          <cell r="F24" t="str">
            <v>1450009732021</v>
          </cell>
          <cell r="G24">
            <v>2299311</v>
          </cell>
          <cell r="H24">
            <v>0</v>
          </cell>
          <cell r="I24">
            <v>0</v>
          </cell>
          <cell r="J24">
            <v>15000</v>
          </cell>
          <cell r="K24">
            <v>491207</v>
          </cell>
          <cell r="L24">
            <v>761207</v>
          </cell>
          <cell r="M24">
            <v>3060518</v>
          </cell>
          <cell r="N24">
            <v>22993.11</v>
          </cell>
          <cell r="O24">
            <v>45986.22</v>
          </cell>
          <cell r="P24">
            <v>22993.11</v>
          </cell>
          <cell r="Q24">
            <v>2968545.56</v>
          </cell>
        </row>
        <row r="25">
          <cell r="C25" t="str">
            <v>BUDIARTA A, I Gede</v>
          </cell>
          <cell r="D25" t="str">
            <v>Sopir</v>
          </cell>
          <cell r="E25">
            <v>16</v>
          </cell>
          <cell r="F25" t="str">
            <v>9000020478583</v>
          </cell>
          <cell r="G25">
            <v>2299311</v>
          </cell>
          <cell r="H25">
            <v>0</v>
          </cell>
          <cell r="I25">
            <v>0</v>
          </cell>
          <cell r="J25">
            <v>15000</v>
          </cell>
          <cell r="K25">
            <v>445805</v>
          </cell>
          <cell r="L25">
            <v>685805</v>
          </cell>
          <cell r="M25">
            <v>2985116</v>
          </cell>
          <cell r="N25">
            <v>22993.11</v>
          </cell>
          <cell r="O25">
            <v>45986.22</v>
          </cell>
          <cell r="P25">
            <v>22993.11</v>
          </cell>
          <cell r="Q25">
            <v>2893143.56</v>
          </cell>
        </row>
        <row r="26">
          <cell r="C26" t="str">
            <v>BUDIASA, I Made</v>
          </cell>
          <cell r="D26" t="str">
            <v>Sopir</v>
          </cell>
          <cell r="E26">
            <v>21</v>
          </cell>
          <cell r="F26">
            <v>1450009834173</v>
          </cell>
          <cell r="G26">
            <v>2299311</v>
          </cell>
          <cell r="H26">
            <v>0</v>
          </cell>
          <cell r="I26">
            <v>0</v>
          </cell>
          <cell r="J26">
            <v>15000</v>
          </cell>
          <cell r="K26">
            <v>463918</v>
          </cell>
          <cell r="L26">
            <v>778918</v>
          </cell>
          <cell r="M26">
            <v>3078229</v>
          </cell>
          <cell r="N26">
            <v>22993.11</v>
          </cell>
          <cell r="O26">
            <v>45986.22</v>
          </cell>
          <cell r="P26">
            <v>22993.11</v>
          </cell>
          <cell r="Q26">
            <v>2986256.56</v>
          </cell>
        </row>
        <row r="27">
          <cell r="C27" t="str">
            <v>DANA, I Made</v>
          </cell>
          <cell r="D27" t="str">
            <v>Sopir</v>
          </cell>
          <cell r="E27">
            <v>13</v>
          </cell>
          <cell r="F27">
            <v>1450009830536</v>
          </cell>
          <cell r="G27">
            <v>2299311</v>
          </cell>
          <cell r="H27">
            <v>0</v>
          </cell>
          <cell r="I27">
            <v>0</v>
          </cell>
          <cell r="J27">
            <v>15000</v>
          </cell>
          <cell r="K27">
            <v>463918</v>
          </cell>
          <cell r="L27">
            <v>658918</v>
          </cell>
          <cell r="M27">
            <v>2958229</v>
          </cell>
          <cell r="N27">
            <v>22993.11</v>
          </cell>
          <cell r="O27">
            <v>45986.22</v>
          </cell>
          <cell r="P27">
            <v>22993.11</v>
          </cell>
          <cell r="Q27">
            <v>2866256.56</v>
          </cell>
        </row>
        <row r="28">
          <cell r="C28" t="str">
            <v>DARMA B, I Wayan</v>
          </cell>
          <cell r="D28" t="str">
            <v>Sopir</v>
          </cell>
          <cell r="E28">
            <v>22</v>
          </cell>
          <cell r="F28">
            <v>1450009730314</v>
          </cell>
          <cell r="G28">
            <v>2299311</v>
          </cell>
          <cell r="H28">
            <v>0</v>
          </cell>
          <cell r="I28">
            <v>0</v>
          </cell>
          <cell r="J28">
            <v>15000</v>
          </cell>
          <cell r="K28">
            <v>463918</v>
          </cell>
          <cell r="L28">
            <v>793918</v>
          </cell>
          <cell r="M28">
            <v>3093229</v>
          </cell>
          <cell r="N28">
            <v>22993.11</v>
          </cell>
          <cell r="O28">
            <v>45986.22</v>
          </cell>
          <cell r="P28">
            <v>22993.11</v>
          </cell>
          <cell r="Q28">
            <v>3001256.56</v>
          </cell>
          <cell r="R28">
            <v>460000</v>
          </cell>
        </row>
        <row r="29">
          <cell r="C29" t="str">
            <v>DEGDEG, I Nengah</v>
          </cell>
          <cell r="D29" t="str">
            <v>Sopir</v>
          </cell>
          <cell r="E29">
            <v>17</v>
          </cell>
          <cell r="F29">
            <v>1450009741691</v>
          </cell>
          <cell r="G29">
            <v>2299311</v>
          </cell>
          <cell r="H29">
            <v>0</v>
          </cell>
          <cell r="I29">
            <v>0</v>
          </cell>
          <cell r="J29">
            <v>15000</v>
          </cell>
          <cell r="K29">
            <v>300183</v>
          </cell>
          <cell r="L29">
            <v>555183</v>
          </cell>
          <cell r="M29">
            <v>2854494</v>
          </cell>
          <cell r="N29">
            <v>22993.11</v>
          </cell>
          <cell r="O29">
            <v>45986.22</v>
          </cell>
          <cell r="P29">
            <v>22993.11</v>
          </cell>
          <cell r="Q29">
            <v>2762521.56</v>
          </cell>
        </row>
        <row r="30">
          <cell r="C30" t="str">
            <v>Dewa Putu ARRY PUTRA</v>
          </cell>
          <cell r="D30" t="str">
            <v>Sopir</v>
          </cell>
          <cell r="E30">
            <v>15</v>
          </cell>
          <cell r="F30">
            <v>1450009731155</v>
          </cell>
          <cell r="G30">
            <v>2299311</v>
          </cell>
          <cell r="H30">
            <v>0</v>
          </cell>
          <cell r="I30">
            <v>0</v>
          </cell>
          <cell r="J30">
            <v>15000</v>
          </cell>
          <cell r="K30">
            <v>436630</v>
          </cell>
          <cell r="L30">
            <v>661630</v>
          </cell>
          <cell r="M30">
            <v>2960941</v>
          </cell>
          <cell r="N30">
            <v>22993.11</v>
          </cell>
          <cell r="O30">
            <v>45986.22</v>
          </cell>
          <cell r="P30">
            <v>22993.11</v>
          </cell>
          <cell r="Q30">
            <v>2868968.56</v>
          </cell>
        </row>
        <row r="31">
          <cell r="C31" t="str">
            <v>FAHRUDIN</v>
          </cell>
          <cell r="D31" t="str">
            <v>Sopir</v>
          </cell>
          <cell r="E31">
            <v>18</v>
          </cell>
          <cell r="F31">
            <v>1450009731734</v>
          </cell>
          <cell r="G31">
            <v>2299311</v>
          </cell>
          <cell r="H31">
            <v>0</v>
          </cell>
          <cell r="I31">
            <v>0</v>
          </cell>
          <cell r="J31">
            <v>15000</v>
          </cell>
          <cell r="K31">
            <v>518496</v>
          </cell>
          <cell r="L31">
            <v>788496</v>
          </cell>
          <cell r="M31">
            <v>3087807</v>
          </cell>
          <cell r="N31">
            <v>22993.11</v>
          </cell>
          <cell r="O31">
            <v>45986.22</v>
          </cell>
          <cell r="P31">
            <v>22993.11</v>
          </cell>
          <cell r="Q31">
            <v>2995834.56</v>
          </cell>
          <cell r="R31">
            <v>460000</v>
          </cell>
        </row>
        <row r="32">
          <cell r="C32" t="str">
            <v>GEDE NGURAH HARTAWAN, I Ketut</v>
          </cell>
          <cell r="D32" t="str">
            <v>Sopir</v>
          </cell>
          <cell r="E32">
            <v>16</v>
          </cell>
          <cell r="F32" t="str">
            <v>9000020787033</v>
          </cell>
          <cell r="G32">
            <v>2299311</v>
          </cell>
          <cell r="H32">
            <v>0</v>
          </cell>
          <cell r="I32">
            <v>0</v>
          </cell>
          <cell r="J32">
            <v>15000</v>
          </cell>
          <cell r="K32">
            <v>436628</v>
          </cell>
          <cell r="L32">
            <v>676628</v>
          </cell>
          <cell r="M32">
            <v>2975939</v>
          </cell>
          <cell r="N32">
            <v>22993.11</v>
          </cell>
          <cell r="O32">
            <v>45986.22</v>
          </cell>
          <cell r="P32">
            <v>22993.11</v>
          </cell>
          <cell r="Q32">
            <v>2883966.56</v>
          </cell>
        </row>
        <row r="33">
          <cell r="C33" t="str">
            <v>Gusti KASTA WIRAWAN</v>
          </cell>
          <cell r="D33" t="str">
            <v>Sopir</v>
          </cell>
          <cell r="E33">
            <v>18</v>
          </cell>
          <cell r="F33">
            <v>1450009729159</v>
          </cell>
          <cell r="G33">
            <v>2299311</v>
          </cell>
          <cell r="H33">
            <v>0</v>
          </cell>
          <cell r="I33">
            <v>0</v>
          </cell>
          <cell r="J33">
            <v>15000</v>
          </cell>
          <cell r="K33">
            <v>545786</v>
          </cell>
          <cell r="L33">
            <v>815786</v>
          </cell>
          <cell r="M33">
            <v>3115097</v>
          </cell>
          <cell r="N33">
            <v>22993.11</v>
          </cell>
          <cell r="O33">
            <v>45986.22</v>
          </cell>
          <cell r="P33">
            <v>22993.11</v>
          </cell>
          <cell r="Q33">
            <v>3023124.56</v>
          </cell>
        </row>
        <row r="34">
          <cell r="C34" t="str">
            <v>Gusti Lanang Ngurah SUPARTA</v>
          </cell>
          <cell r="D34" t="str">
            <v>Sopir</v>
          </cell>
          <cell r="E34">
            <v>22</v>
          </cell>
          <cell r="F34">
            <v>1450009732211</v>
          </cell>
          <cell r="G34">
            <v>2299311</v>
          </cell>
          <cell r="H34">
            <v>0</v>
          </cell>
          <cell r="I34">
            <v>0</v>
          </cell>
          <cell r="J34">
            <v>15000</v>
          </cell>
          <cell r="K34">
            <v>491207</v>
          </cell>
          <cell r="L34">
            <v>821207</v>
          </cell>
          <cell r="M34">
            <v>3120518</v>
          </cell>
          <cell r="N34">
            <v>22993.11</v>
          </cell>
          <cell r="O34">
            <v>45986.22</v>
          </cell>
          <cell r="P34">
            <v>22993.11</v>
          </cell>
          <cell r="Q34">
            <v>3028545.56</v>
          </cell>
        </row>
        <row r="35">
          <cell r="C35" t="str">
            <v>Gusti Ngurah CATRANA</v>
          </cell>
          <cell r="D35" t="str">
            <v>Sopir</v>
          </cell>
          <cell r="E35">
            <v>26</v>
          </cell>
          <cell r="F35">
            <v>1450009731031</v>
          </cell>
          <cell r="G35">
            <v>2299311</v>
          </cell>
          <cell r="H35">
            <v>0</v>
          </cell>
          <cell r="I35">
            <v>0</v>
          </cell>
          <cell r="J35">
            <v>15000</v>
          </cell>
          <cell r="K35">
            <v>463918</v>
          </cell>
          <cell r="L35">
            <v>853918</v>
          </cell>
          <cell r="M35">
            <v>3153229</v>
          </cell>
          <cell r="N35">
            <v>22993.11</v>
          </cell>
          <cell r="O35">
            <v>45986.22</v>
          </cell>
          <cell r="P35">
            <v>22993.11</v>
          </cell>
          <cell r="Q35">
            <v>3061256.56</v>
          </cell>
        </row>
        <row r="36">
          <cell r="C36" t="str">
            <v>Gusti Ngurah Nym MURDITA</v>
          </cell>
          <cell r="D36" t="str">
            <v>Sopir</v>
          </cell>
          <cell r="E36">
            <v>15</v>
          </cell>
          <cell r="F36">
            <v>1450009731874</v>
          </cell>
          <cell r="G36">
            <v>2299311</v>
          </cell>
          <cell r="H36">
            <v>0</v>
          </cell>
          <cell r="I36">
            <v>0</v>
          </cell>
          <cell r="J36">
            <v>15000</v>
          </cell>
          <cell r="K36">
            <v>436628</v>
          </cell>
          <cell r="L36">
            <v>661628</v>
          </cell>
          <cell r="M36">
            <v>2960939</v>
          </cell>
          <cell r="N36">
            <v>22993.11</v>
          </cell>
          <cell r="O36">
            <v>45986.22</v>
          </cell>
          <cell r="P36">
            <v>22993.11</v>
          </cell>
          <cell r="Q36">
            <v>2868966.56</v>
          </cell>
        </row>
        <row r="37">
          <cell r="C37" t="str">
            <v>IDA BAGUS KADE SUSILA</v>
          </cell>
          <cell r="D37" t="str">
            <v>Sopir</v>
          </cell>
          <cell r="E37">
            <v>23</v>
          </cell>
          <cell r="F37" t="str">
            <v>1450010994818</v>
          </cell>
          <cell r="G37">
            <v>2299311</v>
          </cell>
          <cell r="H37">
            <v>0</v>
          </cell>
          <cell r="I37">
            <v>0</v>
          </cell>
          <cell r="J37">
            <v>15000</v>
          </cell>
          <cell r="K37">
            <v>600369</v>
          </cell>
          <cell r="L37">
            <v>945369</v>
          </cell>
          <cell r="M37">
            <v>3244680</v>
          </cell>
          <cell r="N37">
            <v>22993.11</v>
          </cell>
          <cell r="O37">
            <v>45986.22</v>
          </cell>
          <cell r="P37">
            <v>22993.11</v>
          </cell>
          <cell r="Q37">
            <v>3152707.56</v>
          </cell>
        </row>
        <row r="38">
          <cell r="C38" t="str">
            <v>IDA BAGUS PUTU ARTAKA</v>
          </cell>
          <cell r="D38" t="str">
            <v>Sopir</v>
          </cell>
          <cell r="E38">
            <v>18</v>
          </cell>
          <cell r="F38" t="str">
            <v>9000013956140</v>
          </cell>
          <cell r="G38">
            <v>2299311</v>
          </cell>
          <cell r="H38">
            <v>0</v>
          </cell>
          <cell r="I38">
            <v>0</v>
          </cell>
          <cell r="J38">
            <v>15000</v>
          </cell>
          <cell r="K38">
            <v>463922</v>
          </cell>
          <cell r="L38">
            <v>733922</v>
          </cell>
          <cell r="M38">
            <v>3033233</v>
          </cell>
          <cell r="N38">
            <v>22993.11</v>
          </cell>
          <cell r="O38">
            <v>45986.22</v>
          </cell>
          <cell r="P38">
            <v>22993.11</v>
          </cell>
          <cell r="Q38">
            <v>2941260.56</v>
          </cell>
        </row>
        <row r="39">
          <cell r="C39" t="str">
            <v>KANCE, I Putu</v>
          </cell>
          <cell r="D39" t="str">
            <v>Sopir</v>
          </cell>
          <cell r="E39">
            <v>18</v>
          </cell>
          <cell r="F39">
            <v>1450009731072</v>
          </cell>
          <cell r="G39">
            <v>2299311</v>
          </cell>
          <cell r="H39">
            <v>0</v>
          </cell>
          <cell r="I39">
            <v>0</v>
          </cell>
          <cell r="J39">
            <v>15000</v>
          </cell>
          <cell r="K39">
            <v>463918</v>
          </cell>
          <cell r="L39">
            <v>733918</v>
          </cell>
          <cell r="M39">
            <v>3033229</v>
          </cell>
          <cell r="N39">
            <v>22993.11</v>
          </cell>
          <cell r="O39">
            <v>45986.22</v>
          </cell>
          <cell r="P39">
            <v>22993.11</v>
          </cell>
          <cell r="Q39">
            <v>2941256.56</v>
          </cell>
          <cell r="R39">
            <v>575000</v>
          </cell>
        </row>
        <row r="40">
          <cell r="C40" t="str">
            <v>KARIADI, I Nyoman</v>
          </cell>
          <cell r="D40" t="str">
            <v>Sopir</v>
          </cell>
          <cell r="E40">
            <v>16</v>
          </cell>
          <cell r="F40">
            <v>1450009732096</v>
          </cell>
          <cell r="G40">
            <v>2299311</v>
          </cell>
          <cell r="H40">
            <v>0</v>
          </cell>
          <cell r="I40">
            <v>0</v>
          </cell>
          <cell r="J40">
            <v>15000</v>
          </cell>
          <cell r="K40">
            <v>463918</v>
          </cell>
          <cell r="L40">
            <v>703918</v>
          </cell>
          <cell r="M40">
            <v>3003229</v>
          </cell>
          <cell r="N40">
            <v>22993.11</v>
          </cell>
          <cell r="O40">
            <v>45986.22</v>
          </cell>
          <cell r="P40">
            <v>22993.11</v>
          </cell>
          <cell r="Q40">
            <v>2911256.56</v>
          </cell>
        </row>
        <row r="41">
          <cell r="C41" t="str">
            <v>KASIH, I Wayan</v>
          </cell>
          <cell r="D41" t="str">
            <v>Sopir</v>
          </cell>
        </row>
        <row r="42">
          <cell r="C42" t="str">
            <v>LANUS GABING, I Nengah</v>
          </cell>
          <cell r="D42" t="str">
            <v>Sopir</v>
          </cell>
          <cell r="E42">
            <v>22</v>
          </cell>
          <cell r="F42">
            <v>1450011033004</v>
          </cell>
          <cell r="G42">
            <v>2299311</v>
          </cell>
          <cell r="H42">
            <v>0</v>
          </cell>
          <cell r="I42">
            <v>0</v>
          </cell>
          <cell r="J42">
            <v>15000</v>
          </cell>
          <cell r="K42">
            <v>436630</v>
          </cell>
          <cell r="L42">
            <v>766630</v>
          </cell>
          <cell r="M42">
            <v>3065941</v>
          </cell>
          <cell r="N42">
            <v>22993.11</v>
          </cell>
          <cell r="O42">
            <v>45986.22</v>
          </cell>
          <cell r="P42">
            <v>22993.11</v>
          </cell>
          <cell r="Q42">
            <v>2973968.56</v>
          </cell>
          <cell r="R42">
            <v>460000</v>
          </cell>
        </row>
        <row r="43">
          <cell r="C43" t="str">
            <v>LAYA GAPAR, I Made</v>
          </cell>
          <cell r="D43" t="str">
            <v>Sopir</v>
          </cell>
          <cell r="E43">
            <v>18</v>
          </cell>
          <cell r="F43">
            <v>1450009730694</v>
          </cell>
          <cell r="G43">
            <v>2299311</v>
          </cell>
          <cell r="H43">
            <v>0</v>
          </cell>
          <cell r="I43">
            <v>0</v>
          </cell>
          <cell r="J43">
            <v>15000</v>
          </cell>
          <cell r="K43">
            <v>573075</v>
          </cell>
          <cell r="L43">
            <v>843075</v>
          </cell>
          <cell r="M43">
            <v>3142386</v>
          </cell>
          <cell r="N43">
            <v>22993.11</v>
          </cell>
          <cell r="O43">
            <v>45986.22</v>
          </cell>
          <cell r="P43">
            <v>22993.11</v>
          </cell>
          <cell r="Q43">
            <v>3050413.56</v>
          </cell>
        </row>
        <row r="44">
          <cell r="C44" t="str">
            <v>MERSEDES, I Made</v>
          </cell>
          <cell r="D44" t="str">
            <v>Sopir</v>
          </cell>
          <cell r="E44">
            <v>17</v>
          </cell>
          <cell r="F44" t="str">
            <v>9000020810934</v>
          </cell>
          <cell r="G44">
            <v>2299311</v>
          </cell>
          <cell r="H44">
            <v>0</v>
          </cell>
          <cell r="I44">
            <v>0</v>
          </cell>
          <cell r="J44">
            <v>15000</v>
          </cell>
          <cell r="K44">
            <v>409339</v>
          </cell>
          <cell r="L44">
            <v>664339</v>
          </cell>
          <cell r="M44">
            <v>2963650</v>
          </cell>
          <cell r="N44">
            <v>22993.11</v>
          </cell>
          <cell r="O44">
            <v>45986.22</v>
          </cell>
          <cell r="P44">
            <v>22993.11</v>
          </cell>
          <cell r="Q44">
            <v>2871677.56</v>
          </cell>
        </row>
        <row r="45">
          <cell r="C45" t="str">
            <v>MERTA KEMBAR, I Nengah</v>
          </cell>
          <cell r="D45" t="str">
            <v>Sopir</v>
          </cell>
          <cell r="E45">
            <v>20</v>
          </cell>
          <cell r="F45">
            <v>1450009741865</v>
          </cell>
          <cell r="G45">
            <v>2299311</v>
          </cell>
          <cell r="H45">
            <v>0</v>
          </cell>
          <cell r="I45">
            <v>0</v>
          </cell>
          <cell r="J45">
            <v>15000</v>
          </cell>
          <cell r="K45">
            <v>409339</v>
          </cell>
          <cell r="L45">
            <v>709339</v>
          </cell>
          <cell r="M45">
            <v>3008650</v>
          </cell>
          <cell r="N45">
            <v>22993.11</v>
          </cell>
          <cell r="O45">
            <v>45986.22</v>
          </cell>
          <cell r="P45">
            <v>22993.11</v>
          </cell>
          <cell r="Q45">
            <v>2916677.56</v>
          </cell>
          <cell r="R45">
            <v>575000</v>
          </cell>
        </row>
        <row r="46">
          <cell r="C46" t="str">
            <v>MERTA, I Ketut</v>
          </cell>
          <cell r="D46" t="str">
            <v>Sopir</v>
          </cell>
          <cell r="E46">
            <v>22</v>
          </cell>
          <cell r="F46">
            <v>1450009731007</v>
          </cell>
          <cell r="G46">
            <v>2299311</v>
          </cell>
          <cell r="H46">
            <v>0</v>
          </cell>
          <cell r="I46">
            <v>0</v>
          </cell>
          <cell r="J46">
            <v>15000</v>
          </cell>
          <cell r="K46">
            <v>463918</v>
          </cell>
          <cell r="L46">
            <v>793918</v>
          </cell>
          <cell r="M46">
            <v>3093229</v>
          </cell>
          <cell r="N46">
            <v>22993.11</v>
          </cell>
          <cell r="O46">
            <v>45986.22</v>
          </cell>
          <cell r="P46">
            <v>22993.11</v>
          </cell>
          <cell r="Q46">
            <v>3001256.56</v>
          </cell>
        </row>
        <row r="47">
          <cell r="C47" t="str">
            <v>MUDANA, I Made</v>
          </cell>
          <cell r="D47" t="str">
            <v>Sopir</v>
          </cell>
          <cell r="E47">
            <v>19</v>
          </cell>
          <cell r="F47">
            <v>1450009828357</v>
          </cell>
          <cell r="G47">
            <v>2299311</v>
          </cell>
          <cell r="H47">
            <v>0</v>
          </cell>
          <cell r="I47">
            <v>0</v>
          </cell>
          <cell r="J47">
            <v>15000</v>
          </cell>
          <cell r="K47">
            <v>463918</v>
          </cell>
          <cell r="L47">
            <v>748918</v>
          </cell>
          <cell r="M47">
            <v>3048229</v>
          </cell>
          <cell r="N47">
            <v>22993.11</v>
          </cell>
          <cell r="O47">
            <v>45986.22</v>
          </cell>
          <cell r="P47">
            <v>22993.11</v>
          </cell>
          <cell r="Q47">
            <v>2956256.56</v>
          </cell>
        </row>
        <row r="48">
          <cell r="C48" t="str">
            <v>MULIARTHA, I Made</v>
          </cell>
          <cell r="D48" t="str">
            <v>Sopir</v>
          </cell>
          <cell r="E48">
            <v>21</v>
          </cell>
          <cell r="F48">
            <v>1450009731601</v>
          </cell>
          <cell r="G48">
            <v>2299311</v>
          </cell>
          <cell r="H48">
            <v>0</v>
          </cell>
          <cell r="I48">
            <v>0</v>
          </cell>
          <cell r="J48">
            <v>15000</v>
          </cell>
          <cell r="K48">
            <v>409339</v>
          </cell>
          <cell r="L48">
            <v>724339</v>
          </cell>
          <cell r="M48">
            <v>3023650</v>
          </cell>
          <cell r="N48">
            <v>22993.11</v>
          </cell>
          <cell r="O48">
            <v>45986.22</v>
          </cell>
          <cell r="P48">
            <v>22993.11</v>
          </cell>
          <cell r="Q48">
            <v>2931677.56</v>
          </cell>
        </row>
        <row r="49">
          <cell r="C49" t="str">
            <v>NARKA, I Nyoman</v>
          </cell>
          <cell r="D49" t="str">
            <v>Sopir</v>
          </cell>
        </row>
        <row r="50">
          <cell r="C50" t="str">
            <v xml:space="preserve">PANDE SUDIASA, I Made </v>
          </cell>
          <cell r="D50" t="str">
            <v>Sopir</v>
          </cell>
          <cell r="E50">
            <v>19</v>
          </cell>
          <cell r="F50" t="str">
            <v>9000013762902</v>
          </cell>
          <cell r="G50">
            <v>2299311</v>
          </cell>
          <cell r="H50">
            <v>0</v>
          </cell>
          <cell r="I50">
            <v>0</v>
          </cell>
          <cell r="J50">
            <v>15000</v>
          </cell>
          <cell r="K50">
            <v>518499</v>
          </cell>
          <cell r="L50">
            <v>803499</v>
          </cell>
          <cell r="M50">
            <v>3102810</v>
          </cell>
          <cell r="N50">
            <v>22993.11</v>
          </cell>
          <cell r="O50">
            <v>45986.22</v>
          </cell>
          <cell r="P50">
            <v>22993.11</v>
          </cell>
          <cell r="Q50">
            <v>3010837.56</v>
          </cell>
        </row>
        <row r="51">
          <cell r="C51" t="str">
            <v>PUJA ADNYANA, I Komang</v>
          </cell>
          <cell r="D51" t="str">
            <v>Sopir</v>
          </cell>
          <cell r="E51">
            <v>20</v>
          </cell>
          <cell r="F51">
            <v>1450009731817</v>
          </cell>
          <cell r="G51">
            <v>2299311</v>
          </cell>
          <cell r="H51">
            <v>0</v>
          </cell>
          <cell r="I51">
            <v>0</v>
          </cell>
          <cell r="J51">
            <v>15000</v>
          </cell>
          <cell r="K51">
            <v>463918</v>
          </cell>
          <cell r="L51">
            <v>763918</v>
          </cell>
          <cell r="M51">
            <v>3063229</v>
          </cell>
          <cell r="N51">
            <v>22993.11</v>
          </cell>
          <cell r="O51">
            <v>45986.22</v>
          </cell>
          <cell r="P51">
            <v>22993.11</v>
          </cell>
          <cell r="Q51">
            <v>2971256.56</v>
          </cell>
        </row>
        <row r="52">
          <cell r="C52" t="str">
            <v>PUTRA ADNYANA, I Nyoman</v>
          </cell>
          <cell r="D52" t="str">
            <v>Sopir</v>
          </cell>
          <cell r="E52">
            <v>18</v>
          </cell>
          <cell r="F52">
            <v>1450009734993</v>
          </cell>
          <cell r="G52">
            <v>2299311</v>
          </cell>
          <cell r="H52">
            <v>0</v>
          </cell>
          <cell r="I52">
            <v>0</v>
          </cell>
          <cell r="J52">
            <v>15000</v>
          </cell>
          <cell r="K52">
            <v>409339</v>
          </cell>
          <cell r="L52">
            <v>679339</v>
          </cell>
          <cell r="M52">
            <v>2978650</v>
          </cell>
          <cell r="N52">
            <v>22993.11</v>
          </cell>
          <cell r="O52">
            <v>45986.22</v>
          </cell>
          <cell r="P52">
            <v>22993.11</v>
          </cell>
          <cell r="Q52">
            <v>2886677.56</v>
          </cell>
        </row>
        <row r="53">
          <cell r="C53" t="str">
            <v>RENATA, I Ketut</v>
          </cell>
          <cell r="D53" t="str">
            <v>Sopir</v>
          </cell>
          <cell r="E53">
            <v>23</v>
          </cell>
          <cell r="F53">
            <v>1450009741592</v>
          </cell>
          <cell r="G53">
            <v>2299311</v>
          </cell>
          <cell r="H53">
            <v>0</v>
          </cell>
          <cell r="I53">
            <v>0</v>
          </cell>
          <cell r="J53">
            <v>15000</v>
          </cell>
          <cell r="K53">
            <v>491207</v>
          </cell>
          <cell r="L53">
            <v>836207</v>
          </cell>
          <cell r="M53">
            <v>3135518</v>
          </cell>
          <cell r="N53">
            <v>22993.11</v>
          </cell>
          <cell r="O53">
            <v>45986.22</v>
          </cell>
          <cell r="P53">
            <v>22993.11</v>
          </cell>
          <cell r="Q53">
            <v>3043545.56</v>
          </cell>
        </row>
        <row r="54">
          <cell r="C54" t="str">
            <v>RESTIANA, I Made</v>
          </cell>
          <cell r="D54" t="str">
            <v>Sopir</v>
          </cell>
        </row>
        <row r="55">
          <cell r="C55" t="str">
            <v>RUSCIPTA, I Gede</v>
          </cell>
          <cell r="D55" t="str">
            <v>Sopir</v>
          </cell>
          <cell r="E55">
            <v>18</v>
          </cell>
          <cell r="F55">
            <v>1450009734977</v>
          </cell>
          <cell r="G55">
            <v>2299311</v>
          </cell>
          <cell r="H55">
            <v>0</v>
          </cell>
          <cell r="I55">
            <v>0</v>
          </cell>
          <cell r="J55">
            <v>15000</v>
          </cell>
          <cell r="K55">
            <v>491207</v>
          </cell>
          <cell r="L55">
            <v>761207</v>
          </cell>
          <cell r="M55">
            <v>3060518</v>
          </cell>
          <cell r="N55">
            <v>22993.11</v>
          </cell>
          <cell r="O55">
            <v>45986.22</v>
          </cell>
          <cell r="P55">
            <v>22993.11</v>
          </cell>
          <cell r="Q55">
            <v>2968545.56</v>
          </cell>
        </row>
        <row r="56">
          <cell r="C56" t="str">
            <v>SABDA, I Wayan</v>
          </cell>
          <cell r="D56" t="str">
            <v>Sopir</v>
          </cell>
          <cell r="E56">
            <v>20</v>
          </cell>
          <cell r="F56">
            <v>1450009730462</v>
          </cell>
          <cell r="G56">
            <v>2299311</v>
          </cell>
          <cell r="H56">
            <v>0</v>
          </cell>
          <cell r="I56">
            <v>0</v>
          </cell>
          <cell r="J56">
            <v>15000</v>
          </cell>
          <cell r="K56">
            <v>491207</v>
          </cell>
          <cell r="L56">
            <v>791207</v>
          </cell>
          <cell r="M56">
            <v>3090518</v>
          </cell>
          <cell r="N56">
            <v>22993.11</v>
          </cell>
          <cell r="O56">
            <v>45986.22</v>
          </cell>
          <cell r="P56">
            <v>22993.11</v>
          </cell>
          <cell r="Q56">
            <v>2998545.56</v>
          </cell>
        </row>
        <row r="57">
          <cell r="C57" t="str">
            <v>SARIAWAN, I Wayan</v>
          </cell>
          <cell r="D57" t="str">
            <v>Sopir</v>
          </cell>
          <cell r="E57">
            <v>18</v>
          </cell>
          <cell r="F57">
            <v>1450009730785</v>
          </cell>
          <cell r="G57">
            <v>2299311</v>
          </cell>
          <cell r="I57">
            <v>0</v>
          </cell>
          <cell r="J57">
            <v>15000</v>
          </cell>
          <cell r="K57">
            <v>569640</v>
          </cell>
          <cell r="L57">
            <v>839640</v>
          </cell>
          <cell r="M57">
            <v>3138951</v>
          </cell>
          <cell r="N57">
            <v>22993.11</v>
          </cell>
          <cell r="O57">
            <v>45986.22</v>
          </cell>
          <cell r="P57">
            <v>22993.11</v>
          </cell>
          <cell r="Q57">
            <v>3046978.56</v>
          </cell>
          <cell r="R57">
            <v>460000</v>
          </cell>
        </row>
        <row r="58">
          <cell r="C58" t="str">
            <v>SARI KEMBAR, I Nym</v>
          </cell>
          <cell r="D58" t="str">
            <v>Sopir</v>
          </cell>
          <cell r="E58">
            <v>16</v>
          </cell>
          <cell r="F58">
            <v>1450009730496</v>
          </cell>
          <cell r="G58">
            <v>2299311</v>
          </cell>
          <cell r="H58">
            <v>0</v>
          </cell>
          <cell r="I58">
            <v>0</v>
          </cell>
          <cell r="J58">
            <v>15000</v>
          </cell>
          <cell r="K58">
            <v>518496</v>
          </cell>
          <cell r="L58">
            <v>758496</v>
          </cell>
          <cell r="M58">
            <v>3057807</v>
          </cell>
          <cell r="N58">
            <v>22993.11</v>
          </cell>
          <cell r="O58">
            <v>45986.22</v>
          </cell>
          <cell r="P58">
            <v>22993.11</v>
          </cell>
          <cell r="Q58">
            <v>2965834.56</v>
          </cell>
          <cell r="R58">
            <v>575000</v>
          </cell>
        </row>
        <row r="59">
          <cell r="C59" t="str">
            <v>SARTONO, I Made</v>
          </cell>
          <cell r="D59" t="str">
            <v>Sopir</v>
          </cell>
          <cell r="E59">
            <v>20</v>
          </cell>
          <cell r="F59">
            <v>1450009732260</v>
          </cell>
          <cell r="G59">
            <v>2299311</v>
          </cell>
          <cell r="H59">
            <v>0</v>
          </cell>
          <cell r="I59">
            <v>0</v>
          </cell>
          <cell r="J59">
            <v>15000</v>
          </cell>
          <cell r="K59">
            <v>518496</v>
          </cell>
          <cell r="L59">
            <v>818496</v>
          </cell>
          <cell r="M59">
            <v>3117807</v>
          </cell>
          <cell r="N59">
            <v>22993.11</v>
          </cell>
          <cell r="O59">
            <v>45986.22</v>
          </cell>
          <cell r="P59">
            <v>22993.11</v>
          </cell>
          <cell r="Q59">
            <v>3025834.56</v>
          </cell>
        </row>
        <row r="60">
          <cell r="C60" t="str">
            <v>SELAMET ASTAWA, I Wayan</v>
          </cell>
          <cell r="D60" t="str">
            <v>Sopir</v>
          </cell>
          <cell r="E60">
            <v>16</v>
          </cell>
          <cell r="F60">
            <v>1450009732062</v>
          </cell>
          <cell r="G60">
            <v>2299311</v>
          </cell>
          <cell r="H60">
            <v>0</v>
          </cell>
          <cell r="I60">
            <v>0</v>
          </cell>
          <cell r="J60">
            <v>15000</v>
          </cell>
          <cell r="K60">
            <v>436628</v>
          </cell>
          <cell r="L60">
            <v>676628</v>
          </cell>
          <cell r="M60">
            <v>2975939</v>
          </cell>
          <cell r="N60">
            <v>22993.11</v>
          </cell>
          <cell r="O60">
            <v>45986.22</v>
          </cell>
          <cell r="P60">
            <v>22993.11</v>
          </cell>
          <cell r="Q60">
            <v>2883966.56</v>
          </cell>
        </row>
        <row r="61">
          <cell r="C61" t="str">
            <v>SILA DARSANA, I Made</v>
          </cell>
          <cell r="D61" t="str">
            <v>Sopir</v>
          </cell>
          <cell r="E61">
            <v>17</v>
          </cell>
          <cell r="F61">
            <v>1450009731908</v>
          </cell>
          <cell r="G61">
            <v>2299311</v>
          </cell>
          <cell r="H61">
            <v>0</v>
          </cell>
          <cell r="I61">
            <v>0</v>
          </cell>
          <cell r="J61">
            <v>15000</v>
          </cell>
          <cell r="K61">
            <v>436628</v>
          </cell>
          <cell r="L61">
            <v>691628</v>
          </cell>
          <cell r="M61">
            <v>2990939</v>
          </cell>
          <cell r="N61">
            <v>22993.11</v>
          </cell>
          <cell r="O61">
            <v>45986.22</v>
          </cell>
          <cell r="P61">
            <v>22993.11</v>
          </cell>
          <cell r="Q61">
            <v>2898966.56</v>
          </cell>
          <cell r="R61">
            <v>230000</v>
          </cell>
        </row>
        <row r="62">
          <cell r="C62" t="str">
            <v>SILUR, I Wayan</v>
          </cell>
          <cell r="D62" t="str">
            <v>Sopir</v>
          </cell>
          <cell r="E62">
            <v>19</v>
          </cell>
          <cell r="F62">
            <v>1450009732328</v>
          </cell>
          <cell r="G62">
            <v>2299311</v>
          </cell>
          <cell r="H62">
            <v>0</v>
          </cell>
          <cell r="I62">
            <v>0</v>
          </cell>
          <cell r="J62">
            <v>15000</v>
          </cell>
          <cell r="K62">
            <v>573075</v>
          </cell>
          <cell r="L62">
            <v>858075</v>
          </cell>
          <cell r="M62">
            <v>3157386</v>
          </cell>
          <cell r="N62">
            <v>22993.11</v>
          </cell>
          <cell r="O62">
            <v>45986.22</v>
          </cell>
          <cell r="P62">
            <v>22993.11</v>
          </cell>
          <cell r="Q62">
            <v>3065413.56</v>
          </cell>
        </row>
        <row r="63">
          <cell r="C63" t="str">
            <v>SIMPEN, I Kadek</v>
          </cell>
          <cell r="D63" t="str">
            <v>Sopir</v>
          </cell>
          <cell r="E63">
            <v>23</v>
          </cell>
          <cell r="F63" t="str">
            <v>9000020787124</v>
          </cell>
          <cell r="G63">
            <v>2299311</v>
          </cell>
          <cell r="H63">
            <v>0</v>
          </cell>
          <cell r="I63">
            <v>0</v>
          </cell>
          <cell r="J63">
            <v>15000</v>
          </cell>
          <cell r="K63">
            <v>463918</v>
          </cell>
          <cell r="L63">
            <v>808918</v>
          </cell>
          <cell r="M63">
            <v>3108229</v>
          </cell>
          <cell r="N63">
            <v>22993.11</v>
          </cell>
          <cell r="O63">
            <v>45986.22</v>
          </cell>
          <cell r="P63">
            <v>22993.11</v>
          </cell>
          <cell r="Q63">
            <v>3016256.56</v>
          </cell>
        </row>
        <row r="64">
          <cell r="C64" t="str">
            <v>SUARDANA, I Made</v>
          </cell>
          <cell r="D64" t="str">
            <v>Sopir</v>
          </cell>
          <cell r="E64">
            <v>16</v>
          </cell>
          <cell r="F64">
            <v>1450009731577</v>
          </cell>
          <cell r="G64">
            <v>2299311</v>
          </cell>
          <cell r="H64">
            <v>0</v>
          </cell>
          <cell r="I64">
            <v>0</v>
          </cell>
          <cell r="J64">
            <v>15000</v>
          </cell>
          <cell r="K64">
            <v>354761</v>
          </cell>
          <cell r="L64">
            <v>594761</v>
          </cell>
          <cell r="M64">
            <v>2894072</v>
          </cell>
          <cell r="N64">
            <v>22993.11</v>
          </cell>
          <cell r="O64">
            <v>45986.22</v>
          </cell>
          <cell r="P64">
            <v>22993.11</v>
          </cell>
          <cell r="Q64">
            <v>2802099.56</v>
          </cell>
        </row>
        <row r="65">
          <cell r="C65" t="str">
            <v>SUARDIKA, I Ngh</v>
          </cell>
          <cell r="D65" t="str">
            <v>Sopir</v>
          </cell>
          <cell r="E65">
            <v>21</v>
          </cell>
          <cell r="F65">
            <v>1450009746187</v>
          </cell>
          <cell r="G65">
            <v>2299311</v>
          </cell>
          <cell r="H65">
            <v>0</v>
          </cell>
          <cell r="I65">
            <v>0</v>
          </cell>
          <cell r="J65">
            <v>15000</v>
          </cell>
          <cell r="K65">
            <v>382050</v>
          </cell>
          <cell r="L65">
            <v>697050</v>
          </cell>
          <cell r="M65">
            <v>2996361</v>
          </cell>
          <cell r="N65">
            <v>22993.11</v>
          </cell>
          <cell r="O65">
            <v>45986.22</v>
          </cell>
          <cell r="P65">
            <v>22993.11</v>
          </cell>
          <cell r="Q65">
            <v>2904388.56</v>
          </cell>
        </row>
        <row r="66">
          <cell r="C66" t="str">
            <v>SUARDITA, I Komang</v>
          </cell>
          <cell r="D66" t="str">
            <v>Sopir</v>
          </cell>
          <cell r="E66">
            <v>17</v>
          </cell>
          <cell r="F66" t="str">
            <v>9000025453532</v>
          </cell>
          <cell r="G66">
            <v>2299311</v>
          </cell>
          <cell r="H66">
            <v>0</v>
          </cell>
          <cell r="I66">
            <v>0</v>
          </cell>
          <cell r="J66">
            <v>15000</v>
          </cell>
          <cell r="K66">
            <v>573080</v>
          </cell>
          <cell r="L66">
            <v>828080</v>
          </cell>
          <cell r="M66">
            <v>3127391</v>
          </cell>
          <cell r="N66">
            <v>22993.11</v>
          </cell>
          <cell r="O66">
            <v>45986.22</v>
          </cell>
          <cell r="P66">
            <v>22993.11</v>
          </cell>
          <cell r="Q66">
            <v>3035418.56</v>
          </cell>
        </row>
        <row r="67">
          <cell r="C67" t="str">
            <v>SUARJANA, I Made</v>
          </cell>
          <cell r="D67" t="str">
            <v>Sopir</v>
          </cell>
          <cell r="E67">
            <v>17</v>
          </cell>
          <cell r="F67">
            <v>1450009731700</v>
          </cell>
          <cell r="G67">
            <v>2299311</v>
          </cell>
          <cell r="H67">
            <v>0</v>
          </cell>
          <cell r="I67">
            <v>0</v>
          </cell>
          <cell r="J67">
            <v>15000</v>
          </cell>
          <cell r="K67">
            <v>491207</v>
          </cell>
          <cell r="L67">
            <v>746207</v>
          </cell>
          <cell r="M67">
            <v>3045518</v>
          </cell>
          <cell r="N67">
            <v>22993.11</v>
          </cell>
          <cell r="O67">
            <v>45986.22</v>
          </cell>
          <cell r="P67">
            <v>22993.11</v>
          </cell>
          <cell r="Q67">
            <v>2953545.56</v>
          </cell>
          <cell r="R67">
            <v>575000</v>
          </cell>
        </row>
        <row r="68">
          <cell r="C68" t="str">
            <v>SUARSA, I Komang</v>
          </cell>
          <cell r="D68" t="str">
            <v>Sopir</v>
          </cell>
          <cell r="E68">
            <v>20</v>
          </cell>
          <cell r="F68">
            <v>1450009746153</v>
          </cell>
          <cell r="G68">
            <v>2299311</v>
          </cell>
          <cell r="H68">
            <v>0</v>
          </cell>
          <cell r="I68">
            <v>0</v>
          </cell>
          <cell r="J68">
            <v>15000</v>
          </cell>
          <cell r="K68">
            <v>491207</v>
          </cell>
          <cell r="L68">
            <v>791207</v>
          </cell>
          <cell r="M68">
            <v>3090518</v>
          </cell>
          <cell r="N68">
            <v>22993.11</v>
          </cell>
          <cell r="O68">
            <v>45986.22</v>
          </cell>
          <cell r="P68">
            <v>22993.11</v>
          </cell>
          <cell r="Q68">
            <v>2998545.56</v>
          </cell>
        </row>
        <row r="69">
          <cell r="C69" t="str">
            <v>SUARTIKA, I Ketut</v>
          </cell>
          <cell r="D69" t="str">
            <v>Sopir</v>
          </cell>
          <cell r="E69">
            <v>19</v>
          </cell>
          <cell r="F69">
            <v>1450009817590</v>
          </cell>
          <cell r="G69">
            <v>2299311</v>
          </cell>
          <cell r="H69">
            <v>0</v>
          </cell>
          <cell r="I69">
            <v>0</v>
          </cell>
          <cell r="J69">
            <v>15000</v>
          </cell>
          <cell r="K69">
            <v>491207</v>
          </cell>
          <cell r="L69">
            <v>776207</v>
          </cell>
          <cell r="M69">
            <v>3075518</v>
          </cell>
          <cell r="N69">
            <v>22993.11</v>
          </cell>
          <cell r="O69">
            <v>45986.22</v>
          </cell>
          <cell r="P69">
            <v>22993.11</v>
          </cell>
          <cell r="Q69">
            <v>2983545.56</v>
          </cell>
        </row>
        <row r="70">
          <cell r="C70" t="str">
            <v>SUBAGIASA, I Nengah</v>
          </cell>
          <cell r="D70" t="str">
            <v>Sopir</v>
          </cell>
          <cell r="E70">
            <v>18</v>
          </cell>
          <cell r="F70">
            <v>1450009731692</v>
          </cell>
          <cell r="G70">
            <v>2299311</v>
          </cell>
          <cell r="H70">
            <v>0</v>
          </cell>
          <cell r="I70">
            <v>0</v>
          </cell>
          <cell r="J70">
            <v>15000</v>
          </cell>
          <cell r="K70">
            <v>545786</v>
          </cell>
          <cell r="L70">
            <v>815786</v>
          </cell>
          <cell r="M70">
            <v>3115097</v>
          </cell>
          <cell r="N70">
            <v>22993.11</v>
          </cell>
          <cell r="O70">
            <v>45986.22</v>
          </cell>
          <cell r="P70">
            <v>22993.11</v>
          </cell>
          <cell r="Q70">
            <v>3023124.56</v>
          </cell>
        </row>
        <row r="71">
          <cell r="C71" t="str">
            <v>SUBRATA, I Nyoman</v>
          </cell>
          <cell r="D71" t="str">
            <v>Sopir</v>
          </cell>
          <cell r="E71">
            <v>11</v>
          </cell>
          <cell r="F71">
            <v>1450009736535</v>
          </cell>
          <cell r="G71">
            <v>2299311</v>
          </cell>
          <cell r="H71">
            <v>0</v>
          </cell>
          <cell r="I71">
            <v>0</v>
          </cell>
          <cell r="J71">
            <v>15000</v>
          </cell>
          <cell r="K71">
            <v>354761</v>
          </cell>
          <cell r="L71">
            <v>519761</v>
          </cell>
          <cell r="M71">
            <v>2819072</v>
          </cell>
          <cell r="N71">
            <v>22993.11</v>
          </cell>
          <cell r="O71">
            <v>45986.22</v>
          </cell>
          <cell r="P71">
            <v>22993.11</v>
          </cell>
          <cell r="Q71">
            <v>2727099.56</v>
          </cell>
          <cell r="R71">
            <v>460000</v>
          </cell>
        </row>
        <row r="72">
          <cell r="C72" t="str">
            <v>SUDANA, I Nyoman</v>
          </cell>
          <cell r="D72" t="str">
            <v>Sopir</v>
          </cell>
          <cell r="E72">
            <v>24</v>
          </cell>
          <cell r="F72">
            <v>1450009819273</v>
          </cell>
          <cell r="G72">
            <v>2299311</v>
          </cell>
          <cell r="H72">
            <v>0</v>
          </cell>
          <cell r="I72">
            <v>0</v>
          </cell>
          <cell r="J72">
            <v>15000</v>
          </cell>
          <cell r="K72">
            <v>545786</v>
          </cell>
          <cell r="L72">
            <v>905786</v>
          </cell>
          <cell r="M72">
            <v>3205097</v>
          </cell>
          <cell r="N72">
            <v>22993.11</v>
          </cell>
          <cell r="O72">
            <v>45986.22</v>
          </cell>
          <cell r="P72">
            <v>22993.11</v>
          </cell>
          <cell r="Q72">
            <v>3113124.56</v>
          </cell>
        </row>
        <row r="73">
          <cell r="C73" t="str">
            <v>SUDARMA, I Komang</v>
          </cell>
          <cell r="D73" t="str">
            <v>Sopir</v>
          </cell>
          <cell r="E73">
            <v>22</v>
          </cell>
          <cell r="F73">
            <v>1450010304166</v>
          </cell>
          <cell r="G73">
            <v>2299311</v>
          </cell>
          <cell r="H73">
            <v>0</v>
          </cell>
          <cell r="I73">
            <v>0</v>
          </cell>
          <cell r="J73">
            <v>15000</v>
          </cell>
          <cell r="K73">
            <v>436629</v>
          </cell>
          <cell r="L73">
            <v>766629</v>
          </cell>
          <cell r="M73">
            <v>3065940</v>
          </cell>
          <cell r="N73">
            <v>22993.11</v>
          </cell>
          <cell r="O73">
            <v>45986.22</v>
          </cell>
          <cell r="P73">
            <v>22993.11</v>
          </cell>
          <cell r="Q73">
            <v>2973967.56</v>
          </cell>
        </row>
        <row r="74">
          <cell r="C74" t="str">
            <v>SUDARTIKA, I Nengah</v>
          </cell>
          <cell r="D74" t="str">
            <v>Sopir</v>
          </cell>
          <cell r="E74">
            <v>20</v>
          </cell>
          <cell r="F74">
            <v>1450010302525</v>
          </cell>
          <cell r="G74">
            <v>2299311</v>
          </cell>
          <cell r="H74">
            <v>0</v>
          </cell>
          <cell r="I74">
            <v>0</v>
          </cell>
          <cell r="J74">
            <v>15000</v>
          </cell>
          <cell r="K74">
            <v>463919</v>
          </cell>
          <cell r="L74">
            <v>763919</v>
          </cell>
          <cell r="M74">
            <v>3063230</v>
          </cell>
          <cell r="N74">
            <v>22993.11</v>
          </cell>
          <cell r="O74">
            <v>45986.22</v>
          </cell>
          <cell r="P74">
            <v>22993.11</v>
          </cell>
          <cell r="Q74">
            <v>2971257.56</v>
          </cell>
        </row>
        <row r="75">
          <cell r="C75" t="str">
            <v>SUDIARTHA, I Ketut</v>
          </cell>
          <cell r="D75" t="str">
            <v>Sopir</v>
          </cell>
          <cell r="E75">
            <v>16</v>
          </cell>
          <cell r="F75">
            <v>1450009730769</v>
          </cell>
          <cell r="G75">
            <v>2299311</v>
          </cell>
          <cell r="H75">
            <v>0</v>
          </cell>
          <cell r="I75">
            <v>0</v>
          </cell>
          <cell r="J75">
            <v>15000</v>
          </cell>
          <cell r="K75">
            <v>436628</v>
          </cell>
          <cell r="L75">
            <v>676628</v>
          </cell>
          <cell r="M75">
            <v>2975939</v>
          </cell>
          <cell r="N75">
            <v>22993.11</v>
          </cell>
          <cell r="O75">
            <v>45986.22</v>
          </cell>
          <cell r="P75">
            <v>22993.11</v>
          </cell>
          <cell r="Q75">
            <v>2883966.56</v>
          </cell>
        </row>
        <row r="76">
          <cell r="C76" t="str">
            <v>SUDIRTA, I Nyoman</v>
          </cell>
          <cell r="D76" t="str">
            <v>Sopir</v>
          </cell>
          <cell r="E76">
            <v>16</v>
          </cell>
          <cell r="F76">
            <v>9000004681749</v>
          </cell>
          <cell r="G76">
            <v>2299311</v>
          </cell>
          <cell r="H76">
            <v>0</v>
          </cell>
          <cell r="I76">
            <v>0</v>
          </cell>
          <cell r="J76">
            <v>15000</v>
          </cell>
          <cell r="K76">
            <v>436630</v>
          </cell>
          <cell r="L76">
            <v>676630</v>
          </cell>
          <cell r="M76">
            <v>2975941</v>
          </cell>
          <cell r="N76">
            <v>22993.11</v>
          </cell>
          <cell r="O76">
            <v>45986.22</v>
          </cell>
          <cell r="P76">
            <v>22993.11</v>
          </cell>
          <cell r="Q76">
            <v>2883968.56</v>
          </cell>
        </row>
        <row r="77">
          <cell r="C77" t="str">
            <v>SUDIRTHA, I Nengah</v>
          </cell>
          <cell r="D77" t="str">
            <v>Sopir</v>
          </cell>
          <cell r="E77">
            <v>22</v>
          </cell>
          <cell r="F77">
            <v>1450009731999</v>
          </cell>
          <cell r="G77">
            <v>2299311</v>
          </cell>
          <cell r="H77">
            <v>0</v>
          </cell>
          <cell r="I77">
            <v>0</v>
          </cell>
          <cell r="J77">
            <v>15000</v>
          </cell>
          <cell r="K77">
            <v>491207</v>
          </cell>
          <cell r="L77">
            <v>821207</v>
          </cell>
          <cell r="M77">
            <v>3120518</v>
          </cell>
          <cell r="N77">
            <v>22993.11</v>
          </cell>
          <cell r="O77">
            <v>45986.22</v>
          </cell>
          <cell r="P77">
            <v>22993.11</v>
          </cell>
          <cell r="Q77">
            <v>3028545.56</v>
          </cell>
        </row>
        <row r="78">
          <cell r="C78" t="str">
            <v>SUGIARTA, I Wayan</v>
          </cell>
          <cell r="D78" t="str">
            <v>Sopir</v>
          </cell>
          <cell r="E78">
            <v>18</v>
          </cell>
          <cell r="F78">
            <v>1450009731460</v>
          </cell>
          <cell r="G78">
            <v>2299311</v>
          </cell>
          <cell r="H78">
            <v>0</v>
          </cell>
          <cell r="I78">
            <v>0</v>
          </cell>
          <cell r="J78">
            <v>15000</v>
          </cell>
          <cell r="K78">
            <v>436628</v>
          </cell>
          <cell r="L78">
            <v>706628</v>
          </cell>
          <cell r="M78">
            <v>3005939</v>
          </cell>
          <cell r="N78">
            <v>22993.11</v>
          </cell>
          <cell r="O78">
            <v>45986.22</v>
          </cell>
          <cell r="P78">
            <v>22993.11</v>
          </cell>
          <cell r="Q78">
            <v>2913966.56</v>
          </cell>
          <cell r="R78">
            <v>575000</v>
          </cell>
        </row>
        <row r="79">
          <cell r="C79" t="str">
            <v>SUGITAJAYA, I Ketut</v>
          </cell>
          <cell r="D79" t="str">
            <v>Sopir</v>
          </cell>
          <cell r="E79">
            <v>18</v>
          </cell>
          <cell r="F79">
            <v>1450009820099</v>
          </cell>
          <cell r="G79">
            <v>2299311</v>
          </cell>
          <cell r="H79">
            <v>0</v>
          </cell>
          <cell r="I79">
            <v>0</v>
          </cell>
          <cell r="J79">
            <v>15000</v>
          </cell>
          <cell r="K79">
            <v>600364</v>
          </cell>
          <cell r="L79">
            <v>870364</v>
          </cell>
          <cell r="M79">
            <v>3169675</v>
          </cell>
          <cell r="N79">
            <v>22993.11</v>
          </cell>
          <cell r="O79">
            <v>45986.22</v>
          </cell>
          <cell r="P79">
            <v>22993.11</v>
          </cell>
          <cell r="Q79">
            <v>3077702.56</v>
          </cell>
        </row>
        <row r="80">
          <cell r="C80" t="str">
            <v>SUJANA, I Made</v>
          </cell>
          <cell r="D80" t="str">
            <v>Sopir</v>
          </cell>
          <cell r="E80">
            <v>14</v>
          </cell>
          <cell r="F80">
            <v>1450009731403</v>
          </cell>
          <cell r="G80">
            <v>2299311</v>
          </cell>
          <cell r="H80">
            <v>0</v>
          </cell>
          <cell r="I80">
            <v>0</v>
          </cell>
          <cell r="J80">
            <v>15000</v>
          </cell>
          <cell r="K80">
            <v>545786</v>
          </cell>
          <cell r="L80">
            <v>755786</v>
          </cell>
          <cell r="M80">
            <v>3055097</v>
          </cell>
          <cell r="N80">
            <v>22993.11</v>
          </cell>
          <cell r="O80">
            <v>45986.22</v>
          </cell>
          <cell r="P80">
            <v>22993.11</v>
          </cell>
          <cell r="Q80">
            <v>2963124.56</v>
          </cell>
          <cell r="R80">
            <v>575000</v>
          </cell>
        </row>
        <row r="81">
          <cell r="C81" t="str">
            <v>SUJANA, I Nyoman</v>
          </cell>
          <cell r="D81" t="str">
            <v>Sopir</v>
          </cell>
          <cell r="E81">
            <v>17</v>
          </cell>
          <cell r="F81">
            <v>1450009732245</v>
          </cell>
          <cell r="G81">
            <v>2299311</v>
          </cell>
          <cell r="H81">
            <v>0</v>
          </cell>
          <cell r="I81">
            <v>0</v>
          </cell>
          <cell r="J81">
            <v>15000</v>
          </cell>
          <cell r="K81">
            <v>518496</v>
          </cell>
          <cell r="L81">
            <v>773496</v>
          </cell>
          <cell r="M81">
            <v>3072807</v>
          </cell>
          <cell r="N81">
            <v>22993.11</v>
          </cell>
          <cell r="O81">
            <v>45986.22</v>
          </cell>
          <cell r="P81">
            <v>22993.11</v>
          </cell>
          <cell r="Q81">
            <v>2980834.56</v>
          </cell>
        </row>
        <row r="82">
          <cell r="C82" t="str">
            <v>SUKADANA  A, I  Made</v>
          </cell>
          <cell r="D82" t="str">
            <v>Sopir</v>
          </cell>
          <cell r="E82">
            <v>12</v>
          </cell>
          <cell r="F82">
            <v>1450009732054</v>
          </cell>
          <cell r="G82">
            <v>2299311</v>
          </cell>
          <cell r="I82">
            <v>0</v>
          </cell>
          <cell r="J82">
            <v>15000</v>
          </cell>
          <cell r="K82">
            <v>421038</v>
          </cell>
          <cell r="L82">
            <v>601038</v>
          </cell>
          <cell r="M82">
            <v>2900349</v>
          </cell>
          <cell r="N82">
            <v>22993.11</v>
          </cell>
          <cell r="O82">
            <v>45986.22</v>
          </cell>
          <cell r="P82">
            <v>22993.11</v>
          </cell>
          <cell r="Q82">
            <v>2808376.56</v>
          </cell>
          <cell r="R82">
            <v>345000</v>
          </cell>
        </row>
        <row r="83">
          <cell r="C83" t="str">
            <v>SUKA WIRAWAN, I Nyoman</v>
          </cell>
          <cell r="D83" t="str">
            <v>Sopir</v>
          </cell>
          <cell r="E83">
            <v>18</v>
          </cell>
          <cell r="F83">
            <v>1450009731726</v>
          </cell>
          <cell r="G83">
            <v>2299311</v>
          </cell>
          <cell r="H83">
            <v>0</v>
          </cell>
          <cell r="I83">
            <v>0</v>
          </cell>
          <cell r="J83">
            <v>15000</v>
          </cell>
          <cell r="K83">
            <v>545786</v>
          </cell>
          <cell r="L83">
            <v>815786</v>
          </cell>
          <cell r="M83">
            <v>3115097</v>
          </cell>
          <cell r="N83">
            <v>22993.11</v>
          </cell>
          <cell r="O83">
            <v>45986.22</v>
          </cell>
          <cell r="P83">
            <v>22993.11</v>
          </cell>
          <cell r="Q83">
            <v>3023124.56</v>
          </cell>
        </row>
        <row r="84">
          <cell r="C84" t="str">
            <v>SUKRA, I Wayan</v>
          </cell>
          <cell r="D84" t="str">
            <v>Sopir</v>
          </cell>
          <cell r="E84">
            <v>15</v>
          </cell>
          <cell r="F84">
            <v>1450009730991</v>
          </cell>
          <cell r="G84">
            <v>2299311</v>
          </cell>
          <cell r="H84">
            <v>0</v>
          </cell>
          <cell r="I84">
            <v>0</v>
          </cell>
          <cell r="J84">
            <v>15000</v>
          </cell>
          <cell r="K84">
            <v>436628</v>
          </cell>
          <cell r="L84">
            <v>661628</v>
          </cell>
          <cell r="M84">
            <v>2960939</v>
          </cell>
          <cell r="N84">
            <v>22993.11</v>
          </cell>
          <cell r="O84">
            <v>45986.22</v>
          </cell>
          <cell r="P84">
            <v>22993.11</v>
          </cell>
          <cell r="Q84">
            <v>2868966.56</v>
          </cell>
          <cell r="R84">
            <v>575000</v>
          </cell>
        </row>
        <row r="85">
          <cell r="C85" t="str">
            <v>SUKRADA, I Nyoman</v>
          </cell>
          <cell r="D85" t="str">
            <v>Sopir</v>
          </cell>
          <cell r="E85">
            <v>17</v>
          </cell>
          <cell r="F85">
            <v>9000001681494</v>
          </cell>
          <cell r="G85">
            <v>2299311</v>
          </cell>
          <cell r="H85">
            <v>0</v>
          </cell>
          <cell r="I85">
            <v>0</v>
          </cell>
          <cell r="J85">
            <v>15000</v>
          </cell>
          <cell r="K85">
            <v>573075</v>
          </cell>
          <cell r="L85">
            <v>828075</v>
          </cell>
          <cell r="M85">
            <v>3127386</v>
          </cell>
          <cell r="N85">
            <v>22993.11</v>
          </cell>
          <cell r="O85">
            <v>45986.22</v>
          </cell>
          <cell r="P85">
            <v>22993.11</v>
          </cell>
          <cell r="Q85">
            <v>3035413.56</v>
          </cell>
          <cell r="R85">
            <v>460000</v>
          </cell>
        </row>
        <row r="86">
          <cell r="C86" t="str">
            <v>SUMAJI</v>
          </cell>
          <cell r="D86" t="str">
            <v>Sopir</v>
          </cell>
          <cell r="E86">
            <v>23</v>
          </cell>
          <cell r="F86">
            <v>1450009730868</v>
          </cell>
          <cell r="G86">
            <v>2299311</v>
          </cell>
          <cell r="H86">
            <v>0</v>
          </cell>
          <cell r="I86">
            <v>0</v>
          </cell>
          <cell r="J86">
            <v>15000</v>
          </cell>
          <cell r="K86">
            <v>463918</v>
          </cell>
          <cell r="L86">
            <v>808918</v>
          </cell>
          <cell r="M86">
            <v>3108229</v>
          </cell>
          <cell r="N86">
            <v>22993.11</v>
          </cell>
          <cell r="O86">
            <v>45986.22</v>
          </cell>
          <cell r="P86">
            <v>22993.11</v>
          </cell>
          <cell r="Q86">
            <v>3016256.56</v>
          </cell>
        </row>
        <row r="87">
          <cell r="C87" t="str">
            <v>SUMARJANA, I Made</v>
          </cell>
          <cell r="D87" t="str">
            <v>Sopir</v>
          </cell>
          <cell r="E87">
            <v>21</v>
          </cell>
          <cell r="F87">
            <v>1450009732161</v>
          </cell>
          <cell r="G87">
            <v>2299311</v>
          </cell>
          <cell r="H87">
            <v>0</v>
          </cell>
          <cell r="I87">
            <v>0</v>
          </cell>
          <cell r="J87">
            <v>15000</v>
          </cell>
          <cell r="K87">
            <v>491207</v>
          </cell>
          <cell r="L87">
            <v>806207</v>
          </cell>
          <cell r="M87">
            <v>3105518</v>
          </cell>
          <cell r="N87">
            <v>22993.11</v>
          </cell>
          <cell r="O87">
            <v>45986.22</v>
          </cell>
          <cell r="P87">
            <v>22993.11</v>
          </cell>
          <cell r="Q87">
            <v>3013545.56</v>
          </cell>
          <cell r="R87">
            <v>345000</v>
          </cell>
        </row>
        <row r="88">
          <cell r="C88" t="str">
            <v>SUMAYADNYA, I Kadek</v>
          </cell>
          <cell r="D88" t="str">
            <v>Sopir</v>
          </cell>
          <cell r="E88">
            <v>21</v>
          </cell>
          <cell r="F88">
            <v>1450009741618</v>
          </cell>
          <cell r="G88">
            <v>2299311</v>
          </cell>
          <cell r="H88">
            <v>0</v>
          </cell>
          <cell r="I88">
            <v>0</v>
          </cell>
          <cell r="J88">
            <v>15000</v>
          </cell>
          <cell r="K88">
            <v>518496</v>
          </cell>
          <cell r="L88">
            <v>833496</v>
          </cell>
          <cell r="M88">
            <v>3132807</v>
          </cell>
          <cell r="N88">
            <v>22993.11</v>
          </cell>
          <cell r="O88">
            <v>45986.22</v>
          </cell>
          <cell r="P88">
            <v>22993.11</v>
          </cell>
          <cell r="Q88">
            <v>3040834.56</v>
          </cell>
        </row>
        <row r="89">
          <cell r="C89" t="str">
            <v>SUMERTA, I Gede</v>
          </cell>
          <cell r="D89" t="str">
            <v>Sopir</v>
          </cell>
          <cell r="E89">
            <v>17</v>
          </cell>
          <cell r="F89">
            <v>1450009731791</v>
          </cell>
          <cell r="G89">
            <v>2299311</v>
          </cell>
          <cell r="H89">
            <v>0</v>
          </cell>
          <cell r="I89">
            <v>0</v>
          </cell>
          <cell r="J89">
            <v>15000</v>
          </cell>
          <cell r="K89">
            <v>463918</v>
          </cell>
          <cell r="L89">
            <v>718918</v>
          </cell>
          <cell r="M89">
            <v>3018229</v>
          </cell>
          <cell r="N89">
            <v>22993.11</v>
          </cell>
          <cell r="O89">
            <v>45986.22</v>
          </cell>
          <cell r="P89">
            <v>22993.11</v>
          </cell>
          <cell r="Q89">
            <v>2926256.56</v>
          </cell>
          <cell r="R89">
            <v>460000</v>
          </cell>
        </row>
        <row r="90">
          <cell r="C90" t="str">
            <v>SUMERTA, I Wayan</v>
          </cell>
          <cell r="D90" t="str">
            <v>Sopir</v>
          </cell>
          <cell r="E90">
            <v>11</v>
          </cell>
          <cell r="F90">
            <v>1450009731205</v>
          </cell>
          <cell r="G90">
            <v>2299311</v>
          </cell>
          <cell r="H90">
            <v>0</v>
          </cell>
          <cell r="I90">
            <v>0</v>
          </cell>
          <cell r="J90">
            <v>15000</v>
          </cell>
          <cell r="K90">
            <v>409339</v>
          </cell>
          <cell r="L90">
            <v>574339</v>
          </cell>
          <cell r="M90">
            <v>2873650</v>
          </cell>
          <cell r="N90">
            <v>22993.11</v>
          </cell>
          <cell r="O90">
            <v>45986.22</v>
          </cell>
          <cell r="P90">
            <v>22993.11</v>
          </cell>
          <cell r="Q90">
            <v>2781677.56</v>
          </cell>
        </row>
        <row r="91">
          <cell r="C91" t="str">
            <v>SUNARKA, I Nyoman</v>
          </cell>
          <cell r="D91" t="str">
            <v>Sopir</v>
          </cell>
          <cell r="E91">
            <v>21</v>
          </cell>
          <cell r="F91" t="str">
            <v>9000013906665</v>
          </cell>
          <cell r="G91">
            <v>2299311</v>
          </cell>
          <cell r="H91">
            <v>0</v>
          </cell>
          <cell r="I91">
            <v>0</v>
          </cell>
          <cell r="J91">
            <v>15000</v>
          </cell>
          <cell r="K91">
            <v>409339</v>
          </cell>
          <cell r="L91">
            <v>724339</v>
          </cell>
          <cell r="M91">
            <v>3023650</v>
          </cell>
          <cell r="N91">
            <v>22993.11</v>
          </cell>
          <cell r="O91">
            <v>45986.22</v>
          </cell>
          <cell r="P91">
            <v>22993.11</v>
          </cell>
          <cell r="Q91">
            <v>2931677.56</v>
          </cell>
        </row>
        <row r="92">
          <cell r="C92" t="str">
            <v>SUNARTA, I Nengah</v>
          </cell>
          <cell r="D92" t="str">
            <v>Sopir</v>
          </cell>
          <cell r="E92">
            <v>22</v>
          </cell>
          <cell r="F92">
            <v>1450009734985</v>
          </cell>
          <cell r="G92">
            <v>2299311</v>
          </cell>
          <cell r="H92">
            <v>0</v>
          </cell>
          <cell r="I92">
            <v>0</v>
          </cell>
          <cell r="J92">
            <v>15000</v>
          </cell>
          <cell r="K92">
            <v>654943</v>
          </cell>
          <cell r="L92">
            <v>984943</v>
          </cell>
          <cell r="M92">
            <v>3284254</v>
          </cell>
          <cell r="N92">
            <v>22993.11</v>
          </cell>
          <cell r="O92">
            <v>45986.22</v>
          </cell>
          <cell r="P92">
            <v>22993.11</v>
          </cell>
          <cell r="Q92">
            <v>3192281.56</v>
          </cell>
        </row>
        <row r="93">
          <cell r="C93" t="str">
            <v>SUPARTA A, I Made</v>
          </cell>
          <cell r="D93" t="str">
            <v>Sopir</v>
          </cell>
          <cell r="E93">
            <v>27</v>
          </cell>
          <cell r="F93">
            <v>1450009729167</v>
          </cell>
          <cell r="G93">
            <v>2299311</v>
          </cell>
          <cell r="H93">
            <v>0</v>
          </cell>
          <cell r="I93">
            <v>0</v>
          </cell>
          <cell r="J93">
            <v>15000</v>
          </cell>
          <cell r="K93">
            <v>409339</v>
          </cell>
          <cell r="L93">
            <v>814339</v>
          </cell>
          <cell r="M93">
            <v>3113650</v>
          </cell>
          <cell r="N93">
            <v>22993.11</v>
          </cell>
          <cell r="O93">
            <v>45986.22</v>
          </cell>
          <cell r="P93">
            <v>22993.11</v>
          </cell>
          <cell r="Q93">
            <v>3021677.56</v>
          </cell>
        </row>
        <row r="94">
          <cell r="C94" t="str">
            <v>SUPARTA, I Nengah</v>
          </cell>
          <cell r="D94" t="str">
            <v>Sopir</v>
          </cell>
          <cell r="E94">
            <v>14</v>
          </cell>
          <cell r="F94">
            <v>1450009732237</v>
          </cell>
          <cell r="G94">
            <v>2299311</v>
          </cell>
          <cell r="H94">
            <v>0</v>
          </cell>
          <cell r="I94">
            <v>0</v>
          </cell>
          <cell r="J94">
            <v>15000</v>
          </cell>
          <cell r="K94">
            <v>382050</v>
          </cell>
          <cell r="L94">
            <v>592050</v>
          </cell>
          <cell r="M94">
            <v>2891361</v>
          </cell>
          <cell r="N94">
            <v>22993.11</v>
          </cell>
          <cell r="O94">
            <v>45986.22</v>
          </cell>
          <cell r="P94">
            <v>22993.11</v>
          </cell>
          <cell r="Q94">
            <v>2799388.56</v>
          </cell>
          <cell r="R94">
            <v>575000</v>
          </cell>
        </row>
        <row r="95">
          <cell r="C95" t="str">
            <v>SUPARTANA, I Wayan</v>
          </cell>
          <cell r="D95" t="str">
            <v>Sopir</v>
          </cell>
          <cell r="E95">
            <v>21</v>
          </cell>
          <cell r="F95">
            <v>1450009731528</v>
          </cell>
          <cell r="G95">
            <v>2299311</v>
          </cell>
          <cell r="H95">
            <v>0</v>
          </cell>
          <cell r="I95">
            <v>0</v>
          </cell>
          <cell r="J95">
            <v>15000</v>
          </cell>
          <cell r="K95">
            <v>491207</v>
          </cell>
          <cell r="L95">
            <v>806207</v>
          </cell>
          <cell r="M95">
            <v>3105518</v>
          </cell>
          <cell r="N95">
            <v>22993.11</v>
          </cell>
          <cell r="O95">
            <v>45986.22</v>
          </cell>
          <cell r="P95">
            <v>22993.11</v>
          </cell>
          <cell r="Q95">
            <v>3013545.56</v>
          </cell>
        </row>
        <row r="96">
          <cell r="C96" t="str">
            <v>SURADNYA, I Wayan</v>
          </cell>
          <cell r="D96" t="str">
            <v>Sopir</v>
          </cell>
          <cell r="E96">
            <v>21</v>
          </cell>
          <cell r="F96">
            <v>1450009819257</v>
          </cell>
          <cell r="G96">
            <v>2299311</v>
          </cell>
          <cell r="H96">
            <v>0</v>
          </cell>
          <cell r="I96">
            <v>0</v>
          </cell>
          <cell r="J96">
            <v>15000</v>
          </cell>
          <cell r="K96">
            <v>463918</v>
          </cell>
          <cell r="L96">
            <v>778918</v>
          </cell>
          <cell r="M96">
            <v>3078229</v>
          </cell>
          <cell r="N96">
            <v>22993.11</v>
          </cell>
          <cell r="O96">
            <v>45986.22</v>
          </cell>
          <cell r="P96">
            <v>22993.11</v>
          </cell>
          <cell r="Q96">
            <v>2986256.56</v>
          </cell>
        </row>
        <row r="97">
          <cell r="C97" t="str">
            <v>SURATA, I Wayan</v>
          </cell>
          <cell r="D97" t="str">
            <v>Sopir</v>
          </cell>
          <cell r="E97">
            <v>20</v>
          </cell>
          <cell r="F97">
            <v>1450009730959</v>
          </cell>
          <cell r="G97">
            <v>2299311</v>
          </cell>
          <cell r="H97">
            <v>0</v>
          </cell>
          <cell r="I97">
            <v>0</v>
          </cell>
          <cell r="J97">
            <v>15000</v>
          </cell>
          <cell r="K97">
            <v>573075</v>
          </cell>
          <cell r="L97">
            <v>873075</v>
          </cell>
          <cell r="M97">
            <v>3172386</v>
          </cell>
          <cell r="N97">
            <v>22993.11</v>
          </cell>
          <cell r="O97">
            <v>45986.22</v>
          </cell>
          <cell r="P97">
            <v>22993.11</v>
          </cell>
          <cell r="Q97">
            <v>3080413.56</v>
          </cell>
        </row>
        <row r="98">
          <cell r="C98" t="str">
            <v>SURIATA, I Komang</v>
          </cell>
          <cell r="D98" t="str">
            <v>Sopir</v>
          </cell>
          <cell r="E98">
            <v>19</v>
          </cell>
          <cell r="F98">
            <v>1450009731981</v>
          </cell>
          <cell r="G98">
            <v>2299311</v>
          </cell>
          <cell r="H98">
            <v>0</v>
          </cell>
          <cell r="I98">
            <v>0</v>
          </cell>
          <cell r="J98">
            <v>15000</v>
          </cell>
          <cell r="K98">
            <v>491207</v>
          </cell>
          <cell r="L98">
            <v>776207</v>
          </cell>
          <cell r="M98">
            <v>3075518</v>
          </cell>
          <cell r="N98">
            <v>22993.11</v>
          </cell>
          <cell r="O98">
            <v>45986.22</v>
          </cell>
          <cell r="P98">
            <v>22993.11</v>
          </cell>
          <cell r="Q98">
            <v>2983545.56</v>
          </cell>
        </row>
        <row r="99">
          <cell r="C99" t="str">
            <v>SUWARNA, I Made</v>
          </cell>
          <cell r="D99" t="str">
            <v>Sopir</v>
          </cell>
          <cell r="E99">
            <v>10</v>
          </cell>
          <cell r="F99">
            <v>1450009731411</v>
          </cell>
          <cell r="G99">
            <v>2299311</v>
          </cell>
          <cell r="H99">
            <v>0</v>
          </cell>
          <cell r="I99">
            <v>0</v>
          </cell>
          <cell r="J99">
            <v>15000</v>
          </cell>
          <cell r="K99">
            <v>354761</v>
          </cell>
          <cell r="L99">
            <v>504761</v>
          </cell>
          <cell r="M99">
            <v>2804072</v>
          </cell>
          <cell r="N99">
            <v>22993.11</v>
          </cell>
          <cell r="O99">
            <v>45986.22</v>
          </cell>
          <cell r="P99">
            <v>22993.11</v>
          </cell>
          <cell r="Q99">
            <v>2712099.56</v>
          </cell>
        </row>
        <row r="100">
          <cell r="C100" t="str">
            <v>SYAIIN</v>
          </cell>
          <cell r="D100" t="str">
            <v>Sopir</v>
          </cell>
          <cell r="E100">
            <v>18</v>
          </cell>
          <cell r="F100">
            <v>9000008648421</v>
          </cell>
          <cell r="G100">
            <v>2299311</v>
          </cell>
          <cell r="H100">
            <v>0</v>
          </cell>
          <cell r="I100">
            <v>0</v>
          </cell>
          <cell r="J100">
            <v>15000</v>
          </cell>
          <cell r="K100">
            <v>518497</v>
          </cell>
          <cell r="L100">
            <v>788497</v>
          </cell>
          <cell r="M100">
            <v>3087808</v>
          </cell>
          <cell r="N100">
            <v>22993.11</v>
          </cell>
          <cell r="O100">
            <v>45986.22</v>
          </cell>
          <cell r="P100">
            <v>22993.11</v>
          </cell>
          <cell r="Q100">
            <v>2995835.56</v>
          </cell>
        </row>
        <row r="101">
          <cell r="C101" t="str">
            <v>TAMA, I Made</v>
          </cell>
          <cell r="D101" t="str">
            <v>Sopir</v>
          </cell>
          <cell r="E101">
            <v>16</v>
          </cell>
          <cell r="F101">
            <v>1450010876809</v>
          </cell>
          <cell r="G101">
            <v>2299311</v>
          </cell>
          <cell r="H101">
            <v>0</v>
          </cell>
          <cell r="I101">
            <v>0</v>
          </cell>
          <cell r="J101">
            <v>15000</v>
          </cell>
          <cell r="K101">
            <v>573079</v>
          </cell>
          <cell r="L101">
            <v>813079</v>
          </cell>
          <cell r="M101">
            <v>3112390</v>
          </cell>
          <cell r="N101">
            <v>22993.11</v>
          </cell>
          <cell r="O101">
            <v>45986.22</v>
          </cell>
          <cell r="P101">
            <v>22993.11</v>
          </cell>
          <cell r="Q101">
            <v>3020417.56</v>
          </cell>
        </row>
        <row r="102">
          <cell r="C102" t="str">
            <v>TOYO GAPAR, I Ketut</v>
          </cell>
          <cell r="D102" t="str">
            <v>Sopir</v>
          </cell>
          <cell r="E102">
            <v>21</v>
          </cell>
          <cell r="F102" t="str">
            <v>9000020810967</v>
          </cell>
          <cell r="G102">
            <v>2299311</v>
          </cell>
          <cell r="H102">
            <v>0</v>
          </cell>
          <cell r="I102">
            <v>0</v>
          </cell>
          <cell r="J102">
            <v>15000</v>
          </cell>
          <cell r="K102">
            <v>491207</v>
          </cell>
          <cell r="L102">
            <v>806207</v>
          </cell>
          <cell r="M102">
            <v>3105518</v>
          </cell>
          <cell r="N102">
            <v>22993.11</v>
          </cell>
          <cell r="O102">
            <v>45986.22</v>
          </cell>
          <cell r="P102">
            <v>22993.11</v>
          </cell>
          <cell r="Q102">
            <v>3013545.56</v>
          </cell>
        </row>
        <row r="103">
          <cell r="C103" t="str">
            <v>UKIR, I Wayan</v>
          </cell>
          <cell r="D103" t="str">
            <v>Sopir</v>
          </cell>
          <cell r="E103">
            <v>20</v>
          </cell>
          <cell r="F103">
            <v>1450009730892</v>
          </cell>
          <cell r="G103">
            <v>2299311</v>
          </cell>
          <cell r="H103">
            <v>0</v>
          </cell>
          <cell r="I103">
            <v>0</v>
          </cell>
          <cell r="J103">
            <v>15000</v>
          </cell>
          <cell r="K103">
            <v>518496</v>
          </cell>
          <cell r="L103">
            <v>818496</v>
          </cell>
          <cell r="M103">
            <v>3117807</v>
          </cell>
          <cell r="N103">
            <v>22993.11</v>
          </cell>
          <cell r="O103">
            <v>45986.22</v>
          </cell>
          <cell r="P103">
            <v>22993.11</v>
          </cell>
          <cell r="Q103">
            <v>3025834.56</v>
          </cell>
        </row>
        <row r="104">
          <cell r="C104" t="str">
            <v>WIBAWA PUTRA, I Made</v>
          </cell>
          <cell r="D104" t="str">
            <v>Sopir</v>
          </cell>
          <cell r="E104">
            <v>23</v>
          </cell>
          <cell r="F104">
            <v>1450009820289</v>
          </cell>
          <cell r="G104">
            <v>2299311</v>
          </cell>
          <cell r="H104">
            <v>0</v>
          </cell>
          <cell r="I104">
            <v>0</v>
          </cell>
          <cell r="J104">
            <v>15000</v>
          </cell>
          <cell r="K104">
            <v>463918</v>
          </cell>
          <cell r="L104">
            <v>808918</v>
          </cell>
          <cell r="M104">
            <v>3108229</v>
          </cell>
          <cell r="N104">
            <v>22993.11</v>
          </cell>
          <cell r="O104">
            <v>45986.22</v>
          </cell>
          <cell r="P104">
            <v>22993.11</v>
          </cell>
          <cell r="Q104">
            <v>3016256.56</v>
          </cell>
          <cell r="R104">
            <v>460000</v>
          </cell>
        </row>
        <row r="105">
          <cell r="C105" t="str">
            <v>WIDASTRA, I Kt</v>
          </cell>
          <cell r="D105" t="str">
            <v>Sopir</v>
          </cell>
          <cell r="E105">
            <v>20</v>
          </cell>
          <cell r="F105">
            <v>1450009746146</v>
          </cell>
          <cell r="G105">
            <v>2299311</v>
          </cell>
          <cell r="H105">
            <v>0</v>
          </cell>
          <cell r="I105">
            <v>0</v>
          </cell>
          <cell r="J105">
            <v>15000</v>
          </cell>
          <cell r="K105">
            <v>382050</v>
          </cell>
          <cell r="L105">
            <v>682050</v>
          </cell>
          <cell r="M105">
            <v>2981361</v>
          </cell>
          <cell r="N105">
            <v>22993.11</v>
          </cell>
          <cell r="O105">
            <v>45986.22</v>
          </cell>
          <cell r="P105">
            <v>22993.11</v>
          </cell>
          <cell r="Q105">
            <v>2889388.56</v>
          </cell>
        </row>
        <row r="106">
          <cell r="C106" t="str">
            <v>WIDIARTA, I Made</v>
          </cell>
          <cell r="D106" t="str">
            <v>Sopir</v>
          </cell>
          <cell r="E106">
            <v>14</v>
          </cell>
          <cell r="F106">
            <v>1450009865169</v>
          </cell>
          <cell r="G106">
            <v>2299311</v>
          </cell>
          <cell r="I106">
            <v>0</v>
          </cell>
          <cell r="J106">
            <v>15000</v>
          </cell>
          <cell r="K106">
            <v>371504</v>
          </cell>
          <cell r="L106">
            <v>581504</v>
          </cell>
          <cell r="M106">
            <v>2880815</v>
          </cell>
          <cell r="N106">
            <v>22993.11</v>
          </cell>
          <cell r="O106">
            <v>45986.22</v>
          </cell>
          <cell r="P106">
            <v>22993.11</v>
          </cell>
          <cell r="Q106">
            <v>2788842.56</v>
          </cell>
        </row>
        <row r="107">
          <cell r="C107" t="str">
            <v>WIDIARTA, I Nengah</v>
          </cell>
          <cell r="D107" t="str">
            <v>Sopir</v>
          </cell>
          <cell r="E107">
            <v>13</v>
          </cell>
          <cell r="F107">
            <v>1450009835808</v>
          </cell>
          <cell r="G107">
            <v>2299311</v>
          </cell>
          <cell r="H107">
            <v>0</v>
          </cell>
          <cell r="I107">
            <v>0</v>
          </cell>
          <cell r="J107">
            <v>15000</v>
          </cell>
          <cell r="K107">
            <v>409339</v>
          </cell>
          <cell r="L107">
            <v>604339</v>
          </cell>
          <cell r="M107">
            <v>2903650</v>
          </cell>
          <cell r="N107">
            <v>22993.11</v>
          </cell>
          <cell r="O107">
            <v>45986.22</v>
          </cell>
          <cell r="P107">
            <v>22993.11</v>
          </cell>
          <cell r="Q107">
            <v>2811677.56</v>
          </cell>
        </row>
        <row r="108">
          <cell r="C108" t="str">
            <v>WIJANA, I Wayan</v>
          </cell>
          <cell r="D108" t="str">
            <v>Sopir</v>
          </cell>
          <cell r="E108">
            <v>19</v>
          </cell>
          <cell r="F108">
            <v>1450009730934</v>
          </cell>
          <cell r="G108">
            <v>2299311</v>
          </cell>
          <cell r="H108">
            <v>0</v>
          </cell>
          <cell r="I108">
            <v>0</v>
          </cell>
          <cell r="J108">
            <v>15000</v>
          </cell>
          <cell r="K108">
            <v>409339</v>
          </cell>
          <cell r="L108">
            <v>694339</v>
          </cell>
          <cell r="M108">
            <v>2993650</v>
          </cell>
          <cell r="N108">
            <v>22993.11</v>
          </cell>
          <cell r="O108">
            <v>45986.22</v>
          </cell>
          <cell r="P108">
            <v>22993.11</v>
          </cell>
          <cell r="Q108">
            <v>2901677.56</v>
          </cell>
        </row>
        <row r="109">
          <cell r="C109" t="str">
            <v>WIRAWAN IDA BAGUS PUTU</v>
          </cell>
          <cell r="D109" t="str">
            <v>Sopir</v>
          </cell>
          <cell r="E109">
            <v>18</v>
          </cell>
          <cell r="F109" t="str">
            <v>9000020787025</v>
          </cell>
          <cell r="G109">
            <v>2299311</v>
          </cell>
          <cell r="H109">
            <v>0</v>
          </cell>
          <cell r="I109">
            <v>0</v>
          </cell>
          <cell r="J109">
            <v>15000</v>
          </cell>
          <cell r="K109">
            <v>518496</v>
          </cell>
          <cell r="L109">
            <v>788496</v>
          </cell>
          <cell r="M109">
            <v>3087807</v>
          </cell>
          <cell r="N109">
            <v>22993.11</v>
          </cell>
          <cell r="O109">
            <v>45986.22</v>
          </cell>
          <cell r="P109">
            <v>22993.11</v>
          </cell>
          <cell r="Q109">
            <v>2995834.56</v>
          </cell>
          <cell r="R109">
            <v>575000</v>
          </cell>
        </row>
        <row r="110">
          <cell r="C110" t="str">
            <v>WIRAWAN, I Kadek</v>
          </cell>
          <cell r="D110" t="str">
            <v>Sopir</v>
          </cell>
          <cell r="E110">
            <v>21</v>
          </cell>
          <cell r="F110">
            <v>1450009731197</v>
          </cell>
          <cell r="G110">
            <v>2299311</v>
          </cell>
          <cell r="H110">
            <v>0</v>
          </cell>
          <cell r="I110">
            <v>0</v>
          </cell>
          <cell r="J110">
            <v>15000</v>
          </cell>
          <cell r="K110">
            <v>491207</v>
          </cell>
          <cell r="L110">
            <v>806207</v>
          </cell>
          <cell r="M110">
            <v>3105518</v>
          </cell>
          <cell r="N110">
            <v>22993.11</v>
          </cell>
          <cell r="O110">
            <v>45986.22</v>
          </cell>
          <cell r="P110">
            <v>22993.11</v>
          </cell>
          <cell r="Q110">
            <v>3013545.56</v>
          </cell>
          <cell r="R110">
            <v>575000</v>
          </cell>
        </row>
        <row r="111">
          <cell r="C111" t="str">
            <v>WIRKA, I Wayan</v>
          </cell>
          <cell r="D111" t="str">
            <v>Sopir</v>
          </cell>
          <cell r="E111">
            <v>19</v>
          </cell>
          <cell r="F111">
            <v>1450009732203</v>
          </cell>
          <cell r="G111">
            <v>2299311</v>
          </cell>
          <cell r="H111">
            <v>0</v>
          </cell>
          <cell r="I111">
            <v>0</v>
          </cell>
          <cell r="J111">
            <v>15000</v>
          </cell>
          <cell r="K111">
            <v>436628</v>
          </cell>
          <cell r="L111">
            <v>721628</v>
          </cell>
          <cell r="M111">
            <v>3020939</v>
          </cell>
          <cell r="N111">
            <v>22993.11</v>
          </cell>
          <cell r="O111">
            <v>45986.22</v>
          </cell>
          <cell r="P111">
            <v>22993.11</v>
          </cell>
          <cell r="Q111">
            <v>2928966.56</v>
          </cell>
        </row>
        <row r="112">
          <cell r="C112" t="str">
            <v>YASA, I Nyoman</v>
          </cell>
          <cell r="D112" t="str">
            <v>Sopir</v>
          </cell>
          <cell r="E112">
            <v>21</v>
          </cell>
          <cell r="F112">
            <v>1450009731809</v>
          </cell>
          <cell r="G112">
            <v>2299311</v>
          </cell>
          <cell r="H112">
            <v>0</v>
          </cell>
          <cell r="I112">
            <v>0</v>
          </cell>
          <cell r="J112">
            <v>15000</v>
          </cell>
          <cell r="K112">
            <v>436628</v>
          </cell>
          <cell r="L112">
            <v>751628</v>
          </cell>
          <cell r="M112">
            <v>3050939</v>
          </cell>
          <cell r="N112">
            <v>22993.11</v>
          </cell>
          <cell r="O112">
            <v>45986.22</v>
          </cell>
          <cell r="P112">
            <v>22993.11</v>
          </cell>
          <cell r="Q112">
            <v>2958966.56</v>
          </cell>
        </row>
        <row r="113">
          <cell r="C113" t="str">
            <v>YUSTUS TANESI</v>
          </cell>
          <cell r="D113" t="str">
            <v>Sopir</v>
          </cell>
          <cell r="E113">
            <v>16</v>
          </cell>
          <cell r="F113" t="str">
            <v>9000016266075</v>
          </cell>
          <cell r="G113">
            <v>2299311</v>
          </cell>
          <cell r="H113">
            <v>0</v>
          </cell>
          <cell r="I113">
            <v>0</v>
          </cell>
          <cell r="J113">
            <v>15000</v>
          </cell>
          <cell r="K113">
            <v>463920</v>
          </cell>
          <cell r="L113">
            <v>703920</v>
          </cell>
          <cell r="M113">
            <v>3003231</v>
          </cell>
          <cell r="N113">
            <v>22993.11</v>
          </cell>
          <cell r="O113">
            <v>45986.22</v>
          </cell>
          <cell r="P113">
            <v>22993.11</v>
          </cell>
          <cell r="Q113">
            <v>2911258.56</v>
          </cell>
        </row>
        <row r="114">
          <cell r="C114" t="str">
            <v>I KETUT UDIANA</v>
          </cell>
          <cell r="D114" t="str">
            <v>Sopir</v>
          </cell>
          <cell r="E114">
            <v>24</v>
          </cell>
          <cell r="F114">
            <v>9000029319473</v>
          </cell>
          <cell r="G114">
            <v>2299311</v>
          </cell>
          <cell r="H114">
            <v>0</v>
          </cell>
          <cell r="I114">
            <v>0</v>
          </cell>
          <cell r="J114">
            <v>15000</v>
          </cell>
          <cell r="K114">
            <v>300182</v>
          </cell>
          <cell r="L114">
            <v>660182</v>
          </cell>
          <cell r="M114">
            <v>2959493</v>
          </cell>
          <cell r="N114">
            <v>22993.11</v>
          </cell>
          <cell r="O114">
            <v>45986.22</v>
          </cell>
          <cell r="P114">
            <v>22993.11</v>
          </cell>
          <cell r="Q114">
            <v>2867520.56</v>
          </cell>
        </row>
        <row r="115">
          <cell r="C115" t="str">
            <v>I NENGAH SULATRA</v>
          </cell>
          <cell r="D115" t="str">
            <v>Sopir</v>
          </cell>
          <cell r="E115">
            <v>16</v>
          </cell>
          <cell r="F115">
            <v>9000028941988</v>
          </cell>
          <cell r="G115">
            <v>2299311</v>
          </cell>
          <cell r="H115">
            <v>0</v>
          </cell>
          <cell r="I115">
            <v>0</v>
          </cell>
          <cell r="J115">
            <v>15000</v>
          </cell>
          <cell r="K115">
            <v>300182</v>
          </cell>
          <cell r="L115">
            <v>540182</v>
          </cell>
          <cell r="M115">
            <v>2839493</v>
          </cell>
          <cell r="N115">
            <v>22993.11</v>
          </cell>
          <cell r="O115">
            <v>45986.22</v>
          </cell>
          <cell r="P115">
            <v>22993.11</v>
          </cell>
          <cell r="Q115">
            <v>2747520.56</v>
          </cell>
        </row>
        <row r="116">
          <cell r="C116" t="str">
            <v xml:space="preserve">I WAYAN SUKRA </v>
          </cell>
          <cell r="D116" t="str">
            <v>Sopir</v>
          </cell>
          <cell r="E116">
            <v>17</v>
          </cell>
          <cell r="F116">
            <v>9000028942002</v>
          </cell>
          <cell r="G116">
            <v>2299311</v>
          </cell>
          <cell r="H116">
            <v>0</v>
          </cell>
          <cell r="I116">
            <v>0</v>
          </cell>
          <cell r="J116">
            <v>15000</v>
          </cell>
          <cell r="K116">
            <v>300182</v>
          </cell>
          <cell r="L116">
            <v>555182</v>
          </cell>
          <cell r="M116">
            <v>2854493</v>
          </cell>
          <cell r="N116">
            <v>22993.11</v>
          </cell>
          <cell r="O116">
            <v>45986.22</v>
          </cell>
          <cell r="P116">
            <v>22993.11</v>
          </cell>
          <cell r="Q116">
            <v>2762520.56</v>
          </cell>
        </row>
        <row r="117">
          <cell r="C117" t="str">
            <v>I MADE DARMA SUSILA</v>
          </cell>
          <cell r="D117" t="str">
            <v>Sopir</v>
          </cell>
          <cell r="E117">
            <v>14</v>
          </cell>
          <cell r="F117">
            <v>9000029825180</v>
          </cell>
          <cell r="G117">
            <v>2299311</v>
          </cell>
          <cell r="H117">
            <v>0</v>
          </cell>
          <cell r="I117">
            <v>0</v>
          </cell>
          <cell r="J117">
            <v>15000</v>
          </cell>
          <cell r="K117">
            <v>300182</v>
          </cell>
          <cell r="L117">
            <v>510182</v>
          </cell>
          <cell r="M117">
            <v>2809493</v>
          </cell>
          <cell r="N117">
            <v>22993.11</v>
          </cell>
          <cell r="O117">
            <v>45986.22</v>
          </cell>
          <cell r="P117">
            <v>22993.11</v>
          </cell>
          <cell r="Q117">
            <v>2717520.56</v>
          </cell>
        </row>
        <row r="118">
          <cell r="C118" t="str">
            <v>I NENGAH SIMPEN</v>
          </cell>
          <cell r="D118" t="str">
            <v>Sopir</v>
          </cell>
          <cell r="E118">
            <v>18</v>
          </cell>
          <cell r="F118">
            <v>9000029319499</v>
          </cell>
          <cell r="G118">
            <v>2299311</v>
          </cell>
          <cell r="H118">
            <v>0</v>
          </cell>
          <cell r="I118">
            <v>0</v>
          </cell>
          <cell r="J118">
            <v>15000</v>
          </cell>
          <cell r="K118">
            <v>300182</v>
          </cell>
          <cell r="L118">
            <v>570182</v>
          </cell>
          <cell r="M118">
            <v>2869493</v>
          </cell>
          <cell r="N118">
            <v>22993.11</v>
          </cell>
          <cell r="O118">
            <v>45986.22</v>
          </cell>
          <cell r="P118">
            <v>22993.11</v>
          </cell>
          <cell r="Q118">
            <v>2777520.56</v>
          </cell>
        </row>
        <row r="119">
          <cell r="C119" t="str">
            <v>I WAYAN BUDIARTA</v>
          </cell>
          <cell r="D119" t="str">
            <v>Sopir</v>
          </cell>
          <cell r="E119">
            <v>21</v>
          </cell>
          <cell r="F119">
            <v>9000032156813</v>
          </cell>
          <cell r="G119">
            <v>2299311</v>
          </cell>
          <cell r="H119">
            <v>0</v>
          </cell>
          <cell r="I119">
            <v>0</v>
          </cell>
          <cell r="J119">
            <v>15000</v>
          </cell>
          <cell r="K119">
            <v>535552</v>
          </cell>
          <cell r="L119">
            <v>850552</v>
          </cell>
          <cell r="M119">
            <v>3149863</v>
          </cell>
          <cell r="N119">
            <v>22993.11</v>
          </cell>
          <cell r="O119">
            <v>45986.22</v>
          </cell>
          <cell r="P119">
            <v>22993.11</v>
          </cell>
          <cell r="Q119">
            <v>3057890.56</v>
          </cell>
        </row>
        <row r="120">
          <cell r="C120" t="str">
            <v>I KETUT YOGIK DIPUTRA</v>
          </cell>
          <cell r="D120" t="str">
            <v>Sopir</v>
          </cell>
          <cell r="E120">
            <v>22</v>
          </cell>
          <cell r="F120">
            <v>9000033998452</v>
          </cell>
          <cell r="G120">
            <v>2299311</v>
          </cell>
          <cell r="H120">
            <v>0</v>
          </cell>
          <cell r="I120">
            <v>0</v>
          </cell>
          <cell r="J120">
            <v>15000</v>
          </cell>
          <cell r="K120">
            <v>535552</v>
          </cell>
          <cell r="L120">
            <v>865552</v>
          </cell>
          <cell r="M120">
            <v>3164863</v>
          </cell>
          <cell r="N120">
            <v>22993.11</v>
          </cell>
          <cell r="O120">
            <v>45986.22</v>
          </cell>
          <cell r="P120">
            <v>22993.11</v>
          </cell>
          <cell r="Q120">
            <v>3072890.56</v>
          </cell>
        </row>
        <row r="121">
          <cell r="C121" t="str">
            <v>I WAYAN SUCIPTA</v>
          </cell>
          <cell r="D121" t="str">
            <v>Sopir</v>
          </cell>
          <cell r="E121">
            <v>30</v>
          </cell>
          <cell r="F121">
            <v>9000033998569</v>
          </cell>
          <cell r="G121">
            <v>2299311</v>
          </cell>
          <cell r="H121">
            <v>0</v>
          </cell>
          <cell r="I121">
            <v>0</v>
          </cell>
          <cell r="J121">
            <v>15000</v>
          </cell>
          <cell r="K121">
            <v>535552</v>
          </cell>
          <cell r="L121">
            <v>985552</v>
          </cell>
          <cell r="M121">
            <v>3284863</v>
          </cell>
          <cell r="N121">
            <v>22993.11</v>
          </cell>
          <cell r="O121">
            <v>45986.22</v>
          </cell>
          <cell r="P121">
            <v>22993.11</v>
          </cell>
          <cell r="Q121">
            <v>3192890.56</v>
          </cell>
        </row>
        <row r="122">
          <cell r="C122" t="str">
            <v>I MADE SUDANA</v>
          </cell>
          <cell r="D122" t="str">
            <v>Sopir</v>
          </cell>
          <cell r="E122">
            <v>20</v>
          </cell>
          <cell r="F122">
            <v>9000033998528</v>
          </cell>
          <cell r="G122">
            <v>2299311</v>
          </cell>
          <cell r="H122">
            <v>0</v>
          </cell>
          <cell r="I122">
            <v>0</v>
          </cell>
          <cell r="J122">
            <v>15000</v>
          </cell>
          <cell r="K122">
            <v>535552</v>
          </cell>
          <cell r="L122">
            <v>835552</v>
          </cell>
          <cell r="M122">
            <v>3134863</v>
          </cell>
          <cell r="N122">
            <v>22993.11</v>
          </cell>
          <cell r="O122">
            <v>45986.22</v>
          </cell>
          <cell r="P122">
            <v>22993.11</v>
          </cell>
          <cell r="Q122">
            <v>3042890.56</v>
          </cell>
        </row>
        <row r="123">
          <cell r="C123" t="str">
            <v>I NYOMAN NESA</v>
          </cell>
          <cell r="D123" t="str">
            <v>Sopir</v>
          </cell>
          <cell r="E123">
            <v>20</v>
          </cell>
          <cell r="F123">
            <v>9000033998536</v>
          </cell>
          <cell r="G123">
            <v>2299311</v>
          </cell>
          <cell r="H123">
            <v>0</v>
          </cell>
          <cell r="I123">
            <v>0</v>
          </cell>
          <cell r="J123">
            <v>15000</v>
          </cell>
          <cell r="K123">
            <v>535552</v>
          </cell>
          <cell r="L123">
            <v>835552</v>
          </cell>
          <cell r="M123">
            <v>3134863</v>
          </cell>
          <cell r="N123">
            <v>22993.11</v>
          </cell>
          <cell r="O123">
            <v>45986.22</v>
          </cell>
          <cell r="P123">
            <v>22993.11</v>
          </cell>
          <cell r="Q123">
            <v>3042890.56</v>
          </cell>
        </row>
        <row r="124">
          <cell r="C124" t="str">
            <v>I NYOMAN DARMA</v>
          </cell>
          <cell r="D124" t="str">
            <v>Sopir</v>
          </cell>
          <cell r="E124">
            <v>25</v>
          </cell>
          <cell r="F124">
            <v>9000033998502</v>
          </cell>
          <cell r="G124">
            <v>2299311</v>
          </cell>
          <cell r="H124">
            <v>0</v>
          </cell>
          <cell r="I124">
            <v>0</v>
          </cell>
          <cell r="J124">
            <v>15000</v>
          </cell>
          <cell r="K124">
            <v>535552</v>
          </cell>
          <cell r="L124">
            <v>910552</v>
          </cell>
          <cell r="M124">
            <v>3209863</v>
          </cell>
          <cell r="N124">
            <v>22993.11</v>
          </cell>
          <cell r="O124">
            <v>45986.22</v>
          </cell>
          <cell r="P124">
            <v>22993.11</v>
          </cell>
          <cell r="Q124">
            <v>3117890.56</v>
          </cell>
        </row>
        <row r="125">
          <cell r="C125" t="str">
            <v>I KADEK AGUS NOPRIANA</v>
          </cell>
          <cell r="D125" t="str">
            <v>Sopir</v>
          </cell>
          <cell r="E125">
            <v>24</v>
          </cell>
          <cell r="F125">
            <v>9000033998577</v>
          </cell>
          <cell r="G125">
            <v>2299311</v>
          </cell>
          <cell r="H125">
            <v>0</v>
          </cell>
          <cell r="I125">
            <v>0</v>
          </cell>
          <cell r="J125">
            <v>15000</v>
          </cell>
          <cell r="K125">
            <v>535552</v>
          </cell>
          <cell r="L125">
            <v>895552</v>
          </cell>
          <cell r="M125">
            <v>3194863</v>
          </cell>
          <cell r="N125">
            <v>22993.11</v>
          </cell>
          <cell r="O125">
            <v>45986.22</v>
          </cell>
          <cell r="P125">
            <v>22993.11</v>
          </cell>
          <cell r="Q125">
            <v>3102890.56</v>
          </cell>
        </row>
        <row r="126">
          <cell r="C126" t="str">
            <v>EDY SAPUTRA, I Komang</v>
          </cell>
          <cell r="D126" t="str">
            <v>Sopir</v>
          </cell>
          <cell r="E126">
            <v>20</v>
          </cell>
          <cell r="F126">
            <v>1450009729175</v>
          </cell>
          <cell r="G126">
            <v>2299311</v>
          </cell>
          <cell r="H126">
            <v>0</v>
          </cell>
          <cell r="I126">
            <v>0</v>
          </cell>
          <cell r="J126">
            <v>15000</v>
          </cell>
          <cell r="K126">
            <v>300183</v>
          </cell>
          <cell r="L126">
            <v>570183</v>
          </cell>
          <cell r="M126">
            <v>2869494</v>
          </cell>
          <cell r="N126">
            <v>21240.75</v>
          </cell>
          <cell r="O126">
            <v>42481.5</v>
          </cell>
          <cell r="P126">
            <v>21240.75</v>
          </cell>
          <cell r="Q126">
            <v>2784531</v>
          </cell>
        </row>
        <row r="128">
          <cell r="C128" t="str">
            <v>TAMA, I Made</v>
          </cell>
          <cell r="D128" t="str">
            <v>Sopir</v>
          </cell>
          <cell r="E128">
            <v>17</v>
          </cell>
          <cell r="F128">
            <v>9000001621235</v>
          </cell>
          <cell r="G128">
            <v>2299311</v>
          </cell>
          <cell r="H128">
            <v>0</v>
          </cell>
          <cell r="I128">
            <v>0</v>
          </cell>
          <cell r="J128">
            <v>15000</v>
          </cell>
          <cell r="K128">
            <v>300183</v>
          </cell>
          <cell r="L128">
            <v>495183</v>
          </cell>
          <cell r="M128">
            <v>2794494</v>
          </cell>
          <cell r="N128">
            <v>21240.75</v>
          </cell>
          <cell r="O128">
            <v>42481.5</v>
          </cell>
          <cell r="P128">
            <v>21240.75</v>
          </cell>
          <cell r="Q128">
            <v>2709531</v>
          </cell>
        </row>
        <row r="129">
          <cell r="C129" t="str">
            <v>SUDIASA, I Nyoman</v>
          </cell>
          <cell r="D129" t="str">
            <v>Sopir</v>
          </cell>
          <cell r="E129">
            <v>20</v>
          </cell>
          <cell r="F129">
            <v>1450009731973</v>
          </cell>
          <cell r="G129">
            <v>2299311</v>
          </cell>
          <cell r="H129">
            <v>0</v>
          </cell>
          <cell r="I129">
            <v>0</v>
          </cell>
          <cell r="J129">
            <v>10000</v>
          </cell>
          <cell r="K129">
            <v>495339</v>
          </cell>
          <cell r="L129">
            <v>495339</v>
          </cell>
          <cell r="M129">
            <v>2794650</v>
          </cell>
          <cell r="N129">
            <v>21240.75</v>
          </cell>
          <cell r="O129">
            <v>42481.5</v>
          </cell>
          <cell r="P129">
            <v>21240.75</v>
          </cell>
          <cell r="Q129">
            <v>2709687</v>
          </cell>
          <cell r="R129">
            <v>460000</v>
          </cell>
        </row>
        <row r="130">
          <cell r="H130">
            <v>0</v>
          </cell>
          <cell r="I130">
            <v>0</v>
          </cell>
          <cell r="J130">
            <v>1765000</v>
          </cell>
          <cell r="K130">
            <v>54634042</v>
          </cell>
          <cell r="L130">
            <v>87724042</v>
          </cell>
          <cell r="M130">
            <v>359042740</v>
          </cell>
          <cell r="N130">
            <v>2706177.5400000014</v>
          </cell>
          <cell r="O130">
            <v>5412355.0800000029</v>
          </cell>
          <cell r="P130">
            <v>2706177.5400000014</v>
          </cell>
          <cell r="Q130">
            <v>348218029.84000021</v>
          </cell>
          <cell r="R130">
            <v>11500000</v>
          </cell>
        </row>
        <row r="131">
          <cell r="C131" t="str">
            <v>ADA NASIB, I Kadek</v>
          </cell>
          <cell r="D131" t="str">
            <v>Kernet</v>
          </cell>
          <cell r="E131">
            <v>20</v>
          </cell>
          <cell r="F131">
            <v>1450009732179</v>
          </cell>
          <cell r="G131">
            <v>2299311</v>
          </cell>
          <cell r="H131">
            <v>0</v>
          </cell>
          <cell r="I131">
            <v>0</v>
          </cell>
          <cell r="J131">
            <v>10000</v>
          </cell>
          <cell r="K131">
            <v>371504</v>
          </cell>
          <cell r="L131">
            <v>571504</v>
          </cell>
          <cell r="M131">
            <v>2870815</v>
          </cell>
          <cell r="N131">
            <v>22993.11</v>
          </cell>
          <cell r="O131">
            <v>45986.22</v>
          </cell>
          <cell r="P131">
            <v>22993.11</v>
          </cell>
          <cell r="Q131">
            <v>2778842.56</v>
          </cell>
        </row>
        <row r="132">
          <cell r="C132" t="str">
            <v>AGUS ARIWIJAYANTA, I Putu</v>
          </cell>
          <cell r="D132" t="str">
            <v>Kernet</v>
          </cell>
          <cell r="E132">
            <v>19</v>
          </cell>
          <cell r="F132">
            <v>1450009730702</v>
          </cell>
          <cell r="G132">
            <v>2299311</v>
          </cell>
          <cell r="H132">
            <v>0</v>
          </cell>
          <cell r="I132">
            <v>0</v>
          </cell>
          <cell r="J132">
            <v>10000</v>
          </cell>
          <cell r="K132">
            <v>470572</v>
          </cell>
          <cell r="L132">
            <v>660572</v>
          </cell>
          <cell r="M132">
            <v>2959883</v>
          </cell>
          <cell r="N132">
            <v>22993.11</v>
          </cell>
          <cell r="O132">
            <v>45986.22</v>
          </cell>
          <cell r="P132">
            <v>22993.11</v>
          </cell>
          <cell r="Q132">
            <v>2867910.56</v>
          </cell>
        </row>
        <row r="133">
          <cell r="C133" t="str">
            <v>ALIT DARMAJA, I Ketut</v>
          </cell>
          <cell r="D133" t="str">
            <v>Kernet</v>
          </cell>
          <cell r="E133">
            <v>17</v>
          </cell>
          <cell r="F133">
            <v>1450009731478</v>
          </cell>
          <cell r="G133">
            <v>2299311</v>
          </cell>
          <cell r="H133">
            <v>0</v>
          </cell>
          <cell r="I133">
            <v>0</v>
          </cell>
          <cell r="J133">
            <v>10000</v>
          </cell>
          <cell r="K133">
            <v>445805</v>
          </cell>
          <cell r="L133">
            <v>615805</v>
          </cell>
          <cell r="M133">
            <v>2915116</v>
          </cell>
          <cell r="N133">
            <v>22993.11</v>
          </cell>
          <cell r="O133">
            <v>45986.22</v>
          </cell>
          <cell r="P133">
            <v>22993.11</v>
          </cell>
          <cell r="Q133">
            <v>2823143.56</v>
          </cell>
        </row>
        <row r="134">
          <cell r="C134" t="str">
            <v>ANDI ANGKASA, I Gede</v>
          </cell>
          <cell r="D134" t="str">
            <v>Kernet</v>
          </cell>
          <cell r="E134">
            <v>22</v>
          </cell>
          <cell r="F134">
            <v>1450010304174</v>
          </cell>
          <cell r="G134">
            <v>2299311</v>
          </cell>
          <cell r="H134">
            <v>0</v>
          </cell>
          <cell r="I134">
            <v>0</v>
          </cell>
          <cell r="J134">
            <v>10000</v>
          </cell>
          <cell r="K134">
            <v>396276</v>
          </cell>
          <cell r="L134">
            <v>616276</v>
          </cell>
          <cell r="M134">
            <v>2915587</v>
          </cell>
          <cell r="N134">
            <v>22993.11</v>
          </cell>
          <cell r="O134">
            <v>45986.22</v>
          </cell>
          <cell r="P134">
            <v>22993.11</v>
          </cell>
          <cell r="Q134">
            <v>2823614.56</v>
          </cell>
        </row>
        <row r="135">
          <cell r="C135" t="str">
            <v>ANDIYASA, I Wayan</v>
          </cell>
          <cell r="D135" t="str">
            <v>Kernet</v>
          </cell>
          <cell r="E135">
            <v>11</v>
          </cell>
          <cell r="F135">
            <v>1450009731437</v>
          </cell>
          <cell r="G135">
            <v>2299311</v>
          </cell>
          <cell r="H135">
            <v>0</v>
          </cell>
          <cell r="I135">
            <v>0</v>
          </cell>
          <cell r="J135">
            <v>10000</v>
          </cell>
          <cell r="K135">
            <v>421038</v>
          </cell>
          <cell r="L135">
            <v>531038</v>
          </cell>
          <cell r="M135">
            <v>2830349</v>
          </cell>
          <cell r="N135">
            <v>22993.11</v>
          </cell>
          <cell r="O135">
            <v>45986.22</v>
          </cell>
          <cell r="P135">
            <v>22993.11</v>
          </cell>
          <cell r="Q135">
            <v>2738376.56</v>
          </cell>
        </row>
        <row r="136">
          <cell r="C136" t="str">
            <v>ANOM SANJAYA, I Kadek</v>
          </cell>
          <cell r="D136" t="str">
            <v>Kernet</v>
          </cell>
          <cell r="E136">
            <v>21</v>
          </cell>
          <cell r="F136">
            <v>1450009732310</v>
          </cell>
          <cell r="G136">
            <v>2299311</v>
          </cell>
          <cell r="H136">
            <v>0</v>
          </cell>
          <cell r="I136">
            <v>0</v>
          </cell>
          <cell r="J136">
            <v>10000</v>
          </cell>
          <cell r="K136">
            <v>396271</v>
          </cell>
          <cell r="L136">
            <v>606271</v>
          </cell>
          <cell r="M136">
            <v>2905582</v>
          </cell>
          <cell r="N136">
            <v>22993.11</v>
          </cell>
          <cell r="O136">
            <v>45986.22</v>
          </cell>
          <cell r="P136">
            <v>22993.11</v>
          </cell>
          <cell r="Q136">
            <v>2813609.56</v>
          </cell>
        </row>
        <row r="137">
          <cell r="C137" t="str">
            <v>ARDIANA PUTRA, I Putu Gede</v>
          </cell>
          <cell r="D137" t="str">
            <v>Kernet</v>
          </cell>
          <cell r="E137">
            <v>18</v>
          </cell>
          <cell r="F137">
            <v>1450011156961</v>
          </cell>
          <cell r="G137">
            <v>2299311</v>
          </cell>
          <cell r="H137">
            <v>0</v>
          </cell>
          <cell r="I137">
            <v>0</v>
          </cell>
          <cell r="J137">
            <v>10000</v>
          </cell>
          <cell r="K137">
            <v>470579</v>
          </cell>
          <cell r="L137">
            <v>650579</v>
          </cell>
          <cell r="M137">
            <v>2949890</v>
          </cell>
          <cell r="N137">
            <v>22993.11</v>
          </cell>
          <cell r="O137">
            <v>45986.22</v>
          </cell>
          <cell r="P137">
            <v>22993.11</v>
          </cell>
          <cell r="Q137">
            <v>2857917.56</v>
          </cell>
        </row>
        <row r="138">
          <cell r="C138" t="str">
            <v>ARTA, I Made</v>
          </cell>
          <cell r="D138" t="str">
            <v>Kernet</v>
          </cell>
          <cell r="E138">
            <v>17</v>
          </cell>
          <cell r="F138">
            <v>1450009731536</v>
          </cell>
          <cell r="G138">
            <v>2299311</v>
          </cell>
          <cell r="H138">
            <v>0</v>
          </cell>
          <cell r="I138">
            <v>0</v>
          </cell>
          <cell r="J138">
            <v>10000</v>
          </cell>
          <cell r="K138">
            <v>445805</v>
          </cell>
          <cell r="L138">
            <v>615805</v>
          </cell>
          <cell r="M138">
            <v>2915116</v>
          </cell>
          <cell r="N138">
            <v>22993.11</v>
          </cell>
          <cell r="O138">
            <v>45986.22</v>
          </cell>
          <cell r="P138">
            <v>22993.11</v>
          </cell>
          <cell r="Q138">
            <v>2823143.56</v>
          </cell>
          <cell r="R138">
            <v>460000</v>
          </cell>
        </row>
        <row r="139">
          <cell r="C139" t="str">
            <v>ARTAWAN, I Made</v>
          </cell>
          <cell r="D139" t="str">
            <v>Kernet</v>
          </cell>
          <cell r="E139">
            <v>18</v>
          </cell>
          <cell r="F139">
            <v>1450009823374</v>
          </cell>
          <cell r="G139">
            <v>2299311</v>
          </cell>
          <cell r="H139">
            <v>0</v>
          </cell>
          <cell r="I139">
            <v>0</v>
          </cell>
          <cell r="J139">
            <v>10000</v>
          </cell>
          <cell r="K139">
            <v>371504</v>
          </cell>
          <cell r="L139">
            <v>551504</v>
          </cell>
          <cell r="M139">
            <v>2850815</v>
          </cell>
          <cell r="N139">
            <v>22993.11</v>
          </cell>
          <cell r="O139">
            <v>45986.22</v>
          </cell>
          <cell r="P139">
            <v>22993.11</v>
          </cell>
          <cell r="Q139">
            <v>2758842.56</v>
          </cell>
        </row>
        <row r="140">
          <cell r="C140" t="str">
            <v>ARYANA, I Made</v>
          </cell>
          <cell r="D140" t="str">
            <v>Kernet</v>
          </cell>
          <cell r="E140">
            <v>20</v>
          </cell>
          <cell r="F140">
            <v>1450009731940</v>
          </cell>
          <cell r="G140">
            <v>2299311</v>
          </cell>
          <cell r="H140">
            <v>0</v>
          </cell>
          <cell r="I140">
            <v>0</v>
          </cell>
          <cell r="J140">
            <v>10000</v>
          </cell>
          <cell r="K140">
            <v>421038</v>
          </cell>
          <cell r="L140">
            <v>621038</v>
          </cell>
          <cell r="M140">
            <v>2920349</v>
          </cell>
          <cell r="N140">
            <v>22993.11</v>
          </cell>
          <cell r="O140">
            <v>45986.22</v>
          </cell>
          <cell r="P140">
            <v>22993.11</v>
          </cell>
          <cell r="Q140">
            <v>2828376.56</v>
          </cell>
        </row>
        <row r="141">
          <cell r="C141" t="str">
            <v>ASRI</v>
          </cell>
          <cell r="D141" t="str">
            <v>Kernet</v>
          </cell>
          <cell r="E141">
            <v>18</v>
          </cell>
          <cell r="F141">
            <v>1450009731684</v>
          </cell>
          <cell r="G141">
            <v>2299311</v>
          </cell>
          <cell r="H141">
            <v>0</v>
          </cell>
          <cell r="I141">
            <v>0</v>
          </cell>
          <cell r="J141">
            <v>10000</v>
          </cell>
          <cell r="K141">
            <v>421038</v>
          </cell>
          <cell r="L141">
            <v>601038</v>
          </cell>
          <cell r="M141">
            <v>2900349</v>
          </cell>
          <cell r="N141">
            <v>22993.11</v>
          </cell>
          <cell r="O141">
            <v>45986.22</v>
          </cell>
          <cell r="P141">
            <v>22993.11</v>
          </cell>
          <cell r="Q141">
            <v>2808376.56</v>
          </cell>
        </row>
        <row r="142">
          <cell r="C142" t="str">
            <v>ASTA ARDALA,I Kt</v>
          </cell>
          <cell r="D142" t="str">
            <v>Kernet</v>
          </cell>
          <cell r="E142">
            <v>20</v>
          </cell>
          <cell r="F142">
            <v>1450009731510</v>
          </cell>
          <cell r="G142">
            <v>2299311</v>
          </cell>
          <cell r="H142">
            <v>0</v>
          </cell>
          <cell r="I142">
            <v>0</v>
          </cell>
          <cell r="J142">
            <v>10000</v>
          </cell>
          <cell r="K142">
            <v>470572</v>
          </cell>
          <cell r="L142">
            <v>670572</v>
          </cell>
          <cell r="M142">
            <v>2969883</v>
          </cell>
          <cell r="N142">
            <v>22993.11</v>
          </cell>
          <cell r="O142">
            <v>45986.22</v>
          </cell>
          <cell r="P142">
            <v>22993.11</v>
          </cell>
          <cell r="Q142">
            <v>2877910.56</v>
          </cell>
        </row>
        <row r="143">
          <cell r="C143" t="str">
            <v>ASTAWA, I Ketut</v>
          </cell>
          <cell r="D143" t="str">
            <v>Kernet</v>
          </cell>
          <cell r="E143">
            <v>18</v>
          </cell>
          <cell r="F143">
            <v>1450009778255</v>
          </cell>
          <cell r="G143">
            <v>2299311</v>
          </cell>
          <cell r="H143">
            <v>0</v>
          </cell>
          <cell r="I143">
            <v>0</v>
          </cell>
          <cell r="J143">
            <v>10000</v>
          </cell>
          <cell r="K143">
            <v>421038</v>
          </cell>
          <cell r="L143">
            <v>601038</v>
          </cell>
          <cell r="M143">
            <v>2900349</v>
          </cell>
          <cell r="N143">
            <v>22993.11</v>
          </cell>
          <cell r="O143">
            <v>45986.22</v>
          </cell>
          <cell r="P143">
            <v>22993.11</v>
          </cell>
          <cell r="Q143">
            <v>2808376.56</v>
          </cell>
        </row>
        <row r="144">
          <cell r="C144" t="str">
            <v>ASTIKA, I Nengah</v>
          </cell>
          <cell r="D144" t="str">
            <v>Kernet</v>
          </cell>
          <cell r="E144">
            <v>27</v>
          </cell>
          <cell r="F144">
            <v>9000010569029</v>
          </cell>
          <cell r="G144">
            <v>2299311</v>
          </cell>
          <cell r="H144">
            <v>0</v>
          </cell>
          <cell r="I144">
            <v>0</v>
          </cell>
          <cell r="J144">
            <v>10000</v>
          </cell>
          <cell r="K144">
            <v>445810</v>
          </cell>
          <cell r="L144">
            <v>715810</v>
          </cell>
          <cell r="M144">
            <v>3015121</v>
          </cell>
          <cell r="N144">
            <v>22993.11</v>
          </cell>
          <cell r="O144">
            <v>45986.22</v>
          </cell>
          <cell r="P144">
            <v>22993.11</v>
          </cell>
          <cell r="Q144">
            <v>2923148.56</v>
          </cell>
        </row>
        <row r="145">
          <cell r="C145" t="str">
            <v>BALIK SUNARTA, I Wayan</v>
          </cell>
          <cell r="D145" t="str">
            <v>Kernet</v>
          </cell>
          <cell r="E145">
            <v>20</v>
          </cell>
          <cell r="F145">
            <v>9000008547920</v>
          </cell>
          <cell r="G145">
            <v>2299311</v>
          </cell>
          <cell r="H145">
            <v>0</v>
          </cell>
          <cell r="I145">
            <v>0</v>
          </cell>
          <cell r="J145">
            <v>10000</v>
          </cell>
          <cell r="K145">
            <v>470575</v>
          </cell>
          <cell r="L145">
            <v>670575</v>
          </cell>
          <cell r="M145">
            <v>2969886</v>
          </cell>
          <cell r="N145">
            <v>22993.11</v>
          </cell>
          <cell r="O145">
            <v>45986.22</v>
          </cell>
          <cell r="P145">
            <v>22993.11</v>
          </cell>
          <cell r="Q145">
            <v>2877913.56</v>
          </cell>
        </row>
        <row r="146">
          <cell r="C146" t="str">
            <v>BUDIARTA, I Gede</v>
          </cell>
          <cell r="D146" t="str">
            <v>Kernet</v>
          </cell>
          <cell r="E146">
            <v>21</v>
          </cell>
          <cell r="F146">
            <v>1450009730850</v>
          </cell>
          <cell r="G146">
            <v>2299311</v>
          </cell>
          <cell r="H146">
            <v>0</v>
          </cell>
          <cell r="I146">
            <v>0</v>
          </cell>
          <cell r="J146">
            <v>10000</v>
          </cell>
          <cell r="K146">
            <v>445805</v>
          </cell>
          <cell r="L146">
            <v>655805</v>
          </cell>
          <cell r="M146">
            <v>2955116</v>
          </cell>
          <cell r="N146">
            <v>22993.11</v>
          </cell>
          <cell r="O146">
            <v>45986.22</v>
          </cell>
          <cell r="P146">
            <v>22993.11</v>
          </cell>
          <cell r="Q146">
            <v>2863143.56</v>
          </cell>
        </row>
        <row r="147">
          <cell r="C147" t="str">
            <v>BUDIASA, I Ketut</v>
          </cell>
          <cell r="D147" t="str">
            <v>Kernet</v>
          </cell>
          <cell r="E147">
            <v>18</v>
          </cell>
          <cell r="F147">
            <v>1450009731015</v>
          </cell>
          <cell r="G147">
            <v>2299311</v>
          </cell>
          <cell r="H147">
            <v>0</v>
          </cell>
          <cell r="I147">
            <v>0</v>
          </cell>
          <cell r="J147">
            <v>10000</v>
          </cell>
          <cell r="K147">
            <v>470572</v>
          </cell>
          <cell r="L147">
            <v>650572</v>
          </cell>
          <cell r="M147">
            <v>2949883</v>
          </cell>
          <cell r="N147">
            <v>22993.11</v>
          </cell>
          <cell r="O147">
            <v>45986.22</v>
          </cell>
          <cell r="P147">
            <v>22993.11</v>
          </cell>
          <cell r="Q147">
            <v>2857910.56</v>
          </cell>
          <cell r="R147">
            <v>2000000</v>
          </cell>
        </row>
        <row r="148">
          <cell r="C148" t="str">
            <v>DANA, I Wayan</v>
          </cell>
          <cell r="D148" t="str">
            <v>Kernet</v>
          </cell>
          <cell r="E148">
            <v>21</v>
          </cell>
          <cell r="F148">
            <v>9000014356159</v>
          </cell>
          <cell r="G148">
            <v>2299311</v>
          </cell>
          <cell r="H148">
            <v>0</v>
          </cell>
          <cell r="I148">
            <v>0</v>
          </cell>
          <cell r="J148">
            <v>10000</v>
          </cell>
          <cell r="K148">
            <v>371509</v>
          </cell>
          <cell r="L148">
            <v>581509</v>
          </cell>
          <cell r="M148">
            <v>2880820</v>
          </cell>
          <cell r="N148">
            <v>22993.11</v>
          </cell>
          <cell r="O148">
            <v>45986.22</v>
          </cell>
          <cell r="P148">
            <v>22993.11</v>
          </cell>
          <cell r="Q148">
            <v>2788847.56</v>
          </cell>
        </row>
        <row r="149">
          <cell r="C149" t="str">
            <v>DARMA, I Made</v>
          </cell>
          <cell r="D149" t="str">
            <v>Kernet</v>
          </cell>
          <cell r="E149">
            <v>16</v>
          </cell>
          <cell r="F149">
            <v>1450009732146</v>
          </cell>
          <cell r="G149">
            <v>2299311</v>
          </cell>
          <cell r="H149">
            <v>0</v>
          </cell>
          <cell r="I149">
            <v>0</v>
          </cell>
          <cell r="J149">
            <v>10000</v>
          </cell>
          <cell r="K149">
            <v>445805</v>
          </cell>
          <cell r="L149">
            <v>605805</v>
          </cell>
          <cell r="M149">
            <v>2905116</v>
          </cell>
          <cell r="N149">
            <v>22993.11</v>
          </cell>
          <cell r="O149">
            <v>45986.22</v>
          </cell>
          <cell r="P149">
            <v>22993.11</v>
          </cell>
          <cell r="Q149">
            <v>2813143.56</v>
          </cell>
        </row>
        <row r="150">
          <cell r="C150" t="str">
            <v>DARSANA BUDIARTA, I Komang</v>
          </cell>
          <cell r="D150" t="str">
            <v>Kernet</v>
          </cell>
          <cell r="E150">
            <v>17</v>
          </cell>
          <cell r="F150">
            <v>1450010302939</v>
          </cell>
          <cell r="G150">
            <v>2299311</v>
          </cell>
          <cell r="H150">
            <v>0</v>
          </cell>
          <cell r="I150">
            <v>0</v>
          </cell>
          <cell r="J150">
            <v>10000</v>
          </cell>
          <cell r="K150">
            <v>396274</v>
          </cell>
          <cell r="L150">
            <v>566274</v>
          </cell>
          <cell r="M150">
            <v>2865585</v>
          </cell>
          <cell r="N150">
            <v>22993.11</v>
          </cell>
          <cell r="O150">
            <v>45986.22</v>
          </cell>
          <cell r="P150">
            <v>22993.11</v>
          </cell>
          <cell r="Q150">
            <v>2773612.56</v>
          </cell>
        </row>
        <row r="151">
          <cell r="C151" t="str">
            <v>DARSANA, I Nengah</v>
          </cell>
          <cell r="D151" t="str">
            <v>Kernet</v>
          </cell>
          <cell r="E151">
            <v>20</v>
          </cell>
          <cell r="F151">
            <v>1450009730504</v>
          </cell>
          <cell r="G151">
            <v>2299311</v>
          </cell>
          <cell r="H151">
            <v>0</v>
          </cell>
          <cell r="I151">
            <v>0</v>
          </cell>
          <cell r="J151">
            <v>10000</v>
          </cell>
          <cell r="K151">
            <v>396271</v>
          </cell>
          <cell r="L151">
            <v>596271</v>
          </cell>
          <cell r="M151">
            <v>2895582</v>
          </cell>
          <cell r="N151">
            <v>22993.11</v>
          </cell>
          <cell r="O151">
            <v>45986.22</v>
          </cell>
          <cell r="P151">
            <v>22993.11</v>
          </cell>
          <cell r="Q151">
            <v>2803609.56</v>
          </cell>
        </row>
        <row r="152">
          <cell r="C152" t="str">
            <v>Dewa Ketut ARDIKA</v>
          </cell>
          <cell r="D152" t="str">
            <v>Kernet</v>
          </cell>
          <cell r="E152">
            <v>17</v>
          </cell>
          <cell r="F152">
            <v>1450009732104</v>
          </cell>
          <cell r="G152">
            <v>2299311</v>
          </cell>
          <cell r="H152">
            <v>0</v>
          </cell>
          <cell r="I152">
            <v>0</v>
          </cell>
          <cell r="J152">
            <v>10000</v>
          </cell>
          <cell r="K152">
            <v>346737</v>
          </cell>
          <cell r="L152">
            <v>516737</v>
          </cell>
          <cell r="M152">
            <v>2816048</v>
          </cell>
          <cell r="N152">
            <v>22993.11</v>
          </cell>
          <cell r="O152">
            <v>45986.22</v>
          </cell>
          <cell r="P152">
            <v>22993.11</v>
          </cell>
          <cell r="Q152">
            <v>2724075.56</v>
          </cell>
          <cell r="R152">
            <v>460000</v>
          </cell>
        </row>
        <row r="153">
          <cell r="C153" t="str">
            <v>Dewa Putu ATMAJA</v>
          </cell>
          <cell r="D153" t="str">
            <v>Kernet</v>
          </cell>
          <cell r="E153">
            <v>11</v>
          </cell>
          <cell r="F153">
            <v>1450009736675</v>
          </cell>
          <cell r="G153">
            <v>2299311</v>
          </cell>
          <cell r="H153">
            <v>0</v>
          </cell>
          <cell r="I153">
            <v>0</v>
          </cell>
          <cell r="J153">
            <v>10000</v>
          </cell>
          <cell r="K153">
            <v>445805</v>
          </cell>
          <cell r="L153">
            <v>555805</v>
          </cell>
          <cell r="M153">
            <v>2855116</v>
          </cell>
          <cell r="N153">
            <v>22993.11</v>
          </cell>
          <cell r="O153">
            <v>45986.22</v>
          </cell>
          <cell r="P153">
            <v>22993.11</v>
          </cell>
          <cell r="Q153">
            <v>2763143.56</v>
          </cell>
        </row>
        <row r="154">
          <cell r="C154" t="str">
            <v>Dewa Putu TIRTA ATMAJA</v>
          </cell>
          <cell r="D154" t="str">
            <v>Kernet</v>
          </cell>
          <cell r="E154">
            <v>18</v>
          </cell>
          <cell r="F154">
            <v>1450009731502</v>
          </cell>
          <cell r="G154">
            <v>2299311</v>
          </cell>
          <cell r="H154">
            <v>0</v>
          </cell>
          <cell r="I154">
            <v>0</v>
          </cell>
          <cell r="J154">
            <v>10000</v>
          </cell>
          <cell r="K154">
            <v>421038</v>
          </cell>
          <cell r="L154">
            <v>601038</v>
          </cell>
          <cell r="M154">
            <v>2900349</v>
          </cell>
          <cell r="N154">
            <v>22993.11</v>
          </cell>
          <cell r="O154">
            <v>45986.22</v>
          </cell>
          <cell r="P154">
            <v>22993.11</v>
          </cell>
          <cell r="Q154">
            <v>2808376.56</v>
          </cell>
          <cell r="R154">
            <v>345000</v>
          </cell>
        </row>
        <row r="155">
          <cell r="C155" t="str">
            <v>EKA GILIARSA P, I Putu</v>
          </cell>
          <cell r="D155" t="str">
            <v>Kernet</v>
          </cell>
          <cell r="E155">
            <v>20</v>
          </cell>
          <cell r="F155">
            <v>9000004210242</v>
          </cell>
          <cell r="G155">
            <v>2299311</v>
          </cell>
          <cell r="H155">
            <v>0</v>
          </cell>
          <cell r="I155">
            <v>0</v>
          </cell>
          <cell r="J155">
            <v>10000</v>
          </cell>
          <cell r="K155">
            <v>445805</v>
          </cell>
          <cell r="L155">
            <v>645805</v>
          </cell>
          <cell r="M155">
            <v>2945116</v>
          </cell>
          <cell r="N155">
            <v>22993.11</v>
          </cell>
          <cell r="O155">
            <v>45986.22</v>
          </cell>
          <cell r="P155">
            <v>22993.11</v>
          </cell>
          <cell r="Q155">
            <v>2853143.56</v>
          </cell>
        </row>
        <row r="156">
          <cell r="C156" t="str">
            <v>HERMANTO</v>
          </cell>
          <cell r="D156" t="str">
            <v>Kernet</v>
          </cell>
          <cell r="E156">
            <v>21</v>
          </cell>
          <cell r="F156">
            <v>1450009741642</v>
          </cell>
          <cell r="G156">
            <v>2299311</v>
          </cell>
          <cell r="H156">
            <v>0</v>
          </cell>
          <cell r="I156">
            <v>0</v>
          </cell>
          <cell r="J156">
            <v>10000</v>
          </cell>
          <cell r="K156">
            <v>520106</v>
          </cell>
          <cell r="L156">
            <v>730106</v>
          </cell>
          <cell r="M156">
            <v>3029417</v>
          </cell>
          <cell r="N156">
            <v>22993.11</v>
          </cell>
          <cell r="O156">
            <v>45986.22</v>
          </cell>
          <cell r="P156">
            <v>22993.11</v>
          </cell>
          <cell r="Q156">
            <v>2937444.56</v>
          </cell>
          <cell r="R156">
            <v>460000</v>
          </cell>
        </row>
        <row r="157">
          <cell r="C157" t="str">
            <v>I B ARI ADI PUTRA</v>
          </cell>
          <cell r="D157" t="str">
            <v>Kernet</v>
          </cell>
          <cell r="E157">
            <v>19</v>
          </cell>
          <cell r="F157">
            <v>1450009731635</v>
          </cell>
          <cell r="G157">
            <v>2299311</v>
          </cell>
          <cell r="H157">
            <v>0</v>
          </cell>
          <cell r="I157">
            <v>0</v>
          </cell>
          <cell r="J157">
            <v>10000</v>
          </cell>
          <cell r="K157">
            <v>470572</v>
          </cell>
          <cell r="L157">
            <v>660572</v>
          </cell>
          <cell r="M157">
            <v>2959883</v>
          </cell>
          <cell r="N157">
            <v>22993.11</v>
          </cell>
          <cell r="O157">
            <v>45986.22</v>
          </cell>
          <cell r="P157">
            <v>22993.11</v>
          </cell>
          <cell r="Q157">
            <v>2867910.56</v>
          </cell>
        </row>
        <row r="158">
          <cell r="C158" t="str">
            <v>IDA BAGUS KOMANG INDRA LAKSMANA</v>
          </cell>
          <cell r="D158" t="str">
            <v>Kernet</v>
          </cell>
          <cell r="E158">
            <v>17</v>
          </cell>
          <cell r="F158" t="str">
            <v>9000024498827</v>
          </cell>
          <cell r="G158">
            <v>2299311</v>
          </cell>
          <cell r="H158">
            <v>0</v>
          </cell>
          <cell r="I158">
            <v>0</v>
          </cell>
          <cell r="J158">
            <v>10000</v>
          </cell>
          <cell r="K158">
            <v>495347</v>
          </cell>
          <cell r="L158">
            <v>665347</v>
          </cell>
          <cell r="M158">
            <v>2964658</v>
          </cell>
          <cell r="N158">
            <v>22993.11</v>
          </cell>
          <cell r="O158">
            <v>45986.22</v>
          </cell>
          <cell r="P158">
            <v>22993.11</v>
          </cell>
          <cell r="Q158">
            <v>2872685.56</v>
          </cell>
        </row>
        <row r="159">
          <cell r="C159" t="str">
            <v>Juliada, I Kadek</v>
          </cell>
          <cell r="D159" t="str">
            <v>Kernet</v>
          </cell>
          <cell r="E159">
            <v>22</v>
          </cell>
          <cell r="F159">
            <v>1450009809977</v>
          </cell>
          <cell r="G159">
            <v>2299311</v>
          </cell>
          <cell r="H159">
            <v>0</v>
          </cell>
          <cell r="I159">
            <v>0</v>
          </cell>
          <cell r="J159">
            <v>10000</v>
          </cell>
          <cell r="K159">
            <v>495339</v>
          </cell>
          <cell r="L159">
            <v>715339</v>
          </cell>
          <cell r="M159">
            <v>3014650</v>
          </cell>
          <cell r="N159">
            <v>22993.11</v>
          </cell>
          <cell r="O159">
            <v>45986.22</v>
          </cell>
          <cell r="P159">
            <v>22993.11</v>
          </cell>
          <cell r="Q159">
            <v>2922677.56</v>
          </cell>
        </row>
        <row r="160">
          <cell r="C160" t="str">
            <v>JULIANTA, I Made</v>
          </cell>
          <cell r="D160" t="str">
            <v>Kernet</v>
          </cell>
          <cell r="E160">
            <v>25</v>
          </cell>
          <cell r="F160">
            <v>1450010161350</v>
          </cell>
          <cell r="G160">
            <v>2299311</v>
          </cell>
          <cell r="H160">
            <v>0</v>
          </cell>
          <cell r="I160">
            <v>0</v>
          </cell>
          <cell r="J160">
            <v>10000</v>
          </cell>
          <cell r="K160">
            <v>297204</v>
          </cell>
          <cell r="L160">
            <v>547204</v>
          </cell>
          <cell r="M160">
            <v>2846515</v>
          </cell>
          <cell r="N160">
            <v>22993.11</v>
          </cell>
          <cell r="O160">
            <v>45986.22</v>
          </cell>
          <cell r="P160">
            <v>22993.11</v>
          </cell>
          <cell r="Q160">
            <v>2754542.56</v>
          </cell>
        </row>
        <row r="161">
          <cell r="C161" t="str">
            <v>JULIARTA B, I Made</v>
          </cell>
          <cell r="D161" t="str">
            <v>Kernet</v>
          </cell>
          <cell r="E161">
            <v>16</v>
          </cell>
          <cell r="F161" t="str">
            <v>9000027284034</v>
          </cell>
          <cell r="G161">
            <v>2299311</v>
          </cell>
          <cell r="H161">
            <v>0</v>
          </cell>
          <cell r="I161">
            <v>0</v>
          </cell>
          <cell r="J161">
            <v>10000</v>
          </cell>
          <cell r="K161">
            <v>421038</v>
          </cell>
          <cell r="L161">
            <v>581038</v>
          </cell>
          <cell r="M161">
            <v>2880349</v>
          </cell>
          <cell r="N161">
            <v>22993.11</v>
          </cell>
          <cell r="O161">
            <v>45986.22</v>
          </cell>
          <cell r="P161">
            <v>22993.11</v>
          </cell>
          <cell r="Q161">
            <v>2788376.56</v>
          </cell>
        </row>
        <row r="162">
          <cell r="C162" t="str">
            <v>JULIARTA, I Gede</v>
          </cell>
          <cell r="D162" t="str">
            <v>Kernet</v>
          </cell>
          <cell r="E162">
            <v>11</v>
          </cell>
          <cell r="F162">
            <v>1450009829223</v>
          </cell>
          <cell r="G162">
            <v>2299311</v>
          </cell>
          <cell r="H162">
            <v>0</v>
          </cell>
          <cell r="I162">
            <v>0</v>
          </cell>
          <cell r="J162">
            <v>10000</v>
          </cell>
          <cell r="K162">
            <v>396271</v>
          </cell>
          <cell r="L162">
            <v>506271</v>
          </cell>
          <cell r="M162">
            <v>2805582</v>
          </cell>
          <cell r="N162">
            <v>22993.11</v>
          </cell>
          <cell r="O162">
            <v>45986.22</v>
          </cell>
          <cell r="P162">
            <v>22993.11</v>
          </cell>
          <cell r="Q162">
            <v>2713609.56</v>
          </cell>
        </row>
        <row r="163">
          <cell r="C163" t="str">
            <v>JULIARTA, I Made</v>
          </cell>
          <cell r="D163" t="str">
            <v>Kernet</v>
          </cell>
          <cell r="E163">
            <v>25</v>
          </cell>
          <cell r="F163">
            <v>1450009731957</v>
          </cell>
          <cell r="G163">
            <v>2299311</v>
          </cell>
          <cell r="H163">
            <v>0</v>
          </cell>
          <cell r="I163">
            <v>0</v>
          </cell>
          <cell r="J163">
            <v>10000</v>
          </cell>
          <cell r="K163">
            <v>445813</v>
          </cell>
          <cell r="L163">
            <v>695813</v>
          </cell>
          <cell r="M163">
            <v>2995124</v>
          </cell>
          <cell r="N163">
            <v>22993.11</v>
          </cell>
          <cell r="O163">
            <v>45986.22</v>
          </cell>
          <cell r="P163">
            <v>22993.11</v>
          </cell>
          <cell r="Q163">
            <v>2903151.56</v>
          </cell>
        </row>
        <row r="164">
          <cell r="C164" t="str">
            <v>KARI, I Nyoman</v>
          </cell>
          <cell r="D164" t="str">
            <v>Kernet</v>
          </cell>
          <cell r="E164">
            <v>22</v>
          </cell>
          <cell r="F164">
            <v>9000025443319</v>
          </cell>
          <cell r="G164">
            <v>2299311</v>
          </cell>
          <cell r="H164">
            <v>0</v>
          </cell>
          <cell r="I164">
            <v>0</v>
          </cell>
          <cell r="J164">
            <v>10000</v>
          </cell>
          <cell r="K164">
            <v>619184</v>
          </cell>
          <cell r="L164">
            <v>839184</v>
          </cell>
          <cell r="M164">
            <v>3138495</v>
          </cell>
          <cell r="N164">
            <v>22993.11</v>
          </cell>
          <cell r="O164">
            <v>45986.22</v>
          </cell>
          <cell r="P164">
            <v>22993.11</v>
          </cell>
          <cell r="Q164">
            <v>3046522.56</v>
          </cell>
        </row>
        <row r="165">
          <cell r="C165" t="str">
            <v>KARIANA, I Wayan</v>
          </cell>
          <cell r="D165" t="str">
            <v>Kernet</v>
          </cell>
          <cell r="E165">
            <v>22</v>
          </cell>
          <cell r="F165">
            <v>1450009730884</v>
          </cell>
          <cell r="G165">
            <v>2299311</v>
          </cell>
          <cell r="H165">
            <v>0</v>
          </cell>
          <cell r="I165">
            <v>0</v>
          </cell>
          <cell r="J165">
            <v>10000</v>
          </cell>
          <cell r="K165">
            <v>371504</v>
          </cell>
          <cell r="L165">
            <v>591504</v>
          </cell>
          <cell r="M165">
            <v>2890815</v>
          </cell>
          <cell r="N165">
            <v>22993.11</v>
          </cell>
          <cell r="O165">
            <v>45986.22</v>
          </cell>
          <cell r="P165">
            <v>22993.11</v>
          </cell>
          <cell r="Q165">
            <v>2798842.56</v>
          </cell>
        </row>
        <row r="166">
          <cell r="C166" t="str">
            <v>KARIASA, I Nyoman</v>
          </cell>
          <cell r="D166" t="str">
            <v>Kernet</v>
          </cell>
          <cell r="E166">
            <v>21</v>
          </cell>
          <cell r="F166" t="str">
            <v>9000020811031</v>
          </cell>
          <cell r="G166">
            <v>2299311</v>
          </cell>
          <cell r="H166">
            <v>0</v>
          </cell>
          <cell r="I166">
            <v>0</v>
          </cell>
          <cell r="J166">
            <v>10000</v>
          </cell>
          <cell r="K166">
            <v>371504</v>
          </cell>
          <cell r="L166">
            <v>581504</v>
          </cell>
          <cell r="M166">
            <v>2880815</v>
          </cell>
          <cell r="N166">
            <v>22993.11</v>
          </cell>
          <cell r="O166">
            <v>45986.22</v>
          </cell>
          <cell r="P166">
            <v>22993.11</v>
          </cell>
          <cell r="Q166">
            <v>2788842.56</v>
          </cell>
        </row>
        <row r="167">
          <cell r="C167" t="str">
            <v>KARIYASA, I Wayan</v>
          </cell>
          <cell r="D167" t="str">
            <v>Kernet</v>
          </cell>
          <cell r="E167">
            <v>21</v>
          </cell>
          <cell r="F167">
            <v>1450009854098</v>
          </cell>
          <cell r="G167">
            <v>2299311</v>
          </cell>
          <cell r="H167">
            <v>0</v>
          </cell>
          <cell r="I167">
            <v>0</v>
          </cell>
          <cell r="J167">
            <v>10000</v>
          </cell>
          <cell r="K167">
            <v>371506</v>
          </cell>
          <cell r="L167">
            <v>581506</v>
          </cell>
          <cell r="M167">
            <v>2880817</v>
          </cell>
          <cell r="N167">
            <v>22993.11</v>
          </cell>
          <cell r="O167">
            <v>45986.22</v>
          </cell>
          <cell r="P167">
            <v>22993.11</v>
          </cell>
          <cell r="Q167">
            <v>2788844.56</v>
          </cell>
        </row>
        <row r="168">
          <cell r="C168" t="str">
            <v>LANUS, I Nengah</v>
          </cell>
          <cell r="D168" t="str">
            <v>Kernet</v>
          </cell>
          <cell r="E168">
            <v>19</v>
          </cell>
          <cell r="F168">
            <v>1450009731098</v>
          </cell>
          <cell r="G168">
            <v>2299311</v>
          </cell>
          <cell r="H168">
            <v>0</v>
          </cell>
          <cell r="I168">
            <v>0</v>
          </cell>
          <cell r="J168">
            <v>10000</v>
          </cell>
          <cell r="K168">
            <v>297203</v>
          </cell>
          <cell r="L168">
            <v>487203</v>
          </cell>
          <cell r="M168">
            <v>2786514</v>
          </cell>
          <cell r="N168">
            <v>22993.11</v>
          </cell>
          <cell r="O168">
            <v>45986.22</v>
          </cell>
          <cell r="P168">
            <v>22993.11</v>
          </cell>
          <cell r="Q168">
            <v>2694541.56</v>
          </cell>
        </row>
        <row r="169">
          <cell r="C169" t="str">
            <v>MANDRA, I Wayan</v>
          </cell>
          <cell r="D169" t="str">
            <v>Kernet</v>
          </cell>
          <cell r="E169">
            <v>20</v>
          </cell>
          <cell r="F169" t="str">
            <v>9000020811023</v>
          </cell>
          <cell r="G169">
            <v>2299311</v>
          </cell>
          <cell r="H169">
            <v>0</v>
          </cell>
          <cell r="I169">
            <v>0</v>
          </cell>
          <cell r="J169">
            <v>10000</v>
          </cell>
          <cell r="K169">
            <v>346737</v>
          </cell>
          <cell r="L169">
            <v>546737</v>
          </cell>
          <cell r="M169">
            <v>2846048</v>
          </cell>
          <cell r="N169">
            <v>22993.11</v>
          </cell>
          <cell r="O169">
            <v>45986.22</v>
          </cell>
          <cell r="P169">
            <v>22993.11</v>
          </cell>
          <cell r="Q169">
            <v>2754075.56</v>
          </cell>
        </row>
        <row r="170">
          <cell r="C170" t="str">
            <v>MERTA YASA, I Wayan</v>
          </cell>
          <cell r="D170" t="str">
            <v>Kernet</v>
          </cell>
          <cell r="E170">
            <v>16</v>
          </cell>
          <cell r="F170">
            <v>1450009731593</v>
          </cell>
          <cell r="G170">
            <v>2299311</v>
          </cell>
          <cell r="H170">
            <v>0</v>
          </cell>
          <cell r="I170">
            <v>0</v>
          </cell>
          <cell r="J170">
            <v>10000</v>
          </cell>
          <cell r="K170">
            <v>445805</v>
          </cell>
          <cell r="L170">
            <v>605805</v>
          </cell>
          <cell r="M170">
            <v>2905116</v>
          </cell>
          <cell r="N170">
            <v>22993.11</v>
          </cell>
          <cell r="O170">
            <v>45986.22</v>
          </cell>
          <cell r="P170">
            <v>22993.11</v>
          </cell>
          <cell r="Q170">
            <v>2813143.56</v>
          </cell>
        </row>
        <row r="171">
          <cell r="C171" t="str">
            <v>MULIASA, I Gede</v>
          </cell>
          <cell r="D171" t="str">
            <v>Kernet</v>
          </cell>
          <cell r="E171">
            <v>19</v>
          </cell>
          <cell r="F171">
            <v>1450009732138</v>
          </cell>
          <cell r="G171">
            <v>2299311</v>
          </cell>
          <cell r="H171">
            <v>0</v>
          </cell>
          <cell r="I171">
            <v>0</v>
          </cell>
          <cell r="J171">
            <v>10000</v>
          </cell>
          <cell r="K171">
            <v>445805</v>
          </cell>
          <cell r="L171">
            <v>635805</v>
          </cell>
          <cell r="M171">
            <v>2935116</v>
          </cell>
          <cell r="N171">
            <v>22993.11</v>
          </cell>
          <cell r="O171">
            <v>45986.22</v>
          </cell>
          <cell r="P171">
            <v>22993.11</v>
          </cell>
          <cell r="Q171">
            <v>2843143.56</v>
          </cell>
        </row>
        <row r="172">
          <cell r="C172" t="str">
            <v>MULYADI, I Nengah</v>
          </cell>
          <cell r="D172" t="str">
            <v>Kernet</v>
          </cell>
          <cell r="E172">
            <v>19</v>
          </cell>
          <cell r="F172">
            <v>1450010339196</v>
          </cell>
          <cell r="G172">
            <v>2299311</v>
          </cell>
          <cell r="H172">
            <v>0</v>
          </cell>
          <cell r="I172">
            <v>0</v>
          </cell>
          <cell r="J172">
            <v>10000</v>
          </cell>
          <cell r="K172">
            <v>396275</v>
          </cell>
          <cell r="L172">
            <v>586275</v>
          </cell>
          <cell r="M172">
            <v>2885586</v>
          </cell>
          <cell r="N172">
            <v>22993.11</v>
          </cell>
          <cell r="O172">
            <v>45986.22</v>
          </cell>
          <cell r="P172">
            <v>22993.11</v>
          </cell>
          <cell r="Q172">
            <v>2793613.56</v>
          </cell>
        </row>
        <row r="173">
          <cell r="C173" t="str">
            <v>NATA ANTARA, I Gede</v>
          </cell>
          <cell r="D173" t="str">
            <v>Kernet</v>
          </cell>
          <cell r="E173">
            <v>17</v>
          </cell>
          <cell r="F173">
            <v>1450009736568</v>
          </cell>
          <cell r="G173">
            <v>2299311</v>
          </cell>
          <cell r="H173">
            <v>0</v>
          </cell>
          <cell r="I173">
            <v>0</v>
          </cell>
          <cell r="J173">
            <v>10000</v>
          </cell>
          <cell r="K173">
            <v>495339</v>
          </cell>
          <cell r="L173">
            <v>665339</v>
          </cell>
          <cell r="M173">
            <v>2964650</v>
          </cell>
          <cell r="N173">
            <v>22993.11</v>
          </cell>
          <cell r="O173">
            <v>45986.22</v>
          </cell>
          <cell r="P173">
            <v>22993.11</v>
          </cell>
          <cell r="Q173">
            <v>2872677.56</v>
          </cell>
        </row>
        <row r="174">
          <cell r="C174" t="str">
            <v>NITA, I Nyoman</v>
          </cell>
          <cell r="D174" t="str">
            <v>Kernet</v>
          </cell>
          <cell r="E174">
            <v>19</v>
          </cell>
          <cell r="F174">
            <v>1450009731569</v>
          </cell>
          <cell r="G174">
            <v>2299311</v>
          </cell>
          <cell r="H174">
            <v>0</v>
          </cell>
          <cell r="I174">
            <v>0</v>
          </cell>
          <cell r="J174">
            <v>10000</v>
          </cell>
          <cell r="K174">
            <v>396271</v>
          </cell>
          <cell r="L174">
            <v>586271</v>
          </cell>
          <cell r="M174">
            <v>2885582</v>
          </cell>
          <cell r="N174">
            <v>22993.11</v>
          </cell>
          <cell r="O174">
            <v>45986.22</v>
          </cell>
          <cell r="P174">
            <v>22993.11</v>
          </cell>
          <cell r="Q174">
            <v>2793609.56</v>
          </cell>
        </row>
        <row r="175">
          <cell r="C175" t="str">
            <v>NUR ARIFIN</v>
          </cell>
          <cell r="D175" t="str">
            <v>Kernet</v>
          </cell>
          <cell r="E175">
            <v>21</v>
          </cell>
          <cell r="F175">
            <v>1450009730926</v>
          </cell>
          <cell r="G175">
            <v>2299311</v>
          </cell>
          <cell r="H175">
            <v>0</v>
          </cell>
          <cell r="I175">
            <v>0</v>
          </cell>
          <cell r="J175">
            <v>10000</v>
          </cell>
          <cell r="K175">
            <v>470572</v>
          </cell>
          <cell r="L175">
            <v>680572</v>
          </cell>
          <cell r="M175">
            <v>2979883</v>
          </cell>
          <cell r="N175">
            <v>22993.11</v>
          </cell>
          <cell r="O175">
            <v>45986.22</v>
          </cell>
          <cell r="P175">
            <v>22993.11</v>
          </cell>
          <cell r="Q175">
            <v>2887910.56</v>
          </cell>
        </row>
        <row r="176">
          <cell r="C176" t="str">
            <v>PAGEH, I Ketut</v>
          </cell>
          <cell r="D176" t="str">
            <v>Kernet</v>
          </cell>
          <cell r="E176">
            <v>13</v>
          </cell>
          <cell r="F176" t="str">
            <v>9000025443269</v>
          </cell>
          <cell r="G176">
            <v>2299311</v>
          </cell>
          <cell r="H176">
            <v>0</v>
          </cell>
          <cell r="I176">
            <v>0</v>
          </cell>
          <cell r="J176">
            <v>10000</v>
          </cell>
          <cell r="K176">
            <v>445812</v>
          </cell>
          <cell r="L176">
            <v>575812</v>
          </cell>
          <cell r="M176">
            <v>2875123</v>
          </cell>
          <cell r="N176">
            <v>22993.11</v>
          </cell>
          <cell r="O176">
            <v>45986.22</v>
          </cell>
          <cell r="P176">
            <v>22993.11</v>
          </cell>
          <cell r="Q176">
            <v>2783150.56</v>
          </cell>
        </row>
        <row r="177">
          <cell r="C177" t="str">
            <v>PARTA, I Made</v>
          </cell>
          <cell r="D177" t="str">
            <v>Kernet</v>
          </cell>
          <cell r="E177">
            <v>19</v>
          </cell>
          <cell r="F177">
            <v>1450009732112</v>
          </cell>
          <cell r="G177">
            <v>2299311</v>
          </cell>
          <cell r="H177">
            <v>0</v>
          </cell>
          <cell r="I177">
            <v>0</v>
          </cell>
          <cell r="J177">
            <v>10000</v>
          </cell>
          <cell r="K177">
            <v>470572</v>
          </cell>
          <cell r="L177">
            <v>660572</v>
          </cell>
          <cell r="M177">
            <v>2959883</v>
          </cell>
          <cell r="N177">
            <v>22993.11</v>
          </cell>
          <cell r="O177">
            <v>45986.22</v>
          </cell>
          <cell r="P177">
            <v>22993.11</v>
          </cell>
          <cell r="Q177">
            <v>2867910.56</v>
          </cell>
        </row>
        <row r="178">
          <cell r="C178" t="str">
            <v>PARWATA, I Made</v>
          </cell>
          <cell r="D178" t="str">
            <v>Kernet</v>
          </cell>
          <cell r="E178">
            <v>18</v>
          </cell>
          <cell r="F178">
            <v>1450009851235</v>
          </cell>
          <cell r="G178">
            <v>2299311</v>
          </cell>
          <cell r="H178">
            <v>0</v>
          </cell>
          <cell r="I178">
            <v>0</v>
          </cell>
          <cell r="J178">
            <v>10000</v>
          </cell>
          <cell r="K178">
            <v>321970</v>
          </cell>
          <cell r="L178">
            <v>501970</v>
          </cell>
          <cell r="M178">
            <v>2801281</v>
          </cell>
          <cell r="N178">
            <v>22993.11</v>
          </cell>
          <cell r="O178">
            <v>45986.22</v>
          </cell>
          <cell r="P178">
            <v>22993.11</v>
          </cell>
          <cell r="Q178">
            <v>2709308.56</v>
          </cell>
        </row>
        <row r="179">
          <cell r="C179" t="str">
            <v>PASEK SUTEJA, I Made</v>
          </cell>
          <cell r="D179" t="str">
            <v>Kernet</v>
          </cell>
          <cell r="E179">
            <v>22</v>
          </cell>
          <cell r="F179">
            <v>1450009825718</v>
          </cell>
          <cell r="G179">
            <v>2299311</v>
          </cell>
          <cell r="H179">
            <v>0</v>
          </cell>
          <cell r="I179">
            <v>0</v>
          </cell>
          <cell r="J179">
            <v>10000</v>
          </cell>
          <cell r="K179">
            <v>445805</v>
          </cell>
          <cell r="L179">
            <v>665805</v>
          </cell>
          <cell r="M179">
            <v>2965116</v>
          </cell>
          <cell r="N179">
            <v>22993.11</v>
          </cell>
          <cell r="O179">
            <v>45986.22</v>
          </cell>
          <cell r="P179">
            <v>22993.11</v>
          </cell>
          <cell r="Q179">
            <v>2873143.56</v>
          </cell>
        </row>
        <row r="180">
          <cell r="C180" t="str">
            <v>PATRA, I Nengah</v>
          </cell>
          <cell r="D180" t="str">
            <v>Kernet</v>
          </cell>
          <cell r="E180">
            <v>17</v>
          </cell>
          <cell r="F180">
            <v>1450009731627</v>
          </cell>
          <cell r="G180">
            <v>2299311</v>
          </cell>
          <cell r="H180">
            <v>0</v>
          </cell>
          <cell r="I180">
            <v>0</v>
          </cell>
          <cell r="J180">
            <v>10000</v>
          </cell>
          <cell r="K180">
            <v>495339</v>
          </cell>
          <cell r="L180">
            <v>665339</v>
          </cell>
          <cell r="M180">
            <v>2964650</v>
          </cell>
          <cell r="N180">
            <v>22993.11</v>
          </cell>
          <cell r="O180">
            <v>45986.22</v>
          </cell>
          <cell r="P180">
            <v>22993.11</v>
          </cell>
          <cell r="Q180">
            <v>2872677.56</v>
          </cell>
          <cell r="R180">
            <v>460000</v>
          </cell>
        </row>
        <row r="181">
          <cell r="C181" t="str">
            <v>PUTRA YASA, I Made</v>
          </cell>
          <cell r="D181" t="str">
            <v>Kernet</v>
          </cell>
          <cell r="E181">
            <v>20</v>
          </cell>
          <cell r="F181">
            <v>9000010569052</v>
          </cell>
          <cell r="G181">
            <v>2299311</v>
          </cell>
          <cell r="H181">
            <v>0</v>
          </cell>
          <cell r="I181">
            <v>0</v>
          </cell>
          <cell r="J181">
            <v>10000</v>
          </cell>
          <cell r="K181">
            <v>445808</v>
          </cell>
          <cell r="L181">
            <v>645808</v>
          </cell>
          <cell r="M181">
            <v>2945119</v>
          </cell>
          <cell r="N181">
            <v>22993.11</v>
          </cell>
          <cell r="O181">
            <v>45986.22</v>
          </cell>
          <cell r="P181">
            <v>22993.11</v>
          </cell>
          <cell r="Q181">
            <v>2853146.56</v>
          </cell>
        </row>
        <row r="182">
          <cell r="C182" t="str">
            <v>RUDI HARTONO</v>
          </cell>
          <cell r="D182" t="str">
            <v>Kernet</v>
          </cell>
          <cell r="E182">
            <v>20</v>
          </cell>
          <cell r="F182">
            <v>9000011811446</v>
          </cell>
          <cell r="G182">
            <v>2299311</v>
          </cell>
          <cell r="H182">
            <v>0</v>
          </cell>
          <cell r="I182">
            <v>0</v>
          </cell>
          <cell r="J182">
            <v>10000</v>
          </cell>
          <cell r="K182">
            <v>520111</v>
          </cell>
          <cell r="L182">
            <v>720111</v>
          </cell>
          <cell r="M182">
            <v>3019422</v>
          </cell>
          <cell r="N182">
            <v>22993.11</v>
          </cell>
          <cell r="O182">
            <v>45986.22</v>
          </cell>
          <cell r="P182">
            <v>22993.11</v>
          </cell>
          <cell r="Q182">
            <v>2927449.56</v>
          </cell>
        </row>
        <row r="183">
          <cell r="C183" t="str">
            <v>SADIAWAN, I Wayan</v>
          </cell>
          <cell r="D183" t="str">
            <v>Kernet</v>
          </cell>
          <cell r="E183">
            <v>20</v>
          </cell>
          <cell r="F183">
            <v>1450009731833</v>
          </cell>
          <cell r="G183">
            <v>2299311</v>
          </cell>
          <cell r="H183">
            <v>0</v>
          </cell>
          <cell r="I183">
            <v>0</v>
          </cell>
          <cell r="J183">
            <v>10000</v>
          </cell>
          <cell r="K183">
            <v>371504</v>
          </cell>
          <cell r="L183">
            <v>571504</v>
          </cell>
          <cell r="M183">
            <v>2870815</v>
          </cell>
          <cell r="N183">
            <v>22993.11</v>
          </cell>
          <cell r="O183">
            <v>45986.22</v>
          </cell>
          <cell r="P183">
            <v>22993.11</v>
          </cell>
          <cell r="Q183">
            <v>2778842.56</v>
          </cell>
        </row>
        <row r="184">
          <cell r="C184" t="str">
            <v>SETIAWAN, I Made</v>
          </cell>
          <cell r="D184" t="str">
            <v>Kernet</v>
          </cell>
          <cell r="E184">
            <v>18</v>
          </cell>
          <cell r="F184">
            <v>1450009731585</v>
          </cell>
          <cell r="G184">
            <v>2299311</v>
          </cell>
          <cell r="H184">
            <v>0</v>
          </cell>
          <cell r="I184">
            <v>0</v>
          </cell>
          <cell r="J184">
            <v>10000</v>
          </cell>
          <cell r="K184">
            <v>544873</v>
          </cell>
          <cell r="L184">
            <v>724873</v>
          </cell>
          <cell r="M184">
            <v>3024184</v>
          </cell>
          <cell r="N184">
            <v>22993.11</v>
          </cell>
          <cell r="O184">
            <v>45986.22</v>
          </cell>
          <cell r="P184">
            <v>22993.11</v>
          </cell>
          <cell r="Q184">
            <v>2932211.56</v>
          </cell>
        </row>
        <row r="185">
          <cell r="C185" t="str">
            <v>SETIAWAN, I Nyoman</v>
          </cell>
          <cell r="D185" t="str">
            <v>Kernet</v>
          </cell>
          <cell r="E185">
            <v>20</v>
          </cell>
          <cell r="F185">
            <v>1450009732344</v>
          </cell>
          <cell r="G185">
            <v>2299311</v>
          </cell>
          <cell r="H185">
            <v>0</v>
          </cell>
          <cell r="I185">
            <v>0</v>
          </cell>
          <cell r="J185">
            <v>10000</v>
          </cell>
          <cell r="K185">
            <v>321970</v>
          </cell>
          <cell r="L185">
            <v>521970</v>
          </cell>
          <cell r="M185">
            <v>2821281</v>
          </cell>
          <cell r="N185">
            <v>22993.11</v>
          </cell>
          <cell r="O185">
            <v>45986.22</v>
          </cell>
          <cell r="P185">
            <v>22993.11</v>
          </cell>
          <cell r="Q185">
            <v>2729308.56</v>
          </cell>
          <cell r="R185">
            <v>575000</v>
          </cell>
        </row>
        <row r="186">
          <cell r="C186" t="str">
            <v>SIMPEN, I Made</v>
          </cell>
          <cell r="D186" t="str">
            <v>Kernet</v>
          </cell>
          <cell r="E186">
            <v>15</v>
          </cell>
          <cell r="F186">
            <v>1450009819414</v>
          </cell>
          <cell r="G186">
            <v>2299311</v>
          </cell>
          <cell r="H186">
            <v>0</v>
          </cell>
          <cell r="I186">
            <v>0</v>
          </cell>
          <cell r="J186">
            <v>10000</v>
          </cell>
          <cell r="K186">
            <v>371504</v>
          </cell>
          <cell r="L186">
            <v>521504</v>
          </cell>
          <cell r="M186">
            <v>2820815</v>
          </cell>
          <cell r="N186">
            <v>22993.11</v>
          </cell>
          <cell r="O186">
            <v>45986.22</v>
          </cell>
          <cell r="P186">
            <v>22993.11</v>
          </cell>
          <cell r="Q186">
            <v>2728842.56</v>
          </cell>
        </row>
        <row r="187">
          <cell r="C187" t="str">
            <v>SUARDANA PUTRA, I Wayan</v>
          </cell>
          <cell r="D187" t="str">
            <v>Kernet</v>
          </cell>
          <cell r="E187">
            <v>16</v>
          </cell>
          <cell r="F187">
            <v>1450009731916</v>
          </cell>
          <cell r="G187">
            <v>2299311</v>
          </cell>
          <cell r="H187">
            <v>0</v>
          </cell>
          <cell r="I187">
            <v>0</v>
          </cell>
          <cell r="J187">
            <v>10000</v>
          </cell>
          <cell r="K187">
            <v>421038</v>
          </cell>
          <cell r="L187">
            <v>581038</v>
          </cell>
          <cell r="M187">
            <v>2880349</v>
          </cell>
          <cell r="N187">
            <v>22993.11</v>
          </cell>
          <cell r="O187">
            <v>45986.22</v>
          </cell>
          <cell r="P187">
            <v>22993.11</v>
          </cell>
          <cell r="Q187">
            <v>2788376.56</v>
          </cell>
          <cell r="R187">
            <v>575000</v>
          </cell>
        </row>
        <row r="188">
          <cell r="C188" t="str">
            <v>SUARDANA, I Ketut</v>
          </cell>
          <cell r="D188" t="str">
            <v>Kernet</v>
          </cell>
          <cell r="E188">
            <v>19</v>
          </cell>
          <cell r="F188">
            <v>1450009732047</v>
          </cell>
          <cell r="G188">
            <v>2299311</v>
          </cell>
          <cell r="H188">
            <v>0</v>
          </cell>
          <cell r="I188">
            <v>0</v>
          </cell>
          <cell r="J188">
            <v>10000</v>
          </cell>
          <cell r="K188">
            <v>272436</v>
          </cell>
          <cell r="L188">
            <v>462436</v>
          </cell>
          <cell r="M188">
            <v>2761747</v>
          </cell>
          <cell r="N188">
            <v>22993.11</v>
          </cell>
          <cell r="O188">
            <v>45986.22</v>
          </cell>
          <cell r="P188">
            <v>22993.11</v>
          </cell>
          <cell r="Q188">
            <v>2669774.56</v>
          </cell>
        </row>
        <row r="189">
          <cell r="C189" t="str">
            <v>SUARDANA, I Wayan</v>
          </cell>
          <cell r="D189" t="str">
            <v>Kernet</v>
          </cell>
          <cell r="E189">
            <v>17</v>
          </cell>
          <cell r="F189">
            <v>1450009730751</v>
          </cell>
          <cell r="G189">
            <v>2299311</v>
          </cell>
          <cell r="H189">
            <v>0</v>
          </cell>
          <cell r="I189">
            <v>0</v>
          </cell>
          <cell r="J189">
            <v>10000</v>
          </cell>
          <cell r="K189">
            <v>346737</v>
          </cell>
          <cell r="L189">
            <v>516737</v>
          </cell>
          <cell r="M189">
            <v>2816048</v>
          </cell>
          <cell r="N189">
            <v>22993.11</v>
          </cell>
          <cell r="O189">
            <v>45986.22</v>
          </cell>
          <cell r="P189">
            <v>22993.11</v>
          </cell>
          <cell r="Q189">
            <v>2724075.56</v>
          </cell>
        </row>
        <row r="190">
          <cell r="C190" t="str">
            <v>SUARDIANA, I Wayan</v>
          </cell>
          <cell r="D190" t="str">
            <v>Kernet</v>
          </cell>
          <cell r="E190">
            <v>17</v>
          </cell>
          <cell r="F190">
            <v>1450009731643</v>
          </cell>
          <cell r="G190">
            <v>2299311</v>
          </cell>
          <cell r="H190">
            <v>0</v>
          </cell>
          <cell r="I190">
            <v>0</v>
          </cell>
          <cell r="J190">
            <v>10000</v>
          </cell>
          <cell r="K190">
            <v>421038</v>
          </cell>
          <cell r="L190">
            <v>591038</v>
          </cell>
          <cell r="M190">
            <v>2890349</v>
          </cell>
          <cell r="N190">
            <v>22993.11</v>
          </cell>
          <cell r="O190">
            <v>45986.22</v>
          </cell>
          <cell r="P190">
            <v>22993.11</v>
          </cell>
          <cell r="Q190">
            <v>2798376.56</v>
          </cell>
        </row>
        <row r="191">
          <cell r="C191" t="str">
            <v>SUARSA, I Nyoman</v>
          </cell>
          <cell r="D191" t="str">
            <v>Kernet</v>
          </cell>
          <cell r="E191">
            <v>20</v>
          </cell>
          <cell r="F191">
            <v>1450009734902</v>
          </cell>
          <cell r="G191">
            <v>2299311</v>
          </cell>
          <cell r="H191">
            <v>0</v>
          </cell>
          <cell r="I191">
            <v>0</v>
          </cell>
          <cell r="J191">
            <v>10000</v>
          </cell>
          <cell r="K191">
            <v>470572</v>
          </cell>
          <cell r="L191">
            <v>670572</v>
          </cell>
          <cell r="M191">
            <v>2969883</v>
          </cell>
          <cell r="N191">
            <v>22993.11</v>
          </cell>
          <cell r="O191">
            <v>45986.22</v>
          </cell>
          <cell r="P191">
            <v>22993.11</v>
          </cell>
          <cell r="Q191">
            <v>2877910.56</v>
          </cell>
          <cell r="R191">
            <v>230000</v>
          </cell>
        </row>
        <row r="192">
          <cell r="C192" t="str">
            <v>SUARSANA, I Made</v>
          </cell>
          <cell r="D192" t="str">
            <v>Kernet</v>
          </cell>
          <cell r="E192">
            <v>16</v>
          </cell>
          <cell r="F192">
            <v>1450009778289</v>
          </cell>
          <cell r="G192">
            <v>2299311</v>
          </cell>
          <cell r="H192">
            <v>0</v>
          </cell>
          <cell r="I192">
            <v>0</v>
          </cell>
          <cell r="J192">
            <v>10000</v>
          </cell>
          <cell r="K192">
            <v>421038</v>
          </cell>
          <cell r="L192">
            <v>581038</v>
          </cell>
          <cell r="M192">
            <v>2880349</v>
          </cell>
          <cell r="N192">
            <v>22993.11</v>
          </cell>
          <cell r="O192">
            <v>45986.22</v>
          </cell>
          <cell r="P192">
            <v>22993.11</v>
          </cell>
          <cell r="Q192">
            <v>2788376.56</v>
          </cell>
        </row>
        <row r="193">
          <cell r="C193" t="str">
            <v>SUBAGIARTA, I Wayan</v>
          </cell>
          <cell r="D193" t="str">
            <v>Kernet</v>
          </cell>
          <cell r="E193">
            <v>22</v>
          </cell>
          <cell r="F193">
            <v>1450009820750</v>
          </cell>
          <cell r="G193">
            <v>2299311</v>
          </cell>
          <cell r="H193">
            <v>0</v>
          </cell>
          <cell r="I193">
            <v>0</v>
          </cell>
          <cell r="J193">
            <v>10000</v>
          </cell>
          <cell r="K193">
            <v>321970</v>
          </cell>
          <cell r="L193">
            <v>541970</v>
          </cell>
          <cell r="M193">
            <v>2841281</v>
          </cell>
          <cell r="N193">
            <v>22993.11</v>
          </cell>
          <cell r="O193">
            <v>45986.22</v>
          </cell>
          <cell r="P193">
            <v>22993.11</v>
          </cell>
          <cell r="Q193">
            <v>2749308.56</v>
          </cell>
        </row>
        <row r="194">
          <cell r="C194" t="str">
            <v>SUBUDIARTHA, I Nyoman</v>
          </cell>
          <cell r="D194" t="str">
            <v>Kernet</v>
          </cell>
          <cell r="E194">
            <v>17</v>
          </cell>
          <cell r="F194">
            <v>1450009731551</v>
          </cell>
          <cell r="G194">
            <v>2299311</v>
          </cell>
          <cell r="H194">
            <v>0</v>
          </cell>
          <cell r="I194">
            <v>0</v>
          </cell>
          <cell r="J194">
            <v>10000</v>
          </cell>
          <cell r="K194">
            <v>495339</v>
          </cell>
          <cell r="L194">
            <v>665339</v>
          </cell>
          <cell r="M194">
            <v>2964650</v>
          </cell>
          <cell r="N194">
            <v>22993.11</v>
          </cell>
          <cell r="O194">
            <v>45986.22</v>
          </cell>
          <cell r="P194">
            <v>22993.11</v>
          </cell>
          <cell r="Q194">
            <v>2872677.56</v>
          </cell>
        </row>
        <row r="195">
          <cell r="C195" t="str">
            <v>SUDANA A, I Komang</v>
          </cell>
          <cell r="D195" t="str">
            <v>Kernet</v>
          </cell>
          <cell r="E195">
            <v>20</v>
          </cell>
          <cell r="F195" t="str">
            <v>9000013906657</v>
          </cell>
          <cell r="G195">
            <v>2299311</v>
          </cell>
          <cell r="H195">
            <v>0</v>
          </cell>
          <cell r="I195">
            <v>0</v>
          </cell>
          <cell r="J195">
            <v>10000</v>
          </cell>
          <cell r="K195">
            <v>346737</v>
          </cell>
          <cell r="L195">
            <v>546737</v>
          </cell>
          <cell r="M195">
            <v>2846048</v>
          </cell>
          <cell r="N195">
            <v>22993.11</v>
          </cell>
          <cell r="O195">
            <v>45986.22</v>
          </cell>
          <cell r="P195">
            <v>22993.11</v>
          </cell>
          <cell r="Q195">
            <v>2754075.56</v>
          </cell>
        </row>
        <row r="196">
          <cell r="C196" t="str">
            <v>SUDANA, I Komang</v>
          </cell>
          <cell r="D196" t="str">
            <v>Kernet</v>
          </cell>
          <cell r="E196">
            <v>18</v>
          </cell>
          <cell r="F196">
            <v>1450009731650</v>
          </cell>
          <cell r="G196">
            <v>2299311</v>
          </cell>
          <cell r="H196">
            <v>0</v>
          </cell>
          <cell r="I196">
            <v>0</v>
          </cell>
          <cell r="J196">
            <v>10000</v>
          </cell>
          <cell r="K196">
            <v>421038</v>
          </cell>
          <cell r="L196">
            <v>601038</v>
          </cell>
          <cell r="M196">
            <v>2900349</v>
          </cell>
          <cell r="N196">
            <v>22993.11</v>
          </cell>
          <cell r="O196">
            <v>45986.22</v>
          </cell>
          <cell r="P196">
            <v>22993.11</v>
          </cell>
          <cell r="Q196">
            <v>2808376.56</v>
          </cell>
        </row>
        <row r="197">
          <cell r="C197" t="str">
            <v>SUDARMA, I Wayan</v>
          </cell>
          <cell r="D197" t="str">
            <v>Kernet</v>
          </cell>
          <cell r="E197">
            <v>18</v>
          </cell>
          <cell r="F197">
            <v>1450010344071</v>
          </cell>
          <cell r="G197">
            <v>2299311</v>
          </cell>
          <cell r="H197">
            <v>0</v>
          </cell>
          <cell r="I197">
            <v>0</v>
          </cell>
          <cell r="J197">
            <v>10000</v>
          </cell>
          <cell r="K197">
            <v>371507</v>
          </cell>
          <cell r="L197">
            <v>551507</v>
          </cell>
          <cell r="M197">
            <v>2850818</v>
          </cell>
          <cell r="N197">
            <v>22993.11</v>
          </cell>
          <cell r="O197">
            <v>45986.22</v>
          </cell>
          <cell r="P197">
            <v>22993.11</v>
          </cell>
          <cell r="Q197">
            <v>2758845.56</v>
          </cell>
        </row>
        <row r="198">
          <cell r="C198" t="str">
            <v>SUDARSANA, I Gede</v>
          </cell>
          <cell r="D198" t="str">
            <v>Kernet</v>
          </cell>
          <cell r="E198">
            <v>16</v>
          </cell>
          <cell r="F198">
            <v>1450009730736</v>
          </cell>
          <cell r="G198">
            <v>2299311</v>
          </cell>
          <cell r="H198">
            <v>0</v>
          </cell>
          <cell r="I198">
            <v>0</v>
          </cell>
          <cell r="J198">
            <v>10000</v>
          </cell>
          <cell r="K198">
            <v>470572</v>
          </cell>
          <cell r="L198">
            <v>630572</v>
          </cell>
          <cell r="M198">
            <v>2929883</v>
          </cell>
          <cell r="N198">
            <v>22993.11</v>
          </cell>
          <cell r="O198">
            <v>45986.22</v>
          </cell>
          <cell r="P198">
            <v>22993.11</v>
          </cell>
          <cell r="Q198">
            <v>2837910.56</v>
          </cell>
        </row>
        <row r="199">
          <cell r="C199" t="str">
            <v>SUDARSONO</v>
          </cell>
          <cell r="D199" t="str">
            <v>Kernet</v>
          </cell>
          <cell r="E199">
            <v>20</v>
          </cell>
          <cell r="F199">
            <v>1450009731049</v>
          </cell>
          <cell r="G199">
            <v>2299311</v>
          </cell>
          <cell r="H199">
            <v>0</v>
          </cell>
          <cell r="I199">
            <v>0</v>
          </cell>
          <cell r="J199">
            <v>10000</v>
          </cell>
          <cell r="K199">
            <v>445805</v>
          </cell>
          <cell r="L199">
            <v>645805</v>
          </cell>
          <cell r="M199">
            <v>2945116</v>
          </cell>
          <cell r="N199">
            <v>22993.11</v>
          </cell>
          <cell r="O199">
            <v>45986.22</v>
          </cell>
          <cell r="P199">
            <v>22993.11</v>
          </cell>
          <cell r="Q199">
            <v>2853143.56</v>
          </cell>
        </row>
        <row r="200">
          <cell r="C200" t="str">
            <v>SUDIARTA, I Nengah</v>
          </cell>
          <cell r="D200" t="str">
            <v>Kernet</v>
          </cell>
          <cell r="E200">
            <v>28</v>
          </cell>
          <cell r="F200">
            <v>1450009827334</v>
          </cell>
          <cell r="G200">
            <v>2299311</v>
          </cell>
          <cell r="H200">
            <v>0</v>
          </cell>
          <cell r="I200">
            <v>0</v>
          </cell>
          <cell r="J200">
            <v>10000</v>
          </cell>
          <cell r="K200">
            <v>396272</v>
          </cell>
          <cell r="L200">
            <v>676272</v>
          </cell>
          <cell r="M200">
            <v>2975583</v>
          </cell>
          <cell r="N200">
            <v>22993.11</v>
          </cell>
          <cell r="O200">
            <v>45986.22</v>
          </cell>
          <cell r="P200">
            <v>22993.11</v>
          </cell>
          <cell r="Q200">
            <v>2883610.56</v>
          </cell>
        </row>
        <row r="201">
          <cell r="C201" t="str">
            <v>SUDIARTA, I Nyoman</v>
          </cell>
          <cell r="D201" t="str">
            <v>Kernet</v>
          </cell>
          <cell r="E201">
            <v>18</v>
          </cell>
          <cell r="F201">
            <v>1450009730801</v>
          </cell>
          <cell r="G201">
            <v>2299311</v>
          </cell>
          <cell r="H201">
            <v>0</v>
          </cell>
          <cell r="I201">
            <v>0</v>
          </cell>
          <cell r="J201">
            <v>10000</v>
          </cell>
          <cell r="K201">
            <v>396271</v>
          </cell>
          <cell r="L201">
            <v>576271</v>
          </cell>
          <cell r="M201">
            <v>2875582</v>
          </cell>
          <cell r="N201">
            <v>22993.11</v>
          </cell>
          <cell r="O201">
            <v>45986.22</v>
          </cell>
          <cell r="P201">
            <v>22993.11</v>
          </cell>
          <cell r="Q201">
            <v>2783609.56</v>
          </cell>
        </row>
        <row r="202">
          <cell r="C202" t="str">
            <v>SUDIARTA, I Wayan</v>
          </cell>
          <cell r="D202" t="str">
            <v>Kernet</v>
          </cell>
          <cell r="E202">
            <v>24</v>
          </cell>
          <cell r="F202">
            <v>1450009815677</v>
          </cell>
          <cell r="G202">
            <v>2299311</v>
          </cell>
          <cell r="H202">
            <v>0</v>
          </cell>
          <cell r="I202">
            <v>0</v>
          </cell>
          <cell r="J202">
            <v>10000</v>
          </cell>
          <cell r="K202">
            <v>520106</v>
          </cell>
          <cell r="L202">
            <v>760106</v>
          </cell>
          <cell r="M202">
            <v>3059417</v>
          </cell>
          <cell r="N202">
            <v>22993.11</v>
          </cell>
          <cell r="O202">
            <v>45986.22</v>
          </cell>
          <cell r="P202">
            <v>22993.11</v>
          </cell>
          <cell r="Q202">
            <v>2967444.56</v>
          </cell>
          <cell r="R202">
            <v>575000</v>
          </cell>
        </row>
        <row r="203">
          <cell r="C203" t="str">
            <v>SUDIASA, I Ketut</v>
          </cell>
          <cell r="D203" t="str">
            <v>Kernet</v>
          </cell>
          <cell r="E203">
            <v>18</v>
          </cell>
          <cell r="F203">
            <v>1450009732336</v>
          </cell>
          <cell r="G203">
            <v>2299311</v>
          </cell>
          <cell r="H203">
            <v>0</v>
          </cell>
          <cell r="I203">
            <v>0</v>
          </cell>
          <cell r="J203">
            <v>10000</v>
          </cell>
          <cell r="K203">
            <v>396271</v>
          </cell>
          <cell r="L203">
            <v>576271</v>
          </cell>
          <cell r="M203">
            <v>2875582</v>
          </cell>
          <cell r="N203">
            <v>22993.11</v>
          </cell>
          <cell r="O203">
            <v>45986.22</v>
          </cell>
          <cell r="P203">
            <v>22993.11</v>
          </cell>
          <cell r="Q203">
            <v>2783609.56</v>
          </cell>
        </row>
        <row r="204">
          <cell r="C204" t="str">
            <v>SUDIASTA, I Nyoman</v>
          </cell>
          <cell r="D204" t="str">
            <v>Kernet</v>
          </cell>
          <cell r="E204">
            <v>20</v>
          </cell>
          <cell r="F204">
            <v>1450010345656</v>
          </cell>
          <cell r="G204">
            <v>2299311</v>
          </cell>
          <cell r="H204">
            <v>0</v>
          </cell>
          <cell r="I204">
            <v>0</v>
          </cell>
          <cell r="J204">
            <v>10000</v>
          </cell>
          <cell r="K204">
            <v>445810</v>
          </cell>
          <cell r="L204">
            <v>645810</v>
          </cell>
          <cell r="M204">
            <v>2945121</v>
          </cell>
          <cell r="N204">
            <v>22993.11</v>
          </cell>
          <cell r="O204">
            <v>45986.22</v>
          </cell>
          <cell r="P204">
            <v>22993.11</v>
          </cell>
          <cell r="Q204">
            <v>2853148.56</v>
          </cell>
        </row>
        <row r="205">
          <cell r="C205" t="str">
            <v>SUGIARTA, I Komang</v>
          </cell>
          <cell r="D205" t="str">
            <v>Kernet</v>
          </cell>
          <cell r="E205">
            <v>12</v>
          </cell>
          <cell r="F205">
            <v>1450009730298</v>
          </cell>
          <cell r="G205">
            <v>2299311</v>
          </cell>
          <cell r="H205">
            <v>0</v>
          </cell>
          <cell r="I205">
            <v>0</v>
          </cell>
          <cell r="J205">
            <v>10000</v>
          </cell>
          <cell r="K205">
            <v>222903</v>
          </cell>
          <cell r="L205">
            <v>342903</v>
          </cell>
          <cell r="M205">
            <v>2642214</v>
          </cell>
          <cell r="N205">
            <v>22993.11</v>
          </cell>
          <cell r="O205">
            <v>45986.22</v>
          </cell>
          <cell r="P205">
            <v>22993.11</v>
          </cell>
          <cell r="Q205">
            <v>2550241.56</v>
          </cell>
          <cell r="R205">
            <v>575000</v>
          </cell>
        </row>
        <row r="206">
          <cell r="C206" t="str">
            <v>SUGITA, I Nyoman</v>
          </cell>
          <cell r="D206" t="str">
            <v>Kernet</v>
          </cell>
          <cell r="E206">
            <v>21</v>
          </cell>
          <cell r="F206" t="str">
            <v>9000028924976</v>
          </cell>
          <cell r="G206">
            <v>2299311</v>
          </cell>
          <cell r="H206">
            <v>0</v>
          </cell>
          <cell r="I206">
            <v>0</v>
          </cell>
          <cell r="J206">
            <v>10000</v>
          </cell>
          <cell r="K206">
            <v>470579</v>
          </cell>
          <cell r="L206">
            <v>680579</v>
          </cell>
          <cell r="M206">
            <v>2979890</v>
          </cell>
          <cell r="N206">
            <v>22993.11</v>
          </cell>
          <cell r="O206">
            <v>45986.22</v>
          </cell>
          <cell r="P206">
            <v>22993.11</v>
          </cell>
          <cell r="Q206">
            <v>2887917.56</v>
          </cell>
        </row>
        <row r="207">
          <cell r="C207" t="str">
            <v>SUJANA, I Nengah</v>
          </cell>
          <cell r="D207" t="str">
            <v>Kernet</v>
          </cell>
          <cell r="E207">
            <v>19</v>
          </cell>
          <cell r="F207">
            <v>1450009732229</v>
          </cell>
          <cell r="G207">
            <v>2299311</v>
          </cell>
          <cell r="H207">
            <v>0</v>
          </cell>
          <cell r="I207">
            <v>0</v>
          </cell>
          <cell r="J207">
            <v>10000</v>
          </cell>
          <cell r="K207">
            <v>346737</v>
          </cell>
          <cell r="L207">
            <v>536737</v>
          </cell>
          <cell r="M207">
            <v>2836048</v>
          </cell>
          <cell r="N207">
            <v>22993.11</v>
          </cell>
          <cell r="O207">
            <v>45986.22</v>
          </cell>
          <cell r="P207">
            <v>22993.11</v>
          </cell>
          <cell r="Q207">
            <v>2744075.56</v>
          </cell>
        </row>
        <row r="208">
          <cell r="C208" t="str">
            <v>SUJANA, I Nyoman</v>
          </cell>
          <cell r="D208" t="str">
            <v>Kernet</v>
          </cell>
          <cell r="E208">
            <v>20</v>
          </cell>
          <cell r="F208">
            <v>1450009731742</v>
          </cell>
          <cell r="G208">
            <v>2299311</v>
          </cell>
          <cell r="H208">
            <v>0</v>
          </cell>
          <cell r="I208">
            <v>0</v>
          </cell>
          <cell r="J208">
            <v>10000</v>
          </cell>
          <cell r="K208">
            <v>470572</v>
          </cell>
          <cell r="L208">
            <v>670572</v>
          </cell>
          <cell r="M208">
            <v>2969883</v>
          </cell>
          <cell r="N208">
            <v>22993.11</v>
          </cell>
          <cell r="O208">
            <v>45986.22</v>
          </cell>
          <cell r="P208">
            <v>22993.11</v>
          </cell>
          <cell r="Q208">
            <v>2877910.56</v>
          </cell>
        </row>
        <row r="209">
          <cell r="C209" t="str">
            <v>SUKADANA B, I Made</v>
          </cell>
          <cell r="D209" t="str">
            <v>Kernet</v>
          </cell>
          <cell r="E209">
            <v>24</v>
          </cell>
          <cell r="F209">
            <v>1450009732302</v>
          </cell>
          <cell r="G209">
            <v>2299311</v>
          </cell>
          <cell r="H209">
            <v>0</v>
          </cell>
          <cell r="I209">
            <v>0</v>
          </cell>
          <cell r="J209">
            <v>10000</v>
          </cell>
          <cell r="K209">
            <v>445805</v>
          </cell>
          <cell r="L209">
            <v>685805</v>
          </cell>
          <cell r="M209">
            <v>2985116</v>
          </cell>
          <cell r="N209">
            <v>22993.11</v>
          </cell>
          <cell r="O209">
            <v>45986.22</v>
          </cell>
          <cell r="P209">
            <v>22993.11</v>
          </cell>
          <cell r="Q209">
            <v>2893143.56</v>
          </cell>
        </row>
        <row r="210">
          <cell r="C210" t="str">
            <v>SUKADANA, I Wayan</v>
          </cell>
          <cell r="D210" t="str">
            <v>Kernet</v>
          </cell>
          <cell r="E210">
            <v>16</v>
          </cell>
          <cell r="F210" t="str">
            <v>9000020791399</v>
          </cell>
          <cell r="G210">
            <v>2299311</v>
          </cell>
          <cell r="H210">
            <v>0</v>
          </cell>
          <cell r="I210">
            <v>0</v>
          </cell>
          <cell r="J210">
            <v>10000</v>
          </cell>
          <cell r="K210">
            <v>396271</v>
          </cell>
          <cell r="L210">
            <v>556271</v>
          </cell>
          <cell r="M210">
            <v>2855582</v>
          </cell>
          <cell r="N210">
            <v>22993.11</v>
          </cell>
          <cell r="O210">
            <v>45986.22</v>
          </cell>
          <cell r="P210">
            <v>22993.11</v>
          </cell>
          <cell r="Q210">
            <v>2763609.56</v>
          </cell>
        </row>
        <row r="211">
          <cell r="C211" t="str">
            <v>SUKERTA, I Ketut</v>
          </cell>
          <cell r="D211" t="str">
            <v>Kernet</v>
          </cell>
          <cell r="E211">
            <v>20</v>
          </cell>
          <cell r="F211">
            <v>1450009731023</v>
          </cell>
          <cell r="G211">
            <v>2299311</v>
          </cell>
          <cell r="H211">
            <v>0</v>
          </cell>
          <cell r="I211">
            <v>0</v>
          </cell>
          <cell r="J211">
            <v>10000</v>
          </cell>
          <cell r="K211">
            <v>346737</v>
          </cell>
          <cell r="L211">
            <v>546737</v>
          </cell>
          <cell r="M211">
            <v>2846048</v>
          </cell>
          <cell r="N211">
            <v>22993.11</v>
          </cell>
          <cell r="O211">
            <v>45986.22</v>
          </cell>
          <cell r="P211">
            <v>22993.11</v>
          </cell>
          <cell r="Q211">
            <v>2754075.56</v>
          </cell>
        </row>
        <row r="212">
          <cell r="C212" t="str">
            <v>SUKESTA, I Made</v>
          </cell>
          <cell r="D212" t="str">
            <v>Kernet</v>
          </cell>
          <cell r="E212">
            <v>19</v>
          </cell>
          <cell r="F212">
            <v>1450009731619</v>
          </cell>
          <cell r="G212">
            <v>2299311</v>
          </cell>
          <cell r="H212">
            <v>0</v>
          </cell>
          <cell r="I212">
            <v>0</v>
          </cell>
          <cell r="J212">
            <v>10000</v>
          </cell>
          <cell r="K212">
            <v>346737</v>
          </cell>
          <cell r="L212">
            <v>536737</v>
          </cell>
          <cell r="M212">
            <v>2836048</v>
          </cell>
          <cell r="N212">
            <v>22993.11</v>
          </cell>
          <cell r="O212">
            <v>45986.22</v>
          </cell>
          <cell r="P212">
            <v>22993.11</v>
          </cell>
          <cell r="Q212">
            <v>2744075.56</v>
          </cell>
          <cell r="R212">
            <v>460000</v>
          </cell>
        </row>
        <row r="213">
          <cell r="C213" t="str">
            <v>SULANDRA, I Made</v>
          </cell>
          <cell r="D213" t="str">
            <v>Kernet</v>
          </cell>
          <cell r="E213">
            <v>18</v>
          </cell>
          <cell r="F213">
            <v>1450009732005</v>
          </cell>
          <cell r="G213">
            <v>2299311</v>
          </cell>
          <cell r="H213">
            <v>0</v>
          </cell>
          <cell r="I213">
            <v>0</v>
          </cell>
          <cell r="J213">
            <v>10000</v>
          </cell>
          <cell r="K213">
            <v>445805</v>
          </cell>
          <cell r="L213">
            <v>625805</v>
          </cell>
          <cell r="M213">
            <v>2925116</v>
          </cell>
          <cell r="N213">
            <v>22993.11</v>
          </cell>
          <cell r="O213">
            <v>45986.22</v>
          </cell>
          <cell r="P213">
            <v>22993.11</v>
          </cell>
          <cell r="Q213">
            <v>2833143.56</v>
          </cell>
        </row>
        <row r="214">
          <cell r="C214" t="str">
            <v>SULATRA,I Nengah</v>
          </cell>
          <cell r="D214" t="str">
            <v>Kernet</v>
          </cell>
          <cell r="E214">
            <v>20</v>
          </cell>
          <cell r="F214">
            <v>1450009812138</v>
          </cell>
          <cell r="G214">
            <v>2299311</v>
          </cell>
          <cell r="H214">
            <v>0</v>
          </cell>
          <cell r="I214">
            <v>0</v>
          </cell>
          <cell r="J214">
            <v>10000</v>
          </cell>
          <cell r="K214">
            <v>470574</v>
          </cell>
          <cell r="L214">
            <v>670574</v>
          </cell>
          <cell r="M214">
            <v>2969885</v>
          </cell>
          <cell r="N214">
            <v>22993.11</v>
          </cell>
          <cell r="O214">
            <v>45986.22</v>
          </cell>
          <cell r="P214">
            <v>22993.11</v>
          </cell>
          <cell r="Q214">
            <v>2877912.56</v>
          </cell>
        </row>
        <row r="215">
          <cell r="C215" t="str">
            <v>SULIANTARA PUTRA, I Nengah</v>
          </cell>
          <cell r="D215" t="str">
            <v>Kernet</v>
          </cell>
          <cell r="E215">
            <v>22</v>
          </cell>
          <cell r="F215">
            <v>1450009731494</v>
          </cell>
          <cell r="G215">
            <v>2299311</v>
          </cell>
          <cell r="H215">
            <v>0</v>
          </cell>
          <cell r="I215">
            <v>0</v>
          </cell>
          <cell r="J215">
            <v>10000</v>
          </cell>
          <cell r="K215">
            <v>421038</v>
          </cell>
          <cell r="L215">
            <v>641038</v>
          </cell>
          <cell r="M215">
            <v>2940349</v>
          </cell>
          <cell r="N215">
            <v>22993.11</v>
          </cell>
          <cell r="O215">
            <v>45986.22</v>
          </cell>
          <cell r="P215">
            <v>22993.11</v>
          </cell>
          <cell r="Q215">
            <v>2848376.56</v>
          </cell>
        </row>
        <row r="216">
          <cell r="C216" t="str">
            <v>SUMERTA, I Wayan</v>
          </cell>
          <cell r="D216" t="str">
            <v>Kernet</v>
          </cell>
          <cell r="E216">
            <v>16</v>
          </cell>
          <cell r="F216">
            <v>1450009731858</v>
          </cell>
          <cell r="G216">
            <v>2299311</v>
          </cell>
          <cell r="H216">
            <v>0</v>
          </cell>
          <cell r="I216">
            <v>0</v>
          </cell>
          <cell r="J216">
            <v>10000</v>
          </cell>
          <cell r="K216">
            <v>346737</v>
          </cell>
          <cell r="L216">
            <v>506737</v>
          </cell>
          <cell r="M216">
            <v>2806048</v>
          </cell>
          <cell r="N216">
            <v>22993.11</v>
          </cell>
          <cell r="O216">
            <v>45986.22</v>
          </cell>
          <cell r="P216">
            <v>22993.11</v>
          </cell>
          <cell r="Q216">
            <v>2714075.56</v>
          </cell>
          <cell r="R216">
            <v>460000</v>
          </cell>
        </row>
        <row r="217">
          <cell r="C217" t="str">
            <v>SUPARTA B, I Made</v>
          </cell>
          <cell r="D217" t="str">
            <v>Kernet</v>
          </cell>
          <cell r="E217">
            <v>17</v>
          </cell>
          <cell r="F217">
            <v>1450009731676</v>
          </cell>
          <cell r="G217">
            <v>2299311</v>
          </cell>
          <cell r="H217">
            <v>0</v>
          </cell>
          <cell r="I217">
            <v>0</v>
          </cell>
          <cell r="J217">
            <v>10000</v>
          </cell>
          <cell r="K217">
            <v>421038</v>
          </cell>
          <cell r="L217">
            <v>591038</v>
          </cell>
          <cell r="M217">
            <v>2890349</v>
          </cell>
          <cell r="N217">
            <v>22993.11</v>
          </cell>
          <cell r="O217">
            <v>45986.22</v>
          </cell>
          <cell r="P217">
            <v>22993.11</v>
          </cell>
          <cell r="Q217">
            <v>2798376.56</v>
          </cell>
        </row>
        <row r="218">
          <cell r="C218" t="str">
            <v>SUPARTA, I Ketut</v>
          </cell>
          <cell r="D218" t="str">
            <v>Kernet</v>
          </cell>
          <cell r="E218">
            <v>16</v>
          </cell>
          <cell r="F218">
            <v>1450009823390</v>
          </cell>
          <cell r="G218">
            <v>2299311</v>
          </cell>
          <cell r="H218">
            <v>0</v>
          </cell>
          <cell r="I218">
            <v>0</v>
          </cell>
          <cell r="J218">
            <v>10000</v>
          </cell>
          <cell r="K218">
            <v>396271</v>
          </cell>
          <cell r="L218">
            <v>556271</v>
          </cell>
          <cell r="M218">
            <v>2855582</v>
          </cell>
          <cell r="N218">
            <v>22993.11</v>
          </cell>
          <cell r="O218">
            <v>45986.22</v>
          </cell>
          <cell r="P218">
            <v>22993.11</v>
          </cell>
          <cell r="Q218">
            <v>2763609.56</v>
          </cell>
        </row>
        <row r="219">
          <cell r="C219" t="str">
            <v>SUPARTA, I Nyoman</v>
          </cell>
          <cell r="D219" t="str">
            <v>Kernet</v>
          </cell>
          <cell r="E219">
            <v>20</v>
          </cell>
          <cell r="F219">
            <v>1450009824604</v>
          </cell>
          <cell r="G219">
            <v>2299311</v>
          </cell>
          <cell r="H219">
            <v>0</v>
          </cell>
          <cell r="I219">
            <v>0</v>
          </cell>
          <cell r="J219">
            <v>10000</v>
          </cell>
          <cell r="K219">
            <v>470572</v>
          </cell>
          <cell r="L219">
            <v>670572</v>
          </cell>
          <cell r="M219">
            <v>2969883</v>
          </cell>
          <cell r="N219">
            <v>22993.11</v>
          </cell>
          <cell r="O219">
            <v>45986.22</v>
          </cell>
          <cell r="P219">
            <v>22993.11</v>
          </cell>
          <cell r="Q219">
            <v>2877910.56</v>
          </cell>
        </row>
        <row r="220">
          <cell r="C220" t="str">
            <v>SURAWAN, I Made</v>
          </cell>
          <cell r="D220" t="str">
            <v>Kernet</v>
          </cell>
          <cell r="E220">
            <v>17</v>
          </cell>
          <cell r="F220">
            <v>1450009731122</v>
          </cell>
          <cell r="G220">
            <v>2299311</v>
          </cell>
          <cell r="H220">
            <v>0</v>
          </cell>
          <cell r="I220">
            <v>0</v>
          </cell>
          <cell r="J220">
            <v>10000</v>
          </cell>
          <cell r="K220">
            <v>396271</v>
          </cell>
          <cell r="L220">
            <v>566271</v>
          </cell>
          <cell r="M220">
            <v>2865582</v>
          </cell>
          <cell r="N220">
            <v>22993.11</v>
          </cell>
          <cell r="O220">
            <v>45986.22</v>
          </cell>
          <cell r="P220">
            <v>22993.11</v>
          </cell>
          <cell r="Q220">
            <v>2773609.56</v>
          </cell>
        </row>
        <row r="221">
          <cell r="C221" t="str">
            <v>SUTARKA, I Ketut</v>
          </cell>
          <cell r="D221" t="str">
            <v>Kernet</v>
          </cell>
          <cell r="E221">
            <v>19</v>
          </cell>
          <cell r="F221">
            <v>1450009838802</v>
          </cell>
          <cell r="G221">
            <v>2299311</v>
          </cell>
          <cell r="H221">
            <v>0</v>
          </cell>
          <cell r="I221">
            <v>0</v>
          </cell>
          <cell r="J221">
            <v>10000</v>
          </cell>
          <cell r="K221">
            <v>396273</v>
          </cell>
          <cell r="L221">
            <v>586273</v>
          </cell>
          <cell r="M221">
            <v>2885584</v>
          </cell>
          <cell r="N221">
            <v>22993.11</v>
          </cell>
          <cell r="O221">
            <v>45986.22</v>
          </cell>
          <cell r="P221">
            <v>22993.11</v>
          </cell>
          <cell r="Q221">
            <v>2793611.56</v>
          </cell>
        </row>
        <row r="222">
          <cell r="C222" t="str">
            <v>TANTRA, I Kadek</v>
          </cell>
          <cell r="D222" t="str">
            <v>Kernet</v>
          </cell>
          <cell r="E222">
            <v>19</v>
          </cell>
          <cell r="F222">
            <v>1450009741857</v>
          </cell>
          <cell r="G222">
            <v>2299311</v>
          </cell>
          <cell r="H222">
            <v>0</v>
          </cell>
          <cell r="I222">
            <v>0</v>
          </cell>
          <cell r="J222">
            <v>10000</v>
          </cell>
          <cell r="K222">
            <v>346737</v>
          </cell>
          <cell r="L222">
            <v>536737</v>
          </cell>
          <cell r="M222">
            <v>2836048</v>
          </cell>
          <cell r="N222">
            <v>22993.11</v>
          </cell>
          <cell r="O222">
            <v>45986.22</v>
          </cell>
          <cell r="P222">
            <v>22993.11</v>
          </cell>
          <cell r="Q222">
            <v>2744075.56</v>
          </cell>
          <cell r="R222">
            <v>460000</v>
          </cell>
        </row>
        <row r="223">
          <cell r="C223" t="str">
            <v>WENTEN, I Wayan</v>
          </cell>
          <cell r="D223" t="str">
            <v>Kernet</v>
          </cell>
          <cell r="E223">
            <v>16</v>
          </cell>
          <cell r="F223">
            <v>1450009730983</v>
          </cell>
          <cell r="G223">
            <v>2299311</v>
          </cell>
          <cell r="H223">
            <v>0</v>
          </cell>
          <cell r="I223">
            <v>0</v>
          </cell>
          <cell r="J223">
            <v>10000</v>
          </cell>
          <cell r="K223">
            <v>396271</v>
          </cell>
          <cell r="L223">
            <v>556271</v>
          </cell>
          <cell r="M223">
            <v>2855582</v>
          </cell>
          <cell r="N223">
            <v>22993.11</v>
          </cell>
          <cell r="O223">
            <v>45986.22</v>
          </cell>
          <cell r="P223">
            <v>22993.11</v>
          </cell>
          <cell r="Q223">
            <v>2763609.56</v>
          </cell>
        </row>
        <row r="224">
          <cell r="C224" t="str">
            <v>WIDIARTA, I Ketut</v>
          </cell>
          <cell r="D224" t="str">
            <v>Kernet</v>
          </cell>
          <cell r="E224">
            <v>14</v>
          </cell>
          <cell r="F224">
            <v>1450009731882</v>
          </cell>
          <cell r="G224">
            <v>2299311</v>
          </cell>
          <cell r="H224">
            <v>0</v>
          </cell>
          <cell r="I224">
            <v>0</v>
          </cell>
          <cell r="J224">
            <v>10000</v>
          </cell>
          <cell r="K224">
            <v>321970</v>
          </cell>
          <cell r="L224">
            <v>461970</v>
          </cell>
          <cell r="M224">
            <v>2761281</v>
          </cell>
          <cell r="N224">
            <v>22993.11</v>
          </cell>
          <cell r="O224">
            <v>45986.22</v>
          </cell>
          <cell r="P224">
            <v>22993.11</v>
          </cell>
          <cell r="Q224">
            <v>2669308.56</v>
          </cell>
        </row>
        <row r="225">
          <cell r="C225" t="str">
            <v>WIJAYA, I Nyoman</v>
          </cell>
          <cell r="D225" t="str">
            <v>Kernet</v>
          </cell>
          <cell r="E225">
            <v>19</v>
          </cell>
          <cell r="F225">
            <v>1450009731759</v>
          </cell>
          <cell r="G225">
            <v>2299311</v>
          </cell>
          <cell r="H225">
            <v>0</v>
          </cell>
          <cell r="I225">
            <v>0</v>
          </cell>
          <cell r="J225">
            <v>10000</v>
          </cell>
          <cell r="K225">
            <v>396271</v>
          </cell>
          <cell r="L225">
            <v>586271</v>
          </cell>
          <cell r="M225">
            <v>2885582</v>
          </cell>
          <cell r="N225">
            <v>22993.11</v>
          </cell>
          <cell r="O225">
            <v>45986.22</v>
          </cell>
          <cell r="P225">
            <v>22993.11</v>
          </cell>
          <cell r="Q225">
            <v>2793609.56</v>
          </cell>
        </row>
        <row r="226">
          <cell r="C226" t="str">
            <v>WINDRANATA, I Gede</v>
          </cell>
          <cell r="D226" t="str">
            <v>Kernet</v>
          </cell>
          <cell r="E226">
            <v>20</v>
          </cell>
          <cell r="F226">
            <v>1450009730835</v>
          </cell>
          <cell r="G226">
            <v>2299311</v>
          </cell>
          <cell r="H226">
            <v>0</v>
          </cell>
          <cell r="I226">
            <v>0</v>
          </cell>
          <cell r="J226">
            <v>10000</v>
          </cell>
          <cell r="K226">
            <v>445806</v>
          </cell>
          <cell r="L226">
            <v>645806</v>
          </cell>
          <cell r="M226">
            <v>2945117</v>
          </cell>
          <cell r="N226">
            <v>22993.11</v>
          </cell>
          <cell r="O226">
            <v>45986.22</v>
          </cell>
          <cell r="P226">
            <v>22993.11</v>
          </cell>
          <cell r="Q226">
            <v>2853144.56</v>
          </cell>
        </row>
        <row r="227">
          <cell r="C227" t="str">
            <v>WIRA WARTAMA, I Wayan</v>
          </cell>
          <cell r="D227" t="str">
            <v>Kernet</v>
          </cell>
          <cell r="E227">
            <v>17</v>
          </cell>
          <cell r="F227">
            <v>1450009731924</v>
          </cell>
          <cell r="G227">
            <v>2299311</v>
          </cell>
          <cell r="H227">
            <v>0</v>
          </cell>
          <cell r="I227">
            <v>0</v>
          </cell>
          <cell r="J227">
            <v>10000</v>
          </cell>
          <cell r="K227">
            <v>297203</v>
          </cell>
          <cell r="L227">
            <v>467203</v>
          </cell>
          <cell r="M227">
            <v>2766514</v>
          </cell>
          <cell r="N227">
            <v>22993.11</v>
          </cell>
          <cell r="O227">
            <v>45986.22</v>
          </cell>
          <cell r="P227">
            <v>22993.11</v>
          </cell>
          <cell r="Q227">
            <v>2674541.56</v>
          </cell>
          <cell r="R227">
            <v>460000</v>
          </cell>
        </row>
        <row r="228">
          <cell r="C228" t="str">
            <v>WIRTA PUTRA, I Made</v>
          </cell>
          <cell r="D228" t="str">
            <v>Kernet</v>
          </cell>
          <cell r="E228">
            <v>21</v>
          </cell>
          <cell r="F228">
            <v>1450009732153</v>
          </cell>
          <cell r="G228">
            <v>2299311</v>
          </cell>
          <cell r="H228">
            <v>0</v>
          </cell>
          <cell r="I228">
            <v>0</v>
          </cell>
          <cell r="J228">
            <v>10000</v>
          </cell>
          <cell r="K228">
            <v>495339</v>
          </cell>
          <cell r="L228">
            <v>705339</v>
          </cell>
          <cell r="M228">
            <v>3004650</v>
          </cell>
          <cell r="N228">
            <v>22993.11</v>
          </cell>
          <cell r="O228">
            <v>45986.22</v>
          </cell>
          <cell r="P228">
            <v>22993.11</v>
          </cell>
          <cell r="Q228">
            <v>2912677.56</v>
          </cell>
        </row>
        <row r="229">
          <cell r="C229" t="str">
            <v>YOGA SUGIANTARA</v>
          </cell>
          <cell r="D229" t="str">
            <v>Kernet</v>
          </cell>
          <cell r="E229">
            <v>24</v>
          </cell>
          <cell r="F229">
            <v>1450009730520</v>
          </cell>
          <cell r="G229">
            <v>2299311</v>
          </cell>
          <cell r="H229">
            <v>0</v>
          </cell>
          <cell r="I229">
            <v>0</v>
          </cell>
          <cell r="J229">
            <v>10000</v>
          </cell>
          <cell r="K229">
            <v>445805</v>
          </cell>
          <cell r="L229">
            <v>685805</v>
          </cell>
          <cell r="M229">
            <v>2985116</v>
          </cell>
          <cell r="N229">
            <v>22993.11</v>
          </cell>
          <cell r="O229">
            <v>45986.22</v>
          </cell>
          <cell r="P229">
            <v>22993.11</v>
          </cell>
          <cell r="Q229">
            <v>2893143.56</v>
          </cell>
        </row>
        <row r="230">
          <cell r="C230" t="str">
            <v>YUTANA, I Nyoman</v>
          </cell>
          <cell r="D230" t="str">
            <v>Kernet</v>
          </cell>
          <cell r="E230">
            <v>22</v>
          </cell>
          <cell r="F230">
            <v>1450009838745</v>
          </cell>
          <cell r="G230">
            <v>2299311</v>
          </cell>
          <cell r="H230">
            <v>0</v>
          </cell>
          <cell r="I230">
            <v>0</v>
          </cell>
          <cell r="J230">
            <v>10000</v>
          </cell>
          <cell r="K230">
            <v>421043</v>
          </cell>
          <cell r="L230">
            <v>641043</v>
          </cell>
          <cell r="M230">
            <v>2940354</v>
          </cell>
          <cell r="N230">
            <v>22993.11</v>
          </cell>
          <cell r="O230">
            <v>45986.22</v>
          </cell>
          <cell r="P230">
            <v>22993.11</v>
          </cell>
          <cell r="Q230">
            <v>2848381.56</v>
          </cell>
        </row>
        <row r="231">
          <cell r="C231" t="str">
            <v>I GEDE SUDAMA</v>
          </cell>
          <cell r="D231" t="str">
            <v>Kernet</v>
          </cell>
          <cell r="E231">
            <v>17</v>
          </cell>
          <cell r="F231">
            <v>1450004385197</v>
          </cell>
          <cell r="G231">
            <v>2299311</v>
          </cell>
          <cell r="H231">
            <v>0</v>
          </cell>
          <cell r="I231">
            <v>0</v>
          </cell>
          <cell r="J231">
            <v>10000</v>
          </cell>
          <cell r="K231">
            <v>222903</v>
          </cell>
          <cell r="L231">
            <v>392903</v>
          </cell>
          <cell r="M231">
            <v>2692214</v>
          </cell>
          <cell r="N231">
            <v>22993.11</v>
          </cell>
          <cell r="O231">
            <v>45986.22</v>
          </cell>
          <cell r="P231">
            <v>22993.11</v>
          </cell>
          <cell r="Q231">
            <v>2600241.56</v>
          </cell>
        </row>
        <row r="232">
          <cell r="C232" t="str">
            <v>FAKIH FAUZY CHRISTIAN</v>
          </cell>
          <cell r="D232" t="str">
            <v>Kernet</v>
          </cell>
          <cell r="E232">
            <v>26</v>
          </cell>
          <cell r="F232">
            <v>1450011077498</v>
          </cell>
          <cell r="G232">
            <v>2299311</v>
          </cell>
          <cell r="H232">
            <v>0</v>
          </cell>
          <cell r="I232">
            <v>0</v>
          </cell>
          <cell r="J232">
            <v>10000</v>
          </cell>
          <cell r="K232">
            <v>222903</v>
          </cell>
          <cell r="L232">
            <v>482903</v>
          </cell>
          <cell r="M232">
            <v>2782214</v>
          </cell>
          <cell r="N232">
            <v>22993.11</v>
          </cell>
          <cell r="O232">
            <v>45986.22</v>
          </cell>
          <cell r="P232">
            <v>22993.11</v>
          </cell>
          <cell r="Q232">
            <v>2690241.56</v>
          </cell>
        </row>
        <row r="233">
          <cell r="C233" t="str">
            <v>I WAYAN GAMETAN</v>
          </cell>
          <cell r="D233" t="str">
            <v>Kernet</v>
          </cell>
          <cell r="E233">
            <v>18</v>
          </cell>
          <cell r="F233">
            <v>9000028941996</v>
          </cell>
          <cell r="G233">
            <v>2299311</v>
          </cell>
          <cell r="H233">
            <v>0</v>
          </cell>
          <cell r="I233">
            <v>0</v>
          </cell>
          <cell r="J233">
            <v>10000</v>
          </cell>
          <cell r="K233">
            <v>222903</v>
          </cell>
          <cell r="L233">
            <v>402903</v>
          </cell>
          <cell r="M233">
            <v>2702214</v>
          </cell>
          <cell r="N233">
            <v>22993.11</v>
          </cell>
          <cell r="O233">
            <v>45986.22</v>
          </cell>
          <cell r="P233">
            <v>22993.11</v>
          </cell>
          <cell r="Q233">
            <v>2610241.56</v>
          </cell>
        </row>
        <row r="234">
          <cell r="C234" t="str">
            <v>I KADEK BUDIARTHA</v>
          </cell>
          <cell r="D234" t="str">
            <v>Kernet</v>
          </cell>
          <cell r="E234">
            <v>20</v>
          </cell>
          <cell r="F234">
            <v>9000030812425</v>
          </cell>
          <cell r="G234">
            <v>2299311</v>
          </cell>
          <cell r="H234">
            <v>0</v>
          </cell>
          <cell r="I234">
            <v>0</v>
          </cell>
          <cell r="J234">
            <v>10000</v>
          </cell>
          <cell r="K234">
            <v>222903</v>
          </cell>
          <cell r="L234">
            <v>422903</v>
          </cell>
          <cell r="M234">
            <v>2722214</v>
          </cell>
          <cell r="N234">
            <v>22993.11</v>
          </cell>
          <cell r="O234">
            <v>45986.22</v>
          </cell>
          <cell r="P234">
            <v>22993.11</v>
          </cell>
          <cell r="Q234">
            <v>2630241.56</v>
          </cell>
        </row>
        <row r="235">
          <cell r="C235" t="str">
            <v>I KETUT SUARNA</v>
          </cell>
          <cell r="D235" t="str">
            <v>Kernet</v>
          </cell>
          <cell r="E235">
            <v>18</v>
          </cell>
          <cell r="F235">
            <v>9000029319515</v>
          </cell>
          <cell r="G235">
            <v>2299311</v>
          </cell>
          <cell r="H235">
            <v>0</v>
          </cell>
          <cell r="I235">
            <v>0</v>
          </cell>
          <cell r="J235">
            <v>10000</v>
          </cell>
          <cell r="K235">
            <v>222903</v>
          </cell>
          <cell r="L235">
            <v>402903</v>
          </cell>
          <cell r="M235">
            <v>2702214</v>
          </cell>
          <cell r="N235">
            <v>22993.11</v>
          </cell>
          <cell r="O235">
            <v>45986.22</v>
          </cell>
          <cell r="P235">
            <v>22993.11</v>
          </cell>
          <cell r="Q235">
            <v>2610241.56</v>
          </cell>
        </row>
        <row r="236">
          <cell r="C236" t="str">
            <v>I WAYAN SUKANADI</v>
          </cell>
          <cell r="D236" t="str">
            <v>Kernet</v>
          </cell>
          <cell r="E236">
            <v>17</v>
          </cell>
          <cell r="F236">
            <v>9000035167908</v>
          </cell>
          <cell r="G236">
            <v>2299311</v>
          </cell>
          <cell r="H236">
            <v>0</v>
          </cell>
          <cell r="I236">
            <v>0</v>
          </cell>
          <cell r="J236">
            <v>10000</v>
          </cell>
          <cell r="K236">
            <v>222903</v>
          </cell>
          <cell r="L236">
            <v>392903</v>
          </cell>
          <cell r="M236">
            <v>2692214</v>
          </cell>
          <cell r="N236">
            <v>22993.11</v>
          </cell>
          <cell r="O236">
            <v>45986.22</v>
          </cell>
          <cell r="P236">
            <v>22993.11</v>
          </cell>
          <cell r="Q236">
            <v>2600241.56</v>
          </cell>
        </row>
        <row r="237">
          <cell r="C237" t="str">
            <v>I KADEK CAKRA</v>
          </cell>
          <cell r="D237" t="str">
            <v>Kernet</v>
          </cell>
          <cell r="E237">
            <v>23</v>
          </cell>
          <cell r="F237">
            <v>1450011224439</v>
          </cell>
          <cell r="G237">
            <v>2299311</v>
          </cell>
          <cell r="H237">
            <v>0</v>
          </cell>
          <cell r="I237">
            <v>0</v>
          </cell>
          <cell r="J237">
            <v>10000</v>
          </cell>
          <cell r="K237">
            <v>222903</v>
          </cell>
          <cell r="L237">
            <v>452903</v>
          </cell>
          <cell r="M237">
            <v>2752214</v>
          </cell>
          <cell r="N237">
            <v>22993.11</v>
          </cell>
          <cell r="O237">
            <v>45986.22</v>
          </cell>
          <cell r="P237">
            <v>22993.11</v>
          </cell>
          <cell r="Q237">
            <v>2660241.56</v>
          </cell>
        </row>
        <row r="238">
          <cell r="C238" t="str">
            <v>I KETUT DIARSA</v>
          </cell>
          <cell r="D238" t="str">
            <v>Kernet</v>
          </cell>
          <cell r="E238">
            <v>27</v>
          </cell>
          <cell r="F238">
            <v>9000033998619</v>
          </cell>
          <cell r="G238">
            <v>2299311</v>
          </cell>
          <cell r="H238">
            <v>0</v>
          </cell>
          <cell r="I238">
            <v>0</v>
          </cell>
          <cell r="J238">
            <v>10000</v>
          </cell>
          <cell r="K238">
            <v>222903</v>
          </cell>
          <cell r="L238">
            <v>492903</v>
          </cell>
          <cell r="M238">
            <v>2792214</v>
          </cell>
          <cell r="N238">
            <v>22993.11</v>
          </cell>
          <cell r="O238">
            <v>45986.22</v>
          </cell>
          <cell r="P238">
            <v>22993.11</v>
          </cell>
          <cell r="Q238">
            <v>2700241.56</v>
          </cell>
        </row>
        <row r="239">
          <cell r="C239" t="str">
            <v>I KOMANG YUPIARTA</v>
          </cell>
          <cell r="D239" t="str">
            <v>Kernet</v>
          </cell>
          <cell r="E239">
            <v>18</v>
          </cell>
          <cell r="F239">
            <v>9000033998510</v>
          </cell>
          <cell r="G239">
            <v>2299311</v>
          </cell>
          <cell r="H239">
            <v>0</v>
          </cell>
          <cell r="I239">
            <v>0</v>
          </cell>
          <cell r="J239">
            <v>10000</v>
          </cell>
          <cell r="K239">
            <v>222903</v>
          </cell>
          <cell r="L239">
            <v>402903</v>
          </cell>
          <cell r="M239">
            <v>2702214</v>
          </cell>
          <cell r="N239">
            <v>22993.11</v>
          </cell>
          <cell r="O239">
            <v>45986.22</v>
          </cell>
          <cell r="P239">
            <v>22993.11</v>
          </cell>
          <cell r="Q239">
            <v>2610241.56</v>
          </cell>
        </row>
        <row r="242">
          <cell r="C242" t="str">
            <v>I PUTU ARIANA</v>
          </cell>
          <cell r="D242" t="str">
            <v>Kernet</v>
          </cell>
          <cell r="E242">
            <v>28</v>
          </cell>
          <cell r="F242">
            <v>9000033324675</v>
          </cell>
          <cell r="G242">
            <v>2299311</v>
          </cell>
          <cell r="H242">
            <v>0</v>
          </cell>
          <cell r="I242">
            <v>0</v>
          </cell>
          <cell r="J242">
            <v>10000</v>
          </cell>
          <cell r="K242">
            <v>222903</v>
          </cell>
          <cell r="L242">
            <v>502903</v>
          </cell>
          <cell r="M242">
            <v>2802214</v>
          </cell>
          <cell r="N242">
            <v>22993.11</v>
          </cell>
          <cell r="O242">
            <v>45986.22</v>
          </cell>
          <cell r="P242">
            <v>22993.11</v>
          </cell>
          <cell r="Q242">
            <v>2710241.56</v>
          </cell>
        </row>
        <row r="244">
          <cell r="G244">
            <v>257522832</v>
          </cell>
          <cell r="H244">
            <v>0</v>
          </cell>
          <cell r="I244">
            <v>0</v>
          </cell>
          <cell r="J244">
            <v>1120000</v>
          </cell>
          <cell r="K244">
            <v>44382467</v>
          </cell>
          <cell r="L244">
            <v>66002467</v>
          </cell>
          <cell r="M244">
            <v>323525299</v>
          </cell>
          <cell r="N244">
            <v>2575228.3200000017</v>
          </cell>
          <cell r="O244">
            <v>5150456.6400000034</v>
          </cell>
          <cell r="P244">
            <v>2575228.3200000017</v>
          </cell>
          <cell r="Q244">
            <v>313224385.72000021</v>
          </cell>
          <cell r="R244">
            <v>8555000</v>
          </cell>
        </row>
        <row r="245">
          <cell r="C245" t="str">
            <v>I NYOMAN MARJAWAN</v>
          </cell>
          <cell r="D245" t="str">
            <v>Pws.Mekanik/Teknisi</v>
          </cell>
          <cell r="E245">
            <v>26</v>
          </cell>
          <cell r="F245">
            <v>1450009731171</v>
          </cell>
          <cell r="G245">
            <v>2299311</v>
          </cell>
          <cell r="H245">
            <v>275000</v>
          </cell>
          <cell r="I245">
            <v>40000</v>
          </cell>
          <cell r="J245">
            <v>20000</v>
          </cell>
          <cell r="K245">
            <v>605566</v>
          </cell>
          <cell r="L245">
            <v>2440566</v>
          </cell>
          <cell r="M245">
            <v>4739877</v>
          </cell>
          <cell r="N245">
            <v>21453.16</v>
          </cell>
          <cell r="O245">
            <v>42906.32</v>
          </cell>
          <cell r="P245">
            <v>21453.16</v>
          </cell>
          <cell r="Q245">
            <v>4654064.3600000003</v>
          </cell>
        </row>
        <row r="246">
          <cell r="C246" t="str">
            <v>I NENGAH SUDANA</v>
          </cell>
          <cell r="D246" t="str">
            <v>Pws.Lapangan</v>
          </cell>
          <cell r="E246">
            <v>29</v>
          </cell>
          <cell r="F246">
            <v>1450009778271</v>
          </cell>
          <cell r="G246">
            <v>2299311</v>
          </cell>
          <cell r="H246">
            <v>275000</v>
          </cell>
          <cell r="I246">
            <v>40000</v>
          </cell>
          <cell r="J246">
            <v>20000</v>
          </cell>
          <cell r="K246">
            <v>657590</v>
          </cell>
          <cell r="L246">
            <v>2672590</v>
          </cell>
          <cell r="M246">
            <v>4971901</v>
          </cell>
          <cell r="N246">
            <v>21453.16</v>
          </cell>
          <cell r="O246">
            <v>42906.32</v>
          </cell>
          <cell r="P246">
            <v>21453.16</v>
          </cell>
          <cell r="Q246">
            <v>4886088.3600000003</v>
          </cell>
        </row>
        <row r="247">
          <cell r="C247" t="str">
            <v>I KETUT WARNA GAPAR</v>
          </cell>
          <cell r="D247" t="str">
            <v>Pws.Quality HSE Officer</v>
          </cell>
          <cell r="E247">
            <v>31</v>
          </cell>
          <cell r="F247">
            <v>1450011050495</v>
          </cell>
          <cell r="G247">
            <v>2299311</v>
          </cell>
          <cell r="H247">
            <v>275000</v>
          </cell>
          <cell r="I247">
            <v>0</v>
          </cell>
          <cell r="J247">
            <v>16000</v>
          </cell>
          <cell r="K247">
            <v>605566</v>
          </cell>
          <cell r="L247">
            <v>1376566</v>
          </cell>
          <cell r="M247">
            <v>3675877</v>
          </cell>
          <cell r="N247">
            <v>22993.11</v>
          </cell>
          <cell r="O247">
            <v>45986.22</v>
          </cell>
          <cell r="P247">
            <v>22993.11</v>
          </cell>
          <cell r="Q247">
            <v>3583904.56</v>
          </cell>
        </row>
        <row r="248">
          <cell r="C248" t="str">
            <v>I KADEK ARI SUANTARA</v>
          </cell>
          <cell r="D248" t="str">
            <v>QHSSE</v>
          </cell>
          <cell r="E248">
            <v>29</v>
          </cell>
          <cell r="F248">
            <v>1450009730918</v>
          </cell>
          <cell r="G248">
            <v>2299311</v>
          </cell>
          <cell r="H248">
            <v>275000</v>
          </cell>
          <cell r="I248">
            <v>0</v>
          </cell>
          <cell r="J248">
            <v>16000</v>
          </cell>
          <cell r="K248">
            <v>855566</v>
          </cell>
          <cell r="L248">
            <v>1594566</v>
          </cell>
          <cell r="M248">
            <v>3893877</v>
          </cell>
          <cell r="N248">
            <v>22993.11</v>
          </cell>
          <cell r="O248">
            <v>45986.22</v>
          </cell>
          <cell r="P248">
            <v>22993.11</v>
          </cell>
          <cell r="Q248">
            <v>3801904.56</v>
          </cell>
        </row>
        <row r="249">
          <cell r="C249" t="str">
            <v>RUDIHARTONO</v>
          </cell>
          <cell r="D249" t="str">
            <v>Dispatcher Manggis</v>
          </cell>
          <cell r="E249">
            <v>30</v>
          </cell>
          <cell r="F249">
            <v>1450009731114</v>
          </cell>
          <cell r="G249">
            <v>2299311</v>
          </cell>
          <cell r="H249">
            <v>275000</v>
          </cell>
          <cell r="I249">
            <v>0</v>
          </cell>
          <cell r="J249">
            <v>16000</v>
          </cell>
          <cell r="K249">
            <v>605566</v>
          </cell>
          <cell r="L249">
            <v>1360566</v>
          </cell>
          <cell r="M249">
            <v>3659877</v>
          </cell>
          <cell r="N249">
            <v>22993.11</v>
          </cell>
          <cell r="O249">
            <v>45986.22</v>
          </cell>
          <cell r="P249">
            <v>22993.11</v>
          </cell>
          <cell r="Q249">
            <v>3567904.56</v>
          </cell>
        </row>
        <row r="250">
          <cell r="C250" t="str">
            <v>NI LUH NOVA RATNASARI</v>
          </cell>
          <cell r="D250" t="str">
            <v>Adm.HRD</v>
          </cell>
          <cell r="E250">
            <v>25</v>
          </cell>
          <cell r="F250">
            <v>1450009778248</v>
          </cell>
          <cell r="G250">
            <v>2299311</v>
          </cell>
          <cell r="H250">
            <v>375000</v>
          </cell>
          <cell r="I250">
            <v>0</v>
          </cell>
          <cell r="J250">
            <v>16000</v>
          </cell>
          <cell r="K250">
            <v>855566</v>
          </cell>
          <cell r="L250">
            <v>1630566</v>
          </cell>
          <cell r="M250">
            <v>3929877</v>
          </cell>
          <cell r="N250">
            <v>22993.11</v>
          </cell>
          <cell r="O250">
            <v>45986.22</v>
          </cell>
          <cell r="P250">
            <v>22993.11</v>
          </cell>
          <cell r="Q250">
            <v>3837904.56</v>
          </cell>
        </row>
        <row r="251">
          <cell r="C251" t="str">
            <v>NI LUH PUTU AYU KARTINI</v>
          </cell>
          <cell r="D251" t="str">
            <v>Asst.QCS</v>
          </cell>
          <cell r="E251">
            <v>23</v>
          </cell>
          <cell r="F251">
            <v>1450009825841</v>
          </cell>
          <cell r="G251">
            <v>2299311</v>
          </cell>
          <cell r="H251">
            <v>275000</v>
          </cell>
          <cell r="I251">
            <v>0</v>
          </cell>
          <cell r="J251">
            <v>16000</v>
          </cell>
          <cell r="K251">
            <v>605566</v>
          </cell>
          <cell r="L251">
            <v>1248566</v>
          </cell>
          <cell r="M251">
            <v>3547877</v>
          </cell>
          <cell r="N251">
            <v>22993.11</v>
          </cell>
          <cell r="O251">
            <v>45986.22</v>
          </cell>
          <cell r="P251">
            <v>22993.11</v>
          </cell>
          <cell r="Q251">
            <v>3455904.56</v>
          </cell>
        </row>
        <row r="252">
          <cell r="C252" t="str">
            <v>NI LUH PUTU ASTRIANI</v>
          </cell>
          <cell r="D252" t="str">
            <v>Dispatcher Sanggaran</v>
          </cell>
          <cell r="E252">
            <v>30</v>
          </cell>
          <cell r="F252">
            <v>1450009731064</v>
          </cell>
          <cell r="G252">
            <v>2299311</v>
          </cell>
          <cell r="H252">
            <v>275000</v>
          </cell>
          <cell r="I252">
            <v>0</v>
          </cell>
          <cell r="J252">
            <v>16000</v>
          </cell>
          <cell r="K252">
            <v>605566</v>
          </cell>
          <cell r="L252">
            <v>1360566</v>
          </cell>
          <cell r="M252">
            <v>3659877</v>
          </cell>
          <cell r="N252">
            <v>22993.11</v>
          </cell>
          <cell r="O252">
            <v>45986.22</v>
          </cell>
          <cell r="P252">
            <v>22993.11</v>
          </cell>
          <cell r="Q252">
            <v>3567904.56</v>
          </cell>
        </row>
        <row r="253">
          <cell r="C253" t="str">
            <v>I PUTU SUJAYA</v>
          </cell>
          <cell r="D253" t="str">
            <v>Keuangan</v>
          </cell>
          <cell r="E253">
            <v>27</v>
          </cell>
          <cell r="F253">
            <v>1450009731189</v>
          </cell>
          <cell r="G253">
            <v>2299311</v>
          </cell>
          <cell r="H253">
            <v>375000</v>
          </cell>
          <cell r="I253">
            <v>0</v>
          </cell>
          <cell r="J253">
            <v>16000</v>
          </cell>
          <cell r="K253">
            <v>855566</v>
          </cell>
          <cell r="L253">
            <v>1662566</v>
          </cell>
          <cell r="M253">
            <v>3961877</v>
          </cell>
          <cell r="N253">
            <v>22993.11</v>
          </cell>
          <cell r="O253">
            <v>45986.22</v>
          </cell>
          <cell r="P253">
            <v>22993.11</v>
          </cell>
          <cell r="Q253">
            <v>3869904.56</v>
          </cell>
        </row>
        <row r="254">
          <cell r="C254" t="str">
            <v>I WAYAN BUDIASA</v>
          </cell>
          <cell r="D254" t="str">
            <v>Asst.QHSSE</v>
          </cell>
          <cell r="E254">
            <v>27</v>
          </cell>
          <cell r="F254">
            <v>1450009732278</v>
          </cell>
          <cell r="G254">
            <v>2299311</v>
          </cell>
          <cell r="H254">
            <v>275000</v>
          </cell>
          <cell r="I254">
            <v>0</v>
          </cell>
          <cell r="J254">
            <v>16000</v>
          </cell>
          <cell r="K254">
            <v>605566</v>
          </cell>
          <cell r="L254">
            <v>1312566</v>
          </cell>
          <cell r="M254">
            <v>3611877</v>
          </cell>
          <cell r="N254">
            <v>22993.11</v>
          </cell>
          <cell r="O254">
            <v>45986.22</v>
          </cell>
          <cell r="P254">
            <v>22993.11</v>
          </cell>
          <cell r="Q254">
            <v>3519904.56</v>
          </cell>
        </row>
        <row r="255">
          <cell r="C255" t="str">
            <v>AKHMAD ZARUKI</v>
          </cell>
          <cell r="D255" t="str">
            <v>Pws.Utama Ops Sanggaran</v>
          </cell>
          <cell r="E255">
            <v>30</v>
          </cell>
          <cell r="F255">
            <v>1450009734910</v>
          </cell>
          <cell r="G255">
            <v>2299311</v>
          </cell>
          <cell r="H255">
            <v>275000</v>
          </cell>
          <cell r="I255">
            <v>0</v>
          </cell>
          <cell r="J255">
            <v>16000</v>
          </cell>
          <cell r="K255">
            <v>855566</v>
          </cell>
          <cell r="L255">
            <v>1610566</v>
          </cell>
          <cell r="M255">
            <v>3909877</v>
          </cell>
          <cell r="N255">
            <v>22993.11</v>
          </cell>
          <cell r="O255">
            <v>45986.22</v>
          </cell>
          <cell r="P255">
            <v>22993.11</v>
          </cell>
          <cell r="Q255">
            <v>3817904.56</v>
          </cell>
        </row>
        <row r="256">
          <cell r="C256" t="str">
            <v>DEWA NYOMAN DAWAN</v>
          </cell>
          <cell r="D256" t="str">
            <v>Asst.QQ Sanggaran</v>
          </cell>
          <cell r="E256">
            <v>28</v>
          </cell>
          <cell r="F256">
            <v>1450011050693</v>
          </cell>
          <cell r="G256">
            <v>2299311</v>
          </cell>
          <cell r="H256">
            <v>100000</v>
          </cell>
          <cell r="I256">
            <v>0</v>
          </cell>
          <cell r="J256">
            <v>10000</v>
          </cell>
          <cell r="K256">
            <v>544873</v>
          </cell>
          <cell r="L256">
            <v>924873</v>
          </cell>
          <cell r="M256">
            <v>3224184</v>
          </cell>
          <cell r="N256">
            <v>22993.11</v>
          </cell>
          <cell r="O256">
            <v>45986.22</v>
          </cell>
          <cell r="P256">
            <v>22993.11</v>
          </cell>
          <cell r="Q256">
            <v>3132211.56</v>
          </cell>
        </row>
        <row r="257">
          <cell r="C257" t="str">
            <v>I KETUT PUTRA</v>
          </cell>
          <cell r="D257" t="str">
            <v>Mekanik/Workshop</v>
          </cell>
          <cell r="E257">
            <v>25</v>
          </cell>
          <cell r="F257">
            <v>1450010067631</v>
          </cell>
          <cell r="G257">
            <v>2299311</v>
          </cell>
          <cell r="H257">
            <v>100000</v>
          </cell>
          <cell r="I257">
            <v>0</v>
          </cell>
          <cell r="J257">
            <v>10000</v>
          </cell>
          <cell r="K257">
            <v>544873</v>
          </cell>
          <cell r="L257">
            <v>894873</v>
          </cell>
          <cell r="M257">
            <v>3194184</v>
          </cell>
          <cell r="N257">
            <v>22993.11</v>
          </cell>
          <cell r="O257">
            <v>45986.22</v>
          </cell>
          <cell r="P257">
            <v>22993.11</v>
          </cell>
          <cell r="Q257">
            <v>3102211.56</v>
          </cell>
          <cell r="R257">
            <v>575000</v>
          </cell>
        </row>
        <row r="258">
          <cell r="C258" t="str">
            <v>NI KADEK YULIANI</v>
          </cell>
          <cell r="D258" t="str">
            <v>Adm.Mekanik</v>
          </cell>
          <cell r="E258">
            <v>23</v>
          </cell>
          <cell r="F258">
            <v>1450010066351</v>
          </cell>
          <cell r="G258">
            <v>2299311</v>
          </cell>
          <cell r="H258">
            <v>100000</v>
          </cell>
          <cell r="I258">
            <v>0</v>
          </cell>
          <cell r="J258">
            <v>10000</v>
          </cell>
          <cell r="K258">
            <v>544873</v>
          </cell>
          <cell r="L258">
            <v>874873</v>
          </cell>
          <cell r="M258">
            <v>3174184</v>
          </cell>
          <cell r="N258">
            <v>22993.11</v>
          </cell>
          <cell r="O258">
            <v>45986.22</v>
          </cell>
          <cell r="P258">
            <v>22993.11</v>
          </cell>
          <cell r="Q258">
            <v>3082211.56</v>
          </cell>
        </row>
        <row r="259">
          <cell r="C259" t="str">
            <v>DEWI DEWANTARI</v>
          </cell>
          <cell r="D259" t="str">
            <v>Asst.QHSSE</v>
          </cell>
          <cell r="E259">
            <v>18</v>
          </cell>
          <cell r="F259">
            <v>1450011040330</v>
          </cell>
          <cell r="G259">
            <v>2299311</v>
          </cell>
          <cell r="H259">
            <v>100000</v>
          </cell>
          <cell r="I259">
            <v>0</v>
          </cell>
          <cell r="J259">
            <v>10000</v>
          </cell>
          <cell r="K259">
            <v>544873</v>
          </cell>
          <cell r="L259">
            <v>824873</v>
          </cell>
          <cell r="M259">
            <v>3124184</v>
          </cell>
          <cell r="N259">
            <v>22993.11</v>
          </cell>
          <cell r="O259">
            <v>45986.22</v>
          </cell>
          <cell r="P259">
            <v>22993.11</v>
          </cell>
          <cell r="Q259">
            <v>3032211.56</v>
          </cell>
        </row>
        <row r="260">
          <cell r="C260" t="str">
            <v>I GEDE ARMAWAN</v>
          </cell>
          <cell r="D260" t="str">
            <v>Dispatcher Manggis</v>
          </cell>
          <cell r="E260">
            <v>30</v>
          </cell>
          <cell r="F260">
            <v>1450010066484</v>
          </cell>
          <cell r="G260">
            <v>2299311</v>
          </cell>
          <cell r="H260">
            <v>100000</v>
          </cell>
          <cell r="I260">
            <v>0</v>
          </cell>
          <cell r="J260">
            <v>10000</v>
          </cell>
          <cell r="K260">
            <v>544873</v>
          </cell>
          <cell r="L260">
            <v>944873</v>
          </cell>
          <cell r="M260">
            <v>3244184</v>
          </cell>
          <cell r="N260">
            <v>22993.11</v>
          </cell>
          <cell r="O260">
            <v>45986.22</v>
          </cell>
          <cell r="P260">
            <v>22993.11</v>
          </cell>
          <cell r="Q260">
            <v>3152211.56</v>
          </cell>
        </row>
        <row r="261">
          <cell r="C261" t="str">
            <v>AGUS NOVA</v>
          </cell>
          <cell r="D261" t="str">
            <v>OB MANGGIS</v>
          </cell>
          <cell r="E261">
            <v>24</v>
          </cell>
          <cell r="F261">
            <v>9000028930791</v>
          </cell>
          <cell r="G261">
            <v>2299311</v>
          </cell>
          <cell r="H261">
            <v>100000</v>
          </cell>
          <cell r="I261">
            <v>0</v>
          </cell>
          <cell r="J261">
            <v>10000</v>
          </cell>
          <cell r="K261">
            <v>544873</v>
          </cell>
          <cell r="L261">
            <v>884873</v>
          </cell>
          <cell r="M261">
            <v>3184184</v>
          </cell>
          <cell r="N261">
            <v>22993.11</v>
          </cell>
          <cell r="O261">
            <v>45986.22</v>
          </cell>
          <cell r="P261">
            <v>22993.11</v>
          </cell>
          <cell r="Q261">
            <v>3092211.56</v>
          </cell>
        </row>
        <row r="262">
          <cell r="C262" t="str">
            <v>I GEDE AGUS APRIADI</v>
          </cell>
          <cell r="D262" t="str">
            <v>OB WORKSHOP</v>
          </cell>
          <cell r="E262">
            <v>24</v>
          </cell>
          <cell r="F262">
            <v>9000028930809</v>
          </cell>
          <cell r="G262">
            <v>2299311</v>
          </cell>
          <cell r="H262">
            <v>100000</v>
          </cell>
          <cell r="I262">
            <v>0</v>
          </cell>
          <cell r="J262">
            <v>10000</v>
          </cell>
          <cell r="K262">
            <v>544873</v>
          </cell>
          <cell r="L262">
            <v>884873</v>
          </cell>
          <cell r="M262">
            <v>3184184</v>
          </cell>
          <cell r="N262">
            <v>22993.11</v>
          </cell>
          <cell r="O262">
            <v>45986.22</v>
          </cell>
          <cell r="P262">
            <v>22993.11</v>
          </cell>
          <cell r="Q262">
            <v>3092211.56</v>
          </cell>
        </row>
        <row r="263">
          <cell r="C263" t="str">
            <v>I KOMANG AGUSTINA</v>
          </cell>
          <cell r="D263" t="str">
            <v>Supporting QHSE</v>
          </cell>
          <cell r="E263">
            <v>30</v>
          </cell>
          <cell r="F263">
            <v>9000028941962</v>
          </cell>
          <cell r="G263">
            <v>2299311</v>
          </cell>
          <cell r="H263">
            <v>275000</v>
          </cell>
          <cell r="I263">
            <v>0</v>
          </cell>
          <cell r="J263">
            <v>10000</v>
          </cell>
          <cell r="K263">
            <v>544873</v>
          </cell>
          <cell r="L263">
            <v>1119873</v>
          </cell>
          <cell r="M263">
            <v>3419184</v>
          </cell>
          <cell r="N263">
            <v>22993.11</v>
          </cell>
          <cell r="O263">
            <v>45986.22</v>
          </cell>
          <cell r="P263">
            <v>22993.11</v>
          </cell>
          <cell r="Q263">
            <v>3327211.56</v>
          </cell>
        </row>
        <row r="264">
          <cell r="C264" t="str">
            <v>I KETUT SURIATA</v>
          </cell>
          <cell r="D264" t="str">
            <v>Supporting QHSE</v>
          </cell>
          <cell r="E264">
            <v>29</v>
          </cell>
          <cell r="F264">
            <v>9000028941970</v>
          </cell>
          <cell r="G264">
            <v>2299311</v>
          </cell>
          <cell r="H264">
            <v>100000</v>
          </cell>
          <cell r="I264">
            <v>0</v>
          </cell>
          <cell r="J264">
            <v>10000</v>
          </cell>
          <cell r="K264">
            <v>544873</v>
          </cell>
          <cell r="L264">
            <v>934873</v>
          </cell>
          <cell r="M264">
            <v>3234184</v>
          </cell>
          <cell r="N264">
            <v>22993.11</v>
          </cell>
          <cell r="O264">
            <v>45986.22</v>
          </cell>
          <cell r="P264">
            <v>22993.11</v>
          </cell>
          <cell r="Q264">
            <v>3142211.56</v>
          </cell>
        </row>
        <row r="265">
          <cell r="C265" t="str">
            <v>AGUS GUSTI MASHADI</v>
          </cell>
          <cell r="D265" t="str">
            <v>Supporting QHSE</v>
          </cell>
          <cell r="E265">
            <v>28</v>
          </cell>
          <cell r="F265">
            <v>1450011077928</v>
          </cell>
          <cell r="G265">
            <v>2299311</v>
          </cell>
          <cell r="H265">
            <v>100000</v>
          </cell>
          <cell r="I265">
            <v>0</v>
          </cell>
          <cell r="J265">
            <v>10000</v>
          </cell>
          <cell r="K265">
            <v>544873</v>
          </cell>
          <cell r="L265">
            <v>924873</v>
          </cell>
          <cell r="M265">
            <v>3224184</v>
          </cell>
          <cell r="N265">
            <v>22993.11</v>
          </cell>
          <cell r="O265">
            <v>45986.22</v>
          </cell>
          <cell r="P265">
            <v>22993.11</v>
          </cell>
          <cell r="Q265">
            <v>3132211.56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aftar Gaji"/>
      <sheetName val="Payroll Bank"/>
      <sheetName val="BALI"/>
      <sheetName val="Templete Bank Bali"/>
      <sheetName val="Absen Staff"/>
      <sheetName val="Pivot Sopir"/>
      <sheetName val="Pivot Kernet"/>
    </sheetNames>
    <sheetDataSet>
      <sheetData sheetId="0"/>
      <sheetData sheetId="1">
        <row r="9">
          <cell r="C9" t="str">
            <v>AGUS ARTHAWAN, I Wayan</v>
          </cell>
          <cell r="D9" t="str">
            <v>Sopir</v>
          </cell>
          <cell r="E9">
            <v>17</v>
          </cell>
          <cell r="F9">
            <v>9000014767181</v>
          </cell>
        </row>
        <row r="10">
          <cell r="C10" t="str">
            <v>AGUS SANTIKA, I Putu</v>
          </cell>
          <cell r="D10" t="str">
            <v>Sopir</v>
          </cell>
          <cell r="E10">
            <v>15</v>
          </cell>
          <cell r="F10">
            <v>1450009730553</v>
          </cell>
        </row>
        <row r="11">
          <cell r="C11" t="str">
            <v>AGUS WIRAWAN, I Gede</v>
          </cell>
          <cell r="D11" t="str">
            <v>Sopir</v>
          </cell>
          <cell r="E11">
            <v>18</v>
          </cell>
          <cell r="F11" t="str">
            <v>1450010408710</v>
          </cell>
        </row>
        <row r="12">
          <cell r="C12" t="str">
            <v>ANA PARADES, I Wayan</v>
          </cell>
          <cell r="D12" t="str">
            <v>Sopir</v>
          </cell>
          <cell r="E12">
            <v>17</v>
          </cell>
          <cell r="F12">
            <v>1450009736550</v>
          </cell>
        </row>
        <row r="13">
          <cell r="C13" t="str">
            <v>ANTARA JAYA, I Made</v>
          </cell>
          <cell r="D13" t="str">
            <v>Sopir</v>
          </cell>
          <cell r="E13">
            <v>21</v>
          </cell>
          <cell r="F13">
            <v>1450009746179</v>
          </cell>
        </row>
        <row r="14">
          <cell r="C14" t="str">
            <v>ARI SUSANTA,I Gede</v>
          </cell>
          <cell r="D14" t="str">
            <v>Sopir</v>
          </cell>
          <cell r="E14">
            <v>16</v>
          </cell>
          <cell r="F14">
            <v>1450009818432</v>
          </cell>
        </row>
        <row r="15">
          <cell r="C15" t="str">
            <v>ARDIKA, I Kade Putu</v>
          </cell>
          <cell r="D15" t="str">
            <v>Sopir</v>
          </cell>
          <cell r="E15">
            <v>21</v>
          </cell>
          <cell r="F15">
            <v>1450009839040</v>
          </cell>
        </row>
        <row r="16">
          <cell r="C16" t="str">
            <v>ARDIKA, I Nyoman</v>
          </cell>
          <cell r="D16" t="str">
            <v>Sopir</v>
          </cell>
          <cell r="E16">
            <v>23</v>
          </cell>
          <cell r="F16">
            <v>1450009830882</v>
          </cell>
        </row>
        <row r="17">
          <cell r="C17" t="str">
            <v>ARTAWAN, I Ketut</v>
          </cell>
          <cell r="D17" t="str">
            <v>Sopir</v>
          </cell>
          <cell r="E17">
            <v>24</v>
          </cell>
          <cell r="F17">
            <v>1450009835816</v>
          </cell>
        </row>
        <row r="18">
          <cell r="C18" t="str">
            <v>ARYA ASMARA, I Made</v>
          </cell>
          <cell r="D18" t="str">
            <v>Sopir</v>
          </cell>
          <cell r="E18">
            <v>22</v>
          </cell>
          <cell r="F18">
            <v>1450009731965</v>
          </cell>
        </row>
        <row r="19">
          <cell r="C19" t="str">
            <v>BADRIANA, I Wayan</v>
          </cell>
          <cell r="D19" t="str">
            <v>Sopir</v>
          </cell>
          <cell r="E19">
            <v>24</v>
          </cell>
          <cell r="F19">
            <v>1450009730728</v>
          </cell>
        </row>
        <row r="20">
          <cell r="C20" t="str">
            <v>I NYOMAN BAKTI ASTIKA</v>
          </cell>
          <cell r="D20" t="str">
            <v>Sopir</v>
          </cell>
          <cell r="E20">
            <v>22</v>
          </cell>
          <cell r="F20">
            <v>1450011050511</v>
          </cell>
        </row>
        <row r="21">
          <cell r="C21" t="str">
            <v>BALES, I Ketut</v>
          </cell>
          <cell r="D21" t="str">
            <v>Sopir</v>
          </cell>
          <cell r="E21">
            <v>15</v>
          </cell>
          <cell r="F21">
            <v>1450009732070</v>
          </cell>
        </row>
        <row r="22">
          <cell r="C22" t="str">
            <v>BAMBANG HERMANTO</v>
          </cell>
          <cell r="D22" t="str">
            <v>Sopir</v>
          </cell>
          <cell r="E22">
            <v>25</v>
          </cell>
          <cell r="F22">
            <v>1450005649641</v>
          </cell>
        </row>
        <row r="23">
          <cell r="C23" t="str">
            <v>BENCEL ASTAWA FREN, I Ketut</v>
          </cell>
          <cell r="D23" t="str">
            <v>Sopir</v>
          </cell>
          <cell r="E23">
            <v>21</v>
          </cell>
          <cell r="F23">
            <v>9000014356142</v>
          </cell>
        </row>
        <row r="24">
          <cell r="C24" t="str">
            <v>BUDA, I Ketut</v>
          </cell>
          <cell r="D24" t="str">
            <v>Sopir</v>
          </cell>
          <cell r="E24">
            <v>21</v>
          </cell>
          <cell r="F24" t="str">
            <v>1450009732021</v>
          </cell>
        </row>
        <row r="25">
          <cell r="C25" t="str">
            <v>BUDIARTA A, I Gede</v>
          </cell>
          <cell r="D25" t="str">
            <v>Sopir</v>
          </cell>
          <cell r="E25">
            <v>19</v>
          </cell>
          <cell r="F25" t="str">
            <v>9000020478583</v>
          </cell>
        </row>
        <row r="26">
          <cell r="C26" t="str">
            <v>BUDIASA, I Made</v>
          </cell>
          <cell r="D26" t="str">
            <v>Sopir</v>
          </cell>
          <cell r="E26">
            <v>17</v>
          </cell>
          <cell r="F26">
            <v>1450009834173</v>
          </cell>
        </row>
        <row r="27">
          <cell r="C27" t="str">
            <v>DANA, I Made</v>
          </cell>
          <cell r="D27" t="str">
            <v>Sopir</v>
          </cell>
          <cell r="E27">
            <v>16</v>
          </cell>
          <cell r="F27">
            <v>1450009830536</v>
          </cell>
        </row>
        <row r="28">
          <cell r="C28" t="str">
            <v>DARMA B, I Wayan</v>
          </cell>
          <cell r="D28" t="str">
            <v>Sopir</v>
          </cell>
          <cell r="E28">
            <v>20</v>
          </cell>
          <cell r="F28">
            <v>1450009730314</v>
          </cell>
        </row>
        <row r="29">
          <cell r="C29" t="str">
            <v>DEGDEG, I Nengah</v>
          </cell>
          <cell r="D29" t="str">
            <v>Sopir</v>
          </cell>
          <cell r="E29">
            <v>12</v>
          </cell>
          <cell r="F29">
            <v>1450009741691</v>
          </cell>
        </row>
        <row r="30">
          <cell r="C30" t="str">
            <v>Dewa Putu ARRY PUTRA</v>
          </cell>
          <cell r="D30" t="str">
            <v>Sopir</v>
          </cell>
          <cell r="E30">
            <v>16</v>
          </cell>
          <cell r="F30">
            <v>1450009731155</v>
          </cell>
        </row>
        <row r="31">
          <cell r="C31" t="str">
            <v>FAHRUDIN</v>
          </cell>
          <cell r="D31" t="str">
            <v>Sopir</v>
          </cell>
          <cell r="E31">
            <v>17</v>
          </cell>
          <cell r="F31">
            <v>1450009731734</v>
          </cell>
        </row>
        <row r="32">
          <cell r="C32" t="str">
            <v>GEDE NGURAH HARTAWAN, I Ketut</v>
          </cell>
          <cell r="D32" t="str">
            <v>Sopir</v>
          </cell>
          <cell r="E32">
            <v>17</v>
          </cell>
          <cell r="F32" t="str">
            <v>9000020787033</v>
          </cell>
        </row>
        <row r="33">
          <cell r="C33" t="str">
            <v>Gusti KASTA WIRAWAN</v>
          </cell>
          <cell r="D33" t="str">
            <v>Sopir</v>
          </cell>
          <cell r="E33">
            <v>19</v>
          </cell>
          <cell r="F33">
            <v>1450009729159</v>
          </cell>
        </row>
        <row r="34">
          <cell r="C34" t="str">
            <v>Gusti Lanang Ngurah SUPARTA</v>
          </cell>
          <cell r="D34" t="str">
            <v>Sopir</v>
          </cell>
          <cell r="E34">
            <v>21</v>
          </cell>
          <cell r="F34">
            <v>1450009732211</v>
          </cell>
        </row>
        <row r="35">
          <cell r="C35" t="str">
            <v>Gusti Ngurah CATRANA</v>
          </cell>
          <cell r="D35" t="str">
            <v>Sopir</v>
          </cell>
          <cell r="E35">
            <v>26</v>
          </cell>
          <cell r="F35">
            <v>1450009731031</v>
          </cell>
        </row>
        <row r="36">
          <cell r="C36" t="str">
            <v>Gusti Ngurah Nym MURDITA</v>
          </cell>
          <cell r="D36" t="str">
            <v>Sopir</v>
          </cell>
          <cell r="E36">
            <v>21</v>
          </cell>
          <cell r="F36">
            <v>1450009731874</v>
          </cell>
        </row>
        <row r="37">
          <cell r="C37" t="str">
            <v>IDA BAGUS KADE SUSILA</v>
          </cell>
          <cell r="D37" t="str">
            <v>Sopir</v>
          </cell>
          <cell r="E37">
            <v>25</v>
          </cell>
          <cell r="F37" t="str">
            <v>1450010994818</v>
          </cell>
        </row>
        <row r="38">
          <cell r="C38" t="str">
            <v>IDA BAGUS PUTU ARTAKA</v>
          </cell>
          <cell r="D38" t="str">
            <v>Sopir</v>
          </cell>
          <cell r="E38">
            <v>18</v>
          </cell>
          <cell r="F38" t="str">
            <v>9000013956140</v>
          </cell>
        </row>
        <row r="39">
          <cell r="C39" t="str">
            <v>KANCE, I Putu</v>
          </cell>
          <cell r="D39" t="str">
            <v>Sopir</v>
          </cell>
          <cell r="E39">
            <v>17</v>
          </cell>
          <cell r="F39">
            <v>1450009731072</v>
          </cell>
        </row>
        <row r="40">
          <cell r="C40" t="str">
            <v>KARIADI, I Nyoman</v>
          </cell>
          <cell r="D40" t="str">
            <v>Sopir</v>
          </cell>
          <cell r="E40">
            <v>20</v>
          </cell>
          <cell r="F40">
            <v>1450009732096</v>
          </cell>
        </row>
        <row r="41">
          <cell r="C41" t="str">
            <v>KASIH, I Wayan</v>
          </cell>
          <cell r="D41" t="str">
            <v>Sopir</v>
          </cell>
          <cell r="E41">
            <v>12</v>
          </cell>
          <cell r="F41">
            <v>1450009731544</v>
          </cell>
        </row>
        <row r="42">
          <cell r="C42" t="str">
            <v>LANUS GABING, I Nengah</v>
          </cell>
          <cell r="D42" t="str">
            <v>Sopir</v>
          </cell>
          <cell r="E42">
            <v>21</v>
          </cell>
          <cell r="F42">
            <v>1450011033004</v>
          </cell>
        </row>
        <row r="43">
          <cell r="C43" t="str">
            <v>LAYA GAPAR, I Made</v>
          </cell>
          <cell r="D43" t="str">
            <v>Sopir</v>
          </cell>
          <cell r="E43">
            <v>22</v>
          </cell>
          <cell r="F43">
            <v>1450009730694</v>
          </cell>
        </row>
        <row r="44">
          <cell r="C44" t="str">
            <v>MERSEDES, I Made</v>
          </cell>
          <cell r="D44" t="str">
            <v>Sopir</v>
          </cell>
          <cell r="E44">
            <v>18</v>
          </cell>
          <cell r="F44" t="str">
            <v>9000020810934</v>
          </cell>
        </row>
        <row r="45">
          <cell r="C45" t="str">
            <v>MERTA KEMBAR, I Nengah</v>
          </cell>
          <cell r="D45" t="str">
            <v>Sopir</v>
          </cell>
          <cell r="E45">
            <v>14</v>
          </cell>
          <cell r="F45">
            <v>1450009741865</v>
          </cell>
        </row>
        <row r="46">
          <cell r="C46" t="str">
            <v>MERTA, I Ketut</v>
          </cell>
          <cell r="D46" t="str">
            <v>Sopir</v>
          </cell>
          <cell r="E46">
            <v>22</v>
          </cell>
          <cell r="F46">
            <v>1450009731007</v>
          </cell>
        </row>
        <row r="47">
          <cell r="C47" t="str">
            <v>MUDANA, I Made</v>
          </cell>
          <cell r="D47" t="str">
            <v>Sopir</v>
          </cell>
          <cell r="E47">
            <v>17</v>
          </cell>
          <cell r="F47">
            <v>1450009828357</v>
          </cell>
        </row>
        <row r="48">
          <cell r="C48" t="str">
            <v>MULIARTHA, I Made</v>
          </cell>
          <cell r="D48" t="str">
            <v>Sopir</v>
          </cell>
          <cell r="E48">
            <v>19</v>
          </cell>
          <cell r="F48">
            <v>1450009731601</v>
          </cell>
        </row>
        <row r="49">
          <cell r="C49" t="str">
            <v>NARKA, I Nyoman</v>
          </cell>
          <cell r="D49" t="str">
            <v>Sopir</v>
          </cell>
          <cell r="E49">
            <v>10</v>
          </cell>
          <cell r="F49">
            <v>1450009731718</v>
          </cell>
        </row>
        <row r="50">
          <cell r="C50" t="str">
            <v xml:space="preserve">PANDE SUDIASA, I Made </v>
          </cell>
          <cell r="D50" t="str">
            <v>Sopir</v>
          </cell>
          <cell r="E50">
            <v>18</v>
          </cell>
          <cell r="F50" t="str">
            <v>9000013762902</v>
          </cell>
        </row>
        <row r="51">
          <cell r="C51" t="str">
            <v>PUJA ADNYANA, I Komang</v>
          </cell>
          <cell r="D51" t="str">
            <v>Sopir</v>
          </cell>
          <cell r="E51">
            <v>18</v>
          </cell>
          <cell r="F51">
            <v>1450009731817</v>
          </cell>
        </row>
        <row r="52">
          <cell r="C52" t="str">
            <v>PUTRA ADNYANA, I Nyoman</v>
          </cell>
          <cell r="D52" t="str">
            <v>Sopir</v>
          </cell>
          <cell r="E52">
            <v>8</v>
          </cell>
          <cell r="F52">
            <v>1450009734993</v>
          </cell>
        </row>
        <row r="53">
          <cell r="C53" t="str">
            <v>RENATA, I Ketut</v>
          </cell>
          <cell r="D53" t="str">
            <v>Sopir</v>
          </cell>
          <cell r="E53">
            <v>24</v>
          </cell>
          <cell r="F53">
            <v>1450009741592</v>
          </cell>
        </row>
        <row r="54">
          <cell r="C54" t="str">
            <v>RESTIANA, I Made</v>
          </cell>
          <cell r="D54" t="str">
            <v>Sopir</v>
          </cell>
          <cell r="E54">
            <v>11</v>
          </cell>
          <cell r="F54">
            <v>1450009730744</v>
          </cell>
        </row>
        <row r="55">
          <cell r="C55" t="str">
            <v>RUSCIPTA, I Gede</v>
          </cell>
          <cell r="D55" t="str">
            <v>Sopir</v>
          </cell>
          <cell r="E55">
            <v>19</v>
          </cell>
          <cell r="F55">
            <v>1450009734977</v>
          </cell>
        </row>
        <row r="56">
          <cell r="C56" t="str">
            <v>SABDA, I Wayan</v>
          </cell>
          <cell r="D56" t="str">
            <v>Sopir</v>
          </cell>
          <cell r="E56">
            <v>21</v>
          </cell>
          <cell r="F56">
            <v>1450009730462</v>
          </cell>
        </row>
        <row r="57">
          <cell r="C57" t="str">
            <v>SARIAWAN, I Wayan</v>
          </cell>
          <cell r="D57" t="str">
            <v>Sopir</v>
          </cell>
          <cell r="E57">
            <v>18</v>
          </cell>
          <cell r="F57">
            <v>1450009730785</v>
          </cell>
        </row>
        <row r="58">
          <cell r="C58" t="str">
            <v>SARI KEMBAR, I Nym</v>
          </cell>
          <cell r="D58" t="str">
            <v>Sopir</v>
          </cell>
          <cell r="E58">
            <v>20</v>
          </cell>
          <cell r="F58">
            <v>1450009730496</v>
          </cell>
        </row>
        <row r="59">
          <cell r="C59" t="str">
            <v>SARTONO, I Made</v>
          </cell>
          <cell r="D59" t="str">
            <v>Sopir</v>
          </cell>
          <cell r="E59">
            <v>19</v>
          </cell>
          <cell r="F59">
            <v>1450009732260</v>
          </cell>
        </row>
        <row r="60">
          <cell r="C60" t="str">
            <v>SELAMET ASTAWA, I Wayan</v>
          </cell>
          <cell r="D60" t="str">
            <v>Sopir</v>
          </cell>
          <cell r="E60">
            <v>17</v>
          </cell>
          <cell r="F60">
            <v>1450009732062</v>
          </cell>
        </row>
        <row r="61">
          <cell r="C61" t="str">
            <v>SILA DARSANA, I Made</v>
          </cell>
          <cell r="D61" t="str">
            <v>Sopir</v>
          </cell>
          <cell r="E61">
            <v>17</v>
          </cell>
          <cell r="F61">
            <v>1450009731908</v>
          </cell>
        </row>
        <row r="62">
          <cell r="C62" t="str">
            <v>SILUR, I Wayan</v>
          </cell>
          <cell r="D62" t="str">
            <v>Sopir</v>
          </cell>
          <cell r="E62">
            <v>18</v>
          </cell>
          <cell r="F62">
            <v>1450009732328</v>
          </cell>
        </row>
        <row r="63">
          <cell r="C63" t="str">
            <v>SIMPEN, I Kadek</v>
          </cell>
          <cell r="D63" t="str">
            <v>Sopir</v>
          </cell>
          <cell r="E63">
            <v>19</v>
          </cell>
          <cell r="F63" t="str">
            <v>9000020787124</v>
          </cell>
        </row>
        <row r="64">
          <cell r="C64" t="str">
            <v>SUARDANA, I Made</v>
          </cell>
          <cell r="D64" t="str">
            <v>Sopir</v>
          </cell>
          <cell r="E64">
            <v>16</v>
          </cell>
          <cell r="F64">
            <v>1450009731577</v>
          </cell>
        </row>
        <row r="65">
          <cell r="C65" t="str">
            <v>SUARDIKA, I Ngh</v>
          </cell>
          <cell r="D65" t="str">
            <v>Sopir</v>
          </cell>
          <cell r="E65">
            <v>17</v>
          </cell>
          <cell r="F65">
            <v>1450009746187</v>
          </cell>
        </row>
        <row r="66">
          <cell r="C66" t="str">
            <v>SUARDITA, I Komang</v>
          </cell>
          <cell r="D66" t="str">
            <v>Sopir</v>
          </cell>
          <cell r="E66">
            <v>22</v>
          </cell>
          <cell r="F66" t="str">
            <v>9000025453532</v>
          </cell>
        </row>
        <row r="67">
          <cell r="C67" t="str">
            <v>SUARJANA, I Made</v>
          </cell>
          <cell r="D67" t="str">
            <v>Sopir</v>
          </cell>
          <cell r="E67">
            <v>20</v>
          </cell>
          <cell r="F67">
            <v>1450009731700</v>
          </cell>
        </row>
        <row r="68">
          <cell r="C68" t="str">
            <v>SUARSA, I Komang</v>
          </cell>
          <cell r="D68" t="str">
            <v>Sopir</v>
          </cell>
          <cell r="E68">
            <v>21</v>
          </cell>
          <cell r="F68">
            <v>1450009746153</v>
          </cell>
        </row>
        <row r="69">
          <cell r="C69" t="str">
            <v>SUARTIKA, I Ketut</v>
          </cell>
          <cell r="D69" t="str">
            <v>Sopir</v>
          </cell>
          <cell r="E69">
            <v>15</v>
          </cell>
          <cell r="F69">
            <v>1450009817590</v>
          </cell>
        </row>
        <row r="70">
          <cell r="C70" t="str">
            <v>SUBAGIASA, I Nengah</v>
          </cell>
          <cell r="D70" t="str">
            <v>Sopir</v>
          </cell>
          <cell r="E70">
            <v>18</v>
          </cell>
          <cell r="F70">
            <v>1450009731692</v>
          </cell>
        </row>
        <row r="71">
          <cell r="C71" t="str">
            <v>SUBRATA, I Nyoman</v>
          </cell>
          <cell r="D71" t="str">
            <v>Sopir</v>
          </cell>
          <cell r="E71">
            <v>15</v>
          </cell>
          <cell r="F71">
            <v>1450009736535</v>
          </cell>
        </row>
        <row r="72">
          <cell r="C72" t="str">
            <v>SUDANA, I Nyoman</v>
          </cell>
          <cell r="D72" t="str">
            <v>Sopir</v>
          </cell>
          <cell r="E72">
            <v>24</v>
          </cell>
          <cell r="F72">
            <v>1450009819273</v>
          </cell>
        </row>
        <row r="73">
          <cell r="C73" t="str">
            <v>SUDARMA, I Komang</v>
          </cell>
          <cell r="D73" t="str">
            <v>Sopir</v>
          </cell>
          <cell r="E73">
            <v>16</v>
          </cell>
          <cell r="F73">
            <v>1450010304166</v>
          </cell>
        </row>
        <row r="74">
          <cell r="C74" t="str">
            <v>SUDARTIKA, I Nengah</v>
          </cell>
          <cell r="D74" t="str">
            <v>Sopir</v>
          </cell>
          <cell r="E74">
            <v>24</v>
          </cell>
          <cell r="F74">
            <v>1450010302525</v>
          </cell>
        </row>
        <row r="75">
          <cell r="C75" t="str">
            <v>SUDIARTHA, I Ketut</v>
          </cell>
          <cell r="D75" t="str">
            <v>Sopir</v>
          </cell>
          <cell r="E75">
            <v>18</v>
          </cell>
          <cell r="F75">
            <v>1450009730769</v>
          </cell>
        </row>
        <row r="76">
          <cell r="C76" t="str">
            <v>SUDIRTA, I Nyoman</v>
          </cell>
          <cell r="D76" t="str">
            <v>Sopir</v>
          </cell>
          <cell r="E76">
            <v>18</v>
          </cell>
          <cell r="F76">
            <v>9000004681749</v>
          </cell>
        </row>
        <row r="77">
          <cell r="C77" t="str">
            <v>SUDIRTHA, I Nengah</v>
          </cell>
          <cell r="D77" t="str">
            <v>Sopir</v>
          </cell>
          <cell r="E77">
            <v>22</v>
          </cell>
          <cell r="F77">
            <v>1450009731999</v>
          </cell>
        </row>
        <row r="78">
          <cell r="C78" t="str">
            <v>SUGIARTA, I Wayan</v>
          </cell>
          <cell r="D78" t="str">
            <v>Sopir</v>
          </cell>
          <cell r="E78">
            <v>20</v>
          </cell>
          <cell r="F78">
            <v>1450009731460</v>
          </cell>
        </row>
        <row r="79">
          <cell r="C79" t="str">
            <v>SUGITAJAYA, I Ketut</v>
          </cell>
          <cell r="D79" t="str">
            <v>Sopir</v>
          </cell>
          <cell r="E79">
            <v>19</v>
          </cell>
          <cell r="F79">
            <v>1450009820099</v>
          </cell>
        </row>
        <row r="80">
          <cell r="C80" t="str">
            <v>SUJANA, I Made</v>
          </cell>
          <cell r="D80" t="str">
            <v>Sopir</v>
          </cell>
          <cell r="E80">
            <v>17</v>
          </cell>
          <cell r="F80">
            <v>1450009731403</v>
          </cell>
        </row>
        <row r="81">
          <cell r="C81" t="str">
            <v>SUJANA, I Nyoman</v>
          </cell>
          <cell r="D81" t="str">
            <v>Sopir</v>
          </cell>
          <cell r="E81">
            <v>15</v>
          </cell>
          <cell r="F81">
            <v>1450009732245</v>
          </cell>
        </row>
        <row r="82">
          <cell r="C82" t="str">
            <v>SUKADANA  A, I  Made</v>
          </cell>
          <cell r="D82" t="str">
            <v>Sopir</v>
          </cell>
          <cell r="E82">
            <v>11</v>
          </cell>
          <cell r="F82">
            <v>1450009732054</v>
          </cell>
        </row>
        <row r="83">
          <cell r="C83" t="str">
            <v>SUKA WIRAWAN, I Nyoman</v>
          </cell>
          <cell r="D83" t="str">
            <v>Sopir</v>
          </cell>
          <cell r="E83">
            <v>19</v>
          </cell>
          <cell r="F83">
            <v>1450009731726</v>
          </cell>
        </row>
        <row r="84">
          <cell r="C84" t="str">
            <v>SUKRA, I Wayan</v>
          </cell>
          <cell r="D84" t="str">
            <v>Sopir</v>
          </cell>
          <cell r="E84">
            <v>17</v>
          </cell>
          <cell r="F84">
            <v>1450009730991</v>
          </cell>
        </row>
        <row r="85">
          <cell r="C85" t="str">
            <v>SUKRADA, I Nyoman</v>
          </cell>
          <cell r="D85" t="str">
            <v>Sopir</v>
          </cell>
          <cell r="E85">
            <v>19</v>
          </cell>
          <cell r="F85">
            <v>9000001681494</v>
          </cell>
        </row>
        <row r="86">
          <cell r="C86" t="str">
            <v>SUMAJI</v>
          </cell>
          <cell r="D86" t="str">
            <v>Sopir</v>
          </cell>
          <cell r="E86">
            <v>21</v>
          </cell>
          <cell r="F86">
            <v>1450009730868</v>
          </cell>
        </row>
        <row r="87">
          <cell r="C87" t="str">
            <v>SUMARJANA, I Made</v>
          </cell>
          <cell r="D87" t="str">
            <v>Sopir</v>
          </cell>
          <cell r="E87">
            <v>11</v>
          </cell>
          <cell r="F87">
            <v>1450009732161</v>
          </cell>
        </row>
        <row r="88">
          <cell r="C88" t="str">
            <v>SUMAYADNYA, I Kadek</v>
          </cell>
          <cell r="D88" t="str">
            <v>Sopir</v>
          </cell>
          <cell r="E88">
            <v>22</v>
          </cell>
          <cell r="F88">
            <v>1450009741618</v>
          </cell>
        </row>
        <row r="89">
          <cell r="C89" t="str">
            <v>SUMERTA, I Gede</v>
          </cell>
          <cell r="D89" t="str">
            <v>Sopir</v>
          </cell>
          <cell r="E89">
            <v>19</v>
          </cell>
          <cell r="F89">
            <v>1450009731791</v>
          </cell>
        </row>
        <row r="90">
          <cell r="C90" t="str">
            <v>SUMERTA, I Wayan</v>
          </cell>
          <cell r="D90" t="str">
            <v>Sopir</v>
          </cell>
          <cell r="E90">
            <v>8</v>
          </cell>
          <cell r="F90">
            <v>1450009731205</v>
          </cell>
        </row>
        <row r="91">
          <cell r="C91" t="str">
            <v>SUNARKA, I Nyoman</v>
          </cell>
          <cell r="D91" t="str">
            <v>Sopir</v>
          </cell>
          <cell r="E91">
            <v>25</v>
          </cell>
          <cell r="F91" t="str">
            <v>9000013906665</v>
          </cell>
        </row>
        <row r="92">
          <cell r="C92" t="str">
            <v>SUNARTA, I Nengah</v>
          </cell>
          <cell r="D92" t="str">
            <v>Sopir</v>
          </cell>
          <cell r="E92">
            <v>16</v>
          </cell>
          <cell r="F92">
            <v>1450009734985</v>
          </cell>
        </row>
        <row r="93">
          <cell r="C93" t="str">
            <v>SUPARTA A, I Made</v>
          </cell>
          <cell r="D93" t="str">
            <v>Sopir</v>
          </cell>
          <cell r="E93">
            <v>23</v>
          </cell>
          <cell r="F93">
            <v>1450009729167</v>
          </cell>
        </row>
        <row r="94">
          <cell r="C94" t="str">
            <v>SUPARTA, I Nengah</v>
          </cell>
          <cell r="D94" t="str">
            <v>Sopir</v>
          </cell>
          <cell r="E94">
            <v>15</v>
          </cell>
          <cell r="F94">
            <v>1450009732237</v>
          </cell>
        </row>
        <row r="95">
          <cell r="C95" t="str">
            <v>SUPARTANA, I Wayan</v>
          </cell>
          <cell r="D95" t="str">
            <v>Sopir</v>
          </cell>
          <cell r="E95">
            <v>15</v>
          </cell>
          <cell r="F95">
            <v>1450009731528</v>
          </cell>
        </row>
        <row r="96">
          <cell r="C96" t="str">
            <v>SURADNYA, I Wayan</v>
          </cell>
          <cell r="D96" t="str">
            <v>Sopir</v>
          </cell>
          <cell r="E96">
            <v>22</v>
          </cell>
          <cell r="F96">
            <v>1450009819257</v>
          </cell>
        </row>
        <row r="97">
          <cell r="C97" t="str">
            <v>SURATA, I Wayan</v>
          </cell>
          <cell r="D97" t="str">
            <v>Sopir</v>
          </cell>
          <cell r="E97">
            <v>21</v>
          </cell>
          <cell r="F97">
            <v>1450009730959</v>
          </cell>
        </row>
        <row r="98">
          <cell r="C98" t="str">
            <v>SURIATA, I Komang</v>
          </cell>
          <cell r="D98" t="str">
            <v>Sopir</v>
          </cell>
          <cell r="E98">
            <v>18</v>
          </cell>
          <cell r="F98">
            <v>1450009731981</v>
          </cell>
        </row>
        <row r="99">
          <cell r="C99" t="str">
            <v>SUWARNA, I Made</v>
          </cell>
          <cell r="D99" t="str">
            <v>Sopir</v>
          </cell>
          <cell r="E99">
            <v>16</v>
          </cell>
          <cell r="F99">
            <v>1450009731411</v>
          </cell>
        </row>
        <row r="100">
          <cell r="C100" t="str">
            <v>SYAIIN</v>
          </cell>
          <cell r="D100" t="str">
            <v>Sopir</v>
          </cell>
          <cell r="E100">
            <v>18</v>
          </cell>
          <cell r="F100">
            <v>9000008648421</v>
          </cell>
        </row>
        <row r="101">
          <cell r="C101" t="str">
            <v>TAMA, I Made</v>
          </cell>
          <cell r="D101" t="str">
            <v>Sopir</v>
          </cell>
          <cell r="E101">
            <v>20</v>
          </cell>
          <cell r="F101">
            <v>1450010876809</v>
          </cell>
        </row>
        <row r="102">
          <cell r="C102" t="str">
            <v>TOYO GAPAR, I Ketut</v>
          </cell>
          <cell r="D102" t="str">
            <v>Sopir</v>
          </cell>
          <cell r="E102">
            <v>22</v>
          </cell>
          <cell r="F102" t="str">
            <v>9000020810967</v>
          </cell>
        </row>
        <row r="103">
          <cell r="C103" t="str">
            <v>UKIR, I Wayan</v>
          </cell>
          <cell r="D103" t="str">
            <v>Sopir</v>
          </cell>
          <cell r="E103">
            <v>23</v>
          </cell>
          <cell r="F103">
            <v>1450009730892</v>
          </cell>
        </row>
        <row r="104">
          <cell r="C104" t="str">
            <v>WIBAWA PUTRA, I Made</v>
          </cell>
          <cell r="D104" t="str">
            <v>Sopir</v>
          </cell>
          <cell r="E104">
            <v>24</v>
          </cell>
          <cell r="F104">
            <v>1450009820289</v>
          </cell>
        </row>
        <row r="105">
          <cell r="C105" t="str">
            <v>WIDASTRA, I Kt</v>
          </cell>
          <cell r="D105" t="str">
            <v>Sopir</v>
          </cell>
          <cell r="E105">
            <v>21</v>
          </cell>
          <cell r="F105">
            <v>1450009746146</v>
          </cell>
        </row>
        <row r="106">
          <cell r="C106" t="str">
            <v>WIDIARTA, I Made</v>
          </cell>
          <cell r="D106" t="str">
            <v>Sopir</v>
          </cell>
          <cell r="E106">
            <v>17</v>
          </cell>
          <cell r="F106">
            <v>1450009865169</v>
          </cell>
        </row>
        <row r="107">
          <cell r="C107" t="str">
            <v>WIDIARTA, I Nengah</v>
          </cell>
          <cell r="D107" t="str">
            <v>Sopir</v>
          </cell>
          <cell r="E107">
            <v>15</v>
          </cell>
          <cell r="F107">
            <v>1450009835808</v>
          </cell>
        </row>
        <row r="108">
          <cell r="C108" t="str">
            <v>WIJANA, I Wayan</v>
          </cell>
          <cell r="D108" t="str">
            <v>Sopir</v>
          </cell>
          <cell r="E108">
            <v>17</v>
          </cell>
          <cell r="F108">
            <v>1450009730934</v>
          </cell>
        </row>
        <row r="109">
          <cell r="C109" t="str">
            <v>WIRAWAN IDA BAGUS PUTU</v>
          </cell>
          <cell r="D109" t="str">
            <v>Sopir</v>
          </cell>
          <cell r="E109">
            <v>19</v>
          </cell>
          <cell r="F109" t="str">
            <v>9000020787025</v>
          </cell>
        </row>
        <row r="110">
          <cell r="C110" t="str">
            <v>WIRAWAN, I Kadek</v>
          </cell>
          <cell r="D110" t="str">
            <v>Sopir</v>
          </cell>
          <cell r="E110">
            <v>19</v>
          </cell>
          <cell r="F110">
            <v>1450009731197</v>
          </cell>
        </row>
        <row r="111">
          <cell r="C111" t="str">
            <v>WIRKA, I Wayan</v>
          </cell>
          <cell r="D111" t="str">
            <v>Sopir</v>
          </cell>
          <cell r="E111">
            <v>21</v>
          </cell>
          <cell r="F111">
            <v>1450009732203</v>
          </cell>
        </row>
        <row r="112">
          <cell r="C112" t="str">
            <v>YASA, I Nyoman</v>
          </cell>
          <cell r="D112" t="str">
            <v>Sopir</v>
          </cell>
          <cell r="E112">
            <v>20</v>
          </cell>
          <cell r="F112">
            <v>1450009731809</v>
          </cell>
        </row>
        <row r="113">
          <cell r="C113" t="str">
            <v>YUSTUS TANESI</v>
          </cell>
          <cell r="D113" t="str">
            <v>Sopir</v>
          </cell>
          <cell r="E113">
            <v>23</v>
          </cell>
          <cell r="F113" t="str">
            <v>9000016266075</v>
          </cell>
        </row>
        <row r="114">
          <cell r="C114" t="str">
            <v>I KETUT UDIANA</v>
          </cell>
          <cell r="D114" t="str">
            <v>Sopir</v>
          </cell>
          <cell r="E114">
            <v>24</v>
          </cell>
          <cell r="F114">
            <v>9000029319473</v>
          </cell>
        </row>
        <row r="115">
          <cell r="C115" t="str">
            <v>I NENGAH SULATRA</v>
          </cell>
          <cell r="D115" t="str">
            <v>Sopir</v>
          </cell>
          <cell r="E115">
            <v>28</v>
          </cell>
          <cell r="F115">
            <v>9000028941988</v>
          </cell>
        </row>
        <row r="116">
          <cell r="C116" t="str">
            <v xml:space="preserve">I WAYAN SUKRA </v>
          </cell>
          <cell r="D116" t="str">
            <v>Sopir</v>
          </cell>
          <cell r="E116">
            <v>16</v>
          </cell>
          <cell r="F116">
            <v>9000028942002</v>
          </cell>
        </row>
        <row r="117">
          <cell r="C117" t="str">
            <v>I MADE DARMA SUSILA</v>
          </cell>
          <cell r="D117" t="str">
            <v>Sopir</v>
          </cell>
          <cell r="E117">
            <v>13</v>
          </cell>
          <cell r="F117">
            <v>9000029825180</v>
          </cell>
        </row>
        <row r="118">
          <cell r="C118" t="str">
            <v>I NENGAH SIMPEN</v>
          </cell>
          <cell r="D118" t="str">
            <v>Sopir</v>
          </cell>
          <cell r="E118">
            <v>20</v>
          </cell>
          <cell r="F118">
            <v>9000029319499</v>
          </cell>
        </row>
        <row r="119">
          <cell r="C119" t="str">
            <v>I WAYAN BUDIARTA</v>
          </cell>
          <cell r="D119" t="str">
            <v>Sopir</v>
          </cell>
          <cell r="E119">
            <v>24</v>
          </cell>
          <cell r="F119">
            <v>9000032156813</v>
          </cell>
        </row>
        <row r="120">
          <cell r="C120" t="str">
            <v>I KETUT YOGIK DIPUTRA</v>
          </cell>
          <cell r="D120" t="str">
            <v>Sopir</v>
          </cell>
          <cell r="E120">
            <v>24</v>
          </cell>
          <cell r="F120">
            <v>9000033998452</v>
          </cell>
        </row>
        <row r="121">
          <cell r="C121" t="str">
            <v>I WAYAN SUCIPTA</v>
          </cell>
          <cell r="D121" t="str">
            <v>Sopir</v>
          </cell>
          <cell r="E121">
            <v>28</v>
          </cell>
          <cell r="F121">
            <v>9000033998569</v>
          </cell>
        </row>
        <row r="122">
          <cell r="C122" t="str">
            <v>I MADE SUDANA</v>
          </cell>
          <cell r="D122" t="str">
            <v>Sopir</v>
          </cell>
          <cell r="E122">
            <v>21</v>
          </cell>
          <cell r="F122">
            <v>9000033998528</v>
          </cell>
        </row>
        <row r="123">
          <cell r="C123" t="str">
            <v>I NYOMAN NESA</v>
          </cell>
          <cell r="D123" t="str">
            <v>Sopir</v>
          </cell>
          <cell r="E123">
            <v>21</v>
          </cell>
          <cell r="F123">
            <v>9000033998536</v>
          </cell>
        </row>
        <row r="124">
          <cell r="C124" t="str">
            <v>I NYOMAN DARMA</v>
          </cell>
          <cell r="D124" t="str">
            <v>Sopir</v>
          </cell>
          <cell r="E124">
            <v>22</v>
          </cell>
          <cell r="F124">
            <v>9000033998502</v>
          </cell>
        </row>
        <row r="125">
          <cell r="C125" t="str">
            <v>I KADEK AGUS NOPRIANA</v>
          </cell>
          <cell r="D125" t="str">
            <v>Sopir</v>
          </cell>
          <cell r="E125">
            <v>27</v>
          </cell>
          <cell r="F125">
            <v>9000033998577</v>
          </cell>
        </row>
        <row r="126">
          <cell r="C126" t="str">
            <v>EDY SAPUTRA, I Komang</v>
          </cell>
          <cell r="D126" t="str">
            <v>Sopir</v>
          </cell>
          <cell r="E126">
            <v>21</v>
          </cell>
          <cell r="F126">
            <v>1450009729175</v>
          </cell>
        </row>
        <row r="127">
          <cell r="C127" t="str">
            <v>SUGIARTA, I Kadek</v>
          </cell>
          <cell r="D127" t="str">
            <v>Sopir</v>
          </cell>
          <cell r="E127">
            <v>23</v>
          </cell>
          <cell r="F127">
            <v>1450009731445</v>
          </cell>
        </row>
        <row r="128">
          <cell r="C128" t="str">
            <v>TAMA, I Made</v>
          </cell>
          <cell r="D128" t="str">
            <v>Sopir</v>
          </cell>
          <cell r="E128">
            <v>19</v>
          </cell>
          <cell r="F128">
            <v>9000001621235</v>
          </cell>
        </row>
        <row r="129">
          <cell r="C129" t="str">
            <v>SUDIASA, I Nyoman</v>
          </cell>
          <cell r="D129" t="str">
            <v>Sopir</v>
          </cell>
          <cell r="E129">
            <v>21</v>
          </cell>
          <cell r="F129">
            <v>1450009731973</v>
          </cell>
        </row>
        <row r="131">
          <cell r="C131" t="str">
            <v>ADA NASIB, I Kadek</v>
          </cell>
          <cell r="D131" t="str">
            <v>Kernet</v>
          </cell>
          <cell r="E131">
            <v>16</v>
          </cell>
          <cell r="F131">
            <v>1450009732179</v>
          </cell>
        </row>
        <row r="132">
          <cell r="C132" t="str">
            <v>AGUS ARIWIJAYANTA, I Putu</v>
          </cell>
          <cell r="D132" t="str">
            <v>Kernet</v>
          </cell>
          <cell r="E132">
            <v>14</v>
          </cell>
          <cell r="F132">
            <v>1450009730702</v>
          </cell>
        </row>
        <row r="133">
          <cell r="C133" t="str">
            <v>ALIT DARMAJA, I Ketut</v>
          </cell>
          <cell r="D133" t="str">
            <v>Kernet</v>
          </cell>
          <cell r="E133">
            <v>20</v>
          </cell>
          <cell r="F133">
            <v>1450009731478</v>
          </cell>
        </row>
        <row r="134">
          <cell r="C134" t="str">
            <v>ANDI ANGKASA, I Gede</v>
          </cell>
          <cell r="D134" t="str">
            <v>Kernet</v>
          </cell>
          <cell r="E134">
            <v>23</v>
          </cell>
          <cell r="F134">
            <v>1450010304174</v>
          </cell>
        </row>
        <row r="135">
          <cell r="C135" t="str">
            <v>ANDIYASA, I Wayan</v>
          </cell>
          <cell r="D135" t="str">
            <v>Kernet</v>
          </cell>
          <cell r="E135">
            <v>8</v>
          </cell>
          <cell r="F135">
            <v>1450009731437</v>
          </cell>
        </row>
        <row r="136">
          <cell r="C136" t="str">
            <v>ANOM SANJAYA, I Kadek</v>
          </cell>
          <cell r="D136" t="str">
            <v>Kernet</v>
          </cell>
          <cell r="E136">
            <v>17</v>
          </cell>
          <cell r="F136">
            <v>1450009732310</v>
          </cell>
        </row>
        <row r="137">
          <cell r="C137" t="str">
            <v>ARDIANA PUTRA, I Putu Gede</v>
          </cell>
          <cell r="D137" t="str">
            <v>Kernet</v>
          </cell>
          <cell r="E137">
            <v>18</v>
          </cell>
          <cell r="F137">
            <v>1450011156961</v>
          </cell>
        </row>
        <row r="138">
          <cell r="C138" t="str">
            <v>ARTA, I Made</v>
          </cell>
          <cell r="D138" t="str">
            <v>Kernet</v>
          </cell>
          <cell r="E138">
            <v>19</v>
          </cell>
          <cell r="F138">
            <v>1450009731536</v>
          </cell>
        </row>
        <row r="139">
          <cell r="C139" t="str">
            <v>ARTAWAN, I Made</v>
          </cell>
          <cell r="D139" t="str">
            <v>Kernet</v>
          </cell>
          <cell r="E139">
            <v>23</v>
          </cell>
          <cell r="F139">
            <v>1450009823374</v>
          </cell>
        </row>
        <row r="140">
          <cell r="C140" t="str">
            <v>ARYANA, I Made</v>
          </cell>
          <cell r="D140" t="str">
            <v>Kernet</v>
          </cell>
          <cell r="E140">
            <v>24</v>
          </cell>
          <cell r="F140">
            <v>1450009731940</v>
          </cell>
        </row>
        <row r="141">
          <cell r="C141" t="str">
            <v>ASRI</v>
          </cell>
          <cell r="D141" t="str">
            <v>Kernet</v>
          </cell>
          <cell r="E141">
            <v>17</v>
          </cell>
          <cell r="F141">
            <v>1450009731684</v>
          </cell>
        </row>
        <row r="142">
          <cell r="C142" t="str">
            <v>ASTA ARDALA,I Kt</v>
          </cell>
          <cell r="D142" t="str">
            <v>Kernet</v>
          </cell>
          <cell r="E142">
            <v>23</v>
          </cell>
          <cell r="F142">
            <v>1450009731510</v>
          </cell>
        </row>
        <row r="143">
          <cell r="C143" t="str">
            <v>ASTAWA, I Ketut</v>
          </cell>
          <cell r="D143" t="str">
            <v>Kernet</v>
          </cell>
          <cell r="E143">
            <v>16</v>
          </cell>
          <cell r="F143">
            <v>1450009778255</v>
          </cell>
        </row>
        <row r="144">
          <cell r="C144" t="str">
            <v>ASTIKA, I Nengah</v>
          </cell>
          <cell r="D144" t="str">
            <v>Kernet</v>
          </cell>
          <cell r="E144">
            <v>27</v>
          </cell>
          <cell r="F144">
            <v>9000010569029</v>
          </cell>
        </row>
        <row r="145">
          <cell r="C145" t="str">
            <v>BALIK SUNARTA, I Wayan</v>
          </cell>
          <cell r="D145" t="str">
            <v>Kernet</v>
          </cell>
          <cell r="E145">
            <v>22</v>
          </cell>
          <cell r="F145">
            <v>9000008547920</v>
          </cell>
        </row>
        <row r="146">
          <cell r="C146" t="str">
            <v>BUDIARTA, I Gede</v>
          </cell>
          <cell r="D146" t="str">
            <v>Kernet</v>
          </cell>
          <cell r="E146">
            <v>22</v>
          </cell>
          <cell r="F146">
            <v>1450009730850</v>
          </cell>
        </row>
        <row r="147">
          <cell r="C147" t="str">
            <v>BUDIASA, I Ketut</v>
          </cell>
          <cell r="D147" t="str">
            <v>Kernet</v>
          </cell>
          <cell r="E147">
            <v>17</v>
          </cell>
          <cell r="F147">
            <v>1450009731015</v>
          </cell>
        </row>
        <row r="148">
          <cell r="C148" t="str">
            <v>DANA, I Wayan</v>
          </cell>
          <cell r="D148" t="str">
            <v>Kernet</v>
          </cell>
          <cell r="E148">
            <v>19</v>
          </cell>
          <cell r="F148">
            <v>9000014356159</v>
          </cell>
        </row>
        <row r="149">
          <cell r="C149" t="str">
            <v>DARMA, I Made</v>
          </cell>
          <cell r="D149" t="str">
            <v>Kernet</v>
          </cell>
          <cell r="E149">
            <v>16</v>
          </cell>
          <cell r="F149">
            <v>1450009732146</v>
          </cell>
        </row>
        <row r="150">
          <cell r="C150" t="str">
            <v>DARSANA BUDIARTA, I Komang</v>
          </cell>
          <cell r="D150" t="str">
            <v>Kernet</v>
          </cell>
          <cell r="E150">
            <v>17</v>
          </cell>
          <cell r="F150">
            <v>1450010302939</v>
          </cell>
        </row>
        <row r="151">
          <cell r="C151" t="str">
            <v>DARSANA, I Nengah</v>
          </cell>
          <cell r="D151" t="str">
            <v>Kernet</v>
          </cell>
          <cell r="E151">
            <v>17</v>
          </cell>
          <cell r="F151">
            <v>1450009730504</v>
          </cell>
        </row>
        <row r="152">
          <cell r="C152" t="str">
            <v>Dewa Ketut ARDIKA</v>
          </cell>
          <cell r="D152" t="str">
            <v>Kernet</v>
          </cell>
          <cell r="E152">
            <v>15</v>
          </cell>
          <cell r="F152">
            <v>1450009732104</v>
          </cell>
        </row>
        <row r="153">
          <cell r="C153" t="str">
            <v>Dewa Putu ATMAJA</v>
          </cell>
          <cell r="D153" t="str">
            <v>Kernet</v>
          </cell>
          <cell r="E153">
            <v>15</v>
          </cell>
          <cell r="F153">
            <v>1450009736675</v>
          </cell>
        </row>
        <row r="154">
          <cell r="C154" t="str">
            <v>Dewa Putu TIRTA ATMAJA</v>
          </cell>
          <cell r="D154" t="str">
            <v>Kernet</v>
          </cell>
          <cell r="E154">
            <v>18</v>
          </cell>
          <cell r="F154">
            <v>1450009731502</v>
          </cell>
        </row>
        <row r="155">
          <cell r="C155" t="str">
            <v>EKA GILIARSA P, I Putu</v>
          </cell>
          <cell r="D155" t="str">
            <v>Kernet</v>
          </cell>
          <cell r="E155">
            <v>25</v>
          </cell>
          <cell r="F155">
            <v>9000004210242</v>
          </cell>
        </row>
        <row r="156">
          <cell r="C156" t="str">
            <v>HERMANTO</v>
          </cell>
          <cell r="D156" t="str">
            <v>Kernet</v>
          </cell>
          <cell r="E156">
            <v>20</v>
          </cell>
          <cell r="F156">
            <v>1450009741642</v>
          </cell>
        </row>
        <row r="157">
          <cell r="C157" t="str">
            <v>I B ARI ADI PUTRA</v>
          </cell>
          <cell r="D157" t="str">
            <v>Kernet</v>
          </cell>
          <cell r="E157">
            <v>22</v>
          </cell>
          <cell r="F157">
            <v>1450009731635</v>
          </cell>
        </row>
        <row r="158">
          <cell r="C158" t="str">
            <v>IDA BAGUS KOMANG INDRA LAKSMANA</v>
          </cell>
          <cell r="D158" t="str">
            <v>Kernet</v>
          </cell>
          <cell r="E158">
            <v>19</v>
          </cell>
          <cell r="F158" t="str">
            <v>9000024498827</v>
          </cell>
        </row>
        <row r="159">
          <cell r="C159" t="str">
            <v>Juliada, I Kadek</v>
          </cell>
          <cell r="D159" t="str">
            <v>Kernet</v>
          </cell>
          <cell r="E159">
            <v>25</v>
          </cell>
          <cell r="F159">
            <v>1450009809977</v>
          </cell>
        </row>
        <row r="160">
          <cell r="C160" t="str">
            <v>JULIANTA, I Made</v>
          </cell>
          <cell r="D160" t="str">
            <v>Kernet</v>
          </cell>
          <cell r="E160">
            <v>14</v>
          </cell>
          <cell r="F160">
            <v>1450010161350</v>
          </cell>
        </row>
        <row r="161">
          <cell r="C161" t="str">
            <v>JULIARTA B, I Made</v>
          </cell>
          <cell r="D161" t="str">
            <v>Kernet</v>
          </cell>
          <cell r="E161">
            <v>19</v>
          </cell>
          <cell r="F161" t="str">
            <v>9000027284034</v>
          </cell>
        </row>
        <row r="162">
          <cell r="C162" t="str">
            <v>JULIARTA, I Gede</v>
          </cell>
          <cell r="D162" t="str">
            <v>Kernet</v>
          </cell>
          <cell r="E162">
            <v>15</v>
          </cell>
          <cell r="F162">
            <v>1450009829223</v>
          </cell>
        </row>
        <row r="163">
          <cell r="C163" t="str">
            <v>JULIARTA, I Made</v>
          </cell>
          <cell r="D163" t="str">
            <v>Kernet</v>
          </cell>
          <cell r="E163">
            <v>26</v>
          </cell>
          <cell r="F163">
            <v>1450009731957</v>
          </cell>
        </row>
        <row r="164">
          <cell r="C164" t="str">
            <v>KARI, I Nyoman</v>
          </cell>
          <cell r="D164" t="str">
            <v>Kernet</v>
          </cell>
          <cell r="E164">
            <v>26</v>
          </cell>
          <cell r="F164">
            <v>9000025443319</v>
          </cell>
        </row>
        <row r="165">
          <cell r="C165" t="str">
            <v>KARIANA, I Wayan</v>
          </cell>
          <cell r="D165" t="str">
            <v>Kernet</v>
          </cell>
          <cell r="E165">
            <v>24</v>
          </cell>
          <cell r="F165">
            <v>1450009730884</v>
          </cell>
        </row>
        <row r="166">
          <cell r="C166" t="str">
            <v>KARIASA, I Nyoman</v>
          </cell>
          <cell r="D166" t="str">
            <v>Kernet</v>
          </cell>
          <cell r="E166">
            <v>22</v>
          </cell>
          <cell r="F166" t="str">
            <v>9000020811031</v>
          </cell>
        </row>
        <row r="167">
          <cell r="C167" t="str">
            <v>KARIYASA, I Wayan</v>
          </cell>
          <cell r="D167" t="str">
            <v>Kernet</v>
          </cell>
          <cell r="E167">
            <v>22</v>
          </cell>
          <cell r="F167">
            <v>1450009854098</v>
          </cell>
        </row>
        <row r="168">
          <cell r="C168" t="str">
            <v>LANUS, I Nengah</v>
          </cell>
          <cell r="D168" t="str">
            <v>Kernet</v>
          </cell>
          <cell r="E168">
            <v>17</v>
          </cell>
          <cell r="F168">
            <v>1450009731098</v>
          </cell>
        </row>
        <row r="169">
          <cell r="C169" t="str">
            <v>MANDRA, I Wayan</v>
          </cell>
          <cell r="D169" t="str">
            <v>Kernet</v>
          </cell>
          <cell r="E169">
            <v>19</v>
          </cell>
          <cell r="F169" t="str">
            <v>9000020811023</v>
          </cell>
        </row>
        <row r="170">
          <cell r="C170" t="str">
            <v>MERTA YASA, I Wayan</v>
          </cell>
          <cell r="D170" t="str">
            <v>Kernet</v>
          </cell>
          <cell r="E170">
            <v>19</v>
          </cell>
          <cell r="F170">
            <v>1450009731593</v>
          </cell>
        </row>
        <row r="171">
          <cell r="C171" t="str">
            <v>MULIASA, I Gede</v>
          </cell>
          <cell r="D171" t="str">
            <v>Kernet</v>
          </cell>
          <cell r="E171">
            <v>10</v>
          </cell>
          <cell r="F171">
            <v>1450009732138</v>
          </cell>
        </row>
        <row r="172">
          <cell r="C172" t="str">
            <v>MULYADI, I Nengah</v>
          </cell>
          <cell r="D172" t="str">
            <v>Kernet</v>
          </cell>
          <cell r="E172">
            <v>18</v>
          </cell>
          <cell r="F172">
            <v>1450010339196</v>
          </cell>
        </row>
        <row r="173">
          <cell r="C173" t="str">
            <v>NATA ANTARA, I Gede</v>
          </cell>
          <cell r="D173" t="str">
            <v>Kernet</v>
          </cell>
          <cell r="E173">
            <v>17</v>
          </cell>
          <cell r="F173">
            <v>1450009736568</v>
          </cell>
        </row>
        <row r="174">
          <cell r="C174" t="str">
            <v>NITA, I Nyoman</v>
          </cell>
          <cell r="D174" t="str">
            <v>Kernet</v>
          </cell>
          <cell r="E174">
            <v>19</v>
          </cell>
          <cell r="F174">
            <v>1450009731569</v>
          </cell>
        </row>
        <row r="175">
          <cell r="C175" t="str">
            <v>NUR ARIFIN</v>
          </cell>
          <cell r="D175" t="str">
            <v>Kernet</v>
          </cell>
          <cell r="E175">
            <v>20</v>
          </cell>
          <cell r="F175">
            <v>1450009730926</v>
          </cell>
        </row>
        <row r="176">
          <cell r="C176" t="str">
            <v>PAGEH, I Ketut</v>
          </cell>
          <cell r="D176" t="str">
            <v>Kernet</v>
          </cell>
          <cell r="E176">
            <v>15</v>
          </cell>
          <cell r="F176" t="str">
            <v>9000025443269</v>
          </cell>
        </row>
        <row r="177">
          <cell r="C177" t="str">
            <v>PARTA, I Made</v>
          </cell>
          <cell r="D177" t="str">
            <v>Kernet</v>
          </cell>
          <cell r="E177">
            <v>24</v>
          </cell>
          <cell r="F177">
            <v>1450009732112</v>
          </cell>
        </row>
        <row r="178">
          <cell r="C178" t="str">
            <v>PARWATA, I Made</v>
          </cell>
          <cell r="D178" t="str">
            <v>Kernet</v>
          </cell>
          <cell r="E178">
            <v>14</v>
          </cell>
          <cell r="F178">
            <v>1450009851235</v>
          </cell>
        </row>
        <row r="179">
          <cell r="C179" t="str">
            <v>PASEK SUTEJA, I Made</v>
          </cell>
          <cell r="D179" t="str">
            <v>Kernet</v>
          </cell>
          <cell r="E179">
            <v>21</v>
          </cell>
          <cell r="F179">
            <v>1450009825718</v>
          </cell>
        </row>
        <row r="180">
          <cell r="C180" t="str">
            <v>PATRA, I Nengah</v>
          </cell>
          <cell r="D180" t="str">
            <v>Kernet</v>
          </cell>
          <cell r="E180">
            <v>19</v>
          </cell>
          <cell r="F180">
            <v>1450009731627</v>
          </cell>
        </row>
        <row r="181">
          <cell r="C181" t="str">
            <v>PUTRA YASA, I Made</v>
          </cell>
          <cell r="D181" t="str">
            <v>Kernet</v>
          </cell>
          <cell r="E181">
            <v>24</v>
          </cell>
          <cell r="F181">
            <v>9000010569052</v>
          </cell>
        </row>
        <row r="182">
          <cell r="C182" t="str">
            <v>RUDI HARTONO</v>
          </cell>
          <cell r="D182" t="str">
            <v>Kernet</v>
          </cell>
          <cell r="E182">
            <v>19</v>
          </cell>
          <cell r="F182">
            <v>9000011811446</v>
          </cell>
        </row>
        <row r="183">
          <cell r="C183" t="str">
            <v>SADIAWAN, I Wayan</v>
          </cell>
          <cell r="D183" t="str">
            <v>Kernet</v>
          </cell>
          <cell r="E183">
            <v>19</v>
          </cell>
          <cell r="F183">
            <v>1450009731833</v>
          </cell>
        </row>
        <row r="184">
          <cell r="C184" t="str">
            <v>SETIAWAN, I Made</v>
          </cell>
          <cell r="D184" t="str">
            <v>Kernet</v>
          </cell>
          <cell r="E184">
            <v>21</v>
          </cell>
          <cell r="F184">
            <v>1450009731585</v>
          </cell>
        </row>
        <row r="185">
          <cell r="C185" t="str">
            <v>SETIAWAN, I Nyoman</v>
          </cell>
          <cell r="D185" t="str">
            <v>Kernet</v>
          </cell>
          <cell r="E185">
            <v>16</v>
          </cell>
          <cell r="F185">
            <v>1450009732344</v>
          </cell>
        </row>
        <row r="186">
          <cell r="C186" t="str">
            <v>SIMPEN, I Made</v>
          </cell>
          <cell r="D186" t="str">
            <v>Kernet</v>
          </cell>
          <cell r="E186">
            <v>18</v>
          </cell>
          <cell r="F186">
            <v>1450009819414</v>
          </cell>
        </row>
        <row r="187">
          <cell r="C187" t="str">
            <v>SUARDANA PUTRA, I Wayan</v>
          </cell>
          <cell r="D187" t="str">
            <v>Kernet</v>
          </cell>
          <cell r="E187">
            <v>18</v>
          </cell>
          <cell r="F187">
            <v>1450009731916</v>
          </cell>
        </row>
        <row r="188">
          <cell r="C188" t="str">
            <v>SUARDANA, I Ketut</v>
          </cell>
          <cell r="D188" t="str">
            <v>Kernet</v>
          </cell>
          <cell r="E188">
            <v>17</v>
          </cell>
          <cell r="F188">
            <v>1450009732047</v>
          </cell>
        </row>
        <row r="189">
          <cell r="C189" t="str">
            <v>SUARDANA, I Wayan</v>
          </cell>
          <cell r="D189" t="str">
            <v>Kernet</v>
          </cell>
          <cell r="E189">
            <v>15</v>
          </cell>
          <cell r="F189">
            <v>1450009730751</v>
          </cell>
        </row>
        <row r="190">
          <cell r="C190" t="str">
            <v>SUARDIANA, I Wayan</v>
          </cell>
          <cell r="D190" t="str">
            <v>Kernet</v>
          </cell>
          <cell r="E190">
            <v>15</v>
          </cell>
          <cell r="F190">
            <v>1450009731643</v>
          </cell>
        </row>
        <row r="191">
          <cell r="C191" t="str">
            <v>SUARSA, I Nyoman</v>
          </cell>
          <cell r="D191" t="str">
            <v>Kernet</v>
          </cell>
          <cell r="E191">
            <v>22</v>
          </cell>
          <cell r="F191">
            <v>1450009734902</v>
          </cell>
        </row>
        <row r="192">
          <cell r="C192" t="str">
            <v>SUARSANA, I Made</v>
          </cell>
          <cell r="D192" t="str">
            <v>Kernet</v>
          </cell>
          <cell r="E192">
            <v>22</v>
          </cell>
          <cell r="F192">
            <v>1450009778289</v>
          </cell>
        </row>
        <row r="193">
          <cell r="C193" t="str">
            <v>SUBAGIARTA, I Wayan</v>
          </cell>
          <cell r="D193" t="str">
            <v>Kernet</v>
          </cell>
          <cell r="E193">
            <v>16</v>
          </cell>
          <cell r="F193">
            <v>1450009820750</v>
          </cell>
        </row>
        <row r="194">
          <cell r="C194" t="str">
            <v>SUBUDIARTHA, I Nyoman</v>
          </cell>
          <cell r="D194" t="str">
            <v>Kernet</v>
          </cell>
          <cell r="E194">
            <v>11</v>
          </cell>
          <cell r="F194">
            <v>1450009731551</v>
          </cell>
        </row>
        <row r="195">
          <cell r="C195" t="str">
            <v>SUDANA A, I Komang</v>
          </cell>
          <cell r="D195" t="str">
            <v>Kernet</v>
          </cell>
          <cell r="E195">
            <v>16</v>
          </cell>
          <cell r="F195" t="str">
            <v>9000013906657</v>
          </cell>
        </row>
        <row r="196">
          <cell r="C196" t="str">
            <v>SUDANA, I Komang</v>
          </cell>
          <cell r="D196" t="str">
            <v>Kernet</v>
          </cell>
          <cell r="E196">
            <v>21</v>
          </cell>
          <cell r="F196">
            <v>1450009731650</v>
          </cell>
        </row>
        <row r="197">
          <cell r="C197" t="str">
            <v>SUDARMA, I Wayan</v>
          </cell>
          <cell r="D197" t="str">
            <v>Kernet</v>
          </cell>
          <cell r="E197">
            <v>17</v>
          </cell>
          <cell r="F197">
            <v>1450010344071</v>
          </cell>
        </row>
        <row r="198">
          <cell r="C198" t="str">
            <v>SUDARSANA, I Gede</v>
          </cell>
          <cell r="D198" t="str">
            <v>Kernet</v>
          </cell>
          <cell r="E198">
            <v>18</v>
          </cell>
          <cell r="F198">
            <v>1450009730736</v>
          </cell>
        </row>
        <row r="199">
          <cell r="C199" t="str">
            <v>SUDARSONO</v>
          </cell>
          <cell r="D199" t="str">
            <v>Kernet</v>
          </cell>
          <cell r="E199">
            <v>18</v>
          </cell>
          <cell r="F199">
            <v>1450009731049</v>
          </cell>
        </row>
        <row r="200">
          <cell r="C200" t="str">
            <v>SUDIARTA, I Nengah</v>
          </cell>
          <cell r="D200" t="str">
            <v>Kernet</v>
          </cell>
          <cell r="E200">
            <v>28</v>
          </cell>
          <cell r="F200">
            <v>1450009827334</v>
          </cell>
        </row>
        <row r="201">
          <cell r="C201" t="str">
            <v>SUDIARTA, I Nyoman</v>
          </cell>
          <cell r="D201" t="str">
            <v>Kernet</v>
          </cell>
          <cell r="E201">
            <v>16</v>
          </cell>
          <cell r="F201">
            <v>1450009730801</v>
          </cell>
        </row>
        <row r="202">
          <cell r="C202" t="str">
            <v>SUDIARTA, I Wayan</v>
          </cell>
          <cell r="D202" t="str">
            <v>Kernet</v>
          </cell>
          <cell r="E202">
            <v>19</v>
          </cell>
          <cell r="F202">
            <v>1450009815677</v>
          </cell>
        </row>
        <row r="203">
          <cell r="C203" t="str">
            <v>SUDIASA, I Ketut</v>
          </cell>
          <cell r="D203" t="str">
            <v>Kernet</v>
          </cell>
          <cell r="E203">
            <v>15</v>
          </cell>
          <cell r="F203">
            <v>1450009732336</v>
          </cell>
        </row>
        <row r="204">
          <cell r="C204" t="str">
            <v>SUDIASTA, I Nyoman</v>
          </cell>
          <cell r="D204" t="str">
            <v>Kernet</v>
          </cell>
          <cell r="E204">
            <v>17</v>
          </cell>
          <cell r="F204">
            <v>1450010345656</v>
          </cell>
        </row>
        <row r="205">
          <cell r="C205" t="str">
            <v>SUGIARTA, I Komang</v>
          </cell>
          <cell r="D205" t="str">
            <v>Kernet</v>
          </cell>
          <cell r="E205">
            <v>19</v>
          </cell>
          <cell r="F205">
            <v>1450009730298</v>
          </cell>
        </row>
        <row r="206">
          <cell r="C206" t="str">
            <v>SUGITA, I Nyoman</v>
          </cell>
          <cell r="D206" t="str">
            <v>Kernet</v>
          </cell>
          <cell r="E206">
            <v>17</v>
          </cell>
          <cell r="F206" t="str">
            <v>9000028924976</v>
          </cell>
        </row>
        <row r="207">
          <cell r="C207" t="str">
            <v>SUJANA, I Nengah</v>
          </cell>
          <cell r="D207" t="str">
            <v>Kernet</v>
          </cell>
          <cell r="E207">
            <v>20</v>
          </cell>
          <cell r="F207">
            <v>1450009732229</v>
          </cell>
        </row>
        <row r="208">
          <cell r="C208" t="str">
            <v>SUJANA, I Nyoman</v>
          </cell>
          <cell r="D208" t="str">
            <v>Kernet</v>
          </cell>
          <cell r="E208">
            <v>20</v>
          </cell>
          <cell r="F208">
            <v>1450009731742</v>
          </cell>
        </row>
        <row r="209">
          <cell r="C209" t="str">
            <v>SUKADANA B, I Made</v>
          </cell>
          <cell r="D209" t="str">
            <v>Kernet</v>
          </cell>
          <cell r="E209">
            <v>24</v>
          </cell>
          <cell r="F209">
            <v>1450009732302</v>
          </cell>
        </row>
        <row r="210">
          <cell r="C210" t="str">
            <v>SUKADANA, I Wayan</v>
          </cell>
          <cell r="D210" t="str">
            <v>Kernet</v>
          </cell>
          <cell r="E210">
            <v>20</v>
          </cell>
          <cell r="F210" t="str">
            <v>9000020791399</v>
          </cell>
        </row>
        <row r="211">
          <cell r="C211" t="str">
            <v>SUKERTA, I Ketut</v>
          </cell>
          <cell r="D211" t="str">
            <v>Kernet</v>
          </cell>
          <cell r="E211">
            <v>19</v>
          </cell>
          <cell r="F211">
            <v>1450009731023</v>
          </cell>
        </row>
        <row r="212">
          <cell r="C212" t="str">
            <v>SUKESTA, I Made</v>
          </cell>
          <cell r="D212" t="str">
            <v>Kernet</v>
          </cell>
          <cell r="E212">
            <v>20</v>
          </cell>
          <cell r="F212">
            <v>1450009731619</v>
          </cell>
        </row>
        <row r="213">
          <cell r="C213" t="str">
            <v>SULANDRA, I Made</v>
          </cell>
          <cell r="D213" t="str">
            <v>Kernet</v>
          </cell>
          <cell r="E213">
            <v>22</v>
          </cell>
          <cell r="F213">
            <v>1450009732005</v>
          </cell>
        </row>
        <row r="214">
          <cell r="C214" t="str">
            <v>SULATRA,I Nengah</v>
          </cell>
          <cell r="D214" t="str">
            <v>Kernet</v>
          </cell>
          <cell r="E214">
            <v>22</v>
          </cell>
          <cell r="F214">
            <v>1450009812138</v>
          </cell>
        </row>
        <row r="215">
          <cell r="C215" t="str">
            <v>SULIANTARA PUTRA, I Nengah</v>
          </cell>
          <cell r="D215" t="str">
            <v>Kernet</v>
          </cell>
          <cell r="E215">
            <v>18</v>
          </cell>
          <cell r="F215">
            <v>1450009731494</v>
          </cell>
        </row>
        <row r="216">
          <cell r="C216" t="str">
            <v>SUMERTA, I Wayan</v>
          </cell>
          <cell r="D216" t="str">
            <v>Kernet</v>
          </cell>
          <cell r="E216">
            <v>18</v>
          </cell>
          <cell r="F216">
            <v>1450009731858</v>
          </cell>
        </row>
        <row r="217">
          <cell r="C217" t="str">
            <v>SUPARTA B, I Made</v>
          </cell>
          <cell r="D217" t="str">
            <v>Kernet</v>
          </cell>
          <cell r="E217">
            <v>18</v>
          </cell>
          <cell r="F217">
            <v>1450009731676</v>
          </cell>
        </row>
        <row r="218">
          <cell r="C218" t="str">
            <v>SUPARTA, I Ketut</v>
          </cell>
          <cell r="D218" t="str">
            <v>Kernet</v>
          </cell>
          <cell r="E218">
            <v>21</v>
          </cell>
          <cell r="F218">
            <v>1450009823390</v>
          </cell>
        </row>
        <row r="219">
          <cell r="C219" t="str">
            <v>SUPARTA, I Nyoman</v>
          </cell>
          <cell r="D219" t="str">
            <v>Kernet</v>
          </cell>
          <cell r="E219">
            <v>25</v>
          </cell>
          <cell r="F219">
            <v>1450009824604</v>
          </cell>
        </row>
        <row r="220">
          <cell r="C220" t="str">
            <v>SURAWAN, I Made</v>
          </cell>
          <cell r="D220" t="str">
            <v>Kernet</v>
          </cell>
          <cell r="E220">
            <v>15</v>
          </cell>
          <cell r="F220">
            <v>1450009731122</v>
          </cell>
        </row>
        <row r="221">
          <cell r="C221" t="str">
            <v>SUTARKA, I Ketut</v>
          </cell>
          <cell r="D221" t="str">
            <v>Kernet</v>
          </cell>
          <cell r="E221">
            <v>18</v>
          </cell>
          <cell r="F221">
            <v>1450009838802</v>
          </cell>
        </row>
        <row r="222">
          <cell r="C222" t="str">
            <v>TANTRA, I Kadek</v>
          </cell>
          <cell r="D222" t="str">
            <v>Kernet</v>
          </cell>
          <cell r="E222">
            <v>20</v>
          </cell>
          <cell r="F222">
            <v>1450009741857</v>
          </cell>
        </row>
        <row r="223">
          <cell r="C223" t="str">
            <v>WENTEN, I Wayan</v>
          </cell>
          <cell r="D223" t="str">
            <v>Kernet</v>
          </cell>
          <cell r="E223">
            <v>14</v>
          </cell>
          <cell r="F223">
            <v>1450009730983</v>
          </cell>
        </row>
        <row r="224">
          <cell r="C224" t="str">
            <v>WIDIARTA, I Ketut</v>
          </cell>
          <cell r="D224" t="str">
            <v>Kernet</v>
          </cell>
          <cell r="E224">
            <v>21</v>
          </cell>
          <cell r="F224">
            <v>1450009731882</v>
          </cell>
        </row>
        <row r="225">
          <cell r="C225" t="str">
            <v>WIJAYA, I Nyoman</v>
          </cell>
          <cell r="D225" t="str">
            <v>Kernet</v>
          </cell>
          <cell r="E225">
            <v>19</v>
          </cell>
          <cell r="F225">
            <v>1450009731759</v>
          </cell>
        </row>
        <row r="226">
          <cell r="C226" t="str">
            <v>WINDRANATA, I Gede</v>
          </cell>
          <cell r="D226" t="str">
            <v>Kernet</v>
          </cell>
          <cell r="E226">
            <v>21</v>
          </cell>
          <cell r="F226">
            <v>1450009730835</v>
          </cell>
        </row>
        <row r="227">
          <cell r="C227" t="str">
            <v>WIRA WARTAMA, I Wayan</v>
          </cell>
          <cell r="D227" t="str">
            <v>Kernet</v>
          </cell>
          <cell r="E227">
            <v>20</v>
          </cell>
          <cell r="F227">
            <v>1450009731924</v>
          </cell>
        </row>
        <row r="228">
          <cell r="C228" t="str">
            <v>WIRTA PUTRA, I Made</v>
          </cell>
          <cell r="D228" t="str">
            <v>Kernet</v>
          </cell>
          <cell r="E228">
            <v>27</v>
          </cell>
          <cell r="F228">
            <v>1450009732153</v>
          </cell>
        </row>
        <row r="229">
          <cell r="C229" t="str">
            <v>YOGA SUGIANTARA</v>
          </cell>
          <cell r="D229" t="str">
            <v>Kernet</v>
          </cell>
          <cell r="E229">
            <v>22</v>
          </cell>
          <cell r="F229">
            <v>1450009730520</v>
          </cell>
        </row>
        <row r="230">
          <cell r="C230" t="str">
            <v>YUTANA, I Nyoman</v>
          </cell>
          <cell r="D230" t="str">
            <v>Kernet</v>
          </cell>
          <cell r="E230">
            <v>23</v>
          </cell>
          <cell r="F230">
            <v>1450009838745</v>
          </cell>
        </row>
        <row r="231">
          <cell r="C231" t="str">
            <v>I GEDE SUDAMA</v>
          </cell>
          <cell r="D231" t="str">
            <v>Kernet</v>
          </cell>
          <cell r="E231">
            <v>19</v>
          </cell>
          <cell r="F231">
            <v>1450004385197</v>
          </cell>
        </row>
        <row r="232">
          <cell r="C232" t="str">
            <v>FAKIH FAUZY CHRISTIAN</v>
          </cell>
          <cell r="D232" t="str">
            <v>Kernet</v>
          </cell>
          <cell r="E232">
            <v>25</v>
          </cell>
          <cell r="F232">
            <v>1450011077498</v>
          </cell>
        </row>
        <row r="233">
          <cell r="C233" t="str">
            <v>I WAYAN GAMETAN</v>
          </cell>
          <cell r="D233" t="str">
            <v>Kernet</v>
          </cell>
          <cell r="E233">
            <v>23</v>
          </cell>
          <cell r="F233">
            <v>9000028941996</v>
          </cell>
        </row>
        <row r="234">
          <cell r="C234" t="str">
            <v>I KADEK BUDIARTHA</v>
          </cell>
          <cell r="D234" t="str">
            <v>Kernet</v>
          </cell>
          <cell r="E234">
            <v>22</v>
          </cell>
          <cell r="F234">
            <v>9000030812425</v>
          </cell>
        </row>
        <row r="235">
          <cell r="C235" t="str">
            <v>I KETUT SUARNA</v>
          </cell>
          <cell r="D235" t="str">
            <v>Kernet</v>
          </cell>
          <cell r="E235">
            <v>19</v>
          </cell>
          <cell r="F235">
            <v>9000029319515</v>
          </cell>
        </row>
        <row r="236">
          <cell r="C236" t="str">
            <v>I WAYAN SUKANADI</v>
          </cell>
          <cell r="D236" t="str">
            <v>Kernet</v>
          </cell>
          <cell r="E236">
            <v>18</v>
          </cell>
          <cell r="F236">
            <v>9000035167908</v>
          </cell>
        </row>
        <row r="237">
          <cell r="C237" t="str">
            <v>I KADEK CAKRA</v>
          </cell>
          <cell r="D237" t="str">
            <v>Kernet</v>
          </cell>
          <cell r="E237">
            <v>23</v>
          </cell>
          <cell r="F237">
            <v>1450011224439</v>
          </cell>
        </row>
        <row r="238">
          <cell r="C238" t="str">
            <v>I KETUT DIARSA</v>
          </cell>
          <cell r="D238" t="str">
            <v>Kernet</v>
          </cell>
          <cell r="E238">
            <v>21</v>
          </cell>
          <cell r="F238">
            <v>9000033998619</v>
          </cell>
        </row>
        <row r="239">
          <cell r="C239" t="str">
            <v>I KOMANG YUPIARTA</v>
          </cell>
          <cell r="D239" t="str">
            <v>Kernet</v>
          </cell>
          <cell r="E239">
            <v>24</v>
          </cell>
          <cell r="F239">
            <v>9000033998510</v>
          </cell>
        </row>
        <row r="240">
          <cell r="C240" t="str">
            <v>I GEDE AGUS SUPARTAWAN</v>
          </cell>
          <cell r="D240" t="str">
            <v>Kernet</v>
          </cell>
          <cell r="E240">
            <v>25</v>
          </cell>
          <cell r="F240">
            <v>9000028887272</v>
          </cell>
        </row>
        <row r="241">
          <cell r="C241" t="str">
            <v>I MADE ANDIKA PUTRA</v>
          </cell>
          <cell r="D241" t="str">
            <v>Kernet</v>
          </cell>
          <cell r="E241">
            <v>25</v>
          </cell>
          <cell r="F241">
            <v>9000033998593</v>
          </cell>
        </row>
        <row r="242">
          <cell r="C242" t="str">
            <v>I PUTU ARIANA</v>
          </cell>
          <cell r="D242" t="str">
            <v>Kernet</v>
          </cell>
          <cell r="E242">
            <v>28</v>
          </cell>
          <cell r="F242">
            <v>9000033324675</v>
          </cell>
        </row>
        <row r="245">
          <cell r="C245" t="str">
            <v>I NYOMAN MARJAWAN</v>
          </cell>
          <cell r="D245" t="str">
            <v>Pws.Mekanik/Teknisi</v>
          </cell>
          <cell r="E245">
            <v>23</v>
          </cell>
          <cell r="F245">
            <v>1450009731171</v>
          </cell>
        </row>
        <row r="246">
          <cell r="C246" t="str">
            <v>I NENGAH SUDANA</v>
          </cell>
          <cell r="D246" t="str">
            <v>Pws.Lapangan</v>
          </cell>
          <cell r="E246">
            <v>30</v>
          </cell>
          <cell r="F246">
            <v>1450009778271</v>
          </cell>
        </row>
        <row r="247">
          <cell r="C247" t="str">
            <v>I KETUT WARNA GAPAR</v>
          </cell>
          <cell r="D247" t="str">
            <v>Pws.Quality HSE Officer</v>
          </cell>
          <cell r="E247">
            <v>30</v>
          </cell>
          <cell r="F247">
            <v>1450011050495</v>
          </cell>
        </row>
        <row r="248">
          <cell r="C248" t="str">
            <v>I KADEK ARI SUANTARA</v>
          </cell>
          <cell r="D248" t="str">
            <v>QHSSE</v>
          </cell>
          <cell r="E248">
            <v>29</v>
          </cell>
          <cell r="F248">
            <v>1450009730918</v>
          </cell>
        </row>
        <row r="249">
          <cell r="C249" t="str">
            <v>RUDIHARTONO</v>
          </cell>
          <cell r="D249" t="str">
            <v>Dispatcher Manggis</v>
          </cell>
          <cell r="E249">
            <v>32</v>
          </cell>
          <cell r="F249">
            <v>1450009731114</v>
          </cell>
        </row>
        <row r="250">
          <cell r="C250" t="str">
            <v>NI LUH NOVA RATNASARI</v>
          </cell>
          <cell r="D250" t="str">
            <v>Adm.HRD</v>
          </cell>
          <cell r="E250">
            <v>24</v>
          </cell>
          <cell r="F250">
            <v>1450009778248</v>
          </cell>
        </row>
        <row r="251">
          <cell r="C251" t="str">
            <v>NI LUH PUTU AYU KARTINI</v>
          </cell>
          <cell r="D251" t="str">
            <v>Asst.QCS</v>
          </cell>
          <cell r="E251">
            <v>20</v>
          </cell>
          <cell r="F251">
            <v>1450009825841</v>
          </cell>
        </row>
        <row r="252">
          <cell r="C252" t="str">
            <v>NI LUH PUTU ASTRIANI</v>
          </cell>
          <cell r="D252" t="str">
            <v>Dispatcher Sanggaran</v>
          </cell>
          <cell r="E252">
            <v>23</v>
          </cell>
          <cell r="F252">
            <v>1450009731064</v>
          </cell>
        </row>
        <row r="253">
          <cell r="C253" t="str">
            <v>I PUTU SUJAYA</v>
          </cell>
          <cell r="D253" t="str">
            <v>Keuangan</v>
          </cell>
          <cell r="E253">
            <v>26</v>
          </cell>
          <cell r="F253">
            <v>1450009731189</v>
          </cell>
        </row>
        <row r="254">
          <cell r="C254" t="str">
            <v>I WAYAN BUDIASA</v>
          </cell>
          <cell r="D254" t="str">
            <v>Asst.QHSSE</v>
          </cell>
          <cell r="E254">
            <v>29</v>
          </cell>
          <cell r="F254">
            <v>1450009732278</v>
          </cell>
        </row>
        <row r="255">
          <cell r="C255" t="str">
            <v>AKHMAD ZARUKI</v>
          </cell>
          <cell r="D255" t="str">
            <v>Pws.Utama Ops Sanggaran</v>
          </cell>
          <cell r="E255">
            <v>23</v>
          </cell>
          <cell r="F255">
            <v>1450009734910</v>
          </cell>
        </row>
        <row r="256">
          <cell r="C256" t="str">
            <v>DEWA NYOMAN DAWAN</v>
          </cell>
          <cell r="D256" t="str">
            <v>Asst.QQ Sanggaran</v>
          </cell>
          <cell r="E256">
            <v>29</v>
          </cell>
          <cell r="F256">
            <v>1450011050693</v>
          </cell>
        </row>
        <row r="257">
          <cell r="C257" t="str">
            <v>I KETUT PUTRA</v>
          </cell>
          <cell r="D257" t="str">
            <v>Mekanik/Workshop</v>
          </cell>
          <cell r="E257">
            <v>26</v>
          </cell>
          <cell r="F257">
            <v>1450010067631</v>
          </cell>
        </row>
        <row r="258">
          <cell r="C258" t="str">
            <v>NI KADEK YULIANI</v>
          </cell>
          <cell r="D258" t="str">
            <v>Adm.Mekanik</v>
          </cell>
          <cell r="E258">
            <v>17</v>
          </cell>
          <cell r="F258">
            <v>1450010066351</v>
          </cell>
        </row>
        <row r="259">
          <cell r="C259" t="str">
            <v>DEWI DEWANTARI</v>
          </cell>
          <cell r="D259" t="str">
            <v>Asst.QHSSE</v>
          </cell>
          <cell r="F259">
            <v>1450011040330</v>
          </cell>
        </row>
        <row r="260">
          <cell r="C260" t="str">
            <v>I GEDE ARMAWAN</v>
          </cell>
          <cell r="D260" t="str">
            <v>Dispatcher Manggis</v>
          </cell>
          <cell r="E260">
            <v>29</v>
          </cell>
          <cell r="F260">
            <v>1450010066484</v>
          </cell>
        </row>
        <row r="261">
          <cell r="C261" t="str">
            <v>AGUS NOVA</v>
          </cell>
          <cell r="D261" t="str">
            <v>OB MANGGIS</v>
          </cell>
          <cell r="E261">
            <v>23</v>
          </cell>
          <cell r="F261">
            <v>9000028930791</v>
          </cell>
        </row>
        <row r="262">
          <cell r="C262" t="str">
            <v>I GEDE AGUS APRIADI</v>
          </cell>
          <cell r="D262" t="str">
            <v>OB WORKSHOP</v>
          </cell>
          <cell r="E262">
            <v>28</v>
          </cell>
          <cell r="F262">
            <v>9000028930809</v>
          </cell>
        </row>
        <row r="263">
          <cell r="C263" t="str">
            <v>I KOMANG AGUSTINA</v>
          </cell>
          <cell r="D263" t="str">
            <v>Supporting QHSE</v>
          </cell>
          <cell r="E263">
            <v>23</v>
          </cell>
          <cell r="F263">
            <v>9000028941962</v>
          </cell>
        </row>
        <row r="264">
          <cell r="C264" t="str">
            <v>I KETUT SURIATA</v>
          </cell>
          <cell r="D264" t="str">
            <v>Supporting QHSE</v>
          </cell>
          <cell r="E264">
            <v>30</v>
          </cell>
          <cell r="F264">
            <v>9000028941970</v>
          </cell>
        </row>
        <row r="265">
          <cell r="C265" t="str">
            <v>AGUS GUSTI MASHADI</v>
          </cell>
          <cell r="D265" t="str">
            <v>Supporting QHSE</v>
          </cell>
          <cell r="E265">
            <v>29</v>
          </cell>
          <cell r="F265">
            <v>1450011077928</v>
          </cell>
        </row>
        <row r="266">
          <cell r="C266" t="str">
            <v>MADE EKA DARMA</v>
          </cell>
          <cell r="D266" t="str">
            <v>Sopir Ops</v>
          </cell>
          <cell r="E266">
            <v>21</v>
          </cell>
          <cell r="F266">
            <v>1450011199128</v>
          </cell>
        </row>
        <row r="267">
          <cell r="C267" t="str">
            <v>I Komang Dedy Ardinata</v>
          </cell>
          <cell r="D267" t="str">
            <v>Petugas Medis Manggis</v>
          </cell>
          <cell r="E267">
            <v>4</v>
          </cell>
        </row>
        <row r="268">
          <cell r="C268" t="str">
            <v>NI Putu Enik Priyantari Dewi</v>
          </cell>
          <cell r="D268" t="str">
            <v>Petugas Medis Sanggaran</v>
          </cell>
          <cell r="E268">
            <v>4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C8" t="str">
            <v>ARY SUPARMADI</v>
          </cell>
          <cell r="D8" t="str">
            <v>PWS UTAMA OPERASIONAL</v>
          </cell>
          <cell r="E8" t="str">
            <v>MANDIRI</v>
          </cell>
          <cell r="F8" t="str">
            <v>1460004728536</v>
          </cell>
          <cell r="G8" t="str">
            <v>170118087</v>
          </cell>
          <cell r="H8">
            <v>20</v>
          </cell>
        </row>
        <row r="9">
          <cell r="C9" t="str">
            <v>AGUNG HADI</v>
          </cell>
          <cell r="D9" t="str">
            <v>MEKANIK</v>
          </cell>
          <cell r="E9" t="str">
            <v>MANDIRI</v>
          </cell>
          <cell r="F9" t="str">
            <v>9000020278975</v>
          </cell>
          <cell r="G9" t="str">
            <v>170118082</v>
          </cell>
          <cell r="H9">
            <v>28</v>
          </cell>
        </row>
        <row r="10">
          <cell r="C10" t="str">
            <v>ALTHORIQI</v>
          </cell>
          <cell r="D10" t="str">
            <v>DISPATCHER</v>
          </cell>
          <cell r="E10" t="str">
            <v>MANDIRI</v>
          </cell>
          <cell r="F10" t="str">
            <v>9000005864146</v>
          </cell>
          <cell r="G10" t="str">
            <v>170118083</v>
          </cell>
          <cell r="H10">
            <v>18</v>
          </cell>
        </row>
        <row r="11">
          <cell r="C11" t="str">
            <v>DODY HERMANTO</v>
          </cell>
          <cell r="D11" t="str">
            <v>KOORDINATOR SPBU</v>
          </cell>
          <cell r="E11" t="str">
            <v>MANDIRI</v>
          </cell>
          <cell r="F11" t="str">
            <v>1490005092012</v>
          </cell>
          <cell r="G11" t="str">
            <v>170118084</v>
          </cell>
          <cell r="H11">
            <v>25</v>
          </cell>
        </row>
        <row r="12">
          <cell r="C12" t="str">
            <v>EKO DRAJATSISWANTORO</v>
          </cell>
          <cell r="D12" t="str">
            <v>DISPATCHER</v>
          </cell>
          <cell r="E12" t="str">
            <v>MANDIRI</v>
          </cell>
          <cell r="F12" t="str">
            <v>1490007255401</v>
          </cell>
          <cell r="G12" t="str">
            <v>170118085</v>
          </cell>
          <cell r="H12">
            <v>22</v>
          </cell>
        </row>
        <row r="13">
          <cell r="C13" t="str">
            <v>IMAM WAHYUDIYANTO</v>
          </cell>
          <cell r="D13" t="str">
            <v>CLEANING MT</v>
          </cell>
          <cell r="E13" t="str">
            <v>MANDIRI</v>
          </cell>
          <cell r="F13" t="str">
            <v>1490007264007</v>
          </cell>
          <cell r="G13" t="str">
            <v>170118088</v>
          </cell>
          <cell r="H13">
            <v>26</v>
          </cell>
        </row>
        <row r="14">
          <cell r="C14" t="str">
            <v>BUDIONO</v>
          </cell>
          <cell r="D14" t="str">
            <v>GATE KEEPER</v>
          </cell>
          <cell r="E14" t="str">
            <v>MANDIRI</v>
          </cell>
          <cell r="F14" t="str">
            <v>1490007251954</v>
          </cell>
          <cell r="G14" t="str">
            <v>170118094</v>
          </cell>
          <cell r="H14">
            <v>25</v>
          </cell>
        </row>
        <row r="15">
          <cell r="C15" t="str">
            <v xml:space="preserve">MATTOHA </v>
          </cell>
          <cell r="D15" t="str">
            <v>GATE KEEPER</v>
          </cell>
          <cell r="E15" t="str">
            <v>MANDIRI</v>
          </cell>
          <cell r="F15" t="str">
            <v>1490004538114</v>
          </cell>
          <cell r="G15" t="str">
            <v>170118089</v>
          </cell>
          <cell r="H15">
            <v>25</v>
          </cell>
        </row>
        <row r="16">
          <cell r="C16" t="str">
            <v>MUHAMMAD MUQTALUDDIN</v>
          </cell>
          <cell r="D16" t="str">
            <v>IT CHAMPION</v>
          </cell>
          <cell r="E16" t="str">
            <v>MANDIRI</v>
          </cell>
          <cell r="F16" t="str">
            <v>1490007251814</v>
          </cell>
          <cell r="G16" t="str">
            <v>170118090</v>
          </cell>
          <cell r="H16">
            <v>25</v>
          </cell>
        </row>
        <row r="17">
          <cell r="C17" t="str">
            <v>NOR SAHIDIN ARIF</v>
          </cell>
          <cell r="D17" t="str">
            <v>ADM MEKANIK</v>
          </cell>
          <cell r="E17" t="str">
            <v>MANDIRI</v>
          </cell>
          <cell r="F17" t="str">
            <v>1490005521515</v>
          </cell>
          <cell r="G17" t="str">
            <v>170118091</v>
          </cell>
          <cell r="H17">
            <v>27</v>
          </cell>
        </row>
        <row r="18">
          <cell r="C18" t="str">
            <v>PERA ANGGERAINI</v>
          </cell>
          <cell r="D18" t="str">
            <v>HRD</v>
          </cell>
          <cell r="E18" t="str">
            <v>MANDIRI</v>
          </cell>
          <cell r="F18" t="str">
            <v>1490007159843</v>
          </cell>
          <cell r="G18" t="str">
            <v>170118092</v>
          </cell>
          <cell r="H18">
            <v>26</v>
          </cell>
        </row>
        <row r="19">
          <cell r="C19" t="str">
            <v>SUCI EKA FURIATI</v>
          </cell>
          <cell r="D19" t="str">
            <v>ADMINISTRASI KEUANGAN</v>
          </cell>
          <cell r="E19" t="str">
            <v>MANDIRI</v>
          </cell>
          <cell r="F19" t="str">
            <v>1490007251822</v>
          </cell>
          <cell r="G19" t="str">
            <v>170118093</v>
          </cell>
          <cell r="H19">
            <v>21</v>
          </cell>
        </row>
        <row r="20">
          <cell r="C20" t="str">
            <v>GURUH SUNARYONO</v>
          </cell>
          <cell r="D20" t="str">
            <v>QHSE</v>
          </cell>
          <cell r="E20" t="str">
            <v>MANDIRI</v>
          </cell>
          <cell r="F20" t="str">
            <v>1490007251939</v>
          </cell>
          <cell r="G20" t="str">
            <v>170118086</v>
          </cell>
          <cell r="H20">
            <v>28</v>
          </cell>
        </row>
        <row r="21">
          <cell r="C21" t="str">
            <v>SUJADI</v>
          </cell>
          <cell r="D21" t="str">
            <v>Ast, Mekanik</v>
          </cell>
          <cell r="E21" t="str">
            <v>MANDIRI</v>
          </cell>
          <cell r="F21" t="str">
            <v>1490005590262</v>
          </cell>
          <cell r="G21" t="str">
            <v>170118095</v>
          </cell>
          <cell r="H21">
            <v>29</v>
          </cell>
        </row>
        <row r="22">
          <cell r="C22" t="str">
            <v>EKAMIA</v>
          </cell>
          <cell r="D22" t="str">
            <v>TENAGA MEDIS</v>
          </cell>
          <cell r="E22" t="str">
            <v>MANDIRI</v>
          </cell>
          <cell r="F22" t="str">
            <v>9000037000131</v>
          </cell>
          <cell r="G22" t="str">
            <v>170118096</v>
          </cell>
          <cell r="H22">
            <v>24</v>
          </cell>
        </row>
        <row r="23">
          <cell r="C23" t="str">
            <v>DENNY FAHMI</v>
          </cell>
          <cell r="D23" t="str">
            <v>Administrasi APMS</v>
          </cell>
          <cell r="E23" t="str">
            <v>MANDIRI</v>
          </cell>
          <cell r="F23" t="str">
            <v>0310010398801</v>
          </cell>
          <cell r="G23" t="str">
            <v>170118097</v>
          </cell>
          <cell r="H23">
            <v>24</v>
          </cell>
        </row>
        <row r="24">
          <cell r="C24" t="str">
            <v>WINTRI DWI NARWATI</v>
          </cell>
          <cell r="D24" t="str">
            <v>Adm Keuangan Manager Area</v>
          </cell>
          <cell r="E24" t="str">
            <v>MANDIRI</v>
          </cell>
          <cell r="F24" t="str">
            <v>1490006616348</v>
          </cell>
          <cell r="G24" t="str">
            <v>170118098</v>
          </cell>
          <cell r="H24">
            <v>23</v>
          </cell>
        </row>
        <row r="25">
          <cell r="C25" t="str">
            <v>IMAM FATONI</v>
          </cell>
          <cell r="D25" t="str">
            <v>Adm dan keuangan Collection</v>
          </cell>
          <cell r="E25" t="str">
            <v>MANDIRI</v>
          </cell>
          <cell r="F25" t="str">
            <v>1490006112199</v>
          </cell>
          <cell r="G25" t="str">
            <v>170118100</v>
          </cell>
          <cell r="H25">
            <v>22</v>
          </cell>
        </row>
        <row r="26">
          <cell r="C26" t="str">
            <v>MOCH. CHAIRUL DWIYANTO</v>
          </cell>
          <cell r="D26" t="str">
            <v>Driver Kantor Unit</v>
          </cell>
          <cell r="E26" t="str">
            <v>MANDIRI</v>
          </cell>
          <cell r="F26" t="str">
            <v>9000005419859</v>
          </cell>
          <cell r="G26" t="str">
            <v>170118099</v>
          </cell>
          <cell r="H26">
            <v>23</v>
          </cell>
        </row>
        <row r="27">
          <cell r="C27" t="str">
            <v>DEDY KRISTIYANTO</v>
          </cell>
          <cell r="D27" t="str">
            <v>Office Boy</v>
          </cell>
          <cell r="E27" t="str">
            <v>MANDIRI</v>
          </cell>
          <cell r="F27" t="str">
            <v>9000013222865</v>
          </cell>
          <cell r="G27" t="str">
            <v>170118101</v>
          </cell>
          <cell r="H27">
            <v>23</v>
          </cell>
        </row>
        <row r="28">
          <cell r="C28" t="str">
            <v>ANDIKA</v>
          </cell>
          <cell r="D28" t="str">
            <v>ADMINISTRASI UMUM APMS</v>
          </cell>
          <cell r="E28" t="str">
            <v>MANDIRI</v>
          </cell>
          <cell r="F28" t="str">
            <v>9000040589138</v>
          </cell>
          <cell r="G28" t="str">
            <v>170118106</v>
          </cell>
          <cell r="H28">
            <v>25</v>
          </cell>
        </row>
        <row r="29">
          <cell r="C29" t="str">
            <v>SRIE ANGGRAINI</v>
          </cell>
          <cell r="D29" t="str">
            <v>Adm APMS Tarakan</v>
          </cell>
          <cell r="E29" t="str">
            <v>MANDIRI</v>
          </cell>
          <cell r="F29" t="str">
            <v>1480003150763</v>
          </cell>
          <cell r="G29" t="str">
            <v>170118103</v>
          </cell>
          <cell r="H29">
            <v>23</v>
          </cell>
        </row>
        <row r="30">
          <cell r="C30" t="str">
            <v>CHANDRA</v>
          </cell>
          <cell r="D30" t="str">
            <v>Ast APMS Tarakan</v>
          </cell>
          <cell r="E30" t="str">
            <v>MANDIRI</v>
          </cell>
          <cell r="F30" t="str">
            <v>1480011499947</v>
          </cell>
          <cell r="G30" t="str">
            <v>170118102</v>
          </cell>
          <cell r="H30">
            <v>27</v>
          </cell>
        </row>
        <row r="31">
          <cell r="C31" t="str">
            <v>BUDI SULISTIONO</v>
          </cell>
          <cell r="D31" t="str">
            <v>Pws Operasional Air Tractor</v>
          </cell>
          <cell r="E31" t="str">
            <v>MANDIRI</v>
          </cell>
          <cell r="F31" t="str">
            <v>0310010024548</v>
          </cell>
          <cell r="G31" t="str">
            <v>170118105</v>
          </cell>
          <cell r="H31">
            <v>27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C33" t="str">
            <v>AGUS SALIM</v>
          </cell>
          <cell r="D33" t="str">
            <v>Awak I MT PT. LAM</v>
          </cell>
          <cell r="E33" t="str">
            <v>MANDIRI</v>
          </cell>
          <cell r="F33" t="str">
            <v>1490007260914</v>
          </cell>
          <cell r="G33" t="str">
            <v>170118001</v>
          </cell>
          <cell r="H33">
            <v>18</v>
          </cell>
        </row>
        <row r="34">
          <cell r="C34" t="str">
            <v>AHMAD JAMIL</v>
          </cell>
          <cell r="D34" t="str">
            <v>Awak I MT PT. LAM</v>
          </cell>
          <cell r="E34" t="str">
            <v>MANDIRI</v>
          </cell>
          <cell r="F34" t="str">
            <v>1490006197471</v>
          </cell>
          <cell r="G34" t="str">
            <v>170118002</v>
          </cell>
          <cell r="H34">
            <v>19</v>
          </cell>
        </row>
        <row r="35">
          <cell r="C35" t="str">
            <v>DOZIAR MARGARETHA</v>
          </cell>
          <cell r="D35" t="str">
            <v>Awak I MT PT. LAM</v>
          </cell>
          <cell r="E35" t="str">
            <v>MANDIRI</v>
          </cell>
          <cell r="F35" t="str">
            <v>1490005248978</v>
          </cell>
          <cell r="G35" t="str">
            <v>170118003</v>
          </cell>
          <cell r="H35">
            <v>14</v>
          </cell>
        </row>
        <row r="36">
          <cell r="C36" t="str">
            <v>FAUZAN</v>
          </cell>
          <cell r="D36" t="str">
            <v>Awak I MT PT. LAM</v>
          </cell>
          <cell r="E36" t="str">
            <v>MANDIRI</v>
          </cell>
          <cell r="F36" t="str">
            <v>1490007259494</v>
          </cell>
          <cell r="G36" t="str">
            <v>170118004</v>
          </cell>
          <cell r="H36">
            <v>18</v>
          </cell>
        </row>
        <row r="37">
          <cell r="C37" t="str">
            <v>HARWIN PRADANA</v>
          </cell>
          <cell r="D37" t="str">
            <v>Awak I MT PT. LAM</v>
          </cell>
          <cell r="E37" t="str">
            <v>MANDIRI</v>
          </cell>
          <cell r="F37" t="str">
            <v>1490007262142</v>
          </cell>
          <cell r="G37" t="str">
            <v>170118005</v>
          </cell>
          <cell r="H37">
            <v>21</v>
          </cell>
        </row>
        <row r="38">
          <cell r="C38" t="str">
            <v>HERI</v>
          </cell>
          <cell r="D38" t="str">
            <v>Awak I MT PT. LAM</v>
          </cell>
          <cell r="E38" t="str">
            <v>MANDIRI</v>
          </cell>
          <cell r="F38" t="str">
            <v>1490007251319</v>
          </cell>
          <cell r="G38" t="str">
            <v>170118006</v>
          </cell>
          <cell r="H38">
            <v>19</v>
          </cell>
        </row>
        <row r="39">
          <cell r="C39" t="str">
            <v>IRWANSYAH</v>
          </cell>
          <cell r="D39" t="str">
            <v>Awak I MT PT. LAM</v>
          </cell>
          <cell r="E39" t="str">
            <v>MANDIRI</v>
          </cell>
          <cell r="F39" t="str">
            <v>1490007255559</v>
          </cell>
          <cell r="G39" t="str">
            <v>170118007</v>
          </cell>
          <cell r="H39">
            <v>21</v>
          </cell>
        </row>
        <row r="40">
          <cell r="C40" t="str">
            <v>M EFENDI</v>
          </cell>
          <cell r="D40" t="str">
            <v>Awak I MT PT. LAM</v>
          </cell>
          <cell r="E40" t="str">
            <v>MANDIRI</v>
          </cell>
          <cell r="F40" t="str">
            <v>1490007259403</v>
          </cell>
          <cell r="G40" t="str">
            <v>170118008</v>
          </cell>
          <cell r="H40">
            <v>20</v>
          </cell>
        </row>
        <row r="41">
          <cell r="C41" t="str">
            <v>M. NOOR AINI</v>
          </cell>
          <cell r="D41" t="str">
            <v>Awak I MT PT. LAM</v>
          </cell>
          <cell r="E41" t="str">
            <v>MANDIRI</v>
          </cell>
          <cell r="F41" t="str">
            <v>1490007260906</v>
          </cell>
          <cell r="G41" t="str">
            <v>170118009</v>
          </cell>
          <cell r="H41">
            <v>16</v>
          </cell>
        </row>
        <row r="42">
          <cell r="C42" t="str">
            <v>MULYADI</v>
          </cell>
          <cell r="D42" t="str">
            <v>Awak I MT PT. LAM</v>
          </cell>
          <cell r="E42" t="str">
            <v>MANDIRI</v>
          </cell>
          <cell r="F42" t="str">
            <v>1490007263991</v>
          </cell>
          <cell r="G42" t="str">
            <v>170118010</v>
          </cell>
          <cell r="H42">
            <v>20</v>
          </cell>
        </row>
        <row r="43">
          <cell r="C43" t="str">
            <v>PRIYONO</v>
          </cell>
          <cell r="D43" t="str">
            <v>Awak I MT PT. LAM</v>
          </cell>
          <cell r="E43" t="str">
            <v>MANDIRI</v>
          </cell>
          <cell r="F43" t="str">
            <v>1490007259411</v>
          </cell>
          <cell r="G43" t="str">
            <v>170118011</v>
          </cell>
          <cell r="H43">
            <v>21</v>
          </cell>
        </row>
        <row r="44">
          <cell r="C44" t="str">
            <v>SUBIYANTO</v>
          </cell>
          <cell r="D44" t="str">
            <v>Awak I MT PT. LAM</v>
          </cell>
          <cell r="E44" t="str">
            <v>MANDIRI</v>
          </cell>
          <cell r="F44" t="str">
            <v>1490006068763</v>
          </cell>
          <cell r="G44" t="str">
            <v>170118012</v>
          </cell>
          <cell r="H44">
            <v>19</v>
          </cell>
        </row>
        <row r="45">
          <cell r="C45" t="str">
            <v>SUDIRMAN</v>
          </cell>
          <cell r="D45" t="str">
            <v>Awak I MT PT. LAM</v>
          </cell>
          <cell r="E45" t="str">
            <v>MANDIRI</v>
          </cell>
          <cell r="F45" t="str">
            <v>1490007258280</v>
          </cell>
          <cell r="G45" t="str">
            <v>170118013</v>
          </cell>
          <cell r="H45">
            <v>19</v>
          </cell>
        </row>
        <row r="46">
          <cell r="C46" t="str">
            <v>SUPIRMAN</v>
          </cell>
          <cell r="D46" t="str">
            <v>Awak I MT PT. LAM</v>
          </cell>
          <cell r="E46" t="str">
            <v>MANDIRI</v>
          </cell>
          <cell r="F46" t="str">
            <v>1490007251780</v>
          </cell>
          <cell r="G46" t="str">
            <v>170118014</v>
          </cell>
          <cell r="H46">
            <v>18</v>
          </cell>
        </row>
        <row r="47">
          <cell r="C47" t="str">
            <v>SUSADI</v>
          </cell>
          <cell r="D47" t="str">
            <v>Awak I MT PT. LAM</v>
          </cell>
          <cell r="E47" t="str">
            <v>MANDIRI</v>
          </cell>
          <cell r="F47" t="str">
            <v>1490006621058</v>
          </cell>
          <cell r="G47" t="str">
            <v>170118015</v>
          </cell>
          <cell r="H47">
            <v>17</v>
          </cell>
        </row>
        <row r="48">
          <cell r="C48" t="str">
            <v>TAUFIK ABADI</v>
          </cell>
          <cell r="D48" t="str">
            <v>Awak I MT PT. LAM</v>
          </cell>
          <cell r="E48" t="str">
            <v>MANDIRI</v>
          </cell>
          <cell r="F48" t="str">
            <v>1490007253828</v>
          </cell>
          <cell r="G48" t="str">
            <v>170118016</v>
          </cell>
          <cell r="H48">
            <v>20</v>
          </cell>
        </row>
        <row r="49">
          <cell r="C49" t="str">
            <v>TEGUH PRASETYA</v>
          </cell>
          <cell r="D49" t="str">
            <v>Awak I MT PT. LAM</v>
          </cell>
          <cell r="E49" t="str">
            <v>MANDIRI</v>
          </cell>
          <cell r="F49" t="str">
            <v>1490007259338</v>
          </cell>
          <cell r="G49" t="str">
            <v>170118017</v>
          </cell>
          <cell r="H49">
            <v>21</v>
          </cell>
        </row>
        <row r="50">
          <cell r="C50" t="str">
            <v>TOMPO</v>
          </cell>
          <cell r="D50" t="str">
            <v>Awak I MT PT. LAM</v>
          </cell>
          <cell r="E50" t="str">
            <v>MANDIRI</v>
          </cell>
          <cell r="F50" t="str">
            <v>9000020614559</v>
          </cell>
          <cell r="G50" t="str">
            <v>170118018</v>
          </cell>
          <cell r="H50">
            <v>19</v>
          </cell>
        </row>
        <row r="51">
          <cell r="C51" t="str">
            <v>UDIN</v>
          </cell>
          <cell r="D51" t="str">
            <v>Awak I MT PT. LAM</v>
          </cell>
          <cell r="E51" t="str">
            <v>MANDIRI</v>
          </cell>
          <cell r="F51" t="str">
            <v>1490006172573</v>
          </cell>
          <cell r="G51" t="str">
            <v>170118019</v>
          </cell>
          <cell r="H51">
            <v>13</v>
          </cell>
        </row>
        <row r="52">
          <cell r="C52" t="str">
            <v>IRWAN PRIHATIN</v>
          </cell>
          <cell r="D52" t="str">
            <v>Awak I MT PT. LAM</v>
          </cell>
          <cell r="E52" t="str">
            <v>MANDIRI</v>
          </cell>
          <cell r="F52" t="str">
            <v>1490007251830</v>
          </cell>
          <cell r="G52" t="str">
            <v>170118021</v>
          </cell>
          <cell r="H52">
            <v>20</v>
          </cell>
        </row>
        <row r="53">
          <cell r="C53" t="str">
            <v>M. RENDY NOOR SAPUTRA</v>
          </cell>
          <cell r="D53" t="str">
            <v>Awak I MT PT. LAM</v>
          </cell>
          <cell r="E53" t="str">
            <v>MANDIRI</v>
          </cell>
          <cell r="F53" t="str">
            <v>1490007251798</v>
          </cell>
          <cell r="G53" t="str">
            <v>170118024</v>
          </cell>
          <cell r="H53">
            <v>18</v>
          </cell>
        </row>
        <row r="54">
          <cell r="C54" t="str">
            <v>MOCH ALI</v>
          </cell>
          <cell r="D54" t="str">
            <v>Awak I MT PT. LAM</v>
          </cell>
          <cell r="E54" t="str">
            <v>MANDIRI</v>
          </cell>
          <cell r="F54" t="str">
            <v>1490007254008</v>
          </cell>
          <cell r="G54" t="str">
            <v>170118025</v>
          </cell>
          <cell r="H54">
            <v>18</v>
          </cell>
        </row>
        <row r="55">
          <cell r="C55" t="str">
            <v>SUGENG RIYONO</v>
          </cell>
          <cell r="D55" t="str">
            <v>Awak I MT PT. LAM</v>
          </cell>
          <cell r="E55" t="str">
            <v>MANDIRI</v>
          </cell>
          <cell r="F55" t="str">
            <v>1490004458719</v>
          </cell>
          <cell r="G55" t="str">
            <v>170118026</v>
          </cell>
          <cell r="H55">
            <v>21</v>
          </cell>
        </row>
        <row r="56">
          <cell r="C56" t="str">
            <v>SUGIARTO</v>
          </cell>
          <cell r="D56" t="str">
            <v>Awak I MT PT. LAM</v>
          </cell>
          <cell r="E56" t="str">
            <v>MANDIRI</v>
          </cell>
          <cell r="F56" t="str">
            <v>1490007259478</v>
          </cell>
          <cell r="G56" t="str">
            <v>170118027</v>
          </cell>
          <cell r="H56">
            <v>21</v>
          </cell>
        </row>
        <row r="57">
          <cell r="C57" t="str">
            <v>RANI</v>
          </cell>
          <cell r="D57" t="str">
            <v>Awak I MT PT. LAM</v>
          </cell>
          <cell r="E57" t="str">
            <v>MANDIRI</v>
          </cell>
          <cell r="F57" t="str">
            <v>1490007254016</v>
          </cell>
          <cell r="G57" t="str">
            <v>170118037</v>
          </cell>
          <cell r="H57">
            <v>19</v>
          </cell>
        </row>
        <row r="58">
          <cell r="C58" t="str">
            <v>SUHARDI SUDIN</v>
          </cell>
          <cell r="D58" t="str">
            <v>Awak I MT PT. LAM</v>
          </cell>
          <cell r="E58" t="str">
            <v>MANDIRI</v>
          </cell>
          <cell r="F58" t="str">
            <v>1490007254685</v>
          </cell>
          <cell r="G58" t="str">
            <v>170118039</v>
          </cell>
          <cell r="H58">
            <v>20</v>
          </cell>
        </row>
        <row r="59">
          <cell r="C59" t="str">
            <v>ANDI AMRAN</v>
          </cell>
          <cell r="D59" t="str">
            <v>Awak I MT PT. LAM</v>
          </cell>
          <cell r="E59" t="str">
            <v>MANDIRI</v>
          </cell>
          <cell r="F59" t="str">
            <v>1490007573035</v>
          </cell>
          <cell r="G59" t="str">
            <v>170118043</v>
          </cell>
          <cell r="H59">
            <v>17</v>
          </cell>
        </row>
        <row r="60">
          <cell r="C60" t="str">
            <v>ANDI RAFIUDDIN AMIR</v>
          </cell>
          <cell r="D60" t="str">
            <v>Awak I MT PT. LAM</v>
          </cell>
          <cell r="E60" t="str">
            <v>MANDIRI</v>
          </cell>
          <cell r="F60" t="str">
            <v>9000028914886</v>
          </cell>
          <cell r="G60" t="str">
            <v>170118046</v>
          </cell>
          <cell r="H60">
            <v>18</v>
          </cell>
        </row>
        <row r="61">
          <cell r="C61" t="str">
            <v>FAUZAN AJIMA</v>
          </cell>
          <cell r="D61" t="str">
            <v>Awak I MT PT. LAM</v>
          </cell>
          <cell r="E61" t="str">
            <v>MANDIRI</v>
          </cell>
          <cell r="F61" t="str">
            <v>1480012396993</v>
          </cell>
          <cell r="G61" t="str">
            <v>170118048</v>
          </cell>
          <cell r="H61">
            <v>19</v>
          </cell>
        </row>
        <row r="62">
          <cell r="C62" t="str">
            <v>ARDIAN</v>
          </cell>
          <cell r="D62" t="str">
            <v>Awak I MT PT. LAM</v>
          </cell>
          <cell r="E62" t="str">
            <v>MANDIRI</v>
          </cell>
          <cell r="F62" t="str">
            <v>1490007289046</v>
          </cell>
          <cell r="G62" t="str">
            <v>170118050</v>
          </cell>
          <cell r="H62">
            <v>24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C66" t="str">
            <v>DEDI HERMANTO</v>
          </cell>
          <cell r="D66" t="str">
            <v>Awak I MT PT. LAM</v>
          </cell>
          <cell r="E66" t="str">
            <v>MANDIRI</v>
          </cell>
          <cell r="F66" t="str">
            <v>1490007254677</v>
          </cell>
          <cell r="G66" t="str">
            <v>170118023</v>
          </cell>
          <cell r="H66">
            <v>19</v>
          </cell>
        </row>
        <row r="67">
          <cell r="C67" t="str">
            <v>KURNIA RAHMAN</v>
          </cell>
          <cell r="D67" t="str">
            <v>Awak I MT PT. LAM</v>
          </cell>
          <cell r="E67" t="str">
            <v>MANDIRI</v>
          </cell>
          <cell r="F67" t="str">
            <v>1490007251806</v>
          </cell>
          <cell r="G67" t="str">
            <v>170118022</v>
          </cell>
          <cell r="H67">
            <v>22</v>
          </cell>
        </row>
        <row r="68">
          <cell r="C68" t="str">
            <v>ERWIN MEYDRIK MONGAN</v>
          </cell>
          <cell r="D68" t="str">
            <v>Awak II MT PT. LAM</v>
          </cell>
          <cell r="E68" t="str">
            <v>MANDIRI</v>
          </cell>
          <cell r="F68" t="str">
            <v>1490007255377</v>
          </cell>
          <cell r="G68" t="str">
            <v>170118031</v>
          </cell>
          <cell r="H68">
            <v>22</v>
          </cell>
        </row>
        <row r="69">
          <cell r="C69" t="str">
            <v>LATANGI</v>
          </cell>
          <cell r="D69" t="str">
            <v>Awak II MT PT. LAM</v>
          </cell>
          <cell r="E69" t="str">
            <v>MANDIRI</v>
          </cell>
          <cell r="F69" t="str">
            <v>1490007251863</v>
          </cell>
          <cell r="G69" t="str">
            <v>170118032</v>
          </cell>
          <cell r="H69">
            <v>19</v>
          </cell>
        </row>
        <row r="70">
          <cell r="C70" t="str">
            <v>MOCHAMMAD ANSORI</v>
          </cell>
          <cell r="D70" t="str">
            <v>Awak II MT PT. LAM</v>
          </cell>
          <cell r="E70" t="str">
            <v>MANDIRI</v>
          </cell>
          <cell r="F70" t="str">
            <v>1490006867248</v>
          </cell>
          <cell r="G70" t="str">
            <v>170118033</v>
          </cell>
          <cell r="H70">
            <v>21</v>
          </cell>
        </row>
        <row r="71">
          <cell r="C71" t="str">
            <v>MOH.FAKHUS SOFA</v>
          </cell>
          <cell r="D71" t="str">
            <v>Awak II MT PT. LAM</v>
          </cell>
          <cell r="E71" t="str">
            <v>MANDIRI</v>
          </cell>
          <cell r="F71" t="str">
            <v>9000026201351</v>
          </cell>
          <cell r="G71" t="str">
            <v>170118034</v>
          </cell>
          <cell r="H71">
            <v>20</v>
          </cell>
        </row>
        <row r="72">
          <cell r="C72" t="str">
            <v>RAISMANTO</v>
          </cell>
          <cell r="D72" t="str">
            <v>Awak II MT PT. LAM</v>
          </cell>
          <cell r="E72" t="str">
            <v>MANDIRI</v>
          </cell>
          <cell r="F72" t="str">
            <v>1490007261052</v>
          </cell>
          <cell r="G72" t="str">
            <v>170118036</v>
          </cell>
          <cell r="H72">
            <v>19</v>
          </cell>
        </row>
        <row r="73">
          <cell r="C73" t="str">
            <v>SOFIAN MEI CHANDRA</v>
          </cell>
          <cell r="D73" t="str">
            <v>Awak II MT PT. LAM</v>
          </cell>
          <cell r="E73" t="str">
            <v>MANDIRI</v>
          </cell>
          <cell r="F73" t="str">
            <v>1490006123758</v>
          </cell>
          <cell r="G73" t="str">
            <v>170118038</v>
          </cell>
          <cell r="H73">
            <v>18</v>
          </cell>
        </row>
        <row r="74">
          <cell r="C74" t="str">
            <v>SUPRIYANTO</v>
          </cell>
          <cell r="D74" t="str">
            <v>Awak II MT PT. LAM</v>
          </cell>
          <cell r="E74" t="str">
            <v>MANDIRI</v>
          </cell>
          <cell r="F74" t="str">
            <v>1490007260971</v>
          </cell>
          <cell r="G74" t="str">
            <v>170118040</v>
          </cell>
          <cell r="H74">
            <v>17</v>
          </cell>
        </row>
        <row r="75">
          <cell r="C75" t="str">
            <v>ACHMAD JAINURI</v>
          </cell>
          <cell r="D75" t="str">
            <v>Awak II MT PT. LAM</v>
          </cell>
          <cell r="E75" t="str">
            <v>MANDIRI</v>
          </cell>
          <cell r="F75" t="str">
            <v>1490007254727</v>
          </cell>
          <cell r="G75" t="str">
            <v>170118028</v>
          </cell>
          <cell r="H75">
            <v>17</v>
          </cell>
        </row>
        <row r="76">
          <cell r="C76" t="str">
            <v>ANDI SETIYAWAN</v>
          </cell>
          <cell r="D76" t="str">
            <v>Awak II MT PT. LAM</v>
          </cell>
          <cell r="E76" t="str">
            <v>MANDIRI</v>
          </cell>
          <cell r="F76" t="str">
            <v>9000022894654</v>
          </cell>
          <cell r="G76" t="str">
            <v>170118044</v>
          </cell>
          <cell r="H76">
            <v>17</v>
          </cell>
        </row>
        <row r="77">
          <cell r="C77" t="str">
            <v>MUNADI ISKANDAR</v>
          </cell>
          <cell r="D77" t="str">
            <v>Awak II MT PT. LAM</v>
          </cell>
          <cell r="E77" t="str">
            <v>MANDIRI</v>
          </cell>
          <cell r="F77" t="str">
            <v>1490005367695</v>
          </cell>
          <cell r="G77" t="str">
            <v>170118042</v>
          </cell>
          <cell r="H77">
            <v>21</v>
          </cell>
        </row>
        <row r="78">
          <cell r="C78" t="str">
            <v>TEGUH SEPTIANTO</v>
          </cell>
          <cell r="D78" t="str">
            <v>Awak II MT PT. LAM</v>
          </cell>
          <cell r="E78" t="str">
            <v>MANDIRI</v>
          </cell>
          <cell r="F78" t="str">
            <v>1490007588801</v>
          </cell>
          <cell r="G78" t="str">
            <v>170118047</v>
          </cell>
          <cell r="H78">
            <v>20</v>
          </cell>
        </row>
        <row r="79">
          <cell r="C79" t="str">
            <v>WARSANTO</v>
          </cell>
          <cell r="D79" t="str">
            <v>Awak II MT PT. LAM</v>
          </cell>
          <cell r="E79" t="str">
            <v>MANDIRI</v>
          </cell>
          <cell r="F79" t="str">
            <v>1490007588868</v>
          </cell>
          <cell r="G79" t="str">
            <v>170118045</v>
          </cell>
          <cell r="H79">
            <v>20</v>
          </cell>
        </row>
        <row r="80">
          <cell r="C80" t="str">
            <v>HENDRA WAHYUDI</v>
          </cell>
          <cell r="D80" t="str">
            <v>Awak II MT PT. LAM</v>
          </cell>
          <cell r="E80" t="str">
            <v>MANDIRI</v>
          </cell>
          <cell r="F80" t="str">
            <v>1490006162491</v>
          </cell>
          <cell r="G80" t="str">
            <v>170118041</v>
          </cell>
          <cell r="H80">
            <v>19</v>
          </cell>
        </row>
        <row r="81">
          <cell r="C81" t="str">
            <v>SAID ALI NUNCI</v>
          </cell>
          <cell r="D81" t="str">
            <v>Awak II MT PT. LAM</v>
          </cell>
          <cell r="E81" t="str">
            <v>MANDIRI</v>
          </cell>
          <cell r="F81" t="str">
            <v>9000007915821</v>
          </cell>
          <cell r="G81" t="str">
            <v>170118049</v>
          </cell>
          <cell r="H81">
            <v>20</v>
          </cell>
        </row>
        <row r="82">
          <cell r="C82" t="str">
            <v>AGUNAWAN</v>
          </cell>
          <cell r="D82" t="str">
            <v>Awak II MT PT. LAM</v>
          </cell>
          <cell r="E82" t="str">
            <v>MANDIRI</v>
          </cell>
          <cell r="F82" t="str">
            <v>1490007770631</v>
          </cell>
          <cell r="G82" t="str">
            <v>170118052</v>
          </cell>
          <cell r="H82">
            <v>21</v>
          </cell>
        </row>
        <row r="83">
          <cell r="C83" t="str">
            <v>ADIE FIRMANTO</v>
          </cell>
          <cell r="D83" t="str">
            <v>Awak II MT PT. LAM</v>
          </cell>
          <cell r="E83" t="str">
            <v>MANDIRI</v>
          </cell>
          <cell r="F83" t="str">
            <v>1490004999514</v>
          </cell>
          <cell r="G83" t="str">
            <v>170118053</v>
          </cell>
          <cell r="H83">
            <v>21</v>
          </cell>
        </row>
        <row r="84">
          <cell r="C84" t="str">
            <v>FRESI SETIAWAN</v>
          </cell>
          <cell r="D84" t="str">
            <v>Awak II MT PT. LAM</v>
          </cell>
          <cell r="E84" t="str">
            <v>MANDIRI</v>
          </cell>
          <cell r="F84" t="str">
            <v>1490007770540</v>
          </cell>
          <cell r="G84" t="str">
            <v>170118054</v>
          </cell>
          <cell r="H84">
            <v>20</v>
          </cell>
        </row>
        <row r="85">
          <cell r="C85" t="str">
            <v>HERU SUSANTO</v>
          </cell>
          <cell r="D85" t="str">
            <v>Awak II MT PT. LAM</v>
          </cell>
          <cell r="E85" t="str">
            <v>MANDIRI</v>
          </cell>
          <cell r="F85" t="str">
            <v>1490007770755</v>
          </cell>
          <cell r="G85" t="str">
            <v>170118055</v>
          </cell>
          <cell r="H85">
            <v>21</v>
          </cell>
        </row>
        <row r="86">
          <cell r="C86" t="str">
            <v>JUMARDIN</v>
          </cell>
          <cell r="D86" t="str">
            <v>Awak II MT PT. LAM</v>
          </cell>
          <cell r="E86" t="str">
            <v>MANDIRI</v>
          </cell>
          <cell r="F86" t="str">
            <v>1490007770797</v>
          </cell>
          <cell r="G86" t="str">
            <v>170118056</v>
          </cell>
          <cell r="H86">
            <v>19</v>
          </cell>
        </row>
        <row r="87">
          <cell r="C87" t="str">
            <v>JUNAIDI</v>
          </cell>
          <cell r="D87" t="str">
            <v>Awak II MT PT. LAM</v>
          </cell>
          <cell r="E87" t="str">
            <v>MANDIRI</v>
          </cell>
          <cell r="F87" t="str">
            <v>1490007770748</v>
          </cell>
          <cell r="G87" t="str">
            <v>170118057</v>
          </cell>
          <cell r="H87">
            <v>21</v>
          </cell>
        </row>
        <row r="88">
          <cell r="C88" t="str">
            <v>MIKO THOMAS</v>
          </cell>
          <cell r="D88" t="str">
            <v>Awak II MT PT. LAM</v>
          </cell>
          <cell r="E88" t="str">
            <v>MANDIRI</v>
          </cell>
          <cell r="F88" t="str">
            <v>1490007238696</v>
          </cell>
          <cell r="G88" t="str">
            <v>170118058</v>
          </cell>
          <cell r="H88">
            <v>21</v>
          </cell>
        </row>
        <row r="89">
          <cell r="C89" t="str">
            <v>MUH ARAS</v>
          </cell>
          <cell r="D89" t="str">
            <v>Awak II MT PT. LAM</v>
          </cell>
          <cell r="E89" t="str">
            <v>MANDIRI</v>
          </cell>
          <cell r="F89" t="str">
            <v>9000039275814</v>
          </cell>
          <cell r="G89" t="str">
            <v>170118059</v>
          </cell>
          <cell r="H89">
            <v>20</v>
          </cell>
        </row>
        <row r="90">
          <cell r="C90" t="str">
            <v>SAGERUDDIN</v>
          </cell>
          <cell r="D90" t="str">
            <v>Awak II MT PT. LAM</v>
          </cell>
          <cell r="E90" t="str">
            <v>MANDIRI</v>
          </cell>
          <cell r="F90" t="str">
            <v>1490007770573</v>
          </cell>
          <cell r="G90" t="str">
            <v>170118061</v>
          </cell>
          <cell r="H90">
            <v>16</v>
          </cell>
        </row>
        <row r="91">
          <cell r="C91" t="str">
            <v>REFLY KUMAAT</v>
          </cell>
          <cell r="D91" t="str">
            <v>Awak II MT PT. LAM</v>
          </cell>
          <cell r="E91" t="str">
            <v>MANDIRI</v>
          </cell>
          <cell r="F91" t="str">
            <v>1480014301173</v>
          </cell>
          <cell r="G91" t="str">
            <v>170118062</v>
          </cell>
          <cell r="H91">
            <v>21</v>
          </cell>
        </row>
        <row r="92">
          <cell r="C92" t="str">
            <v>TULUS PAMUJI</v>
          </cell>
          <cell r="D92" t="str">
            <v>Awak II MT PT. LAM</v>
          </cell>
          <cell r="E92" t="str">
            <v>MANDIRI</v>
          </cell>
          <cell r="F92" t="str">
            <v>9000039275889</v>
          </cell>
          <cell r="G92" t="str">
            <v>170118063</v>
          </cell>
          <cell r="H92">
            <v>20</v>
          </cell>
        </row>
        <row r="93">
          <cell r="C93" t="str">
            <v>Yoyok Talestiyo</v>
          </cell>
          <cell r="D93" t="str">
            <v>Awak II MT PT. LAM</v>
          </cell>
          <cell r="E93" t="str">
            <v>MANDIRI</v>
          </cell>
          <cell r="F93" t="str">
            <v>1490007848031</v>
          </cell>
          <cell r="G93">
            <v>0</v>
          </cell>
          <cell r="H93">
            <v>28</v>
          </cell>
        </row>
        <row r="94">
          <cell r="C94" t="str">
            <v>Pajrilianor</v>
          </cell>
          <cell r="D94" t="str">
            <v>Awak II MT PT. LAM</v>
          </cell>
          <cell r="E94" t="str">
            <v>MANDIRI</v>
          </cell>
          <cell r="F94" t="str">
            <v>9000002350982</v>
          </cell>
          <cell r="G94">
            <v>0</v>
          </cell>
          <cell r="H94">
            <v>22</v>
          </cell>
        </row>
        <row r="95">
          <cell r="C95" t="str">
            <v>Althof Husain Ali</v>
          </cell>
          <cell r="D95" t="str">
            <v>Awak II MT PT. LAM</v>
          </cell>
          <cell r="E95" t="str">
            <v>MANDIRI</v>
          </cell>
          <cell r="F95" t="str">
            <v>1490007365143</v>
          </cell>
          <cell r="G95">
            <v>0</v>
          </cell>
          <cell r="H95">
            <v>23</v>
          </cell>
        </row>
        <row r="96">
          <cell r="C96" t="str">
            <v>Oktha Dwi Wahyudi</v>
          </cell>
          <cell r="D96" t="str">
            <v>Awak II MT PT. LAM</v>
          </cell>
          <cell r="E96" t="str">
            <v>MANDIRI</v>
          </cell>
          <cell r="F96" t="str">
            <v>9000039670758</v>
          </cell>
          <cell r="G96">
            <v>0</v>
          </cell>
          <cell r="H96">
            <v>17</v>
          </cell>
        </row>
        <row r="97">
          <cell r="C97" t="str">
            <v>Hendra Saputra</v>
          </cell>
          <cell r="D97" t="str">
            <v>Awak II MT PT. LAM</v>
          </cell>
          <cell r="E97" t="str">
            <v>MANDIRI</v>
          </cell>
          <cell r="F97" t="str">
            <v>1490007844303</v>
          </cell>
          <cell r="G97">
            <v>0</v>
          </cell>
          <cell r="H97">
            <v>21</v>
          </cell>
        </row>
        <row r="98">
          <cell r="C98" t="str">
            <v>Ma'arif Maulana</v>
          </cell>
          <cell r="D98" t="str">
            <v>Awak II MT PT. LAM</v>
          </cell>
          <cell r="E98" t="str">
            <v>MANDIRI</v>
          </cell>
          <cell r="F98" t="str">
            <v>1490007844543</v>
          </cell>
          <cell r="G98">
            <v>0</v>
          </cell>
          <cell r="H98">
            <v>22</v>
          </cell>
        </row>
        <row r="99">
          <cell r="C99" t="str">
            <v>Wisnu Wardana</v>
          </cell>
          <cell r="D99" t="str">
            <v>Awak II MT PT. LAM</v>
          </cell>
          <cell r="E99" t="str">
            <v>MANDIRI</v>
          </cell>
          <cell r="F99" t="str">
            <v>1490007844386</v>
          </cell>
          <cell r="G99">
            <v>0</v>
          </cell>
          <cell r="H99">
            <v>23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C101" t="str">
            <v>ABDUL RAHMAN</v>
          </cell>
          <cell r="D101" t="str">
            <v>Awak I MT PT. LAM</v>
          </cell>
          <cell r="E101" t="str">
            <v>MANDIRI</v>
          </cell>
          <cell r="F101" t="str">
            <v>1490007187570</v>
          </cell>
          <cell r="G101" t="str">
            <v>170118064</v>
          </cell>
          <cell r="H101">
            <v>19</v>
          </cell>
        </row>
        <row r="102">
          <cell r="C102" t="str">
            <v>ADIT HARIANTO</v>
          </cell>
          <cell r="D102" t="str">
            <v>Awak I MT PT. LAM</v>
          </cell>
          <cell r="E102" t="str">
            <v>MANDIRI</v>
          </cell>
          <cell r="F102" t="str">
            <v>1490007255476</v>
          </cell>
          <cell r="G102" t="str">
            <v>170118065</v>
          </cell>
          <cell r="H102">
            <v>17</v>
          </cell>
        </row>
        <row r="103">
          <cell r="C103" t="str">
            <v>ARBAIN</v>
          </cell>
          <cell r="D103" t="str">
            <v>Awak I MT PT. LAM</v>
          </cell>
          <cell r="E103" t="str">
            <v>MANDIRI</v>
          </cell>
          <cell r="F103" t="str">
            <v>1490007255179</v>
          </cell>
          <cell r="G103" t="str">
            <v>170118066</v>
          </cell>
          <cell r="H103">
            <v>30</v>
          </cell>
        </row>
        <row r="104">
          <cell r="C104" t="str">
            <v>HASRULLAH</v>
          </cell>
          <cell r="D104" t="str">
            <v>Awak I MT PT. LAM</v>
          </cell>
          <cell r="E104" t="str">
            <v>MANDIRI</v>
          </cell>
          <cell r="F104" t="str">
            <v>1490007255203</v>
          </cell>
          <cell r="G104" t="str">
            <v>170118067</v>
          </cell>
          <cell r="H104">
            <v>25</v>
          </cell>
        </row>
        <row r="105">
          <cell r="C105" t="str">
            <v>HARYONO</v>
          </cell>
          <cell r="D105" t="str">
            <v>Awak I MT PT. LAM</v>
          </cell>
          <cell r="E105" t="str">
            <v>MANDIRI</v>
          </cell>
          <cell r="F105" t="str">
            <v>1490007255278</v>
          </cell>
          <cell r="G105" t="str">
            <v>170118068</v>
          </cell>
          <cell r="H105">
            <v>25</v>
          </cell>
        </row>
        <row r="106">
          <cell r="C106" t="str">
            <v>JOHARIANSYAH</v>
          </cell>
          <cell r="D106" t="str">
            <v>Awak I MT PT. LAM</v>
          </cell>
          <cell r="E106" t="str">
            <v>MANDIRI</v>
          </cell>
          <cell r="F106" t="str">
            <v>1490007261045</v>
          </cell>
          <cell r="G106" t="str">
            <v>170118069</v>
          </cell>
          <cell r="H106">
            <v>23</v>
          </cell>
        </row>
        <row r="107">
          <cell r="C107" t="str">
            <v>MANSYUR</v>
          </cell>
          <cell r="D107" t="str">
            <v>Awak I MT PT. LAM</v>
          </cell>
          <cell r="E107" t="str">
            <v>MANDIRI</v>
          </cell>
          <cell r="F107" t="str">
            <v>1490007254719</v>
          </cell>
          <cell r="G107" t="str">
            <v>170118071</v>
          </cell>
          <cell r="H107">
            <v>24</v>
          </cell>
        </row>
        <row r="108">
          <cell r="C108" t="str">
            <v>MAT KOSIM</v>
          </cell>
          <cell r="D108" t="str">
            <v>Awak I MT PT. LAM</v>
          </cell>
          <cell r="E108" t="str">
            <v>MANDIRI</v>
          </cell>
          <cell r="F108" t="str">
            <v>1490007247523</v>
          </cell>
          <cell r="G108" t="str">
            <v>170118072</v>
          </cell>
          <cell r="H108">
            <v>21</v>
          </cell>
        </row>
        <row r="109">
          <cell r="C109" t="str">
            <v>SUPRIADI</v>
          </cell>
          <cell r="D109" t="str">
            <v>Awak I MT PT. LAM</v>
          </cell>
          <cell r="E109" t="str">
            <v>MANDIRI</v>
          </cell>
          <cell r="F109" t="str">
            <v>1490007255245</v>
          </cell>
          <cell r="G109" t="str">
            <v>170118075</v>
          </cell>
          <cell r="H109">
            <v>20</v>
          </cell>
        </row>
        <row r="110">
          <cell r="C110" t="str">
            <v>ACHMAD YANI KARANA</v>
          </cell>
          <cell r="D110" t="str">
            <v>Awak I MT PT. LAM</v>
          </cell>
          <cell r="E110" t="str">
            <v>MANDIRI</v>
          </cell>
          <cell r="F110" t="str">
            <v>1490007259460</v>
          </cell>
          <cell r="G110" t="str">
            <v>170118070</v>
          </cell>
          <cell r="H110">
            <v>22</v>
          </cell>
        </row>
        <row r="111">
          <cell r="C111" t="str">
            <v>DJAYANI</v>
          </cell>
          <cell r="D111" t="str">
            <v>Awak I MT PT. LAM</v>
          </cell>
          <cell r="E111" t="str">
            <v>MANDIRI</v>
          </cell>
          <cell r="F111" t="str">
            <v>1490007274667</v>
          </cell>
          <cell r="G111" t="str">
            <v>170118073</v>
          </cell>
          <cell r="H111">
            <v>16</v>
          </cell>
        </row>
        <row r="112">
          <cell r="C112" t="str">
            <v>HUSAIN</v>
          </cell>
          <cell r="D112" t="str">
            <v>Awak I MT PT. LAM</v>
          </cell>
          <cell r="E112" t="str">
            <v>MANDIRI</v>
          </cell>
          <cell r="F112" t="str">
            <v>1490007255088</v>
          </cell>
          <cell r="G112" t="str">
            <v>170118074</v>
          </cell>
          <cell r="H112">
            <v>22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C114" t="str">
            <v>ACHMAD ARIFIN</v>
          </cell>
          <cell r="D114" t="str">
            <v>Awak II MT PT. LAM</v>
          </cell>
          <cell r="E114" t="str">
            <v>MANDIRI</v>
          </cell>
          <cell r="F114" t="str">
            <v>1490007258272</v>
          </cell>
          <cell r="G114" t="str">
            <v>170118079</v>
          </cell>
          <cell r="H114">
            <v>18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JARMASIN"/>
      <sheetName val="absensi (2)"/>
      <sheetName val="absensi 16-31 jan 17"/>
      <sheetName val="absensi 1-15 feb 17"/>
    </sheetNames>
    <sheetDataSet>
      <sheetData sheetId="0">
        <row r="5">
          <cell r="B5" t="str">
            <v>ACHMAD NASOCHA</v>
          </cell>
          <cell r="C5" t="str">
            <v xml:space="preserve">Dispatcher </v>
          </cell>
          <cell r="D5">
            <v>25</v>
          </cell>
        </row>
        <row r="6">
          <cell r="B6" t="str">
            <v>ACRAM HADIDI</v>
          </cell>
          <cell r="C6" t="str">
            <v>HSE Officer</v>
          </cell>
          <cell r="D6">
            <v>21</v>
          </cell>
        </row>
        <row r="7">
          <cell r="B7" t="str">
            <v>AFIF AMRULLAH</v>
          </cell>
          <cell r="C7" t="str">
            <v>AST. APMS TBBM BANJARMASIN</v>
          </cell>
          <cell r="D7">
            <v>27</v>
          </cell>
        </row>
        <row r="8">
          <cell r="B8" t="str">
            <v>AGUNG BUDI PRASATYA</v>
          </cell>
          <cell r="C8" t="str">
            <v>AST. APMS TBBM PULANG PISAU</v>
          </cell>
          <cell r="D8">
            <v>26</v>
          </cell>
        </row>
        <row r="9">
          <cell r="B9" t="str">
            <v>AMAT RAMLI</v>
          </cell>
          <cell r="C9" t="str">
            <v>Ast. QQ</v>
          </cell>
          <cell r="D9">
            <v>22</v>
          </cell>
        </row>
        <row r="10">
          <cell r="B10" t="str">
            <v>ANTONIUS LAMBA</v>
          </cell>
          <cell r="C10" t="str">
            <v>Adm. umum</v>
          </cell>
          <cell r="D10">
            <v>26</v>
          </cell>
        </row>
        <row r="11">
          <cell r="B11" t="str">
            <v>ASHADI SAFARI</v>
          </cell>
          <cell r="C11" t="str">
            <v>Pws. Utama Operasional</v>
          </cell>
          <cell r="D11">
            <v>22</v>
          </cell>
        </row>
        <row r="12">
          <cell r="B12" t="str">
            <v>BAHRIN NOOR</v>
          </cell>
          <cell r="C12" t="str">
            <v>Pws. Mekanik</v>
          </cell>
          <cell r="D12">
            <v>27</v>
          </cell>
        </row>
        <row r="13">
          <cell r="B13" t="str">
            <v>GUSTI M. FATHULLAH</v>
          </cell>
          <cell r="C13" t="str">
            <v>Asisten QHSSE</v>
          </cell>
          <cell r="D13">
            <v>28</v>
          </cell>
        </row>
        <row r="14">
          <cell r="B14" t="str">
            <v>HENDRA IRWANSYAH</v>
          </cell>
          <cell r="C14" t="str">
            <v>AST. APMS TBBM PANGKALAN BUN</v>
          </cell>
          <cell r="D14">
            <v>26</v>
          </cell>
        </row>
        <row r="15">
          <cell r="B15" t="str">
            <v>HERMANSYAH</v>
          </cell>
          <cell r="C15" t="str">
            <v xml:space="preserve">Pengawas Lapangan </v>
          </cell>
          <cell r="D15">
            <v>19</v>
          </cell>
        </row>
        <row r="16">
          <cell r="B16" t="str">
            <v>ISMAIL</v>
          </cell>
          <cell r="C16" t="str">
            <v>Ast. Mekanik</v>
          </cell>
          <cell r="D16">
            <v>18</v>
          </cell>
        </row>
        <row r="17">
          <cell r="B17" t="str">
            <v>M. ICHSAN AMSYARI</v>
          </cell>
          <cell r="C17" t="str">
            <v>AST. APMS TBBM KOTABARU</v>
          </cell>
          <cell r="D17">
            <v>27</v>
          </cell>
        </row>
        <row r="18">
          <cell r="B18" t="str">
            <v>M. NOOR</v>
          </cell>
          <cell r="C18" t="str">
            <v>Ast. Mekanik</v>
          </cell>
          <cell r="D18">
            <v>25</v>
          </cell>
        </row>
        <row r="19">
          <cell r="B19" t="str">
            <v>MATURIDI</v>
          </cell>
          <cell r="C19" t="str">
            <v>Pws. Lapangan</v>
          </cell>
          <cell r="D19">
            <v>20</v>
          </cell>
        </row>
        <row r="20">
          <cell r="B20" t="str">
            <v>PAUJI HAIRANOR</v>
          </cell>
          <cell r="C20" t="str">
            <v>Pws. Lapangan</v>
          </cell>
          <cell r="D20">
            <v>26</v>
          </cell>
        </row>
        <row r="21">
          <cell r="B21" t="str">
            <v>RAMSIS.M.L</v>
          </cell>
          <cell r="C21" t="str">
            <v>Ast. QQ</v>
          </cell>
          <cell r="D21">
            <v>23</v>
          </cell>
        </row>
        <row r="22">
          <cell r="B22" t="str">
            <v>RONNY AGUSETYAWAN</v>
          </cell>
          <cell r="C22" t="str">
            <v xml:space="preserve">Dispatcher </v>
          </cell>
          <cell r="D22">
            <v>26</v>
          </cell>
        </row>
        <row r="23">
          <cell r="B23" t="str">
            <v>S. AKHMAD FAUZI</v>
          </cell>
          <cell r="C23" t="str">
            <v>Ast. QQ</v>
          </cell>
          <cell r="D23">
            <v>26</v>
          </cell>
        </row>
        <row r="24">
          <cell r="B24" t="str">
            <v>SAYED LUTFIANSYAH</v>
          </cell>
          <cell r="C24" t="str">
            <v>IT Champion</v>
          </cell>
          <cell r="D24">
            <v>23</v>
          </cell>
        </row>
        <row r="25">
          <cell r="B25" t="str">
            <v>SUGENG IRIANTO</v>
          </cell>
          <cell r="C25" t="str">
            <v>AST. APMS TBBM SAMPIT</v>
          </cell>
          <cell r="D25">
            <v>26</v>
          </cell>
        </row>
        <row r="26">
          <cell r="B26" t="str">
            <v>SUPIANI</v>
          </cell>
          <cell r="C26" t="str">
            <v>Ast. QQ</v>
          </cell>
          <cell r="D26">
            <v>23</v>
          </cell>
        </row>
        <row r="27">
          <cell r="B27" t="str">
            <v>SYAIFUL RAHMAN</v>
          </cell>
          <cell r="C27" t="str">
            <v xml:space="preserve">Dispatcher </v>
          </cell>
          <cell r="D27">
            <v>27</v>
          </cell>
        </row>
        <row r="28">
          <cell r="B28" t="str">
            <v>YUDIT INDRAWATY</v>
          </cell>
          <cell r="C28" t="str">
            <v>Keuangan</v>
          </cell>
          <cell r="D28">
            <v>23</v>
          </cell>
        </row>
        <row r="29">
          <cell r="B29" t="str">
            <v>HIDAYATUN NISA</v>
          </cell>
          <cell r="C29" t="str">
            <v>Tenaga Medis</v>
          </cell>
          <cell r="D29">
            <v>26</v>
          </cell>
        </row>
        <row r="30">
          <cell r="B30" t="str">
            <v>SARIF HUSIN</v>
          </cell>
          <cell r="C30" t="str">
            <v>Ast. QQ</v>
          </cell>
          <cell r="D30">
            <v>15</v>
          </cell>
        </row>
        <row r="42">
          <cell r="B42" t="str">
            <v>A. TALIB</v>
          </cell>
          <cell r="C42" t="str">
            <v>Awak I</v>
          </cell>
          <cell r="D42">
            <v>20</v>
          </cell>
        </row>
        <row r="43">
          <cell r="B43" t="str">
            <v>A. WAHYUDI</v>
          </cell>
          <cell r="C43" t="str">
            <v>Awak I</v>
          </cell>
          <cell r="D43">
            <v>20</v>
          </cell>
        </row>
        <row r="44">
          <cell r="B44" t="str">
            <v>ABDUL BASYITH</v>
          </cell>
          <cell r="C44" t="str">
            <v>Awak I</v>
          </cell>
          <cell r="D44">
            <v>21</v>
          </cell>
        </row>
        <row r="45">
          <cell r="B45" t="str">
            <v>ABDUL HAMID</v>
          </cell>
          <cell r="C45" t="str">
            <v>Awak I</v>
          </cell>
          <cell r="D45">
            <v>22</v>
          </cell>
        </row>
        <row r="46">
          <cell r="B46" t="str">
            <v>ADI SUPIAN</v>
          </cell>
          <cell r="C46" t="str">
            <v>Awak I</v>
          </cell>
          <cell r="D46">
            <v>21</v>
          </cell>
        </row>
        <row r="47">
          <cell r="B47" t="str">
            <v>ADI WIDODO</v>
          </cell>
          <cell r="C47" t="str">
            <v>Awak I</v>
          </cell>
          <cell r="D47">
            <v>20</v>
          </cell>
        </row>
        <row r="48">
          <cell r="B48" t="str">
            <v>ADNANI</v>
          </cell>
          <cell r="C48" t="str">
            <v>Awak I</v>
          </cell>
          <cell r="D48">
            <v>17</v>
          </cell>
        </row>
        <row r="49">
          <cell r="B49" t="str">
            <v>ALI SADIKIN</v>
          </cell>
          <cell r="C49" t="str">
            <v>Awak I</v>
          </cell>
          <cell r="D49">
            <v>25</v>
          </cell>
        </row>
        <row r="50">
          <cell r="B50" t="str">
            <v>ALOYSIUS S. IRWAN</v>
          </cell>
          <cell r="C50" t="str">
            <v>Awak I</v>
          </cell>
          <cell r="D50">
            <v>28</v>
          </cell>
        </row>
        <row r="51">
          <cell r="B51" t="str">
            <v>ANDIN MAHMY</v>
          </cell>
          <cell r="C51" t="str">
            <v>Awak I</v>
          </cell>
          <cell r="D51">
            <v>16</v>
          </cell>
        </row>
        <row r="52">
          <cell r="B52" t="str">
            <v>ANDRI</v>
          </cell>
          <cell r="C52" t="str">
            <v>Awak I</v>
          </cell>
          <cell r="D52">
            <v>20</v>
          </cell>
        </row>
        <row r="53">
          <cell r="B53" t="str">
            <v>ANSYARI</v>
          </cell>
          <cell r="C53" t="str">
            <v>Awak I</v>
          </cell>
          <cell r="D53">
            <v>20</v>
          </cell>
        </row>
        <row r="54">
          <cell r="B54" t="str">
            <v>ARI PERMANA</v>
          </cell>
          <cell r="C54" t="str">
            <v>Awak I</v>
          </cell>
          <cell r="D54">
            <v>17</v>
          </cell>
        </row>
        <row r="55">
          <cell r="B55" t="str">
            <v>ARIE  SETIAWAN</v>
          </cell>
          <cell r="C55" t="str">
            <v>Awak I</v>
          </cell>
          <cell r="D55">
            <v>13</v>
          </cell>
        </row>
        <row r="56">
          <cell r="B56" t="str">
            <v>ASNAN</v>
          </cell>
          <cell r="C56" t="str">
            <v>Awak I</v>
          </cell>
          <cell r="D56">
            <v>17</v>
          </cell>
        </row>
        <row r="57">
          <cell r="B57" t="str">
            <v>BADARUDDIN NOOR</v>
          </cell>
          <cell r="C57" t="str">
            <v>Awak I</v>
          </cell>
          <cell r="D57">
            <v>18</v>
          </cell>
        </row>
        <row r="58">
          <cell r="B58" t="str">
            <v>BUDIONO</v>
          </cell>
          <cell r="C58" t="str">
            <v>Awak I</v>
          </cell>
          <cell r="D58">
            <v>20</v>
          </cell>
        </row>
        <row r="59">
          <cell r="B59" t="str">
            <v>DEVIYANI</v>
          </cell>
          <cell r="C59" t="str">
            <v>Awak I</v>
          </cell>
          <cell r="D59">
            <v>10</v>
          </cell>
        </row>
        <row r="60">
          <cell r="B60" t="str">
            <v>DIAN AJI MULIA</v>
          </cell>
          <cell r="C60" t="str">
            <v>Awak I</v>
          </cell>
          <cell r="D60">
            <v>13</v>
          </cell>
        </row>
        <row r="61">
          <cell r="B61" t="str">
            <v>EDDY RACHMAT</v>
          </cell>
          <cell r="C61" t="str">
            <v>Awak I</v>
          </cell>
          <cell r="D61">
            <v>4</v>
          </cell>
        </row>
        <row r="62">
          <cell r="B62" t="str">
            <v>ERPUNANSYAH</v>
          </cell>
          <cell r="C62" t="str">
            <v>Awak I</v>
          </cell>
          <cell r="D62">
            <v>23</v>
          </cell>
        </row>
        <row r="63">
          <cell r="B63" t="str">
            <v>FAKHLIANI</v>
          </cell>
          <cell r="C63" t="str">
            <v>Awak I</v>
          </cell>
          <cell r="D63">
            <v>14</v>
          </cell>
        </row>
        <row r="64">
          <cell r="B64" t="str">
            <v>FAZERIANSYAH</v>
          </cell>
          <cell r="C64" t="str">
            <v>Awak I</v>
          </cell>
          <cell r="D64">
            <v>21</v>
          </cell>
        </row>
        <row r="65">
          <cell r="B65" t="str">
            <v>FITRIANSYAH</v>
          </cell>
          <cell r="C65" t="str">
            <v>Awak I</v>
          </cell>
          <cell r="D65">
            <v>23</v>
          </cell>
        </row>
        <row r="66">
          <cell r="B66" t="str">
            <v>FITRIYADI</v>
          </cell>
          <cell r="C66" t="str">
            <v>Awak I</v>
          </cell>
          <cell r="D66">
            <v>19</v>
          </cell>
        </row>
        <row r="67">
          <cell r="B67" t="str">
            <v>FUAD</v>
          </cell>
          <cell r="C67" t="str">
            <v xml:space="preserve">Awak I </v>
          </cell>
          <cell r="D67">
            <v>19</v>
          </cell>
        </row>
        <row r="68">
          <cell r="B68" t="str">
            <v>GUSTI IKHSAN</v>
          </cell>
          <cell r="C68" t="str">
            <v xml:space="preserve">Awak I </v>
          </cell>
          <cell r="D68">
            <v>21</v>
          </cell>
        </row>
        <row r="69">
          <cell r="B69" t="str">
            <v>HAIRUN</v>
          </cell>
          <cell r="C69" t="str">
            <v>Awak I</v>
          </cell>
          <cell r="D69">
            <v>16</v>
          </cell>
        </row>
        <row r="70">
          <cell r="B70" t="str">
            <v>HERIS SUDIN</v>
          </cell>
          <cell r="C70" t="str">
            <v>Awak I</v>
          </cell>
          <cell r="D70">
            <v>15</v>
          </cell>
        </row>
        <row r="71">
          <cell r="B71" t="str">
            <v>HERMANSYAH</v>
          </cell>
          <cell r="C71" t="str">
            <v>Awak I</v>
          </cell>
          <cell r="D71">
            <v>19</v>
          </cell>
        </row>
        <row r="72">
          <cell r="B72" t="str">
            <v>HUMAIDI</v>
          </cell>
          <cell r="C72" t="str">
            <v>Awak I</v>
          </cell>
          <cell r="D72">
            <v>25</v>
          </cell>
        </row>
        <row r="73">
          <cell r="B73" t="str">
            <v>IRWANDA</v>
          </cell>
          <cell r="C73" t="str">
            <v>Awak I</v>
          </cell>
          <cell r="D73">
            <v>19</v>
          </cell>
        </row>
        <row r="74">
          <cell r="B74" t="str">
            <v>JAMANI</v>
          </cell>
          <cell r="C74" t="str">
            <v xml:space="preserve">Awak I </v>
          </cell>
          <cell r="D74">
            <v>19</v>
          </cell>
        </row>
        <row r="75">
          <cell r="B75" t="str">
            <v>JANI</v>
          </cell>
          <cell r="C75" t="str">
            <v>Awak I</v>
          </cell>
          <cell r="D75">
            <v>20</v>
          </cell>
        </row>
        <row r="76">
          <cell r="B76" t="str">
            <v>JURI</v>
          </cell>
          <cell r="C76" t="str">
            <v>Awak I</v>
          </cell>
          <cell r="D76">
            <v>17</v>
          </cell>
        </row>
        <row r="77">
          <cell r="B77" t="str">
            <v>KARTINIADI</v>
          </cell>
          <cell r="C77" t="str">
            <v>Awak I</v>
          </cell>
          <cell r="D77">
            <v>15</v>
          </cell>
        </row>
        <row r="78">
          <cell r="B78" t="str">
            <v>LAMSIN</v>
          </cell>
          <cell r="C78" t="str">
            <v>Awak I</v>
          </cell>
          <cell r="D78">
            <v>19</v>
          </cell>
        </row>
        <row r="79">
          <cell r="B79" t="str">
            <v>M. HENDRYANNOR</v>
          </cell>
          <cell r="C79" t="str">
            <v>Awak I</v>
          </cell>
          <cell r="D79">
            <v>24</v>
          </cell>
        </row>
        <row r="80">
          <cell r="B80" t="str">
            <v>M. MUSA</v>
          </cell>
          <cell r="C80" t="str">
            <v>Awak I</v>
          </cell>
          <cell r="D80">
            <v>19</v>
          </cell>
        </row>
        <row r="81">
          <cell r="B81" t="str">
            <v>M. SYAMSIR</v>
          </cell>
          <cell r="C81" t="str">
            <v>Awak I</v>
          </cell>
          <cell r="D81">
            <v>19</v>
          </cell>
        </row>
        <row r="82">
          <cell r="B82" t="str">
            <v>MASHURI</v>
          </cell>
          <cell r="C82" t="str">
            <v>Awak I</v>
          </cell>
          <cell r="D82">
            <v>19</v>
          </cell>
        </row>
        <row r="83">
          <cell r="B83" t="str">
            <v>MAZJANI</v>
          </cell>
          <cell r="C83" t="str">
            <v xml:space="preserve">Awak I </v>
          </cell>
          <cell r="D83">
            <v>23</v>
          </cell>
        </row>
        <row r="84">
          <cell r="B84" t="str">
            <v>MUHAMMAD FAISAL</v>
          </cell>
          <cell r="C84" t="str">
            <v>Awak I</v>
          </cell>
          <cell r="D84">
            <v>18</v>
          </cell>
        </row>
        <row r="85">
          <cell r="B85" t="str">
            <v>MUHAMMAD NUH</v>
          </cell>
          <cell r="C85" t="str">
            <v>Awak I</v>
          </cell>
          <cell r="D85">
            <v>21</v>
          </cell>
        </row>
        <row r="86">
          <cell r="B86" t="str">
            <v>MUJAIRI</v>
          </cell>
          <cell r="C86" t="str">
            <v>Awak I</v>
          </cell>
          <cell r="D86">
            <v>19</v>
          </cell>
        </row>
        <row r="87">
          <cell r="B87" t="str">
            <v>NASRULLAH</v>
          </cell>
          <cell r="C87" t="str">
            <v>Awak I</v>
          </cell>
          <cell r="D87">
            <v>11</v>
          </cell>
        </row>
        <row r="88">
          <cell r="B88" t="str">
            <v>NORYADI</v>
          </cell>
          <cell r="C88" t="str">
            <v>Awak I</v>
          </cell>
          <cell r="D88">
            <v>25</v>
          </cell>
        </row>
        <row r="89">
          <cell r="B89" t="str">
            <v>RAHMAD FAUZAN</v>
          </cell>
          <cell r="C89" t="str">
            <v xml:space="preserve">Awak I </v>
          </cell>
          <cell r="D89">
            <v>12</v>
          </cell>
        </row>
        <row r="90">
          <cell r="B90" t="str">
            <v>RAHMATILLAH</v>
          </cell>
          <cell r="C90" t="str">
            <v>Awak I</v>
          </cell>
          <cell r="D90">
            <v>13</v>
          </cell>
        </row>
        <row r="91">
          <cell r="B91" t="str">
            <v>RAHMAWI</v>
          </cell>
          <cell r="C91" t="str">
            <v>Awak I</v>
          </cell>
          <cell r="D91">
            <v>16</v>
          </cell>
        </row>
        <row r="92">
          <cell r="B92" t="str">
            <v>RUDIANI</v>
          </cell>
          <cell r="C92" t="str">
            <v>Awak I</v>
          </cell>
          <cell r="D92">
            <v>22</v>
          </cell>
        </row>
        <row r="93">
          <cell r="B93" t="str">
            <v>RUDY IRAWAN</v>
          </cell>
          <cell r="C93" t="str">
            <v>Awak I</v>
          </cell>
          <cell r="D93">
            <v>19</v>
          </cell>
        </row>
        <row r="94">
          <cell r="B94" t="str">
            <v>RUDY SETYAWAN</v>
          </cell>
          <cell r="C94" t="str">
            <v>Awak I</v>
          </cell>
          <cell r="D94">
            <v>19</v>
          </cell>
        </row>
        <row r="95">
          <cell r="B95" t="str">
            <v>SELAMAT TRY GANDA</v>
          </cell>
          <cell r="C95" t="str">
            <v>Awak I</v>
          </cell>
          <cell r="D95">
            <v>20</v>
          </cell>
        </row>
        <row r="96">
          <cell r="B96" t="str">
            <v>SLAMET HARIANTO</v>
          </cell>
          <cell r="C96" t="str">
            <v>Awak I</v>
          </cell>
          <cell r="D96">
            <v>24</v>
          </cell>
        </row>
        <row r="97">
          <cell r="B97" t="str">
            <v>SOLEH MUKSIN</v>
          </cell>
          <cell r="C97" t="str">
            <v>Awak I</v>
          </cell>
          <cell r="D97">
            <v>22</v>
          </cell>
        </row>
        <row r="98">
          <cell r="B98" t="str">
            <v>SOLIKIN</v>
          </cell>
          <cell r="C98" t="str">
            <v>Awak I</v>
          </cell>
          <cell r="D98">
            <v>21</v>
          </cell>
        </row>
        <row r="99">
          <cell r="B99" t="str">
            <v>SUHAIMI</v>
          </cell>
          <cell r="C99" t="str">
            <v>Awak I</v>
          </cell>
          <cell r="D99">
            <v>21</v>
          </cell>
        </row>
        <row r="100">
          <cell r="B100" t="str">
            <v>SUHELMI</v>
          </cell>
          <cell r="C100" t="str">
            <v>Awak I</v>
          </cell>
          <cell r="D100">
            <v>21</v>
          </cell>
        </row>
        <row r="101">
          <cell r="B101" t="str">
            <v>SURIANSYAH ( SACONK)</v>
          </cell>
          <cell r="C101" t="str">
            <v>Awak I</v>
          </cell>
          <cell r="D101">
            <v>18</v>
          </cell>
        </row>
        <row r="102">
          <cell r="B102" t="str">
            <v>SURIANSYAH (PK)</v>
          </cell>
          <cell r="C102" t="str">
            <v xml:space="preserve">Awak I </v>
          </cell>
          <cell r="D102">
            <v>20</v>
          </cell>
        </row>
        <row r="103">
          <cell r="B103" t="str">
            <v>SURYANTO</v>
          </cell>
          <cell r="C103" t="str">
            <v>Awak I</v>
          </cell>
          <cell r="D103">
            <v>16</v>
          </cell>
        </row>
        <row r="104">
          <cell r="B104" t="str">
            <v>SYAHRANI</v>
          </cell>
          <cell r="C104" t="str">
            <v>Awak I</v>
          </cell>
          <cell r="D104">
            <v>13</v>
          </cell>
        </row>
        <row r="105">
          <cell r="B105" t="str">
            <v>SYARIFUDDIN NOOR</v>
          </cell>
          <cell r="C105" t="str">
            <v>Awak I</v>
          </cell>
          <cell r="D105">
            <v>18</v>
          </cell>
        </row>
        <row r="106">
          <cell r="B106" t="str">
            <v>SYARIFUDIN</v>
          </cell>
          <cell r="C106" t="str">
            <v>Awak I</v>
          </cell>
          <cell r="D106">
            <v>20</v>
          </cell>
        </row>
        <row r="107">
          <cell r="B107" t="str">
            <v>TAURAN BUSTANI</v>
          </cell>
          <cell r="C107" t="str">
            <v>Awak I</v>
          </cell>
          <cell r="D107">
            <v>8</v>
          </cell>
        </row>
        <row r="108">
          <cell r="B108" t="str">
            <v>ZAINAL ABIDIN</v>
          </cell>
          <cell r="C108" t="str">
            <v>Awak I</v>
          </cell>
          <cell r="D108">
            <v>24</v>
          </cell>
        </row>
        <row r="109">
          <cell r="B109" t="str">
            <v>ZAINUDDIN</v>
          </cell>
          <cell r="C109" t="str">
            <v>Awak I</v>
          </cell>
          <cell r="D109">
            <v>20</v>
          </cell>
        </row>
        <row r="110">
          <cell r="B110" t="str">
            <v>ZAINUDDIN. A</v>
          </cell>
          <cell r="C110" t="str">
            <v>Awak I</v>
          </cell>
          <cell r="D110">
            <v>18</v>
          </cell>
        </row>
        <row r="111">
          <cell r="B111" t="str">
            <v>ANDIN MUFDI ARIFIN</v>
          </cell>
          <cell r="C111" t="str">
            <v>Awak I</v>
          </cell>
          <cell r="D111">
            <v>16</v>
          </cell>
        </row>
        <row r="112">
          <cell r="B112" t="str">
            <v>ARBANI</v>
          </cell>
          <cell r="C112" t="str">
            <v>Awak I</v>
          </cell>
          <cell r="D112">
            <v>13</v>
          </cell>
        </row>
        <row r="113">
          <cell r="B113" t="str">
            <v>FITRIYADI</v>
          </cell>
          <cell r="C113" t="str">
            <v>Awak I</v>
          </cell>
          <cell r="D113">
            <v>18</v>
          </cell>
        </row>
        <row r="114">
          <cell r="B114" t="str">
            <v>HARIS FADHILLAH</v>
          </cell>
          <cell r="C114" t="str">
            <v>Awak I</v>
          </cell>
          <cell r="D114">
            <v>18</v>
          </cell>
        </row>
        <row r="115">
          <cell r="B115" t="str">
            <v>RAHMANI</v>
          </cell>
          <cell r="C115" t="str">
            <v>Awak I</v>
          </cell>
          <cell r="D115">
            <v>21</v>
          </cell>
        </row>
        <row r="116">
          <cell r="B116" t="str">
            <v>ZULKIFLI</v>
          </cell>
          <cell r="C116" t="str">
            <v>Awak I</v>
          </cell>
          <cell r="D116">
            <v>25</v>
          </cell>
        </row>
        <row r="117">
          <cell r="B117" t="str">
            <v>A. RANDY FAISAL</v>
          </cell>
          <cell r="C117" t="str">
            <v>Awak I</v>
          </cell>
          <cell r="D117">
            <v>18</v>
          </cell>
        </row>
        <row r="129">
          <cell r="B129" t="str">
            <v>ABDUL HARIS</v>
          </cell>
          <cell r="C129" t="str">
            <v xml:space="preserve">Awak II </v>
          </cell>
          <cell r="D129">
            <v>21</v>
          </cell>
        </row>
        <row r="130">
          <cell r="B130" t="str">
            <v>ABDUL KARIM</v>
          </cell>
          <cell r="C130" t="str">
            <v xml:space="preserve">Awak II </v>
          </cell>
          <cell r="D130">
            <v>17</v>
          </cell>
        </row>
        <row r="131">
          <cell r="B131" t="str">
            <v>ABDUL MUTHALIB</v>
          </cell>
          <cell r="C131" t="str">
            <v>Awak II</v>
          </cell>
          <cell r="D131">
            <v>12</v>
          </cell>
        </row>
        <row r="132">
          <cell r="B132" t="str">
            <v>ABDUL RASYID</v>
          </cell>
          <cell r="C132" t="str">
            <v>Awak II</v>
          </cell>
          <cell r="D132">
            <v>24</v>
          </cell>
        </row>
        <row r="133">
          <cell r="B133" t="str">
            <v>ADANG KOSWARA</v>
          </cell>
          <cell r="C133" t="str">
            <v>Awak II</v>
          </cell>
          <cell r="D133">
            <v>24</v>
          </cell>
        </row>
        <row r="134">
          <cell r="B134" t="str">
            <v>ADIK SAPUTRA</v>
          </cell>
          <cell r="C134" t="str">
            <v xml:space="preserve">Awak II </v>
          </cell>
          <cell r="D134">
            <v>24</v>
          </cell>
        </row>
        <row r="135">
          <cell r="B135" t="str">
            <v>AGUNG ARIADY</v>
          </cell>
          <cell r="C135" t="str">
            <v>Awak II</v>
          </cell>
          <cell r="D135">
            <v>16</v>
          </cell>
        </row>
        <row r="136">
          <cell r="B136" t="str">
            <v>AHMAD RIDUANSYAH</v>
          </cell>
          <cell r="C136" t="str">
            <v>Awak II</v>
          </cell>
          <cell r="D136">
            <v>22</v>
          </cell>
        </row>
        <row r="137">
          <cell r="B137" t="str">
            <v>AHMAD RIFANI</v>
          </cell>
          <cell r="C137" t="str">
            <v xml:space="preserve">Awak II </v>
          </cell>
          <cell r="D137">
            <v>23</v>
          </cell>
        </row>
        <row r="138">
          <cell r="B138" t="str">
            <v>AHMAD RIYANTO</v>
          </cell>
          <cell r="C138" t="str">
            <v>Awak II</v>
          </cell>
          <cell r="D138">
            <v>19</v>
          </cell>
        </row>
        <row r="139">
          <cell r="B139" t="str">
            <v>AHMADIAN NOOR</v>
          </cell>
          <cell r="C139" t="str">
            <v>Awak II</v>
          </cell>
          <cell r="D139">
            <v>16</v>
          </cell>
        </row>
        <row r="140">
          <cell r="B140" t="str">
            <v>AKHMAD FAUZI</v>
          </cell>
          <cell r="C140" t="str">
            <v>Awak II</v>
          </cell>
          <cell r="D140">
            <v>18</v>
          </cell>
        </row>
        <row r="141">
          <cell r="B141" t="str">
            <v>AKHMAD SAUKANI</v>
          </cell>
          <cell r="C141" t="str">
            <v>Awak II</v>
          </cell>
          <cell r="D141">
            <v>24</v>
          </cell>
        </row>
        <row r="142">
          <cell r="B142" t="str">
            <v>APRIYATMAN</v>
          </cell>
          <cell r="C142" t="str">
            <v>Awak II</v>
          </cell>
          <cell r="D142">
            <v>23</v>
          </cell>
        </row>
        <row r="143">
          <cell r="B143" t="str">
            <v>AS'ARI</v>
          </cell>
          <cell r="C143" t="str">
            <v>Awak II</v>
          </cell>
          <cell r="D143">
            <v>19</v>
          </cell>
        </row>
        <row r="144">
          <cell r="B144" t="str">
            <v>ASMADI</v>
          </cell>
          <cell r="C144" t="str">
            <v>Awak II</v>
          </cell>
          <cell r="D144">
            <v>12</v>
          </cell>
        </row>
        <row r="145">
          <cell r="B145" t="str">
            <v>AULIA RAHMAN</v>
          </cell>
          <cell r="C145" t="str">
            <v>Awak II</v>
          </cell>
          <cell r="D145">
            <v>20</v>
          </cell>
        </row>
        <row r="146">
          <cell r="B146" t="str">
            <v>BAHRIANSYAH</v>
          </cell>
          <cell r="C146" t="str">
            <v>Awak II</v>
          </cell>
          <cell r="D146">
            <v>19</v>
          </cell>
        </row>
        <row r="147">
          <cell r="B147" t="str">
            <v>BUDI SANTOSO</v>
          </cell>
          <cell r="C147" t="str">
            <v xml:space="preserve">Awak II </v>
          </cell>
          <cell r="D147">
            <v>14</v>
          </cell>
        </row>
        <row r="148">
          <cell r="B148" t="str">
            <v>Ch. BAMBANG APRIYANTO</v>
          </cell>
          <cell r="C148" t="str">
            <v>Awak II</v>
          </cell>
          <cell r="D148">
            <v>20</v>
          </cell>
        </row>
        <row r="149">
          <cell r="B149" t="str">
            <v>DARDIANSYAH</v>
          </cell>
          <cell r="C149" t="str">
            <v>Awak II</v>
          </cell>
          <cell r="D149">
            <v>14</v>
          </cell>
        </row>
        <row r="150">
          <cell r="B150" t="str">
            <v>DONNY SULISTIONO H.</v>
          </cell>
          <cell r="C150" t="str">
            <v>Awak II</v>
          </cell>
          <cell r="D150">
            <v>16</v>
          </cell>
        </row>
        <row r="151">
          <cell r="B151" t="str">
            <v>EDDY SWASTIAN</v>
          </cell>
          <cell r="C151" t="str">
            <v>Awak II</v>
          </cell>
          <cell r="D151">
            <v>19</v>
          </cell>
        </row>
        <row r="152">
          <cell r="B152" t="str">
            <v>ERLANGGA SEPTIYANI</v>
          </cell>
          <cell r="C152" t="str">
            <v>Awak II</v>
          </cell>
          <cell r="D152">
            <v>24</v>
          </cell>
        </row>
        <row r="153">
          <cell r="B153" t="str">
            <v>FAHRI INAYAT</v>
          </cell>
          <cell r="C153" t="str">
            <v>Awak II</v>
          </cell>
          <cell r="D153">
            <v>20</v>
          </cell>
        </row>
        <row r="154">
          <cell r="B154" t="str">
            <v>GILANG SARWO W.G.</v>
          </cell>
          <cell r="C154" t="str">
            <v xml:space="preserve">Awak II </v>
          </cell>
          <cell r="D154">
            <v>18</v>
          </cell>
        </row>
        <row r="155">
          <cell r="B155" t="str">
            <v>HAIRULLAH</v>
          </cell>
          <cell r="C155" t="str">
            <v>Awak II</v>
          </cell>
          <cell r="D155">
            <v>19</v>
          </cell>
        </row>
        <row r="156">
          <cell r="B156" t="str">
            <v>HARUN WARIANSYAH</v>
          </cell>
          <cell r="C156" t="str">
            <v>Awak II</v>
          </cell>
          <cell r="D156">
            <v>5</v>
          </cell>
        </row>
        <row r="157">
          <cell r="B157" t="str">
            <v>HERMAN</v>
          </cell>
          <cell r="C157" t="str">
            <v>Awak II</v>
          </cell>
          <cell r="D157">
            <v>20</v>
          </cell>
        </row>
        <row r="158">
          <cell r="B158" t="str">
            <v>IBNU HADI</v>
          </cell>
          <cell r="C158" t="str">
            <v>Awak II</v>
          </cell>
          <cell r="D158">
            <v>27</v>
          </cell>
        </row>
        <row r="159">
          <cell r="B159" t="str">
            <v>IMAM DENI RANTAUAN</v>
          </cell>
          <cell r="C159" t="str">
            <v>Awak II</v>
          </cell>
          <cell r="D159">
            <v>12</v>
          </cell>
        </row>
        <row r="160">
          <cell r="B160" t="str">
            <v>IRPANANTO</v>
          </cell>
          <cell r="C160" t="str">
            <v>Awak II</v>
          </cell>
          <cell r="D160">
            <v>20</v>
          </cell>
        </row>
        <row r="161">
          <cell r="B161" t="str">
            <v>IRWAN YUSFI</v>
          </cell>
          <cell r="C161" t="str">
            <v>Awak II</v>
          </cell>
          <cell r="D161">
            <v>15</v>
          </cell>
        </row>
        <row r="162">
          <cell r="B162" t="str">
            <v>JOHANSYAH</v>
          </cell>
          <cell r="C162" t="str">
            <v xml:space="preserve">Awak II </v>
          </cell>
          <cell r="D162">
            <v>29</v>
          </cell>
        </row>
        <row r="163">
          <cell r="B163" t="str">
            <v>KASAM RIYANTO</v>
          </cell>
          <cell r="C163" t="str">
            <v xml:space="preserve">Awak II </v>
          </cell>
          <cell r="D163">
            <v>18</v>
          </cell>
        </row>
        <row r="164">
          <cell r="B164" t="str">
            <v>M. ANDERIANSYAH</v>
          </cell>
          <cell r="C164" t="str">
            <v>Awak II</v>
          </cell>
          <cell r="D164">
            <v>20</v>
          </cell>
        </row>
        <row r="165">
          <cell r="B165" t="str">
            <v>M. CENDIKIAWAN M.</v>
          </cell>
          <cell r="C165" t="str">
            <v>Awak II</v>
          </cell>
          <cell r="D165">
            <v>27</v>
          </cell>
        </row>
        <row r="166">
          <cell r="B166" t="str">
            <v>M. RAJIB</v>
          </cell>
          <cell r="C166" t="str">
            <v>Awak II</v>
          </cell>
          <cell r="D166">
            <v>20</v>
          </cell>
        </row>
        <row r="167">
          <cell r="B167" t="str">
            <v>M. YUSUF (odi)</v>
          </cell>
          <cell r="C167" t="str">
            <v>Awak II</v>
          </cell>
          <cell r="D167">
            <v>21</v>
          </cell>
        </row>
        <row r="168">
          <cell r="B168" t="str">
            <v>MAHRIANSYAH</v>
          </cell>
          <cell r="C168" t="str">
            <v>Awak II</v>
          </cell>
          <cell r="D168">
            <v>20</v>
          </cell>
        </row>
        <row r="169">
          <cell r="B169" t="str">
            <v>MALIK</v>
          </cell>
          <cell r="C169" t="str">
            <v>Awak II</v>
          </cell>
          <cell r="D169">
            <v>18</v>
          </cell>
        </row>
        <row r="170">
          <cell r="B170" t="str">
            <v>MASRIFANI</v>
          </cell>
          <cell r="C170" t="str">
            <v>Awak II</v>
          </cell>
          <cell r="D170">
            <v>17</v>
          </cell>
        </row>
        <row r="171">
          <cell r="B171" t="str">
            <v>MUAMMAR</v>
          </cell>
          <cell r="C171" t="str">
            <v>Awak II</v>
          </cell>
          <cell r="D171">
            <v>21</v>
          </cell>
        </row>
        <row r="172">
          <cell r="B172" t="str">
            <v>MUHAMMAD YAMANI</v>
          </cell>
          <cell r="C172" t="str">
            <v>Awak II</v>
          </cell>
          <cell r="D172">
            <v>18</v>
          </cell>
        </row>
        <row r="173">
          <cell r="B173" t="str">
            <v>MUHAMMAD YUSUF (MMI)</v>
          </cell>
          <cell r="C173" t="str">
            <v>Awak II</v>
          </cell>
          <cell r="D173">
            <v>24</v>
          </cell>
        </row>
        <row r="174">
          <cell r="B174" t="str">
            <v>MUKHTAR</v>
          </cell>
          <cell r="C174" t="str">
            <v>Awak II</v>
          </cell>
          <cell r="D174">
            <v>14</v>
          </cell>
        </row>
        <row r="175">
          <cell r="B175" t="str">
            <v>MULIYADI</v>
          </cell>
          <cell r="C175" t="str">
            <v>Awak II</v>
          </cell>
          <cell r="D175">
            <v>25</v>
          </cell>
        </row>
        <row r="176">
          <cell r="B176" t="str">
            <v>MURDANI</v>
          </cell>
          <cell r="C176" t="str">
            <v>Awak II</v>
          </cell>
          <cell r="D176">
            <v>20</v>
          </cell>
        </row>
        <row r="177">
          <cell r="B177" t="str">
            <v>MURJANI</v>
          </cell>
          <cell r="C177" t="str">
            <v>Awak II</v>
          </cell>
          <cell r="D177">
            <v>15</v>
          </cell>
        </row>
        <row r="178">
          <cell r="B178" t="str">
            <v>PUJIANTO</v>
          </cell>
          <cell r="C178" t="str">
            <v>Awak II</v>
          </cell>
          <cell r="D178">
            <v>15</v>
          </cell>
        </row>
        <row r="179">
          <cell r="B179" t="str">
            <v>RAHMAT HIDAYAT</v>
          </cell>
          <cell r="C179" t="str">
            <v>Awak II</v>
          </cell>
          <cell r="D179">
            <v>15</v>
          </cell>
        </row>
        <row r="180">
          <cell r="B180" t="str">
            <v>RAMDANI</v>
          </cell>
          <cell r="C180" t="str">
            <v>Awak II</v>
          </cell>
          <cell r="D180">
            <v>23</v>
          </cell>
        </row>
        <row r="181">
          <cell r="B181" t="str">
            <v>RIDUAN</v>
          </cell>
          <cell r="C181" t="str">
            <v>Awak II</v>
          </cell>
          <cell r="D181">
            <v>19</v>
          </cell>
        </row>
        <row r="182">
          <cell r="B182" t="str">
            <v>RUSANDI</v>
          </cell>
          <cell r="C182" t="str">
            <v>Awak II</v>
          </cell>
          <cell r="D182">
            <v>19</v>
          </cell>
        </row>
        <row r="183">
          <cell r="B183" t="str">
            <v>RUYANI</v>
          </cell>
          <cell r="C183" t="str">
            <v>Awak II</v>
          </cell>
          <cell r="D183">
            <v>18</v>
          </cell>
        </row>
        <row r="184">
          <cell r="B184" t="str">
            <v>SAID ABDURRAHMAN</v>
          </cell>
          <cell r="C184" t="str">
            <v>Awak II</v>
          </cell>
          <cell r="D184">
            <v>26</v>
          </cell>
        </row>
        <row r="185">
          <cell r="B185" t="str">
            <v xml:space="preserve">SAID SEH ABIDIN </v>
          </cell>
          <cell r="C185" t="str">
            <v>Awak II</v>
          </cell>
          <cell r="D185">
            <v>18</v>
          </cell>
        </row>
        <row r="186">
          <cell r="B186" t="str">
            <v>SAIFUL</v>
          </cell>
          <cell r="C186" t="str">
            <v>Awak II</v>
          </cell>
          <cell r="D186">
            <v>24</v>
          </cell>
        </row>
        <row r="187">
          <cell r="B187" t="str">
            <v>SANI</v>
          </cell>
          <cell r="C187" t="str">
            <v>Awak II</v>
          </cell>
          <cell r="D187">
            <v>19</v>
          </cell>
        </row>
        <row r="188">
          <cell r="B188" t="str">
            <v>SUBUR SUMARTONO</v>
          </cell>
          <cell r="C188" t="str">
            <v>Awak II</v>
          </cell>
          <cell r="D188">
            <v>21</v>
          </cell>
        </row>
        <row r="189">
          <cell r="B189" t="str">
            <v>SUPIANI</v>
          </cell>
          <cell r="C189" t="str">
            <v>Awak II</v>
          </cell>
          <cell r="D189">
            <v>4</v>
          </cell>
        </row>
        <row r="190">
          <cell r="B190" t="str">
            <v>SURIADI</v>
          </cell>
          <cell r="C190" t="str">
            <v>Awak II</v>
          </cell>
          <cell r="D190">
            <v>23</v>
          </cell>
        </row>
        <row r="191">
          <cell r="B191" t="str">
            <v>SURIANSYAH</v>
          </cell>
          <cell r="C191" t="str">
            <v>Awak II</v>
          </cell>
          <cell r="D191">
            <v>22</v>
          </cell>
        </row>
        <row r="192">
          <cell r="B192" t="str">
            <v>SYAIPULLAH</v>
          </cell>
          <cell r="C192" t="str">
            <v>Awak II</v>
          </cell>
          <cell r="D192">
            <v>15</v>
          </cell>
        </row>
        <row r="193">
          <cell r="B193" t="str">
            <v>SYARKAWI</v>
          </cell>
          <cell r="C193" t="str">
            <v>Awak II</v>
          </cell>
          <cell r="D193">
            <v>18</v>
          </cell>
        </row>
        <row r="194">
          <cell r="B194" t="str">
            <v>TONNY FAISAL</v>
          </cell>
          <cell r="C194" t="str">
            <v>Awak II</v>
          </cell>
          <cell r="D194">
            <v>20</v>
          </cell>
        </row>
        <row r="195">
          <cell r="B195" t="str">
            <v>YAMANI</v>
          </cell>
          <cell r="C195" t="str">
            <v>Awak II</v>
          </cell>
          <cell r="D195">
            <v>13</v>
          </cell>
        </row>
        <row r="196">
          <cell r="B196" t="str">
            <v>ZAINAL HADI</v>
          </cell>
          <cell r="C196" t="str">
            <v>Awak II</v>
          </cell>
          <cell r="D196">
            <v>24</v>
          </cell>
        </row>
        <row r="197">
          <cell r="B197" t="str">
            <v>SURIANSYAH (ODI)</v>
          </cell>
          <cell r="C197" t="str">
            <v>Awak II</v>
          </cell>
          <cell r="D197">
            <v>18</v>
          </cell>
        </row>
        <row r="198">
          <cell r="B198" t="str">
            <v>SUYANTO</v>
          </cell>
          <cell r="C198" t="str">
            <v>Awak II</v>
          </cell>
          <cell r="D198">
            <v>13</v>
          </cell>
        </row>
        <row r="199">
          <cell r="B199" t="str">
            <v>M. NURILLAH</v>
          </cell>
          <cell r="C199" t="str">
            <v>Awak II</v>
          </cell>
          <cell r="D199">
            <v>26</v>
          </cell>
        </row>
        <row r="211">
          <cell r="B211" t="str">
            <v>ALAMSYAH</v>
          </cell>
          <cell r="C211" t="str">
            <v>Awak II</v>
          </cell>
          <cell r="D211">
            <v>23</v>
          </cell>
        </row>
        <row r="212">
          <cell r="B212" t="str">
            <v>BADRI</v>
          </cell>
          <cell r="C212" t="str">
            <v>Awak II</v>
          </cell>
          <cell r="D212">
            <v>24</v>
          </cell>
        </row>
        <row r="213">
          <cell r="B213" t="str">
            <v>HERMANSYAH</v>
          </cell>
          <cell r="C213" t="str">
            <v>Awak II</v>
          </cell>
          <cell r="D213">
            <v>20</v>
          </cell>
        </row>
        <row r="214">
          <cell r="B214" t="str">
            <v>IRFAN HAIRANI</v>
          </cell>
          <cell r="C214" t="str">
            <v>Awak II</v>
          </cell>
          <cell r="D214">
            <v>24</v>
          </cell>
        </row>
        <row r="215">
          <cell r="B215" t="str">
            <v>M. ALFIAN NOOR</v>
          </cell>
          <cell r="C215" t="str">
            <v>Awak II</v>
          </cell>
          <cell r="D215">
            <v>24</v>
          </cell>
        </row>
        <row r="216">
          <cell r="B216" t="str">
            <v>M. RAKHMAN AL FARISI</v>
          </cell>
          <cell r="C216" t="str">
            <v>Awak II</v>
          </cell>
          <cell r="D216">
            <v>19</v>
          </cell>
        </row>
        <row r="217">
          <cell r="B217" t="str">
            <v>MARKUS BAMBANG</v>
          </cell>
          <cell r="C217" t="str">
            <v>Awak II</v>
          </cell>
          <cell r="D217">
            <v>25</v>
          </cell>
        </row>
        <row r="218">
          <cell r="B218" t="str">
            <v>SYAIFUL BAHRI</v>
          </cell>
          <cell r="C218" t="str">
            <v>Awak II</v>
          </cell>
          <cell r="D218">
            <v>32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JARMASIN"/>
      <sheetName val="absensi (2)"/>
      <sheetName val="absensi 16-31 jan 17"/>
      <sheetName val="absensi 1-15 feb 17"/>
    </sheetNames>
    <sheetDataSet>
      <sheetData sheetId="0">
        <row r="5">
          <cell r="B5" t="str">
            <v>ACHMAD NASOCHA</v>
          </cell>
          <cell r="C5" t="str">
            <v xml:space="preserve">Dispatcher </v>
          </cell>
        </row>
        <row r="6">
          <cell r="B6" t="str">
            <v>ACRAM HADIDI</v>
          </cell>
          <cell r="C6" t="str">
            <v>HSE Officer</v>
          </cell>
        </row>
        <row r="7">
          <cell r="B7" t="str">
            <v>AFIF AMRULLAH</v>
          </cell>
          <cell r="C7" t="str">
            <v>AST. APMS TBBM BANJARMASIN</v>
          </cell>
        </row>
        <row r="8">
          <cell r="B8" t="str">
            <v>AGUNG BUDI PRASATYA</v>
          </cell>
          <cell r="C8" t="str">
            <v>AST. APMS TBBM PULANG PISAU</v>
          </cell>
        </row>
        <row r="9">
          <cell r="B9" t="str">
            <v>AMAT RAMLI</v>
          </cell>
          <cell r="C9" t="str">
            <v>Ast. QQ</v>
          </cell>
        </row>
        <row r="10">
          <cell r="B10" t="str">
            <v>ANTONIUS LAMBA</v>
          </cell>
          <cell r="C10" t="str">
            <v>Adm. umum</v>
          </cell>
        </row>
        <row r="11">
          <cell r="B11" t="str">
            <v>ASHADI SAFARI</v>
          </cell>
          <cell r="C11" t="str">
            <v>Pws. Utama Operasional</v>
          </cell>
        </row>
        <row r="12">
          <cell r="B12" t="str">
            <v>BAHRIN NOOR</v>
          </cell>
          <cell r="C12" t="str">
            <v>Pws. Mekanik</v>
          </cell>
        </row>
        <row r="13">
          <cell r="B13" t="str">
            <v>GUSTI M. FATHULLAH</v>
          </cell>
          <cell r="C13" t="str">
            <v>Asisten QHSSE</v>
          </cell>
        </row>
        <row r="14">
          <cell r="B14" t="str">
            <v>HENDRA IRWANSYAH</v>
          </cell>
          <cell r="C14" t="str">
            <v>AST. APMS TBBM PANGKALAN BUN</v>
          </cell>
        </row>
        <row r="15">
          <cell r="B15" t="str">
            <v>HERMANSYAH</v>
          </cell>
          <cell r="C15" t="str">
            <v xml:space="preserve">Pengawas Lapangan </v>
          </cell>
        </row>
        <row r="16">
          <cell r="B16" t="str">
            <v>ISMAIL</v>
          </cell>
          <cell r="C16" t="str">
            <v>Ast. Mekanik</v>
          </cell>
        </row>
        <row r="17">
          <cell r="B17" t="str">
            <v>M. ICHSAN AMSYARI</v>
          </cell>
          <cell r="C17" t="str">
            <v>AST. APMS TBBM KOTABARU</v>
          </cell>
        </row>
        <row r="18">
          <cell r="B18" t="str">
            <v>M. NOOR</v>
          </cell>
          <cell r="C18" t="str">
            <v>Ast. Mekanik</v>
          </cell>
        </row>
        <row r="19">
          <cell r="B19" t="str">
            <v>MATURIDI</v>
          </cell>
          <cell r="C19" t="str">
            <v>Pws. Lapangan</v>
          </cell>
        </row>
        <row r="20">
          <cell r="B20" t="str">
            <v>PAUJI HAIRANOR</v>
          </cell>
          <cell r="C20" t="str">
            <v>Pws. Lapangan</v>
          </cell>
        </row>
        <row r="21">
          <cell r="B21" t="str">
            <v>RAMSIS.M.L</v>
          </cell>
          <cell r="C21" t="str">
            <v>Ast. QQ</v>
          </cell>
        </row>
        <row r="22">
          <cell r="B22" t="str">
            <v>RONNY AGUSETYAWAN</v>
          </cell>
          <cell r="C22" t="str">
            <v xml:space="preserve">Dispatcher </v>
          </cell>
        </row>
        <row r="23">
          <cell r="B23" t="str">
            <v>S. AKHMAD FAUZI</v>
          </cell>
          <cell r="C23" t="str">
            <v>Ast. QQ</v>
          </cell>
        </row>
        <row r="24">
          <cell r="B24" t="str">
            <v>SAYED LUTFIANSYAH</v>
          </cell>
          <cell r="C24" t="str">
            <v>IT Champion</v>
          </cell>
        </row>
        <row r="25">
          <cell r="B25" t="str">
            <v>SUGENG IRIANTO</v>
          </cell>
          <cell r="C25" t="str">
            <v>AST. APMS TBBM SAMPIT</v>
          </cell>
        </row>
        <row r="26">
          <cell r="B26" t="str">
            <v>SUPIANI</v>
          </cell>
          <cell r="C26" t="str">
            <v>Ast. QQ</v>
          </cell>
        </row>
        <row r="27">
          <cell r="B27" t="str">
            <v>SYAIFUL RAHMAN</v>
          </cell>
          <cell r="C27" t="str">
            <v xml:space="preserve">Dispatcher </v>
          </cell>
        </row>
        <row r="28">
          <cell r="B28" t="str">
            <v>YUDIT INDRAWATY</v>
          </cell>
          <cell r="C28" t="str">
            <v>Keuangan</v>
          </cell>
        </row>
        <row r="29">
          <cell r="B29" t="str">
            <v>HIDAYATUN NISA</v>
          </cell>
          <cell r="C29" t="str">
            <v>Tenaga Medis</v>
          </cell>
        </row>
        <row r="30">
          <cell r="B30" t="str">
            <v>SARIF HUSIN</v>
          </cell>
          <cell r="C30" t="str">
            <v>Ast. QQ</v>
          </cell>
        </row>
        <row r="42">
          <cell r="B42" t="str">
            <v>A. TALIB</v>
          </cell>
          <cell r="C42" t="str">
            <v>Awak I</v>
          </cell>
          <cell r="D42">
            <v>20</v>
          </cell>
        </row>
        <row r="43">
          <cell r="B43" t="str">
            <v>A. WAHYUDI</v>
          </cell>
          <cell r="C43" t="str">
            <v>Awak I</v>
          </cell>
          <cell r="D43">
            <v>20</v>
          </cell>
        </row>
        <row r="44">
          <cell r="B44" t="str">
            <v>ABDUL BASYITH</v>
          </cell>
          <cell r="C44" t="str">
            <v>Awak I</v>
          </cell>
          <cell r="D44">
            <v>21</v>
          </cell>
        </row>
        <row r="45">
          <cell r="B45" t="str">
            <v>ABDUL HAMID</v>
          </cell>
          <cell r="C45" t="str">
            <v>Awak I</v>
          </cell>
          <cell r="D45">
            <v>22</v>
          </cell>
        </row>
        <row r="46">
          <cell r="B46" t="str">
            <v>ADI SUPIAN</v>
          </cell>
          <cell r="C46" t="str">
            <v>Awak I</v>
          </cell>
          <cell r="D46">
            <v>21</v>
          </cell>
        </row>
        <row r="47">
          <cell r="B47" t="str">
            <v>ADI WIDODO</v>
          </cell>
          <cell r="C47" t="str">
            <v>Awak I</v>
          </cell>
          <cell r="D47">
            <v>20</v>
          </cell>
        </row>
        <row r="48">
          <cell r="B48" t="str">
            <v>ADNANI</v>
          </cell>
          <cell r="C48" t="str">
            <v>Awak I</v>
          </cell>
          <cell r="D48">
            <v>17</v>
          </cell>
        </row>
        <row r="49">
          <cell r="B49" t="str">
            <v>ALI SADIKIN</v>
          </cell>
          <cell r="C49" t="str">
            <v>Awak I</v>
          </cell>
          <cell r="D49">
            <v>25</v>
          </cell>
        </row>
        <row r="50">
          <cell r="B50" t="str">
            <v>ALOYSIUS S. IRWAN</v>
          </cell>
          <cell r="C50" t="str">
            <v>Awak I</v>
          </cell>
          <cell r="D50">
            <v>28</v>
          </cell>
        </row>
        <row r="51">
          <cell r="B51" t="str">
            <v>ANDIN MAHMY</v>
          </cell>
          <cell r="C51" t="str">
            <v>Awak I</v>
          </cell>
          <cell r="D51">
            <v>16</v>
          </cell>
        </row>
        <row r="52">
          <cell r="B52" t="str">
            <v>ANDRI</v>
          </cell>
          <cell r="C52" t="str">
            <v>Awak I</v>
          </cell>
          <cell r="D52">
            <v>20</v>
          </cell>
        </row>
        <row r="53">
          <cell r="B53" t="str">
            <v>ANSYARI</v>
          </cell>
          <cell r="C53" t="str">
            <v>Awak I</v>
          </cell>
          <cell r="D53">
            <v>20</v>
          </cell>
        </row>
        <row r="54">
          <cell r="B54" t="str">
            <v>ARI PERMANA</v>
          </cell>
          <cell r="C54" t="str">
            <v>Awak I</v>
          </cell>
          <cell r="D54">
            <v>17</v>
          </cell>
        </row>
        <row r="55">
          <cell r="B55" t="str">
            <v>ARIE  SETIAWAN</v>
          </cell>
          <cell r="C55" t="str">
            <v>Awak I</v>
          </cell>
          <cell r="D55">
            <v>13</v>
          </cell>
        </row>
        <row r="56">
          <cell r="B56" t="str">
            <v>ASNAN</v>
          </cell>
          <cell r="C56" t="str">
            <v>Awak I</v>
          </cell>
          <cell r="D56">
            <v>17</v>
          </cell>
        </row>
        <row r="57">
          <cell r="B57" t="str">
            <v>BADARUDDIN NOOR</v>
          </cell>
          <cell r="C57" t="str">
            <v>Awak I</v>
          </cell>
          <cell r="D57">
            <v>18</v>
          </cell>
        </row>
        <row r="58">
          <cell r="B58" t="str">
            <v>BUDIONO</v>
          </cell>
          <cell r="C58" t="str">
            <v>Awak I</v>
          </cell>
          <cell r="D58">
            <v>20</v>
          </cell>
        </row>
        <row r="59">
          <cell r="B59" t="str">
            <v>DEVIYANI</v>
          </cell>
          <cell r="C59" t="str">
            <v>Awak I</v>
          </cell>
          <cell r="D59">
            <v>10</v>
          </cell>
        </row>
        <row r="60">
          <cell r="B60" t="str">
            <v>DIAN AJI MULIA</v>
          </cell>
          <cell r="C60" t="str">
            <v>Awak I</v>
          </cell>
          <cell r="D60">
            <v>13</v>
          </cell>
        </row>
        <row r="61">
          <cell r="B61" t="str">
            <v>EDDY RACHMAT</v>
          </cell>
          <cell r="C61" t="str">
            <v>Awak I</v>
          </cell>
          <cell r="D61">
            <v>4</v>
          </cell>
        </row>
        <row r="62">
          <cell r="B62" t="str">
            <v>ERPUNANSYAH</v>
          </cell>
          <cell r="C62" t="str">
            <v>Awak I</v>
          </cell>
          <cell r="D62">
            <v>23</v>
          </cell>
        </row>
        <row r="63">
          <cell r="B63" t="str">
            <v>FAKHLIANI</v>
          </cell>
          <cell r="C63" t="str">
            <v>Awak I</v>
          </cell>
          <cell r="D63">
            <v>14</v>
          </cell>
        </row>
        <row r="64">
          <cell r="B64" t="str">
            <v>FAZERIANSYAH</v>
          </cell>
          <cell r="C64" t="str">
            <v>Awak I</v>
          </cell>
          <cell r="D64">
            <v>21</v>
          </cell>
        </row>
        <row r="65">
          <cell r="B65" t="str">
            <v>FITRIANSYAH</v>
          </cell>
          <cell r="C65" t="str">
            <v>Awak I</v>
          </cell>
          <cell r="D65">
            <v>23</v>
          </cell>
        </row>
        <row r="66">
          <cell r="B66" t="str">
            <v>FITRIYADI</v>
          </cell>
          <cell r="C66" t="str">
            <v>Awak I</v>
          </cell>
          <cell r="D66">
            <v>19</v>
          </cell>
        </row>
        <row r="67">
          <cell r="B67" t="str">
            <v>FUAD</v>
          </cell>
          <cell r="C67" t="str">
            <v xml:space="preserve">Awak I </v>
          </cell>
          <cell r="D67">
            <v>19</v>
          </cell>
        </row>
        <row r="68">
          <cell r="B68" t="str">
            <v>GUSTI IKHSAN</v>
          </cell>
          <cell r="C68" t="str">
            <v xml:space="preserve">Awak I </v>
          </cell>
          <cell r="D68">
            <v>21</v>
          </cell>
        </row>
        <row r="69">
          <cell r="B69" t="str">
            <v>HAIRUN</v>
          </cell>
          <cell r="C69" t="str">
            <v>Awak I</v>
          </cell>
          <cell r="D69">
            <v>16</v>
          </cell>
        </row>
        <row r="70">
          <cell r="B70" t="str">
            <v>HERIS SUDIN</v>
          </cell>
          <cell r="C70" t="str">
            <v>Awak I</v>
          </cell>
          <cell r="D70">
            <v>15</v>
          </cell>
        </row>
        <row r="71">
          <cell r="B71" t="str">
            <v>HERMANSYAH</v>
          </cell>
          <cell r="C71" t="str">
            <v>Awak I</v>
          </cell>
          <cell r="D71">
            <v>19</v>
          </cell>
        </row>
        <row r="72">
          <cell r="B72" t="str">
            <v>HUMAIDI</v>
          </cell>
          <cell r="C72" t="str">
            <v>Awak I</v>
          </cell>
          <cell r="D72">
            <v>25</v>
          </cell>
        </row>
        <row r="73">
          <cell r="B73" t="str">
            <v>IRWANDA</v>
          </cell>
          <cell r="C73" t="str">
            <v>Awak I</v>
          </cell>
          <cell r="D73">
            <v>19</v>
          </cell>
        </row>
        <row r="74">
          <cell r="B74" t="str">
            <v>JAMANI</v>
          </cell>
          <cell r="C74" t="str">
            <v xml:space="preserve">Awak I </v>
          </cell>
          <cell r="D74">
            <v>19</v>
          </cell>
        </row>
        <row r="75">
          <cell r="B75" t="str">
            <v>JANI</v>
          </cell>
          <cell r="C75" t="str">
            <v>Awak I</v>
          </cell>
          <cell r="D75">
            <v>20</v>
          </cell>
        </row>
        <row r="76">
          <cell r="B76" t="str">
            <v>JURI</v>
          </cell>
          <cell r="C76" t="str">
            <v>Awak I</v>
          </cell>
          <cell r="D76">
            <v>17</v>
          </cell>
        </row>
        <row r="77">
          <cell r="B77" t="str">
            <v>KARTINIADI</v>
          </cell>
          <cell r="C77" t="str">
            <v>Awak I</v>
          </cell>
          <cell r="D77">
            <v>15</v>
          </cell>
        </row>
        <row r="78">
          <cell r="B78" t="str">
            <v>LAMSIN</v>
          </cell>
          <cell r="C78" t="str">
            <v>Awak I</v>
          </cell>
          <cell r="D78">
            <v>19</v>
          </cell>
        </row>
        <row r="79">
          <cell r="B79" t="str">
            <v>M. HENDRYANNOR</v>
          </cell>
          <cell r="C79" t="str">
            <v>Awak I</v>
          </cell>
          <cell r="D79">
            <v>24</v>
          </cell>
        </row>
        <row r="80">
          <cell r="B80" t="str">
            <v>M. MUSA</v>
          </cell>
          <cell r="C80" t="str">
            <v>Awak I</v>
          </cell>
          <cell r="D80">
            <v>19</v>
          </cell>
        </row>
        <row r="81">
          <cell r="B81" t="str">
            <v>M. SYAMSIR</v>
          </cell>
          <cell r="C81" t="str">
            <v>Awak I</v>
          </cell>
          <cell r="D81">
            <v>19</v>
          </cell>
        </row>
        <row r="82">
          <cell r="B82" t="str">
            <v>MASHURI</v>
          </cell>
          <cell r="C82" t="str">
            <v>Awak I</v>
          </cell>
          <cell r="D82">
            <v>19</v>
          </cell>
        </row>
        <row r="83">
          <cell r="B83" t="str">
            <v>MAZJANI</v>
          </cell>
          <cell r="C83" t="str">
            <v xml:space="preserve">Awak I </v>
          </cell>
          <cell r="D83">
            <v>23</v>
          </cell>
        </row>
        <row r="84">
          <cell r="B84" t="str">
            <v>MUHAMMAD FAISAL</v>
          </cell>
          <cell r="C84" t="str">
            <v>Awak I</v>
          </cell>
          <cell r="D84">
            <v>18</v>
          </cell>
        </row>
        <row r="85">
          <cell r="B85" t="str">
            <v>MUHAMMAD NUH</v>
          </cell>
          <cell r="C85" t="str">
            <v>Awak I</v>
          </cell>
          <cell r="D85">
            <v>21</v>
          </cell>
        </row>
        <row r="86">
          <cell r="B86" t="str">
            <v>MUJAIRI</v>
          </cell>
          <cell r="C86" t="str">
            <v>Awak I</v>
          </cell>
          <cell r="D86">
            <v>19</v>
          </cell>
        </row>
        <row r="87">
          <cell r="B87" t="str">
            <v>NASRULLAH</v>
          </cell>
          <cell r="C87" t="str">
            <v>Awak I</v>
          </cell>
          <cell r="D87">
            <v>11</v>
          </cell>
        </row>
        <row r="88">
          <cell r="B88" t="str">
            <v>NORYADI</v>
          </cell>
          <cell r="C88" t="str">
            <v>Awak I</v>
          </cell>
          <cell r="D88">
            <v>25</v>
          </cell>
        </row>
        <row r="89">
          <cell r="B89" t="str">
            <v>RAHMAD FAUZAN</v>
          </cell>
          <cell r="C89" t="str">
            <v xml:space="preserve">Awak I </v>
          </cell>
          <cell r="D89">
            <v>12</v>
          </cell>
        </row>
        <row r="90">
          <cell r="B90" t="str">
            <v>RAHMATILLAH</v>
          </cell>
          <cell r="C90" t="str">
            <v>Awak I</v>
          </cell>
          <cell r="D90">
            <v>13</v>
          </cell>
        </row>
        <row r="91">
          <cell r="B91" t="str">
            <v>RAHMAWI</v>
          </cell>
          <cell r="C91" t="str">
            <v>Awak I</v>
          </cell>
          <cell r="D91">
            <v>16</v>
          </cell>
        </row>
        <row r="92">
          <cell r="B92" t="str">
            <v>RUDIANI</v>
          </cell>
          <cell r="C92" t="str">
            <v>Awak I</v>
          </cell>
          <cell r="D92">
            <v>22</v>
          </cell>
        </row>
        <row r="93">
          <cell r="B93" t="str">
            <v>RUDY IRAWAN</v>
          </cell>
          <cell r="C93" t="str">
            <v>Awak I</v>
          </cell>
          <cell r="D93">
            <v>19</v>
          </cell>
        </row>
        <row r="94">
          <cell r="B94" t="str">
            <v>RUDY SETYAWAN</v>
          </cell>
          <cell r="C94" t="str">
            <v>Awak I</v>
          </cell>
          <cell r="D94">
            <v>19</v>
          </cell>
        </row>
        <row r="95">
          <cell r="B95" t="str">
            <v>SELAMAT TRY GANDA</v>
          </cell>
          <cell r="C95" t="str">
            <v>Awak I</v>
          </cell>
          <cell r="D95">
            <v>20</v>
          </cell>
        </row>
        <row r="96">
          <cell r="B96" t="str">
            <v>SLAMET HARIANTO</v>
          </cell>
          <cell r="C96" t="str">
            <v>Awak I</v>
          </cell>
          <cell r="D96">
            <v>24</v>
          </cell>
        </row>
        <row r="97">
          <cell r="B97" t="str">
            <v>SOLEH MUKSIN</v>
          </cell>
          <cell r="C97" t="str">
            <v>Awak I</v>
          </cell>
          <cell r="D97">
            <v>22</v>
          </cell>
        </row>
        <row r="98">
          <cell r="B98" t="str">
            <v>SOLIKIN</v>
          </cell>
          <cell r="C98" t="str">
            <v>Awak I</v>
          </cell>
          <cell r="D98">
            <v>21</v>
          </cell>
        </row>
        <row r="99">
          <cell r="B99" t="str">
            <v>SUHAIMI</v>
          </cell>
          <cell r="C99" t="str">
            <v>Awak I</v>
          </cell>
          <cell r="D99">
            <v>21</v>
          </cell>
        </row>
        <row r="100">
          <cell r="B100" t="str">
            <v>SUHELMI</v>
          </cell>
          <cell r="C100" t="str">
            <v>Awak I</v>
          </cell>
          <cell r="D100">
            <v>21</v>
          </cell>
        </row>
        <row r="101">
          <cell r="B101" t="str">
            <v>SURIANSYAH ( SACONK)</v>
          </cell>
          <cell r="C101" t="str">
            <v>Awak I</v>
          </cell>
          <cell r="D101">
            <v>18</v>
          </cell>
        </row>
        <row r="102">
          <cell r="B102" t="str">
            <v>SURIANSYAH (PK)</v>
          </cell>
          <cell r="C102" t="str">
            <v xml:space="preserve">Awak I </v>
          </cell>
          <cell r="D102">
            <v>20</v>
          </cell>
        </row>
        <row r="103">
          <cell r="B103" t="str">
            <v>SURYANTO</v>
          </cell>
          <cell r="C103" t="str">
            <v>Awak I</v>
          </cell>
          <cell r="D103">
            <v>16</v>
          </cell>
        </row>
        <row r="104">
          <cell r="B104" t="str">
            <v>SYAHRANI</v>
          </cell>
          <cell r="C104" t="str">
            <v>Awak I</v>
          </cell>
          <cell r="D104">
            <v>13</v>
          </cell>
        </row>
        <row r="105">
          <cell r="B105" t="str">
            <v>SYARIFUDDIN NOOR</v>
          </cell>
          <cell r="C105" t="str">
            <v>Awak I</v>
          </cell>
          <cell r="D105">
            <v>18</v>
          </cell>
        </row>
        <row r="106">
          <cell r="B106" t="str">
            <v>SYARIFUDIN</v>
          </cell>
          <cell r="C106" t="str">
            <v>Awak I</v>
          </cell>
          <cell r="D106">
            <v>20</v>
          </cell>
        </row>
        <row r="107">
          <cell r="B107" t="str">
            <v>TAURAN BUSTANI</v>
          </cell>
          <cell r="C107" t="str">
            <v>Awak I</v>
          </cell>
          <cell r="D107">
            <v>8</v>
          </cell>
        </row>
        <row r="108">
          <cell r="B108" t="str">
            <v>ZAINAL ABIDIN</v>
          </cell>
          <cell r="C108" t="str">
            <v>Awak I</v>
          </cell>
          <cell r="D108">
            <v>24</v>
          </cell>
        </row>
        <row r="109">
          <cell r="B109" t="str">
            <v>ZAINUDDIN</v>
          </cell>
          <cell r="C109" t="str">
            <v>Awak I</v>
          </cell>
          <cell r="D109">
            <v>20</v>
          </cell>
        </row>
        <row r="110">
          <cell r="B110" t="str">
            <v>ZAINUDDIN. A</v>
          </cell>
          <cell r="C110" t="str">
            <v>Awak I</v>
          </cell>
          <cell r="D110">
            <v>18</v>
          </cell>
        </row>
        <row r="111">
          <cell r="B111" t="str">
            <v>ANDIN MUFDI ARIFIN</v>
          </cell>
          <cell r="C111" t="str">
            <v>Awak I</v>
          </cell>
          <cell r="D111">
            <v>16</v>
          </cell>
        </row>
        <row r="112">
          <cell r="B112" t="str">
            <v>ARBANI</v>
          </cell>
          <cell r="C112" t="str">
            <v>Awak I</v>
          </cell>
          <cell r="D112">
            <v>13</v>
          </cell>
        </row>
        <row r="113">
          <cell r="B113" t="str">
            <v>FITRIYADI</v>
          </cell>
          <cell r="C113" t="str">
            <v>Awak I</v>
          </cell>
          <cell r="D113">
            <v>18</v>
          </cell>
        </row>
        <row r="114">
          <cell r="B114" t="str">
            <v>HARIS FADHILLAH</v>
          </cell>
          <cell r="C114" t="str">
            <v>Awak I</v>
          </cell>
          <cell r="D114">
            <v>18</v>
          </cell>
        </row>
        <row r="115">
          <cell r="B115" t="str">
            <v>RAHMANI</v>
          </cell>
          <cell r="C115" t="str">
            <v>Awak I</v>
          </cell>
          <cell r="D115">
            <v>21</v>
          </cell>
        </row>
        <row r="116">
          <cell r="B116" t="str">
            <v>ZULKIFLI</v>
          </cell>
          <cell r="C116" t="str">
            <v>Awak I</v>
          </cell>
          <cell r="D116">
            <v>25</v>
          </cell>
        </row>
        <row r="117">
          <cell r="B117" t="str">
            <v>A. RANDY FAISAL</v>
          </cell>
          <cell r="C117" t="str">
            <v>Awak I</v>
          </cell>
          <cell r="D117">
            <v>18</v>
          </cell>
        </row>
        <row r="129">
          <cell r="B129" t="str">
            <v>ABDUL HARIS</v>
          </cell>
          <cell r="C129" t="str">
            <v xml:space="preserve">Awak II </v>
          </cell>
          <cell r="D129">
            <v>21</v>
          </cell>
        </row>
        <row r="130">
          <cell r="B130" t="str">
            <v>ABDUL KARIM</v>
          </cell>
          <cell r="C130" t="str">
            <v xml:space="preserve">Awak II </v>
          </cell>
          <cell r="D130">
            <v>17</v>
          </cell>
        </row>
        <row r="131">
          <cell r="B131" t="str">
            <v>ABDUL MUTHALIB</v>
          </cell>
          <cell r="C131" t="str">
            <v>Awak II</v>
          </cell>
          <cell r="D131">
            <v>12</v>
          </cell>
        </row>
        <row r="132">
          <cell r="B132" t="str">
            <v>ABDUL RASYID</v>
          </cell>
          <cell r="C132" t="str">
            <v>Awak II</v>
          </cell>
          <cell r="D132">
            <v>24</v>
          </cell>
        </row>
        <row r="133">
          <cell r="B133" t="str">
            <v>ADANG KOSWARA</v>
          </cell>
          <cell r="C133" t="str">
            <v>Awak II</v>
          </cell>
          <cell r="D133">
            <v>24</v>
          </cell>
        </row>
        <row r="134">
          <cell r="B134" t="str">
            <v>ADIK SAPUTRA</v>
          </cell>
          <cell r="C134" t="str">
            <v xml:space="preserve">Awak II </v>
          </cell>
          <cell r="D134">
            <v>24</v>
          </cell>
        </row>
        <row r="135">
          <cell r="B135" t="str">
            <v>AGUNG ARIADY</v>
          </cell>
          <cell r="C135" t="str">
            <v>Awak II</v>
          </cell>
          <cell r="D135">
            <v>16</v>
          </cell>
        </row>
        <row r="136">
          <cell r="B136" t="str">
            <v>AHMAD RIDUANSYAH</v>
          </cell>
          <cell r="C136" t="str">
            <v>Awak II</v>
          </cell>
          <cell r="D136">
            <v>22</v>
          </cell>
        </row>
        <row r="137">
          <cell r="B137" t="str">
            <v>AHMAD RIFANI</v>
          </cell>
          <cell r="C137" t="str">
            <v xml:space="preserve">Awak II </v>
          </cell>
          <cell r="D137">
            <v>23</v>
          </cell>
        </row>
        <row r="138">
          <cell r="B138" t="str">
            <v>AHMAD RIYANTO</v>
          </cell>
          <cell r="C138" t="str">
            <v>Awak II</v>
          </cell>
          <cell r="D138">
            <v>19</v>
          </cell>
        </row>
        <row r="139">
          <cell r="B139" t="str">
            <v>AHMADIAN NOOR</v>
          </cell>
          <cell r="C139" t="str">
            <v>Awak II</v>
          </cell>
          <cell r="D139">
            <v>16</v>
          </cell>
        </row>
        <row r="140">
          <cell r="B140" t="str">
            <v>AKHMAD FAUZI</v>
          </cell>
          <cell r="C140" t="str">
            <v>Awak II</v>
          </cell>
          <cell r="D140">
            <v>18</v>
          </cell>
        </row>
        <row r="141">
          <cell r="B141" t="str">
            <v>AKHMAD SAUKANI</v>
          </cell>
          <cell r="C141" t="str">
            <v>Awak II</v>
          </cell>
          <cell r="D141">
            <v>24</v>
          </cell>
        </row>
        <row r="142">
          <cell r="B142" t="str">
            <v>APRIYATMAN</v>
          </cell>
          <cell r="C142" t="str">
            <v>Awak II</v>
          </cell>
          <cell r="D142">
            <v>23</v>
          </cell>
        </row>
        <row r="143">
          <cell r="B143" t="str">
            <v>AS'ARI</v>
          </cell>
          <cell r="C143" t="str">
            <v>Awak II</v>
          </cell>
          <cell r="D143">
            <v>19</v>
          </cell>
        </row>
        <row r="144">
          <cell r="B144" t="str">
            <v>ASMADI</v>
          </cell>
          <cell r="C144" t="str">
            <v>Awak II</v>
          </cell>
          <cell r="D144">
            <v>12</v>
          </cell>
        </row>
        <row r="145">
          <cell r="B145" t="str">
            <v>AULIA RAHMAN</v>
          </cell>
          <cell r="C145" t="str">
            <v>Awak II</v>
          </cell>
          <cell r="D145">
            <v>20</v>
          </cell>
        </row>
        <row r="146">
          <cell r="B146" t="str">
            <v>BAHRIANSYAH</v>
          </cell>
          <cell r="C146" t="str">
            <v>Awak II</v>
          </cell>
          <cell r="D146">
            <v>19</v>
          </cell>
        </row>
        <row r="147">
          <cell r="B147" t="str">
            <v>BUDI SANTOSO</v>
          </cell>
          <cell r="C147" t="str">
            <v xml:space="preserve">Awak II </v>
          </cell>
          <cell r="D147">
            <v>14</v>
          </cell>
        </row>
        <row r="148">
          <cell r="B148" t="str">
            <v>Ch. BAMBANG APRIYANTO</v>
          </cell>
          <cell r="C148" t="str">
            <v>Awak II</v>
          </cell>
          <cell r="D148">
            <v>20</v>
          </cell>
        </row>
        <row r="149">
          <cell r="B149" t="str">
            <v>DARDIANSYAH</v>
          </cell>
          <cell r="C149" t="str">
            <v>Awak II</v>
          </cell>
          <cell r="D149">
            <v>14</v>
          </cell>
        </row>
        <row r="150">
          <cell r="B150" t="str">
            <v>DONNY SULISTIONO H.</v>
          </cell>
          <cell r="C150" t="str">
            <v>Awak II</v>
          </cell>
          <cell r="D150">
            <v>16</v>
          </cell>
        </row>
        <row r="151">
          <cell r="B151" t="str">
            <v>EDDY SWASTIAN</v>
          </cell>
          <cell r="C151" t="str">
            <v>Awak II</v>
          </cell>
          <cell r="D151">
            <v>19</v>
          </cell>
        </row>
        <row r="152">
          <cell r="B152" t="str">
            <v>ERLANGGA SEPTIYANI</v>
          </cell>
          <cell r="C152" t="str">
            <v>Awak II</v>
          </cell>
          <cell r="D152">
            <v>24</v>
          </cell>
        </row>
        <row r="153">
          <cell r="B153" t="str">
            <v>FAHRI INAYAT</v>
          </cell>
          <cell r="C153" t="str">
            <v>Awak II</v>
          </cell>
          <cell r="D153">
            <v>20</v>
          </cell>
        </row>
        <row r="154">
          <cell r="B154" t="str">
            <v>GILANG SARWO W.G.</v>
          </cell>
          <cell r="C154" t="str">
            <v xml:space="preserve">Awak II </v>
          </cell>
          <cell r="D154">
            <v>18</v>
          </cell>
        </row>
        <row r="155">
          <cell r="B155" t="str">
            <v>HAIRULLAH</v>
          </cell>
          <cell r="C155" t="str">
            <v>Awak II</v>
          </cell>
          <cell r="D155">
            <v>19</v>
          </cell>
        </row>
        <row r="156">
          <cell r="B156" t="str">
            <v>HARUN WARIANSYAH</v>
          </cell>
          <cell r="C156" t="str">
            <v>Awak II</v>
          </cell>
          <cell r="D156">
            <v>5</v>
          </cell>
        </row>
        <row r="157">
          <cell r="B157" t="str">
            <v>HERMAN</v>
          </cell>
          <cell r="C157" t="str">
            <v>Awak II</v>
          </cell>
          <cell r="D157">
            <v>20</v>
          </cell>
        </row>
        <row r="158">
          <cell r="B158" t="str">
            <v>IBNU HADI</v>
          </cell>
          <cell r="C158" t="str">
            <v>Awak II</v>
          </cell>
          <cell r="D158">
            <v>27</v>
          </cell>
        </row>
        <row r="159">
          <cell r="B159" t="str">
            <v>IMAM DENI RANTAUAN</v>
          </cell>
          <cell r="C159" t="str">
            <v>Awak II</v>
          </cell>
          <cell r="D159">
            <v>12</v>
          </cell>
        </row>
        <row r="160">
          <cell r="B160" t="str">
            <v>IRPANANTO</v>
          </cell>
          <cell r="C160" t="str">
            <v>Awak II</v>
          </cell>
          <cell r="D160">
            <v>20</v>
          </cell>
        </row>
        <row r="161">
          <cell r="B161" t="str">
            <v>IRWAN YUSFI</v>
          </cell>
          <cell r="C161" t="str">
            <v>Awak II</v>
          </cell>
          <cell r="D161">
            <v>15</v>
          </cell>
        </row>
        <row r="162">
          <cell r="B162" t="str">
            <v>JOHANSYAH</v>
          </cell>
          <cell r="C162" t="str">
            <v xml:space="preserve">Awak II </v>
          </cell>
          <cell r="D162">
            <v>29</v>
          </cell>
        </row>
        <row r="163">
          <cell r="B163" t="str">
            <v>KASAM RIYANTO</v>
          </cell>
          <cell r="C163" t="str">
            <v xml:space="preserve">Awak II </v>
          </cell>
          <cell r="D163">
            <v>18</v>
          </cell>
        </row>
        <row r="164">
          <cell r="B164" t="str">
            <v>M. ANDERIANSYAH</v>
          </cell>
          <cell r="C164" t="str">
            <v>Awak II</v>
          </cell>
          <cell r="D164">
            <v>20</v>
          </cell>
        </row>
        <row r="165">
          <cell r="B165" t="str">
            <v>M. CENDIKIAWAN M.</v>
          </cell>
          <cell r="C165" t="str">
            <v>Awak II</v>
          </cell>
          <cell r="D165">
            <v>27</v>
          </cell>
        </row>
        <row r="166">
          <cell r="B166" t="str">
            <v>M. RAJIB</v>
          </cell>
          <cell r="C166" t="str">
            <v>Awak II</v>
          </cell>
          <cell r="D166">
            <v>20</v>
          </cell>
        </row>
        <row r="167">
          <cell r="B167" t="str">
            <v>M. YUSUF (odi)</v>
          </cell>
          <cell r="C167" t="str">
            <v>Awak II</v>
          </cell>
          <cell r="D167">
            <v>21</v>
          </cell>
        </row>
        <row r="168">
          <cell r="B168" t="str">
            <v>MAHRIANSYAH</v>
          </cell>
          <cell r="C168" t="str">
            <v>Awak II</v>
          </cell>
          <cell r="D168">
            <v>20</v>
          </cell>
        </row>
        <row r="169">
          <cell r="B169" t="str">
            <v>MALIK</v>
          </cell>
          <cell r="C169" t="str">
            <v>Awak II</v>
          </cell>
          <cell r="D169">
            <v>18</v>
          </cell>
        </row>
        <row r="170">
          <cell r="B170" t="str">
            <v>MASRIFANI</v>
          </cell>
          <cell r="C170" t="str">
            <v>Awak II</v>
          </cell>
          <cell r="D170">
            <v>17</v>
          </cell>
        </row>
        <row r="171">
          <cell r="B171" t="str">
            <v>MUAMMAR</v>
          </cell>
          <cell r="C171" t="str">
            <v>Awak II</v>
          </cell>
          <cell r="D171">
            <v>21</v>
          </cell>
        </row>
        <row r="172">
          <cell r="B172" t="str">
            <v>MUHAMMAD YAMANI</v>
          </cell>
          <cell r="C172" t="str">
            <v>Awak II</v>
          </cell>
          <cell r="D172">
            <v>18</v>
          </cell>
        </row>
        <row r="173">
          <cell r="B173" t="str">
            <v>MUHAMMAD YUSUF (MMI)</v>
          </cell>
          <cell r="C173" t="str">
            <v>Awak II</v>
          </cell>
          <cell r="D173">
            <v>24</v>
          </cell>
        </row>
        <row r="174">
          <cell r="B174" t="str">
            <v>MUKHTAR</v>
          </cell>
          <cell r="C174" t="str">
            <v>Awak II</v>
          </cell>
          <cell r="D174">
            <v>14</v>
          </cell>
        </row>
        <row r="175">
          <cell r="B175" t="str">
            <v>MULIYADI</v>
          </cell>
          <cell r="C175" t="str">
            <v>Awak II</v>
          </cell>
          <cell r="D175">
            <v>25</v>
          </cell>
        </row>
        <row r="176">
          <cell r="B176" t="str">
            <v>MURDANI</v>
          </cell>
          <cell r="C176" t="str">
            <v>Awak II</v>
          </cell>
          <cell r="D176">
            <v>20</v>
          </cell>
        </row>
        <row r="177">
          <cell r="B177" t="str">
            <v>MURJANI</v>
          </cell>
          <cell r="C177" t="str">
            <v>Awak II</v>
          </cell>
          <cell r="D177">
            <v>15</v>
          </cell>
        </row>
        <row r="178">
          <cell r="B178" t="str">
            <v>PUJIANTO</v>
          </cell>
          <cell r="C178" t="str">
            <v>Awak II</v>
          </cell>
          <cell r="D178">
            <v>15</v>
          </cell>
        </row>
        <row r="179">
          <cell r="B179" t="str">
            <v>RAHMAT HIDAYAT</v>
          </cell>
          <cell r="C179" t="str">
            <v>Awak II</v>
          </cell>
          <cell r="D179">
            <v>15</v>
          </cell>
        </row>
        <row r="180">
          <cell r="B180" t="str">
            <v>RAMDANI</v>
          </cell>
          <cell r="C180" t="str">
            <v>Awak II</v>
          </cell>
          <cell r="D180">
            <v>23</v>
          </cell>
        </row>
        <row r="181">
          <cell r="B181" t="str">
            <v>RIDUAN</v>
          </cell>
          <cell r="C181" t="str">
            <v>Awak II</v>
          </cell>
          <cell r="D181">
            <v>19</v>
          </cell>
        </row>
        <row r="182">
          <cell r="B182" t="str">
            <v>RUSANDI</v>
          </cell>
          <cell r="C182" t="str">
            <v>Awak II</v>
          </cell>
          <cell r="D182">
            <v>19</v>
          </cell>
        </row>
        <row r="183">
          <cell r="B183" t="str">
            <v>RUYANI</v>
          </cell>
          <cell r="C183" t="str">
            <v>Awak II</v>
          </cell>
          <cell r="D183">
            <v>18</v>
          </cell>
        </row>
        <row r="184">
          <cell r="B184" t="str">
            <v>SAID ABDURRAHMAN</v>
          </cell>
          <cell r="C184" t="str">
            <v>Awak II</v>
          </cell>
          <cell r="D184">
            <v>26</v>
          </cell>
        </row>
        <row r="185">
          <cell r="B185" t="str">
            <v xml:space="preserve">SAID SEH ABIDIN </v>
          </cell>
          <cell r="C185" t="str">
            <v>Awak II</v>
          </cell>
          <cell r="D185">
            <v>18</v>
          </cell>
        </row>
        <row r="186">
          <cell r="B186" t="str">
            <v>SAIFUL</v>
          </cell>
          <cell r="C186" t="str">
            <v>Awak II</v>
          </cell>
          <cell r="D186">
            <v>24</v>
          </cell>
        </row>
        <row r="187">
          <cell r="B187" t="str">
            <v>SANI</v>
          </cell>
          <cell r="C187" t="str">
            <v>Awak II</v>
          </cell>
          <cell r="D187">
            <v>19</v>
          </cell>
        </row>
        <row r="188">
          <cell r="B188" t="str">
            <v>SUBUR SUMARTONO</v>
          </cell>
          <cell r="C188" t="str">
            <v>Awak II</v>
          </cell>
          <cell r="D188">
            <v>21</v>
          </cell>
        </row>
        <row r="189">
          <cell r="B189" t="str">
            <v>SUPIANI</v>
          </cell>
          <cell r="C189" t="str">
            <v>Awak II</v>
          </cell>
          <cell r="D189">
            <v>4</v>
          </cell>
        </row>
        <row r="190">
          <cell r="B190" t="str">
            <v>SURIADI</v>
          </cell>
          <cell r="C190" t="str">
            <v>Awak II</v>
          </cell>
          <cell r="D190">
            <v>23</v>
          </cell>
        </row>
        <row r="191">
          <cell r="B191" t="str">
            <v>SURIANSYAH</v>
          </cell>
          <cell r="C191" t="str">
            <v>Awak II</v>
          </cell>
          <cell r="D191">
            <v>22</v>
          </cell>
        </row>
        <row r="192">
          <cell r="B192" t="str">
            <v>SYAIPULLAH</v>
          </cell>
          <cell r="C192" t="str">
            <v>Awak II</v>
          </cell>
          <cell r="D192">
            <v>15</v>
          </cell>
        </row>
        <row r="193">
          <cell r="B193" t="str">
            <v>SYARKAWI</v>
          </cell>
          <cell r="C193" t="str">
            <v>Awak II</v>
          </cell>
          <cell r="D193">
            <v>18</v>
          </cell>
        </row>
        <row r="194">
          <cell r="B194" t="str">
            <v>TONNY FAISAL</v>
          </cell>
          <cell r="C194" t="str">
            <v>Awak II</v>
          </cell>
          <cell r="D194">
            <v>20</v>
          </cell>
        </row>
        <row r="195">
          <cell r="B195" t="str">
            <v>YAMANI</v>
          </cell>
          <cell r="C195" t="str">
            <v>Awak II</v>
          </cell>
          <cell r="D195">
            <v>13</v>
          </cell>
        </row>
        <row r="196">
          <cell r="B196" t="str">
            <v>ZAINAL HADI</v>
          </cell>
          <cell r="C196" t="str">
            <v>Awak II</v>
          </cell>
          <cell r="D196">
            <v>24</v>
          </cell>
        </row>
        <row r="197">
          <cell r="B197" t="str">
            <v>SURIANSYAH (ODI)</v>
          </cell>
          <cell r="C197" t="str">
            <v>Awak II</v>
          </cell>
          <cell r="D197">
            <v>18</v>
          </cell>
        </row>
        <row r="198">
          <cell r="B198" t="str">
            <v>SUYANTO</v>
          </cell>
          <cell r="C198" t="str">
            <v>Awak II</v>
          </cell>
          <cell r="D198">
            <v>13</v>
          </cell>
        </row>
        <row r="199">
          <cell r="B199" t="str">
            <v>M. NURILLAH</v>
          </cell>
          <cell r="C199" t="str">
            <v>Awak II</v>
          </cell>
          <cell r="D199">
            <v>26</v>
          </cell>
        </row>
        <row r="211">
          <cell r="B211" t="str">
            <v>ALAMSYAH</v>
          </cell>
          <cell r="C211" t="str">
            <v>Awak II</v>
          </cell>
          <cell r="D211">
            <v>23</v>
          </cell>
        </row>
        <row r="212">
          <cell r="B212" t="str">
            <v>BADRI</v>
          </cell>
          <cell r="C212" t="str">
            <v>Awak II</v>
          </cell>
          <cell r="D212">
            <v>24</v>
          </cell>
        </row>
        <row r="213">
          <cell r="B213" t="str">
            <v>HERMANSYAH</v>
          </cell>
          <cell r="C213" t="str">
            <v>Awak II</v>
          </cell>
          <cell r="D213">
            <v>20</v>
          </cell>
        </row>
        <row r="214">
          <cell r="B214" t="str">
            <v>IRFAN HAIRANI</v>
          </cell>
          <cell r="C214" t="str">
            <v>Awak II</v>
          </cell>
          <cell r="D214">
            <v>24</v>
          </cell>
        </row>
        <row r="215">
          <cell r="B215" t="str">
            <v>M. ALFIAN NOOR</v>
          </cell>
          <cell r="C215" t="str">
            <v>Awak II</v>
          </cell>
          <cell r="D215">
            <v>24</v>
          </cell>
        </row>
        <row r="216">
          <cell r="B216" t="str">
            <v>M. RAKHMAN AL FARISI</v>
          </cell>
          <cell r="C216" t="str">
            <v>Awak II</v>
          </cell>
          <cell r="D216">
            <v>19</v>
          </cell>
        </row>
        <row r="217">
          <cell r="B217" t="str">
            <v>MARKUS BAMBANG</v>
          </cell>
          <cell r="C217" t="str">
            <v>Awak II</v>
          </cell>
          <cell r="D217">
            <v>25</v>
          </cell>
        </row>
        <row r="218">
          <cell r="B218" t="str">
            <v>SYAIFUL BAHRI</v>
          </cell>
          <cell r="C218" t="str">
            <v>Awak II</v>
          </cell>
          <cell r="D218">
            <v>32</v>
          </cell>
        </row>
      </sheetData>
      <sheetData sheetId="1"/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TUNG"/>
      <sheetName val="Sheet2"/>
      <sheetName val="Sheet3"/>
    </sheetNames>
    <sheetDataSet>
      <sheetData sheetId="0">
        <row r="10">
          <cell r="C10" t="str">
            <v>ABDUL RAHMAN-N</v>
          </cell>
          <cell r="D10" t="str">
            <v>Asisten QHSSE</v>
          </cell>
          <cell r="E10">
            <v>26</v>
          </cell>
          <cell r="F10">
            <v>2090000</v>
          </cell>
          <cell r="G10">
            <v>310000</v>
          </cell>
          <cell r="H10">
            <v>2400000</v>
          </cell>
          <cell r="I10">
            <v>5000</v>
          </cell>
          <cell r="J10">
            <v>450000</v>
          </cell>
          <cell r="K10">
            <v>100000</v>
          </cell>
          <cell r="L10">
            <v>680000</v>
          </cell>
          <cell r="M10">
            <v>3080000</v>
          </cell>
          <cell r="N10">
            <v>24000</v>
          </cell>
          <cell r="O10">
            <v>48000</v>
          </cell>
          <cell r="P10">
            <v>24000</v>
          </cell>
          <cell r="Q10">
            <v>2984000</v>
          </cell>
          <cell r="R10">
            <v>1540000</v>
          </cell>
        </row>
        <row r="11">
          <cell r="C11" t="str">
            <v>ERENST F. BAWOLE</v>
          </cell>
          <cell r="D11" t="str">
            <v>Pws. Utama Operasional</v>
          </cell>
          <cell r="E11">
            <v>16</v>
          </cell>
          <cell r="F11">
            <v>2090000</v>
          </cell>
          <cell r="G11">
            <v>310000</v>
          </cell>
          <cell r="H11">
            <v>2400000</v>
          </cell>
          <cell r="I11">
            <v>10000</v>
          </cell>
          <cell r="J11">
            <v>700000</v>
          </cell>
          <cell r="K11">
            <v>500000</v>
          </cell>
          <cell r="L11">
            <v>1360000</v>
          </cell>
          <cell r="M11">
            <v>3760000</v>
          </cell>
          <cell r="N11">
            <v>24000</v>
          </cell>
          <cell r="O11">
            <v>48000</v>
          </cell>
          <cell r="P11">
            <v>24000</v>
          </cell>
          <cell r="Q11">
            <v>3664000</v>
          </cell>
          <cell r="R11">
            <v>50000</v>
          </cell>
        </row>
        <row r="12">
          <cell r="C12" t="str">
            <v>FRESY UMBOH</v>
          </cell>
          <cell r="D12" t="str">
            <v>HRD</v>
          </cell>
          <cell r="E12">
            <v>23</v>
          </cell>
          <cell r="F12">
            <v>2090000</v>
          </cell>
          <cell r="G12">
            <v>310000</v>
          </cell>
          <cell r="H12">
            <v>2400000</v>
          </cell>
          <cell r="I12">
            <v>5000</v>
          </cell>
          <cell r="J12">
            <v>520000</v>
          </cell>
          <cell r="K12">
            <v>250000</v>
          </cell>
          <cell r="L12">
            <v>885000</v>
          </cell>
          <cell r="M12">
            <v>3285000</v>
          </cell>
          <cell r="N12">
            <v>24000</v>
          </cell>
          <cell r="O12">
            <v>48000</v>
          </cell>
          <cell r="P12">
            <v>24000</v>
          </cell>
          <cell r="Q12">
            <v>3189000</v>
          </cell>
          <cell r="R12">
            <v>50000</v>
          </cell>
        </row>
        <row r="13">
          <cell r="C13" t="str">
            <v>GUSTI PAENDONG</v>
          </cell>
          <cell r="D13" t="str">
            <v>MEKANIK</v>
          </cell>
          <cell r="E13">
            <v>25</v>
          </cell>
          <cell r="F13">
            <v>2090000</v>
          </cell>
          <cell r="G13">
            <v>310000</v>
          </cell>
          <cell r="H13">
            <v>2400000</v>
          </cell>
          <cell r="I13">
            <v>10000</v>
          </cell>
          <cell r="J13">
            <v>520000</v>
          </cell>
          <cell r="K13">
            <v>100000</v>
          </cell>
          <cell r="L13">
            <v>870000</v>
          </cell>
          <cell r="M13">
            <v>3270000</v>
          </cell>
          <cell r="N13">
            <v>24000</v>
          </cell>
          <cell r="O13">
            <v>48000</v>
          </cell>
          <cell r="P13">
            <v>24000</v>
          </cell>
          <cell r="Q13">
            <v>3174000</v>
          </cell>
          <cell r="R13">
            <v>50000</v>
          </cell>
        </row>
        <row r="14">
          <cell r="C14" t="str">
            <v>HASTRIDARYANTI DJURUMUDI</v>
          </cell>
          <cell r="D14" t="str">
            <v>PETUGAS MEDIS</v>
          </cell>
          <cell r="E14">
            <v>20</v>
          </cell>
          <cell r="F14">
            <v>2090000</v>
          </cell>
          <cell r="G14">
            <v>310000</v>
          </cell>
          <cell r="H14">
            <v>2400000</v>
          </cell>
          <cell r="I14">
            <v>5000</v>
          </cell>
          <cell r="J14">
            <v>450000</v>
          </cell>
          <cell r="K14">
            <v>100000</v>
          </cell>
          <cell r="L14">
            <v>650000</v>
          </cell>
          <cell r="M14">
            <v>3050000</v>
          </cell>
          <cell r="N14">
            <v>24000</v>
          </cell>
          <cell r="O14">
            <v>48000</v>
          </cell>
          <cell r="P14">
            <v>24000</v>
          </cell>
          <cell r="Q14">
            <v>2954000</v>
          </cell>
          <cell r="R14">
            <v>1540000</v>
          </cell>
        </row>
        <row r="15">
          <cell r="C15" t="str">
            <v>MARGARITHA KOROMPIS</v>
          </cell>
          <cell r="D15" t="str">
            <v>HSE OFFICER</v>
          </cell>
          <cell r="E15">
            <v>18</v>
          </cell>
          <cell r="F15">
            <v>2547019</v>
          </cell>
          <cell r="G15">
            <v>310000</v>
          </cell>
          <cell r="H15">
            <v>2857019</v>
          </cell>
          <cell r="I15">
            <v>10000</v>
          </cell>
          <cell r="J15">
            <v>700000</v>
          </cell>
          <cell r="K15">
            <v>250000</v>
          </cell>
          <cell r="L15">
            <v>1130000</v>
          </cell>
          <cell r="M15">
            <v>3987019</v>
          </cell>
          <cell r="N15">
            <v>28570.190000000002</v>
          </cell>
          <cell r="O15">
            <v>57140.380000000005</v>
          </cell>
          <cell r="P15">
            <v>28570.190000000002</v>
          </cell>
          <cell r="Q15">
            <v>3872738.24</v>
          </cell>
          <cell r="R15">
            <v>1550000</v>
          </cell>
        </row>
        <row r="16">
          <cell r="C16" t="str">
            <v>MUSMULIADI</v>
          </cell>
          <cell r="D16" t="str">
            <v>PENGAWAS QQ</v>
          </cell>
          <cell r="E16">
            <v>26</v>
          </cell>
          <cell r="F16">
            <v>2090000</v>
          </cell>
          <cell r="G16">
            <v>310000</v>
          </cell>
          <cell r="H16">
            <v>2400000</v>
          </cell>
          <cell r="I16">
            <v>5000</v>
          </cell>
          <cell r="J16">
            <v>450000</v>
          </cell>
          <cell r="K16">
            <v>250000</v>
          </cell>
          <cell r="L16">
            <v>830000</v>
          </cell>
          <cell r="M16">
            <v>3230000</v>
          </cell>
          <cell r="N16">
            <v>24000</v>
          </cell>
          <cell r="O16">
            <v>48000</v>
          </cell>
          <cell r="P16">
            <v>24000</v>
          </cell>
          <cell r="Q16">
            <v>3134000</v>
          </cell>
          <cell r="R16">
            <v>1550000</v>
          </cell>
        </row>
        <row r="17">
          <cell r="C17" t="str">
            <v>MUSTAKIM</v>
          </cell>
          <cell r="D17" t="str">
            <v>DISPATCHER</v>
          </cell>
          <cell r="E17">
            <v>16</v>
          </cell>
          <cell r="F17">
            <v>2090000</v>
          </cell>
          <cell r="G17">
            <v>310000</v>
          </cell>
          <cell r="H17">
            <v>2400000</v>
          </cell>
          <cell r="I17">
            <v>10000</v>
          </cell>
          <cell r="J17">
            <v>520000</v>
          </cell>
          <cell r="K17">
            <v>100000</v>
          </cell>
          <cell r="L17">
            <v>780000</v>
          </cell>
          <cell r="M17">
            <v>3180000</v>
          </cell>
          <cell r="N17">
            <v>24000</v>
          </cell>
          <cell r="O17">
            <v>48000</v>
          </cell>
          <cell r="P17">
            <v>24000</v>
          </cell>
          <cell r="Q17">
            <v>3084000</v>
          </cell>
          <cell r="R17">
            <v>550000</v>
          </cell>
        </row>
        <row r="18">
          <cell r="C18" t="str">
            <v>REIFEL RUNTUWAROW</v>
          </cell>
          <cell r="D18" t="str">
            <v>DISPATCHER</v>
          </cell>
          <cell r="E18">
            <v>15</v>
          </cell>
          <cell r="F18">
            <v>2090000</v>
          </cell>
          <cell r="G18">
            <v>310000</v>
          </cell>
          <cell r="H18">
            <v>2400000</v>
          </cell>
          <cell r="I18">
            <v>10000</v>
          </cell>
          <cell r="J18">
            <v>520000</v>
          </cell>
          <cell r="K18">
            <v>100000</v>
          </cell>
          <cell r="L18">
            <v>770000</v>
          </cell>
          <cell r="M18">
            <v>3170000</v>
          </cell>
          <cell r="N18">
            <v>24000</v>
          </cell>
          <cell r="O18">
            <v>48000</v>
          </cell>
          <cell r="P18">
            <v>24000</v>
          </cell>
          <cell r="Q18">
            <v>3074000</v>
          </cell>
          <cell r="R18">
            <v>50000</v>
          </cell>
        </row>
        <row r="19">
          <cell r="C19" t="str">
            <v>RIA B.D. KOROMPIS</v>
          </cell>
          <cell r="D19" t="str">
            <v>PWS. ADMINISTRASI UMUM</v>
          </cell>
          <cell r="E19">
            <v>20</v>
          </cell>
          <cell r="F19">
            <v>2547019</v>
          </cell>
          <cell r="G19">
            <v>310000</v>
          </cell>
          <cell r="H19">
            <v>2857019</v>
          </cell>
          <cell r="I19">
            <v>10000</v>
          </cell>
          <cell r="J19">
            <v>700000</v>
          </cell>
          <cell r="K19">
            <v>250000</v>
          </cell>
          <cell r="L19">
            <v>1150000</v>
          </cell>
          <cell r="M19">
            <v>4007019</v>
          </cell>
          <cell r="N19">
            <v>28570.190000000002</v>
          </cell>
          <cell r="O19">
            <v>57140.380000000005</v>
          </cell>
          <cell r="P19">
            <v>28570.190000000002</v>
          </cell>
          <cell r="Q19">
            <v>3892738.24</v>
          </cell>
          <cell r="R19">
            <v>550000</v>
          </cell>
        </row>
        <row r="20">
          <cell r="C20" t="str">
            <v>ROY NUGROHO</v>
          </cell>
          <cell r="D20" t="str">
            <v>MEKANIK</v>
          </cell>
          <cell r="E20">
            <v>21</v>
          </cell>
          <cell r="F20">
            <v>2090000</v>
          </cell>
          <cell r="G20">
            <v>310000</v>
          </cell>
          <cell r="H20">
            <v>2400000</v>
          </cell>
          <cell r="I20">
            <v>5000</v>
          </cell>
          <cell r="J20">
            <v>450000</v>
          </cell>
          <cell r="K20">
            <v>100000</v>
          </cell>
          <cell r="L20">
            <v>655000</v>
          </cell>
          <cell r="M20">
            <v>3055000</v>
          </cell>
          <cell r="N20">
            <v>24000</v>
          </cell>
          <cell r="O20">
            <v>48000</v>
          </cell>
          <cell r="P20">
            <v>24000</v>
          </cell>
          <cell r="Q20">
            <v>2959000</v>
          </cell>
          <cell r="R20">
            <v>540000</v>
          </cell>
        </row>
        <row r="21">
          <cell r="C21" t="str">
            <v>STANLEY B. LEWAN</v>
          </cell>
          <cell r="D21" t="str">
            <v>KEUANGAN</v>
          </cell>
          <cell r="E21">
            <v>22</v>
          </cell>
          <cell r="F21">
            <v>2547019</v>
          </cell>
          <cell r="G21">
            <v>310000</v>
          </cell>
          <cell r="H21">
            <v>2857019</v>
          </cell>
          <cell r="I21">
            <v>10000</v>
          </cell>
          <cell r="J21">
            <v>700000</v>
          </cell>
          <cell r="K21">
            <v>250000</v>
          </cell>
          <cell r="L21">
            <v>1170000</v>
          </cell>
          <cell r="M21">
            <v>4027019</v>
          </cell>
          <cell r="N21">
            <v>28570.190000000002</v>
          </cell>
          <cell r="O21">
            <v>57140.380000000005</v>
          </cell>
          <cell r="P21">
            <v>28570.190000000002</v>
          </cell>
          <cell r="Q21">
            <v>3912738.24</v>
          </cell>
          <cell r="R21">
            <v>50000</v>
          </cell>
        </row>
        <row r="22">
          <cell r="C22" t="str">
            <v>SWENGLY KAATH</v>
          </cell>
          <cell r="D22" t="str">
            <v>KORLAP</v>
          </cell>
          <cell r="E22">
            <v>16</v>
          </cell>
          <cell r="F22">
            <v>2090000</v>
          </cell>
          <cell r="G22">
            <v>310000</v>
          </cell>
          <cell r="H22">
            <v>2400000</v>
          </cell>
          <cell r="I22">
            <v>10000</v>
          </cell>
          <cell r="J22">
            <v>520000</v>
          </cell>
          <cell r="K22">
            <v>250000</v>
          </cell>
          <cell r="L22">
            <v>930000</v>
          </cell>
          <cell r="M22">
            <v>3330000</v>
          </cell>
          <cell r="N22">
            <v>24000</v>
          </cell>
          <cell r="O22">
            <v>48000</v>
          </cell>
          <cell r="P22">
            <v>24000</v>
          </cell>
          <cell r="Q22">
            <v>3234000</v>
          </cell>
          <cell r="R22">
            <v>40000</v>
          </cell>
        </row>
        <row r="23">
          <cell r="C23" t="str">
            <v>STEPHANUS V.TUMEWU</v>
          </cell>
          <cell r="D23" t="str">
            <v>SEGEL</v>
          </cell>
          <cell r="E23">
            <v>14</v>
          </cell>
          <cell r="F23">
            <v>2090000</v>
          </cell>
          <cell r="G23">
            <v>310000</v>
          </cell>
          <cell r="H23">
            <v>2400000</v>
          </cell>
          <cell r="I23">
            <v>10000</v>
          </cell>
          <cell r="J23">
            <v>520000</v>
          </cell>
          <cell r="K23">
            <v>250000</v>
          </cell>
          <cell r="L23">
            <v>910000</v>
          </cell>
          <cell r="M23">
            <v>3310000</v>
          </cell>
          <cell r="N23">
            <v>24000</v>
          </cell>
          <cell r="O23">
            <v>48000</v>
          </cell>
          <cell r="P23">
            <v>24000</v>
          </cell>
          <cell r="Q23">
            <v>3214000</v>
          </cell>
          <cell r="R23">
            <v>50000</v>
          </cell>
        </row>
        <row r="30">
          <cell r="C30" t="str">
            <v>AMSAL MATEDE</v>
          </cell>
          <cell r="D30" t="str">
            <v>AMT I</v>
          </cell>
          <cell r="E30">
            <v>14</v>
          </cell>
          <cell r="F30">
            <v>2100000</v>
          </cell>
          <cell r="G30">
            <v>300000</v>
          </cell>
          <cell r="H30">
            <v>2400000</v>
          </cell>
          <cell r="I30">
            <v>10000</v>
          </cell>
          <cell r="J30">
            <v>550000</v>
          </cell>
          <cell r="K30">
            <v>0</v>
          </cell>
          <cell r="L30">
            <v>690000</v>
          </cell>
          <cell r="M30">
            <v>3090000</v>
          </cell>
          <cell r="N30">
            <v>24000</v>
          </cell>
          <cell r="O30">
            <v>48000</v>
          </cell>
          <cell r="P30">
            <v>24000</v>
          </cell>
          <cell r="Q30">
            <v>2994000</v>
          </cell>
          <cell r="R30">
            <v>50000</v>
          </cell>
        </row>
        <row r="31">
          <cell r="C31" t="str">
            <v>AMSUN</v>
          </cell>
          <cell r="D31" t="str">
            <v>AMT I</v>
          </cell>
          <cell r="E31">
            <v>26</v>
          </cell>
          <cell r="F31">
            <v>2100000</v>
          </cell>
          <cell r="G31">
            <v>300000</v>
          </cell>
          <cell r="H31">
            <v>2400000</v>
          </cell>
          <cell r="I31">
            <v>10000</v>
          </cell>
          <cell r="J31">
            <v>550000</v>
          </cell>
          <cell r="K31">
            <v>0</v>
          </cell>
          <cell r="L31">
            <v>810000</v>
          </cell>
          <cell r="M31">
            <v>3210000</v>
          </cell>
          <cell r="N31">
            <v>24000</v>
          </cell>
          <cell r="O31">
            <v>48000</v>
          </cell>
          <cell r="P31">
            <v>24000</v>
          </cell>
          <cell r="Q31">
            <v>3114000</v>
          </cell>
          <cell r="R31">
            <v>1350000</v>
          </cell>
        </row>
        <row r="32">
          <cell r="C32" t="str">
            <v>CHARLES N. WOKAS</v>
          </cell>
          <cell r="D32" t="str">
            <v>AMT I</v>
          </cell>
          <cell r="E32">
            <v>22</v>
          </cell>
          <cell r="F32">
            <v>2100000</v>
          </cell>
          <cell r="G32">
            <v>300000</v>
          </cell>
          <cell r="H32">
            <v>2400000</v>
          </cell>
          <cell r="I32">
            <v>10000</v>
          </cell>
          <cell r="J32">
            <v>550000</v>
          </cell>
          <cell r="K32">
            <v>0</v>
          </cell>
          <cell r="L32">
            <v>770000</v>
          </cell>
          <cell r="M32">
            <v>3170000</v>
          </cell>
          <cell r="N32">
            <v>24000</v>
          </cell>
          <cell r="O32">
            <v>48000</v>
          </cell>
          <cell r="P32">
            <v>24000</v>
          </cell>
          <cell r="Q32">
            <v>3074000</v>
          </cell>
          <cell r="R32">
            <v>50000</v>
          </cell>
        </row>
        <row r="33">
          <cell r="C33" t="str">
            <v>DENANG SEPANG</v>
          </cell>
          <cell r="D33" t="str">
            <v>AMT I</v>
          </cell>
          <cell r="E33">
            <v>25</v>
          </cell>
          <cell r="F33">
            <v>2100000</v>
          </cell>
          <cell r="G33">
            <v>300000</v>
          </cell>
          <cell r="H33">
            <v>2400000</v>
          </cell>
          <cell r="I33">
            <v>10000</v>
          </cell>
          <cell r="J33">
            <v>550000</v>
          </cell>
          <cell r="K33">
            <v>0</v>
          </cell>
          <cell r="L33">
            <v>800000</v>
          </cell>
          <cell r="M33">
            <v>3200000</v>
          </cell>
          <cell r="N33">
            <v>24000</v>
          </cell>
          <cell r="O33">
            <v>48000</v>
          </cell>
          <cell r="P33">
            <v>24000</v>
          </cell>
          <cell r="Q33">
            <v>3104000</v>
          </cell>
          <cell r="R33">
            <v>50000</v>
          </cell>
        </row>
        <row r="34">
          <cell r="C34" t="str">
            <v>DENNY KASIHA</v>
          </cell>
          <cell r="D34" t="str">
            <v>AMT I</v>
          </cell>
          <cell r="E34">
            <v>27</v>
          </cell>
          <cell r="F34">
            <v>2100000</v>
          </cell>
          <cell r="G34">
            <v>300000</v>
          </cell>
          <cell r="H34">
            <v>2400000</v>
          </cell>
          <cell r="I34">
            <v>10000</v>
          </cell>
          <cell r="J34">
            <v>550000</v>
          </cell>
          <cell r="K34">
            <v>0</v>
          </cell>
          <cell r="L34">
            <v>820000</v>
          </cell>
          <cell r="M34">
            <v>3220000</v>
          </cell>
          <cell r="N34">
            <v>24000</v>
          </cell>
          <cell r="O34">
            <v>48000</v>
          </cell>
          <cell r="P34">
            <v>24000</v>
          </cell>
          <cell r="Q34">
            <v>3124000</v>
          </cell>
          <cell r="R34">
            <v>50000</v>
          </cell>
        </row>
        <row r="35">
          <cell r="C35" t="str">
            <v>EDMOND KOROMPIS</v>
          </cell>
          <cell r="D35" t="str">
            <v>AMT II</v>
          </cell>
          <cell r="E35">
            <v>25</v>
          </cell>
          <cell r="F35">
            <v>2200000</v>
          </cell>
          <cell r="G35">
            <v>200000</v>
          </cell>
          <cell r="H35">
            <v>2400000</v>
          </cell>
          <cell r="I35">
            <v>10000</v>
          </cell>
          <cell r="J35">
            <v>550000</v>
          </cell>
          <cell r="K35">
            <v>0</v>
          </cell>
          <cell r="L35">
            <v>800000</v>
          </cell>
          <cell r="M35">
            <v>3200000</v>
          </cell>
          <cell r="N35">
            <v>24000</v>
          </cell>
          <cell r="O35">
            <v>48000</v>
          </cell>
          <cell r="P35">
            <v>24000</v>
          </cell>
          <cell r="Q35">
            <v>3104000</v>
          </cell>
          <cell r="R35">
            <v>845000</v>
          </cell>
        </row>
        <row r="36">
          <cell r="C36" t="str">
            <v>EKSAN ABDUL</v>
          </cell>
          <cell r="D36" t="str">
            <v>AMT I</v>
          </cell>
          <cell r="E36">
            <v>26</v>
          </cell>
          <cell r="F36">
            <v>2100000</v>
          </cell>
          <cell r="G36">
            <v>300000</v>
          </cell>
          <cell r="H36">
            <v>2400000</v>
          </cell>
          <cell r="I36">
            <v>10000</v>
          </cell>
          <cell r="J36">
            <v>550000</v>
          </cell>
          <cell r="K36">
            <v>0</v>
          </cell>
          <cell r="L36">
            <v>810000</v>
          </cell>
          <cell r="M36">
            <v>3210000</v>
          </cell>
          <cell r="N36">
            <v>24000</v>
          </cell>
          <cell r="O36">
            <v>48000</v>
          </cell>
          <cell r="P36">
            <v>24000</v>
          </cell>
          <cell r="Q36">
            <v>3114000</v>
          </cell>
          <cell r="R36">
            <v>50000</v>
          </cell>
        </row>
        <row r="37">
          <cell r="C37" t="str">
            <v>ELYAS PIKAL MATEDE</v>
          </cell>
          <cell r="D37" t="str">
            <v>AMT I</v>
          </cell>
          <cell r="E37">
            <v>25</v>
          </cell>
          <cell r="F37">
            <v>2100000</v>
          </cell>
          <cell r="G37">
            <v>300000</v>
          </cell>
          <cell r="H37">
            <v>2400000</v>
          </cell>
          <cell r="I37">
            <v>10000</v>
          </cell>
          <cell r="J37">
            <v>550000</v>
          </cell>
          <cell r="K37">
            <v>0</v>
          </cell>
          <cell r="L37">
            <v>800000</v>
          </cell>
          <cell r="M37">
            <v>3200000</v>
          </cell>
          <cell r="N37">
            <v>24000</v>
          </cell>
          <cell r="O37">
            <v>48000</v>
          </cell>
          <cell r="P37">
            <v>24000</v>
          </cell>
          <cell r="Q37">
            <v>3104000</v>
          </cell>
          <cell r="R37">
            <v>50000</v>
          </cell>
        </row>
        <row r="38">
          <cell r="C38" t="str">
            <v>FRETSON DAME</v>
          </cell>
          <cell r="D38" t="str">
            <v>AMT I</v>
          </cell>
          <cell r="E38">
            <v>29</v>
          </cell>
          <cell r="F38">
            <v>2100000</v>
          </cell>
          <cell r="G38">
            <v>300000</v>
          </cell>
          <cell r="H38">
            <v>2400000</v>
          </cell>
          <cell r="I38">
            <v>10000</v>
          </cell>
          <cell r="J38">
            <v>550000</v>
          </cell>
          <cell r="K38">
            <v>0</v>
          </cell>
          <cell r="L38">
            <v>840000</v>
          </cell>
          <cell r="M38">
            <v>3240000</v>
          </cell>
          <cell r="N38">
            <v>24000</v>
          </cell>
          <cell r="O38">
            <v>48000</v>
          </cell>
          <cell r="P38">
            <v>24000</v>
          </cell>
          <cell r="Q38">
            <v>3144000</v>
          </cell>
          <cell r="R38">
            <v>550000</v>
          </cell>
        </row>
        <row r="39">
          <cell r="C39" t="str">
            <v>HARJO PAPUTUNGAN</v>
          </cell>
          <cell r="D39" t="str">
            <v>AMT I</v>
          </cell>
          <cell r="E39">
            <v>15</v>
          </cell>
          <cell r="F39">
            <v>2100000</v>
          </cell>
          <cell r="G39">
            <v>300000</v>
          </cell>
          <cell r="H39">
            <v>2400000</v>
          </cell>
          <cell r="I39">
            <v>10000</v>
          </cell>
          <cell r="J39">
            <v>550000</v>
          </cell>
          <cell r="K39">
            <v>0</v>
          </cell>
          <cell r="L39">
            <v>700000</v>
          </cell>
          <cell r="M39">
            <v>3100000</v>
          </cell>
          <cell r="N39">
            <v>24000</v>
          </cell>
          <cell r="O39">
            <v>48000</v>
          </cell>
          <cell r="P39">
            <v>24000</v>
          </cell>
          <cell r="Q39">
            <v>3004000</v>
          </cell>
          <cell r="R39">
            <v>40000</v>
          </cell>
        </row>
        <row r="40">
          <cell r="C40" t="str">
            <v>IBRAHIM AHAYA</v>
          </cell>
          <cell r="D40" t="str">
            <v>AMT I</v>
          </cell>
          <cell r="E40">
            <v>22</v>
          </cell>
          <cell r="F40">
            <v>2100000</v>
          </cell>
          <cell r="G40">
            <v>300000</v>
          </cell>
          <cell r="H40">
            <v>2400000</v>
          </cell>
          <cell r="I40">
            <v>10000</v>
          </cell>
          <cell r="J40">
            <v>550000</v>
          </cell>
          <cell r="K40">
            <v>0</v>
          </cell>
          <cell r="L40">
            <v>770000</v>
          </cell>
          <cell r="M40">
            <v>3170000</v>
          </cell>
          <cell r="N40">
            <v>24000</v>
          </cell>
          <cell r="O40">
            <v>48000</v>
          </cell>
          <cell r="P40">
            <v>24000</v>
          </cell>
          <cell r="Q40">
            <v>3074000</v>
          </cell>
          <cell r="R40">
            <v>1560000</v>
          </cell>
        </row>
        <row r="41">
          <cell r="C41" t="str">
            <v>ISKANDAR SY PODU</v>
          </cell>
          <cell r="D41" t="str">
            <v>AMT I</v>
          </cell>
          <cell r="E41">
            <v>27</v>
          </cell>
          <cell r="F41">
            <v>2100000</v>
          </cell>
          <cell r="G41">
            <v>300000</v>
          </cell>
          <cell r="H41">
            <v>2400000</v>
          </cell>
          <cell r="I41">
            <v>10000</v>
          </cell>
          <cell r="J41">
            <v>550000</v>
          </cell>
          <cell r="K41">
            <v>0</v>
          </cell>
          <cell r="L41">
            <v>820000</v>
          </cell>
          <cell r="M41">
            <v>3220000</v>
          </cell>
          <cell r="N41">
            <v>24000</v>
          </cell>
          <cell r="O41">
            <v>48000</v>
          </cell>
          <cell r="P41">
            <v>24000</v>
          </cell>
          <cell r="Q41">
            <v>3124000</v>
          </cell>
          <cell r="R41">
            <v>40000</v>
          </cell>
        </row>
        <row r="42">
          <cell r="C42" t="str">
            <v>ISMET SUNGE</v>
          </cell>
          <cell r="D42" t="str">
            <v>AMT I</v>
          </cell>
          <cell r="E42">
            <v>22</v>
          </cell>
          <cell r="F42">
            <v>2100000</v>
          </cell>
          <cell r="G42">
            <v>300000</v>
          </cell>
          <cell r="H42">
            <v>2400000</v>
          </cell>
          <cell r="I42">
            <v>10000</v>
          </cell>
          <cell r="J42">
            <v>550000</v>
          </cell>
          <cell r="K42">
            <v>0</v>
          </cell>
          <cell r="L42">
            <v>770000</v>
          </cell>
          <cell r="M42">
            <v>3170000</v>
          </cell>
          <cell r="N42">
            <v>24000</v>
          </cell>
          <cell r="O42">
            <v>48000</v>
          </cell>
          <cell r="P42">
            <v>24000</v>
          </cell>
          <cell r="Q42">
            <v>3074000</v>
          </cell>
          <cell r="R42">
            <v>50000</v>
          </cell>
        </row>
        <row r="43">
          <cell r="C43" t="str">
            <v>JEFRY KAPANTOUW</v>
          </cell>
          <cell r="D43" t="str">
            <v>AMT I</v>
          </cell>
          <cell r="E43">
            <v>25</v>
          </cell>
          <cell r="F43">
            <v>2100000</v>
          </cell>
          <cell r="G43">
            <v>300000</v>
          </cell>
          <cell r="H43">
            <v>2400000</v>
          </cell>
          <cell r="I43">
            <v>10000</v>
          </cell>
          <cell r="J43">
            <v>550000</v>
          </cell>
          <cell r="K43">
            <v>0</v>
          </cell>
          <cell r="L43">
            <v>800000</v>
          </cell>
          <cell r="M43">
            <v>3200000</v>
          </cell>
          <cell r="N43">
            <v>24000</v>
          </cell>
          <cell r="O43">
            <v>48000</v>
          </cell>
          <cell r="P43">
            <v>24000</v>
          </cell>
          <cell r="Q43">
            <v>3104000</v>
          </cell>
          <cell r="R43">
            <v>50000</v>
          </cell>
        </row>
        <row r="44">
          <cell r="C44" t="str">
            <v>JEMMI SUSANTO</v>
          </cell>
          <cell r="D44" t="str">
            <v>AMT I</v>
          </cell>
          <cell r="E44">
            <v>28</v>
          </cell>
          <cell r="F44">
            <v>2100000</v>
          </cell>
          <cell r="G44">
            <v>300000</v>
          </cell>
          <cell r="H44">
            <v>2400000</v>
          </cell>
          <cell r="I44">
            <v>10000</v>
          </cell>
          <cell r="J44">
            <v>550000</v>
          </cell>
          <cell r="K44">
            <v>0</v>
          </cell>
          <cell r="L44">
            <v>830000</v>
          </cell>
          <cell r="M44">
            <v>3230000</v>
          </cell>
          <cell r="N44">
            <v>24000</v>
          </cell>
          <cell r="O44">
            <v>48000</v>
          </cell>
          <cell r="P44">
            <v>24000</v>
          </cell>
          <cell r="Q44">
            <v>3134000</v>
          </cell>
          <cell r="R44">
            <v>50000</v>
          </cell>
        </row>
        <row r="45">
          <cell r="C45" t="str">
            <v>JEMMY E. PANDALEKE</v>
          </cell>
          <cell r="D45" t="str">
            <v>AMT I</v>
          </cell>
          <cell r="E45">
            <v>23</v>
          </cell>
          <cell r="F45">
            <v>2100000</v>
          </cell>
          <cell r="G45">
            <v>300000</v>
          </cell>
          <cell r="H45">
            <v>2400000</v>
          </cell>
          <cell r="I45">
            <v>10000</v>
          </cell>
          <cell r="J45">
            <v>550000</v>
          </cell>
          <cell r="K45">
            <v>0</v>
          </cell>
          <cell r="L45">
            <v>780000</v>
          </cell>
          <cell r="M45">
            <v>3180000</v>
          </cell>
          <cell r="N45">
            <v>24000</v>
          </cell>
          <cell r="O45">
            <v>48000</v>
          </cell>
          <cell r="P45">
            <v>24000</v>
          </cell>
          <cell r="Q45">
            <v>3084000</v>
          </cell>
          <cell r="R45">
            <v>1040000</v>
          </cell>
        </row>
        <row r="46">
          <cell r="C46" t="str">
            <v>JEMMY KILALA</v>
          </cell>
          <cell r="D46" t="str">
            <v>AMT II</v>
          </cell>
          <cell r="E46">
            <v>26</v>
          </cell>
          <cell r="F46">
            <v>2200000</v>
          </cell>
          <cell r="G46">
            <v>200000</v>
          </cell>
          <cell r="H46">
            <v>2400000</v>
          </cell>
          <cell r="I46">
            <v>10000</v>
          </cell>
          <cell r="J46">
            <v>550000</v>
          </cell>
          <cell r="K46">
            <v>0</v>
          </cell>
          <cell r="L46">
            <v>810000</v>
          </cell>
          <cell r="M46">
            <v>3210000</v>
          </cell>
          <cell r="N46">
            <v>24000</v>
          </cell>
          <cell r="O46">
            <v>48000</v>
          </cell>
          <cell r="P46">
            <v>24000</v>
          </cell>
          <cell r="Q46">
            <v>3114000</v>
          </cell>
          <cell r="R46">
            <v>40000</v>
          </cell>
        </row>
        <row r="47">
          <cell r="C47" t="str">
            <v>JOHN KOWOMBON</v>
          </cell>
          <cell r="D47" t="str">
            <v>AMT I</v>
          </cell>
          <cell r="E47">
            <v>22</v>
          </cell>
          <cell r="F47">
            <v>2100000</v>
          </cell>
          <cell r="G47">
            <v>300000</v>
          </cell>
          <cell r="H47">
            <v>2400000</v>
          </cell>
          <cell r="I47">
            <v>10000</v>
          </cell>
          <cell r="J47">
            <v>550000</v>
          </cell>
          <cell r="K47">
            <v>0</v>
          </cell>
          <cell r="L47">
            <v>770000</v>
          </cell>
          <cell r="M47">
            <v>3170000</v>
          </cell>
          <cell r="N47">
            <v>24000</v>
          </cell>
          <cell r="O47">
            <v>48000</v>
          </cell>
          <cell r="P47">
            <v>24000</v>
          </cell>
          <cell r="Q47">
            <v>3074000</v>
          </cell>
          <cell r="R47">
            <v>40000</v>
          </cell>
        </row>
        <row r="48">
          <cell r="C48" t="str">
            <v>JOHNLY KAPANTOUW</v>
          </cell>
          <cell r="D48" t="str">
            <v>AMT I</v>
          </cell>
          <cell r="E48">
            <v>24</v>
          </cell>
          <cell r="F48">
            <v>2100000</v>
          </cell>
          <cell r="G48">
            <v>300000</v>
          </cell>
          <cell r="H48">
            <v>2400000</v>
          </cell>
          <cell r="I48">
            <v>10000</v>
          </cell>
          <cell r="J48">
            <v>550000</v>
          </cell>
          <cell r="K48">
            <v>0</v>
          </cell>
          <cell r="L48">
            <v>790000</v>
          </cell>
          <cell r="M48">
            <v>3190000</v>
          </cell>
          <cell r="N48">
            <v>24000</v>
          </cell>
          <cell r="O48">
            <v>48000</v>
          </cell>
          <cell r="P48">
            <v>24000</v>
          </cell>
          <cell r="Q48">
            <v>3094000</v>
          </cell>
          <cell r="R48">
            <v>1550000</v>
          </cell>
        </row>
        <row r="49">
          <cell r="C49" t="str">
            <v>JOKO SUNARTO</v>
          </cell>
          <cell r="D49" t="str">
            <v>AMT I</v>
          </cell>
          <cell r="E49">
            <v>20</v>
          </cell>
          <cell r="F49">
            <v>2100000</v>
          </cell>
          <cell r="G49">
            <v>300000</v>
          </cell>
          <cell r="H49">
            <v>2400000</v>
          </cell>
          <cell r="I49">
            <v>10000</v>
          </cell>
          <cell r="J49">
            <v>550000</v>
          </cell>
          <cell r="K49">
            <v>0</v>
          </cell>
          <cell r="L49">
            <v>750000</v>
          </cell>
          <cell r="M49">
            <v>3150000</v>
          </cell>
          <cell r="N49">
            <v>24000</v>
          </cell>
          <cell r="O49">
            <v>48000</v>
          </cell>
          <cell r="P49">
            <v>24000</v>
          </cell>
          <cell r="Q49">
            <v>3054000</v>
          </cell>
          <cell r="R49">
            <v>50000</v>
          </cell>
        </row>
        <row r="50">
          <cell r="C50" t="str">
            <v>LARRY YABARMASE</v>
          </cell>
          <cell r="D50" t="str">
            <v>AMT I</v>
          </cell>
          <cell r="E50">
            <v>28</v>
          </cell>
          <cell r="F50">
            <v>2100000</v>
          </cell>
          <cell r="G50">
            <v>300000</v>
          </cell>
          <cell r="H50">
            <v>2400000</v>
          </cell>
          <cell r="I50">
            <v>10000</v>
          </cell>
          <cell r="J50">
            <v>550000</v>
          </cell>
          <cell r="K50">
            <v>0</v>
          </cell>
          <cell r="L50">
            <v>830000</v>
          </cell>
          <cell r="M50">
            <v>3230000</v>
          </cell>
          <cell r="N50">
            <v>24000</v>
          </cell>
          <cell r="O50">
            <v>48000</v>
          </cell>
          <cell r="P50">
            <v>24000</v>
          </cell>
          <cell r="Q50">
            <v>3134000</v>
          </cell>
          <cell r="R50">
            <v>40000</v>
          </cell>
        </row>
        <row r="51">
          <cell r="C51" t="str">
            <v>LEFIE MOKODOMPIT</v>
          </cell>
          <cell r="D51" t="str">
            <v>AMT I</v>
          </cell>
          <cell r="E51">
            <v>24</v>
          </cell>
          <cell r="F51">
            <v>2100000</v>
          </cell>
          <cell r="G51">
            <v>300000</v>
          </cell>
          <cell r="H51">
            <v>2400000</v>
          </cell>
          <cell r="I51">
            <v>10000</v>
          </cell>
          <cell r="J51">
            <v>550000</v>
          </cell>
          <cell r="K51">
            <v>0</v>
          </cell>
          <cell r="L51">
            <v>790000</v>
          </cell>
          <cell r="M51">
            <v>3190000</v>
          </cell>
          <cell r="N51">
            <v>24000</v>
          </cell>
          <cell r="O51">
            <v>48000</v>
          </cell>
          <cell r="P51">
            <v>24000</v>
          </cell>
          <cell r="Q51">
            <v>3094000</v>
          </cell>
          <cell r="R51">
            <v>40000</v>
          </cell>
        </row>
        <row r="52">
          <cell r="C52" t="str">
            <v>MANUEL TANAUMA</v>
          </cell>
          <cell r="D52" t="str">
            <v>AMT I</v>
          </cell>
          <cell r="E52">
            <v>24</v>
          </cell>
          <cell r="F52">
            <v>2100000</v>
          </cell>
          <cell r="G52">
            <v>300000</v>
          </cell>
          <cell r="H52">
            <v>2400000</v>
          </cell>
          <cell r="I52">
            <v>10000</v>
          </cell>
          <cell r="J52">
            <v>550000</v>
          </cell>
          <cell r="K52">
            <v>0</v>
          </cell>
          <cell r="L52">
            <v>790000</v>
          </cell>
          <cell r="M52">
            <v>3190000</v>
          </cell>
          <cell r="N52">
            <v>24000</v>
          </cell>
          <cell r="O52">
            <v>48000</v>
          </cell>
          <cell r="P52">
            <v>24000</v>
          </cell>
          <cell r="Q52">
            <v>3094000</v>
          </cell>
          <cell r="R52">
            <v>1650000</v>
          </cell>
        </row>
        <row r="53">
          <cell r="C53" t="str">
            <v>MEIDY DJAPAI</v>
          </cell>
          <cell r="D53" t="str">
            <v>AMT I</v>
          </cell>
          <cell r="E53">
            <v>22</v>
          </cell>
          <cell r="F53">
            <v>2100000</v>
          </cell>
          <cell r="G53">
            <v>300000</v>
          </cell>
          <cell r="H53">
            <v>2400000</v>
          </cell>
          <cell r="I53">
            <v>10000</v>
          </cell>
          <cell r="J53">
            <v>550000</v>
          </cell>
          <cell r="K53">
            <v>0</v>
          </cell>
          <cell r="L53">
            <v>770000</v>
          </cell>
          <cell r="M53">
            <v>3170000</v>
          </cell>
          <cell r="N53">
            <v>24000</v>
          </cell>
          <cell r="O53">
            <v>48000</v>
          </cell>
          <cell r="P53">
            <v>24000</v>
          </cell>
          <cell r="Q53">
            <v>3074000</v>
          </cell>
          <cell r="R53">
            <v>50000</v>
          </cell>
        </row>
        <row r="54">
          <cell r="C54" t="str">
            <v>MICHAEL MANOPO</v>
          </cell>
          <cell r="D54" t="str">
            <v>AMT I</v>
          </cell>
          <cell r="E54">
            <v>24</v>
          </cell>
          <cell r="F54">
            <v>2100000</v>
          </cell>
          <cell r="G54">
            <v>300000</v>
          </cell>
          <cell r="H54">
            <v>2400000</v>
          </cell>
          <cell r="I54">
            <v>10000</v>
          </cell>
          <cell r="J54">
            <v>550000</v>
          </cell>
          <cell r="K54">
            <v>0</v>
          </cell>
          <cell r="L54">
            <v>790000</v>
          </cell>
          <cell r="M54">
            <v>3190000</v>
          </cell>
          <cell r="N54">
            <v>24000</v>
          </cell>
          <cell r="O54">
            <v>48000</v>
          </cell>
          <cell r="P54">
            <v>24000</v>
          </cell>
          <cell r="Q54">
            <v>3094000</v>
          </cell>
          <cell r="R54">
            <v>40000</v>
          </cell>
        </row>
        <row r="55">
          <cell r="C55" t="str">
            <v>MOHTAR B. TUMBEL</v>
          </cell>
          <cell r="D55" t="str">
            <v>AMT II</v>
          </cell>
          <cell r="E55">
            <v>23</v>
          </cell>
          <cell r="F55">
            <v>2200000</v>
          </cell>
          <cell r="G55">
            <v>200000</v>
          </cell>
          <cell r="H55">
            <v>2400000</v>
          </cell>
          <cell r="I55">
            <v>10000</v>
          </cell>
          <cell r="J55">
            <v>550000</v>
          </cell>
          <cell r="K55">
            <v>0</v>
          </cell>
          <cell r="L55">
            <v>780000</v>
          </cell>
          <cell r="M55">
            <v>3180000</v>
          </cell>
          <cell r="N55">
            <v>24000</v>
          </cell>
          <cell r="O55">
            <v>48000</v>
          </cell>
          <cell r="P55">
            <v>24000</v>
          </cell>
          <cell r="Q55">
            <v>3084000</v>
          </cell>
          <cell r="R55">
            <v>2225000</v>
          </cell>
        </row>
        <row r="56">
          <cell r="C56" t="str">
            <v>MURSIDIN BOLOTA</v>
          </cell>
          <cell r="D56" t="str">
            <v>AMT I</v>
          </cell>
          <cell r="E56">
            <v>25</v>
          </cell>
          <cell r="F56">
            <v>2100000</v>
          </cell>
          <cell r="G56">
            <v>300000</v>
          </cell>
          <cell r="H56">
            <v>2400000</v>
          </cell>
          <cell r="I56">
            <v>10000</v>
          </cell>
          <cell r="J56">
            <v>550000</v>
          </cell>
          <cell r="K56">
            <v>0</v>
          </cell>
          <cell r="L56">
            <v>800000</v>
          </cell>
          <cell r="M56">
            <v>3200000</v>
          </cell>
          <cell r="N56">
            <v>24000</v>
          </cell>
          <cell r="O56">
            <v>48000</v>
          </cell>
          <cell r="P56">
            <v>24000</v>
          </cell>
          <cell r="Q56">
            <v>3104000</v>
          </cell>
          <cell r="R56">
            <v>50000</v>
          </cell>
        </row>
        <row r="57">
          <cell r="C57" t="str">
            <v>NIXON J. ROMPAS</v>
          </cell>
          <cell r="D57" t="str">
            <v>AMT I</v>
          </cell>
          <cell r="E57">
            <v>22</v>
          </cell>
          <cell r="F57">
            <v>2100000</v>
          </cell>
          <cell r="G57">
            <v>300000</v>
          </cell>
          <cell r="H57">
            <v>2400000</v>
          </cell>
          <cell r="I57">
            <v>10000</v>
          </cell>
          <cell r="J57">
            <v>550000</v>
          </cell>
          <cell r="K57">
            <v>0</v>
          </cell>
          <cell r="L57">
            <v>770000</v>
          </cell>
          <cell r="M57">
            <v>3170000</v>
          </cell>
          <cell r="N57">
            <v>24000</v>
          </cell>
          <cell r="O57">
            <v>48000</v>
          </cell>
          <cell r="P57">
            <v>24000</v>
          </cell>
          <cell r="Q57">
            <v>3074000</v>
          </cell>
          <cell r="R57">
            <v>915000</v>
          </cell>
        </row>
        <row r="58">
          <cell r="C58" t="str">
            <v>OTNIEL TUDA</v>
          </cell>
          <cell r="D58" t="str">
            <v>AMT II</v>
          </cell>
          <cell r="E58">
            <v>22</v>
          </cell>
          <cell r="F58">
            <v>2200000</v>
          </cell>
          <cell r="G58">
            <v>200000</v>
          </cell>
          <cell r="H58">
            <v>2400000</v>
          </cell>
          <cell r="I58">
            <v>10000</v>
          </cell>
          <cell r="J58">
            <v>550000</v>
          </cell>
          <cell r="K58">
            <v>0</v>
          </cell>
          <cell r="L58">
            <v>770000</v>
          </cell>
          <cell r="M58">
            <v>3170000</v>
          </cell>
          <cell r="N58">
            <v>24000</v>
          </cell>
          <cell r="O58">
            <v>48000</v>
          </cell>
          <cell r="P58">
            <v>24000</v>
          </cell>
          <cell r="Q58">
            <v>3074000</v>
          </cell>
          <cell r="R58">
            <v>40000</v>
          </cell>
        </row>
        <row r="59">
          <cell r="C59" t="str">
            <v>PIERSEN ARTHUR PAAT</v>
          </cell>
          <cell r="D59" t="str">
            <v>AMT II</v>
          </cell>
          <cell r="E59">
            <v>26</v>
          </cell>
          <cell r="F59">
            <v>2200000</v>
          </cell>
          <cell r="G59">
            <v>200000</v>
          </cell>
          <cell r="H59">
            <v>2400000</v>
          </cell>
          <cell r="I59">
            <v>10000</v>
          </cell>
          <cell r="J59">
            <v>550000</v>
          </cell>
          <cell r="K59">
            <v>0</v>
          </cell>
          <cell r="L59">
            <v>810000</v>
          </cell>
          <cell r="M59">
            <v>3210000</v>
          </cell>
          <cell r="N59">
            <v>24000</v>
          </cell>
          <cell r="O59">
            <v>48000</v>
          </cell>
          <cell r="P59">
            <v>24000</v>
          </cell>
          <cell r="Q59">
            <v>3114000</v>
          </cell>
          <cell r="R59">
            <v>340000</v>
          </cell>
        </row>
        <row r="60">
          <cell r="C60" t="str">
            <v>PURWANTO</v>
          </cell>
          <cell r="D60" t="str">
            <v>AMT I</v>
          </cell>
          <cell r="E60">
            <v>25</v>
          </cell>
          <cell r="F60">
            <v>2100000</v>
          </cell>
          <cell r="G60">
            <v>300000</v>
          </cell>
          <cell r="H60">
            <v>2400000</v>
          </cell>
          <cell r="I60">
            <v>10000</v>
          </cell>
          <cell r="J60">
            <v>550000</v>
          </cell>
          <cell r="K60">
            <v>0</v>
          </cell>
          <cell r="L60">
            <v>800000</v>
          </cell>
          <cell r="M60">
            <v>3200000</v>
          </cell>
          <cell r="N60">
            <v>24000</v>
          </cell>
          <cell r="O60">
            <v>48000</v>
          </cell>
          <cell r="P60">
            <v>24000</v>
          </cell>
          <cell r="Q60">
            <v>3104000</v>
          </cell>
          <cell r="R60">
            <v>50000</v>
          </cell>
        </row>
        <row r="61">
          <cell r="C61" t="str">
            <v>RAHMAT AIRMAS</v>
          </cell>
          <cell r="D61" t="str">
            <v>AMT I</v>
          </cell>
          <cell r="E61">
            <v>26</v>
          </cell>
          <cell r="F61">
            <v>2100000</v>
          </cell>
          <cell r="G61">
            <v>300000</v>
          </cell>
          <cell r="H61">
            <v>2400000</v>
          </cell>
          <cell r="I61">
            <v>10000</v>
          </cell>
          <cell r="J61">
            <v>550000</v>
          </cell>
          <cell r="K61">
            <v>0</v>
          </cell>
          <cell r="L61">
            <v>810000</v>
          </cell>
          <cell r="M61">
            <v>3210000</v>
          </cell>
          <cell r="N61">
            <v>24000</v>
          </cell>
          <cell r="O61">
            <v>48000</v>
          </cell>
          <cell r="P61">
            <v>24000</v>
          </cell>
          <cell r="Q61">
            <v>3114000</v>
          </cell>
          <cell r="R61">
            <v>2250000</v>
          </cell>
        </row>
        <row r="62">
          <cell r="C62" t="str">
            <v>REYNER WALANGITAN</v>
          </cell>
          <cell r="D62" t="str">
            <v>AMT I</v>
          </cell>
          <cell r="E62">
            <v>26</v>
          </cell>
          <cell r="F62">
            <v>2100000</v>
          </cell>
          <cell r="G62">
            <v>300000</v>
          </cell>
          <cell r="H62">
            <v>2400000</v>
          </cell>
          <cell r="I62">
            <v>10000</v>
          </cell>
          <cell r="J62">
            <v>550000</v>
          </cell>
          <cell r="K62">
            <v>0</v>
          </cell>
          <cell r="L62">
            <v>810000</v>
          </cell>
          <cell r="M62">
            <v>3210000</v>
          </cell>
          <cell r="N62">
            <v>24000</v>
          </cell>
          <cell r="O62">
            <v>48000</v>
          </cell>
          <cell r="P62">
            <v>24000</v>
          </cell>
          <cell r="Q62">
            <v>3114000</v>
          </cell>
          <cell r="R62">
            <v>1040000</v>
          </cell>
        </row>
        <row r="63">
          <cell r="C63" t="str">
            <v>RIDWAN ATILIDA</v>
          </cell>
          <cell r="D63" t="str">
            <v>AMT I</v>
          </cell>
          <cell r="E63">
            <v>13</v>
          </cell>
          <cell r="F63">
            <v>2100000</v>
          </cell>
          <cell r="G63">
            <v>300000</v>
          </cell>
          <cell r="H63">
            <v>2400000</v>
          </cell>
          <cell r="I63">
            <v>10000</v>
          </cell>
          <cell r="J63">
            <v>550000</v>
          </cell>
          <cell r="K63">
            <v>0</v>
          </cell>
          <cell r="L63">
            <v>680000</v>
          </cell>
          <cell r="M63">
            <v>3080000</v>
          </cell>
          <cell r="N63">
            <v>24000</v>
          </cell>
          <cell r="O63">
            <v>48000</v>
          </cell>
          <cell r="P63">
            <v>24000</v>
          </cell>
          <cell r="Q63">
            <v>2984000</v>
          </cell>
          <cell r="R63">
            <v>40000</v>
          </cell>
        </row>
        <row r="64">
          <cell r="C64" t="str">
            <v>ROBBIYADI TASIR</v>
          </cell>
          <cell r="D64" t="str">
            <v>AMT II</v>
          </cell>
          <cell r="E64">
            <v>27</v>
          </cell>
          <cell r="F64">
            <v>2200000</v>
          </cell>
          <cell r="G64">
            <v>200000</v>
          </cell>
          <cell r="H64">
            <v>2400000</v>
          </cell>
          <cell r="I64">
            <v>10000</v>
          </cell>
          <cell r="J64">
            <v>550000</v>
          </cell>
          <cell r="K64">
            <v>0</v>
          </cell>
          <cell r="L64">
            <v>820000</v>
          </cell>
          <cell r="M64">
            <v>3220000</v>
          </cell>
          <cell r="N64">
            <v>24000</v>
          </cell>
          <cell r="O64">
            <v>48000</v>
          </cell>
          <cell r="P64">
            <v>24000</v>
          </cell>
          <cell r="Q64">
            <v>3124000</v>
          </cell>
          <cell r="R64">
            <v>915000</v>
          </cell>
        </row>
        <row r="65">
          <cell r="C65" t="str">
            <v>SIPAL KATIANDAGHO</v>
          </cell>
          <cell r="D65" t="str">
            <v>AMT I</v>
          </cell>
          <cell r="E65">
            <v>22</v>
          </cell>
          <cell r="F65">
            <v>2100000</v>
          </cell>
          <cell r="G65">
            <v>300000</v>
          </cell>
          <cell r="H65">
            <v>2400000</v>
          </cell>
          <cell r="I65">
            <v>10000</v>
          </cell>
          <cell r="J65">
            <v>550000</v>
          </cell>
          <cell r="K65">
            <v>0</v>
          </cell>
          <cell r="L65">
            <v>770000</v>
          </cell>
          <cell r="M65">
            <v>3170000</v>
          </cell>
          <cell r="N65">
            <v>24000</v>
          </cell>
          <cell r="O65">
            <v>48000</v>
          </cell>
          <cell r="P65">
            <v>24000</v>
          </cell>
          <cell r="Q65">
            <v>3074000</v>
          </cell>
          <cell r="R65">
            <v>1050000</v>
          </cell>
        </row>
        <row r="66">
          <cell r="C66" t="str">
            <v>SONNY SUAWAH</v>
          </cell>
          <cell r="D66" t="str">
            <v>AMT I</v>
          </cell>
          <cell r="E66">
            <v>22</v>
          </cell>
          <cell r="F66">
            <v>2100000</v>
          </cell>
          <cell r="G66">
            <v>300000</v>
          </cell>
          <cell r="H66">
            <v>2400000</v>
          </cell>
          <cell r="I66">
            <v>10000</v>
          </cell>
          <cell r="J66">
            <v>550000</v>
          </cell>
          <cell r="K66">
            <v>0</v>
          </cell>
          <cell r="L66">
            <v>770000</v>
          </cell>
          <cell r="M66">
            <v>3170000</v>
          </cell>
          <cell r="N66">
            <v>24000</v>
          </cell>
          <cell r="O66">
            <v>48000</v>
          </cell>
          <cell r="P66">
            <v>24000</v>
          </cell>
          <cell r="Q66">
            <v>3074000</v>
          </cell>
          <cell r="R66">
            <v>50000</v>
          </cell>
        </row>
        <row r="67">
          <cell r="C67" t="str">
            <v>SUYANTO</v>
          </cell>
          <cell r="D67" t="str">
            <v>AMT I</v>
          </cell>
          <cell r="E67">
            <v>19</v>
          </cell>
          <cell r="F67">
            <v>2100000</v>
          </cell>
          <cell r="G67">
            <v>300000</v>
          </cell>
          <cell r="H67">
            <v>2400000</v>
          </cell>
          <cell r="I67">
            <v>10000</v>
          </cell>
          <cell r="J67">
            <v>550000</v>
          </cell>
          <cell r="K67">
            <v>0</v>
          </cell>
          <cell r="L67">
            <v>740000</v>
          </cell>
          <cell r="M67">
            <v>3140000</v>
          </cell>
          <cell r="N67">
            <v>24000</v>
          </cell>
          <cell r="O67">
            <v>48000</v>
          </cell>
          <cell r="P67">
            <v>24000</v>
          </cell>
          <cell r="Q67">
            <v>3044000</v>
          </cell>
          <cell r="R67">
            <v>50000</v>
          </cell>
        </row>
        <row r="68">
          <cell r="C68" t="str">
            <v>VICKY T. WAAS</v>
          </cell>
          <cell r="D68" t="str">
            <v>AMT I</v>
          </cell>
          <cell r="E68">
            <v>23</v>
          </cell>
          <cell r="F68">
            <v>2100000</v>
          </cell>
          <cell r="G68">
            <v>300000</v>
          </cell>
          <cell r="H68">
            <v>2400000</v>
          </cell>
          <cell r="I68">
            <v>10000</v>
          </cell>
          <cell r="J68">
            <v>550000</v>
          </cell>
          <cell r="K68">
            <v>0</v>
          </cell>
          <cell r="L68">
            <v>780000</v>
          </cell>
          <cell r="M68">
            <v>3180000</v>
          </cell>
          <cell r="N68">
            <v>24000</v>
          </cell>
          <cell r="O68">
            <v>48000</v>
          </cell>
          <cell r="P68">
            <v>24000</v>
          </cell>
          <cell r="Q68">
            <v>3084000</v>
          </cell>
          <cell r="R68">
            <v>40000</v>
          </cell>
        </row>
        <row r="69">
          <cell r="C69" t="str">
            <v>WEMBRIE TUERAH</v>
          </cell>
          <cell r="D69" t="str">
            <v>AMT II</v>
          </cell>
          <cell r="E69">
            <v>25</v>
          </cell>
          <cell r="F69">
            <v>2200000</v>
          </cell>
          <cell r="G69">
            <v>200000</v>
          </cell>
          <cell r="H69">
            <v>2400000</v>
          </cell>
          <cell r="I69">
            <v>10000</v>
          </cell>
          <cell r="J69">
            <v>550000</v>
          </cell>
          <cell r="K69">
            <v>0</v>
          </cell>
          <cell r="L69">
            <v>800000</v>
          </cell>
          <cell r="M69">
            <v>3200000</v>
          </cell>
          <cell r="N69">
            <v>24000</v>
          </cell>
          <cell r="O69">
            <v>48000</v>
          </cell>
          <cell r="P69">
            <v>24000</v>
          </cell>
          <cell r="Q69">
            <v>3104000</v>
          </cell>
          <cell r="R69">
            <v>590000</v>
          </cell>
        </row>
        <row r="70">
          <cell r="C70" t="str">
            <v>WEMPIE TILAAR</v>
          </cell>
          <cell r="D70" t="str">
            <v>AMT I</v>
          </cell>
          <cell r="E70">
            <v>26</v>
          </cell>
          <cell r="F70">
            <v>2100000</v>
          </cell>
          <cell r="G70">
            <v>300000</v>
          </cell>
          <cell r="H70">
            <v>2400000</v>
          </cell>
          <cell r="I70">
            <v>10000</v>
          </cell>
          <cell r="J70">
            <v>550000</v>
          </cell>
          <cell r="K70">
            <v>0</v>
          </cell>
          <cell r="L70">
            <v>810000</v>
          </cell>
          <cell r="M70">
            <v>3210000</v>
          </cell>
          <cell r="N70">
            <v>24000</v>
          </cell>
          <cell r="O70">
            <v>48000</v>
          </cell>
          <cell r="P70">
            <v>24000</v>
          </cell>
          <cell r="Q70">
            <v>3114000</v>
          </cell>
          <cell r="R70">
            <v>1050000</v>
          </cell>
        </row>
        <row r="77">
          <cell r="C77" t="str">
            <v>AHLAN BANTENG</v>
          </cell>
          <cell r="D77" t="str">
            <v>AMT II</v>
          </cell>
          <cell r="E77">
            <v>22</v>
          </cell>
          <cell r="F77">
            <v>2200000</v>
          </cell>
          <cell r="G77">
            <v>200000</v>
          </cell>
          <cell r="H77">
            <v>2400000</v>
          </cell>
          <cell r="I77">
            <v>0</v>
          </cell>
          <cell r="J77">
            <v>450000</v>
          </cell>
          <cell r="K77">
            <v>0</v>
          </cell>
          <cell r="L77">
            <v>450000</v>
          </cell>
          <cell r="M77">
            <v>2850000</v>
          </cell>
          <cell r="N77">
            <v>24000</v>
          </cell>
          <cell r="O77">
            <v>48000</v>
          </cell>
          <cell r="P77">
            <v>24000</v>
          </cell>
          <cell r="Q77">
            <v>2754000</v>
          </cell>
          <cell r="R77">
            <v>40000</v>
          </cell>
        </row>
        <row r="78">
          <cell r="C78" t="str">
            <v>ALEZANDER PATRAS</v>
          </cell>
          <cell r="D78" t="str">
            <v>AMT II</v>
          </cell>
          <cell r="E78">
            <v>29</v>
          </cell>
          <cell r="F78">
            <v>2200000</v>
          </cell>
          <cell r="G78">
            <v>200000</v>
          </cell>
          <cell r="H78">
            <v>2400000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2400000</v>
          </cell>
          <cell r="N78">
            <v>24000</v>
          </cell>
          <cell r="O78">
            <v>48000</v>
          </cell>
          <cell r="P78">
            <v>24000</v>
          </cell>
          <cell r="Q78">
            <v>2304000</v>
          </cell>
          <cell r="R78">
            <v>40000</v>
          </cell>
        </row>
        <row r="79">
          <cell r="C79" t="str">
            <v>ALFIAN TOMPUNU</v>
          </cell>
          <cell r="D79" t="str">
            <v>AMT II</v>
          </cell>
          <cell r="E79">
            <v>19</v>
          </cell>
          <cell r="F79">
            <v>2200000</v>
          </cell>
          <cell r="G79">
            <v>200000</v>
          </cell>
          <cell r="H79">
            <v>2400000</v>
          </cell>
          <cell r="I79">
            <v>0</v>
          </cell>
          <cell r="J79">
            <v>450000</v>
          </cell>
          <cell r="K79">
            <v>0</v>
          </cell>
          <cell r="L79">
            <v>450000</v>
          </cell>
          <cell r="M79">
            <v>2850000</v>
          </cell>
          <cell r="N79">
            <v>24000</v>
          </cell>
          <cell r="O79">
            <v>48000</v>
          </cell>
          <cell r="P79">
            <v>24000</v>
          </cell>
          <cell r="Q79">
            <v>2754000</v>
          </cell>
          <cell r="R79">
            <v>1540000</v>
          </cell>
        </row>
        <row r="80">
          <cell r="C80" t="str">
            <v>ALFRETS BAWOLE</v>
          </cell>
          <cell r="D80" t="str">
            <v>AMT I</v>
          </cell>
          <cell r="E80">
            <v>22</v>
          </cell>
          <cell r="F80">
            <v>2100000</v>
          </cell>
          <cell r="G80">
            <v>300000</v>
          </cell>
          <cell r="H80">
            <v>2400000</v>
          </cell>
          <cell r="I80">
            <v>0</v>
          </cell>
          <cell r="J80">
            <v>450000</v>
          </cell>
          <cell r="K80">
            <v>0</v>
          </cell>
          <cell r="L80">
            <v>450000</v>
          </cell>
          <cell r="M80">
            <v>2850000</v>
          </cell>
          <cell r="N80">
            <v>24000</v>
          </cell>
          <cell r="O80">
            <v>48000</v>
          </cell>
          <cell r="P80">
            <v>24000</v>
          </cell>
          <cell r="Q80">
            <v>2754000</v>
          </cell>
          <cell r="R80">
            <v>550000</v>
          </cell>
        </row>
        <row r="81">
          <cell r="C81" t="str">
            <v xml:space="preserve"> ALVI ANDREY LUMINTANG</v>
          </cell>
          <cell r="D81" t="str">
            <v>AMT II</v>
          </cell>
          <cell r="E81">
            <v>17</v>
          </cell>
          <cell r="F81">
            <v>2200000</v>
          </cell>
          <cell r="G81">
            <v>200000</v>
          </cell>
          <cell r="H81">
            <v>2400000</v>
          </cell>
          <cell r="I81">
            <v>0</v>
          </cell>
          <cell r="J81">
            <v>450000</v>
          </cell>
          <cell r="K81">
            <v>0</v>
          </cell>
          <cell r="L81">
            <v>450000</v>
          </cell>
          <cell r="M81">
            <v>2850000</v>
          </cell>
          <cell r="N81">
            <v>24000</v>
          </cell>
          <cell r="O81">
            <v>48000</v>
          </cell>
          <cell r="P81">
            <v>24000</v>
          </cell>
          <cell r="Q81">
            <v>2754000</v>
          </cell>
          <cell r="R81">
            <v>1040000</v>
          </cell>
        </row>
        <row r="82">
          <cell r="C82" t="str">
            <v>ANDI JAMARDI ALYAS</v>
          </cell>
          <cell r="D82" t="str">
            <v>AMT II</v>
          </cell>
          <cell r="E82">
            <v>30</v>
          </cell>
          <cell r="F82">
            <v>2200000</v>
          </cell>
          <cell r="G82">
            <v>200000</v>
          </cell>
          <cell r="H82">
            <v>2400000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2400000</v>
          </cell>
          <cell r="N82">
            <v>24000</v>
          </cell>
          <cell r="O82">
            <v>48000</v>
          </cell>
          <cell r="P82">
            <v>24000</v>
          </cell>
          <cell r="Q82">
            <v>2304000</v>
          </cell>
          <cell r="R82">
            <v>40000</v>
          </cell>
        </row>
        <row r="83">
          <cell r="C83" t="str">
            <v>ARTHER RAWA</v>
          </cell>
          <cell r="D83" t="str">
            <v>AMT II</v>
          </cell>
          <cell r="E83">
            <v>21</v>
          </cell>
          <cell r="F83">
            <v>2200000</v>
          </cell>
          <cell r="G83">
            <v>200000</v>
          </cell>
          <cell r="H83">
            <v>2400000</v>
          </cell>
          <cell r="I83">
            <v>0</v>
          </cell>
          <cell r="J83">
            <v>450000</v>
          </cell>
          <cell r="K83">
            <v>0</v>
          </cell>
          <cell r="L83">
            <v>450000</v>
          </cell>
          <cell r="M83">
            <v>2850000</v>
          </cell>
          <cell r="N83">
            <v>24000</v>
          </cell>
          <cell r="O83">
            <v>48000</v>
          </cell>
          <cell r="P83">
            <v>24000</v>
          </cell>
          <cell r="Q83">
            <v>2754000</v>
          </cell>
          <cell r="R83">
            <v>1040000</v>
          </cell>
        </row>
        <row r="84">
          <cell r="C84" t="str">
            <v>BONY PETRUS LANGITAN</v>
          </cell>
          <cell r="D84" t="str">
            <v>AMT II</v>
          </cell>
          <cell r="E84">
            <v>26</v>
          </cell>
          <cell r="F84">
            <v>2200000</v>
          </cell>
          <cell r="G84">
            <v>200000</v>
          </cell>
          <cell r="H84">
            <v>2400000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2400000</v>
          </cell>
          <cell r="N84">
            <v>24000</v>
          </cell>
          <cell r="O84">
            <v>48000</v>
          </cell>
          <cell r="P84">
            <v>0</v>
          </cell>
          <cell r="Q84">
            <v>2328000</v>
          </cell>
          <cell r="R84">
            <v>40000</v>
          </cell>
        </row>
        <row r="85">
          <cell r="C85" t="str">
            <v>BUDI YANTO ELIAS</v>
          </cell>
          <cell r="D85" t="str">
            <v>AMT II</v>
          </cell>
          <cell r="E85">
            <v>21</v>
          </cell>
          <cell r="F85">
            <v>2200000</v>
          </cell>
          <cell r="G85">
            <v>200000</v>
          </cell>
          <cell r="H85">
            <v>2400000</v>
          </cell>
          <cell r="I85">
            <v>0</v>
          </cell>
          <cell r="J85">
            <v>450000</v>
          </cell>
          <cell r="K85">
            <v>0</v>
          </cell>
          <cell r="L85">
            <v>450000</v>
          </cell>
          <cell r="M85">
            <v>2850000</v>
          </cell>
          <cell r="N85">
            <v>24000</v>
          </cell>
          <cell r="O85">
            <v>48000</v>
          </cell>
          <cell r="P85">
            <v>24000</v>
          </cell>
          <cell r="Q85">
            <v>2754000</v>
          </cell>
          <cell r="R85">
            <v>40000</v>
          </cell>
        </row>
        <row r="86">
          <cell r="C86" t="str">
            <v>DANNY A. KAWALO</v>
          </cell>
          <cell r="D86" t="str">
            <v>AMT II</v>
          </cell>
          <cell r="E86">
            <v>25</v>
          </cell>
          <cell r="F86">
            <v>2200000</v>
          </cell>
          <cell r="G86">
            <v>200000</v>
          </cell>
          <cell r="H86">
            <v>2400000</v>
          </cell>
          <cell r="I86">
            <v>0</v>
          </cell>
          <cell r="J86">
            <v>450000</v>
          </cell>
          <cell r="K86">
            <v>0</v>
          </cell>
          <cell r="L86">
            <v>450000</v>
          </cell>
          <cell r="M86">
            <v>2850000</v>
          </cell>
          <cell r="N86">
            <v>24000</v>
          </cell>
          <cell r="O86">
            <v>48000</v>
          </cell>
          <cell r="P86">
            <v>24000</v>
          </cell>
          <cell r="Q86">
            <v>2754000</v>
          </cell>
          <cell r="R86">
            <v>1040000</v>
          </cell>
        </row>
        <row r="87">
          <cell r="C87" t="str">
            <v>DENLY MUKUAN</v>
          </cell>
          <cell r="D87" t="str">
            <v>AMT II</v>
          </cell>
          <cell r="E87">
            <v>22</v>
          </cell>
          <cell r="F87">
            <v>2200000</v>
          </cell>
          <cell r="G87">
            <v>200000</v>
          </cell>
          <cell r="H87">
            <v>2400000</v>
          </cell>
          <cell r="I87">
            <v>0</v>
          </cell>
          <cell r="J87">
            <v>450000</v>
          </cell>
          <cell r="K87">
            <v>0</v>
          </cell>
          <cell r="L87">
            <v>450000</v>
          </cell>
          <cell r="M87">
            <v>2850000</v>
          </cell>
          <cell r="N87">
            <v>24000</v>
          </cell>
          <cell r="O87">
            <v>48000</v>
          </cell>
          <cell r="P87">
            <v>24000</v>
          </cell>
          <cell r="Q87">
            <v>2754000</v>
          </cell>
          <cell r="R87">
            <v>50000</v>
          </cell>
        </row>
        <row r="88">
          <cell r="C88" t="str">
            <v>DENNY D MAKALEW</v>
          </cell>
          <cell r="D88" t="str">
            <v>AMT II</v>
          </cell>
          <cell r="E88">
            <v>25</v>
          </cell>
          <cell r="F88">
            <v>2200000</v>
          </cell>
          <cell r="G88">
            <v>200000</v>
          </cell>
          <cell r="H88">
            <v>2400000</v>
          </cell>
          <cell r="I88">
            <v>0</v>
          </cell>
          <cell r="J88">
            <v>450000</v>
          </cell>
          <cell r="K88">
            <v>0</v>
          </cell>
          <cell r="L88">
            <v>450000</v>
          </cell>
          <cell r="M88">
            <v>2850000</v>
          </cell>
          <cell r="N88">
            <v>24000</v>
          </cell>
          <cell r="O88">
            <v>48000</v>
          </cell>
          <cell r="P88">
            <v>24000</v>
          </cell>
          <cell r="Q88">
            <v>2754000</v>
          </cell>
          <cell r="R88">
            <v>600000</v>
          </cell>
        </row>
        <row r="89">
          <cell r="C89" t="str">
            <v>DEVI LENGKEY</v>
          </cell>
          <cell r="D89" t="str">
            <v>AMT II</v>
          </cell>
          <cell r="E89">
            <v>24</v>
          </cell>
          <cell r="F89">
            <v>2200000</v>
          </cell>
          <cell r="G89">
            <v>200000</v>
          </cell>
          <cell r="H89">
            <v>2400000</v>
          </cell>
          <cell r="I89">
            <v>0</v>
          </cell>
          <cell r="J89">
            <v>450000</v>
          </cell>
          <cell r="K89">
            <v>0</v>
          </cell>
          <cell r="L89">
            <v>450000</v>
          </cell>
          <cell r="M89">
            <v>2850000</v>
          </cell>
          <cell r="N89">
            <v>24000</v>
          </cell>
          <cell r="O89">
            <v>48000</v>
          </cell>
          <cell r="P89">
            <v>24000</v>
          </cell>
          <cell r="Q89">
            <v>2754000</v>
          </cell>
          <cell r="R89">
            <v>40000</v>
          </cell>
        </row>
        <row r="90">
          <cell r="C90" t="str">
            <v>DONA R. MASIHOR</v>
          </cell>
          <cell r="D90" t="str">
            <v>AMT II</v>
          </cell>
          <cell r="E90">
            <v>24</v>
          </cell>
          <cell r="F90">
            <v>2200000</v>
          </cell>
          <cell r="G90">
            <v>200000</v>
          </cell>
          <cell r="H90">
            <v>2400000</v>
          </cell>
          <cell r="I90">
            <v>0</v>
          </cell>
          <cell r="J90">
            <v>450000</v>
          </cell>
          <cell r="K90">
            <v>0</v>
          </cell>
          <cell r="L90">
            <v>450000</v>
          </cell>
          <cell r="M90">
            <v>2850000</v>
          </cell>
          <cell r="N90">
            <v>24000</v>
          </cell>
          <cell r="O90">
            <v>48000</v>
          </cell>
          <cell r="P90">
            <v>24000</v>
          </cell>
          <cell r="Q90">
            <v>2754000</v>
          </cell>
          <cell r="R90">
            <v>1540000</v>
          </cell>
        </row>
        <row r="91">
          <cell r="C91" t="str">
            <v>ERWIN ARIEF</v>
          </cell>
          <cell r="D91" t="str">
            <v>AMT II</v>
          </cell>
          <cell r="E91">
            <v>23</v>
          </cell>
          <cell r="F91">
            <v>2200000</v>
          </cell>
          <cell r="G91">
            <v>200000</v>
          </cell>
          <cell r="H91">
            <v>2400000</v>
          </cell>
          <cell r="I91">
            <v>0</v>
          </cell>
          <cell r="J91">
            <v>450000</v>
          </cell>
          <cell r="K91">
            <v>0</v>
          </cell>
          <cell r="L91">
            <v>450000</v>
          </cell>
          <cell r="M91">
            <v>2850000</v>
          </cell>
          <cell r="N91">
            <v>24000</v>
          </cell>
          <cell r="O91">
            <v>48000</v>
          </cell>
          <cell r="P91">
            <v>24000</v>
          </cell>
          <cell r="Q91">
            <v>2754000</v>
          </cell>
          <cell r="R91">
            <v>1050000</v>
          </cell>
        </row>
        <row r="92">
          <cell r="C92" t="str">
            <v>FAIZAL TANOD</v>
          </cell>
          <cell r="D92" t="str">
            <v>AMT II</v>
          </cell>
          <cell r="E92">
            <v>21</v>
          </cell>
          <cell r="F92">
            <v>2200000</v>
          </cell>
          <cell r="G92">
            <v>200000</v>
          </cell>
          <cell r="H92">
            <v>2400000</v>
          </cell>
          <cell r="I92">
            <v>0</v>
          </cell>
          <cell r="J92">
            <v>450000</v>
          </cell>
          <cell r="K92">
            <v>0</v>
          </cell>
          <cell r="L92">
            <v>450000</v>
          </cell>
          <cell r="M92">
            <v>2850000</v>
          </cell>
          <cell r="N92">
            <v>24000</v>
          </cell>
          <cell r="O92">
            <v>48000</v>
          </cell>
          <cell r="P92">
            <v>24000</v>
          </cell>
          <cell r="Q92">
            <v>2754000</v>
          </cell>
          <cell r="R92">
            <v>540000</v>
          </cell>
        </row>
        <row r="93">
          <cell r="C93" t="str">
            <v>FANNY SUMUAL</v>
          </cell>
          <cell r="D93" t="str">
            <v>AMT II</v>
          </cell>
          <cell r="E93">
            <v>25</v>
          </cell>
          <cell r="F93">
            <v>2200000</v>
          </cell>
          <cell r="G93">
            <v>200000</v>
          </cell>
          <cell r="H93">
            <v>2400000</v>
          </cell>
          <cell r="I93">
            <v>0</v>
          </cell>
          <cell r="J93">
            <v>450000</v>
          </cell>
          <cell r="K93">
            <v>0</v>
          </cell>
          <cell r="L93">
            <v>450000</v>
          </cell>
          <cell r="M93">
            <v>2850000</v>
          </cell>
          <cell r="N93">
            <v>24000</v>
          </cell>
          <cell r="O93">
            <v>48000</v>
          </cell>
          <cell r="P93">
            <v>24000</v>
          </cell>
          <cell r="Q93">
            <v>2754000</v>
          </cell>
          <cell r="R93">
            <v>1040000</v>
          </cell>
        </row>
        <row r="94">
          <cell r="C94" t="str">
            <v>FELIX RONALD WONGKAR</v>
          </cell>
          <cell r="D94" t="str">
            <v>AMT II</v>
          </cell>
          <cell r="E94">
            <v>23</v>
          </cell>
          <cell r="F94">
            <v>2200000</v>
          </cell>
          <cell r="G94">
            <v>200000</v>
          </cell>
          <cell r="H94">
            <v>2400000</v>
          </cell>
          <cell r="I94">
            <v>0</v>
          </cell>
          <cell r="J94">
            <v>450000</v>
          </cell>
          <cell r="K94">
            <v>0</v>
          </cell>
          <cell r="L94">
            <v>450000</v>
          </cell>
          <cell r="M94">
            <v>2850000</v>
          </cell>
          <cell r="N94">
            <v>24000</v>
          </cell>
          <cell r="O94">
            <v>48000</v>
          </cell>
          <cell r="P94">
            <v>24000</v>
          </cell>
          <cell r="Q94">
            <v>2754000</v>
          </cell>
          <cell r="R94">
            <v>40000</v>
          </cell>
        </row>
        <row r="95">
          <cell r="C95" t="str">
            <v>FRANKI TOLI</v>
          </cell>
          <cell r="D95" t="str">
            <v>AMT II</v>
          </cell>
          <cell r="E95">
            <v>22</v>
          </cell>
          <cell r="F95">
            <v>2200000</v>
          </cell>
          <cell r="G95">
            <v>200000</v>
          </cell>
          <cell r="H95">
            <v>2400000</v>
          </cell>
          <cell r="I95">
            <v>0</v>
          </cell>
          <cell r="J95">
            <v>450000</v>
          </cell>
          <cell r="K95">
            <v>0</v>
          </cell>
          <cell r="L95">
            <v>450000</v>
          </cell>
          <cell r="M95">
            <v>2850000</v>
          </cell>
          <cell r="N95">
            <v>24000</v>
          </cell>
          <cell r="O95">
            <v>48000</v>
          </cell>
          <cell r="P95">
            <v>24000</v>
          </cell>
          <cell r="Q95">
            <v>2754000</v>
          </cell>
          <cell r="R95">
            <v>50000</v>
          </cell>
        </row>
        <row r="96">
          <cell r="C96" t="str">
            <v>FREDY RUATA</v>
          </cell>
          <cell r="D96" t="str">
            <v>AMT II</v>
          </cell>
          <cell r="E96">
            <v>28</v>
          </cell>
          <cell r="F96">
            <v>2200000</v>
          </cell>
          <cell r="G96">
            <v>200000</v>
          </cell>
          <cell r="H96">
            <v>2400000</v>
          </cell>
          <cell r="I96">
            <v>0</v>
          </cell>
          <cell r="J96">
            <v>450000</v>
          </cell>
          <cell r="K96">
            <v>0</v>
          </cell>
          <cell r="L96">
            <v>450000</v>
          </cell>
          <cell r="M96">
            <v>2850000</v>
          </cell>
          <cell r="N96">
            <v>24000</v>
          </cell>
          <cell r="O96">
            <v>48000</v>
          </cell>
          <cell r="P96">
            <v>24000</v>
          </cell>
          <cell r="Q96">
            <v>2754000</v>
          </cell>
          <cell r="R96">
            <v>40000</v>
          </cell>
        </row>
        <row r="97">
          <cell r="C97" t="str">
            <v>GERRY LOURENS</v>
          </cell>
          <cell r="D97" t="str">
            <v>AMT II</v>
          </cell>
          <cell r="E97">
            <v>22</v>
          </cell>
          <cell r="F97">
            <v>2200000</v>
          </cell>
          <cell r="G97">
            <v>200000</v>
          </cell>
          <cell r="H97">
            <v>2400000</v>
          </cell>
          <cell r="I97">
            <v>0</v>
          </cell>
          <cell r="J97">
            <v>450000</v>
          </cell>
          <cell r="K97">
            <v>0</v>
          </cell>
          <cell r="L97">
            <v>450000</v>
          </cell>
          <cell r="M97">
            <v>2850000</v>
          </cell>
          <cell r="N97">
            <v>24000</v>
          </cell>
          <cell r="O97">
            <v>48000</v>
          </cell>
          <cell r="P97">
            <v>24000</v>
          </cell>
          <cell r="Q97">
            <v>2754000</v>
          </cell>
          <cell r="R97">
            <v>2085000</v>
          </cell>
        </row>
        <row r="98">
          <cell r="C98" t="str">
            <v>GINO RINO RUNTUWENE</v>
          </cell>
          <cell r="D98" t="str">
            <v>AMT II</v>
          </cell>
          <cell r="E98">
            <v>26</v>
          </cell>
          <cell r="F98">
            <v>2200000</v>
          </cell>
          <cell r="G98">
            <v>200000</v>
          </cell>
          <cell r="H98">
            <v>2400000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2400000</v>
          </cell>
          <cell r="N98">
            <v>24000</v>
          </cell>
          <cell r="O98">
            <v>48000</v>
          </cell>
          <cell r="P98">
            <v>24000</v>
          </cell>
          <cell r="Q98">
            <v>2304000</v>
          </cell>
          <cell r="R98">
            <v>40000</v>
          </cell>
        </row>
        <row r="99">
          <cell r="C99" t="str">
            <v>HAMID C. SAMSU</v>
          </cell>
          <cell r="D99" t="str">
            <v>AMT II</v>
          </cell>
          <cell r="E99">
            <v>22</v>
          </cell>
          <cell r="F99">
            <v>2200000</v>
          </cell>
          <cell r="G99">
            <v>200000</v>
          </cell>
          <cell r="H99">
            <v>2400000</v>
          </cell>
          <cell r="I99">
            <v>0</v>
          </cell>
          <cell r="J99">
            <v>450000</v>
          </cell>
          <cell r="K99">
            <v>0</v>
          </cell>
          <cell r="L99">
            <v>450000</v>
          </cell>
          <cell r="M99">
            <v>2850000</v>
          </cell>
          <cell r="N99">
            <v>24000</v>
          </cell>
          <cell r="O99">
            <v>48000</v>
          </cell>
          <cell r="P99">
            <v>24000</v>
          </cell>
          <cell r="Q99">
            <v>2754000</v>
          </cell>
          <cell r="R99">
            <v>1040000</v>
          </cell>
        </row>
        <row r="100">
          <cell r="C100" t="str">
            <v>HANDRIAS SALINDEHO</v>
          </cell>
          <cell r="D100" t="str">
            <v>AMT I</v>
          </cell>
          <cell r="E100">
            <v>2</v>
          </cell>
          <cell r="F100">
            <v>2100000</v>
          </cell>
          <cell r="G100">
            <v>300000</v>
          </cell>
          <cell r="H100">
            <v>2400000</v>
          </cell>
          <cell r="I100">
            <v>0</v>
          </cell>
          <cell r="J100">
            <v>450000</v>
          </cell>
          <cell r="K100">
            <v>0</v>
          </cell>
          <cell r="L100">
            <v>450000</v>
          </cell>
          <cell r="M100">
            <v>2850000</v>
          </cell>
          <cell r="N100">
            <v>24000</v>
          </cell>
          <cell r="O100">
            <v>48000</v>
          </cell>
          <cell r="P100">
            <v>24000</v>
          </cell>
          <cell r="Q100">
            <v>2754000</v>
          </cell>
          <cell r="R100">
            <v>50000</v>
          </cell>
        </row>
        <row r="101">
          <cell r="C101" t="str">
            <v>HANES SASAUW</v>
          </cell>
          <cell r="D101" t="str">
            <v>AMT I</v>
          </cell>
          <cell r="E101">
            <v>23</v>
          </cell>
          <cell r="F101">
            <v>2100000</v>
          </cell>
          <cell r="G101">
            <v>300000</v>
          </cell>
          <cell r="H101">
            <v>2400000</v>
          </cell>
          <cell r="I101">
            <v>0</v>
          </cell>
          <cell r="J101">
            <v>450000</v>
          </cell>
          <cell r="K101">
            <v>0</v>
          </cell>
          <cell r="L101">
            <v>450000</v>
          </cell>
          <cell r="M101">
            <v>2850000</v>
          </cell>
          <cell r="N101">
            <v>24000</v>
          </cell>
          <cell r="O101">
            <v>48000</v>
          </cell>
          <cell r="P101">
            <v>24000</v>
          </cell>
          <cell r="Q101">
            <v>2754000</v>
          </cell>
          <cell r="R101">
            <v>50000</v>
          </cell>
        </row>
        <row r="102">
          <cell r="C102" t="str">
            <v>HENRY YANI PAATH</v>
          </cell>
          <cell r="D102" t="str">
            <v>AMT II</v>
          </cell>
          <cell r="E102">
            <v>25</v>
          </cell>
          <cell r="F102">
            <v>2200000</v>
          </cell>
          <cell r="G102">
            <v>200000</v>
          </cell>
          <cell r="H102">
            <v>2400000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2400000</v>
          </cell>
          <cell r="N102">
            <v>24000</v>
          </cell>
          <cell r="O102">
            <v>48000</v>
          </cell>
          <cell r="P102">
            <v>24000</v>
          </cell>
          <cell r="Q102">
            <v>2304000</v>
          </cell>
          <cell r="R102">
            <v>40000</v>
          </cell>
        </row>
        <row r="103">
          <cell r="C103" t="str">
            <v>HERLING MAILANGKAY</v>
          </cell>
          <cell r="D103" t="str">
            <v>AMT II</v>
          </cell>
          <cell r="E103">
            <v>28</v>
          </cell>
          <cell r="F103">
            <v>2200000</v>
          </cell>
          <cell r="G103">
            <v>200000</v>
          </cell>
          <cell r="H103">
            <v>2400000</v>
          </cell>
          <cell r="I103">
            <v>0</v>
          </cell>
          <cell r="J103">
            <v>450000</v>
          </cell>
          <cell r="K103">
            <v>0</v>
          </cell>
          <cell r="L103">
            <v>450000</v>
          </cell>
          <cell r="M103">
            <v>2850000</v>
          </cell>
          <cell r="N103">
            <v>24000</v>
          </cell>
          <cell r="O103">
            <v>48000</v>
          </cell>
          <cell r="P103">
            <v>24000</v>
          </cell>
          <cell r="Q103">
            <v>2754000</v>
          </cell>
          <cell r="R103">
            <v>40000</v>
          </cell>
        </row>
        <row r="104">
          <cell r="C104" t="str">
            <v>HIPOLITUS EKO JANTO</v>
          </cell>
          <cell r="D104" t="str">
            <v>AMT II</v>
          </cell>
          <cell r="E104">
            <v>28</v>
          </cell>
          <cell r="F104">
            <v>2200000</v>
          </cell>
          <cell r="G104">
            <v>200000</v>
          </cell>
          <cell r="H104">
            <v>2400000</v>
          </cell>
          <cell r="I104">
            <v>0</v>
          </cell>
          <cell r="J104">
            <v>450000</v>
          </cell>
          <cell r="K104">
            <v>0</v>
          </cell>
          <cell r="L104">
            <v>450000</v>
          </cell>
          <cell r="M104">
            <v>2850000</v>
          </cell>
          <cell r="N104">
            <v>24000</v>
          </cell>
          <cell r="O104">
            <v>48000</v>
          </cell>
          <cell r="P104">
            <v>24000</v>
          </cell>
          <cell r="Q104">
            <v>2754000</v>
          </cell>
          <cell r="R104">
            <v>2040000</v>
          </cell>
        </row>
        <row r="105">
          <cell r="C105" t="str">
            <v>JACOB SYARANAMUAL</v>
          </cell>
          <cell r="D105" t="str">
            <v>AMT II</v>
          </cell>
          <cell r="E105">
            <v>23</v>
          </cell>
          <cell r="F105">
            <v>2200000</v>
          </cell>
          <cell r="G105">
            <v>200000</v>
          </cell>
          <cell r="H105">
            <v>2400000</v>
          </cell>
          <cell r="I105">
            <v>0</v>
          </cell>
          <cell r="J105">
            <v>450000</v>
          </cell>
          <cell r="K105">
            <v>0</v>
          </cell>
          <cell r="L105">
            <v>450000</v>
          </cell>
          <cell r="M105">
            <v>2850000</v>
          </cell>
          <cell r="N105">
            <v>24000</v>
          </cell>
          <cell r="O105">
            <v>48000</v>
          </cell>
          <cell r="P105">
            <v>24000</v>
          </cell>
          <cell r="Q105">
            <v>2754000</v>
          </cell>
          <cell r="R105">
            <v>1550000</v>
          </cell>
        </row>
        <row r="106">
          <cell r="C106" t="str">
            <v>JAMAL SODU</v>
          </cell>
          <cell r="D106" t="str">
            <v>AMT II</v>
          </cell>
          <cell r="E106">
            <v>24</v>
          </cell>
          <cell r="F106">
            <v>2200000</v>
          </cell>
          <cell r="G106">
            <v>200000</v>
          </cell>
          <cell r="H106">
            <v>2400000</v>
          </cell>
          <cell r="I106">
            <v>0</v>
          </cell>
          <cell r="J106">
            <v>450000</v>
          </cell>
          <cell r="K106">
            <v>0</v>
          </cell>
          <cell r="L106">
            <v>450000</v>
          </cell>
          <cell r="M106">
            <v>2850000</v>
          </cell>
          <cell r="N106">
            <v>24000</v>
          </cell>
          <cell r="O106">
            <v>48000</v>
          </cell>
          <cell r="P106">
            <v>24000</v>
          </cell>
          <cell r="Q106">
            <v>2754000</v>
          </cell>
          <cell r="R106">
            <v>40000</v>
          </cell>
        </row>
        <row r="107">
          <cell r="C107" t="str">
            <v>JEANY B. GANDARIA</v>
          </cell>
          <cell r="D107" t="str">
            <v>AMT II</v>
          </cell>
          <cell r="E107">
            <v>20</v>
          </cell>
          <cell r="F107">
            <v>2200000</v>
          </cell>
          <cell r="G107">
            <v>200000</v>
          </cell>
          <cell r="H107">
            <v>2400000</v>
          </cell>
          <cell r="I107">
            <v>0</v>
          </cell>
          <cell r="J107">
            <v>450000</v>
          </cell>
          <cell r="K107">
            <v>0</v>
          </cell>
          <cell r="L107">
            <v>450000</v>
          </cell>
          <cell r="M107">
            <v>2850000</v>
          </cell>
          <cell r="N107">
            <v>24000</v>
          </cell>
          <cell r="O107">
            <v>48000</v>
          </cell>
          <cell r="P107">
            <v>24000</v>
          </cell>
          <cell r="Q107">
            <v>2754000</v>
          </cell>
          <cell r="R107">
            <v>50000</v>
          </cell>
        </row>
        <row r="108">
          <cell r="C108" t="str">
            <v>JEFRI ISHAK</v>
          </cell>
          <cell r="D108" t="str">
            <v>AMT II</v>
          </cell>
          <cell r="E108">
            <v>31</v>
          </cell>
          <cell r="F108">
            <v>2200000</v>
          </cell>
          <cell r="G108">
            <v>200000</v>
          </cell>
          <cell r="H108">
            <v>2400000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2400000</v>
          </cell>
          <cell r="N108">
            <v>24000</v>
          </cell>
          <cell r="O108">
            <v>48000</v>
          </cell>
          <cell r="P108">
            <v>24000</v>
          </cell>
          <cell r="Q108">
            <v>2304000</v>
          </cell>
          <cell r="R108">
            <v>40000</v>
          </cell>
        </row>
        <row r="109">
          <cell r="C109" t="str">
            <v>JECKSEN KOGAAM</v>
          </cell>
          <cell r="D109" t="str">
            <v>AMT II</v>
          </cell>
          <cell r="E109">
            <v>21</v>
          </cell>
          <cell r="F109">
            <v>2200000</v>
          </cell>
          <cell r="G109">
            <v>200000</v>
          </cell>
          <cell r="H109">
            <v>2400000</v>
          </cell>
          <cell r="I109">
            <v>0</v>
          </cell>
          <cell r="J109">
            <v>450000</v>
          </cell>
          <cell r="K109">
            <v>0</v>
          </cell>
          <cell r="L109">
            <v>450000</v>
          </cell>
          <cell r="M109">
            <v>2850000</v>
          </cell>
          <cell r="N109">
            <v>24000</v>
          </cell>
          <cell r="O109">
            <v>48000</v>
          </cell>
          <cell r="P109">
            <v>24000</v>
          </cell>
          <cell r="Q109">
            <v>2754000</v>
          </cell>
          <cell r="R109">
            <v>40000</v>
          </cell>
        </row>
        <row r="110">
          <cell r="C110" t="str">
            <v>JENDRY O. KAPARANG</v>
          </cell>
          <cell r="D110" t="str">
            <v>AMT II</v>
          </cell>
          <cell r="E110">
            <v>24</v>
          </cell>
          <cell r="F110">
            <v>2200000</v>
          </cell>
          <cell r="G110">
            <v>200000</v>
          </cell>
          <cell r="H110">
            <v>2400000</v>
          </cell>
          <cell r="I110">
            <v>0</v>
          </cell>
          <cell r="J110">
            <v>450000</v>
          </cell>
          <cell r="K110">
            <v>0</v>
          </cell>
          <cell r="L110">
            <v>450000</v>
          </cell>
          <cell r="M110">
            <v>2850000</v>
          </cell>
          <cell r="N110">
            <v>24000</v>
          </cell>
          <cell r="O110">
            <v>48000</v>
          </cell>
          <cell r="P110">
            <v>24000</v>
          </cell>
          <cell r="Q110">
            <v>2754000</v>
          </cell>
          <cell r="R110">
            <v>1550000</v>
          </cell>
        </row>
        <row r="111">
          <cell r="C111" t="str">
            <v>JHONNY TAMAWOMBA</v>
          </cell>
          <cell r="D111" t="str">
            <v>AMT II</v>
          </cell>
          <cell r="E111">
            <v>28</v>
          </cell>
          <cell r="F111">
            <v>2200000</v>
          </cell>
          <cell r="G111">
            <v>200000</v>
          </cell>
          <cell r="H111">
            <v>2400000</v>
          </cell>
          <cell r="I111">
            <v>0</v>
          </cell>
          <cell r="J111">
            <v>450000</v>
          </cell>
          <cell r="K111">
            <v>0</v>
          </cell>
          <cell r="L111">
            <v>450000</v>
          </cell>
          <cell r="M111">
            <v>2850000</v>
          </cell>
          <cell r="N111">
            <v>24000</v>
          </cell>
          <cell r="O111">
            <v>48000</v>
          </cell>
          <cell r="P111">
            <v>24000</v>
          </cell>
          <cell r="Q111">
            <v>2754000</v>
          </cell>
          <cell r="R111">
            <v>40000</v>
          </cell>
        </row>
        <row r="112">
          <cell r="C112" t="str">
            <v>KALVIN MORTEN MOGI</v>
          </cell>
          <cell r="D112" t="str">
            <v>AMT II</v>
          </cell>
          <cell r="E112">
            <v>24</v>
          </cell>
          <cell r="F112">
            <v>2200000</v>
          </cell>
          <cell r="G112">
            <v>200000</v>
          </cell>
          <cell r="H112">
            <v>2400000</v>
          </cell>
          <cell r="I112">
            <v>0</v>
          </cell>
          <cell r="J112">
            <v>450000</v>
          </cell>
          <cell r="K112">
            <v>0</v>
          </cell>
          <cell r="L112">
            <v>450000</v>
          </cell>
          <cell r="M112">
            <v>2850000</v>
          </cell>
          <cell r="N112">
            <v>24000</v>
          </cell>
          <cell r="O112">
            <v>48000</v>
          </cell>
          <cell r="P112">
            <v>24000</v>
          </cell>
          <cell r="Q112">
            <v>2754000</v>
          </cell>
          <cell r="R112">
            <v>540000</v>
          </cell>
        </row>
        <row r="113">
          <cell r="C113" t="str">
            <v>MARKEL M. PALENEWEN</v>
          </cell>
          <cell r="D113" t="str">
            <v>AMT II</v>
          </cell>
          <cell r="E113">
            <v>27</v>
          </cell>
          <cell r="F113">
            <v>2200000</v>
          </cell>
          <cell r="G113">
            <v>200000</v>
          </cell>
          <cell r="H113">
            <v>2400000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2400000</v>
          </cell>
          <cell r="N113">
            <v>24000</v>
          </cell>
          <cell r="O113">
            <v>48000</v>
          </cell>
          <cell r="P113">
            <v>24000</v>
          </cell>
          <cell r="Q113">
            <v>2304000</v>
          </cell>
          <cell r="R113">
            <v>1040000</v>
          </cell>
        </row>
        <row r="114">
          <cell r="C114" t="str">
            <v>MARTHEN DOALI</v>
          </cell>
          <cell r="D114" t="str">
            <v>AMT II</v>
          </cell>
          <cell r="E114">
            <v>27</v>
          </cell>
          <cell r="F114">
            <v>2200000</v>
          </cell>
          <cell r="G114">
            <v>200000</v>
          </cell>
          <cell r="H114">
            <v>2400000</v>
          </cell>
          <cell r="I114">
            <v>0</v>
          </cell>
          <cell r="J114">
            <v>450000</v>
          </cell>
          <cell r="K114">
            <v>0</v>
          </cell>
          <cell r="L114">
            <v>450000</v>
          </cell>
          <cell r="M114">
            <v>2850000</v>
          </cell>
          <cell r="N114">
            <v>24000</v>
          </cell>
          <cell r="O114">
            <v>48000</v>
          </cell>
          <cell r="P114">
            <v>24000</v>
          </cell>
          <cell r="Q114">
            <v>2754000</v>
          </cell>
          <cell r="R114">
            <v>1040000</v>
          </cell>
        </row>
        <row r="115">
          <cell r="C115" t="str">
            <v>MAXI DJAPAI</v>
          </cell>
          <cell r="D115" t="str">
            <v>AMT II</v>
          </cell>
          <cell r="E115">
            <v>24</v>
          </cell>
          <cell r="F115">
            <v>2200000</v>
          </cell>
          <cell r="G115">
            <v>200000</v>
          </cell>
          <cell r="H115">
            <v>2400000</v>
          </cell>
          <cell r="I115">
            <v>0</v>
          </cell>
          <cell r="J115">
            <v>450000</v>
          </cell>
          <cell r="K115">
            <v>0</v>
          </cell>
          <cell r="L115">
            <v>450000</v>
          </cell>
          <cell r="M115">
            <v>2850000</v>
          </cell>
          <cell r="N115">
            <v>24000</v>
          </cell>
          <cell r="O115">
            <v>48000</v>
          </cell>
          <cell r="P115">
            <v>24000</v>
          </cell>
          <cell r="Q115">
            <v>2754000</v>
          </cell>
          <cell r="R115">
            <v>50000</v>
          </cell>
        </row>
        <row r="116">
          <cell r="C116" t="str">
            <v>MAXI MAMANGKEY</v>
          </cell>
          <cell r="D116" t="str">
            <v>AMT II</v>
          </cell>
          <cell r="E116">
            <v>30</v>
          </cell>
          <cell r="F116">
            <v>2200000</v>
          </cell>
          <cell r="G116">
            <v>200000</v>
          </cell>
          <cell r="H116">
            <v>2400000</v>
          </cell>
          <cell r="I116">
            <v>0</v>
          </cell>
          <cell r="J116">
            <v>450000</v>
          </cell>
          <cell r="K116">
            <v>0</v>
          </cell>
          <cell r="L116">
            <v>450000</v>
          </cell>
          <cell r="M116">
            <v>2850000</v>
          </cell>
          <cell r="N116">
            <v>24000</v>
          </cell>
          <cell r="O116">
            <v>48000</v>
          </cell>
          <cell r="P116">
            <v>24000</v>
          </cell>
          <cell r="Q116">
            <v>2754000</v>
          </cell>
          <cell r="R116">
            <v>40000</v>
          </cell>
        </row>
        <row r="117">
          <cell r="C117" t="str">
            <v>MULYONO</v>
          </cell>
          <cell r="D117" t="str">
            <v>AMT II</v>
          </cell>
          <cell r="E117">
            <v>15</v>
          </cell>
          <cell r="F117">
            <v>2200000</v>
          </cell>
          <cell r="G117">
            <v>200000</v>
          </cell>
          <cell r="H117">
            <v>2400000</v>
          </cell>
          <cell r="I117">
            <v>0</v>
          </cell>
          <cell r="J117">
            <v>450000</v>
          </cell>
          <cell r="K117">
            <v>0</v>
          </cell>
          <cell r="L117">
            <v>450000</v>
          </cell>
          <cell r="M117">
            <v>2850000</v>
          </cell>
          <cell r="N117">
            <v>24000</v>
          </cell>
          <cell r="O117">
            <v>48000</v>
          </cell>
          <cell r="P117">
            <v>24000</v>
          </cell>
          <cell r="Q117">
            <v>2754000</v>
          </cell>
          <cell r="R117">
            <v>540000</v>
          </cell>
        </row>
        <row r="118">
          <cell r="C118" t="str">
            <v>NEAL BRYAN MOGI</v>
          </cell>
          <cell r="D118" t="str">
            <v>AMT II</v>
          </cell>
          <cell r="E118">
            <v>25</v>
          </cell>
          <cell r="F118">
            <v>2200000</v>
          </cell>
          <cell r="G118">
            <v>200000</v>
          </cell>
          <cell r="H118">
            <v>2400000</v>
          </cell>
          <cell r="I118">
            <v>0</v>
          </cell>
          <cell r="J118">
            <v>450000</v>
          </cell>
          <cell r="K118">
            <v>0</v>
          </cell>
          <cell r="L118">
            <v>450000</v>
          </cell>
          <cell r="M118">
            <v>2850000</v>
          </cell>
          <cell r="N118">
            <v>24000</v>
          </cell>
          <cell r="O118">
            <v>48000</v>
          </cell>
          <cell r="P118">
            <v>24000</v>
          </cell>
          <cell r="Q118">
            <v>2754000</v>
          </cell>
          <cell r="R118">
            <v>915000</v>
          </cell>
        </row>
        <row r="119">
          <cell r="C119" t="str">
            <v>OTNIEL POLII</v>
          </cell>
          <cell r="D119" t="str">
            <v>AMT II</v>
          </cell>
          <cell r="E119">
            <v>28</v>
          </cell>
          <cell r="F119">
            <v>2200000</v>
          </cell>
          <cell r="G119">
            <v>200000</v>
          </cell>
          <cell r="H119">
            <v>2400000</v>
          </cell>
          <cell r="I119">
            <v>0</v>
          </cell>
          <cell r="J119">
            <v>450000</v>
          </cell>
          <cell r="K119">
            <v>0</v>
          </cell>
          <cell r="L119">
            <v>450000</v>
          </cell>
          <cell r="M119">
            <v>2850000</v>
          </cell>
          <cell r="N119">
            <v>24000</v>
          </cell>
          <cell r="O119">
            <v>48000</v>
          </cell>
          <cell r="P119">
            <v>24000</v>
          </cell>
          <cell r="Q119">
            <v>2754000</v>
          </cell>
          <cell r="R119">
            <v>915000</v>
          </cell>
        </row>
        <row r="120">
          <cell r="C120" t="str">
            <v>PITERSON TAMPI</v>
          </cell>
          <cell r="D120" t="str">
            <v>AMT II</v>
          </cell>
          <cell r="E120">
            <v>26</v>
          </cell>
          <cell r="F120">
            <v>2200000</v>
          </cell>
          <cell r="G120">
            <v>200000</v>
          </cell>
          <cell r="H120">
            <v>2400000</v>
          </cell>
          <cell r="I120">
            <v>0</v>
          </cell>
          <cell r="J120">
            <v>450000</v>
          </cell>
          <cell r="K120">
            <v>0</v>
          </cell>
          <cell r="L120">
            <v>450000</v>
          </cell>
          <cell r="M120">
            <v>2850000</v>
          </cell>
          <cell r="N120">
            <v>24000</v>
          </cell>
          <cell r="O120">
            <v>48000</v>
          </cell>
          <cell r="P120">
            <v>24000</v>
          </cell>
          <cell r="Q120">
            <v>2754000</v>
          </cell>
          <cell r="R120">
            <v>40000</v>
          </cell>
        </row>
        <row r="121">
          <cell r="C121" t="str">
            <v>RANDHI PAAT</v>
          </cell>
          <cell r="D121" t="str">
            <v>AMT II</v>
          </cell>
          <cell r="E121">
            <v>25</v>
          </cell>
          <cell r="F121">
            <v>2200000</v>
          </cell>
          <cell r="G121">
            <v>200000</v>
          </cell>
          <cell r="H121">
            <v>2400000</v>
          </cell>
          <cell r="I121">
            <v>0</v>
          </cell>
          <cell r="J121">
            <v>450000</v>
          </cell>
          <cell r="K121">
            <v>0</v>
          </cell>
          <cell r="L121">
            <v>450000</v>
          </cell>
          <cell r="M121">
            <v>2850000</v>
          </cell>
          <cell r="N121">
            <v>24000</v>
          </cell>
          <cell r="O121">
            <v>48000</v>
          </cell>
          <cell r="P121">
            <v>24000</v>
          </cell>
          <cell r="Q121">
            <v>2754000</v>
          </cell>
          <cell r="R121">
            <v>50000</v>
          </cell>
        </row>
        <row r="122">
          <cell r="C122" t="str">
            <v>RECKY SENDUK</v>
          </cell>
          <cell r="D122" t="str">
            <v>AMT II</v>
          </cell>
          <cell r="E122">
            <v>23</v>
          </cell>
          <cell r="F122">
            <v>2200000</v>
          </cell>
          <cell r="G122">
            <v>200000</v>
          </cell>
          <cell r="H122">
            <v>2400000</v>
          </cell>
          <cell r="I122">
            <v>0</v>
          </cell>
          <cell r="J122">
            <v>450000</v>
          </cell>
          <cell r="K122">
            <v>0</v>
          </cell>
          <cell r="L122">
            <v>450000</v>
          </cell>
          <cell r="M122">
            <v>2850000</v>
          </cell>
          <cell r="N122">
            <v>24000</v>
          </cell>
          <cell r="O122">
            <v>48000</v>
          </cell>
          <cell r="P122">
            <v>24000</v>
          </cell>
          <cell r="Q122">
            <v>2754000</v>
          </cell>
          <cell r="R122">
            <v>50000</v>
          </cell>
        </row>
        <row r="123">
          <cell r="C123" t="str">
            <v>REFANO C. KAPANTOUW</v>
          </cell>
          <cell r="D123" t="str">
            <v>AMT II</v>
          </cell>
          <cell r="E123">
            <v>24</v>
          </cell>
          <cell r="F123">
            <v>2200000</v>
          </cell>
          <cell r="G123">
            <v>200000</v>
          </cell>
          <cell r="H123">
            <v>2400000</v>
          </cell>
          <cell r="I123">
            <v>0</v>
          </cell>
          <cell r="J123">
            <v>450000</v>
          </cell>
          <cell r="K123">
            <v>0</v>
          </cell>
          <cell r="L123">
            <v>450000</v>
          </cell>
          <cell r="M123">
            <v>2850000</v>
          </cell>
          <cell r="N123">
            <v>24000</v>
          </cell>
          <cell r="O123">
            <v>48000</v>
          </cell>
          <cell r="P123">
            <v>24000</v>
          </cell>
          <cell r="Q123">
            <v>2754000</v>
          </cell>
          <cell r="R123">
            <v>40000</v>
          </cell>
        </row>
        <row r="124">
          <cell r="C124" t="str">
            <v>RENALDI SUMANGANDO</v>
          </cell>
          <cell r="D124" t="str">
            <v>AMT II</v>
          </cell>
          <cell r="E124">
            <v>20</v>
          </cell>
          <cell r="F124">
            <v>2200000</v>
          </cell>
          <cell r="G124">
            <v>200000</v>
          </cell>
          <cell r="H124">
            <v>2400000</v>
          </cell>
          <cell r="I124">
            <v>0</v>
          </cell>
          <cell r="J124">
            <v>450000</v>
          </cell>
          <cell r="K124">
            <v>0</v>
          </cell>
          <cell r="L124">
            <v>450000</v>
          </cell>
          <cell r="M124">
            <v>2850000</v>
          </cell>
          <cell r="N124">
            <v>24000</v>
          </cell>
          <cell r="O124">
            <v>48000</v>
          </cell>
          <cell r="P124">
            <v>24000</v>
          </cell>
          <cell r="Q124">
            <v>2754000</v>
          </cell>
          <cell r="R124">
            <v>290000</v>
          </cell>
        </row>
        <row r="125">
          <cell r="C125" t="str">
            <v>RESLY D. PONGOH</v>
          </cell>
          <cell r="D125" t="str">
            <v>AMT II</v>
          </cell>
          <cell r="E125">
            <v>25</v>
          </cell>
          <cell r="F125">
            <v>2200000</v>
          </cell>
          <cell r="G125">
            <v>200000</v>
          </cell>
          <cell r="H125">
            <v>2400000</v>
          </cell>
          <cell r="I125">
            <v>0</v>
          </cell>
          <cell r="J125">
            <v>450000</v>
          </cell>
          <cell r="K125">
            <v>0</v>
          </cell>
          <cell r="L125">
            <v>450000</v>
          </cell>
          <cell r="M125">
            <v>2850000</v>
          </cell>
          <cell r="N125">
            <v>24000</v>
          </cell>
          <cell r="O125">
            <v>48000</v>
          </cell>
          <cell r="P125">
            <v>24000</v>
          </cell>
          <cell r="Q125">
            <v>2754000</v>
          </cell>
          <cell r="R125">
            <v>540000</v>
          </cell>
        </row>
        <row r="126">
          <cell r="C126" t="str">
            <v>REZA TANOD</v>
          </cell>
          <cell r="D126" t="str">
            <v>AMT II</v>
          </cell>
          <cell r="E126">
            <v>23</v>
          </cell>
          <cell r="F126">
            <v>2200000</v>
          </cell>
          <cell r="G126">
            <v>200000</v>
          </cell>
          <cell r="H126">
            <v>2400000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2400000</v>
          </cell>
          <cell r="N126">
            <v>24000</v>
          </cell>
          <cell r="O126">
            <v>48000</v>
          </cell>
          <cell r="P126">
            <v>0</v>
          </cell>
          <cell r="Q126">
            <v>2328000</v>
          </cell>
          <cell r="R126">
            <v>40000</v>
          </cell>
        </row>
        <row r="127">
          <cell r="C127" t="str">
            <v>RICHARD PHILIP</v>
          </cell>
          <cell r="D127" t="str">
            <v>AMT II</v>
          </cell>
          <cell r="E127">
            <v>21</v>
          </cell>
          <cell r="F127">
            <v>2200000</v>
          </cell>
          <cell r="G127">
            <v>200000</v>
          </cell>
          <cell r="H127">
            <v>2400000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2400000</v>
          </cell>
          <cell r="N127">
            <v>24000</v>
          </cell>
          <cell r="O127">
            <v>48000</v>
          </cell>
          <cell r="P127">
            <v>0</v>
          </cell>
          <cell r="Q127">
            <v>2328000</v>
          </cell>
          <cell r="R127">
            <v>40000</v>
          </cell>
        </row>
        <row r="128">
          <cell r="C128" t="str">
            <v xml:space="preserve">RIFKY ANTOU </v>
          </cell>
          <cell r="D128" t="str">
            <v>AMT II</v>
          </cell>
          <cell r="E128">
            <v>26</v>
          </cell>
          <cell r="F128">
            <v>2200000</v>
          </cell>
          <cell r="G128">
            <v>200000</v>
          </cell>
          <cell r="H128">
            <v>2400000</v>
          </cell>
          <cell r="I128">
            <v>0</v>
          </cell>
          <cell r="J128">
            <v>450000</v>
          </cell>
          <cell r="K128">
            <v>0</v>
          </cell>
          <cell r="L128">
            <v>450000</v>
          </cell>
          <cell r="M128">
            <v>2850000</v>
          </cell>
          <cell r="N128">
            <v>24000</v>
          </cell>
          <cell r="O128">
            <v>48000</v>
          </cell>
          <cell r="P128">
            <v>24000</v>
          </cell>
          <cell r="Q128">
            <v>2754000</v>
          </cell>
          <cell r="R128">
            <v>50000</v>
          </cell>
        </row>
        <row r="129">
          <cell r="C129" t="str">
            <v>ROBBY B. ROSOK</v>
          </cell>
          <cell r="D129" t="str">
            <v>AMT II</v>
          </cell>
          <cell r="E129">
            <v>26</v>
          </cell>
          <cell r="F129">
            <v>2200000</v>
          </cell>
          <cell r="G129">
            <v>200000</v>
          </cell>
          <cell r="H129">
            <v>2400000</v>
          </cell>
          <cell r="I129">
            <v>0</v>
          </cell>
          <cell r="J129">
            <v>450000</v>
          </cell>
          <cell r="K129">
            <v>0</v>
          </cell>
          <cell r="L129">
            <v>450000</v>
          </cell>
          <cell r="M129">
            <v>2850000</v>
          </cell>
          <cell r="N129">
            <v>24000</v>
          </cell>
          <cell r="O129">
            <v>48000</v>
          </cell>
          <cell r="P129">
            <v>24000</v>
          </cell>
          <cell r="Q129">
            <v>2754000</v>
          </cell>
          <cell r="R129">
            <v>40000</v>
          </cell>
        </row>
        <row r="130">
          <cell r="C130" t="str">
            <v>SARO MURDIANTO</v>
          </cell>
          <cell r="D130" t="str">
            <v>AMT II</v>
          </cell>
          <cell r="E130">
            <v>20</v>
          </cell>
          <cell r="F130">
            <v>2200000</v>
          </cell>
          <cell r="G130">
            <v>200000</v>
          </cell>
          <cell r="H130">
            <v>2400000</v>
          </cell>
          <cell r="I130">
            <v>0</v>
          </cell>
          <cell r="J130">
            <v>450000</v>
          </cell>
          <cell r="K130">
            <v>0</v>
          </cell>
          <cell r="L130">
            <v>450000</v>
          </cell>
          <cell r="M130">
            <v>2850000</v>
          </cell>
          <cell r="N130">
            <v>24000</v>
          </cell>
          <cell r="O130">
            <v>48000</v>
          </cell>
          <cell r="P130">
            <v>24000</v>
          </cell>
          <cell r="Q130">
            <v>2754000</v>
          </cell>
          <cell r="R130">
            <v>50000</v>
          </cell>
        </row>
        <row r="131">
          <cell r="C131" t="str">
            <v>SOPIAN MAMONTO</v>
          </cell>
          <cell r="D131" t="str">
            <v>AMT II</v>
          </cell>
          <cell r="E131">
            <v>31</v>
          </cell>
          <cell r="F131">
            <v>2200000</v>
          </cell>
          <cell r="G131">
            <v>200000</v>
          </cell>
          <cell r="H131">
            <v>2400000</v>
          </cell>
          <cell r="I131">
            <v>0</v>
          </cell>
          <cell r="J131">
            <v>450000</v>
          </cell>
          <cell r="K131">
            <v>0</v>
          </cell>
          <cell r="L131">
            <v>450000</v>
          </cell>
          <cell r="M131">
            <v>2850000</v>
          </cell>
          <cell r="N131">
            <v>24000</v>
          </cell>
          <cell r="O131">
            <v>48000</v>
          </cell>
          <cell r="P131">
            <v>24000</v>
          </cell>
          <cell r="Q131">
            <v>2754000</v>
          </cell>
          <cell r="R131">
            <v>915000</v>
          </cell>
        </row>
        <row r="132">
          <cell r="C132" t="str">
            <v>STEREN A.RUNTUWAROW</v>
          </cell>
          <cell r="D132" t="str">
            <v>AMT II</v>
          </cell>
          <cell r="E132">
            <v>22</v>
          </cell>
          <cell r="F132">
            <v>2200000</v>
          </cell>
          <cell r="G132">
            <v>200000</v>
          </cell>
          <cell r="H132">
            <v>2400000</v>
          </cell>
          <cell r="I132">
            <v>0</v>
          </cell>
          <cell r="J132">
            <v>450000</v>
          </cell>
          <cell r="K132">
            <v>0</v>
          </cell>
          <cell r="L132">
            <v>450000</v>
          </cell>
          <cell r="M132">
            <v>2850000</v>
          </cell>
          <cell r="N132">
            <v>24000</v>
          </cell>
          <cell r="O132">
            <v>48000</v>
          </cell>
          <cell r="P132">
            <v>24000</v>
          </cell>
          <cell r="Q132">
            <v>2754000</v>
          </cell>
          <cell r="R132">
            <v>540000</v>
          </cell>
        </row>
        <row r="133">
          <cell r="C133" t="str">
            <v>STEVEN SAWEHO</v>
          </cell>
          <cell r="D133" t="str">
            <v>AMT II</v>
          </cell>
          <cell r="E133">
            <v>31</v>
          </cell>
          <cell r="F133">
            <v>2200000</v>
          </cell>
          <cell r="G133">
            <v>200000</v>
          </cell>
          <cell r="H133">
            <v>2400000</v>
          </cell>
          <cell r="I133">
            <v>0</v>
          </cell>
          <cell r="J133">
            <v>450000</v>
          </cell>
          <cell r="K133">
            <v>0</v>
          </cell>
          <cell r="L133">
            <v>450000</v>
          </cell>
          <cell r="M133">
            <v>2850000</v>
          </cell>
          <cell r="N133">
            <v>24000</v>
          </cell>
          <cell r="O133">
            <v>48000</v>
          </cell>
          <cell r="P133">
            <v>24000</v>
          </cell>
          <cell r="Q133">
            <v>2754000</v>
          </cell>
          <cell r="R133">
            <v>40000</v>
          </cell>
        </row>
        <row r="134">
          <cell r="C134" t="str">
            <v>SUDIRMAN</v>
          </cell>
          <cell r="D134" t="str">
            <v>AMT II</v>
          </cell>
          <cell r="E134">
            <v>24</v>
          </cell>
          <cell r="F134">
            <v>2200000</v>
          </cell>
          <cell r="G134">
            <v>200000</v>
          </cell>
          <cell r="H134">
            <v>2400000</v>
          </cell>
          <cell r="I134">
            <v>0</v>
          </cell>
          <cell r="J134">
            <v>450000</v>
          </cell>
          <cell r="K134">
            <v>0</v>
          </cell>
          <cell r="L134">
            <v>450000</v>
          </cell>
          <cell r="M134">
            <v>2850000</v>
          </cell>
          <cell r="N134">
            <v>24000</v>
          </cell>
          <cell r="O134">
            <v>48000</v>
          </cell>
          <cell r="P134">
            <v>24000</v>
          </cell>
          <cell r="Q134">
            <v>2754000</v>
          </cell>
          <cell r="R134">
            <v>1540000</v>
          </cell>
        </row>
        <row r="135">
          <cell r="C135" t="str">
            <v>TASFIM TADORANTE</v>
          </cell>
          <cell r="D135" t="str">
            <v>AMT I</v>
          </cell>
          <cell r="E135">
            <v>20</v>
          </cell>
          <cell r="F135">
            <v>2100000</v>
          </cell>
          <cell r="G135">
            <v>300000</v>
          </cell>
          <cell r="H135">
            <v>2400000</v>
          </cell>
          <cell r="I135">
            <v>0</v>
          </cell>
          <cell r="J135">
            <v>450000</v>
          </cell>
          <cell r="K135">
            <v>0</v>
          </cell>
          <cell r="L135">
            <v>450000</v>
          </cell>
          <cell r="M135">
            <v>2850000</v>
          </cell>
          <cell r="N135">
            <v>24000</v>
          </cell>
          <cell r="O135">
            <v>48000</v>
          </cell>
          <cell r="P135">
            <v>24000</v>
          </cell>
          <cell r="Q135">
            <v>2754000</v>
          </cell>
          <cell r="R135">
            <v>2345000</v>
          </cell>
        </row>
        <row r="136">
          <cell r="C136" t="str">
            <v>TOHA DANDONG</v>
          </cell>
          <cell r="D136" t="str">
            <v>AMT II</v>
          </cell>
          <cell r="E136">
            <v>0</v>
          </cell>
          <cell r="F136">
            <v>2200000</v>
          </cell>
          <cell r="G136">
            <v>200000</v>
          </cell>
          <cell r="H136">
            <v>2400000</v>
          </cell>
          <cell r="I136">
            <v>0</v>
          </cell>
          <cell r="J136">
            <v>450000</v>
          </cell>
          <cell r="K136">
            <v>0</v>
          </cell>
          <cell r="L136">
            <v>450000</v>
          </cell>
          <cell r="M136">
            <v>2850000</v>
          </cell>
          <cell r="N136">
            <v>24000</v>
          </cell>
          <cell r="O136">
            <v>48000</v>
          </cell>
          <cell r="P136">
            <v>24000</v>
          </cell>
          <cell r="Q136">
            <v>2754000</v>
          </cell>
          <cell r="R136">
            <v>1415000</v>
          </cell>
        </row>
        <row r="137">
          <cell r="C137" t="str">
            <v>VANLY R. MOKOLENSANG</v>
          </cell>
          <cell r="D137" t="str">
            <v>AMT II</v>
          </cell>
          <cell r="E137">
            <v>20</v>
          </cell>
          <cell r="F137">
            <v>2200000</v>
          </cell>
          <cell r="G137">
            <v>200000</v>
          </cell>
          <cell r="H137">
            <v>2400000</v>
          </cell>
          <cell r="I137">
            <v>0</v>
          </cell>
          <cell r="J137">
            <v>450000</v>
          </cell>
          <cell r="K137">
            <v>0</v>
          </cell>
          <cell r="L137">
            <v>450000</v>
          </cell>
          <cell r="M137">
            <v>2850000</v>
          </cell>
          <cell r="N137">
            <v>24000</v>
          </cell>
          <cell r="O137">
            <v>48000</v>
          </cell>
          <cell r="P137">
            <v>24000</v>
          </cell>
          <cell r="Q137">
            <v>2754000</v>
          </cell>
          <cell r="R137">
            <v>40000</v>
          </cell>
        </row>
        <row r="138">
          <cell r="C138" t="str">
            <v>WELKY D.TENDA</v>
          </cell>
          <cell r="D138" t="str">
            <v>AMT II</v>
          </cell>
          <cell r="E138">
            <v>19</v>
          </cell>
          <cell r="F138">
            <v>2200000</v>
          </cell>
          <cell r="G138">
            <v>200000</v>
          </cell>
          <cell r="H138">
            <v>2400000</v>
          </cell>
          <cell r="I138">
            <v>0</v>
          </cell>
          <cell r="J138">
            <v>450000</v>
          </cell>
          <cell r="K138">
            <v>0</v>
          </cell>
          <cell r="L138">
            <v>450000</v>
          </cell>
          <cell r="M138">
            <v>2850000</v>
          </cell>
          <cell r="N138">
            <v>24000</v>
          </cell>
          <cell r="O138">
            <v>48000</v>
          </cell>
          <cell r="P138">
            <v>24000</v>
          </cell>
          <cell r="Q138">
            <v>2754000</v>
          </cell>
          <cell r="R138">
            <v>1050000</v>
          </cell>
        </row>
        <row r="139">
          <cell r="C139" t="str">
            <v>WENGLY MOKALU</v>
          </cell>
          <cell r="D139" t="str">
            <v>AMT II</v>
          </cell>
          <cell r="E139">
            <v>23</v>
          </cell>
          <cell r="F139">
            <v>2200000</v>
          </cell>
          <cell r="G139">
            <v>200000</v>
          </cell>
          <cell r="H139">
            <v>2400000</v>
          </cell>
          <cell r="I139">
            <v>0</v>
          </cell>
          <cell r="J139">
            <v>450000</v>
          </cell>
          <cell r="K139">
            <v>0</v>
          </cell>
          <cell r="L139">
            <v>450000</v>
          </cell>
          <cell r="M139">
            <v>2850000</v>
          </cell>
          <cell r="N139">
            <v>24000</v>
          </cell>
          <cell r="O139">
            <v>48000</v>
          </cell>
          <cell r="P139">
            <v>24000</v>
          </cell>
          <cell r="Q139">
            <v>2754000</v>
          </cell>
          <cell r="R139">
            <v>50000</v>
          </cell>
        </row>
        <row r="140">
          <cell r="C140" t="str">
            <v>YOKOH ANGGRA TAKALAO</v>
          </cell>
          <cell r="D140" t="str">
            <v>AMT II</v>
          </cell>
          <cell r="E140">
            <v>28</v>
          </cell>
          <cell r="F140">
            <v>2200000</v>
          </cell>
          <cell r="G140">
            <v>200000</v>
          </cell>
          <cell r="H140">
            <v>2400000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2400000</v>
          </cell>
          <cell r="N140">
            <v>24000</v>
          </cell>
          <cell r="O140">
            <v>48000</v>
          </cell>
          <cell r="P140">
            <v>24000</v>
          </cell>
          <cell r="Q140">
            <v>2304000</v>
          </cell>
          <cell r="R140">
            <v>40000</v>
          </cell>
        </row>
        <row r="141">
          <cell r="C141" t="str">
            <v>YOSIS MANOPO GIGIR</v>
          </cell>
          <cell r="D141" t="str">
            <v>AMT II</v>
          </cell>
          <cell r="E141">
            <v>27</v>
          </cell>
          <cell r="F141">
            <v>2200000</v>
          </cell>
          <cell r="G141">
            <v>200000</v>
          </cell>
          <cell r="H141">
            <v>2400000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2400000</v>
          </cell>
          <cell r="N141">
            <v>24000</v>
          </cell>
          <cell r="O141">
            <v>48000</v>
          </cell>
          <cell r="P141">
            <v>24000</v>
          </cell>
          <cell r="Q141">
            <v>2304000</v>
          </cell>
          <cell r="R141">
            <v>40000</v>
          </cell>
        </row>
      </sheetData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TUNG"/>
      <sheetName val="Sheet2"/>
      <sheetName val="Sheet3"/>
    </sheetNames>
    <sheetDataSet>
      <sheetData sheetId="0">
        <row r="10">
          <cell r="C10" t="str">
            <v>ABDUL RAHMAN-N</v>
          </cell>
          <cell r="D10" t="str">
            <v>Asisten QHSSE</v>
          </cell>
          <cell r="E10">
            <v>27</v>
          </cell>
          <cell r="F10">
            <v>2090000</v>
          </cell>
          <cell r="G10">
            <v>310000</v>
          </cell>
          <cell r="H10">
            <v>2400000</v>
          </cell>
          <cell r="I10">
            <v>5000</v>
          </cell>
          <cell r="J10">
            <v>450000</v>
          </cell>
          <cell r="K10">
            <v>100000</v>
          </cell>
          <cell r="L10">
            <v>685000</v>
          </cell>
          <cell r="M10">
            <v>3085000</v>
          </cell>
          <cell r="N10">
            <v>24000</v>
          </cell>
          <cell r="O10">
            <v>48000</v>
          </cell>
          <cell r="P10">
            <v>24000</v>
          </cell>
          <cell r="Q10">
            <v>2989000</v>
          </cell>
          <cell r="R10">
            <v>1570000</v>
          </cell>
          <cell r="S10">
            <v>1419000</v>
          </cell>
          <cell r="T10" t="str">
            <v>1500007452913</v>
          </cell>
        </row>
        <row r="11">
          <cell r="C11" t="str">
            <v>ERENST F. BAWOLE</v>
          </cell>
          <cell r="D11" t="str">
            <v>Pws. Utama Operasional</v>
          </cell>
          <cell r="E11">
            <v>14</v>
          </cell>
          <cell r="F11">
            <v>2090000</v>
          </cell>
          <cell r="G11">
            <v>310000</v>
          </cell>
          <cell r="H11">
            <v>2400000</v>
          </cell>
          <cell r="I11">
            <v>10000</v>
          </cell>
          <cell r="J11">
            <v>700000</v>
          </cell>
          <cell r="K11">
            <v>500000</v>
          </cell>
          <cell r="L11">
            <v>1340000</v>
          </cell>
          <cell r="M11">
            <v>3740000</v>
          </cell>
          <cell r="N11">
            <v>24000</v>
          </cell>
          <cell r="O11">
            <v>48000</v>
          </cell>
          <cell r="P11">
            <v>24000</v>
          </cell>
          <cell r="Q11">
            <v>3644000</v>
          </cell>
          <cell r="R11">
            <v>80000</v>
          </cell>
          <cell r="S11">
            <v>3564000</v>
          </cell>
          <cell r="T11" t="str">
            <v>1200005176909</v>
          </cell>
        </row>
        <row r="12">
          <cell r="C12" t="str">
            <v>FRESY UMBOH</v>
          </cell>
          <cell r="D12" t="str">
            <v>HRD</v>
          </cell>
          <cell r="E12">
            <v>21</v>
          </cell>
          <cell r="F12">
            <v>2090000</v>
          </cell>
          <cell r="G12">
            <v>310000</v>
          </cell>
          <cell r="H12">
            <v>2400000</v>
          </cell>
          <cell r="I12">
            <v>5000</v>
          </cell>
          <cell r="J12">
            <v>520000</v>
          </cell>
          <cell r="K12">
            <v>250000</v>
          </cell>
          <cell r="L12">
            <v>875000</v>
          </cell>
          <cell r="M12">
            <v>3275000</v>
          </cell>
          <cell r="N12">
            <v>24000</v>
          </cell>
          <cell r="O12">
            <v>48000</v>
          </cell>
          <cell r="P12">
            <v>24000</v>
          </cell>
          <cell r="Q12">
            <v>3179000</v>
          </cell>
          <cell r="R12">
            <v>80000</v>
          </cell>
          <cell r="S12">
            <v>3099000</v>
          </cell>
          <cell r="T12" t="str">
            <v>1500006966657</v>
          </cell>
        </row>
        <row r="13">
          <cell r="C13" t="str">
            <v>GUSTI PAENDONG</v>
          </cell>
          <cell r="D13" t="str">
            <v>MEKANIK</v>
          </cell>
          <cell r="E13">
            <v>13</v>
          </cell>
          <cell r="F13">
            <v>2090000</v>
          </cell>
          <cell r="G13">
            <v>310000</v>
          </cell>
          <cell r="H13">
            <v>2400000</v>
          </cell>
          <cell r="I13">
            <v>10000</v>
          </cell>
          <cell r="J13">
            <v>520000</v>
          </cell>
          <cell r="K13">
            <v>100000</v>
          </cell>
          <cell r="L13">
            <v>750000</v>
          </cell>
          <cell r="M13">
            <v>3150000</v>
          </cell>
          <cell r="N13">
            <v>24000</v>
          </cell>
          <cell r="O13">
            <v>48000</v>
          </cell>
          <cell r="P13">
            <v>24000</v>
          </cell>
          <cell r="Q13">
            <v>3054000</v>
          </cell>
          <cell r="R13">
            <v>346000</v>
          </cell>
          <cell r="S13">
            <v>2708000</v>
          </cell>
          <cell r="T13" t="str">
            <v>1500007449828</v>
          </cell>
        </row>
        <row r="14">
          <cell r="C14" t="str">
            <v>MARGARITHA KOROMPIS</v>
          </cell>
          <cell r="D14" t="str">
            <v>HSE OFFICER</v>
          </cell>
          <cell r="E14">
            <v>15</v>
          </cell>
          <cell r="F14">
            <v>2547019</v>
          </cell>
          <cell r="G14">
            <v>310000</v>
          </cell>
          <cell r="H14">
            <v>2857019</v>
          </cell>
          <cell r="I14">
            <v>10000</v>
          </cell>
          <cell r="J14">
            <v>700000</v>
          </cell>
          <cell r="K14">
            <v>250000</v>
          </cell>
          <cell r="L14">
            <v>1100000</v>
          </cell>
          <cell r="M14">
            <v>3957019</v>
          </cell>
          <cell r="N14">
            <v>28570.190000000002</v>
          </cell>
          <cell r="O14">
            <v>57140.380000000005</v>
          </cell>
          <cell r="P14">
            <v>28570.190000000002</v>
          </cell>
          <cell r="Q14">
            <v>3842738.24</v>
          </cell>
          <cell r="R14">
            <v>1580000</v>
          </cell>
          <cell r="S14">
            <v>2262738.2400000002</v>
          </cell>
          <cell r="T14" t="str">
            <v>1500007449885</v>
          </cell>
        </row>
        <row r="15">
          <cell r="C15" t="str">
            <v>MUSMULIADI</v>
          </cell>
          <cell r="D15" t="str">
            <v>PENGAWAS QQ</v>
          </cell>
          <cell r="E15">
            <v>25</v>
          </cell>
          <cell r="F15">
            <v>2090000</v>
          </cell>
          <cell r="G15">
            <v>310000</v>
          </cell>
          <cell r="H15">
            <v>2400000</v>
          </cell>
          <cell r="I15">
            <v>5000</v>
          </cell>
          <cell r="J15">
            <v>450000</v>
          </cell>
          <cell r="K15">
            <v>250000</v>
          </cell>
          <cell r="L15">
            <v>825000</v>
          </cell>
          <cell r="M15">
            <v>3225000</v>
          </cell>
          <cell r="N15">
            <v>24000</v>
          </cell>
          <cell r="O15">
            <v>48000</v>
          </cell>
          <cell r="P15">
            <v>24000</v>
          </cell>
          <cell r="Q15">
            <v>3129000</v>
          </cell>
          <cell r="R15">
            <v>1580000</v>
          </cell>
          <cell r="S15">
            <v>1549000</v>
          </cell>
          <cell r="T15" t="str">
            <v>1500007450123</v>
          </cell>
        </row>
        <row r="16">
          <cell r="C16" t="str">
            <v>MUSTAKIM</v>
          </cell>
          <cell r="D16" t="str">
            <v>DISPATCHER</v>
          </cell>
          <cell r="E16">
            <v>15</v>
          </cell>
          <cell r="F16">
            <v>2090000</v>
          </cell>
          <cell r="G16">
            <v>310000</v>
          </cell>
          <cell r="H16">
            <v>2400000</v>
          </cell>
          <cell r="I16">
            <v>10000</v>
          </cell>
          <cell r="J16">
            <v>520000</v>
          </cell>
          <cell r="K16">
            <v>100000</v>
          </cell>
          <cell r="L16">
            <v>770000</v>
          </cell>
          <cell r="M16">
            <v>3170000</v>
          </cell>
          <cell r="N16">
            <v>24000</v>
          </cell>
          <cell r="O16">
            <v>48000</v>
          </cell>
          <cell r="P16">
            <v>24000</v>
          </cell>
          <cell r="Q16">
            <v>3074000</v>
          </cell>
          <cell r="R16">
            <v>580000</v>
          </cell>
          <cell r="S16">
            <v>2494000</v>
          </cell>
          <cell r="T16" t="str">
            <v>1500007449745</v>
          </cell>
        </row>
        <row r="17">
          <cell r="C17" t="str">
            <v>REIFEL RUNTUWAROW</v>
          </cell>
          <cell r="D17" t="str">
            <v>DISPATCHER</v>
          </cell>
          <cell r="E17">
            <v>17</v>
          </cell>
          <cell r="F17">
            <v>2090000</v>
          </cell>
          <cell r="G17">
            <v>310000</v>
          </cell>
          <cell r="H17">
            <v>2400000</v>
          </cell>
          <cell r="I17">
            <v>10000</v>
          </cell>
          <cell r="J17">
            <v>520000</v>
          </cell>
          <cell r="K17">
            <v>100000</v>
          </cell>
          <cell r="L17">
            <v>790000</v>
          </cell>
          <cell r="M17">
            <v>3190000</v>
          </cell>
          <cell r="N17">
            <v>24000</v>
          </cell>
          <cell r="O17">
            <v>48000</v>
          </cell>
          <cell r="P17">
            <v>24000</v>
          </cell>
          <cell r="Q17">
            <v>3094000</v>
          </cell>
          <cell r="R17">
            <v>80000</v>
          </cell>
          <cell r="S17">
            <v>3014000</v>
          </cell>
          <cell r="T17" t="str">
            <v>1500007909995</v>
          </cell>
        </row>
        <row r="18">
          <cell r="C18" t="str">
            <v>RIA B.D. KOROMPIS</v>
          </cell>
          <cell r="D18" t="str">
            <v>PWS. ADMINISTRASI UMUM</v>
          </cell>
          <cell r="E18">
            <v>18</v>
          </cell>
          <cell r="F18">
            <v>2547019</v>
          </cell>
          <cell r="G18">
            <v>310000</v>
          </cell>
          <cell r="H18">
            <v>2857019</v>
          </cell>
          <cell r="I18">
            <v>10000</v>
          </cell>
          <cell r="J18">
            <v>700000</v>
          </cell>
          <cell r="K18">
            <v>250000</v>
          </cell>
          <cell r="L18">
            <v>1130000</v>
          </cell>
          <cell r="M18">
            <v>3987019</v>
          </cell>
          <cell r="N18">
            <v>28570.190000000002</v>
          </cell>
          <cell r="O18">
            <v>57140.380000000005</v>
          </cell>
          <cell r="P18">
            <v>28570.190000000002</v>
          </cell>
          <cell r="Q18">
            <v>3872738.24</v>
          </cell>
          <cell r="R18">
            <v>580000</v>
          </cell>
          <cell r="S18">
            <v>3292738.24</v>
          </cell>
          <cell r="T18" t="str">
            <v>1500007449596</v>
          </cell>
        </row>
        <row r="19">
          <cell r="C19" t="str">
            <v>ROY NUGROHO</v>
          </cell>
          <cell r="D19" t="str">
            <v>MEKANIK</v>
          </cell>
          <cell r="E19">
            <v>20</v>
          </cell>
          <cell r="F19">
            <v>2090000</v>
          </cell>
          <cell r="G19">
            <v>310000</v>
          </cell>
          <cell r="H19">
            <v>2400000</v>
          </cell>
          <cell r="I19">
            <v>5000</v>
          </cell>
          <cell r="J19">
            <v>450000</v>
          </cell>
          <cell r="K19">
            <v>100000</v>
          </cell>
          <cell r="L19">
            <v>650000</v>
          </cell>
          <cell r="M19">
            <v>3050000</v>
          </cell>
          <cell r="N19">
            <v>24000</v>
          </cell>
          <cell r="O19">
            <v>48000</v>
          </cell>
          <cell r="P19">
            <v>24000</v>
          </cell>
          <cell r="Q19">
            <v>2954000</v>
          </cell>
          <cell r="R19">
            <v>70000</v>
          </cell>
          <cell r="S19">
            <v>2884000</v>
          </cell>
          <cell r="T19" t="str">
            <v>9000011107944</v>
          </cell>
        </row>
        <row r="20">
          <cell r="C20" t="str">
            <v>STANLEY B. LEWAN</v>
          </cell>
          <cell r="D20" t="str">
            <v>KEUANGAN</v>
          </cell>
          <cell r="E20">
            <v>25</v>
          </cell>
          <cell r="F20">
            <v>2547019</v>
          </cell>
          <cell r="G20">
            <v>310000</v>
          </cell>
          <cell r="H20">
            <v>2857019</v>
          </cell>
          <cell r="I20">
            <v>10000</v>
          </cell>
          <cell r="J20">
            <v>700000</v>
          </cell>
          <cell r="K20">
            <v>250000</v>
          </cell>
          <cell r="L20">
            <v>1200000</v>
          </cell>
          <cell r="M20">
            <v>4057019</v>
          </cell>
          <cell r="N20">
            <v>28570.190000000002</v>
          </cell>
          <cell r="O20">
            <v>57140.380000000005</v>
          </cell>
          <cell r="P20">
            <v>28570.190000000002</v>
          </cell>
          <cell r="Q20">
            <v>3942738.24</v>
          </cell>
          <cell r="R20">
            <v>80000</v>
          </cell>
          <cell r="S20">
            <v>3862738.24</v>
          </cell>
          <cell r="T20" t="str">
            <v>1500001233087</v>
          </cell>
        </row>
        <row r="21">
          <cell r="C21" t="str">
            <v>SWENGLY KAATH</v>
          </cell>
          <cell r="D21" t="str">
            <v>KORLAP</v>
          </cell>
          <cell r="E21">
            <v>16</v>
          </cell>
          <cell r="F21">
            <v>2090000</v>
          </cell>
          <cell r="G21">
            <v>310000</v>
          </cell>
          <cell r="H21">
            <v>2400000</v>
          </cell>
          <cell r="I21">
            <v>10000</v>
          </cell>
          <cell r="J21">
            <v>520000</v>
          </cell>
          <cell r="K21">
            <v>250000</v>
          </cell>
          <cell r="L21">
            <v>930000</v>
          </cell>
          <cell r="M21">
            <v>3330000</v>
          </cell>
          <cell r="N21">
            <v>24000</v>
          </cell>
          <cell r="O21">
            <v>48000</v>
          </cell>
          <cell r="P21">
            <v>24000</v>
          </cell>
          <cell r="Q21">
            <v>3234000</v>
          </cell>
          <cell r="R21">
            <v>70000</v>
          </cell>
          <cell r="S21">
            <v>3164000</v>
          </cell>
          <cell r="T21" t="str">
            <v>1500007449653</v>
          </cell>
        </row>
        <row r="22">
          <cell r="C22" t="str">
            <v>HASTRIDARYANTI DJURUMUDI</v>
          </cell>
          <cell r="D22" t="str">
            <v>PETUGAS MEDIS</v>
          </cell>
          <cell r="E22">
            <v>26</v>
          </cell>
          <cell r="F22">
            <v>2090000</v>
          </cell>
          <cell r="G22">
            <v>310000</v>
          </cell>
          <cell r="H22">
            <v>2400000</v>
          </cell>
          <cell r="I22">
            <v>5000</v>
          </cell>
          <cell r="J22">
            <v>450000</v>
          </cell>
          <cell r="K22">
            <v>100000</v>
          </cell>
          <cell r="L22">
            <v>680000</v>
          </cell>
          <cell r="M22">
            <v>3080000</v>
          </cell>
          <cell r="N22">
            <v>24000</v>
          </cell>
          <cell r="O22">
            <v>48000</v>
          </cell>
          <cell r="P22">
            <v>24000</v>
          </cell>
          <cell r="Q22">
            <v>2984000</v>
          </cell>
          <cell r="R22">
            <v>1570000</v>
          </cell>
          <cell r="S22">
            <v>1414000</v>
          </cell>
          <cell r="T22" t="str">
            <v>1500011003215</v>
          </cell>
        </row>
        <row r="23">
          <cell r="C23" t="str">
            <v>STEPHANUS V.TUMEWU</v>
          </cell>
          <cell r="D23" t="str">
            <v>SEGEL</v>
          </cell>
          <cell r="E23">
            <v>20</v>
          </cell>
          <cell r="F23">
            <v>2090000</v>
          </cell>
          <cell r="G23">
            <v>310000</v>
          </cell>
          <cell r="H23">
            <v>2400000</v>
          </cell>
          <cell r="I23">
            <v>10000</v>
          </cell>
          <cell r="J23">
            <v>520000</v>
          </cell>
          <cell r="K23">
            <v>250000</v>
          </cell>
          <cell r="L23">
            <v>970000</v>
          </cell>
          <cell r="M23">
            <v>3370000</v>
          </cell>
          <cell r="N23">
            <v>24000</v>
          </cell>
          <cell r="O23">
            <v>48000</v>
          </cell>
          <cell r="P23">
            <v>24000</v>
          </cell>
          <cell r="Q23">
            <v>3274000</v>
          </cell>
          <cell r="R23">
            <v>80000</v>
          </cell>
          <cell r="S23">
            <v>3194000</v>
          </cell>
          <cell r="T23" t="str">
            <v>1500007449349</v>
          </cell>
        </row>
        <row r="30">
          <cell r="C30" t="str">
            <v>AMSAL MATEDE</v>
          </cell>
          <cell r="D30" t="str">
            <v>AMT I</v>
          </cell>
          <cell r="E30">
            <v>20</v>
          </cell>
          <cell r="F30">
            <v>2100000</v>
          </cell>
          <cell r="G30">
            <v>300000</v>
          </cell>
          <cell r="H30">
            <v>2400000</v>
          </cell>
          <cell r="I30">
            <v>10000</v>
          </cell>
          <cell r="J30">
            <v>550000</v>
          </cell>
          <cell r="K30">
            <v>0</v>
          </cell>
          <cell r="L30">
            <v>750000</v>
          </cell>
          <cell r="M30">
            <v>3150000</v>
          </cell>
          <cell r="N30">
            <v>24000</v>
          </cell>
          <cell r="O30">
            <v>48000</v>
          </cell>
          <cell r="P30">
            <v>24000</v>
          </cell>
          <cell r="Q30">
            <v>3054000</v>
          </cell>
          <cell r="R30">
            <v>80000</v>
          </cell>
          <cell r="S30">
            <v>2974000</v>
          </cell>
          <cell r="T30" t="str">
            <v>1500007456898</v>
          </cell>
        </row>
        <row r="31">
          <cell r="C31" t="str">
            <v>AMSUN</v>
          </cell>
          <cell r="D31" t="str">
            <v>AMT I</v>
          </cell>
          <cell r="E31">
            <v>27</v>
          </cell>
          <cell r="F31">
            <v>2100000</v>
          </cell>
          <cell r="G31">
            <v>300000</v>
          </cell>
          <cell r="H31">
            <v>2400000</v>
          </cell>
          <cell r="I31">
            <v>10000</v>
          </cell>
          <cell r="J31">
            <v>550000</v>
          </cell>
          <cell r="K31">
            <v>0</v>
          </cell>
          <cell r="L31">
            <v>820000</v>
          </cell>
          <cell r="M31">
            <v>3220000</v>
          </cell>
          <cell r="N31">
            <v>24000</v>
          </cell>
          <cell r="O31">
            <v>48000</v>
          </cell>
          <cell r="P31">
            <v>24000</v>
          </cell>
          <cell r="Q31">
            <v>3124000</v>
          </cell>
          <cell r="R31">
            <v>1380000</v>
          </cell>
          <cell r="S31">
            <v>1744000</v>
          </cell>
          <cell r="T31" t="str">
            <v>1500007400284</v>
          </cell>
        </row>
        <row r="32">
          <cell r="C32" t="str">
            <v>CHARLES N. WOKAS</v>
          </cell>
          <cell r="D32" t="str">
            <v>AMT I</v>
          </cell>
          <cell r="E32">
            <v>19</v>
          </cell>
          <cell r="F32">
            <v>2100000</v>
          </cell>
          <cell r="G32">
            <v>300000</v>
          </cell>
          <cell r="H32">
            <v>2400000</v>
          </cell>
          <cell r="I32">
            <v>10000</v>
          </cell>
          <cell r="J32">
            <v>550000</v>
          </cell>
          <cell r="K32">
            <v>0</v>
          </cell>
          <cell r="L32">
            <v>740000</v>
          </cell>
          <cell r="M32">
            <v>3140000</v>
          </cell>
          <cell r="N32">
            <v>24000</v>
          </cell>
          <cell r="O32">
            <v>48000</v>
          </cell>
          <cell r="P32">
            <v>24000</v>
          </cell>
          <cell r="Q32">
            <v>3044000</v>
          </cell>
          <cell r="R32">
            <v>80000</v>
          </cell>
          <cell r="S32">
            <v>2964000</v>
          </cell>
          <cell r="T32" t="str">
            <v>1500005256555</v>
          </cell>
        </row>
        <row r="33">
          <cell r="C33" t="str">
            <v>DENANG SEPANG</v>
          </cell>
          <cell r="D33" t="str">
            <v>AMT I</v>
          </cell>
          <cell r="E33">
            <v>17</v>
          </cell>
          <cell r="F33">
            <v>2100000</v>
          </cell>
          <cell r="G33">
            <v>300000</v>
          </cell>
          <cell r="H33">
            <v>2400000</v>
          </cell>
          <cell r="I33">
            <v>10000</v>
          </cell>
          <cell r="J33">
            <v>550000</v>
          </cell>
          <cell r="K33">
            <v>0</v>
          </cell>
          <cell r="L33">
            <v>720000</v>
          </cell>
          <cell r="M33">
            <v>3120000</v>
          </cell>
          <cell r="N33">
            <v>24000</v>
          </cell>
          <cell r="O33">
            <v>48000</v>
          </cell>
          <cell r="P33">
            <v>24000</v>
          </cell>
          <cell r="Q33">
            <v>3024000</v>
          </cell>
          <cell r="R33">
            <v>80000</v>
          </cell>
          <cell r="S33">
            <v>2944000</v>
          </cell>
          <cell r="T33" t="str">
            <v>1500007450040</v>
          </cell>
        </row>
        <row r="34">
          <cell r="C34" t="str">
            <v>DENNY KASIHA</v>
          </cell>
          <cell r="D34" t="str">
            <v>AMT I</v>
          </cell>
          <cell r="E34">
            <v>18</v>
          </cell>
          <cell r="F34">
            <v>2100000</v>
          </cell>
          <cell r="G34">
            <v>300000</v>
          </cell>
          <cell r="H34">
            <v>2400000</v>
          </cell>
          <cell r="I34">
            <v>10000</v>
          </cell>
          <cell r="J34">
            <v>550000</v>
          </cell>
          <cell r="K34">
            <v>0</v>
          </cell>
          <cell r="L34">
            <v>730000</v>
          </cell>
          <cell r="M34">
            <v>3130000</v>
          </cell>
          <cell r="N34">
            <v>24000</v>
          </cell>
          <cell r="O34">
            <v>48000</v>
          </cell>
          <cell r="P34">
            <v>24000</v>
          </cell>
          <cell r="Q34">
            <v>3034000</v>
          </cell>
          <cell r="R34">
            <v>80000</v>
          </cell>
          <cell r="S34">
            <v>2954000</v>
          </cell>
          <cell r="T34" t="str">
            <v>1500007452442</v>
          </cell>
        </row>
        <row r="35">
          <cell r="C35" t="str">
            <v>EDMOND KOROMPIS</v>
          </cell>
          <cell r="D35" t="str">
            <v>AMT II</v>
          </cell>
          <cell r="E35">
            <v>20</v>
          </cell>
          <cell r="F35">
            <v>2200000</v>
          </cell>
          <cell r="G35">
            <v>200000</v>
          </cell>
          <cell r="H35">
            <v>2400000</v>
          </cell>
          <cell r="I35">
            <v>10000</v>
          </cell>
          <cell r="J35">
            <v>550000</v>
          </cell>
          <cell r="K35">
            <v>0</v>
          </cell>
          <cell r="L35">
            <v>750000</v>
          </cell>
          <cell r="M35">
            <v>3150000</v>
          </cell>
          <cell r="N35">
            <v>24000</v>
          </cell>
          <cell r="O35">
            <v>48000</v>
          </cell>
          <cell r="P35">
            <v>24000</v>
          </cell>
          <cell r="Q35">
            <v>3054000</v>
          </cell>
          <cell r="R35">
            <v>875000</v>
          </cell>
          <cell r="S35">
            <v>2179000</v>
          </cell>
          <cell r="T35" t="str">
            <v>1500007450107</v>
          </cell>
        </row>
        <row r="36">
          <cell r="C36" t="str">
            <v>EKSAN ABDUL</v>
          </cell>
          <cell r="D36" t="str">
            <v>AMT I</v>
          </cell>
          <cell r="E36">
            <v>23</v>
          </cell>
          <cell r="F36">
            <v>2100000</v>
          </cell>
          <cell r="G36">
            <v>300000</v>
          </cell>
          <cell r="H36">
            <v>2400000</v>
          </cell>
          <cell r="I36">
            <v>10000</v>
          </cell>
          <cell r="J36">
            <v>550000</v>
          </cell>
          <cell r="K36">
            <v>0</v>
          </cell>
          <cell r="L36">
            <v>780000</v>
          </cell>
          <cell r="M36">
            <v>3180000</v>
          </cell>
          <cell r="N36">
            <v>24000</v>
          </cell>
          <cell r="O36">
            <v>48000</v>
          </cell>
          <cell r="P36">
            <v>24000</v>
          </cell>
          <cell r="Q36">
            <v>3084000</v>
          </cell>
          <cell r="R36">
            <v>580000</v>
          </cell>
          <cell r="S36">
            <v>2504000</v>
          </cell>
          <cell r="T36" t="str">
            <v>1500007458555</v>
          </cell>
        </row>
        <row r="37">
          <cell r="C37" t="str">
            <v>ELYAS PIKAL MATEDE</v>
          </cell>
          <cell r="D37" t="str">
            <v>AMT I</v>
          </cell>
          <cell r="E37">
            <v>22</v>
          </cell>
          <cell r="F37">
            <v>2100000</v>
          </cell>
          <cell r="G37">
            <v>300000</v>
          </cell>
          <cell r="H37">
            <v>2400000</v>
          </cell>
          <cell r="I37">
            <v>10000</v>
          </cell>
          <cell r="J37">
            <v>550000</v>
          </cell>
          <cell r="K37">
            <v>0</v>
          </cell>
          <cell r="L37">
            <v>770000</v>
          </cell>
          <cell r="M37">
            <v>3170000</v>
          </cell>
          <cell r="N37">
            <v>24000</v>
          </cell>
          <cell r="O37">
            <v>48000</v>
          </cell>
          <cell r="P37">
            <v>24000</v>
          </cell>
          <cell r="Q37">
            <v>3074000</v>
          </cell>
          <cell r="R37">
            <v>80000</v>
          </cell>
          <cell r="S37">
            <v>2994000</v>
          </cell>
          <cell r="T37" t="str">
            <v>1500007458613</v>
          </cell>
        </row>
        <row r="38">
          <cell r="C38" t="str">
            <v>FRETSON DAME</v>
          </cell>
          <cell r="D38" t="str">
            <v>AMT I</v>
          </cell>
          <cell r="E38">
            <v>29</v>
          </cell>
          <cell r="F38">
            <v>2100000</v>
          </cell>
          <cell r="G38">
            <v>300000</v>
          </cell>
          <cell r="H38">
            <v>2400000</v>
          </cell>
          <cell r="I38">
            <v>10000</v>
          </cell>
          <cell r="J38">
            <v>550000</v>
          </cell>
          <cell r="K38">
            <v>0</v>
          </cell>
          <cell r="L38">
            <v>840000</v>
          </cell>
          <cell r="M38">
            <v>3240000</v>
          </cell>
          <cell r="N38">
            <v>24000</v>
          </cell>
          <cell r="O38">
            <v>48000</v>
          </cell>
          <cell r="P38">
            <v>24000</v>
          </cell>
          <cell r="Q38">
            <v>3144000</v>
          </cell>
          <cell r="R38">
            <v>580000</v>
          </cell>
          <cell r="S38">
            <v>2564000</v>
          </cell>
          <cell r="T38" t="str">
            <v>1500007458423</v>
          </cell>
        </row>
        <row r="39">
          <cell r="C39" t="str">
            <v>HARJO PAPUTUNGAN</v>
          </cell>
          <cell r="D39" t="str">
            <v>AMT I</v>
          </cell>
          <cell r="E39">
            <v>21</v>
          </cell>
          <cell r="F39">
            <v>2100000</v>
          </cell>
          <cell r="G39">
            <v>300000</v>
          </cell>
          <cell r="H39">
            <v>2400000</v>
          </cell>
          <cell r="I39">
            <v>10000</v>
          </cell>
          <cell r="J39">
            <v>550000</v>
          </cell>
          <cell r="K39">
            <v>0</v>
          </cell>
          <cell r="L39">
            <v>760000</v>
          </cell>
          <cell r="M39">
            <v>3160000</v>
          </cell>
          <cell r="N39">
            <v>24000</v>
          </cell>
          <cell r="O39">
            <v>48000</v>
          </cell>
          <cell r="P39">
            <v>24000</v>
          </cell>
          <cell r="Q39">
            <v>3064000</v>
          </cell>
          <cell r="R39">
            <v>70000</v>
          </cell>
          <cell r="S39">
            <v>2994000</v>
          </cell>
          <cell r="T39" t="str">
            <v>1500007452350</v>
          </cell>
        </row>
        <row r="40">
          <cell r="C40" t="str">
            <v>IBRAHIM AHAYA</v>
          </cell>
          <cell r="D40" t="str">
            <v>AMT I</v>
          </cell>
          <cell r="E40">
            <v>18</v>
          </cell>
          <cell r="F40">
            <v>2100000</v>
          </cell>
          <cell r="G40">
            <v>300000</v>
          </cell>
          <cell r="H40">
            <v>2400000</v>
          </cell>
          <cell r="I40">
            <v>10000</v>
          </cell>
          <cell r="J40">
            <v>550000</v>
          </cell>
          <cell r="K40">
            <v>0</v>
          </cell>
          <cell r="L40">
            <v>730000</v>
          </cell>
          <cell r="M40">
            <v>3130000</v>
          </cell>
          <cell r="N40">
            <v>24000</v>
          </cell>
          <cell r="O40">
            <v>48000</v>
          </cell>
          <cell r="P40">
            <v>24000</v>
          </cell>
          <cell r="Q40">
            <v>3034000</v>
          </cell>
          <cell r="R40">
            <v>2452000</v>
          </cell>
          <cell r="S40">
            <v>582000</v>
          </cell>
          <cell r="T40" t="str">
            <v>1500007459199</v>
          </cell>
        </row>
        <row r="41">
          <cell r="C41" t="str">
            <v>ISKANDAR SY PODU</v>
          </cell>
          <cell r="D41" t="str">
            <v>AMT I</v>
          </cell>
          <cell r="E41">
            <v>21</v>
          </cell>
          <cell r="F41">
            <v>2100000</v>
          </cell>
          <cell r="G41">
            <v>300000</v>
          </cell>
          <cell r="H41">
            <v>2400000</v>
          </cell>
          <cell r="I41">
            <v>10000</v>
          </cell>
          <cell r="J41">
            <v>550000</v>
          </cell>
          <cell r="K41">
            <v>0</v>
          </cell>
          <cell r="L41">
            <v>760000</v>
          </cell>
          <cell r="M41">
            <v>3160000</v>
          </cell>
          <cell r="N41">
            <v>24000</v>
          </cell>
          <cell r="O41">
            <v>48000</v>
          </cell>
          <cell r="P41">
            <v>24000</v>
          </cell>
          <cell r="Q41">
            <v>3064000</v>
          </cell>
          <cell r="R41">
            <v>70000</v>
          </cell>
          <cell r="S41">
            <v>2994000</v>
          </cell>
          <cell r="T41" t="str">
            <v>1500006121063</v>
          </cell>
        </row>
        <row r="42">
          <cell r="C42" t="str">
            <v>ISMET SUNGE</v>
          </cell>
          <cell r="D42" t="str">
            <v>AMT I</v>
          </cell>
          <cell r="E42">
            <v>22</v>
          </cell>
          <cell r="F42">
            <v>2100000</v>
          </cell>
          <cell r="G42">
            <v>300000</v>
          </cell>
          <cell r="H42">
            <v>2400000</v>
          </cell>
          <cell r="I42">
            <v>10000</v>
          </cell>
          <cell r="J42">
            <v>550000</v>
          </cell>
          <cell r="K42">
            <v>0</v>
          </cell>
          <cell r="L42">
            <v>770000</v>
          </cell>
          <cell r="M42">
            <v>3170000</v>
          </cell>
          <cell r="N42">
            <v>24000</v>
          </cell>
          <cell r="O42">
            <v>48000</v>
          </cell>
          <cell r="P42">
            <v>24000</v>
          </cell>
          <cell r="Q42">
            <v>3074000</v>
          </cell>
          <cell r="R42">
            <v>80000</v>
          </cell>
          <cell r="S42">
            <v>2994000</v>
          </cell>
          <cell r="T42" t="str">
            <v>1500007453077</v>
          </cell>
        </row>
        <row r="43">
          <cell r="C43" t="str">
            <v>JEFRY KAPANTOUW</v>
          </cell>
          <cell r="D43" t="str">
            <v>AMT I</v>
          </cell>
          <cell r="E43">
            <v>24</v>
          </cell>
          <cell r="F43">
            <v>2100000</v>
          </cell>
          <cell r="G43">
            <v>300000</v>
          </cell>
          <cell r="H43">
            <v>2400000</v>
          </cell>
          <cell r="I43">
            <v>10000</v>
          </cell>
          <cell r="J43">
            <v>550000</v>
          </cell>
          <cell r="K43">
            <v>0</v>
          </cell>
          <cell r="L43">
            <v>790000</v>
          </cell>
          <cell r="M43">
            <v>3190000</v>
          </cell>
          <cell r="N43">
            <v>24000</v>
          </cell>
          <cell r="O43">
            <v>48000</v>
          </cell>
          <cell r="P43">
            <v>24000</v>
          </cell>
          <cell r="Q43">
            <v>3094000</v>
          </cell>
          <cell r="R43">
            <v>80000</v>
          </cell>
          <cell r="S43">
            <v>3014000</v>
          </cell>
          <cell r="T43" t="str">
            <v>1500007459355</v>
          </cell>
        </row>
        <row r="44">
          <cell r="C44" t="str">
            <v>JEMMI SUSANTO</v>
          </cell>
          <cell r="D44" t="str">
            <v>AMT I</v>
          </cell>
          <cell r="E44">
            <v>14</v>
          </cell>
          <cell r="F44">
            <v>2100000</v>
          </cell>
          <cell r="G44">
            <v>300000</v>
          </cell>
          <cell r="H44">
            <v>2400000</v>
          </cell>
          <cell r="I44">
            <v>10000</v>
          </cell>
          <cell r="J44">
            <v>550000</v>
          </cell>
          <cell r="K44">
            <v>0</v>
          </cell>
          <cell r="L44">
            <v>690000</v>
          </cell>
          <cell r="M44">
            <v>3090000</v>
          </cell>
          <cell r="N44">
            <v>24000</v>
          </cell>
          <cell r="O44">
            <v>48000</v>
          </cell>
          <cell r="P44">
            <v>24000</v>
          </cell>
          <cell r="Q44">
            <v>2994000</v>
          </cell>
          <cell r="R44">
            <v>80000</v>
          </cell>
          <cell r="S44">
            <v>2914000</v>
          </cell>
          <cell r="T44" t="str">
            <v>1500007458407</v>
          </cell>
        </row>
        <row r="45">
          <cell r="C45" t="str">
            <v>JEMMY E. PANDALEKE</v>
          </cell>
          <cell r="D45" t="str">
            <v>AMT I</v>
          </cell>
          <cell r="E45">
            <v>25</v>
          </cell>
          <cell r="F45">
            <v>2100000</v>
          </cell>
          <cell r="G45">
            <v>300000</v>
          </cell>
          <cell r="H45">
            <v>2400000</v>
          </cell>
          <cell r="I45">
            <v>10000</v>
          </cell>
          <cell r="J45">
            <v>550000</v>
          </cell>
          <cell r="K45">
            <v>0</v>
          </cell>
          <cell r="L45">
            <v>800000</v>
          </cell>
          <cell r="M45">
            <v>3200000</v>
          </cell>
          <cell r="N45">
            <v>24000</v>
          </cell>
          <cell r="O45">
            <v>48000</v>
          </cell>
          <cell r="P45">
            <v>24000</v>
          </cell>
          <cell r="Q45">
            <v>3104000</v>
          </cell>
          <cell r="R45">
            <v>1070000</v>
          </cell>
          <cell r="S45">
            <v>2034000</v>
          </cell>
          <cell r="T45" t="str">
            <v>1500011681556</v>
          </cell>
        </row>
        <row r="46">
          <cell r="C46" t="str">
            <v>JEMMY KILALA</v>
          </cell>
          <cell r="D46" t="str">
            <v>AMT II</v>
          </cell>
          <cell r="E46">
            <v>24</v>
          </cell>
          <cell r="F46">
            <v>2200000</v>
          </cell>
          <cell r="G46">
            <v>200000</v>
          </cell>
          <cell r="H46">
            <v>2400000</v>
          </cell>
          <cell r="I46">
            <v>10000</v>
          </cell>
          <cell r="J46">
            <v>550000</v>
          </cell>
          <cell r="K46">
            <v>0</v>
          </cell>
          <cell r="L46">
            <v>790000</v>
          </cell>
          <cell r="M46">
            <v>3190000</v>
          </cell>
          <cell r="N46">
            <v>24000</v>
          </cell>
          <cell r="O46">
            <v>48000</v>
          </cell>
          <cell r="P46">
            <v>24000</v>
          </cell>
          <cell r="Q46">
            <v>3094000</v>
          </cell>
          <cell r="R46">
            <v>70000</v>
          </cell>
          <cell r="S46">
            <v>3024000</v>
          </cell>
          <cell r="T46" t="str">
            <v>1500011699624</v>
          </cell>
        </row>
        <row r="47">
          <cell r="C47" t="str">
            <v>JERRY ROBOTH</v>
          </cell>
          <cell r="D47" t="str">
            <v>AMT I</v>
          </cell>
          <cell r="E47">
            <v>2</v>
          </cell>
          <cell r="F47">
            <v>2100000</v>
          </cell>
          <cell r="G47">
            <v>300000</v>
          </cell>
          <cell r="H47">
            <v>2400000</v>
          </cell>
          <cell r="I47">
            <v>10000</v>
          </cell>
          <cell r="J47">
            <v>550000</v>
          </cell>
          <cell r="K47">
            <v>0</v>
          </cell>
          <cell r="L47">
            <v>570000</v>
          </cell>
          <cell r="M47">
            <v>2970000</v>
          </cell>
          <cell r="N47">
            <v>24000</v>
          </cell>
          <cell r="O47">
            <v>48000</v>
          </cell>
          <cell r="P47">
            <v>24000</v>
          </cell>
          <cell r="Q47">
            <v>2874000</v>
          </cell>
          <cell r="R47">
            <v>20000</v>
          </cell>
          <cell r="S47">
            <v>2854000</v>
          </cell>
          <cell r="T47" t="str">
            <v>1500011688262</v>
          </cell>
        </row>
        <row r="48">
          <cell r="C48" t="str">
            <v>JOHN KOWOMBON</v>
          </cell>
          <cell r="D48" t="str">
            <v>AMT I</v>
          </cell>
          <cell r="E48">
            <v>22</v>
          </cell>
          <cell r="F48">
            <v>2100000</v>
          </cell>
          <cell r="G48">
            <v>300000</v>
          </cell>
          <cell r="H48">
            <v>2400000</v>
          </cell>
          <cell r="I48">
            <v>10000</v>
          </cell>
          <cell r="J48">
            <v>550000</v>
          </cell>
          <cell r="K48">
            <v>0</v>
          </cell>
          <cell r="L48">
            <v>770000</v>
          </cell>
          <cell r="M48">
            <v>3170000</v>
          </cell>
          <cell r="N48">
            <v>24000</v>
          </cell>
          <cell r="O48">
            <v>48000</v>
          </cell>
          <cell r="P48">
            <v>24000</v>
          </cell>
          <cell r="Q48">
            <v>3074000</v>
          </cell>
          <cell r="R48">
            <v>70000</v>
          </cell>
          <cell r="S48">
            <v>3004000</v>
          </cell>
          <cell r="T48" t="str">
            <v>1500011768650</v>
          </cell>
        </row>
        <row r="49">
          <cell r="C49" t="str">
            <v>JOHNLY KAPANTOUW</v>
          </cell>
          <cell r="D49" t="str">
            <v>AMT I</v>
          </cell>
          <cell r="E49">
            <v>24</v>
          </cell>
          <cell r="F49">
            <v>2100000</v>
          </cell>
          <cell r="G49">
            <v>300000</v>
          </cell>
          <cell r="H49">
            <v>2400000</v>
          </cell>
          <cell r="I49">
            <v>10000</v>
          </cell>
          <cell r="J49">
            <v>550000</v>
          </cell>
          <cell r="K49">
            <v>0</v>
          </cell>
          <cell r="L49">
            <v>790000</v>
          </cell>
          <cell r="M49">
            <v>3190000</v>
          </cell>
          <cell r="N49">
            <v>24000</v>
          </cell>
          <cell r="O49">
            <v>48000</v>
          </cell>
          <cell r="P49">
            <v>24000</v>
          </cell>
          <cell r="Q49">
            <v>3094000</v>
          </cell>
          <cell r="R49">
            <v>1580000</v>
          </cell>
          <cell r="S49">
            <v>1514000</v>
          </cell>
          <cell r="T49" t="str">
            <v>1500011676143</v>
          </cell>
        </row>
        <row r="50">
          <cell r="C50" t="str">
            <v>JOKO SUNARTO</v>
          </cell>
          <cell r="D50" t="str">
            <v>AMT I</v>
          </cell>
          <cell r="E50">
            <v>17</v>
          </cell>
          <cell r="F50">
            <v>2100000</v>
          </cell>
          <cell r="G50">
            <v>300000</v>
          </cell>
          <cell r="H50">
            <v>2400000</v>
          </cell>
          <cell r="I50">
            <v>10000</v>
          </cell>
          <cell r="J50">
            <v>550000</v>
          </cell>
          <cell r="K50">
            <v>0</v>
          </cell>
          <cell r="L50">
            <v>720000</v>
          </cell>
          <cell r="M50">
            <v>3120000</v>
          </cell>
          <cell r="N50">
            <v>24000</v>
          </cell>
          <cell r="O50">
            <v>48000</v>
          </cell>
          <cell r="P50">
            <v>24000</v>
          </cell>
          <cell r="Q50">
            <v>3024000</v>
          </cell>
          <cell r="R50">
            <v>80000</v>
          </cell>
          <cell r="S50">
            <v>2944000</v>
          </cell>
          <cell r="T50" t="str">
            <v>1500007458977</v>
          </cell>
        </row>
        <row r="51">
          <cell r="C51" t="str">
            <v>LARRY YABARMASE</v>
          </cell>
          <cell r="D51" t="str">
            <v>AMT I</v>
          </cell>
          <cell r="E51">
            <v>29</v>
          </cell>
          <cell r="F51">
            <v>2100000</v>
          </cell>
          <cell r="G51">
            <v>300000</v>
          </cell>
          <cell r="H51">
            <v>2400000</v>
          </cell>
          <cell r="I51">
            <v>10000</v>
          </cell>
          <cell r="J51">
            <v>550000</v>
          </cell>
          <cell r="K51">
            <v>0</v>
          </cell>
          <cell r="L51">
            <v>840000</v>
          </cell>
          <cell r="M51">
            <v>3240000</v>
          </cell>
          <cell r="N51">
            <v>24000</v>
          </cell>
          <cell r="O51">
            <v>48000</v>
          </cell>
          <cell r="P51">
            <v>24000</v>
          </cell>
          <cell r="Q51">
            <v>3144000</v>
          </cell>
          <cell r="R51">
            <v>70000</v>
          </cell>
          <cell r="S51">
            <v>3074000</v>
          </cell>
          <cell r="T51" t="str">
            <v>1500011709555</v>
          </cell>
        </row>
        <row r="52">
          <cell r="C52" t="str">
            <v>LEFIE MOKODOMPIT</v>
          </cell>
          <cell r="D52" t="str">
            <v>AMT I</v>
          </cell>
          <cell r="E52">
            <v>26</v>
          </cell>
          <cell r="F52">
            <v>2100000</v>
          </cell>
          <cell r="G52">
            <v>300000</v>
          </cell>
          <cell r="H52">
            <v>2400000</v>
          </cell>
          <cell r="I52">
            <v>10000</v>
          </cell>
          <cell r="J52">
            <v>550000</v>
          </cell>
          <cell r="K52">
            <v>0</v>
          </cell>
          <cell r="L52">
            <v>810000</v>
          </cell>
          <cell r="M52">
            <v>3210000</v>
          </cell>
          <cell r="N52">
            <v>24000</v>
          </cell>
          <cell r="O52">
            <v>48000</v>
          </cell>
          <cell r="P52">
            <v>24000</v>
          </cell>
          <cell r="Q52">
            <v>3114000</v>
          </cell>
          <cell r="R52">
            <v>70000</v>
          </cell>
          <cell r="S52">
            <v>3044000</v>
          </cell>
          <cell r="T52" t="str">
            <v>1500011677794</v>
          </cell>
        </row>
        <row r="53">
          <cell r="C53" t="str">
            <v>MANUEL TANAUMA</v>
          </cell>
          <cell r="D53" t="str">
            <v>AMT I</v>
          </cell>
          <cell r="E53">
            <v>25</v>
          </cell>
          <cell r="F53">
            <v>2100000</v>
          </cell>
          <cell r="G53">
            <v>300000</v>
          </cell>
          <cell r="H53">
            <v>2400000</v>
          </cell>
          <cell r="I53">
            <v>10000</v>
          </cell>
          <cell r="J53">
            <v>550000</v>
          </cell>
          <cell r="K53">
            <v>0</v>
          </cell>
          <cell r="L53">
            <v>800000</v>
          </cell>
          <cell r="M53">
            <v>3200000</v>
          </cell>
          <cell r="N53">
            <v>24000</v>
          </cell>
          <cell r="O53">
            <v>48000</v>
          </cell>
          <cell r="P53">
            <v>24000</v>
          </cell>
          <cell r="Q53">
            <v>3104000</v>
          </cell>
          <cell r="R53">
            <v>1680000</v>
          </cell>
          <cell r="S53">
            <v>1424000</v>
          </cell>
          <cell r="T53" t="str">
            <v>1500007458589</v>
          </cell>
        </row>
        <row r="54">
          <cell r="C54" t="str">
            <v>MEIDY DJAPAI</v>
          </cell>
          <cell r="D54" t="str">
            <v>AMT I</v>
          </cell>
          <cell r="E54">
            <v>25</v>
          </cell>
          <cell r="F54">
            <v>2100000</v>
          </cell>
          <cell r="G54">
            <v>300000</v>
          </cell>
          <cell r="H54">
            <v>2400000</v>
          </cell>
          <cell r="I54">
            <v>10000</v>
          </cell>
          <cell r="J54">
            <v>550000</v>
          </cell>
          <cell r="K54">
            <v>0</v>
          </cell>
          <cell r="L54">
            <v>800000</v>
          </cell>
          <cell r="M54">
            <v>3200000</v>
          </cell>
          <cell r="N54">
            <v>24000</v>
          </cell>
          <cell r="O54">
            <v>48000</v>
          </cell>
          <cell r="P54">
            <v>24000</v>
          </cell>
          <cell r="Q54">
            <v>3104000</v>
          </cell>
          <cell r="R54">
            <v>80000</v>
          </cell>
          <cell r="S54">
            <v>3024000</v>
          </cell>
          <cell r="T54" t="str">
            <v>1500007458779</v>
          </cell>
        </row>
        <row r="55">
          <cell r="C55" t="str">
            <v>MICHAEL MANOPO</v>
          </cell>
          <cell r="D55" t="str">
            <v>AMT I</v>
          </cell>
          <cell r="E55">
            <v>21</v>
          </cell>
          <cell r="F55">
            <v>2100000</v>
          </cell>
          <cell r="G55">
            <v>300000</v>
          </cell>
          <cell r="H55">
            <v>2400000</v>
          </cell>
          <cell r="I55">
            <v>10000</v>
          </cell>
          <cell r="J55">
            <v>550000</v>
          </cell>
          <cell r="K55">
            <v>0</v>
          </cell>
          <cell r="L55">
            <v>760000</v>
          </cell>
          <cell r="M55">
            <v>3160000</v>
          </cell>
          <cell r="N55">
            <v>24000</v>
          </cell>
          <cell r="O55">
            <v>48000</v>
          </cell>
          <cell r="P55">
            <v>24000</v>
          </cell>
          <cell r="Q55">
            <v>3064000</v>
          </cell>
          <cell r="R55">
            <v>70000</v>
          </cell>
          <cell r="S55">
            <v>2994000</v>
          </cell>
          <cell r="T55" t="str">
            <v>1500011690300</v>
          </cell>
        </row>
        <row r="56">
          <cell r="C56" t="str">
            <v>MOHTAR B. TUMBEL</v>
          </cell>
          <cell r="D56" t="str">
            <v>AMT II</v>
          </cell>
          <cell r="E56">
            <v>24</v>
          </cell>
          <cell r="F56">
            <v>2200000</v>
          </cell>
          <cell r="G56">
            <v>200000</v>
          </cell>
          <cell r="H56">
            <v>2400000</v>
          </cell>
          <cell r="I56">
            <v>10000</v>
          </cell>
          <cell r="J56">
            <v>550000</v>
          </cell>
          <cell r="K56">
            <v>0</v>
          </cell>
          <cell r="L56">
            <v>790000</v>
          </cell>
          <cell r="M56">
            <v>3190000</v>
          </cell>
          <cell r="N56">
            <v>24000</v>
          </cell>
          <cell r="O56">
            <v>48000</v>
          </cell>
          <cell r="P56">
            <v>24000</v>
          </cell>
          <cell r="Q56">
            <v>3094000</v>
          </cell>
          <cell r="R56">
            <v>2255000</v>
          </cell>
          <cell r="S56">
            <v>839000</v>
          </cell>
          <cell r="T56" t="str">
            <v>1500010542379</v>
          </cell>
        </row>
        <row r="57">
          <cell r="C57" t="str">
            <v>MURSIDIN BOLOTA</v>
          </cell>
          <cell r="D57" t="str">
            <v>AMT I</v>
          </cell>
          <cell r="E57">
            <v>25</v>
          </cell>
          <cell r="F57">
            <v>2100000</v>
          </cell>
          <cell r="G57">
            <v>300000</v>
          </cell>
          <cell r="H57">
            <v>2400000</v>
          </cell>
          <cell r="I57">
            <v>10000</v>
          </cell>
          <cell r="J57">
            <v>550000</v>
          </cell>
          <cell r="K57">
            <v>0</v>
          </cell>
          <cell r="L57">
            <v>800000</v>
          </cell>
          <cell r="M57">
            <v>3200000</v>
          </cell>
          <cell r="N57">
            <v>24000</v>
          </cell>
          <cell r="O57">
            <v>48000</v>
          </cell>
          <cell r="P57">
            <v>24000</v>
          </cell>
          <cell r="Q57">
            <v>3104000</v>
          </cell>
          <cell r="R57">
            <v>80000</v>
          </cell>
          <cell r="S57">
            <v>3024000</v>
          </cell>
          <cell r="T57" t="str">
            <v>1500007458563</v>
          </cell>
        </row>
        <row r="58">
          <cell r="C58" t="str">
            <v>NIXON J. ROMPAS</v>
          </cell>
          <cell r="D58" t="str">
            <v>AMT I</v>
          </cell>
          <cell r="E58">
            <v>22</v>
          </cell>
          <cell r="F58">
            <v>2100000</v>
          </cell>
          <cell r="G58">
            <v>300000</v>
          </cell>
          <cell r="H58">
            <v>2400000</v>
          </cell>
          <cell r="I58">
            <v>10000</v>
          </cell>
          <cell r="J58">
            <v>550000</v>
          </cell>
          <cell r="K58">
            <v>0</v>
          </cell>
          <cell r="L58">
            <v>770000</v>
          </cell>
          <cell r="M58">
            <v>3170000</v>
          </cell>
          <cell r="N58">
            <v>24000</v>
          </cell>
          <cell r="O58">
            <v>48000</v>
          </cell>
          <cell r="P58">
            <v>24000</v>
          </cell>
          <cell r="Q58">
            <v>3074000</v>
          </cell>
          <cell r="R58">
            <v>2830000</v>
          </cell>
          <cell r="S58">
            <v>244000</v>
          </cell>
          <cell r="T58" t="str">
            <v>1500010234951</v>
          </cell>
        </row>
        <row r="59">
          <cell r="C59" t="str">
            <v>OTNIEL TUDA</v>
          </cell>
          <cell r="D59" t="str">
            <v>AMT II</v>
          </cell>
          <cell r="E59">
            <v>16</v>
          </cell>
          <cell r="F59">
            <v>2200000</v>
          </cell>
          <cell r="G59">
            <v>200000</v>
          </cell>
          <cell r="H59">
            <v>2400000</v>
          </cell>
          <cell r="I59">
            <v>10000</v>
          </cell>
          <cell r="J59">
            <v>550000</v>
          </cell>
          <cell r="K59">
            <v>0</v>
          </cell>
          <cell r="L59">
            <v>710000</v>
          </cell>
          <cell r="M59">
            <v>3110000</v>
          </cell>
          <cell r="N59">
            <v>24000</v>
          </cell>
          <cell r="O59">
            <v>48000</v>
          </cell>
          <cell r="P59">
            <v>24000</v>
          </cell>
          <cell r="Q59">
            <v>3014000</v>
          </cell>
          <cell r="R59">
            <v>70000</v>
          </cell>
          <cell r="S59">
            <v>2944000</v>
          </cell>
          <cell r="T59" t="str">
            <v>1500007952680</v>
          </cell>
        </row>
        <row r="60">
          <cell r="C60" t="str">
            <v>PIERSEN ARTHUR PAAT</v>
          </cell>
          <cell r="D60" t="str">
            <v>AMT II</v>
          </cell>
          <cell r="E60">
            <v>13</v>
          </cell>
          <cell r="F60">
            <v>2200000</v>
          </cell>
          <cell r="G60">
            <v>200000</v>
          </cell>
          <cell r="H60">
            <v>2400000</v>
          </cell>
          <cell r="I60">
            <v>10000</v>
          </cell>
          <cell r="J60">
            <v>550000</v>
          </cell>
          <cell r="K60">
            <v>0</v>
          </cell>
          <cell r="L60">
            <v>680000</v>
          </cell>
          <cell r="M60">
            <v>3080000</v>
          </cell>
          <cell r="N60">
            <v>24000</v>
          </cell>
          <cell r="O60">
            <v>48000</v>
          </cell>
          <cell r="P60">
            <v>24000</v>
          </cell>
          <cell r="Q60">
            <v>2984000</v>
          </cell>
          <cell r="R60">
            <v>70000</v>
          </cell>
          <cell r="S60">
            <v>2914000</v>
          </cell>
          <cell r="T60" t="str">
            <v>1500010433579</v>
          </cell>
        </row>
        <row r="61">
          <cell r="C61" t="str">
            <v>PURWANTO</v>
          </cell>
          <cell r="D61" t="str">
            <v>AMT I</v>
          </cell>
          <cell r="E61">
            <v>25</v>
          </cell>
          <cell r="F61">
            <v>2100000</v>
          </cell>
          <cell r="G61">
            <v>300000</v>
          </cell>
          <cell r="H61">
            <v>2400000</v>
          </cell>
          <cell r="I61">
            <v>10000</v>
          </cell>
          <cell r="J61">
            <v>550000</v>
          </cell>
          <cell r="K61">
            <v>0</v>
          </cell>
          <cell r="L61">
            <v>800000</v>
          </cell>
          <cell r="M61">
            <v>3200000</v>
          </cell>
          <cell r="N61">
            <v>24000</v>
          </cell>
          <cell r="O61">
            <v>48000</v>
          </cell>
          <cell r="P61">
            <v>24000</v>
          </cell>
          <cell r="Q61">
            <v>3104000</v>
          </cell>
          <cell r="R61">
            <v>80000</v>
          </cell>
          <cell r="S61">
            <v>3024000</v>
          </cell>
          <cell r="T61" t="str">
            <v>1500007458894</v>
          </cell>
        </row>
        <row r="62">
          <cell r="C62" t="str">
            <v>RAHMAT AIRMAS</v>
          </cell>
          <cell r="D62" t="str">
            <v>AMT I</v>
          </cell>
          <cell r="E62">
            <v>27</v>
          </cell>
          <cell r="F62">
            <v>2100000</v>
          </cell>
          <cell r="G62">
            <v>300000</v>
          </cell>
          <cell r="H62">
            <v>2400000</v>
          </cell>
          <cell r="I62">
            <v>10000</v>
          </cell>
          <cell r="J62">
            <v>550000</v>
          </cell>
          <cell r="K62">
            <v>0</v>
          </cell>
          <cell r="L62">
            <v>820000</v>
          </cell>
          <cell r="M62">
            <v>3220000</v>
          </cell>
          <cell r="N62">
            <v>24000</v>
          </cell>
          <cell r="O62">
            <v>48000</v>
          </cell>
          <cell r="P62">
            <v>24000</v>
          </cell>
          <cell r="Q62">
            <v>3124000</v>
          </cell>
          <cell r="R62">
            <v>2280000</v>
          </cell>
          <cell r="S62">
            <v>844000</v>
          </cell>
          <cell r="T62" t="str">
            <v>1500007452947</v>
          </cell>
        </row>
        <row r="63">
          <cell r="C63" t="str">
            <v>REYNER WALANGITAN</v>
          </cell>
          <cell r="D63" t="str">
            <v>AMT I</v>
          </cell>
          <cell r="E63">
            <v>27</v>
          </cell>
          <cell r="F63">
            <v>2100000</v>
          </cell>
          <cell r="G63">
            <v>300000</v>
          </cell>
          <cell r="H63">
            <v>2400000</v>
          </cell>
          <cell r="I63">
            <v>10000</v>
          </cell>
          <cell r="J63">
            <v>550000</v>
          </cell>
          <cell r="K63">
            <v>0</v>
          </cell>
          <cell r="L63">
            <v>820000</v>
          </cell>
          <cell r="M63">
            <v>3220000</v>
          </cell>
          <cell r="N63">
            <v>24000</v>
          </cell>
          <cell r="O63">
            <v>48000</v>
          </cell>
          <cell r="P63">
            <v>24000</v>
          </cell>
          <cell r="Q63">
            <v>3124000</v>
          </cell>
          <cell r="R63">
            <v>1070000</v>
          </cell>
          <cell r="S63">
            <v>2054000</v>
          </cell>
          <cell r="T63" t="str">
            <v>1500011752662</v>
          </cell>
        </row>
        <row r="64">
          <cell r="C64" t="str">
            <v>RIDWAN ATILIDA</v>
          </cell>
          <cell r="D64" t="str">
            <v>AMT I</v>
          </cell>
          <cell r="E64">
            <v>20</v>
          </cell>
          <cell r="F64">
            <v>2100000</v>
          </cell>
          <cell r="G64">
            <v>300000</v>
          </cell>
          <cell r="H64">
            <v>2400000</v>
          </cell>
          <cell r="I64">
            <v>10000</v>
          </cell>
          <cell r="J64">
            <v>550000</v>
          </cell>
          <cell r="K64">
            <v>0</v>
          </cell>
          <cell r="L64">
            <v>750000</v>
          </cell>
          <cell r="M64">
            <v>3150000</v>
          </cell>
          <cell r="N64">
            <v>24000</v>
          </cell>
          <cell r="O64">
            <v>48000</v>
          </cell>
          <cell r="P64">
            <v>24000</v>
          </cell>
          <cell r="Q64">
            <v>3054000</v>
          </cell>
          <cell r="R64">
            <v>70000</v>
          </cell>
          <cell r="S64">
            <v>2984000</v>
          </cell>
          <cell r="T64" t="str">
            <v>1500011700646</v>
          </cell>
        </row>
        <row r="65">
          <cell r="C65" t="str">
            <v>ROBBIYADI TASIR</v>
          </cell>
          <cell r="D65" t="str">
            <v>AMT II</v>
          </cell>
          <cell r="E65">
            <v>23</v>
          </cell>
          <cell r="F65">
            <v>2200000</v>
          </cell>
          <cell r="G65">
            <v>200000</v>
          </cell>
          <cell r="H65">
            <v>2400000</v>
          </cell>
          <cell r="I65">
            <v>10000</v>
          </cell>
          <cell r="J65">
            <v>550000</v>
          </cell>
          <cell r="K65">
            <v>0</v>
          </cell>
          <cell r="L65">
            <v>780000</v>
          </cell>
          <cell r="M65">
            <v>3180000</v>
          </cell>
          <cell r="N65">
            <v>24000</v>
          </cell>
          <cell r="O65">
            <v>48000</v>
          </cell>
          <cell r="P65">
            <v>24000</v>
          </cell>
          <cell r="Q65">
            <v>3084000</v>
          </cell>
          <cell r="R65">
            <v>1345000</v>
          </cell>
          <cell r="S65">
            <v>1739000</v>
          </cell>
          <cell r="T65" t="str">
            <v>1500011487384</v>
          </cell>
        </row>
        <row r="66">
          <cell r="C66" t="str">
            <v>SIPAL KATIANDAGHO</v>
          </cell>
          <cell r="D66" t="str">
            <v>AMT I</v>
          </cell>
          <cell r="E66">
            <v>26</v>
          </cell>
          <cell r="F66">
            <v>2100000</v>
          </cell>
          <cell r="G66">
            <v>300000</v>
          </cell>
          <cell r="H66">
            <v>2400000</v>
          </cell>
          <cell r="I66">
            <v>10000</v>
          </cell>
          <cell r="J66">
            <v>550000</v>
          </cell>
          <cell r="K66">
            <v>0</v>
          </cell>
          <cell r="L66">
            <v>810000</v>
          </cell>
          <cell r="M66">
            <v>3210000</v>
          </cell>
          <cell r="N66">
            <v>24000</v>
          </cell>
          <cell r="O66">
            <v>48000</v>
          </cell>
          <cell r="P66">
            <v>24000</v>
          </cell>
          <cell r="Q66">
            <v>3114000</v>
          </cell>
          <cell r="R66">
            <v>1080000</v>
          </cell>
          <cell r="S66">
            <v>2034000</v>
          </cell>
          <cell r="T66" t="str">
            <v>1500007458761</v>
          </cell>
        </row>
        <row r="67">
          <cell r="C67" t="str">
            <v>SONNY SUAWAH</v>
          </cell>
          <cell r="D67" t="str">
            <v>AMT I</v>
          </cell>
          <cell r="E67">
            <v>19</v>
          </cell>
          <cell r="F67">
            <v>2100000</v>
          </cell>
          <cell r="G67">
            <v>300000</v>
          </cell>
          <cell r="H67">
            <v>2400000</v>
          </cell>
          <cell r="I67">
            <v>10000</v>
          </cell>
          <cell r="J67">
            <v>550000</v>
          </cell>
          <cell r="K67">
            <v>0</v>
          </cell>
          <cell r="L67">
            <v>740000</v>
          </cell>
          <cell r="M67">
            <v>3140000</v>
          </cell>
          <cell r="N67">
            <v>24000</v>
          </cell>
          <cell r="O67">
            <v>48000</v>
          </cell>
          <cell r="P67">
            <v>24000</v>
          </cell>
          <cell r="Q67">
            <v>3044000</v>
          </cell>
          <cell r="R67">
            <v>80000</v>
          </cell>
          <cell r="S67">
            <v>2964000</v>
          </cell>
          <cell r="T67" t="str">
            <v>1500007458878</v>
          </cell>
        </row>
        <row r="68">
          <cell r="C68" t="str">
            <v>SUYANTO</v>
          </cell>
          <cell r="D68" t="str">
            <v>AMT I</v>
          </cell>
          <cell r="E68">
            <v>22</v>
          </cell>
          <cell r="F68">
            <v>2100000</v>
          </cell>
          <cell r="G68">
            <v>300000</v>
          </cell>
          <cell r="H68">
            <v>2400000</v>
          </cell>
          <cell r="I68">
            <v>10000</v>
          </cell>
          <cell r="J68">
            <v>550000</v>
          </cell>
          <cell r="K68">
            <v>0</v>
          </cell>
          <cell r="L68">
            <v>770000</v>
          </cell>
          <cell r="M68">
            <v>3170000</v>
          </cell>
          <cell r="N68">
            <v>24000</v>
          </cell>
          <cell r="O68">
            <v>48000</v>
          </cell>
          <cell r="P68">
            <v>24000</v>
          </cell>
          <cell r="Q68">
            <v>3074000</v>
          </cell>
          <cell r="R68">
            <v>80000</v>
          </cell>
          <cell r="S68">
            <v>2994000</v>
          </cell>
          <cell r="T68" t="str">
            <v>1500007458845</v>
          </cell>
        </row>
        <row r="69">
          <cell r="C69" t="str">
            <v>VICKY T. WAAS</v>
          </cell>
          <cell r="D69" t="str">
            <v>AMT I</v>
          </cell>
          <cell r="E69">
            <v>13</v>
          </cell>
          <cell r="F69">
            <v>2100000</v>
          </cell>
          <cell r="G69">
            <v>300000</v>
          </cell>
          <cell r="H69">
            <v>2400000</v>
          </cell>
          <cell r="I69">
            <v>10000</v>
          </cell>
          <cell r="J69">
            <v>550000</v>
          </cell>
          <cell r="K69">
            <v>0</v>
          </cell>
          <cell r="L69">
            <v>680000</v>
          </cell>
          <cell r="M69">
            <v>3080000</v>
          </cell>
          <cell r="N69">
            <v>24000</v>
          </cell>
          <cell r="O69">
            <v>48000</v>
          </cell>
          <cell r="P69">
            <v>24000</v>
          </cell>
          <cell r="Q69">
            <v>2984000</v>
          </cell>
          <cell r="R69">
            <v>70000</v>
          </cell>
          <cell r="S69">
            <v>2914000</v>
          </cell>
          <cell r="T69" t="str">
            <v>1500011696109</v>
          </cell>
        </row>
        <row r="70">
          <cell r="C70" t="str">
            <v>WEMBRIE TUERAH</v>
          </cell>
          <cell r="D70" t="str">
            <v>AMT II</v>
          </cell>
          <cell r="E70">
            <v>23</v>
          </cell>
          <cell r="F70">
            <v>2200000</v>
          </cell>
          <cell r="G70">
            <v>200000</v>
          </cell>
          <cell r="H70">
            <v>2400000</v>
          </cell>
          <cell r="I70">
            <v>10000</v>
          </cell>
          <cell r="J70">
            <v>550000</v>
          </cell>
          <cell r="K70">
            <v>0</v>
          </cell>
          <cell r="L70">
            <v>780000</v>
          </cell>
          <cell r="M70">
            <v>3180000</v>
          </cell>
          <cell r="N70">
            <v>24000</v>
          </cell>
          <cell r="O70">
            <v>48000</v>
          </cell>
          <cell r="P70">
            <v>24000</v>
          </cell>
          <cell r="Q70">
            <v>3084000</v>
          </cell>
          <cell r="R70">
            <v>570000</v>
          </cell>
          <cell r="S70">
            <v>2514000</v>
          </cell>
          <cell r="T70" t="str">
            <v>1500010356473</v>
          </cell>
        </row>
        <row r="71">
          <cell r="C71" t="str">
            <v>WEMPIE TILAAR</v>
          </cell>
          <cell r="D71" t="str">
            <v>AMT I</v>
          </cell>
          <cell r="E71">
            <v>25</v>
          </cell>
          <cell r="F71">
            <v>2100000</v>
          </cell>
          <cell r="G71">
            <v>300000</v>
          </cell>
          <cell r="H71">
            <v>2400000</v>
          </cell>
          <cell r="I71">
            <v>10000</v>
          </cell>
          <cell r="J71">
            <v>550000</v>
          </cell>
          <cell r="K71">
            <v>0</v>
          </cell>
          <cell r="L71">
            <v>800000</v>
          </cell>
          <cell r="M71">
            <v>3200000</v>
          </cell>
          <cell r="N71">
            <v>24000</v>
          </cell>
          <cell r="O71">
            <v>48000</v>
          </cell>
          <cell r="P71">
            <v>24000</v>
          </cell>
          <cell r="Q71">
            <v>3104000</v>
          </cell>
          <cell r="R71">
            <v>1080000</v>
          </cell>
          <cell r="S71">
            <v>2024000</v>
          </cell>
          <cell r="T71" t="str">
            <v>1500007458191</v>
          </cell>
        </row>
        <row r="78">
          <cell r="C78" t="str">
            <v>AHLAN BANTENG</v>
          </cell>
          <cell r="D78" t="str">
            <v>AMT II</v>
          </cell>
          <cell r="E78">
            <v>21</v>
          </cell>
          <cell r="F78">
            <v>2200000</v>
          </cell>
          <cell r="G78">
            <v>200000</v>
          </cell>
          <cell r="H78">
            <v>2400000</v>
          </cell>
          <cell r="I78">
            <v>0</v>
          </cell>
          <cell r="J78">
            <v>450000</v>
          </cell>
          <cell r="K78">
            <v>0</v>
          </cell>
          <cell r="L78">
            <v>450000</v>
          </cell>
          <cell r="M78">
            <v>2850000</v>
          </cell>
          <cell r="N78">
            <v>24000</v>
          </cell>
          <cell r="O78">
            <v>48000</v>
          </cell>
          <cell r="P78">
            <v>24000</v>
          </cell>
          <cell r="Q78">
            <v>2754000</v>
          </cell>
          <cell r="R78">
            <v>70000</v>
          </cell>
          <cell r="S78">
            <v>2684000</v>
          </cell>
          <cell r="T78" t="str">
            <v>1500011502539</v>
          </cell>
        </row>
        <row r="79">
          <cell r="C79" t="str">
            <v>ALEZANDER PATRAS</v>
          </cell>
          <cell r="D79" t="str">
            <v>AMT II</v>
          </cell>
          <cell r="E79">
            <v>28</v>
          </cell>
          <cell r="F79">
            <v>2200000</v>
          </cell>
          <cell r="G79">
            <v>200000</v>
          </cell>
          <cell r="H79">
            <v>2400000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2400000</v>
          </cell>
          <cell r="N79">
            <v>24000</v>
          </cell>
          <cell r="O79">
            <v>48000</v>
          </cell>
          <cell r="P79">
            <v>24000</v>
          </cell>
          <cell r="Q79">
            <v>2304000</v>
          </cell>
          <cell r="R79">
            <v>70000</v>
          </cell>
          <cell r="S79">
            <v>2234000</v>
          </cell>
          <cell r="T79" t="str">
            <v>1500012110175</v>
          </cell>
        </row>
        <row r="80">
          <cell r="C80" t="str">
            <v>ALFIAN TOMPUNU</v>
          </cell>
          <cell r="D80" t="str">
            <v>AMT II</v>
          </cell>
          <cell r="E80">
            <v>18</v>
          </cell>
          <cell r="F80">
            <v>2200000</v>
          </cell>
          <cell r="G80">
            <v>200000</v>
          </cell>
          <cell r="H80">
            <v>2400000</v>
          </cell>
          <cell r="I80">
            <v>0</v>
          </cell>
          <cell r="J80">
            <v>450000</v>
          </cell>
          <cell r="K80">
            <v>0</v>
          </cell>
          <cell r="L80">
            <v>450000</v>
          </cell>
          <cell r="M80">
            <v>2850000</v>
          </cell>
          <cell r="N80">
            <v>24000</v>
          </cell>
          <cell r="O80">
            <v>48000</v>
          </cell>
          <cell r="P80">
            <v>24000</v>
          </cell>
          <cell r="Q80">
            <v>2754000</v>
          </cell>
          <cell r="R80">
            <v>1570000</v>
          </cell>
          <cell r="S80">
            <v>1184000</v>
          </cell>
          <cell r="T80" t="str">
            <v>1500010358735</v>
          </cell>
        </row>
        <row r="81">
          <cell r="C81" t="str">
            <v>ALFRETS BAWOLE</v>
          </cell>
          <cell r="D81" t="str">
            <v>AMT I</v>
          </cell>
          <cell r="E81">
            <v>18</v>
          </cell>
          <cell r="F81">
            <v>2100000</v>
          </cell>
          <cell r="G81">
            <v>300000</v>
          </cell>
          <cell r="H81">
            <v>2400000</v>
          </cell>
          <cell r="I81">
            <v>0</v>
          </cell>
          <cell r="J81">
            <v>450000</v>
          </cell>
          <cell r="K81">
            <v>0</v>
          </cell>
          <cell r="L81">
            <v>450000</v>
          </cell>
          <cell r="M81">
            <v>2850000</v>
          </cell>
          <cell r="N81">
            <v>24000</v>
          </cell>
          <cell r="O81">
            <v>48000</v>
          </cell>
          <cell r="P81">
            <v>24000</v>
          </cell>
          <cell r="Q81">
            <v>2754000</v>
          </cell>
          <cell r="R81">
            <v>580000</v>
          </cell>
          <cell r="S81">
            <v>2174000</v>
          </cell>
          <cell r="T81" t="str">
            <v>1500007458928</v>
          </cell>
        </row>
        <row r="82">
          <cell r="C82" t="str">
            <v xml:space="preserve"> ALVI ANDREY LUMINTANG</v>
          </cell>
          <cell r="D82" t="str">
            <v>AMT II</v>
          </cell>
          <cell r="E82">
            <v>20</v>
          </cell>
          <cell r="F82">
            <v>2200000</v>
          </cell>
          <cell r="G82">
            <v>200000</v>
          </cell>
          <cell r="H82">
            <v>2400000</v>
          </cell>
          <cell r="I82">
            <v>0</v>
          </cell>
          <cell r="J82">
            <v>450000</v>
          </cell>
          <cell r="K82">
            <v>0</v>
          </cell>
          <cell r="L82">
            <v>450000</v>
          </cell>
          <cell r="M82">
            <v>2850000</v>
          </cell>
          <cell r="N82">
            <v>24000</v>
          </cell>
          <cell r="O82">
            <v>48000</v>
          </cell>
          <cell r="P82">
            <v>24000</v>
          </cell>
          <cell r="Q82">
            <v>2754000</v>
          </cell>
          <cell r="R82">
            <v>70000</v>
          </cell>
          <cell r="S82">
            <v>2684000</v>
          </cell>
          <cell r="T82" t="str">
            <v>1500010210167</v>
          </cell>
        </row>
        <row r="83">
          <cell r="C83" t="str">
            <v>ANDI JAMARDI ALYAS</v>
          </cell>
          <cell r="D83" t="str">
            <v>AMT II</v>
          </cell>
          <cell r="E83">
            <v>25</v>
          </cell>
          <cell r="F83">
            <v>2200000</v>
          </cell>
          <cell r="G83">
            <v>200000</v>
          </cell>
          <cell r="H83">
            <v>2400000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2400000</v>
          </cell>
          <cell r="N83">
            <v>24000</v>
          </cell>
          <cell r="O83">
            <v>48000</v>
          </cell>
          <cell r="P83">
            <v>24000</v>
          </cell>
          <cell r="Q83">
            <v>2304000</v>
          </cell>
          <cell r="R83">
            <v>70000</v>
          </cell>
          <cell r="S83">
            <v>2234000</v>
          </cell>
          <cell r="T83" t="str">
            <v>1500012110233</v>
          </cell>
        </row>
        <row r="84">
          <cell r="C84" t="str">
            <v>ARTHER RAWA</v>
          </cell>
          <cell r="D84" t="str">
            <v>AMT II</v>
          </cell>
          <cell r="E84">
            <v>15</v>
          </cell>
          <cell r="F84">
            <v>2200000</v>
          </cell>
          <cell r="G84">
            <v>200000</v>
          </cell>
          <cell r="H84">
            <v>2400000</v>
          </cell>
          <cell r="I84">
            <v>0</v>
          </cell>
          <cell r="J84">
            <v>450000</v>
          </cell>
          <cell r="K84">
            <v>0</v>
          </cell>
          <cell r="L84">
            <v>450000</v>
          </cell>
          <cell r="M84">
            <v>2850000</v>
          </cell>
          <cell r="N84">
            <v>24000</v>
          </cell>
          <cell r="O84">
            <v>48000</v>
          </cell>
          <cell r="P84">
            <v>24000</v>
          </cell>
          <cell r="Q84">
            <v>2754000</v>
          </cell>
          <cell r="R84">
            <v>1070000</v>
          </cell>
          <cell r="S84">
            <v>1684000</v>
          </cell>
          <cell r="T84" t="str">
            <v>1500007452327</v>
          </cell>
        </row>
        <row r="85">
          <cell r="C85" t="str">
            <v>BONY PETRUS LANGITAN</v>
          </cell>
          <cell r="D85" t="str">
            <v>AMT II</v>
          </cell>
          <cell r="E85">
            <v>24</v>
          </cell>
          <cell r="F85">
            <v>2200000</v>
          </cell>
          <cell r="G85">
            <v>200000</v>
          </cell>
          <cell r="H85">
            <v>2400000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2400000</v>
          </cell>
          <cell r="N85">
            <v>24000</v>
          </cell>
          <cell r="O85">
            <v>48000</v>
          </cell>
          <cell r="P85">
            <v>0</v>
          </cell>
          <cell r="Q85">
            <v>2328000</v>
          </cell>
          <cell r="R85">
            <v>70000</v>
          </cell>
          <cell r="S85">
            <v>2258000</v>
          </cell>
          <cell r="T85" t="str">
            <v>1500012110316</v>
          </cell>
        </row>
        <row r="86">
          <cell r="C86" t="str">
            <v>BUDI YANTO ELIAS</v>
          </cell>
          <cell r="D86" t="str">
            <v>AMT II</v>
          </cell>
          <cell r="E86">
            <v>21</v>
          </cell>
          <cell r="F86">
            <v>2200000</v>
          </cell>
          <cell r="G86">
            <v>200000</v>
          </cell>
          <cell r="H86">
            <v>2400000</v>
          </cell>
          <cell r="I86">
            <v>0</v>
          </cell>
          <cell r="J86">
            <v>450000</v>
          </cell>
          <cell r="K86">
            <v>0</v>
          </cell>
          <cell r="L86">
            <v>450000</v>
          </cell>
          <cell r="M86">
            <v>2850000</v>
          </cell>
          <cell r="N86">
            <v>24000</v>
          </cell>
          <cell r="O86">
            <v>48000</v>
          </cell>
          <cell r="P86">
            <v>24000</v>
          </cell>
          <cell r="Q86">
            <v>2754000</v>
          </cell>
          <cell r="R86">
            <v>70000</v>
          </cell>
          <cell r="S86">
            <v>2684000</v>
          </cell>
          <cell r="T86" t="str">
            <v>1500010543047</v>
          </cell>
        </row>
        <row r="87">
          <cell r="C87" t="str">
            <v>DANNY A. KAWALO</v>
          </cell>
          <cell r="D87" t="str">
            <v>AMT II</v>
          </cell>
          <cell r="E87">
            <v>18</v>
          </cell>
          <cell r="F87">
            <v>2200000</v>
          </cell>
          <cell r="G87">
            <v>200000</v>
          </cell>
          <cell r="H87">
            <v>2400000</v>
          </cell>
          <cell r="I87">
            <v>0</v>
          </cell>
          <cell r="J87">
            <v>450000</v>
          </cell>
          <cell r="K87">
            <v>0</v>
          </cell>
          <cell r="L87">
            <v>450000</v>
          </cell>
          <cell r="M87">
            <v>2850000</v>
          </cell>
          <cell r="N87">
            <v>24000</v>
          </cell>
          <cell r="O87">
            <v>48000</v>
          </cell>
          <cell r="P87">
            <v>24000</v>
          </cell>
          <cell r="Q87">
            <v>2754000</v>
          </cell>
          <cell r="R87">
            <v>1070000</v>
          </cell>
          <cell r="S87">
            <v>1684000</v>
          </cell>
          <cell r="T87" t="str">
            <v>1500006876690</v>
          </cell>
        </row>
        <row r="88">
          <cell r="C88" t="str">
            <v>DENLY MUKUAN</v>
          </cell>
          <cell r="D88" t="str">
            <v>AMT II</v>
          </cell>
          <cell r="E88">
            <v>19</v>
          </cell>
          <cell r="F88">
            <v>2200000</v>
          </cell>
          <cell r="G88">
            <v>200000</v>
          </cell>
          <cell r="H88">
            <v>2400000</v>
          </cell>
          <cell r="I88">
            <v>0</v>
          </cell>
          <cell r="J88">
            <v>450000</v>
          </cell>
          <cell r="K88">
            <v>0</v>
          </cell>
          <cell r="L88">
            <v>450000</v>
          </cell>
          <cell r="M88">
            <v>2850000</v>
          </cell>
          <cell r="N88">
            <v>24000</v>
          </cell>
          <cell r="O88">
            <v>48000</v>
          </cell>
          <cell r="P88">
            <v>24000</v>
          </cell>
          <cell r="Q88">
            <v>2754000</v>
          </cell>
          <cell r="R88">
            <v>80000</v>
          </cell>
          <cell r="S88">
            <v>2674000</v>
          </cell>
          <cell r="T88" t="str">
            <v>1500007458811</v>
          </cell>
        </row>
        <row r="89">
          <cell r="C89" t="str">
            <v>DENNY D MAKALEW</v>
          </cell>
          <cell r="D89" t="str">
            <v>AMT II</v>
          </cell>
          <cell r="E89">
            <v>19</v>
          </cell>
          <cell r="F89">
            <v>2200000</v>
          </cell>
          <cell r="G89">
            <v>200000</v>
          </cell>
          <cell r="H89">
            <v>2400000</v>
          </cell>
          <cell r="I89">
            <v>0</v>
          </cell>
          <cell r="J89">
            <v>450000</v>
          </cell>
          <cell r="K89">
            <v>0</v>
          </cell>
          <cell r="L89">
            <v>450000</v>
          </cell>
          <cell r="M89">
            <v>2850000</v>
          </cell>
          <cell r="N89">
            <v>24000</v>
          </cell>
          <cell r="O89">
            <v>48000</v>
          </cell>
          <cell r="P89">
            <v>24000</v>
          </cell>
          <cell r="Q89">
            <v>2754000</v>
          </cell>
          <cell r="R89">
            <v>630000</v>
          </cell>
          <cell r="S89">
            <v>2124000</v>
          </cell>
          <cell r="T89" t="str">
            <v>1500011488655</v>
          </cell>
        </row>
        <row r="90">
          <cell r="C90" t="str">
            <v>DEVI LENGKEY</v>
          </cell>
          <cell r="D90" t="str">
            <v>AMT II</v>
          </cell>
          <cell r="E90">
            <v>12</v>
          </cell>
          <cell r="F90">
            <v>2200000</v>
          </cell>
          <cell r="G90">
            <v>200000</v>
          </cell>
          <cell r="H90">
            <v>2400000</v>
          </cell>
          <cell r="I90">
            <v>0</v>
          </cell>
          <cell r="J90">
            <v>450000</v>
          </cell>
          <cell r="K90">
            <v>0</v>
          </cell>
          <cell r="L90">
            <v>450000</v>
          </cell>
          <cell r="M90">
            <v>2850000</v>
          </cell>
          <cell r="N90">
            <v>24000</v>
          </cell>
          <cell r="O90">
            <v>48000</v>
          </cell>
          <cell r="P90">
            <v>24000</v>
          </cell>
          <cell r="Q90">
            <v>2754000</v>
          </cell>
          <cell r="R90">
            <v>70000</v>
          </cell>
          <cell r="S90">
            <v>2684000</v>
          </cell>
          <cell r="T90" t="str">
            <v>1500007741158</v>
          </cell>
        </row>
        <row r="91">
          <cell r="C91" t="str">
            <v>DONA R. MASIHOR</v>
          </cell>
          <cell r="D91" t="str">
            <v>AMT II</v>
          </cell>
          <cell r="E91">
            <v>20</v>
          </cell>
          <cell r="F91">
            <v>2200000</v>
          </cell>
          <cell r="G91">
            <v>200000</v>
          </cell>
          <cell r="H91">
            <v>2400000</v>
          </cell>
          <cell r="I91">
            <v>0</v>
          </cell>
          <cell r="J91">
            <v>450000</v>
          </cell>
          <cell r="K91">
            <v>0</v>
          </cell>
          <cell r="L91">
            <v>450000</v>
          </cell>
          <cell r="M91">
            <v>2850000</v>
          </cell>
          <cell r="N91">
            <v>24000</v>
          </cell>
          <cell r="O91">
            <v>48000</v>
          </cell>
          <cell r="P91">
            <v>24000</v>
          </cell>
          <cell r="Q91">
            <v>2754000</v>
          </cell>
          <cell r="R91">
            <v>70000</v>
          </cell>
          <cell r="S91">
            <v>2684000</v>
          </cell>
          <cell r="T91" t="str">
            <v>1500007395005</v>
          </cell>
        </row>
        <row r="92">
          <cell r="C92" t="str">
            <v>ERWIN ARIEF</v>
          </cell>
          <cell r="D92" t="str">
            <v>AMT II</v>
          </cell>
          <cell r="E92">
            <v>26</v>
          </cell>
          <cell r="F92">
            <v>2200000</v>
          </cell>
          <cell r="G92">
            <v>200000</v>
          </cell>
          <cell r="H92">
            <v>2400000</v>
          </cell>
          <cell r="I92">
            <v>0</v>
          </cell>
          <cell r="J92">
            <v>450000</v>
          </cell>
          <cell r="K92">
            <v>0</v>
          </cell>
          <cell r="L92">
            <v>450000</v>
          </cell>
          <cell r="M92">
            <v>2850000</v>
          </cell>
          <cell r="N92">
            <v>24000</v>
          </cell>
          <cell r="O92">
            <v>48000</v>
          </cell>
          <cell r="P92">
            <v>24000</v>
          </cell>
          <cell r="Q92">
            <v>2754000</v>
          </cell>
          <cell r="R92">
            <v>1080000</v>
          </cell>
          <cell r="S92">
            <v>1674000</v>
          </cell>
          <cell r="T92" t="str">
            <v>1500007452277</v>
          </cell>
        </row>
        <row r="93">
          <cell r="C93" t="str">
            <v>FAIZAL TANOD</v>
          </cell>
          <cell r="D93" t="str">
            <v>AMT II</v>
          </cell>
          <cell r="E93">
            <v>14</v>
          </cell>
          <cell r="F93">
            <v>2200000</v>
          </cell>
          <cell r="G93">
            <v>200000</v>
          </cell>
          <cell r="H93">
            <v>2400000</v>
          </cell>
          <cell r="I93">
            <v>0</v>
          </cell>
          <cell r="J93">
            <v>450000</v>
          </cell>
          <cell r="K93">
            <v>0</v>
          </cell>
          <cell r="L93">
            <v>450000</v>
          </cell>
          <cell r="M93">
            <v>2850000</v>
          </cell>
          <cell r="N93">
            <v>24000</v>
          </cell>
          <cell r="O93">
            <v>48000</v>
          </cell>
          <cell r="P93">
            <v>24000</v>
          </cell>
          <cell r="Q93">
            <v>2754000</v>
          </cell>
          <cell r="R93">
            <v>570000</v>
          </cell>
          <cell r="S93">
            <v>2184000</v>
          </cell>
          <cell r="T93" t="str">
            <v>1500007452368</v>
          </cell>
        </row>
        <row r="94">
          <cell r="C94" t="str">
            <v>FANNY SUMUAL</v>
          </cell>
          <cell r="D94" t="str">
            <v>AMT II</v>
          </cell>
          <cell r="E94">
            <v>26</v>
          </cell>
          <cell r="F94">
            <v>2200000</v>
          </cell>
          <cell r="G94">
            <v>200000</v>
          </cell>
          <cell r="H94">
            <v>2400000</v>
          </cell>
          <cell r="I94">
            <v>0</v>
          </cell>
          <cell r="J94">
            <v>450000</v>
          </cell>
          <cell r="K94">
            <v>0</v>
          </cell>
          <cell r="L94">
            <v>450000</v>
          </cell>
          <cell r="M94">
            <v>2850000</v>
          </cell>
          <cell r="N94">
            <v>24000</v>
          </cell>
          <cell r="O94">
            <v>48000</v>
          </cell>
          <cell r="P94">
            <v>24000</v>
          </cell>
          <cell r="Q94">
            <v>2754000</v>
          </cell>
          <cell r="R94">
            <v>1070000</v>
          </cell>
          <cell r="S94">
            <v>1684000</v>
          </cell>
          <cell r="T94" t="str">
            <v>1500010360087</v>
          </cell>
        </row>
        <row r="95">
          <cell r="C95" t="str">
            <v>FELIX RONALD WONGKAR</v>
          </cell>
          <cell r="D95" t="str">
            <v>AMT II</v>
          </cell>
          <cell r="E95">
            <v>18</v>
          </cell>
          <cell r="F95">
            <v>2200000</v>
          </cell>
          <cell r="G95">
            <v>200000</v>
          </cell>
          <cell r="H95">
            <v>2400000</v>
          </cell>
          <cell r="I95">
            <v>0</v>
          </cell>
          <cell r="J95">
            <v>450000</v>
          </cell>
          <cell r="K95">
            <v>0</v>
          </cell>
          <cell r="L95">
            <v>450000</v>
          </cell>
          <cell r="M95">
            <v>2850000</v>
          </cell>
          <cell r="N95">
            <v>24000</v>
          </cell>
          <cell r="O95">
            <v>48000</v>
          </cell>
          <cell r="P95">
            <v>24000</v>
          </cell>
          <cell r="Q95">
            <v>2754000</v>
          </cell>
          <cell r="R95">
            <v>70000</v>
          </cell>
          <cell r="S95">
            <v>2684000</v>
          </cell>
          <cell r="T95" t="str">
            <v>1500011719224</v>
          </cell>
        </row>
        <row r="96">
          <cell r="C96" t="str">
            <v>FRANKI TOLI</v>
          </cell>
          <cell r="D96" t="str">
            <v>AMT II</v>
          </cell>
          <cell r="E96">
            <v>21</v>
          </cell>
          <cell r="F96">
            <v>2200000</v>
          </cell>
          <cell r="G96">
            <v>200000</v>
          </cell>
          <cell r="H96">
            <v>2400000</v>
          </cell>
          <cell r="I96">
            <v>0</v>
          </cell>
          <cell r="J96">
            <v>450000</v>
          </cell>
          <cell r="K96">
            <v>0</v>
          </cell>
          <cell r="L96">
            <v>450000</v>
          </cell>
          <cell r="M96">
            <v>2850000</v>
          </cell>
          <cell r="N96">
            <v>24000</v>
          </cell>
          <cell r="O96">
            <v>48000</v>
          </cell>
          <cell r="P96">
            <v>24000</v>
          </cell>
          <cell r="Q96">
            <v>2754000</v>
          </cell>
          <cell r="R96">
            <v>80000</v>
          </cell>
          <cell r="S96">
            <v>2674000</v>
          </cell>
          <cell r="T96" t="str">
            <v>1500007450115</v>
          </cell>
        </row>
        <row r="97">
          <cell r="C97" t="str">
            <v>FREDY RUATA</v>
          </cell>
          <cell r="D97" t="str">
            <v>AMT II</v>
          </cell>
          <cell r="E97">
            <v>28</v>
          </cell>
          <cell r="F97">
            <v>2200000</v>
          </cell>
          <cell r="G97">
            <v>200000</v>
          </cell>
          <cell r="H97">
            <v>2400000</v>
          </cell>
          <cell r="I97">
            <v>0</v>
          </cell>
          <cell r="J97">
            <v>450000</v>
          </cell>
          <cell r="K97">
            <v>0</v>
          </cell>
          <cell r="L97">
            <v>450000</v>
          </cell>
          <cell r="M97">
            <v>2850000</v>
          </cell>
          <cell r="N97">
            <v>24000</v>
          </cell>
          <cell r="O97">
            <v>48000</v>
          </cell>
          <cell r="P97">
            <v>24000</v>
          </cell>
          <cell r="Q97">
            <v>2754000</v>
          </cell>
          <cell r="R97">
            <v>70000</v>
          </cell>
          <cell r="S97">
            <v>2684000</v>
          </cell>
          <cell r="T97" t="str">
            <v>1500011677703</v>
          </cell>
        </row>
        <row r="98">
          <cell r="C98" t="str">
            <v>GERRY LOURENS</v>
          </cell>
          <cell r="D98" t="str">
            <v>AMT II</v>
          </cell>
          <cell r="E98">
            <v>23</v>
          </cell>
          <cell r="F98">
            <v>2200000</v>
          </cell>
          <cell r="G98">
            <v>200000</v>
          </cell>
          <cell r="H98">
            <v>2400000</v>
          </cell>
          <cell r="I98">
            <v>0</v>
          </cell>
          <cell r="J98">
            <v>450000</v>
          </cell>
          <cell r="K98">
            <v>0</v>
          </cell>
          <cell r="L98">
            <v>450000</v>
          </cell>
          <cell r="M98">
            <v>2850000</v>
          </cell>
          <cell r="N98">
            <v>24000</v>
          </cell>
          <cell r="O98">
            <v>48000</v>
          </cell>
          <cell r="P98">
            <v>24000</v>
          </cell>
          <cell r="Q98">
            <v>2754000</v>
          </cell>
          <cell r="R98">
            <v>945000</v>
          </cell>
          <cell r="S98">
            <v>1809000</v>
          </cell>
          <cell r="T98" t="str">
            <v>1500007450842</v>
          </cell>
        </row>
        <row r="99">
          <cell r="C99" t="str">
            <v>GINO RINO RUNTUWENE</v>
          </cell>
          <cell r="D99" t="str">
            <v>AMT II</v>
          </cell>
          <cell r="E99">
            <v>26</v>
          </cell>
          <cell r="F99">
            <v>2200000</v>
          </cell>
          <cell r="G99">
            <v>200000</v>
          </cell>
          <cell r="H99">
            <v>2400000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2400000</v>
          </cell>
          <cell r="N99">
            <v>24000</v>
          </cell>
          <cell r="O99">
            <v>48000</v>
          </cell>
          <cell r="P99">
            <v>24000</v>
          </cell>
          <cell r="Q99">
            <v>2304000</v>
          </cell>
          <cell r="R99">
            <v>70000</v>
          </cell>
          <cell r="S99">
            <v>2234000</v>
          </cell>
          <cell r="T99" t="str">
            <v>1500010512117</v>
          </cell>
        </row>
        <row r="100">
          <cell r="C100" t="str">
            <v>HAMID C. SAMSU</v>
          </cell>
          <cell r="D100" t="str">
            <v>AMT II</v>
          </cell>
          <cell r="E100">
            <v>16</v>
          </cell>
          <cell r="F100">
            <v>2200000</v>
          </cell>
          <cell r="G100">
            <v>200000</v>
          </cell>
          <cell r="H100">
            <v>2400000</v>
          </cell>
          <cell r="I100">
            <v>0</v>
          </cell>
          <cell r="J100">
            <v>450000</v>
          </cell>
          <cell r="K100">
            <v>0</v>
          </cell>
          <cell r="L100">
            <v>450000</v>
          </cell>
          <cell r="M100">
            <v>2850000</v>
          </cell>
          <cell r="N100">
            <v>24000</v>
          </cell>
          <cell r="O100">
            <v>48000</v>
          </cell>
          <cell r="P100">
            <v>24000</v>
          </cell>
          <cell r="Q100">
            <v>2754000</v>
          </cell>
          <cell r="R100">
            <v>1070000</v>
          </cell>
          <cell r="S100">
            <v>1684000</v>
          </cell>
          <cell r="T100" t="str">
            <v>1500007451790</v>
          </cell>
        </row>
        <row r="101">
          <cell r="C101" t="str">
            <v>HANDRIAS SALINDEHO</v>
          </cell>
          <cell r="D101" t="str">
            <v>AMT I</v>
          </cell>
          <cell r="E101">
            <v>15</v>
          </cell>
          <cell r="F101">
            <v>2100000</v>
          </cell>
          <cell r="G101">
            <v>300000</v>
          </cell>
          <cell r="H101">
            <v>2400000</v>
          </cell>
          <cell r="I101">
            <v>0</v>
          </cell>
          <cell r="J101">
            <v>450000</v>
          </cell>
          <cell r="K101">
            <v>0</v>
          </cell>
          <cell r="L101">
            <v>450000</v>
          </cell>
          <cell r="M101">
            <v>2850000</v>
          </cell>
          <cell r="N101">
            <v>24000</v>
          </cell>
          <cell r="O101">
            <v>48000</v>
          </cell>
          <cell r="P101">
            <v>24000</v>
          </cell>
          <cell r="Q101">
            <v>2754000</v>
          </cell>
          <cell r="R101">
            <v>80000</v>
          </cell>
          <cell r="S101">
            <v>2674000</v>
          </cell>
          <cell r="T101" t="str">
            <v>1500007458621</v>
          </cell>
        </row>
        <row r="102">
          <cell r="C102" t="str">
            <v>HANES SASAUW</v>
          </cell>
          <cell r="D102" t="str">
            <v>AMT I</v>
          </cell>
          <cell r="E102">
            <v>20</v>
          </cell>
          <cell r="F102">
            <v>2100000</v>
          </cell>
          <cell r="G102">
            <v>300000</v>
          </cell>
          <cell r="H102">
            <v>2400000</v>
          </cell>
          <cell r="I102">
            <v>0</v>
          </cell>
          <cell r="J102">
            <v>450000</v>
          </cell>
          <cell r="K102">
            <v>0</v>
          </cell>
          <cell r="L102">
            <v>450000</v>
          </cell>
          <cell r="M102">
            <v>2850000</v>
          </cell>
          <cell r="N102">
            <v>24000</v>
          </cell>
          <cell r="O102">
            <v>48000</v>
          </cell>
          <cell r="P102">
            <v>24000</v>
          </cell>
          <cell r="Q102">
            <v>2754000</v>
          </cell>
          <cell r="R102">
            <v>80000</v>
          </cell>
          <cell r="S102">
            <v>2674000</v>
          </cell>
          <cell r="T102" t="str">
            <v>1500007453150</v>
          </cell>
        </row>
        <row r="103">
          <cell r="C103" t="str">
            <v>HENRY YANI PAATH</v>
          </cell>
          <cell r="D103" t="str">
            <v>AMT II</v>
          </cell>
          <cell r="E103">
            <v>23</v>
          </cell>
          <cell r="F103">
            <v>2200000</v>
          </cell>
          <cell r="G103">
            <v>200000</v>
          </cell>
          <cell r="H103">
            <v>2400000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2400000</v>
          </cell>
          <cell r="N103">
            <v>24000</v>
          </cell>
          <cell r="O103">
            <v>48000</v>
          </cell>
          <cell r="P103">
            <v>24000</v>
          </cell>
          <cell r="Q103">
            <v>2304000</v>
          </cell>
          <cell r="R103">
            <v>70000</v>
          </cell>
          <cell r="S103">
            <v>2234000</v>
          </cell>
          <cell r="T103" t="str">
            <v>1500012110282</v>
          </cell>
        </row>
        <row r="104">
          <cell r="C104" t="str">
            <v>HERLING MAILANGKAY</v>
          </cell>
          <cell r="D104" t="str">
            <v>AMT II</v>
          </cell>
          <cell r="E104">
            <v>20</v>
          </cell>
          <cell r="F104">
            <v>2200000</v>
          </cell>
          <cell r="G104">
            <v>200000</v>
          </cell>
          <cell r="H104">
            <v>2400000</v>
          </cell>
          <cell r="I104">
            <v>0</v>
          </cell>
          <cell r="J104">
            <v>450000</v>
          </cell>
          <cell r="K104">
            <v>0</v>
          </cell>
          <cell r="L104">
            <v>450000</v>
          </cell>
          <cell r="M104">
            <v>2850000</v>
          </cell>
          <cell r="N104">
            <v>24000</v>
          </cell>
          <cell r="O104">
            <v>48000</v>
          </cell>
          <cell r="P104">
            <v>24000</v>
          </cell>
          <cell r="Q104">
            <v>2754000</v>
          </cell>
          <cell r="R104">
            <v>70000</v>
          </cell>
          <cell r="S104">
            <v>2684000</v>
          </cell>
          <cell r="T104" t="str">
            <v>1500010223475</v>
          </cell>
        </row>
        <row r="105">
          <cell r="C105" t="str">
            <v>HIPOLITUS EKO JANTO</v>
          </cell>
          <cell r="D105" t="str">
            <v>AMT II</v>
          </cell>
          <cell r="E105">
            <v>26</v>
          </cell>
          <cell r="F105">
            <v>2200000</v>
          </cell>
          <cell r="G105">
            <v>200000</v>
          </cell>
          <cell r="H105">
            <v>2400000</v>
          </cell>
          <cell r="I105">
            <v>0</v>
          </cell>
          <cell r="J105">
            <v>450000</v>
          </cell>
          <cell r="K105">
            <v>0</v>
          </cell>
          <cell r="L105">
            <v>450000</v>
          </cell>
          <cell r="M105">
            <v>2850000</v>
          </cell>
          <cell r="N105">
            <v>24000</v>
          </cell>
          <cell r="O105">
            <v>48000</v>
          </cell>
          <cell r="P105">
            <v>24000</v>
          </cell>
          <cell r="Q105">
            <v>2754000</v>
          </cell>
          <cell r="R105">
            <v>2070000</v>
          </cell>
          <cell r="S105">
            <v>684000</v>
          </cell>
          <cell r="T105" t="str">
            <v>1500010344040</v>
          </cell>
        </row>
        <row r="106">
          <cell r="C106" t="str">
            <v>JACOB SYARANAMUAL</v>
          </cell>
          <cell r="D106" t="str">
            <v>AMT II</v>
          </cell>
          <cell r="E106">
            <v>18</v>
          </cell>
          <cell r="F106">
            <v>2200000</v>
          </cell>
          <cell r="G106">
            <v>200000</v>
          </cell>
          <cell r="H106">
            <v>2400000</v>
          </cell>
          <cell r="I106">
            <v>0</v>
          </cell>
          <cell r="J106">
            <v>450000</v>
          </cell>
          <cell r="K106">
            <v>0</v>
          </cell>
          <cell r="L106">
            <v>450000</v>
          </cell>
          <cell r="M106">
            <v>2850000</v>
          </cell>
          <cell r="N106">
            <v>24000</v>
          </cell>
          <cell r="O106">
            <v>48000</v>
          </cell>
          <cell r="P106">
            <v>24000</v>
          </cell>
          <cell r="Q106">
            <v>2754000</v>
          </cell>
          <cell r="R106">
            <v>1580000</v>
          </cell>
          <cell r="S106">
            <v>1174000</v>
          </cell>
          <cell r="T106" t="str">
            <v>1500007450149</v>
          </cell>
        </row>
        <row r="107">
          <cell r="C107" t="str">
            <v>JAMAL SODU</v>
          </cell>
          <cell r="D107" t="str">
            <v>AMT II</v>
          </cell>
          <cell r="E107">
            <v>16</v>
          </cell>
          <cell r="F107">
            <v>2200000</v>
          </cell>
          <cell r="G107">
            <v>200000</v>
          </cell>
          <cell r="H107">
            <v>2400000</v>
          </cell>
          <cell r="I107">
            <v>0</v>
          </cell>
          <cell r="J107">
            <v>450000</v>
          </cell>
          <cell r="K107">
            <v>0</v>
          </cell>
          <cell r="L107">
            <v>450000</v>
          </cell>
          <cell r="M107">
            <v>2850000</v>
          </cell>
          <cell r="N107">
            <v>24000</v>
          </cell>
          <cell r="O107">
            <v>48000</v>
          </cell>
          <cell r="P107">
            <v>24000</v>
          </cell>
          <cell r="Q107">
            <v>2754000</v>
          </cell>
          <cell r="R107">
            <v>70000</v>
          </cell>
          <cell r="S107">
            <v>2684000</v>
          </cell>
          <cell r="T107" t="str">
            <v>1500011699616</v>
          </cell>
        </row>
        <row r="108">
          <cell r="C108" t="str">
            <v>JEANY B. GANDARIA</v>
          </cell>
          <cell r="D108" t="str">
            <v>AMT II</v>
          </cell>
          <cell r="E108">
            <v>20</v>
          </cell>
          <cell r="F108">
            <v>2200000</v>
          </cell>
          <cell r="G108">
            <v>200000</v>
          </cell>
          <cell r="H108">
            <v>2400000</v>
          </cell>
          <cell r="I108">
            <v>0</v>
          </cell>
          <cell r="J108">
            <v>450000</v>
          </cell>
          <cell r="K108">
            <v>0</v>
          </cell>
          <cell r="L108">
            <v>450000</v>
          </cell>
          <cell r="M108">
            <v>2850000</v>
          </cell>
          <cell r="N108">
            <v>24000</v>
          </cell>
          <cell r="O108">
            <v>48000</v>
          </cell>
          <cell r="P108">
            <v>24000</v>
          </cell>
          <cell r="Q108">
            <v>2754000</v>
          </cell>
          <cell r="R108">
            <v>80000</v>
          </cell>
          <cell r="S108">
            <v>2674000</v>
          </cell>
          <cell r="T108" t="str">
            <v>1500007452210</v>
          </cell>
        </row>
        <row r="109">
          <cell r="C109" t="str">
            <v>JEFRI ISHAK</v>
          </cell>
          <cell r="D109" t="str">
            <v>AMT II</v>
          </cell>
          <cell r="E109">
            <v>30</v>
          </cell>
          <cell r="F109">
            <v>2200000</v>
          </cell>
          <cell r="G109">
            <v>200000</v>
          </cell>
          <cell r="H109">
            <v>2400000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2400000</v>
          </cell>
          <cell r="N109">
            <v>24000</v>
          </cell>
          <cell r="O109">
            <v>48000</v>
          </cell>
          <cell r="P109">
            <v>24000</v>
          </cell>
          <cell r="Q109">
            <v>2304000</v>
          </cell>
          <cell r="R109">
            <v>70000</v>
          </cell>
          <cell r="S109">
            <v>2234000</v>
          </cell>
          <cell r="T109" t="str">
            <v>1500012111868</v>
          </cell>
        </row>
        <row r="110">
          <cell r="C110" t="str">
            <v>JECKSEN KOGAAM</v>
          </cell>
          <cell r="D110" t="str">
            <v>AMT II</v>
          </cell>
          <cell r="E110">
            <v>20</v>
          </cell>
          <cell r="F110">
            <v>2200000</v>
          </cell>
          <cell r="G110">
            <v>200000</v>
          </cell>
          <cell r="H110">
            <v>2400000</v>
          </cell>
          <cell r="I110">
            <v>0</v>
          </cell>
          <cell r="J110">
            <v>450000</v>
          </cell>
          <cell r="K110">
            <v>0</v>
          </cell>
          <cell r="L110">
            <v>450000</v>
          </cell>
          <cell r="M110">
            <v>2850000</v>
          </cell>
          <cell r="N110">
            <v>24000</v>
          </cell>
          <cell r="O110">
            <v>48000</v>
          </cell>
          <cell r="P110">
            <v>24000</v>
          </cell>
          <cell r="Q110">
            <v>2754000</v>
          </cell>
          <cell r="R110">
            <v>70000</v>
          </cell>
          <cell r="S110">
            <v>2684000</v>
          </cell>
          <cell r="T110" t="str">
            <v>1500010552840</v>
          </cell>
        </row>
        <row r="111">
          <cell r="C111" t="str">
            <v>JENDRY O. KAPARANG</v>
          </cell>
          <cell r="D111" t="str">
            <v>AMT II</v>
          </cell>
          <cell r="E111">
            <v>23</v>
          </cell>
          <cell r="F111">
            <v>2200000</v>
          </cell>
          <cell r="G111">
            <v>200000</v>
          </cell>
          <cell r="H111">
            <v>2400000</v>
          </cell>
          <cell r="I111">
            <v>0</v>
          </cell>
          <cell r="J111">
            <v>450000</v>
          </cell>
          <cell r="K111">
            <v>0</v>
          </cell>
          <cell r="L111">
            <v>450000</v>
          </cell>
          <cell r="M111">
            <v>2850000</v>
          </cell>
          <cell r="N111">
            <v>24000</v>
          </cell>
          <cell r="O111">
            <v>48000</v>
          </cell>
          <cell r="P111">
            <v>24000</v>
          </cell>
          <cell r="Q111">
            <v>2754000</v>
          </cell>
          <cell r="R111">
            <v>1580000</v>
          </cell>
          <cell r="S111">
            <v>1174000</v>
          </cell>
          <cell r="T111" t="str">
            <v>1500010234894</v>
          </cell>
        </row>
        <row r="112">
          <cell r="C112" t="str">
            <v>JHONNY TAMAWOMBA</v>
          </cell>
          <cell r="D112" t="str">
            <v>AMT II</v>
          </cell>
          <cell r="E112">
            <v>26</v>
          </cell>
          <cell r="F112">
            <v>2200000</v>
          </cell>
          <cell r="G112">
            <v>200000</v>
          </cell>
          <cell r="H112">
            <v>2400000</v>
          </cell>
          <cell r="I112">
            <v>0</v>
          </cell>
          <cell r="J112">
            <v>450000</v>
          </cell>
          <cell r="K112">
            <v>0</v>
          </cell>
          <cell r="L112">
            <v>450000</v>
          </cell>
          <cell r="M112">
            <v>2850000</v>
          </cell>
          <cell r="N112">
            <v>24000</v>
          </cell>
          <cell r="O112">
            <v>48000</v>
          </cell>
          <cell r="P112">
            <v>24000</v>
          </cell>
          <cell r="Q112">
            <v>2754000</v>
          </cell>
          <cell r="R112">
            <v>70000</v>
          </cell>
          <cell r="S112">
            <v>2684000</v>
          </cell>
          <cell r="T112" t="str">
            <v>1500011718325</v>
          </cell>
        </row>
        <row r="113">
          <cell r="C113" t="str">
            <v>JHONNY KAWATU</v>
          </cell>
          <cell r="D113" t="str">
            <v>AMT I</v>
          </cell>
          <cell r="E113">
            <v>21</v>
          </cell>
          <cell r="F113">
            <v>2100000</v>
          </cell>
          <cell r="G113">
            <v>300000</v>
          </cell>
          <cell r="H113">
            <v>2400000</v>
          </cell>
          <cell r="I113">
            <v>0</v>
          </cell>
          <cell r="J113">
            <v>450000</v>
          </cell>
          <cell r="K113">
            <v>0</v>
          </cell>
          <cell r="L113">
            <v>450000</v>
          </cell>
          <cell r="M113">
            <v>2850000</v>
          </cell>
          <cell r="N113">
            <v>24000</v>
          </cell>
          <cell r="O113">
            <v>48000</v>
          </cell>
          <cell r="P113">
            <v>24000</v>
          </cell>
          <cell r="Q113">
            <v>2754000</v>
          </cell>
          <cell r="R113">
            <v>80000</v>
          </cell>
          <cell r="S113">
            <v>2674000</v>
          </cell>
          <cell r="T113" t="str">
            <v>1500007456468</v>
          </cell>
        </row>
        <row r="114">
          <cell r="C114" t="str">
            <v>KALVIN MORTEN MOGI</v>
          </cell>
          <cell r="D114" t="str">
            <v>AMT II</v>
          </cell>
          <cell r="E114">
            <v>19</v>
          </cell>
          <cell r="F114">
            <v>2200000</v>
          </cell>
          <cell r="G114">
            <v>200000</v>
          </cell>
          <cell r="H114">
            <v>2400000</v>
          </cell>
          <cell r="I114">
            <v>0</v>
          </cell>
          <cell r="J114">
            <v>450000</v>
          </cell>
          <cell r="K114">
            <v>0</v>
          </cell>
          <cell r="L114">
            <v>450000</v>
          </cell>
          <cell r="M114">
            <v>2850000</v>
          </cell>
          <cell r="N114">
            <v>24000</v>
          </cell>
          <cell r="O114">
            <v>48000</v>
          </cell>
          <cell r="P114">
            <v>24000</v>
          </cell>
          <cell r="Q114">
            <v>2754000</v>
          </cell>
          <cell r="R114">
            <v>570000</v>
          </cell>
          <cell r="S114">
            <v>2184000</v>
          </cell>
          <cell r="T114" t="str">
            <v>1500011691274</v>
          </cell>
        </row>
        <row r="115">
          <cell r="C115" t="str">
            <v>MARKEL M. PALENEWEN</v>
          </cell>
          <cell r="D115" t="str">
            <v>AMT II</v>
          </cell>
          <cell r="E115">
            <v>25</v>
          </cell>
          <cell r="F115">
            <v>2200000</v>
          </cell>
          <cell r="G115">
            <v>200000</v>
          </cell>
          <cell r="H115">
            <v>2400000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2400000</v>
          </cell>
          <cell r="N115">
            <v>24000</v>
          </cell>
          <cell r="O115">
            <v>48000</v>
          </cell>
          <cell r="P115">
            <v>24000</v>
          </cell>
          <cell r="Q115">
            <v>2304000</v>
          </cell>
          <cell r="R115">
            <v>1070000</v>
          </cell>
          <cell r="S115">
            <v>1234000</v>
          </cell>
          <cell r="T115" t="str">
            <v>1500012110134</v>
          </cell>
        </row>
        <row r="116">
          <cell r="C116" t="str">
            <v>MARTHEN DOALI</v>
          </cell>
          <cell r="D116" t="str">
            <v>AMT II</v>
          </cell>
          <cell r="E116">
            <v>27</v>
          </cell>
          <cell r="F116">
            <v>2200000</v>
          </cell>
          <cell r="G116">
            <v>200000</v>
          </cell>
          <cell r="H116">
            <v>2400000</v>
          </cell>
          <cell r="I116">
            <v>0</v>
          </cell>
          <cell r="J116">
            <v>450000</v>
          </cell>
          <cell r="K116">
            <v>0</v>
          </cell>
          <cell r="L116">
            <v>450000</v>
          </cell>
          <cell r="M116">
            <v>2850000</v>
          </cell>
          <cell r="N116">
            <v>24000</v>
          </cell>
          <cell r="O116">
            <v>48000</v>
          </cell>
          <cell r="P116">
            <v>24000</v>
          </cell>
          <cell r="Q116">
            <v>2754000</v>
          </cell>
          <cell r="R116">
            <v>1070000</v>
          </cell>
          <cell r="S116">
            <v>1684000</v>
          </cell>
          <cell r="T116" t="str">
            <v>1500005752355</v>
          </cell>
        </row>
        <row r="117">
          <cell r="C117" t="str">
            <v>MAXI DJAPAI</v>
          </cell>
          <cell r="D117" t="str">
            <v>AMT II</v>
          </cell>
          <cell r="E117">
            <v>23</v>
          </cell>
          <cell r="F117">
            <v>2200000</v>
          </cell>
          <cell r="G117">
            <v>200000</v>
          </cell>
          <cell r="H117">
            <v>2400000</v>
          </cell>
          <cell r="I117">
            <v>0</v>
          </cell>
          <cell r="J117">
            <v>450000</v>
          </cell>
          <cell r="K117">
            <v>0</v>
          </cell>
          <cell r="L117">
            <v>450000</v>
          </cell>
          <cell r="M117">
            <v>2850000</v>
          </cell>
          <cell r="N117">
            <v>24000</v>
          </cell>
          <cell r="O117">
            <v>48000</v>
          </cell>
          <cell r="P117">
            <v>24000</v>
          </cell>
          <cell r="Q117">
            <v>2754000</v>
          </cell>
          <cell r="R117">
            <v>80000</v>
          </cell>
          <cell r="S117">
            <v>2674000</v>
          </cell>
          <cell r="T117" t="str">
            <v>1500007451956</v>
          </cell>
        </row>
        <row r="118">
          <cell r="C118" t="str">
            <v>MAXI MAMANGKEY</v>
          </cell>
          <cell r="D118" t="str">
            <v>AMT II</v>
          </cell>
          <cell r="E118">
            <v>27</v>
          </cell>
          <cell r="F118">
            <v>2200000</v>
          </cell>
          <cell r="G118">
            <v>200000</v>
          </cell>
          <cell r="H118">
            <v>2400000</v>
          </cell>
          <cell r="I118">
            <v>0</v>
          </cell>
          <cell r="J118">
            <v>450000</v>
          </cell>
          <cell r="K118">
            <v>0</v>
          </cell>
          <cell r="L118">
            <v>450000</v>
          </cell>
          <cell r="M118">
            <v>2850000</v>
          </cell>
          <cell r="N118">
            <v>24000</v>
          </cell>
          <cell r="O118">
            <v>48000</v>
          </cell>
          <cell r="P118">
            <v>24000</v>
          </cell>
          <cell r="Q118">
            <v>2754000</v>
          </cell>
          <cell r="R118">
            <v>70000</v>
          </cell>
          <cell r="S118">
            <v>2684000</v>
          </cell>
          <cell r="T118" t="str">
            <v>1500011690946</v>
          </cell>
        </row>
        <row r="119">
          <cell r="C119" t="str">
            <v>MULYONO</v>
          </cell>
          <cell r="D119" t="str">
            <v>AMT II</v>
          </cell>
          <cell r="E119">
            <v>15</v>
          </cell>
          <cell r="F119">
            <v>2200000</v>
          </cell>
          <cell r="G119">
            <v>200000</v>
          </cell>
          <cell r="H119">
            <v>2400000</v>
          </cell>
          <cell r="I119">
            <v>0</v>
          </cell>
          <cell r="J119">
            <v>450000</v>
          </cell>
          <cell r="K119">
            <v>0</v>
          </cell>
          <cell r="L119">
            <v>450000</v>
          </cell>
          <cell r="M119">
            <v>2850000</v>
          </cell>
          <cell r="N119">
            <v>24000</v>
          </cell>
          <cell r="O119">
            <v>48000</v>
          </cell>
          <cell r="P119">
            <v>24000</v>
          </cell>
          <cell r="Q119">
            <v>2754000</v>
          </cell>
          <cell r="R119">
            <v>570000</v>
          </cell>
          <cell r="S119">
            <v>2184000</v>
          </cell>
          <cell r="T119" t="str">
            <v>1500007452459</v>
          </cell>
        </row>
        <row r="120">
          <cell r="C120" t="str">
            <v>NEAL BRYAN MOGI</v>
          </cell>
          <cell r="D120" t="str">
            <v>AMT II</v>
          </cell>
          <cell r="E120">
            <v>23</v>
          </cell>
          <cell r="F120">
            <v>2200000</v>
          </cell>
          <cell r="G120">
            <v>200000</v>
          </cell>
          <cell r="H120">
            <v>2400000</v>
          </cell>
          <cell r="I120">
            <v>0</v>
          </cell>
          <cell r="J120">
            <v>450000</v>
          </cell>
          <cell r="K120">
            <v>0</v>
          </cell>
          <cell r="L120">
            <v>450000</v>
          </cell>
          <cell r="M120">
            <v>2850000</v>
          </cell>
          <cell r="N120">
            <v>24000</v>
          </cell>
          <cell r="O120">
            <v>48000</v>
          </cell>
          <cell r="P120">
            <v>24000</v>
          </cell>
          <cell r="Q120">
            <v>2754000</v>
          </cell>
          <cell r="R120">
            <v>945000</v>
          </cell>
          <cell r="S120">
            <v>1809000</v>
          </cell>
          <cell r="T120" t="str">
            <v>1500010545315</v>
          </cell>
        </row>
        <row r="121">
          <cell r="C121" t="str">
            <v>OTNIEL POLII</v>
          </cell>
          <cell r="D121" t="str">
            <v>AMT II</v>
          </cell>
          <cell r="E121">
            <v>27</v>
          </cell>
          <cell r="F121">
            <v>2200000</v>
          </cell>
          <cell r="G121">
            <v>200000</v>
          </cell>
          <cell r="H121">
            <v>2400000</v>
          </cell>
          <cell r="I121">
            <v>0</v>
          </cell>
          <cell r="J121">
            <v>450000</v>
          </cell>
          <cell r="K121">
            <v>0</v>
          </cell>
          <cell r="L121">
            <v>450000</v>
          </cell>
          <cell r="M121">
            <v>2850000</v>
          </cell>
          <cell r="N121">
            <v>24000</v>
          </cell>
          <cell r="O121">
            <v>48000</v>
          </cell>
          <cell r="P121">
            <v>24000</v>
          </cell>
          <cell r="Q121">
            <v>2754000</v>
          </cell>
          <cell r="R121">
            <v>945000</v>
          </cell>
          <cell r="S121">
            <v>1809000</v>
          </cell>
          <cell r="T121" t="str">
            <v>1520009840766</v>
          </cell>
        </row>
        <row r="122">
          <cell r="C122" t="str">
            <v>PITERSON TAMPI</v>
          </cell>
          <cell r="D122" t="str">
            <v>AMT II</v>
          </cell>
          <cell r="E122">
            <v>19</v>
          </cell>
          <cell r="F122">
            <v>2200000</v>
          </cell>
          <cell r="G122">
            <v>200000</v>
          </cell>
          <cell r="H122">
            <v>2400000</v>
          </cell>
          <cell r="I122">
            <v>0</v>
          </cell>
          <cell r="J122">
            <v>450000</v>
          </cell>
          <cell r="K122">
            <v>0</v>
          </cell>
          <cell r="L122">
            <v>450000</v>
          </cell>
          <cell r="M122">
            <v>2850000</v>
          </cell>
          <cell r="N122">
            <v>24000</v>
          </cell>
          <cell r="O122">
            <v>48000</v>
          </cell>
          <cell r="P122">
            <v>24000</v>
          </cell>
          <cell r="Q122">
            <v>2754000</v>
          </cell>
          <cell r="R122">
            <v>70000</v>
          </cell>
          <cell r="S122">
            <v>2684000</v>
          </cell>
          <cell r="T122" t="str">
            <v>1500011486618</v>
          </cell>
        </row>
        <row r="123">
          <cell r="C123" t="str">
            <v>RANDHI PAAT</v>
          </cell>
          <cell r="D123" t="str">
            <v>AMT II</v>
          </cell>
          <cell r="E123">
            <v>21</v>
          </cell>
          <cell r="F123">
            <v>2200000</v>
          </cell>
          <cell r="G123">
            <v>200000</v>
          </cell>
          <cell r="H123">
            <v>2400000</v>
          </cell>
          <cell r="I123">
            <v>0</v>
          </cell>
          <cell r="J123">
            <v>450000</v>
          </cell>
          <cell r="K123">
            <v>0</v>
          </cell>
          <cell r="L123">
            <v>450000</v>
          </cell>
          <cell r="M123">
            <v>2850000</v>
          </cell>
          <cell r="N123">
            <v>24000</v>
          </cell>
          <cell r="O123">
            <v>48000</v>
          </cell>
          <cell r="P123">
            <v>24000</v>
          </cell>
          <cell r="Q123">
            <v>2754000</v>
          </cell>
          <cell r="R123">
            <v>80000</v>
          </cell>
          <cell r="S123">
            <v>2674000</v>
          </cell>
          <cell r="T123" t="str">
            <v>1500007452418</v>
          </cell>
        </row>
        <row r="124">
          <cell r="C124" t="str">
            <v>RECKY SENDUK</v>
          </cell>
          <cell r="D124" t="str">
            <v>AMT II</v>
          </cell>
          <cell r="E124">
            <v>24</v>
          </cell>
          <cell r="F124">
            <v>2200000</v>
          </cell>
          <cell r="G124">
            <v>200000</v>
          </cell>
          <cell r="H124">
            <v>2400000</v>
          </cell>
          <cell r="I124">
            <v>0</v>
          </cell>
          <cell r="J124">
            <v>450000</v>
          </cell>
          <cell r="K124">
            <v>0</v>
          </cell>
          <cell r="L124">
            <v>450000</v>
          </cell>
          <cell r="M124">
            <v>2850000</v>
          </cell>
          <cell r="N124">
            <v>24000</v>
          </cell>
          <cell r="O124">
            <v>48000</v>
          </cell>
          <cell r="P124">
            <v>24000</v>
          </cell>
          <cell r="Q124">
            <v>2754000</v>
          </cell>
          <cell r="R124">
            <v>80000</v>
          </cell>
          <cell r="S124">
            <v>2674000</v>
          </cell>
          <cell r="T124" t="str">
            <v>1500007451022</v>
          </cell>
        </row>
        <row r="125">
          <cell r="C125" t="str">
            <v>REFANO C. KAPANTOUW</v>
          </cell>
          <cell r="D125" t="str">
            <v>AMT II</v>
          </cell>
          <cell r="E125">
            <v>23</v>
          </cell>
          <cell r="F125">
            <v>2200000</v>
          </cell>
          <cell r="G125">
            <v>200000</v>
          </cell>
          <cell r="H125">
            <v>2400000</v>
          </cell>
          <cell r="I125">
            <v>0</v>
          </cell>
          <cell r="J125">
            <v>450000</v>
          </cell>
          <cell r="K125">
            <v>0</v>
          </cell>
          <cell r="L125">
            <v>450000</v>
          </cell>
          <cell r="M125">
            <v>2850000</v>
          </cell>
          <cell r="N125">
            <v>24000</v>
          </cell>
          <cell r="O125">
            <v>48000</v>
          </cell>
          <cell r="P125">
            <v>24000</v>
          </cell>
          <cell r="Q125">
            <v>2754000</v>
          </cell>
          <cell r="R125">
            <v>70000</v>
          </cell>
          <cell r="S125">
            <v>2684000</v>
          </cell>
          <cell r="T125" t="str">
            <v>1500010543922</v>
          </cell>
        </row>
        <row r="126">
          <cell r="C126" t="str">
            <v>RENALDI SUMANGANDO</v>
          </cell>
          <cell r="D126" t="str">
            <v>AMT II</v>
          </cell>
          <cell r="E126">
            <v>18</v>
          </cell>
          <cell r="F126">
            <v>2200000</v>
          </cell>
          <cell r="G126">
            <v>200000</v>
          </cell>
          <cell r="H126">
            <v>2400000</v>
          </cell>
          <cell r="I126">
            <v>0</v>
          </cell>
          <cell r="J126">
            <v>450000</v>
          </cell>
          <cell r="K126">
            <v>0</v>
          </cell>
          <cell r="L126">
            <v>450000</v>
          </cell>
          <cell r="M126">
            <v>2850000</v>
          </cell>
          <cell r="N126">
            <v>24000</v>
          </cell>
          <cell r="O126">
            <v>48000</v>
          </cell>
          <cell r="P126">
            <v>24000</v>
          </cell>
          <cell r="Q126">
            <v>2754000</v>
          </cell>
          <cell r="R126">
            <v>320000</v>
          </cell>
          <cell r="S126">
            <v>2434000</v>
          </cell>
          <cell r="T126" t="str">
            <v>1500010564878</v>
          </cell>
        </row>
        <row r="127">
          <cell r="C127" t="str">
            <v>RESLY D. PONGOH</v>
          </cell>
          <cell r="D127" t="str">
            <v>AMT II</v>
          </cell>
          <cell r="E127">
            <v>25</v>
          </cell>
          <cell r="F127">
            <v>2200000</v>
          </cell>
          <cell r="G127">
            <v>200000</v>
          </cell>
          <cell r="H127">
            <v>2400000</v>
          </cell>
          <cell r="I127">
            <v>0</v>
          </cell>
          <cell r="J127">
            <v>450000</v>
          </cell>
          <cell r="K127">
            <v>0</v>
          </cell>
          <cell r="L127">
            <v>450000</v>
          </cell>
          <cell r="M127">
            <v>2850000</v>
          </cell>
          <cell r="N127">
            <v>24000</v>
          </cell>
          <cell r="O127">
            <v>48000</v>
          </cell>
          <cell r="P127">
            <v>24000</v>
          </cell>
          <cell r="Q127">
            <v>2754000</v>
          </cell>
          <cell r="R127">
            <v>570000</v>
          </cell>
          <cell r="S127">
            <v>2184000</v>
          </cell>
          <cell r="T127" t="str">
            <v>1500010210647</v>
          </cell>
        </row>
        <row r="128">
          <cell r="C128" t="str">
            <v>REZA TANOD</v>
          </cell>
          <cell r="D128" t="str">
            <v>AMT II</v>
          </cell>
          <cell r="E128">
            <v>23</v>
          </cell>
          <cell r="F128">
            <v>2200000</v>
          </cell>
          <cell r="G128">
            <v>200000</v>
          </cell>
          <cell r="H128">
            <v>2400000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2400000</v>
          </cell>
          <cell r="N128">
            <v>24000</v>
          </cell>
          <cell r="O128">
            <v>48000</v>
          </cell>
          <cell r="P128">
            <v>0</v>
          </cell>
          <cell r="Q128">
            <v>2328000</v>
          </cell>
          <cell r="R128">
            <v>70000</v>
          </cell>
          <cell r="S128">
            <v>2258000</v>
          </cell>
          <cell r="T128" t="str">
            <v>1500012109557</v>
          </cell>
        </row>
        <row r="129">
          <cell r="C129" t="str">
            <v>RICHARD PHILIP</v>
          </cell>
          <cell r="D129" t="str">
            <v>AMT II</v>
          </cell>
          <cell r="E129">
            <v>23</v>
          </cell>
          <cell r="F129">
            <v>2200000</v>
          </cell>
          <cell r="G129">
            <v>200000</v>
          </cell>
          <cell r="H129">
            <v>2400000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2400000</v>
          </cell>
          <cell r="N129">
            <v>24000</v>
          </cell>
          <cell r="O129">
            <v>48000</v>
          </cell>
          <cell r="P129">
            <v>0</v>
          </cell>
          <cell r="Q129">
            <v>2328000</v>
          </cell>
          <cell r="R129">
            <v>70000</v>
          </cell>
          <cell r="S129">
            <v>2258000</v>
          </cell>
          <cell r="T129" t="str">
            <v>1500012109573</v>
          </cell>
        </row>
        <row r="130">
          <cell r="C130" t="str">
            <v xml:space="preserve">RIFKY ANTOU </v>
          </cell>
          <cell r="D130" t="str">
            <v>AMT II</v>
          </cell>
          <cell r="E130">
            <v>19</v>
          </cell>
          <cell r="F130">
            <v>2200000</v>
          </cell>
          <cell r="G130">
            <v>200000</v>
          </cell>
          <cell r="H130">
            <v>2400000</v>
          </cell>
          <cell r="I130">
            <v>0</v>
          </cell>
          <cell r="J130">
            <v>450000</v>
          </cell>
          <cell r="K130">
            <v>0</v>
          </cell>
          <cell r="L130">
            <v>450000</v>
          </cell>
          <cell r="M130">
            <v>2850000</v>
          </cell>
          <cell r="N130">
            <v>24000</v>
          </cell>
          <cell r="O130">
            <v>48000</v>
          </cell>
          <cell r="P130">
            <v>24000</v>
          </cell>
          <cell r="Q130">
            <v>2754000</v>
          </cell>
          <cell r="R130">
            <v>80000</v>
          </cell>
          <cell r="S130">
            <v>2674000</v>
          </cell>
          <cell r="T130" t="str">
            <v>1500007451840</v>
          </cell>
        </row>
        <row r="131">
          <cell r="C131" t="str">
            <v>ROBBY B. ROSOK</v>
          </cell>
          <cell r="D131" t="str">
            <v>AMT II</v>
          </cell>
          <cell r="E131">
            <v>24</v>
          </cell>
          <cell r="F131">
            <v>2200000</v>
          </cell>
          <cell r="G131">
            <v>200000</v>
          </cell>
          <cell r="H131">
            <v>2400000</v>
          </cell>
          <cell r="I131">
            <v>0</v>
          </cell>
          <cell r="J131">
            <v>450000</v>
          </cell>
          <cell r="K131">
            <v>0</v>
          </cell>
          <cell r="L131">
            <v>450000</v>
          </cell>
          <cell r="M131">
            <v>2850000</v>
          </cell>
          <cell r="N131">
            <v>24000</v>
          </cell>
          <cell r="O131">
            <v>48000</v>
          </cell>
          <cell r="P131">
            <v>24000</v>
          </cell>
          <cell r="Q131">
            <v>2754000</v>
          </cell>
          <cell r="R131">
            <v>70000</v>
          </cell>
          <cell r="S131">
            <v>2684000</v>
          </cell>
          <cell r="T131" t="str">
            <v>1500011711783</v>
          </cell>
        </row>
        <row r="132">
          <cell r="C132" t="str">
            <v>SARO MURDIANTO</v>
          </cell>
          <cell r="D132" t="str">
            <v>AMT II</v>
          </cell>
          <cell r="E132">
            <v>18</v>
          </cell>
          <cell r="F132">
            <v>2200000</v>
          </cell>
          <cell r="G132">
            <v>200000</v>
          </cell>
          <cell r="H132">
            <v>2400000</v>
          </cell>
          <cell r="I132">
            <v>0</v>
          </cell>
          <cell r="J132">
            <v>450000</v>
          </cell>
          <cell r="K132">
            <v>0</v>
          </cell>
          <cell r="L132">
            <v>450000</v>
          </cell>
          <cell r="M132">
            <v>2850000</v>
          </cell>
          <cell r="N132">
            <v>24000</v>
          </cell>
          <cell r="O132">
            <v>48000</v>
          </cell>
          <cell r="P132">
            <v>24000</v>
          </cell>
          <cell r="Q132">
            <v>2754000</v>
          </cell>
          <cell r="R132">
            <v>80000</v>
          </cell>
          <cell r="S132">
            <v>2674000</v>
          </cell>
          <cell r="T132" t="str">
            <v>1500010207551</v>
          </cell>
        </row>
        <row r="133">
          <cell r="C133" t="str">
            <v>SOPIAN MAMONTO</v>
          </cell>
          <cell r="D133" t="str">
            <v>AMT II</v>
          </cell>
          <cell r="E133">
            <v>27</v>
          </cell>
          <cell r="F133">
            <v>2200000</v>
          </cell>
          <cell r="G133">
            <v>200000</v>
          </cell>
          <cell r="H133">
            <v>2400000</v>
          </cell>
          <cell r="I133">
            <v>0</v>
          </cell>
          <cell r="J133">
            <v>450000</v>
          </cell>
          <cell r="K133">
            <v>0</v>
          </cell>
          <cell r="L133">
            <v>450000</v>
          </cell>
          <cell r="M133">
            <v>2850000</v>
          </cell>
          <cell r="N133">
            <v>24000</v>
          </cell>
          <cell r="O133">
            <v>48000</v>
          </cell>
          <cell r="P133">
            <v>24000</v>
          </cell>
          <cell r="Q133">
            <v>2754000</v>
          </cell>
          <cell r="R133">
            <v>945000</v>
          </cell>
          <cell r="S133">
            <v>1809000</v>
          </cell>
          <cell r="T133" t="str">
            <v>1500011016217</v>
          </cell>
        </row>
        <row r="134">
          <cell r="C134" t="str">
            <v>STEREN A.RUNTUWAROW</v>
          </cell>
          <cell r="D134" t="str">
            <v>AMT II</v>
          </cell>
          <cell r="E134">
            <v>17</v>
          </cell>
          <cell r="F134">
            <v>2200000</v>
          </cell>
          <cell r="G134">
            <v>200000</v>
          </cell>
          <cell r="H134">
            <v>2400000</v>
          </cell>
          <cell r="I134">
            <v>0</v>
          </cell>
          <cell r="J134">
            <v>450000</v>
          </cell>
          <cell r="K134">
            <v>0</v>
          </cell>
          <cell r="L134">
            <v>450000</v>
          </cell>
          <cell r="M134">
            <v>2850000</v>
          </cell>
          <cell r="N134">
            <v>24000</v>
          </cell>
          <cell r="O134">
            <v>48000</v>
          </cell>
          <cell r="P134">
            <v>24000</v>
          </cell>
          <cell r="Q134">
            <v>2754000</v>
          </cell>
          <cell r="R134">
            <v>570000</v>
          </cell>
          <cell r="S134">
            <v>2184000</v>
          </cell>
          <cell r="T134" t="str">
            <v>1480012021005</v>
          </cell>
        </row>
        <row r="135">
          <cell r="C135" t="str">
            <v>STEVEN SAWEHO</v>
          </cell>
          <cell r="D135" t="str">
            <v>AMT II</v>
          </cell>
          <cell r="E135">
            <v>21</v>
          </cell>
          <cell r="F135">
            <v>2200000</v>
          </cell>
          <cell r="G135">
            <v>200000</v>
          </cell>
          <cell r="H135">
            <v>2400000</v>
          </cell>
          <cell r="I135">
            <v>0</v>
          </cell>
          <cell r="J135">
            <v>450000</v>
          </cell>
          <cell r="K135">
            <v>0</v>
          </cell>
          <cell r="L135">
            <v>450000</v>
          </cell>
          <cell r="M135">
            <v>2850000</v>
          </cell>
          <cell r="N135">
            <v>24000</v>
          </cell>
          <cell r="O135">
            <v>48000</v>
          </cell>
          <cell r="P135">
            <v>24000</v>
          </cell>
          <cell r="Q135">
            <v>2754000</v>
          </cell>
          <cell r="R135">
            <v>70000</v>
          </cell>
          <cell r="S135">
            <v>2684000</v>
          </cell>
          <cell r="T135" t="str">
            <v>1500011828165</v>
          </cell>
        </row>
        <row r="136">
          <cell r="C136" t="str">
            <v>SUDIRMAN</v>
          </cell>
          <cell r="D136" t="str">
            <v>AMT II</v>
          </cell>
          <cell r="E136">
            <v>21</v>
          </cell>
          <cell r="F136">
            <v>2200000</v>
          </cell>
          <cell r="G136">
            <v>200000</v>
          </cell>
          <cell r="H136">
            <v>2400000</v>
          </cell>
          <cell r="I136">
            <v>0</v>
          </cell>
          <cell r="J136">
            <v>450000</v>
          </cell>
          <cell r="K136">
            <v>0</v>
          </cell>
          <cell r="L136">
            <v>450000</v>
          </cell>
          <cell r="M136">
            <v>2850000</v>
          </cell>
          <cell r="N136">
            <v>24000</v>
          </cell>
          <cell r="O136">
            <v>48000</v>
          </cell>
          <cell r="P136">
            <v>24000</v>
          </cell>
          <cell r="Q136">
            <v>2754000</v>
          </cell>
          <cell r="R136">
            <v>1570000</v>
          </cell>
          <cell r="S136">
            <v>1184000</v>
          </cell>
          <cell r="T136" t="str">
            <v>1500010541389</v>
          </cell>
        </row>
        <row r="137">
          <cell r="C137" t="str">
            <v>TASFIM TADORANTE</v>
          </cell>
          <cell r="D137" t="str">
            <v>AMT I</v>
          </cell>
          <cell r="E137">
            <v>13</v>
          </cell>
          <cell r="F137">
            <v>2100000</v>
          </cell>
          <cell r="G137">
            <v>300000</v>
          </cell>
          <cell r="H137">
            <v>2400000</v>
          </cell>
          <cell r="I137">
            <v>0</v>
          </cell>
          <cell r="J137">
            <v>450000</v>
          </cell>
          <cell r="K137">
            <v>0</v>
          </cell>
          <cell r="L137">
            <v>450000</v>
          </cell>
          <cell r="M137">
            <v>2850000</v>
          </cell>
          <cell r="N137">
            <v>24000</v>
          </cell>
          <cell r="O137">
            <v>48000</v>
          </cell>
          <cell r="P137">
            <v>24000</v>
          </cell>
          <cell r="Q137">
            <v>2754000</v>
          </cell>
          <cell r="R137">
            <v>2375000</v>
          </cell>
          <cell r="S137">
            <v>379000</v>
          </cell>
          <cell r="T137" t="str">
            <v>1500007458456</v>
          </cell>
        </row>
        <row r="138">
          <cell r="C138" t="str">
            <v>TOHA DANDONG</v>
          </cell>
          <cell r="D138" t="str">
            <v>AMT II</v>
          </cell>
          <cell r="E138">
            <v>0</v>
          </cell>
          <cell r="F138">
            <v>2200000</v>
          </cell>
          <cell r="G138">
            <v>200000</v>
          </cell>
          <cell r="H138">
            <v>2400000</v>
          </cell>
          <cell r="I138">
            <v>0</v>
          </cell>
          <cell r="J138">
            <v>450000</v>
          </cell>
          <cell r="K138">
            <v>0</v>
          </cell>
          <cell r="L138">
            <v>450000</v>
          </cell>
          <cell r="M138">
            <v>2850000</v>
          </cell>
          <cell r="N138">
            <v>24000</v>
          </cell>
          <cell r="O138">
            <v>48000</v>
          </cell>
          <cell r="P138">
            <v>24000</v>
          </cell>
          <cell r="Q138">
            <v>2754000</v>
          </cell>
          <cell r="R138">
            <v>1445000</v>
          </cell>
          <cell r="S138">
            <v>1309000</v>
          </cell>
          <cell r="T138" t="str">
            <v>1480005096303</v>
          </cell>
        </row>
        <row r="139">
          <cell r="C139" t="str">
            <v>TYSON ROMPAS</v>
          </cell>
          <cell r="D139" t="str">
            <v>AMT II</v>
          </cell>
          <cell r="E139">
            <v>0</v>
          </cell>
          <cell r="F139">
            <v>2200000</v>
          </cell>
          <cell r="G139">
            <v>200000</v>
          </cell>
          <cell r="H139">
            <v>2400000</v>
          </cell>
          <cell r="I139">
            <v>0</v>
          </cell>
          <cell r="J139">
            <v>450000</v>
          </cell>
          <cell r="K139">
            <v>0</v>
          </cell>
          <cell r="L139">
            <v>450000</v>
          </cell>
          <cell r="M139">
            <v>2850000</v>
          </cell>
          <cell r="N139">
            <v>24000</v>
          </cell>
          <cell r="O139">
            <v>48000</v>
          </cell>
          <cell r="P139">
            <v>24000</v>
          </cell>
          <cell r="Q139">
            <v>2754000</v>
          </cell>
          <cell r="R139">
            <v>0</v>
          </cell>
          <cell r="S139">
            <v>2754000</v>
          </cell>
          <cell r="T139" t="str">
            <v>9000024300403</v>
          </cell>
        </row>
        <row r="140">
          <cell r="C140" t="str">
            <v>VANLY R. MOKOLENSANG</v>
          </cell>
          <cell r="D140" t="str">
            <v>AMT II</v>
          </cell>
          <cell r="E140">
            <v>16</v>
          </cell>
          <cell r="F140">
            <v>2200000</v>
          </cell>
          <cell r="G140">
            <v>200000</v>
          </cell>
          <cell r="H140">
            <v>2400000</v>
          </cell>
          <cell r="I140">
            <v>0</v>
          </cell>
          <cell r="J140">
            <v>450000</v>
          </cell>
          <cell r="K140">
            <v>0</v>
          </cell>
          <cell r="L140">
            <v>450000</v>
          </cell>
          <cell r="M140">
            <v>2850000</v>
          </cell>
          <cell r="N140">
            <v>24000</v>
          </cell>
          <cell r="O140">
            <v>48000</v>
          </cell>
          <cell r="P140">
            <v>24000</v>
          </cell>
          <cell r="Q140">
            <v>2754000</v>
          </cell>
          <cell r="R140">
            <v>70000</v>
          </cell>
          <cell r="S140">
            <v>2684000</v>
          </cell>
          <cell r="T140" t="str">
            <v>1500011685623</v>
          </cell>
        </row>
        <row r="141">
          <cell r="C141" t="str">
            <v>WELKY D.TENDA</v>
          </cell>
          <cell r="D141" t="str">
            <v>AMT II</v>
          </cell>
          <cell r="E141">
            <v>13</v>
          </cell>
          <cell r="F141">
            <v>2200000</v>
          </cell>
          <cell r="G141">
            <v>200000</v>
          </cell>
          <cell r="H141">
            <v>2400000</v>
          </cell>
          <cell r="I141">
            <v>0</v>
          </cell>
          <cell r="J141">
            <v>450000</v>
          </cell>
          <cell r="K141">
            <v>0</v>
          </cell>
          <cell r="L141">
            <v>450000</v>
          </cell>
          <cell r="M141">
            <v>2850000</v>
          </cell>
          <cell r="N141">
            <v>24000</v>
          </cell>
          <cell r="O141">
            <v>48000</v>
          </cell>
          <cell r="P141">
            <v>24000</v>
          </cell>
          <cell r="Q141">
            <v>2754000</v>
          </cell>
          <cell r="R141">
            <v>1080000</v>
          </cell>
          <cell r="S141">
            <v>1674000</v>
          </cell>
          <cell r="T141" t="str">
            <v>1500010356549</v>
          </cell>
        </row>
        <row r="142">
          <cell r="C142" t="str">
            <v>WENGLY MOKALU</v>
          </cell>
          <cell r="D142" t="str">
            <v>AMT II</v>
          </cell>
          <cell r="E142">
            <v>20</v>
          </cell>
          <cell r="F142">
            <v>2200000</v>
          </cell>
          <cell r="G142">
            <v>200000</v>
          </cell>
          <cell r="H142">
            <v>2400000</v>
          </cell>
          <cell r="I142">
            <v>0</v>
          </cell>
          <cell r="J142">
            <v>450000</v>
          </cell>
          <cell r="K142">
            <v>0</v>
          </cell>
          <cell r="L142">
            <v>450000</v>
          </cell>
          <cell r="M142">
            <v>2850000</v>
          </cell>
          <cell r="N142">
            <v>24000</v>
          </cell>
          <cell r="O142">
            <v>48000</v>
          </cell>
          <cell r="P142">
            <v>24000</v>
          </cell>
          <cell r="Q142">
            <v>2754000</v>
          </cell>
          <cell r="R142">
            <v>580000</v>
          </cell>
          <cell r="S142">
            <v>2174000</v>
          </cell>
          <cell r="T142" t="str">
            <v>1500007452137</v>
          </cell>
        </row>
        <row r="143">
          <cell r="C143" t="str">
            <v>YOKOH ANGGRA TAKALAO</v>
          </cell>
          <cell r="D143" t="str">
            <v>AMT II</v>
          </cell>
          <cell r="E143">
            <v>28</v>
          </cell>
          <cell r="F143">
            <v>2200000</v>
          </cell>
          <cell r="G143">
            <v>200000</v>
          </cell>
          <cell r="H143">
            <v>2400000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2400000</v>
          </cell>
          <cell r="N143">
            <v>24000</v>
          </cell>
          <cell r="O143">
            <v>48000</v>
          </cell>
          <cell r="P143">
            <v>24000</v>
          </cell>
          <cell r="Q143">
            <v>2304000</v>
          </cell>
          <cell r="R143">
            <v>70000</v>
          </cell>
          <cell r="S143">
            <v>2234000</v>
          </cell>
          <cell r="T143" t="str">
            <v>1500012110514</v>
          </cell>
        </row>
        <row r="144">
          <cell r="C144" t="str">
            <v>YOSIS MANOPO GIGIR</v>
          </cell>
          <cell r="D144" t="str">
            <v>AMT II</v>
          </cell>
          <cell r="E144">
            <v>27</v>
          </cell>
          <cell r="F144">
            <v>2200000</v>
          </cell>
          <cell r="G144">
            <v>200000</v>
          </cell>
          <cell r="H144">
            <v>2400000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2400000</v>
          </cell>
          <cell r="N144">
            <v>24000</v>
          </cell>
          <cell r="O144">
            <v>48000</v>
          </cell>
          <cell r="P144">
            <v>24000</v>
          </cell>
          <cell r="Q144">
            <v>2304000</v>
          </cell>
          <cell r="R144">
            <v>70000</v>
          </cell>
          <cell r="S144">
            <v>2234000</v>
          </cell>
          <cell r="T144" t="str">
            <v>1500012110126</v>
          </cell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 Kehadiran"/>
      <sheetName val="Daftar Karyawan Aktif"/>
      <sheetName val="Karyawan Mutasi - PHK"/>
      <sheetName val="Absen Fingerprint Suporting"/>
      <sheetName val="Absen Fingerprint AMT"/>
    </sheetNames>
    <sheetDataSet>
      <sheetData sheetId="0">
        <row r="8">
          <cell r="C8" t="str">
            <v>AHYAR HIDAYATULLAH</v>
          </cell>
          <cell r="D8" t="str">
            <v>DISPATCHER</v>
          </cell>
          <cell r="E8">
            <v>27</v>
          </cell>
        </row>
        <row r="9">
          <cell r="C9" t="str">
            <v>BAHRON BAHER</v>
          </cell>
          <cell r="D9" t="str">
            <v>PETUGAS OWN USE</v>
          </cell>
          <cell r="E9">
            <v>22</v>
          </cell>
        </row>
        <row r="10">
          <cell r="C10" t="str">
            <v>DEDI SETIAWAN</v>
          </cell>
          <cell r="D10" t="str">
            <v>MEKANIK</v>
          </cell>
          <cell r="E10">
            <v>25</v>
          </cell>
        </row>
        <row r="11">
          <cell r="C11" t="str">
            <v>EVI RIAWATI</v>
          </cell>
          <cell r="D11" t="str">
            <v>PETUGAS QQ</v>
          </cell>
          <cell r="E11">
            <v>27</v>
          </cell>
        </row>
        <row r="12">
          <cell r="C12" t="str">
            <v>FADLI</v>
          </cell>
          <cell r="D12" t="str">
            <v>MEKANIK</v>
          </cell>
          <cell r="E12">
            <v>26</v>
          </cell>
        </row>
        <row r="13">
          <cell r="C13" t="str">
            <v>MUH. ANSAR ANWAR</v>
          </cell>
          <cell r="D13" t="str">
            <v>HSSE OFFICER</v>
          </cell>
          <cell r="E13">
            <v>24</v>
          </cell>
        </row>
        <row r="14">
          <cell r="C14" t="str">
            <v>MUH. FARID</v>
          </cell>
          <cell r="D14" t="str">
            <v>HRD  /IT CHAMPION</v>
          </cell>
          <cell r="E14">
            <v>25</v>
          </cell>
        </row>
        <row r="15">
          <cell r="C15" t="str">
            <v>MURNIATY NURDIN</v>
          </cell>
          <cell r="D15" t="str">
            <v>ADM. KEUANGAN</v>
          </cell>
          <cell r="E15">
            <v>22</v>
          </cell>
        </row>
        <row r="16">
          <cell r="C16" t="str">
            <v>SITI RAHMA</v>
          </cell>
          <cell r="D16" t="str">
            <v>PETUGAS MEDIS</v>
          </cell>
          <cell r="E16">
            <v>26</v>
          </cell>
        </row>
        <row r="17">
          <cell r="C17" t="str">
            <v>SYAMSUDIN</v>
          </cell>
          <cell r="D17" t="str">
            <v>PWS. UTAMA LAPANGAN</v>
          </cell>
          <cell r="E17">
            <v>23</v>
          </cell>
        </row>
        <row r="18">
          <cell r="C18" t="str">
            <v>SYUAIB</v>
          </cell>
          <cell r="D18" t="str">
            <v>KORLAP</v>
          </cell>
          <cell r="E18">
            <v>27</v>
          </cell>
        </row>
        <row r="23">
          <cell r="C23" t="str">
            <v>ABDUL KADIR</v>
          </cell>
          <cell r="D23" t="str">
            <v>AWAK 1</v>
          </cell>
          <cell r="E23">
            <v>24</v>
          </cell>
        </row>
        <row r="24">
          <cell r="C24" t="str">
            <v>AMILUDIN</v>
          </cell>
          <cell r="D24" t="str">
            <v>AWAK 1</v>
          </cell>
          <cell r="E24">
            <v>23</v>
          </cell>
        </row>
        <row r="25">
          <cell r="C25" t="str">
            <v>AMRAN LAMPENG</v>
          </cell>
          <cell r="D25" t="str">
            <v>AWAK 1</v>
          </cell>
          <cell r="E25">
            <v>20</v>
          </cell>
        </row>
        <row r="26">
          <cell r="C26" t="str">
            <v>ASHAR</v>
          </cell>
          <cell r="D26" t="str">
            <v>AWAK 1</v>
          </cell>
          <cell r="E26">
            <v>21</v>
          </cell>
        </row>
        <row r="27">
          <cell r="C27" t="str">
            <v>ASLAN</v>
          </cell>
          <cell r="D27" t="str">
            <v>AWAK 1</v>
          </cell>
          <cell r="E27">
            <v>20</v>
          </cell>
        </row>
        <row r="28">
          <cell r="C28" t="str">
            <v>AWALUDIN</v>
          </cell>
          <cell r="D28" t="str">
            <v>AWAK 1</v>
          </cell>
          <cell r="E28">
            <v>22</v>
          </cell>
        </row>
        <row r="29">
          <cell r="C29" t="str">
            <v>HAJRIN</v>
          </cell>
          <cell r="D29" t="str">
            <v>AWAK 1</v>
          </cell>
          <cell r="E29">
            <v>25</v>
          </cell>
        </row>
        <row r="30">
          <cell r="C30" t="str">
            <v>HERIANTO</v>
          </cell>
          <cell r="D30" t="str">
            <v>AWAK 1</v>
          </cell>
          <cell r="E30">
            <v>22</v>
          </cell>
        </row>
        <row r="31">
          <cell r="C31" t="str">
            <v>IDRIS</v>
          </cell>
          <cell r="D31" t="str">
            <v>AWAK 1</v>
          </cell>
          <cell r="E31">
            <v>27</v>
          </cell>
        </row>
        <row r="32">
          <cell r="C32" t="str">
            <v>IRSAN A. SADU</v>
          </cell>
          <cell r="D32" t="str">
            <v>AWAK 1</v>
          </cell>
          <cell r="E32">
            <v>25</v>
          </cell>
        </row>
        <row r="33">
          <cell r="C33" t="str">
            <v>JAMALUDDIN</v>
          </cell>
          <cell r="D33" t="str">
            <v>AWAK 1</v>
          </cell>
          <cell r="E33">
            <v>24</v>
          </cell>
        </row>
        <row r="34">
          <cell r="C34" t="str">
            <v>JUFRI</v>
          </cell>
          <cell r="D34" t="str">
            <v>AWAK 1</v>
          </cell>
          <cell r="E34">
            <v>26</v>
          </cell>
        </row>
        <row r="35">
          <cell r="C35" t="str">
            <v>MASLUPI</v>
          </cell>
          <cell r="D35" t="str">
            <v>AWAK 1</v>
          </cell>
          <cell r="E35">
            <v>18</v>
          </cell>
        </row>
        <row r="36">
          <cell r="C36" t="str">
            <v>MAWIR</v>
          </cell>
          <cell r="D36" t="str">
            <v>AWAK 1</v>
          </cell>
          <cell r="E36">
            <v>27</v>
          </cell>
        </row>
        <row r="37">
          <cell r="C37" t="str">
            <v>MOH. BAKRI</v>
          </cell>
          <cell r="D37" t="str">
            <v>AWAK 1</v>
          </cell>
          <cell r="E37">
            <v>24</v>
          </cell>
        </row>
        <row r="38">
          <cell r="C38" t="str">
            <v>MOH. FURKAN</v>
          </cell>
          <cell r="D38" t="str">
            <v>AWAK 1</v>
          </cell>
          <cell r="E38">
            <v>14</v>
          </cell>
        </row>
        <row r="39">
          <cell r="C39" t="str">
            <v>NASRIN</v>
          </cell>
          <cell r="D39" t="str">
            <v>AWAK 1</v>
          </cell>
          <cell r="E39">
            <v>21</v>
          </cell>
        </row>
        <row r="40">
          <cell r="C40" t="str">
            <v>NUR SALAM</v>
          </cell>
          <cell r="D40" t="str">
            <v>AWAK 1</v>
          </cell>
          <cell r="E40">
            <v>26</v>
          </cell>
        </row>
        <row r="41">
          <cell r="C41" t="str">
            <v>OCANG</v>
          </cell>
          <cell r="D41" t="str">
            <v>AWAK 1</v>
          </cell>
          <cell r="E41">
            <v>26</v>
          </cell>
        </row>
        <row r="42">
          <cell r="C42" t="str">
            <v>RAJAONA LASULE</v>
          </cell>
          <cell r="D42" t="str">
            <v>AWAK 1</v>
          </cell>
          <cell r="E42">
            <v>25</v>
          </cell>
        </row>
        <row r="43">
          <cell r="C43" t="str">
            <v>RIDWAN</v>
          </cell>
          <cell r="D43" t="str">
            <v>AWAK 1</v>
          </cell>
          <cell r="E43">
            <v>25</v>
          </cell>
        </row>
        <row r="44">
          <cell r="C44" t="str">
            <v>RUSLAN</v>
          </cell>
          <cell r="D44" t="str">
            <v>AWAK 1</v>
          </cell>
          <cell r="E44">
            <v>23</v>
          </cell>
        </row>
        <row r="45">
          <cell r="C45" t="str">
            <v>RUSMIN L. RUMPANGUDU</v>
          </cell>
          <cell r="D45" t="str">
            <v>AWAK 1</v>
          </cell>
          <cell r="E45">
            <v>24</v>
          </cell>
        </row>
        <row r="46">
          <cell r="C46" t="str">
            <v>SUDARMIN S. LAMANDO</v>
          </cell>
          <cell r="D46" t="str">
            <v>AWAK 1</v>
          </cell>
          <cell r="E46">
            <v>24</v>
          </cell>
        </row>
        <row r="47">
          <cell r="C47" t="str">
            <v>SYARIFUDDIN</v>
          </cell>
          <cell r="D47" t="str">
            <v>AWAK 1</v>
          </cell>
          <cell r="E47">
            <v>22</v>
          </cell>
        </row>
        <row r="48">
          <cell r="C48" t="str">
            <v>TASRIF</v>
          </cell>
          <cell r="D48" t="str">
            <v>AWAK 1</v>
          </cell>
          <cell r="E48">
            <v>27</v>
          </cell>
        </row>
        <row r="49">
          <cell r="C49" t="str">
            <v>ZAKIR LEHO</v>
          </cell>
          <cell r="D49" t="str">
            <v>AWAK 1</v>
          </cell>
          <cell r="E49">
            <v>27</v>
          </cell>
        </row>
        <row r="54">
          <cell r="C54" t="str">
            <v>ABBAS BAHUDIN</v>
          </cell>
          <cell r="D54" t="str">
            <v>AWAK 2</v>
          </cell>
          <cell r="E54">
            <v>24</v>
          </cell>
        </row>
        <row r="55">
          <cell r="C55" t="str">
            <v>ADLAN</v>
          </cell>
          <cell r="D55" t="str">
            <v>AWAK 2</v>
          </cell>
          <cell r="E55">
            <v>22</v>
          </cell>
        </row>
        <row r="56">
          <cell r="C56" t="str">
            <v>BACHRUDIN B LAMANDO</v>
          </cell>
          <cell r="D56" t="str">
            <v>AWAK 2</v>
          </cell>
          <cell r="E56">
            <v>24</v>
          </cell>
        </row>
        <row r="57">
          <cell r="C57" t="str">
            <v>BAMBANG IRAWAN</v>
          </cell>
          <cell r="D57" t="str">
            <v>AWAK 2</v>
          </cell>
          <cell r="E57">
            <v>25</v>
          </cell>
        </row>
        <row r="58">
          <cell r="C58" t="str">
            <v>BOLIFIA</v>
          </cell>
          <cell r="D58" t="str">
            <v>AWAK 2</v>
          </cell>
          <cell r="E58">
            <v>27</v>
          </cell>
        </row>
        <row r="59">
          <cell r="C59" t="str">
            <v>DARLAN U</v>
          </cell>
          <cell r="D59" t="str">
            <v>AWAK 2</v>
          </cell>
          <cell r="E59">
            <v>20</v>
          </cell>
        </row>
        <row r="60">
          <cell r="C60" t="str">
            <v>DARWAN</v>
          </cell>
          <cell r="D60" t="str">
            <v>AWAK 2</v>
          </cell>
          <cell r="E60">
            <v>23</v>
          </cell>
        </row>
        <row r="61">
          <cell r="C61" t="str">
            <v>HARIS</v>
          </cell>
          <cell r="D61" t="str">
            <v>AWAK 2</v>
          </cell>
          <cell r="E61">
            <v>13</v>
          </cell>
        </row>
        <row r="62">
          <cell r="C62" t="str">
            <v>HENDI WIJAYA</v>
          </cell>
          <cell r="D62" t="str">
            <v>AWAK 2</v>
          </cell>
          <cell r="E62">
            <v>25</v>
          </cell>
        </row>
        <row r="63">
          <cell r="C63" t="str">
            <v>KASMUDIN</v>
          </cell>
          <cell r="D63" t="str">
            <v>AWAK 2</v>
          </cell>
          <cell r="E63">
            <v>21</v>
          </cell>
        </row>
        <row r="64">
          <cell r="C64" t="str">
            <v>LUKMIN BADAWI</v>
          </cell>
          <cell r="D64" t="str">
            <v>AWAK 2</v>
          </cell>
          <cell r="E64">
            <v>27</v>
          </cell>
        </row>
        <row r="65">
          <cell r="C65" t="str">
            <v>MAMAN SYURYAWAN</v>
          </cell>
          <cell r="D65" t="str">
            <v>AWAK 2</v>
          </cell>
          <cell r="E65">
            <v>25</v>
          </cell>
        </row>
        <row r="66">
          <cell r="C66" t="str">
            <v>MUSTAPA</v>
          </cell>
          <cell r="D66" t="str">
            <v>AWAK 2</v>
          </cell>
          <cell r="E66">
            <v>27</v>
          </cell>
        </row>
        <row r="67">
          <cell r="C67" t="str">
            <v>PARWAN</v>
          </cell>
          <cell r="D67" t="str">
            <v>AWAK 2</v>
          </cell>
          <cell r="E67">
            <v>25</v>
          </cell>
        </row>
        <row r="68">
          <cell r="C68" t="str">
            <v>RAHMAT</v>
          </cell>
          <cell r="D68" t="str">
            <v>AWAK 2</v>
          </cell>
          <cell r="E68">
            <v>18</v>
          </cell>
        </row>
        <row r="69">
          <cell r="C69" t="str">
            <v>SAPRIN OSO</v>
          </cell>
          <cell r="D69" t="str">
            <v>AWAK 2</v>
          </cell>
          <cell r="E69">
            <v>12</v>
          </cell>
        </row>
        <row r="70">
          <cell r="C70" t="str">
            <v>SYAFIUDIN</v>
          </cell>
          <cell r="D70" t="str">
            <v>AWAK 2</v>
          </cell>
          <cell r="E70">
            <v>23</v>
          </cell>
        </row>
        <row r="71">
          <cell r="C71" t="str">
            <v>TAUFIK L</v>
          </cell>
          <cell r="D71" t="str">
            <v>AWAK 2</v>
          </cell>
          <cell r="E71">
            <v>24</v>
          </cell>
        </row>
        <row r="72">
          <cell r="C72" t="str">
            <v>UDIN</v>
          </cell>
          <cell r="D72" t="str">
            <v>AWAK 2</v>
          </cell>
          <cell r="E72">
            <v>27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 Kehadiran"/>
      <sheetName val="Daftar Karyawan Aktif"/>
      <sheetName val="Karyawan Mutasi - PHK"/>
      <sheetName val="Absen Fingerprint Suporting"/>
      <sheetName val="Absen Fingerprint AMT"/>
    </sheetNames>
    <sheetDataSet>
      <sheetData sheetId="0">
        <row r="8">
          <cell r="C8" t="str">
            <v>AHYAR HIDAYATULLAH</v>
          </cell>
          <cell r="D8" t="str">
            <v>ADM. OWNUSE</v>
          </cell>
          <cell r="E8">
            <v>28</v>
          </cell>
          <cell r="F8">
            <v>2247000</v>
          </cell>
          <cell r="G8">
            <v>0</v>
          </cell>
          <cell r="H8">
            <v>2247000</v>
          </cell>
          <cell r="I8">
            <v>10000</v>
          </cell>
          <cell r="J8">
            <v>300000</v>
          </cell>
          <cell r="K8">
            <v>100000</v>
          </cell>
          <cell r="L8">
            <v>680000</v>
          </cell>
          <cell r="M8">
            <v>2927000</v>
          </cell>
          <cell r="N8">
            <v>22470</v>
          </cell>
          <cell r="O8">
            <v>44940</v>
          </cell>
          <cell r="P8">
            <v>22470</v>
          </cell>
          <cell r="Q8">
            <v>2837120</v>
          </cell>
          <cell r="R8" t="str">
            <v>152-00-1262867-9</v>
          </cell>
        </row>
        <row r="9">
          <cell r="C9" t="str">
            <v>BAHRON BAHER</v>
          </cell>
          <cell r="D9" t="str">
            <v>KORLAP</v>
          </cell>
          <cell r="E9">
            <v>23</v>
          </cell>
          <cell r="F9">
            <v>1556750</v>
          </cell>
          <cell r="G9">
            <v>500000</v>
          </cell>
          <cell r="H9">
            <v>2056750</v>
          </cell>
          <cell r="I9">
            <v>20000</v>
          </cell>
          <cell r="J9">
            <v>550000</v>
          </cell>
          <cell r="K9">
            <v>250000</v>
          </cell>
          <cell r="L9">
            <v>1260000</v>
          </cell>
          <cell r="M9">
            <v>3316750</v>
          </cell>
          <cell r="N9">
            <v>20567.5</v>
          </cell>
          <cell r="O9">
            <v>41135</v>
          </cell>
          <cell r="P9">
            <v>20567.5</v>
          </cell>
          <cell r="Q9">
            <v>3234480</v>
          </cell>
          <cell r="R9" t="str">
            <v>151-00-0657524-2</v>
          </cell>
        </row>
        <row r="10">
          <cell r="C10" t="str">
            <v>DEDI SETIAWAN</v>
          </cell>
          <cell r="D10" t="str">
            <v>MEKANIK</v>
          </cell>
          <cell r="E10">
            <v>21</v>
          </cell>
          <cell r="F10">
            <v>1694250</v>
          </cell>
          <cell r="G10">
            <v>362500</v>
          </cell>
          <cell r="H10">
            <v>2056750</v>
          </cell>
          <cell r="I10">
            <v>10000</v>
          </cell>
          <cell r="J10">
            <v>300000</v>
          </cell>
          <cell r="K10">
            <v>100000</v>
          </cell>
          <cell r="L10">
            <v>610000</v>
          </cell>
          <cell r="M10">
            <v>2666750</v>
          </cell>
          <cell r="N10">
            <v>20567.5</v>
          </cell>
          <cell r="O10">
            <v>41135</v>
          </cell>
          <cell r="P10">
            <v>20567.5</v>
          </cell>
          <cell r="Q10">
            <v>2584480</v>
          </cell>
          <cell r="R10" t="str">
            <v>151-00-0657523-4</v>
          </cell>
        </row>
        <row r="11">
          <cell r="C11" t="str">
            <v>EVI RIAWATI</v>
          </cell>
          <cell r="D11" t="str">
            <v>ADM. KEUANGAN</v>
          </cell>
          <cell r="E11">
            <v>25</v>
          </cell>
          <cell r="F11">
            <v>1694250</v>
          </cell>
          <cell r="G11">
            <v>362500</v>
          </cell>
          <cell r="H11">
            <v>2056750</v>
          </cell>
          <cell r="I11">
            <v>20000</v>
          </cell>
          <cell r="J11">
            <v>550000</v>
          </cell>
          <cell r="K11">
            <v>250000</v>
          </cell>
          <cell r="L11">
            <v>1300000</v>
          </cell>
          <cell r="M11">
            <v>3356750</v>
          </cell>
          <cell r="N11">
            <v>20567.5</v>
          </cell>
          <cell r="O11">
            <v>41135</v>
          </cell>
          <cell r="P11">
            <v>20567.5</v>
          </cell>
          <cell r="Q11">
            <v>3274480</v>
          </cell>
          <cell r="R11" t="str">
            <v>900-00-1927751-7</v>
          </cell>
        </row>
        <row r="12">
          <cell r="C12" t="str">
            <v>FADLI</v>
          </cell>
          <cell r="D12" t="str">
            <v>MEKANIK</v>
          </cell>
          <cell r="E12">
            <v>25</v>
          </cell>
          <cell r="F12">
            <v>1694250</v>
          </cell>
          <cell r="G12">
            <v>362500</v>
          </cell>
          <cell r="H12">
            <v>2056750</v>
          </cell>
          <cell r="I12">
            <v>10000</v>
          </cell>
          <cell r="J12">
            <v>300000</v>
          </cell>
          <cell r="K12">
            <v>100000</v>
          </cell>
          <cell r="L12">
            <v>650000</v>
          </cell>
          <cell r="M12">
            <v>2706750</v>
          </cell>
          <cell r="N12">
            <v>20567.5</v>
          </cell>
          <cell r="O12">
            <v>41135</v>
          </cell>
          <cell r="P12">
            <v>20567.5</v>
          </cell>
          <cell r="Q12">
            <v>2624480</v>
          </cell>
          <cell r="R12" t="str">
            <v>151-00-0657591-1</v>
          </cell>
        </row>
        <row r="13">
          <cell r="C13" t="str">
            <v>M. IKBAL</v>
          </cell>
          <cell r="D13" t="str">
            <v>HSSE-QQ</v>
          </cell>
          <cell r="E13">
            <v>18</v>
          </cell>
          <cell r="F13">
            <v>1694250</v>
          </cell>
          <cell r="G13">
            <v>362500</v>
          </cell>
          <cell r="H13">
            <v>2056750</v>
          </cell>
          <cell r="I13">
            <v>10000</v>
          </cell>
          <cell r="J13">
            <v>300000</v>
          </cell>
          <cell r="K13">
            <v>100000</v>
          </cell>
          <cell r="L13">
            <v>580000</v>
          </cell>
          <cell r="M13">
            <v>2636750</v>
          </cell>
          <cell r="N13">
            <v>20567.5</v>
          </cell>
          <cell r="O13">
            <v>41135</v>
          </cell>
          <cell r="P13">
            <v>20567.5</v>
          </cell>
          <cell r="Q13">
            <v>2554480</v>
          </cell>
          <cell r="R13" t="str">
            <v>900-00-2606900-6</v>
          </cell>
        </row>
        <row r="14">
          <cell r="C14" t="str">
            <v>MUH. ANSAR ANWAR</v>
          </cell>
          <cell r="D14" t="str">
            <v>HSE OFFICER</v>
          </cell>
          <cell r="E14">
            <v>25</v>
          </cell>
          <cell r="F14">
            <v>2313625</v>
          </cell>
          <cell r="G14">
            <v>0</v>
          </cell>
          <cell r="H14">
            <v>2313625</v>
          </cell>
          <cell r="I14">
            <v>10000</v>
          </cell>
          <cell r="J14">
            <v>300000</v>
          </cell>
          <cell r="K14">
            <v>100000</v>
          </cell>
          <cell r="L14">
            <v>650000</v>
          </cell>
          <cell r="M14">
            <v>2963625</v>
          </cell>
          <cell r="N14">
            <v>23136.25</v>
          </cell>
          <cell r="O14">
            <v>46272.5</v>
          </cell>
          <cell r="P14">
            <v>23136.25</v>
          </cell>
          <cell r="Q14">
            <v>2871080</v>
          </cell>
          <cell r="R14" t="str">
            <v>152-00-1496254-8</v>
          </cell>
        </row>
        <row r="15">
          <cell r="C15" t="str">
            <v>MUH. FARID</v>
          </cell>
          <cell r="D15" t="str">
            <v>HRD  /IT CHAMPION</v>
          </cell>
          <cell r="E15">
            <v>24</v>
          </cell>
          <cell r="F15">
            <v>2056750</v>
          </cell>
          <cell r="G15">
            <v>0</v>
          </cell>
          <cell r="H15">
            <v>2056750</v>
          </cell>
          <cell r="I15">
            <v>20000</v>
          </cell>
          <cell r="J15">
            <v>550000</v>
          </cell>
          <cell r="K15">
            <v>250000</v>
          </cell>
          <cell r="L15">
            <v>1280000</v>
          </cell>
          <cell r="M15">
            <v>3336750</v>
          </cell>
          <cell r="N15">
            <v>20567.5</v>
          </cell>
          <cell r="O15">
            <v>41135</v>
          </cell>
          <cell r="P15">
            <v>20567.5</v>
          </cell>
          <cell r="Q15">
            <v>3254480</v>
          </cell>
          <cell r="R15" t="str">
            <v>900-00-3010593-7</v>
          </cell>
        </row>
        <row r="16">
          <cell r="C16" t="str">
            <v>MURNIATY NURDIN</v>
          </cell>
          <cell r="D16" t="str">
            <v>ADM. KEUANGAN</v>
          </cell>
          <cell r="E16">
            <v>24</v>
          </cell>
          <cell r="F16">
            <v>2187739</v>
          </cell>
          <cell r="G16">
            <v>358000</v>
          </cell>
          <cell r="H16">
            <v>2545739</v>
          </cell>
          <cell r="I16">
            <v>20000</v>
          </cell>
          <cell r="J16">
            <v>742915</v>
          </cell>
          <cell r="K16">
            <v>250000</v>
          </cell>
          <cell r="L16">
            <v>1472915</v>
          </cell>
          <cell r="M16">
            <v>4018654</v>
          </cell>
          <cell r="N16">
            <v>25457.39</v>
          </cell>
          <cell r="O16">
            <v>50914.78</v>
          </cell>
          <cell r="P16">
            <v>25457.39</v>
          </cell>
          <cell r="Q16">
            <v>3916824.44</v>
          </cell>
          <cell r="R16" t="str">
            <v>152-00-0974353-1</v>
          </cell>
        </row>
        <row r="17">
          <cell r="C17" t="str">
            <v>SITI RAHMA</v>
          </cell>
          <cell r="D17" t="str">
            <v>PETUGAS MEDIS</v>
          </cell>
          <cell r="E17">
            <v>25</v>
          </cell>
          <cell r="F17">
            <v>1537500</v>
          </cell>
          <cell r="G17">
            <v>362500</v>
          </cell>
          <cell r="H17">
            <v>1900000</v>
          </cell>
          <cell r="I17">
            <v>10000</v>
          </cell>
          <cell r="J17">
            <v>300000</v>
          </cell>
          <cell r="K17">
            <v>100000</v>
          </cell>
          <cell r="L17">
            <v>650000</v>
          </cell>
          <cell r="M17">
            <v>2550000</v>
          </cell>
          <cell r="N17">
            <v>19000</v>
          </cell>
          <cell r="O17">
            <v>38000</v>
          </cell>
          <cell r="P17">
            <v>19000</v>
          </cell>
          <cell r="Q17">
            <v>2474000</v>
          </cell>
          <cell r="R17" t="str">
            <v>151-00-0737981-8</v>
          </cell>
        </row>
        <row r="18">
          <cell r="C18" t="str">
            <v>SYAMSUDIN AF</v>
          </cell>
          <cell r="D18" t="str">
            <v>PWS. UTAMA LAPANGAN</v>
          </cell>
          <cell r="E18">
            <v>22</v>
          </cell>
          <cell r="F18">
            <v>1468256</v>
          </cell>
          <cell r="G18">
            <v>800000</v>
          </cell>
          <cell r="H18">
            <v>2268256</v>
          </cell>
          <cell r="I18">
            <v>40000</v>
          </cell>
          <cell r="J18">
            <v>680000</v>
          </cell>
          <cell r="K18">
            <v>500000</v>
          </cell>
          <cell r="L18">
            <v>2060000</v>
          </cell>
          <cell r="M18">
            <v>4328256</v>
          </cell>
          <cell r="N18">
            <v>22682.560000000001</v>
          </cell>
          <cell r="O18">
            <v>45365.120000000003</v>
          </cell>
          <cell r="P18">
            <v>22682.560000000001</v>
          </cell>
          <cell r="Q18">
            <v>4237525.76</v>
          </cell>
          <cell r="R18" t="str">
            <v>151-00-0105443-3</v>
          </cell>
        </row>
        <row r="23">
          <cell r="C23" t="str">
            <v>ABDUL KADIR</v>
          </cell>
          <cell r="D23" t="str">
            <v>AWAK 1</v>
          </cell>
          <cell r="E23">
            <v>22</v>
          </cell>
          <cell r="F23">
            <v>1694250</v>
          </cell>
          <cell r="G23">
            <v>362500</v>
          </cell>
          <cell r="H23">
            <v>2056750</v>
          </cell>
          <cell r="I23">
            <v>17000</v>
          </cell>
          <cell r="J23">
            <v>400000</v>
          </cell>
          <cell r="K23">
            <v>0</v>
          </cell>
          <cell r="L23">
            <v>774000</v>
          </cell>
          <cell r="M23">
            <v>2830750</v>
          </cell>
          <cell r="N23">
            <v>20567.5</v>
          </cell>
          <cell r="O23">
            <v>41135</v>
          </cell>
          <cell r="P23">
            <v>10283.75</v>
          </cell>
          <cell r="Q23">
            <v>2779331.25</v>
          </cell>
          <cell r="R23" t="str">
            <v>151-00-0657598-6</v>
          </cell>
        </row>
        <row r="24">
          <cell r="C24" t="str">
            <v>AMILUDIN</v>
          </cell>
          <cell r="D24" t="str">
            <v>AWAK 1</v>
          </cell>
          <cell r="E24">
            <v>26</v>
          </cell>
          <cell r="F24">
            <v>1694250</v>
          </cell>
          <cell r="G24">
            <v>362500</v>
          </cell>
          <cell r="H24">
            <v>2056750</v>
          </cell>
          <cell r="I24">
            <v>17000</v>
          </cell>
          <cell r="J24">
            <v>400000</v>
          </cell>
          <cell r="K24">
            <v>0</v>
          </cell>
          <cell r="L24">
            <v>842000</v>
          </cell>
          <cell r="M24">
            <v>2898750</v>
          </cell>
          <cell r="N24">
            <v>20567.5</v>
          </cell>
          <cell r="O24">
            <v>41135</v>
          </cell>
          <cell r="P24">
            <v>10283.75</v>
          </cell>
          <cell r="Q24">
            <v>2847331.25</v>
          </cell>
          <cell r="R24" t="str">
            <v>151-00-0657491-4</v>
          </cell>
        </row>
        <row r="25">
          <cell r="C25" t="str">
            <v>AMRAN LAMPENG</v>
          </cell>
          <cell r="D25" t="str">
            <v>AWAK 1</v>
          </cell>
          <cell r="E25">
            <v>20</v>
          </cell>
          <cell r="F25">
            <v>1694250</v>
          </cell>
          <cell r="G25">
            <v>362500</v>
          </cell>
          <cell r="H25">
            <v>2056750</v>
          </cell>
          <cell r="I25">
            <v>17000</v>
          </cell>
          <cell r="J25">
            <v>400000</v>
          </cell>
          <cell r="K25">
            <v>0</v>
          </cell>
          <cell r="L25">
            <v>740000</v>
          </cell>
          <cell r="M25">
            <v>2796750</v>
          </cell>
          <cell r="N25">
            <v>20567.5</v>
          </cell>
          <cell r="O25">
            <v>41135</v>
          </cell>
          <cell r="P25">
            <v>10283.75</v>
          </cell>
          <cell r="Q25">
            <v>2745331.25</v>
          </cell>
          <cell r="R25" t="str">
            <v>151-00-0657514-3</v>
          </cell>
        </row>
        <row r="26">
          <cell r="C26" t="str">
            <v>ASHAR</v>
          </cell>
          <cell r="D26" t="str">
            <v>AWAK 1</v>
          </cell>
          <cell r="E26">
            <v>24</v>
          </cell>
          <cell r="F26">
            <v>1694250</v>
          </cell>
          <cell r="G26">
            <v>362500</v>
          </cell>
          <cell r="H26">
            <v>2056750</v>
          </cell>
          <cell r="I26">
            <v>17000</v>
          </cell>
          <cell r="J26">
            <v>400000</v>
          </cell>
          <cell r="K26">
            <v>0</v>
          </cell>
          <cell r="L26">
            <v>808000</v>
          </cell>
          <cell r="M26">
            <v>2864750</v>
          </cell>
          <cell r="N26">
            <v>20567.5</v>
          </cell>
          <cell r="O26">
            <v>41135</v>
          </cell>
          <cell r="P26">
            <v>10283.75</v>
          </cell>
          <cell r="Q26">
            <v>2813331.25</v>
          </cell>
          <cell r="R26" t="str">
            <v>151-00-0657504-4</v>
          </cell>
        </row>
        <row r="27">
          <cell r="C27" t="str">
            <v>ASLAN</v>
          </cell>
          <cell r="D27" t="str">
            <v>AWAK 1</v>
          </cell>
          <cell r="E27">
            <v>19</v>
          </cell>
          <cell r="F27">
            <v>1694250</v>
          </cell>
          <cell r="G27">
            <v>362500</v>
          </cell>
          <cell r="H27">
            <v>2056750</v>
          </cell>
          <cell r="I27">
            <v>17000</v>
          </cell>
          <cell r="J27">
            <v>400000</v>
          </cell>
          <cell r="K27">
            <v>0</v>
          </cell>
          <cell r="L27">
            <v>723000</v>
          </cell>
          <cell r="M27">
            <v>2779750</v>
          </cell>
          <cell r="N27">
            <v>20567.5</v>
          </cell>
          <cell r="O27">
            <v>41135</v>
          </cell>
          <cell r="P27">
            <v>10283.75</v>
          </cell>
          <cell r="Q27">
            <v>2728331.25</v>
          </cell>
          <cell r="R27" t="str">
            <v>151-00-0657583-8</v>
          </cell>
        </row>
        <row r="28">
          <cell r="C28" t="str">
            <v>AWALUDIN</v>
          </cell>
          <cell r="D28" t="str">
            <v>AWAK 1</v>
          </cell>
          <cell r="E28">
            <v>19</v>
          </cell>
          <cell r="F28">
            <v>1694250</v>
          </cell>
          <cell r="G28">
            <v>362500</v>
          </cell>
          <cell r="H28">
            <v>2056750</v>
          </cell>
          <cell r="I28">
            <v>17000</v>
          </cell>
          <cell r="J28">
            <v>400000</v>
          </cell>
          <cell r="K28">
            <v>0</v>
          </cell>
          <cell r="L28">
            <v>723000</v>
          </cell>
          <cell r="M28">
            <v>2779750</v>
          </cell>
          <cell r="N28">
            <v>20567.5</v>
          </cell>
          <cell r="O28">
            <v>41135</v>
          </cell>
          <cell r="P28">
            <v>10283.75</v>
          </cell>
          <cell r="Q28">
            <v>2728331.25</v>
          </cell>
          <cell r="R28" t="str">
            <v>151-00-0657535-8</v>
          </cell>
        </row>
        <row r="29">
          <cell r="C29" t="str">
            <v>BUDI</v>
          </cell>
          <cell r="D29" t="str">
            <v>AWAK 1</v>
          </cell>
          <cell r="E29">
            <v>20</v>
          </cell>
          <cell r="F29">
            <v>1694250</v>
          </cell>
          <cell r="G29">
            <v>362500</v>
          </cell>
          <cell r="H29">
            <v>2056750</v>
          </cell>
          <cell r="I29">
            <v>17000</v>
          </cell>
          <cell r="J29">
            <v>400000</v>
          </cell>
          <cell r="K29">
            <v>0</v>
          </cell>
          <cell r="L29">
            <v>740000</v>
          </cell>
          <cell r="M29">
            <v>2796750</v>
          </cell>
          <cell r="N29">
            <v>20567.5</v>
          </cell>
          <cell r="O29">
            <v>41135</v>
          </cell>
          <cell r="P29">
            <v>10283.75</v>
          </cell>
          <cell r="Q29">
            <v>2745331.25</v>
          </cell>
          <cell r="R29" t="str">
            <v>151-00-0657512-7</v>
          </cell>
        </row>
        <row r="30">
          <cell r="C30" t="str">
            <v>HAJRIN</v>
          </cell>
          <cell r="D30" t="str">
            <v>AWAK 1</v>
          </cell>
          <cell r="E30">
            <v>24</v>
          </cell>
          <cell r="F30">
            <v>1694250</v>
          </cell>
          <cell r="G30">
            <v>362500</v>
          </cell>
          <cell r="H30">
            <v>2056750</v>
          </cell>
          <cell r="I30">
            <v>17000</v>
          </cell>
          <cell r="J30">
            <v>400000</v>
          </cell>
          <cell r="K30">
            <v>0</v>
          </cell>
          <cell r="L30">
            <v>808000</v>
          </cell>
          <cell r="M30">
            <v>2864750</v>
          </cell>
          <cell r="N30">
            <v>20567.5</v>
          </cell>
          <cell r="O30">
            <v>41135</v>
          </cell>
          <cell r="P30">
            <v>10283.75</v>
          </cell>
          <cell r="Q30">
            <v>2813331.25</v>
          </cell>
          <cell r="R30" t="str">
            <v>151-00-0548156-6</v>
          </cell>
        </row>
        <row r="31">
          <cell r="C31" t="str">
            <v>HASANUDIN L MA'UPA</v>
          </cell>
          <cell r="D31" t="str">
            <v>AWAK 1</v>
          </cell>
          <cell r="E31">
            <v>15</v>
          </cell>
          <cell r="F31">
            <v>1694250</v>
          </cell>
          <cell r="G31">
            <v>362500</v>
          </cell>
          <cell r="H31">
            <v>2056750</v>
          </cell>
          <cell r="I31">
            <v>17000</v>
          </cell>
          <cell r="J31">
            <v>400000</v>
          </cell>
          <cell r="K31">
            <v>0</v>
          </cell>
          <cell r="L31">
            <v>655000</v>
          </cell>
          <cell r="M31">
            <v>2711750</v>
          </cell>
          <cell r="N31">
            <v>20567.5</v>
          </cell>
          <cell r="O31">
            <v>41135</v>
          </cell>
          <cell r="P31">
            <v>10283.75</v>
          </cell>
          <cell r="Q31">
            <v>2660331.25</v>
          </cell>
          <cell r="R31" t="str">
            <v>151-00-0657572-1</v>
          </cell>
        </row>
        <row r="32">
          <cell r="C32" t="str">
            <v>HERIANTO</v>
          </cell>
          <cell r="D32" t="str">
            <v>AWAK 1</v>
          </cell>
          <cell r="E32">
            <v>21</v>
          </cell>
          <cell r="F32">
            <v>1694250</v>
          </cell>
          <cell r="G32">
            <v>362500</v>
          </cell>
          <cell r="H32">
            <v>2056750</v>
          </cell>
          <cell r="I32">
            <v>17000</v>
          </cell>
          <cell r="J32">
            <v>400000</v>
          </cell>
          <cell r="K32">
            <v>0</v>
          </cell>
          <cell r="L32">
            <v>757000</v>
          </cell>
          <cell r="M32">
            <v>2813750</v>
          </cell>
          <cell r="N32">
            <v>20567.5</v>
          </cell>
          <cell r="O32">
            <v>41135</v>
          </cell>
          <cell r="P32">
            <v>10283.75</v>
          </cell>
          <cell r="Q32">
            <v>2762331.25</v>
          </cell>
          <cell r="R32" t="str">
            <v>900-00-2108742-5</v>
          </cell>
        </row>
        <row r="33">
          <cell r="C33" t="str">
            <v>IDRIS</v>
          </cell>
          <cell r="D33" t="str">
            <v>AWAK 1</v>
          </cell>
          <cell r="E33">
            <v>25</v>
          </cell>
          <cell r="F33">
            <v>1694250</v>
          </cell>
          <cell r="G33">
            <v>362500</v>
          </cell>
          <cell r="H33">
            <v>2056750</v>
          </cell>
          <cell r="I33">
            <v>17000</v>
          </cell>
          <cell r="J33">
            <v>400000</v>
          </cell>
          <cell r="K33">
            <v>0</v>
          </cell>
          <cell r="L33">
            <v>825000</v>
          </cell>
          <cell r="M33">
            <v>2881750</v>
          </cell>
          <cell r="N33">
            <v>20567.5</v>
          </cell>
          <cell r="O33">
            <v>41135</v>
          </cell>
          <cell r="P33">
            <v>10283.75</v>
          </cell>
          <cell r="Q33">
            <v>2830331.25</v>
          </cell>
          <cell r="R33" t="str">
            <v>151-00-0657522-6</v>
          </cell>
        </row>
        <row r="34">
          <cell r="C34" t="str">
            <v>IMRAN</v>
          </cell>
          <cell r="D34" t="str">
            <v>AWAK 1</v>
          </cell>
          <cell r="E34">
            <v>14</v>
          </cell>
          <cell r="F34">
            <v>1694250</v>
          </cell>
          <cell r="G34">
            <v>362500</v>
          </cell>
          <cell r="H34">
            <v>2056750</v>
          </cell>
          <cell r="I34">
            <v>17000</v>
          </cell>
          <cell r="J34">
            <v>400000</v>
          </cell>
          <cell r="K34">
            <v>0</v>
          </cell>
          <cell r="L34">
            <v>638000</v>
          </cell>
          <cell r="M34">
            <v>2694750</v>
          </cell>
          <cell r="N34">
            <v>20567.5</v>
          </cell>
          <cell r="O34">
            <v>41135</v>
          </cell>
          <cell r="P34">
            <v>10283.75</v>
          </cell>
          <cell r="Q34">
            <v>2643331.25</v>
          </cell>
          <cell r="R34" t="str">
            <v>151-00-0651354-0</v>
          </cell>
        </row>
        <row r="35">
          <cell r="C35" t="str">
            <v>IRSAN A. SADU</v>
          </cell>
          <cell r="D35" t="str">
            <v>AWAK 1</v>
          </cell>
          <cell r="E35">
            <v>18</v>
          </cell>
          <cell r="F35">
            <v>1694250</v>
          </cell>
          <cell r="G35">
            <v>362500</v>
          </cell>
          <cell r="H35">
            <v>2056750</v>
          </cell>
          <cell r="I35">
            <v>17000</v>
          </cell>
          <cell r="J35">
            <v>400000</v>
          </cell>
          <cell r="K35">
            <v>0</v>
          </cell>
          <cell r="L35">
            <v>706000</v>
          </cell>
          <cell r="M35">
            <v>2762750</v>
          </cell>
          <cell r="N35">
            <v>20567.5</v>
          </cell>
          <cell r="O35">
            <v>41135</v>
          </cell>
          <cell r="P35">
            <v>10283.75</v>
          </cell>
          <cell r="Q35">
            <v>2711331.25</v>
          </cell>
          <cell r="R35" t="str">
            <v>151-00-0657494-8</v>
          </cell>
        </row>
        <row r="36">
          <cell r="C36" t="str">
            <v>JAMALUDDIN</v>
          </cell>
          <cell r="D36" t="str">
            <v>AWAK 1</v>
          </cell>
          <cell r="E36">
            <v>25</v>
          </cell>
          <cell r="F36">
            <v>1694250</v>
          </cell>
          <cell r="G36">
            <v>362500</v>
          </cell>
          <cell r="H36">
            <v>2056750</v>
          </cell>
          <cell r="I36">
            <v>17000</v>
          </cell>
          <cell r="J36">
            <v>400000</v>
          </cell>
          <cell r="K36">
            <v>0</v>
          </cell>
          <cell r="L36">
            <v>825000</v>
          </cell>
          <cell r="M36">
            <v>2881750</v>
          </cell>
          <cell r="N36">
            <v>20567.5</v>
          </cell>
          <cell r="O36">
            <v>41135</v>
          </cell>
          <cell r="P36">
            <v>10283.75</v>
          </cell>
          <cell r="Q36">
            <v>2830331.25</v>
          </cell>
          <cell r="R36" t="str">
            <v>151-00-0657567-1</v>
          </cell>
        </row>
        <row r="37">
          <cell r="C37" t="str">
            <v>JUFRI</v>
          </cell>
          <cell r="D37" t="str">
            <v>AWAK 1</v>
          </cell>
          <cell r="E37">
            <v>26</v>
          </cell>
          <cell r="F37">
            <v>1694250</v>
          </cell>
          <cell r="G37">
            <v>362500</v>
          </cell>
          <cell r="H37">
            <v>2056750</v>
          </cell>
          <cell r="I37">
            <v>17000</v>
          </cell>
          <cell r="J37">
            <v>400000</v>
          </cell>
          <cell r="K37">
            <v>0</v>
          </cell>
          <cell r="L37">
            <v>842000</v>
          </cell>
          <cell r="M37">
            <v>2898750</v>
          </cell>
          <cell r="N37">
            <v>20567.5</v>
          </cell>
          <cell r="O37">
            <v>41135</v>
          </cell>
          <cell r="P37">
            <v>10283.75</v>
          </cell>
          <cell r="Q37">
            <v>2847331.25</v>
          </cell>
          <cell r="R37" t="str">
            <v>151-00-0657595-2</v>
          </cell>
        </row>
        <row r="38">
          <cell r="C38" t="str">
            <v>MASLUPI</v>
          </cell>
          <cell r="D38" t="str">
            <v>AWAK 1</v>
          </cell>
          <cell r="E38">
            <v>21</v>
          </cell>
          <cell r="F38">
            <v>1694250</v>
          </cell>
          <cell r="G38">
            <v>362500</v>
          </cell>
          <cell r="H38">
            <v>2056750</v>
          </cell>
          <cell r="I38">
            <v>17000</v>
          </cell>
          <cell r="J38">
            <v>400000</v>
          </cell>
          <cell r="K38">
            <v>0</v>
          </cell>
          <cell r="L38">
            <v>757000</v>
          </cell>
          <cell r="M38">
            <v>2813750</v>
          </cell>
          <cell r="N38">
            <v>20567.5</v>
          </cell>
          <cell r="O38">
            <v>41135</v>
          </cell>
          <cell r="P38">
            <v>10283.75</v>
          </cell>
          <cell r="Q38">
            <v>2762331.25</v>
          </cell>
          <cell r="R38" t="str">
            <v>151-00-0657599-4</v>
          </cell>
        </row>
        <row r="39">
          <cell r="C39" t="str">
            <v>MAWIR</v>
          </cell>
          <cell r="D39" t="str">
            <v>AWAK 1</v>
          </cell>
          <cell r="E39">
            <v>26</v>
          </cell>
          <cell r="F39">
            <v>1694250</v>
          </cell>
          <cell r="G39">
            <v>362500</v>
          </cell>
          <cell r="H39">
            <v>2056750</v>
          </cell>
          <cell r="I39">
            <v>17000</v>
          </cell>
          <cell r="J39">
            <v>400000</v>
          </cell>
          <cell r="K39">
            <v>0</v>
          </cell>
          <cell r="L39">
            <v>842000</v>
          </cell>
          <cell r="M39">
            <v>2898750</v>
          </cell>
          <cell r="N39">
            <v>20567.5</v>
          </cell>
          <cell r="O39">
            <v>41135</v>
          </cell>
          <cell r="P39">
            <v>10283.75</v>
          </cell>
          <cell r="Q39">
            <v>2847331.25</v>
          </cell>
          <cell r="R39" t="str">
            <v>151-00-0657526-7</v>
          </cell>
        </row>
        <row r="40">
          <cell r="C40" t="str">
            <v>MOH. BAKRI</v>
          </cell>
          <cell r="D40" t="str">
            <v>AWAK 1</v>
          </cell>
          <cell r="E40">
            <v>23</v>
          </cell>
          <cell r="F40">
            <v>1694250</v>
          </cell>
          <cell r="G40">
            <v>362500</v>
          </cell>
          <cell r="H40">
            <v>2056750</v>
          </cell>
          <cell r="I40">
            <v>17000</v>
          </cell>
          <cell r="J40">
            <v>400000</v>
          </cell>
          <cell r="K40">
            <v>0</v>
          </cell>
          <cell r="L40">
            <v>791000</v>
          </cell>
          <cell r="M40">
            <v>2847750</v>
          </cell>
          <cell r="N40">
            <v>20567.5</v>
          </cell>
          <cell r="O40">
            <v>41135</v>
          </cell>
          <cell r="P40">
            <v>10283.75</v>
          </cell>
          <cell r="Q40">
            <v>2796331.25</v>
          </cell>
          <cell r="R40" t="str">
            <v>151-00-0657568-9</v>
          </cell>
        </row>
        <row r="41">
          <cell r="C41" t="str">
            <v>MOH. FURKAN</v>
          </cell>
          <cell r="D41" t="str">
            <v>AWAK 1</v>
          </cell>
          <cell r="E41">
            <v>18</v>
          </cell>
          <cell r="F41">
            <v>1694250</v>
          </cell>
          <cell r="G41">
            <v>362500</v>
          </cell>
          <cell r="H41">
            <v>2056750</v>
          </cell>
          <cell r="I41">
            <v>17000</v>
          </cell>
          <cell r="J41">
            <v>400000</v>
          </cell>
          <cell r="K41">
            <v>0</v>
          </cell>
          <cell r="L41">
            <v>706000</v>
          </cell>
          <cell r="M41">
            <v>2762750</v>
          </cell>
          <cell r="N41">
            <v>20567.5</v>
          </cell>
          <cell r="O41">
            <v>41135</v>
          </cell>
          <cell r="P41">
            <v>10283.75</v>
          </cell>
          <cell r="Q41">
            <v>2711331.25</v>
          </cell>
          <cell r="R41" t="str">
            <v>151-00-0657500-2</v>
          </cell>
        </row>
        <row r="42">
          <cell r="C42" t="str">
            <v>NASRIN</v>
          </cell>
          <cell r="D42" t="str">
            <v>AWAK 1</v>
          </cell>
          <cell r="E42">
            <v>25</v>
          </cell>
          <cell r="F42">
            <v>1694250</v>
          </cell>
          <cell r="G42">
            <v>362500</v>
          </cell>
          <cell r="H42">
            <v>2056750</v>
          </cell>
          <cell r="I42">
            <v>17000</v>
          </cell>
          <cell r="J42">
            <v>400000</v>
          </cell>
          <cell r="K42">
            <v>0</v>
          </cell>
          <cell r="L42">
            <v>825000</v>
          </cell>
          <cell r="M42">
            <v>2881750</v>
          </cell>
          <cell r="N42">
            <v>20567.5</v>
          </cell>
          <cell r="O42">
            <v>41135</v>
          </cell>
          <cell r="P42">
            <v>10283.75</v>
          </cell>
          <cell r="Q42">
            <v>2830331.25</v>
          </cell>
          <cell r="R42" t="str">
            <v>151-00-0657571-3</v>
          </cell>
        </row>
        <row r="43">
          <cell r="C43" t="str">
            <v>NUR SALAM</v>
          </cell>
          <cell r="D43" t="str">
            <v>AWAK 1</v>
          </cell>
          <cell r="E43">
            <v>24</v>
          </cell>
          <cell r="F43">
            <v>1694250</v>
          </cell>
          <cell r="G43">
            <v>362500</v>
          </cell>
          <cell r="H43">
            <v>2056750</v>
          </cell>
          <cell r="I43">
            <v>17000</v>
          </cell>
          <cell r="J43">
            <v>400000</v>
          </cell>
          <cell r="K43">
            <v>0</v>
          </cell>
          <cell r="L43">
            <v>808000</v>
          </cell>
          <cell r="M43">
            <v>2864750</v>
          </cell>
          <cell r="N43">
            <v>20567.5</v>
          </cell>
          <cell r="O43">
            <v>41135</v>
          </cell>
          <cell r="P43">
            <v>10283.75</v>
          </cell>
          <cell r="Q43">
            <v>2813331.25</v>
          </cell>
          <cell r="R43" t="str">
            <v>151-00-0657517-6</v>
          </cell>
        </row>
        <row r="44">
          <cell r="C44" t="str">
            <v>OCANG</v>
          </cell>
          <cell r="D44" t="str">
            <v>AWAK 1</v>
          </cell>
          <cell r="E44">
            <v>26</v>
          </cell>
          <cell r="F44">
            <v>1694250</v>
          </cell>
          <cell r="G44">
            <v>362500</v>
          </cell>
          <cell r="H44">
            <v>2056750</v>
          </cell>
          <cell r="I44">
            <v>17000</v>
          </cell>
          <cell r="J44">
            <v>400000</v>
          </cell>
          <cell r="K44">
            <v>0</v>
          </cell>
          <cell r="L44">
            <v>842000</v>
          </cell>
          <cell r="M44">
            <v>2898750</v>
          </cell>
          <cell r="N44">
            <v>20567.5</v>
          </cell>
          <cell r="O44">
            <v>41135</v>
          </cell>
          <cell r="P44">
            <v>10283.75</v>
          </cell>
          <cell r="Q44">
            <v>2847331.25</v>
          </cell>
          <cell r="R44" t="str">
            <v>151-00-0657480-7</v>
          </cell>
        </row>
        <row r="45">
          <cell r="C45" t="str">
            <v>RAJAONA LASULE</v>
          </cell>
          <cell r="D45" t="str">
            <v>AWAK 1</v>
          </cell>
          <cell r="E45">
            <v>27</v>
          </cell>
          <cell r="F45">
            <v>1694250</v>
          </cell>
          <cell r="G45">
            <v>362500</v>
          </cell>
          <cell r="H45">
            <v>2056750</v>
          </cell>
          <cell r="I45">
            <v>17000</v>
          </cell>
          <cell r="J45">
            <v>400000</v>
          </cell>
          <cell r="K45">
            <v>0</v>
          </cell>
          <cell r="L45">
            <v>859000</v>
          </cell>
          <cell r="M45">
            <v>2915750</v>
          </cell>
          <cell r="N45">
            <v>20567.5</v>
          </cell>
          <cell r="O45">
            <v>41135</v>
          </cell>
          <cell r="P45">
            <v>10283.75</v>
          </cell>
          <cell r="Q45">
            <v>2864331.25</v>
          </cell>
          <cell r="R45" t="str">
            <v>151-00-0657564-8</v>
          </cell>
        </row>
        <row r="46">
          <cell r="C46" t="str">
            <v>RIDWAN</v>
          </cell>
          <cell r="D46" t="str">
            <v>AWAK 1</v>
          </cell>
          <cell r="E46">
            <v>27</v>
          </cell>
          <cell r="F46">
            <v>1694250</v>
          </cell>
          <cell r="G46">
            <v>362500</v>
          </cell>
          <cell r="H46">
            <v>2056750</v>
          </cell>
          <cell r="I46">
            <v>17000</v>
          </cell>
          <cell r="J46">
            <v>400000</v>
          </cell>
          <cell r="K46">
            <v>0</v>
          </cell>
          <cell r="L46">
            <v>859000</v>
          </cell>
          <cell r="M46">
            <v>2915750</v>
          </cell>
          <cell r="N46">
            <v>20567.5</v>
          </cell>
          <cell r="O46">
            <v>41135</v>
          </cell>
          <cell r="P46">
            <v>10283.75</v>
          </cell>
          <cell r="Q46">
            <v>2864331.25</v>
          </cell>
          <cell r="R46" t="str">
            <v>151-00-0657475-7</v>
          </cell>
        </row>
        <row r="47">
          <cell r="C47" t="str">
            <v>RUSLAN</v>
          </cell>
          <cell r="D47" t="str">
            <v>AWAK 1</v>
          </cell>
          <cell r="E47">
            <v>20</v>
          </cell>
          <cell r="F47">
            <v>1694250</v>
          </cell>
          <cell r="G47">
            <v>362500</v>
          </cell>
          <cell r="H47">
            <v>2056750</v>
          </cell>
          <cell r="I47">
            <v>17000</v>
          </cell>
          <cell r="J47">
            <v>400000</v>
          </cell>
          <cell r="K47">
            <v>0</v>
          </cell>
          <cell r="L47">
            <v>740000</v>
          </cell>
          <cell r="M47">
            <v>2796750</v>
          </cell>
          <cell r="N47">
            <v>20567.5</v>
          </cell>
          <cell r="O47">
            <v>41135</v>
          </cell>
          <cell r="P47">
            <v>10283.75</v>
          </cell>
          <cell r="Q47">
            <v>2745331.25</v>
          </cell>
          <cell r="R47" t="str">
            <v>151-00-0657574-7</v>
          </cell>
        </row>
        <row r="48">
          <cell r="C48" t="str">
            <v>RUSMIN L. RUMPANGUDU</v>
          </cell>
          <cell r="D48" t="str">
            <v>AWAK 1</v>
          </cell>
          <cell r="E48">
            <v>27</v>
          </cell>
          <cell r="F48">
            <v>1694250</v>
          </cell>
          <cell r="G48">
            <v>362500</v>
          </cell>
          <cell r="H48">
            <v>2056750</v>
          </cell>
          <cell r="I48">
            <v>17000</v>
          </cell>
          <cell r="J48">
            <v>400000</v>
          </cell>
          <cell r="K48">
            <v>0</v>
          </cell>
          <cell r="L48">
            <v>859000</v>
          </cell>
          <cell r="M48">
            <v>2915750</v>
          </cell>
          <cell r="N48">
            <v>20567.5</v>
          </cell>
          <cell r="O48">
            <v>41135</v>
          </cell>
          <cell r="P48">
            <v>10283.75</v>
          </cell>
          <cell r="Q48">
            <v>2864331.25</v>
          </cell>
          <cell r="R48" t="str">
            <v>900-00-0295322-3</v>
          </cell>
        </row>
        <row r="49">
          <cell r="C49" t="str">
            <v>SUDARMIN S. LAMANDO</v>
          </cell>
          <cell r="D49" t="str">
            <v>AWAK 1</v>
          </cell>
          <cell r="E49">
            <v>23</v>
          </cell>
          <cell r="F49">
            <v>1694250</v>
          </cell>
          <cell r="G49">
            <v>362500</v>
          </cell>
          <cell r="H49">
            <v>2056750</v>
          </cell>
          <cell r="I49">
            <v>17000</v>
          </cell>
          <cell r="J49">
            <v>400000</v>
          </cell>
          <cell r="K49">
            <v>0</v>
          </cell>
          <cell r="L49">
            <v>791000</v>
          </cell>
          <cell r="M49">
            <v>2847750</v>
          </cell>
          <cell r="N49">
            <v>20567.5</v>
          </cell>
          <cell r="O49">
            <v>41135</v>
          </cell>
          <cell r="P49">
            <v>10283.75</v>
          </cell>
          <cell r="Q49">
            <v>2796331.25</v>
          </cell>
          <cell r="R49" t="str">
            <v>151-00-0657536-6</v>
          </cell>
        </row>
        <row r="50">
          <cell r="C50" t="str">
            <v>SUDIRMAN</v>
          </cell>
          <cell r="D50" t="str">
            <v>AWAK 1</v>
          </cell>
          <cell r="E50">
            <v>12</v>
          </cell>
          <cell r="F50">
            <v>1694250</v>
          </cell>
          <cell r="G50">
            <v>362500</v>
          </cell>
          <cell r="H50">
            <v>2056750</v>
          </cell>
          <cell r="I50">
            <v>17000</v>
          </cell>
          <cell r="J50">
            <v>400000</v>
          </cell>
          <cell r="K50">
            <v>0</v>
          </cell>
          <cell r="L50">
            <v>604000</v>
          </cell>
          <cell r="M50">
            <v>2660750</v>
          </cell>
          <cell r="N50">
            <v>20567.5</v>
          </cell>
          <cell r="O50">
            <v>41135</v>
          </cell>
          <cell r="P50">
            <v>10283.75</v>
          </cell>
          <cell r="Q50">
            <v>2609331.25</v>
          </cell>
          <cell r="R50" t="str">
            <v>151-00-0657520-0</v>
          </cell>
        </row>
        <row r="51">
          <cell r="C51" t="str">
            <v>SYARIFUDDIN</v>
          </cell>
          <cell r="D51" t="str">
            <v>AWAK 1</v>
          </cell>
          <cell r="E51">
            <v>23</v>
          </cell>
          <cell r="F51">
            <v>1694250</v>
          </cell>
          <cell r="G51">
            <v>362500</v>
          </cell>
          <cell r="H51">
            <v>2056750</v>
          </cell>
          <cell r="I51">
            <v>17000</v>
          </cell>
          <cell r="J51">
            <v>400000</v>
          </cell>
          <cell r="K51">
            <v>0</v>
          </cell>
          <cell r="L51">
            <v>791000</v>
          </cell>
          <cell r="M51">
            <v>2847750</v>
          </cell>
          <cell r="N51">
            <v>20567.5</v>
          </cell>
          <cell r="O51">
            <v>41135</v>
          </cell>
          <cell r="P51">
            <v>10283.75</v>
          </cell>
          <cell r="Q51">
            <v>2796331.25</v>
          </cell>
          <cell r="R51" t="str">
            <v>151-00-0657528-3</v>
          </cell>
        </row>
        <row r="52">
          <cell r="C52" t="str">
            <v>TASRIF</v>
          </cell>
          <cell r="D52" t="str">
            <v>AWAK 1</v>
          </cell>
          <cell r="E52">
            <v>26</v>
          </cell>
          <cell r="F52">
            <v>1694250</v>
          </cell>
          <cell r="G52">
            <v>362500</v>
          </cell>
          <cell r="H52">
            <v>2056750</v>
          </cell>
          <cell r="I52">
            <v>17000</v>
          </cell>
          <cell r="J52">
            <v>400000</v>
          </cell>
          <cell r="K52">
            <v>0</v>
          </cell>
          <cell r="L52">
            <v>842000</v>
          </cell>
          <cell r="M52">
            <v>2898750</v>
          </cell>
          <cell r="N52">
            <v>20567.5</v>
          </cell>
          <cell r="O52">
            <v>41135</v>
          </cell>
          <cell r="P52">
            <v>10283.75</v>
          </cell>
          <cell r="Q52">
            <v>2847331.25</v>
          </cell>
          <cell r="R52" t="str">
            <v>151-00-0657498-9</v>
          </cell>
        </row>
        <row r="53">
          <cell r="C53" t="str">
            <v>ZAKIR LEHO</v>
          </cell>
          <cell r="D53" t="str">
            <v>AWAK 1</v>
          </cell>
          <cell r="E53">
            <v>28</v>
          </cell>
          <cell r="F53">
            <v>1694250</v>
          </cell>
          <cell r="G53">
            <v>362500</v>
          </cell>
          <cell r="H53">
            <v>2056750</v>
          </cell>
          <cell r="I53">
            <v>17000</v>
          </cell>
          <cell r="J53">
            <v>400000</v>
          </cell>
          <cell r="K53">
            <v>0</v>
          </cell>
          <cell r="L53">
            <v>876000</v>
          </cell>
          <cell r="M53">
            <v>2932750</v>
          </cell>
          <cell r="N53">
            <v>20567.5</v>
          </cell>
          <cell r="O53">
            <v>41135</v>
          </cell>
          <cell r="P53">
            <v>10283.75</v>
          </cell>
          <cell r="Q53">
            <v>2881331.25</v>
          </cell>
          <cell r="R53" t="str">
            <v>151-00-0657578-8</v>
          </cell>
        </row>
        <row r="58">
          <cell r="C58" t="str">
            <v>ABBAS BAHUDIN</v>
          </cell>
          <cell r="D58" t="str">
            <v>AWAK 2</v>
          </cell>
          <cell r="E58">
            <v>23</v>
          </cell>
          <cell r="F58">
            <v>1694250</v>
          </cell>
          <cell r="G58">
            <v>362500</v>
          </cell>
          <cell r="H58">
            <v>2056750</v>
          </cell>
          <cell r="I58">
            <v>12000</v>
          </cell>
          <cell r="J58">
            <v>300000</v>
          </cell>
          <cell r="K58">
            <v>0</v>
          </cell>
          <cell r="L58">
            <v>576000</v>
          </cell>
          <cell r="M58">
            <v>2632750</v>
          </cell>
          <cell r="N58">
            <v>20567.5</v>
          </cell>
          <cell r="O58">
            <v>41135</v>
          </cell>
          <cell r="P58">
            <v>10283.75</v>
          </cell>
          <cell r="Q58">
            <v>2581331.25</v>
          </cell>
          <cell r="R58" t="str">
            <v>151-00-0675997-8</v>
          </cell>
        </row>
        <row r="59">
          <cell r="C59" t="str">
            <v>ADLAN</v>
          </cell>
          <cell r="D59" t="str">
            <v>AWAK 2</v>
          </cell>
          <cell r="E59">
            <v>25</v>
          </cell>
          <cell r="F59">
            <v>1694250</v>
          </cell>
          <cell r="G59">
            <v>362500</v>
          </cell>
          <cell r="H59">
            <v>2056750</v>
          </cell>
          <cell r="I59">
            <v>12000</v>
          </cell>
          <cell r="J59">
            <v>300000</v>
          </cell>
          <cell r="K59">
            <v>0</v>
          </cell>
          <cell r="L59">
            <v>600000</v>
          </cell>
          <cell r="M59">
            <v>2656750</v>
          </cell>
          <cell r="N59">
            <v>20567.5</v>
          </cell>
          <cell r="O59">
            <v>41135</v>
          </cell>
          <cell r="P59">
            <v>10283.75</v>
          </cell>
          <cell r="Q59">
            <v>2605331.25</v>
          </cell>
          <cell r="R59" t="str">
            <v>151-00-0657488-0</v>
          </cell>
        </row>
        <row r="60">
          <cell r="C60" t="str">
            <v>BACHRUDIN B LAMANDO</v>
          </cell>
          <cell r="D60" t="str">
            <v>AWAK 2</v>
          </cell>
          <cell r="E60">
            <v>20</v>
          </cell>
          <cell r="F60">
            <v>1694250</v>
          </cell>
          <cell r="G60">
            <v>362500</v>
          </cell>
          <cell r="H60">
            <v>2056750</v>
          </cell>
          <cell r="I60">
            <v>12000</v>
          </cell>
          <cell r="J60">
            <v>300000</v>
          </cell>
          <cell r="K60">
            <v>0</v>
          </cell>
          <cell r="L60">
            <v>540000</v>
          </cell>
          <cell r="M60">
            <v>2596750</v>
          </cell>
          <cell r="N60">
            <v>20567.5</v>
          </cell>
          <cell r="O60">
            <v>41135</v>
          </cell>
          <cell r="P60">
            <v>10283.75</v>
          </cell>
          <cell r="Q60">
            <v>2545331.25</v>
          </cell>
          <cell r="R60" t="str">
            <v>151-00-0657589-5</v>
          </cell>
        </row>
        <row r="61">
          <cell r="C61" t="str">
            <v>BAMBANG IRAWAN</v>
          </cell>
          <cell r="D61" t="str">
            <v>AWAK 2</v>
          </cell>
          <cell r="E61">
            <v>23</v>
          </cell>
          <cell r="F61">
            <v>1694250</v>
          </cell>
          <cell r="G61">
            <v>362500</v>
          </cell>
          <cell r="H61">
            <v>2056750</v>
          </cell>
          <cell r="I61">
            <v>12000</v>
          </cell>
          <cell r="J61">
            <v>300000</v>
          </cell>
          <cell r="K61">
            <v>0</v>
          </cell>
          <cell r="L61">
            <v>576000</v>
          </cell>
          <cell r="M61">
            <v>2632750</v>
          </cell>
          <cell r="N61">
            <v>20567.5</v>
          </cell>
          <cell r="O61">
            <v>41135</v>
          </cell>
          <cell r="P61">
            <v>10283.75</v>
          </cell>
          <cell r="Q61">
            <v>2581331.25</v>
          </cell>
          <cell r="R61" t="str">
            <v>900-00-2334189-5</v>
          </cell>
        </row>
        <row r="62">
          <cell r="C62" t="str">
            <v>BOLIFIA</v>
          </cell>
          <cell r="D62" t="str">
            <v>AWAK 2</v>
          </cell>
          <cell r="E62">
            <v>26</v>
          </cell>
          <cell r="F62">
            <v>1694250</v>
          </cell>
          <cell r="G62">
            <v>362500</v>
          </cell>
          <cell r="H62">
            <v>2056750</v>
          </cell>
          <cell r="I62">
            <v>12000</v>
          </cell>
          <cell r="J62">
            <v>300000</v>
          </cell>
          <cell r="K62">
            <v>0</v>
          </cell>
          <cell r="L62">
            <v>612000</v>
          </cell>
          <cell r="M62">
            <v>2668750</v>
          </cell>
          <cell r="N62">
            <v>20567.5</v>
          </cell>
          <cell r="O62">
            <v>41135</v>
          </cell>
          <cell r="P62">
            <v>10283.75</v>
          </cell>
          <cell r="Q62">
            <v>2617331.25</v>
          </cell>
          <cell r="R62" t="str">
            <v>151-00-0657515-0</v>
          </cell>
        </row>
        <row r="63">
          <cell r="C63" t="str">
            <v>DARLAN U</v>
          </cell>
          <cell r="D63" t="str">
            <v>AWAK 2</v>
          </cell>
          <cell r="E63">
            <v>26</v>
          </cell>
          <cell r="F63">
            <v>1694250</v>
          </cell>
          <cell r="G63">
            <v>362500</v>
          </cell>
          <cell r="H63">
            <v>2056750</v>
          </cell>
          <cell r="I63">
            <v>12000</v>
          </cell>
          <cell r="J63">
            <v>300000</v>
          </cell>
          <cell r="K63">
            <v>0</v>
          </cell>
          <cell r="L63">
            <v>612000</v>
          </cell>
          <cell r="M63">
            <v>2668750</v>
          </cell>
          <cell r="N63">
            <v>20567.5</v>
          </cell>
          <cell r="O63">
            <v>41135</v>
          </cell>
          <cell r="P63">
            <v>10283.75</v>
          </cell>
          <cell r="Q63">
            <v>2617331.25</v>
          </cell>
          <cell r="R63" t="str">
            <v>151-00-0657594-5</v>
          </cell>
        </row>
        <row r="64">
          <cell r="C64" t="str">
            <v>DARWAN</v>
          </cell>
          <cell r="D64" t="str">
            <v>AWAK 2</v>
          </cell>
          <cell r="E64">
            <v>25</v>
          </cell>
          <cell r="F64">
            <v>1694250</v>
          </cell>
          <cell r="G64">
            <v>362500</v>
          </cell>
          <cell r="H64">
            <v>2056750</v>
          </cell>
          <cell r="I64">
            <v>12000</v>
          </cell>
          <cell r="J64">
            <v>300000</v>
          </cell>
          <cell r="K64">
            <v>0</v>
          </cell>
          <cell r="L64">
            <v>600000</v>
          </cell>
          <cell r="M64">
            <v>2656750</v>
          </cell>
          <cell r="N64">
            <v>20567.5</v>
          </cell>
          <cell r="O64">
            <v>41135</v>
          </cell>
          <cell r="P64">
            <v>10283.75</v>
          </cell>
          <cell r="Q64">
            <v>2605331.25</v>
          </cell>
          <cell r="R64" t="str">
            <v>151-00-0657502-8</v>
          </cell>
        </row>
        <row r="65">
          <cell r="C65" t="str">
            <v>HARIS</v>
          </cell>
          <cell r="D65" t="str">
            <v>AWAK 2</v>
          </cell>
          <cell r="E65">
            <v>0</v>
          </cell>
          <cell r="F65">
            <v>1694250</v>
          </cell>
          <cell r="G65">
            <v>362500</v>
          </cell>
          <cell r="H65">
            <v>2056750</v>
          </cell>
          <cell r="I65">
            <v>12000</v>
          </cell>
          <cell r="J65">
            <v>300000</v>
          </cell>
          <cell r="K65">
            <v>0</v>
          </cell>
          <cell r="L65">
            <v>300000</v>
          </cell>
          <cell r="M65">
            <v>2356750</v>
          </cell>
          <cell r="N65">
            <v>20567.5</v>
          </cell>
          <cell r="O65">
            <v>41135</v>
          </cell>
          <cell r="P65">
            <v>10283.75</v>
          </cell>
          <cell r="Q65">
            <v>2305331.25</v>
          </cell>
          <cell r="R65" t="str">
            <v>151-00-0657581-2</v>
          </cell>
        </row>
        <row r="66">
          <cell r="C66" t="str">
            <v>HENDI WIJAYA</v>
          </cell>
          <cell r="D66" t="str">
            <v>AWAK 2</v>
          </cell>
          <cell r="E66">
            <v>25</v>
          </cell>
          <cell r="F66">
            <v>1694250</v>
          </cell>
          <cell r="G66">
            <v>362500</v>
          </cell>
          <cell r="H66">
            <v>2056750</v>
          </cell>
          <cell r="I66">
            <v>12000</v>
          </cell>
          <cell r="J66">
            <v>300000</v>
          </cell>
          <cell r="K66">
            <v>0</v>
          </cell>
          <cell r="L66">
            <v>600000</v>
          </cell>
          <cell r="M66">
            <v>2656750</v>
          </cell>
          <cell r="N66">
            <v>20567.5</v>
          </cell>
          <cell r="O66">
            <v>41135</v>
          </cell>
          <cell r="P66">
            <v>10283.75</v>
          </cell>
          <cell r="Q66">
            <v>2605331.25</v>
          </cell>
          <cell r="R66" t="str">
            <v>151-00-0657496-3</v>
          </cell>
        </row>
        <row r="67">
          <cell r="C67" t="str">
            <v>KASMUDIN</v>
          </cell>
          <cell r="D67" t="str">
            <v>AWAK 2</v>
          </cell>
          <cell r="E67">
            <v>16</v>
          </cell>
          <cell r="F67">
            <v>1694250</v>
          </cell>
          <cell r="G67">
            <v>362500</v>
          </cell>
          <cell r="H67">
            <v>2056750</v>
          </cell>
          <cell r="I67">
            <v>12000</v>
          </cell>
          <cell r="J67">
            <v>300000</v>
          </cell>
          <cell r="K67">
            <v>0</v>
          </cell>
          <cell r="L67">
            <v>492000</v>
          </cell>
          <cell r="M67">
            <v>2548750</v>
          </cell>
          <cell r="N67">
            <v>20567.5</v>
          </cell>
          <cell r="O67">
            <v>41135</v>
          </cell>
          <cell r="P67">
            <v>10283.75</v>
          </cell>
          <cell r="Q67">
            <v>2497331.25</v>
          </cell>
          <cell r="R67" t="str">
            <v>151-00-0657478-1</v>
          </cell>
        </row>
        <row r="68">
          <cell r="C68" t="str">
            <v>LUKMIN BADAWI</v>
          </cell>
          <cell r="D68" t="str">
            <v>AWAK 2</v>
          </cell>
          <cell r="E68">
            <v>24</v>
          </cell>
          <cell r="F68">
            <v>1694250</v>
          </cell>
          <cell r="G68">
            <v>362500</v>
          </cell>
          <cell r="H68">
            <v>2056750</v>
          </cell>
          <cell r="I68">
            <v>12000</v>
          </cell>
          <cell r="J68">
            <v>300000</v>
          </cell>
          <cell r="K68">
            <v>0</v>
          </cell>
          <cell r="L68">
            <v>588000</v>
          </cell>
          <cell r="M68">
            <v>2644750</v>
          </cell>
          <cell r="N68">
            <v>20567.5</v>
          </cell>
          <cell r="O68">
            <v>41135</v>
          </cell>
          <cell r="P68">
            <v>10283.75</v>
          </cell>
          <cell r="Q68">
            <v>2593331.25</v>
          </cell>
          <cell r="R68" t="str">
            <v>151-00-0509302-3</v>
          </cell>
        </row>
        <row r="69">
          <cell r="C69" t="str">
            <v>MAMAN SYURYAWAN</v>
          </cell>
          <cell r="D69" t="str">
            <v>AWAK 2</v>
          </cell>
          <cell r="E69">
            <v>21</v>
          </cell>
          <cell r="F69">
            <v>1694250</v>
          </cell>
          <cell r="G69">
            <v>362500</v>
          </cell>
          <cell r="H69">
            <v>2056750</v>
          </cell>
          <cell r="I69">
            <v>12000</v>
          </cell>
          <cell r="J69">
            <v>300000</v>
          </cell>
          <cell r="K69">
            <v>0</v>
          </cell>
          <cell r="L69">
            <v>552000</v>
          </cell>
          <cell r="M69">
            <v>2608750</v>
          </cell>
          <cell r="N69">
            <v>20567.5</v>
          </cell>
          <cell r="O69">
            <v>41135</v>
          </cell>
          <cell r="P69">
            <v>10283.75</v>
          </cell>
          <cell r="Q69">
            <v>2557331.25</v>
          </cell>
          <cell r="R69" t="str">
            <v>151-00-0657490-6</v>
          </cell>
        </row>
        <row r="70">
          <cell r="C70" t="str">
            <v>MUSTAPA</v>
          </cell>
          <cell r="D70" t="str">
            <v>AWAK 2</v>
          </cell>
          <cell r="E70">
            <v>8</v>
          </cell>
          <cell r="F70">
            <v>1694250</v>
          </cell>
          <cell r="G70">
            <v>362500</v>
          </cell>
          <cell r="H70">
            <v>2056750</v>
          </cell>
          <cell r="I70">
            <v>12000</v>
          </cell>
          <cell r="J70">
            <v>300000</v>
          </cell>
          <cell r="K70">
            <v>0</v>
          </cell>
          <cell r="L70">
            <v>396000</v>
          </cell>
          <cell r="M70">
            <v>2452750</v>
          </cell>
          <cell r="N70">
            <v>20567.5</v>
          </cell>
          <cell r="O70">
            <v>41135</v>
          </cell>
          <cell r="P70">
            <v>10283.75</v>
          </cell>
          <cell r="Q70">
            <v>2401331.25</v>
          </cell>
          <cell r="R70" t="str">
            <v>151-00-0657476-5</v>
          </cell>
        </row>
        <row r="71">
          <cell r="C71" t="str">
            <v>PARWAN</v>
          </cell>
          <cell r="D71" t="str">
            <v>AWAK 2</v>
          </cell>
          <cell r="E71">
            <v>25</v>
          </cell>
          <cell r="F71">
            <v>1694250</v>
          </cell>
          <cell r="G71">
            <v>362500</v>
          </cell>
          <cell r="H71">
            <v>2056750</v>
          </cell>
          <cell r="I71">
            <v>12000</v>
          </cell>
          <cell r="J71">
            <v>300000</v>
          </cell>
          <cell r="K71">
            <v>0</v>
          </cell>
          <cell r="L71">
            <v>600000</v>
          </cell>
          <cell r="M71">
            <v>2656750</v>
          </cell>
          <cell r="N71">
            <v>20567.5</v>
          </cell>
          <cell r="O71">
            <v>41135</v>
          </cell>
          <cell r="P71">
            <v>10283.75</v>
          </cell>
          <cell r="Q71">
            <v>2605331.25</v>
          </cell>
          <cell r="R71" t="str">
            <v>151-00-0657486-4</v>
          </cell>
        </row>
        <row r="72">
          <cell r="C72" t="str">
            <v>RAHMAT</v>
          </cell>
          <cell r="D72" t="str">
            <v>AWAK 2</v>
          </cell>
          <cell r="E72">
            <v>20</v>
          </cell>
          <cell r="F72">
            <v>1694250</v>
          </cell>
          <cell r="G72">
            <v>362500</v>
          </cell>
          <cell r="H72">
            <v>2056750</v>
          </cell>
          <cell r="I72">
            <v>12000</v>
          </cell>
          <cell r="J72">
            <v>300000</v>
          </cell>
          <cell r="K72">
            <v>0</v>
          </cell>
          <cell r="L72">
            <v>540000</v>
          </cell>
          <cell r="M72">
            <v>2596750</v>
          </cell>
          <cell r="N72">
            <v>20567.5</v>
          </cell>
          <cell r="O72">
            <v>41135</v>
          </cell>
          <cell r="P72">
            <v>10283.75</v>
          </cell>
          <cell r="Q72">
            <v>2545331.25</v>
          </cell>
          <cell r="R72" t="str">
            <v>151-00-0657590-3</v>
          </cell>
        </row>
        <row r="73">
          <cell r="C73" t="str">
            <v>SAPRIN OSO</v>
          </cell>
          <cell r="D73" t="str">
            <v>AWAK 2</v>
          </cell>
          <cell r="E73">
            <v>8</v>
          </cell>
          <cell r="F73">
            <v>1694250</v>
          </cell>
          <cell r="G73">
            <v>362500</v>
          </cell>
          <cell r="H73">
            <v>2056750</v>
          </cell>
          <cell r="I73">
            <v>12000</v>
          </cell>
          <cell r="J73">
            <v>300000</v>
          </cell>
          <cell r="K73">
            <v>0</v>
          </cell>
          <cell r="L73">
            <v>396000</v>
          </cell>
          <cell r="M73">
            <v>2452750</v>
          </cell>
          <cell r="N73">
            <v>20567.5</v>
          </cell>
          <cell r="O73">
            <v>41135</v>
          </cell>
          <cell r="P73">
            <v>10283.75</v>
          </cell>
          <cell r="Q73">
            <v>2401331.25</v>
          </cell>
          <cell r="R73" t="str">
            <v>151-00-0657580-4</v>
          </cell>
        </row>
        <row r="74">
          <cell r="C74" t="str">
            <v>SYAFIUDIN</v>
          </cell>
          <cell r="D74" t="str">
            <v>AWAK 2</v>
          </cell>
          <cell r="E74">
            <v>25</v>
          </cell>
          <cell r="F74">
            <v>1694250</v>
          </cell>
          <cell r="G74">
            <v>362500</v>
          </cell>
          <cell r="H74">
            <v>2056750</v>
          </cell>
          <cell r="I74">
            <v>12000</v>
          </cell>
          <cell r="J74">
            <v>300000</v>
          </cell>
          <cell r="K74">
            <v>0</v>
          </cell>
          <cell r="L74">
            <v>600000</v>
          </cell>
          <cell r="M74">
            <v>2656750</v>
          </cell>
          <cell r="N74">
            <v>20567.5</v>
          </cell>
          <cell r="O74">
            <v>41135</v>
          </cell>
          <cell r="P74">
            <v>10283.75</v>
          </cell>
          <cell r="Q74">
            <v>2605331.25</v>
          </cell>
          <cell r="R74" t="str">
            <v>151-00-0458298-4</v>
          </cell>
        </row>
        <row r="75">
          <cell r="C75" t="str">
            <v>SYUAIB</v>
          </cell>
          <cell r="D75" t="str">
            <v>AWAK 2</v>
          </cell>
          <cell r="E75">
            <v>25</v>
          </cell>
          <cell r="F75">
            <v>1694250</v>
          </cell>
          <cell r="G75">
            <v>362500</v>
          </cell>
          <cell r="H75">
            <v>2056750</v>
          </cell>
          <cell r="I75">
            <v>12000</v>
          </cell>
          <cell r="J75">
            <v>300000</v>
          </cell>
          <cell r="K75">
            <v>0</v>
          </cell>
          <cell r="L75">
            <v>600000</v>
          </cell>
          <cell r="M75">
            <v>2656750</v>
          </cell>
          <cell r="N75">
            <v>20567.5</v>
          </cell>
          <cell r="O75">
            <v>41135</v>
          </cell>
          <cell r="P75">
            <v>10283.75</v>
          </cell>
          <cell r="Q75">
            <v>2605331.25</v>
          </cell>
          <cell r="R75" t="str">
            <v>151-00-0657507-7</v>
          </cell>
        </row>
        <row r="76">
          <cell r="C76" t="str">
            <v>TAUFIK L</v>
          </cell>
          <cell r="D76" t="str">
            <v>AWAK 2</v>
          </cell>
          <cell r="E76">
            <v>22</v>
          </cell>
          <cell r="F76">
            <v>1694250</v>
          </cell>
          <cell r="G76">
            <v>362500</v>
          </cell>
          <cell r="H76">
            <v>2056750</v>
          </cell>
          <cell r="I76">
            <v>12000</v>
          </cell>
          <cell r="J76">
            <v>300000</v>
          </cell>
          <cell r="K76">
            <v>0</v>
          </cell>
          <cell r="L76">
            <v>564000</v>
          </cell>
          <cell r="M76">
            <v>2620750</v>
          </cell>
          <cell r="N76">
            <v>20567.5</v>
          </cell>
          <cell r="O76">
            <v>41135</v>
          </cell>
          <cell r="P76">
            <v>10283.75</v>
          </cell>
          <cell r="Q76">
            <v>2569331.25</v>
          </cell>
          <cell r="R76" t="str">
            <v>151-00-0657579-6</v>
          </cell>
        </row>
        <row r="77">
          <cell r="C77" t="str">
            <v>UDIN</v>
          </cell>
          <cell r="D77" t="str">
            <v>AWAK 2</v>
          </cell>
          <cell r="E77">
            <v>24</v>
          </cell>
          <cell r="F77">
            <v>1694250</v>
          </cell>
          <cell r="G77">
            <v>362500</v>
          </cell>
          <cell r="H77">
            <v>2056750</v>
          </cell>
          <cell r="I77">
            <v>12000</v>
          </cell>
          <cell r="J77">
            <v>300000</v>
          </cell>
          <cell r="K77">
            <v>0</v>
          </cell>
          <cell r="L77">
            <v>588000</v>
          </cell>
          <cell r="M77">
            <v>2644750</v>
          </cell>
          <cell r="N77">
            <v>20567.5</v>
          </cell>
          <cell r="O77">
            <v>41135</v>
          </cell>
          <cell r="P77">
            <v>10283.75</v>
          </cell>
          <cell r="Q77">
            <v>2593331.25</v>
          </cell>
          <cell r="R77" t="str">
            <v>151-00-0657506-9</v>
          </cell>
        </row>
        <row r="78">
          <cell r="C78" t="str">
            <v>UJANG</v>
          </cell>
          <cell r="D78" t="str">
            <v>AWAK 2</v>
          </cell>
          <cell r="E78">
            <v>6</v>
          </cell>
          <cell r="F78">
            <v>1694250</v>
          </cell>
          <cell r="G78">
            <v>362500</v>
          </cell>
          <cell r="H78">
            <v>2056750</v>
          </cell>
          <cell r="I78">
            <v>12000</v>
          </cell>
          <cell r="J78">
            <v>300000</v>
          </cell>
          <cell r="K78">
            <v>0</v>
          </cell>
          <cell r="L78">
            <v>372000</v>
          </cell>
          <cell r="M78">
            <v>2428750</v>
          </cell>
          <cell r="N78">
            <v>20567.5</v>
          </cell>
          <cell r="O78">
            <v>41135</v>
          </cell>
          <cell r="P78">
            <v>10283.75</v>
          </cell>
          <cell r="Q78">
            <v>2377331.25</v>
          </cell>
          <cell r="R78" t="str">
            <v>151-00-0657477-3</v>
          </cell>
        </row>
        <row r="79">
          <cell r="C79" t="str">
            <v>WIWIN</v>
          </cell>
          <cell r="D79" t="str">
            <v>AWAK 2</v>
          </cell>
          <cell r="E79">
            <v>13</v>
          </cell>
          <cell r="F79">
            <v>1694250</v>
          </cell>
          <cell r="G79">
            <v>362500</v>
          </cell>
          <cell r="H79">
            <v>2056750</v>
          </cell>
          <cell r="I79">
            <v>12000</v>
          </cell>
          <cell r="J79">
            <v>300000</v>
          </cell>
          <cell r="K79">
            <v>0</v>
          </cell>
          <cell r="L79">
            <v>456000</v>
          </cell>
          <cell r="M79">
            <v>2512750</v>
          </cell>
          <cell r="N79">
            <v>20567.5</v>
          </cell>
          <cell r="O79">
            <v>41135</v>
          </cell>
          <cell r="P79">
            <v>10283.75</v>
          </cell>
          <cell r="Q79">
            <v>2461331.25</v>
          </cell>
          <cell r="R79" t="str">
            <v>900-00-1927762-4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PO"/>
      <sheetName val="AMPENAN"/>
      <sheetName val="BALI"/>
      <sheetName val="BALIKPAPAN"/>
      <sheetName val="BANJARMASIN"/>
      <sheetName val="BITUNG"/>
      <sheetName val="DONGGALA"/>
      <sheetName val="DUMAI"/>
      <sheetName val="GORONTALO"/>
      <sheetName val="JAMBI"/>
      <sheetName val="KENDARI"/>
      <sheetName val="KRUENG "/>
      <sheetName val="LAMPUNG"/>
      <sheetName val="LHOKSEUMAWE"/>
      <sheetName val="MAKASSAR"/>
      <sheetName val="MEDAN"/>
      <sheetName val="PADANG"/>
      <sheetName val="PALEMBANG "/>
      <sheetName val="PAMA"/>
      <sheetName val="PALOPO"/>
      <sheetName val="PARE-PARE"/>
      <sheetName val="PLUMPANG"/>
      <sheetName val="PONTIANAK "/>
      <sheetName val="SAMARINDA"/>
      <sheetName val=" SIAK"/>
      <sheetName val="SIBOLGA"/>
      <sheetName val="SURABAYA"/>
      <sheetName val="TENAU"/>
      <sheetName val="WAINGAPU"/>
      <sheetName val="APMS"/>
      <sheetName val="GUNUNG SITOL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0">
          <cell r="C10" t="str">
            <v>AGUSNITA</v>
          </cell>
          <cell r="D10" t="str">
            <v>Coutemer Service</v>
          </cell>
          <cell r="E10">
            <v>24</v>
          </cell>
        </row>
        <row r="11">
          <cell r="C11" t="str">
            <v>AIDISAL</v>
          </cell>
          <cell r="D11" t="str">
            <v>Ast. Mekanik</v>
          </cell>
          <cell r="E11">
            <v>24</v>
          </cell>
        </row>
        <row r="12">
          <cell r="C12" t="str">
            <v>ASBEN LUMBAN TORUAN</v>
          </cell>
          <cell r="D12" t="str">
            <v>Ast. Mekanik</v>
          </cell>
          <cell r="E12">
            <v>24</v>
          </cell>
        </row>
        <row r="13">
          <cell r="C13" t="str">
            <v>BUDI SUPRAYOGI</v>
          </cell>
          <cell r="D13" t="str">
            <v>ast hse</v>
          </cell>
          <cell r="E13">
            <v>24</v>
          </cell>
        </row>
        <row r="14">
          <cell r="C14" t="str">
            <v>DELVI RAHMADANI</v>
          </cell>
          <cell r="D14" t="str">
            <v>Administrasi</v>
          </cell>
          <cell r="E14">
            <v>21</v>
          </cell>
        </row>
        <row r="15">
          <cell r="C15" t="str">
            <v>DIKAR GULTOM</v>
          </cell>
          <cell r="D15" t="str">
            <v xml:space="preserve">Pws. Lapangan </v>
          </cell>
          <cell r="E15">
            <v>24</v>
          </cell>
        </row>
        <row r="16">
          <cell r="C16" t="str">
            <v>FARIZ PRASTYA SUNGKAR</v>
          </cell>
          <cell r="D16" t="str">
            <v>Dispatcher</v>
          </cell>
          <cell r="E16">
            <v>22</v>
          </cell>
        </row>
        <row r="17">
          <cell r="C17" t="str">
            <v>GENO HANDANA</v>
          </cell>
          <cell r="D17" t="str">
            <v>Dispatcher</v>
          </cell>
          <cell r="E17">
            <v>23</v>
          </cell>
        </row>
        <row r="18">
          <cell r="C18" t="str">
            <v>HAZANI</v>
          </cell>
          <cell r="D18" t="str">
            <v>Pengatur MT</v>
          </cell>
          <cell r="E18">
            <v>24</v>
          </cell>
        </row>
        <row r="19">
          <cell r="C19" t="str">
            <v>HENGKI IRAWAN</v>
          </cell>
          <cell r="D19" t="str">
            <v>IT Champion</v>
          </cell>
          <cell r="E19">
            <v>24</v>
          </cell>
        </row>
        <row r="20">
          <cell r="C20" t="str">
            <v>KIKI ZULKARNAIN NST.</v>
          </cell>
          <cell r="D20" t="str">
            <v>Pengawas QQ</v>
          </cell>
          <cell r="E20">
            <v>24</v>
          </cell>
        </row>
        <row r="21">
          <cell r="C21" t="str">
            <v>MANAHAN SIPAYUNG</v>
          </cell>
          <cell r="D21" t="str">
            <v>Ast. Mekanik</v>
          </cell>
          <cell r="E21">
            <v>24</v>
          </cell>
        </row>
        <row r="22">
          <cell r="C22" t="str">
            <v>MASHENDRA</v>
          </cell>
          <cell r="D22" t="str">
            <v>Pws.QHSE</v>
          </cell>
          <cell r="E22">
            <v>24</v>
          </cell>
        </row>
        <row r="23">
          <cell r="C23" t="str">
            <v>RENI BUDIARTI</v>
          </cell>
          <cell r="D23" t="str">
            <v>PWS. Administrasi</v>
          </cell>
          <cell r="E23">
            <v>24</v>
          </cell>
        </row>
        <row r="24">
          <cell r="C24" t="str">
            <v>RIA JAYA CAHYANTI</v>
          </cell>
          <cell r="D24" t="str">
            <v>HRD</v>
          </cell>
          <cell r="E24">
            <v>24</v>
          </cell>
        </row>
        <row r="25">
          <cell r="C25" t="str">
            <v>SUHAIMI</v>
          </cell>
          <cell r="D25" t="str">
            <v>bottom loader</v>
          </cell>
          <cell r="E25">
            <v>24</v>
          </cell>
        </row>
        <row r="26">
          <cell r="C26" t="str">
            <v>SURISWAN PERMANA</v>
          </cell>
          <cell r="D26" t="str">
            <v xml:space="preserve">Petugas Bottom Loder </v>
          </cell>
          <cell r="E26">
            <v>24</v>
          </cell>
        </row>
        <row r="27">
          <cell r="C27" t="str">
            <v>seswita yunia sari</v>
          </cell>
          <cell r="D27" t="str">
            <v>Tenaga Medis</v>
          </cell>
          <cell r="E27">
            <v>24</v>
          </cell>
        </row>
        <row r="28">
          <cell r="C28" t="str">
            <v>RAHMAD EKA PUTRA</v>
          </cell>
          <cell r="D28" t="str">
            <v>Pws Utama</v>
          </cell>
          <cell r="E28">
            <v>24</v>
          </cell>
        </row>
        <row r="36">
          <cell r="C36" t="str">
            <v>ABDUL RAUF</v>
          </cell>
          <cell r="D36" t="str">
            <v>AWAK I</v>
          </cell>
          <cell r="E36">
            <v>12</v>
          </cell>
        </row>
        <row r="37">
          <cell r="C37" t="str">
            <v>ADEK HAMDANI</v>
          </cell>
          <cell r="D37" t="str">
            <v>AWAK I</v>
          </cell>
          <cell r="E37">
            <v>24</v>
          </cell>
        </row>
        <row r="38">
          <cell r="C38" t="str">
            <v>AGUS HARIANTO</v>
          </cell>
          <cell r="D38" t="str">
            <v>AWAK I</v>
          </cell>
          <cell r="E38">
            <v>24</v>
          </cell>
        </row>
        <row r="39">
          <cell r="C39" t="str">
            <v>AGUS PURNA IRAWAN</v>
          </cell>
          <cell r="D39" t="str">
            <v>AWAK I</v>
          </cell>
          <cell r="E39">
            <v>24</v>
          </cell>
        </row>
        <row r="40">
          <cell r="C40" t="str">
            <v>AGUS SUHARTONO</v>
          </cell>
          <cell r="D40" t="str">
            <v>AWAK I</v>
          </cell>
          <cell r="E40">
            <v>24</v>
          </cell>
        </row>
        <row r="41">
          <cell r="C41" t="str">
            <v>ALFIANDI</v>
          </cell>
          <cell r="D41" t="str">
            <v>AWAK I</v>
          </cell>
          <cell r="E41">
            <v>24</v>
          </cell>
        </row>
        <row r="42">
          <cell r="C42" t="str">
            <v>ALI ASRUN GULTOM</v>
          </cell>
          <cell r="D42" t="str">
            <v>AWAK I</v>
          </cell>
          <cell r="E42">
            <v>20</v>
          </cell>
        </row>
        <row r="43">
          <cell r="C43" t="str">
            <v>ALIMUDDIN GULTOM</v>
          </cell>
          <cell r="D43" t="str">
            <v>AWAK I</v>
          </cell>
          <cell r="E43">
            <v>24</v>
          </cell>
        </row>
        <row r="44">
          <cell r="C44" t="str">
            <v>ANDI TANJUNG</v>
          </cell>
          <cell r="D44" t="str">
            <v>AWAK I</v>
          </cell>
          <cell r="E44">
            <v>24</v>
          </cell>
        </row>
        <row r="45">
          <cell r="C45" t="str">
            <v>ARDI WIYANTO</v>
          </cell>
          <cell r="D45" t="str">
            <v>AWAK I</v>
          </cell>
          <cell r="E45">
            <v>24</v>
          </cell>
        </row>
        <row r="46">
          <cell r="C46" t="str">
            <v>ARISSON SITUMORANG</v>
          </cell>
          <cell r="D46" t="str">
            <v>AWAK I</v>
          </cell>
          <cell r="E46">
            <v>24</v>
          </cell>
        </row>
        <row r="47">
          <cell r="C47" t="str">
            <v>BAMBANG KISWANTO</v>
          </cell>
          <cell r="D47" t="str">
            <v>AWAK I</v>
          </cell>
          <cell r="E47">
            <v>24</v>
          </cell>
        </row>
        <row r="48">
          <cell r="C48" t="str">
            <v>BASIRO SIREGAR</v>
          </cell>
          <cell r="D48" t="str">
            <v>awak I</v>
          </cell>
          <cell r="E48">
            <v>24</v>
          </cell>
        </row>
        <row r="49">
          <cell r="C49" t="str">
            <v>BATARUDDIN USUP</v>
          </cell>
          <cell r="D49" t="str">
            <v>AWAK I</v>
          </cell>
          <cell r="E49">
            <v>24</v>
          </cell>
        </row>
        <row r="50">
          <cell r="C50" t="str">
            <v>BUDI HARTONO SITEPU</v>
          </cell>
          <cell r="D50" t="str">
            <v>AWAK I</v>
          </cell>
          <cell r="E50">
            <v>24</v>
          </cell>
        </row>
        <row r="51">
          <cell r="C51" t="str">
            <v>CHARLES MARBUN</v>
          </cell>
          <cell r="D51" t="str">
            <v>AWAK I</v>
          </cell>
          <cell r="E51">
            <v>24</v>
          </cell>
        </row>
        <row r="52">
          <cell r="C52" t="str">
            <v>DAHYAN</v>
          </cell>
          <cell r="D52" t="str">
            <v>AWAK I</v>
          </cell>
          <cell r="E52">
            <v>24</v>
          </cell>
        </row>
        <row r="53">
          <cell r="C53" t="str">
            <v>DANIEL FERNANDO</v>
          </cell>
          <cell r="D53" t="str">
            <v>AWAK I</v>
          </cell>
          <cell r="E53">
            <v>24</v>
          </cell>
        </row>
        <row r="54">
          <cell r="C54" t="str">
            <v>DARWINTO</v>
          </cell>
          <cell r="D54" t="str">
            <v>AWAK I</v>
          </cell>
          <cell r="E54">
            <v>24</v>
          </cell>
        </row>
        <row r="55">
          <cell r="C55" t="str">
            <v>DEDI MARTIN</v>
          </cell>
          <cell r="D55" t="str">
            <v>AWAK I</v>
          </cell>
          <cell r="E55">
            <v>24</v>
          </cell>
        </row>
        <row r="56">
          <cell r="C56" t="str">
            <v>DEKI DESWANDI</v>
          </cell>
          <cell r="D56" t="str">
            <v>AWAK I</v>
          </cell>
          <cell r="E56">
            <v>24</v>
          </cell>
        </row>
        <row r="57">
          <cell r="C57" t="str">
            <v>DIMSON GULTOM</v>
          </cell>
          <cell r="D57" t="str">
            <v>AWAK I</v>
          </cell>
          <cell r="E57">
            <v>24</v>
          </cell>
        </row>
        <row r="58">
          <cell r="C58" t="str">
            <v>DIROSO</v>
          </cell>
          <cell r="D58" t="str">
            <v>AWAK I</v>
          </cell>
          <cell r="E58">
            <v>24</v>
          </cell>
        </row>
        <row r="59">
          <cell r="C59" t="str">
            <v>EDI SAPUTRA</v>
          </cell>
          <cell r="D59" t="str">
            <v>AWAK I</v>
          </cell>
          <cell r="E59">
            <v>24</v>
          </cell>
        </row>
        <row r="60">
          <cell r="C60" t="str">
            <v>EDI SYAHPUTRA</v>
          </cell>
          <cell r="D60" t="str">
            <v>AWAK I</v>
          </cell>
          <cell r="E60">
            <v>24</v>
          </cell>
        </row>
        <row r="61">
          <cell r="C61" t="str">
            <v>EFRA HENDRIADI</v>
          </cell>
          <cell r="D61" t="str">
            <v>AWAK I</v>
          </cell>
          <cell r="E61">
            <v>23</v>
          </cell>
        </row>
        <row r="62">
          <cell r="C62" t="str">
            <v>EKO BAMBANG SYAHPUTRA</v>
          </cell>
          <cell r="D62" t="str">
            <v>AWAK I</v>
          </cell>
          <cell r="E62">
            <v>24</v>
          </cell>
        </row>
        <row r="63">
          <cell r="C63" t="str">
            <v>EKO WAHYONO</v>
          </cell>
          <cell r="D63" t="str">
            <v>AWAK I</v>
          </cell>
          <cell r="E63">
            <v>24</v>
          </cell>
        </row>
        <row r="64">
          <cell r="C64" t="str">
            <v>FADLI</v>
          </cell>
          <cell r="D64" t="str">
            <v>AWAK I</v>
          </cell>
          <cell r="E64">
            <v>24</v>
          </cell>
        </row>
        <row r="65">
          <cell r="C65" t="str">
            <v>FADLY H. MAINUR</v>
          </cell>
          <cell r="D65" t="str">
            <v>AWAK I</v>
          </cell>
          <cell r="E65">
            <v>24</v>
          </cell>
        </row>
        <row r="66">
          <cell r="C66" t="str">
            <v>FERDINAN PURBA</v>
          </cell>
          <cell r="D66" t="str">
            <v>AWAK I</v>
          </cell>
          <cell r="E66">
            <v>21</v>
          </cell>
        </row>
        <row r="67">
          <cell r="C67" t="str">
            <v>FERIZAL</v>
          </cell>
          <cell r="D67" t="str">
            <v>AWAK I</v>
          </cell>
          <cell r="E67">
            <v>24</v>
          </cell>
        </row>
        <row r="68">
          <cell r="C68" t="str">
            <v>GUSTI ROZADI</v>
          </cell>
          <cell r="D68" t="str">
            <v>AWAK I</v>
          </cell>
          <cell r="E68">
            <v>24</v>
          </cell>
        </row>
        <row r="69">
          <cell r="C69" t="str">
            <v>HALIM ADI SAPUTRA RANGKUTI</v>
          </cell>
          <cell r="D69" t="str">
            <v>AWAK I</v>
          </cell>
          <cell r="E69">
            <v>24</v>
          </cell>
        </row>
        <row r="70">
          <cell r="C70" t="str">
            <v>HARTONO</v>
          </cell>
          <cell r="D70" t="str">
            <v>AWAK I</v>
          </cell>
          <cell r="E70">
            <v>24</v>
          </cell>
        </row>
        <row r="71">
          <cell r="C71" t="str">
            <v>HENDRA FAHMI</v>
          </cell>
          <cell r="D71" t="str">
            <v>AWAK I</v>
          </cell>
          <cell r="E71">
            <v>24</v>
          </cell>
        </row>
        <row r="72">
          <cell r="C72" t="str">
            <v>HENDRA SYAHREZA</v>
          </cell>
          <cell r="D72" t="str">
            <v>AWAK I</v>
          </cell>
          <cell r="E72">
            <v>24</v>
          </cell>
        </row>
        <row r="73">
          <cell r="C73" t="str">
            <v>HENDRI</v>
          </cell>
          <cell r="D73" t="str">
            <v>AWAK I</v>
          </cell>
          <cell r="E73">
            <v>22</v>
          </cell>
        </row>
        <row r="74">
          <cell r="C74" t="str">
            <v>HENDRI MAYUNAS</v>
          </cell>
          <cell r="D74" t="str">
            <v>AWAK I</v>
          </cell>
          <cell r="E74">
            <v>24</v>
          </cell>
        </row>
        <row r="75">
          <cell r="C75" t="str">
            <v>HERI YUSWANTO</v>
          </cell>
          <cell r="D75" t="str">
            <v>AWAK I</v>
          </cell>
          <cell r="E75">
            <v>24</v>
          </cell>
        </row>
        <row r="76">
          <cell r="C76" t="str">
            <v>HERMAN</v>
          </cell>
          <cell r="D76" t="str">
            <v>AWAK I</v>
          </cell>
          <cell r="E76">
            <v>24</v>
          </cell>
        </row>
        <row r="77">
          <cell r="C77" t="str">
            <v>ILMANSYAH</v>
          </cell>
          <cell r="D77" t="str">
            <v>AWAK I</v>
          </cell>
          <cell r="E77">
            <v>24</v>
          </cell>
        </row>
        <row r="78">
          <cell r="C78" t="str">
            <v>INDRA</v>
          </cell>
          <cell r="D78" t="str">
            <v>AWAK I</v>
          </cell>
          <cell r="E78">
            <v>23</v>
          </cell>
        </row>
        <row r="79">
          <cell r="C79" t="str">
            <v>INDRA HARIONO</v>
          </cell>
          <cell r="D79" t="str">
            <v>AWAK I</v>
          </cell>
          <cell r="E79">
            <v>24</v>
          </cell>
        </row>
        <row r="80">
          <cell r="C80" t="str">
            <v>IRFAN FAJRIAN</v>
          </cell>
          <cell r="D80" t="str">
            <v>AWAK I</v>
          </cell>
          <cell r="E80">
            <v>21</v>
          </cell>
        </row>
        <row r="81">
          <cell r="C81" t="str">
            <v>IRIANTO EFENDI SITEPU</v>
          </cell>
          <cell r="D81" t="str">
            <v>AWAK I</v>
          </cell>
          <cell r="E81">
            <v>24</v>
          </cell>
        </row>
        <row r="82">
          <cell r="C82" t="str">
            <v>IRWANSYAH</v>
          </cell>
          <cell r="D82" t="str">
            <v>AWAK I</v>
          </cell>
          <cell r="E82">
            <v>24</v>
          </cell>
        </row>
        <row r="83">
          <cell r="C83" t="str">
            <v>ISKANDAR</v>
          </cell>
          <cell r="D83" t="str">
            <v>AWAK I</v>
          </cell>
          <cell r="E83">
            <v>24</v>
          </cell>
        </row>
        <row r="84">
          <cell r="C84" t="str">
            <v>JABSEN SEMBIRING</v>
          </cell>
          <cell r="D84" t="str">
            <v>AWAK I</v>
          </cell>
          <cell r="E84">
            <v>24</v>
          </cell>
        </row>
        <row r="85">
          <cell r="C85" t="str">
            <v>JAMARIS</v>
          </cell>
          <cell r="D85" t="str">
            <v>AWAK I</v>
          </cell>
          <cell r="E85">
            <v>24</v>
          </cell>
        </row>
        <row r="86">
          <cell r="C86" t="str">
            <v>JANUAR</v>
          </cell>
          <cell r="D86" t="str">
            <v>AWAK I</v>
          </cell>
          <cell r="E86">
            <v>24</v>
          </cell>
        </row>
        <row r="87">
          <cell r="C87" t="str">
            <v>JHON PRINANDO</v>
          </cell>
          <cell r="D87" t="str">
            <v>AWAK I</v>
          </cell>
          <cell r="E87">
            <v>24</v>
          </cell>
        </row>
        <row r="88">
          <cell r="C88" t="str">
            <v>KARUSMAN</v>
          </cell>
          <cell r="D88" t="str">
            <v>AWAK I</v>
          </cell>
          <cell r="E88">
            <v>22</v>
          </cell>
        </row>
        <row r="89">
          <cell r="C89" t="str">
            <v>KOYAN PURBA</v>
          </cell>
          <cell r="D89" t="str">
            <v>AWAK I</v>
          </cell>
          <cell r="E89">
            <v>24</v>
          </cell>
        </row>
        <row r="90">
          <cell r="C90" t="str">
            <v>LEGIMAN</v>
          </cell>
          <cell r="D90" t="str">
            <v>AWAK I</v>
          </cell>
          <cell r="E90">
            <v>24</v>
          </cell>
        </row>
        <row r="91">
          <cell r="C91" t="str">
            <v>LEGINO TARIGAN</v>
          </cell>
          <cell r="D91" t="str">
            <v>AWAK I</v>
          </cell>
          <cell r="E91">
            <v>24</v>
          </cell>
        </row>
        <row r="92">
          <cell r="C92" t="str">
            <v>LINTANG MARADU LUMBAN TORUAN</v>
          </cell>
          <cell r="D92" t="str">
            <v>AWAK I</v>
          </cell>
          <cell r="E92">
            <v>24</v>
          </cell>
        </row>
        <row r="93">
          <cell r="C93" t="str">
            <v>LISTON SINURAT</v>
          </cell>
          <cell r="D93" t="str">
            <v>AWAK I</v>
          </cell>
          <cell r="E93">
            <v>24</v>
          </cell>
        </row>
        <row r="94">
          <cell r="C94" t="str">
            <v>LUKITO</v>
          </cell>
          <cell r="D94" t="str">
            <v>AWAK I</v>
          </cell>
          <cell r="E94">
            <v>0</v>
          </cell>
        </row>
        <row r="95">
          <cell r="C95" t="str">
            <v>MUHAMMAD LATIFFAN</v>
          </cell>
          <cell r="D95" t="str">
            <v>AWAK I</v>
          </cell>
          <cell r="E95">
            <v>24</v>
          </cell>
        </row>
        <row r="96">
          <cell r="C96" t="str">
            <v>MAKMUN HARAHAP</v>
          </cell>
          <cell r="D96" t="str">
            <v>AWAK I</v>
          </cell>
          <cell r="E96">
            <v>24</v>
          </cell>
        </row>
        <row r="97">
          <cell r="C97" t="str">
            <v>MALIK</v>
          </cell>
          <cell r="D97" t="str">
            <v>AWAK I</v>
          </cell>
          <cell r="E97">
            <v>24</v>
          </cell>
        </row>
        <row r="98">
          <cell r="C98" t="str">
            <v>MART DONI SAPUTRA</v>
          </cell>
          <cell r="D98" t="str">
            <v>AWAK I</v>
          </cell>
          <cell r="E98">
            <v>23</v>
          </cell>
        </row>
        <row r="99">
          <cell r="C99" t="str">
            <v>MUHAMMAD ARIF</v>
          </cell>
          <cell r="D99" t="str">
            <v>AWAK I</v>
          </cell>
          <cell r="E99">
            <v>24</v>
          </cell>
        </row>
        <row r="100">
          <cell r="C100" t="str">
            <v>MUHAMMAD ARSYAD</v>
          </cell>
          <cell r="D100" t="str">
            <v>AWAK I</v>
          </cell>
          <cell r="E100">
            <v>21</v>
          </cell>
        </row>
        <row r="101">
          <cell r="C101" t="str">
            <v>MUHAMMAD YUNUS</v>
          </cell>
          <cell r="D101" t="str">
            <v>AWAK I</v>
          </cell>
          <cell r="E101">
            <v>24</v>
          </cell>
        </row>
        <row r="102">
          <cell r="C102" t="str">
            <v>MUHAMMAD ZEN</v>
          </cell>
          <cell r="D102" t="str">
            <v>AWAK I</v>
          </cell>
          <cell r="E102">
            <v>19</v>
          </cell>
        </row>
        <row r="103">
          <cell r="C103" t="str">
            <v>MUKHRIAL</v>
          </cell>
          <cell r="D103" t="str">
            <v>AWAK I</v>
          </cell>
          <cell r="E103">
            <v>24</v>
          </cell>
        </row>
        <row r="104">
          <cell r="C104" t="str">
            <v>MULIADI br</v>
          </cell>
          <cell r="D104" t="str">
            <v>AWAK I</v>
          </cell>
          <cell r="E104">
            <v>21</v>
          </cell>
        </row>
        <row r="105">
          <cell r="C105" t="str">
            <v>MULYADI WJ</v>
          </cell>
          <cell r="D105" t="str">
            <v>AWAK I</v>
          </cell>
          <cell r="E105">
            <v>24</v>
          </cell>
        </row>
        <row r="106">
          <cell r="C106" t="str">
            <v>MULYONO</v>
          </cell>
          <cell r="D106" t="str">
            <v>AWAK I</v>
          </cell>
          <cell r="E106">
            <v>24</v>
          </cell>
        </row>
        <row r="107">
          <cell r="C107" t="str">
            <v>NOFRIZAL</v>
          </cell>
          <cell r="D107" t="str">
            <v>AWAK I</v>
          </cell>
          <cell r="E107">
            <v>24</v>
          </cell>
        </row>
        <row r="108">
          <cell r="C108" t="str">
            <v>NURSIDIK</v>
          </cell>
          <cell r="D108" t="str">
            <v>AWAK I</v>
          </cell>
          <cell r="E108">
            <v>22</v>
          </cell>
        </row>
        <row r="109">
          <cell r="C109" t="str">
            <v>OON JEKSEN</v>
          </cell>
          <cell r="D109" t="str">
            <v>AWAK I</v>
          </cell>
          <cell r="E109">
            <v>18</v>
          </cell>
        </row>
        <row r="110">
          <cell r="C110" t="str">
            <v>PARDAMEAN SIMANUNGKALIT</v>
          </cell>
          <cell r="D110" t="str">
            <v>AWAK I</v>
          </cell>
          <cell r="E110">
            <v>24</v>
          </cell>
        </row>
        <row r="111">
          <cell r="C111" t="str">
            <v>PARDI KARDINAL</v>
          </cell>
          <cell r="D111" t="str">
            <v>AWAK I</v>
          </cell>
          <cell r="E111">
            <v>24</v>
          </cell>
        </row>
        <row r="112">
          <cell r="C112" t="str">
            <v>PATAR SARIAMAN TAMBUNAN</v>
          </cell>
          <cell r="D112" t="str">
            <v>AWAK I</v>
          </cell>
          <cell r="E112">
            <v>24</v>
          </cell>
        </row>
        <row r="113">
          <cell r="C113" t="str">
            <v>RABIADI BUDI JUHRI</v>
          </cell>
          <cell r="D113" t="str">
            <v>AWAK I</v>
          </cell>
          <cell r="E113">
            <v>24</v>
          </cell>
        </row>
        <row r="114">
          <cell r="C114" t="str">
            <v>RAHMANSYAH EFFENDI</v>
          </cell>
          <cell r="D114" t="str">
            <v>AWAK I</v>
          </cell>
          <cell r="E114">
            <v>24</v>
          </cell>
        </row>
        <row r="115">
          <cell r="C115" t="str">
            <v>RAMLI FRANKY S.</v>
          </cell>
          <cell r="D115" t="str">
            <v>AWAK I</v>
          </cell>
          <cell r="E115">
            <v>24</v>
          </cell>
        </row>
        <row r="116">
          <cell r="C116" t="str">
            <v>RAMSES HUTABARAT</v>
          </cell>
          <cell r="D116" t="str">
            <v>AWAK I</v>
          </cell>
          <cell r="E116">
            <v>24</v>
          </cell>
        </row>
        <row r="117">
          <cell r="C117" t="str">
            <v>RASKEN SINURAYA</v>
          </cell>
          <cell r="D117" t="str">
            <v>AWAK I</v>
          </cell>
          <cell r="E117">
            <v>24</v>
          </cell>
        </row>
        <row r="118">
          <cell r="C118" t="str">
            <v>RENSUS LUMBAN GAOL</v>
          </cell>
          <cell r="D118" t="str">
            <v>AWAK I</v>
          </cell>
          <cell r="E118">
            <v>24</v>
          </cell>
        </row>
        <row r="119">
          <cell r="C119" t="str">
            <v>RIKI IRIANTO</v>
          </cell>
          <cell r="D119" t="str">
            <v>AWAK I</v>
          </cell>
          <cell r="E119">
            <v>24</v>
          </cell>
        </row>
        <row r="120">
          <cell r="C120" t="str">
            <v>RUDI</v>
          </cell>
          <cell r="D120" t="str">
            <v>AWAK I</v>
          </cell>
          <cell r="E120">
            <v>24</v>
          </cell>
        </row>
        <row r="121">
          <cell r="C121" t="str">
            <v>RUDI HALASAN NAINGGOLAN</v>
          </cell>
          <cell r="D121" t="str">
            <v>AWAK I</v>
          </cell>
          <cell r="E121">
            <v>24</v>
          </cell>
        </row>
        <row r="122">
          <cell r="C122" t="str">
            <v>RUDIANSYAH</v>
          </cell>
          <cell r="D122" t="str">
            <v>AWAK I</v>
          </cell>
          <cell r="E122">
            <v>22</v>
          </cell>
        </row>
        <row r="123">
          <cell r="C123" t="str">
            <v>RUSWAN EFIYENDRI</v>
          </cell>
          <cell r="D123" t="str">
            <v>AWAK I</v>
          </cell>
          <cell r="E123">
            <v>24</v>
          </cell>
        </row>
        <row r="124">
          <cell r="C124" t="str">
            <v>SAIFUL AMRI</v>
          </cell>
          <cell r="D124" t="str">
            <v>AWAK I</v>
          </cell>
          <cell r="E124">
            <v>24</v>
          </cell>
        </row>
        <row r="125">
          <cell r="C125" t="str">
            <v>SALIM MATONDANG</v>
          </cell>
          <cell r="D125" t="str">
            <v>AWAK I</v>
          </cell>
          <cell r="E125">
            <v>24</v>
          </cell>
        </row>
        <row r="126">
          <cell r="C126" t="str">
            <v>SAPARUDDIN</v>
          </cell>
          <cell r="D126" t="str">
            <v>AWAK I</v>
          </cell>
          <cell r="E126">
            <v>24</v>
          </cell>
        </row>
        <row r="127">
          <cell r="C127" t="str">
            <v>SELAMAT KETAREN</v>
          </cell>
          <cell r="D127" t="str">
            <v>AWAK I</v>
          </cell>
          <cell r="E127">
            <v>24</v>
          </cell>
        </row>
        <row r="128">
          <cell r="C128" t="str">
            <v>SUDIMAN</v>
          </cell>
          <cell r="D128" t="str">
            <v>AWAK I</v>
          </cell>
          <cell r="E128">
            <v>24</v>
          </cell>
        </row>
        <row r="129">
          <cell r="C129" t="str">
            <v>SUFRAN NAINGGOLAN</v>
          </cell>
          <cell r="D129" t="str">
            <v>AWAK I</v>
          </cell>
          <cell r="E129">
            <v>24</v>
          </cell>
        </row>
        <row r="130">
          <cell r="C130" t="str">
            <v>SUHENDRI PRANATA</v>
          </cell>
          <cell r="D130" t="str">
            <v>AWAK I</v>
          </cell>
          <cell r="E130">
            <v>24</v>
          </cell>
        </row>
        <row r="131">
          <cell r="C131" t="str">
            <v>SUKARI</v>
          </cell>
          <cell r="D131" t="str">
            <v>AWAK I</v>
          </cell>
          <cell r="E131">
            <v>22</v>
          </cell>
        </row>
        <row r="132">
          <cell r="C132" t="str">
            <v>SULAIMAN EFENDI</v>
          </cell>
          <cell r="D132" t="str">
            <v>AWAK I</v>
          </cell>
          <cell r="E132">
            <v>24</v>
          </cell>
        </row>
        <row r="133">
          <cell r="C133" t="str">
            <v>SURIANTO</v>
          </cell>
          <cell r="D133" t="str">
            <v>AWAK I</v>
          </cell>
          <cell r="E133">
            <v>24</v>
          </cell>
        </row>
        <row r="134">
          <cell r="C134" t="str">
            <v>SWADI</v>
          </cell>
          <cell r="D134" t="str">
            <v>AWAK I</v>
          </cell>
          <cell r="E134">
            <v>11</v>
          </cell>
        </row>
        <row r="135">
          <cell r="C135" t="str">
            <v>SUYETNO</v>
          </cell>
          <cell r="D135" t="str">
            <v>AWAK I</v>
          </cell>
          <cell r="E135">
            <v>24</v>
          </cell>
        </row>
        <row r="136">
          <cell r="C136" t="str">
            <v>SYAHRIL</v>
          </cell>
          <cell r="D136" t="str">
            <v>AWAK I</v>
          </cell>
          <cell r="E136">
            <v>24</v>
          </cell>
        </row>
        <row r="137">
          <cell r="C137" t="str">
            <v>SYAHRIL SARKAWI</v>
          </cell>
          <cell r="D137" t="str">
            <v>AWAK I</v>
          </cell>
          <cell r="E137">
            <v>24</v>
          </cell>
        </row>
        <row r="138">
          <cell r="C138" t="str">
            <v>SYAMSURI</v>
          </cell>
          <cell r="D138" t="str">
            <v>AWAK I</v>
          </cell>
          <cell r="E138">
            <v>24</v>
          </cell>
        </row>
        <row r="139">
          <cell r="C139" t="str">
            <v>TIA ABADI SITEPU</v>
          </cell>
          <cell r="D139" t="str">
            <v>AWAK I</v>
          </cell>
          <cell r="E139">
            <v>24</v>
          </cell>
        </row>
        <row r="140">
          <cell r="C140" t="str">
            <v>TUNGGUL BETANI SINAGA</v>
          </cell>
          <cell r="D140" t="str">
            <v>AWAK I</v>
          </cell>
          <cell r="E140">
            <v>21</v>
          </cell>
        </row>
        <row r="141">
          <cell r="C141" t="str">
            <v>UJANG HAMID</v>
          </cell>
          <cell r="D141" t="str">
            <v>AWAK I</v>
          </cell>
          <cell r="E141">
            <v>24</v>
          </cell>
        </row>
        <row r="142">
          <cell r="C142" t="str">
            <v>USMAN</v>
          </cell>
          <cell r="D142" t="str">
            <v>AWAK I</v>
          </cell>
          <cell r="E142">
            <v>23</v>
          </cell>
        </row>
        <row r="143">
          <cell r="C143" t="str">
            <v>WAHYUDI</v>
          </cell>
          <cell r="D143" t="str">
            <v>AWAK I</v>
          </cell>
          <cell r="E143">
            <v>24</v>
          </cell>
        </row>
        <row r="144">
          <cell r="C144" t="str">
            <v>WENDRA</v>
          </cell>
          <cell r="D144" t="str">
            <v>AWAK I</v>
          </cell>
          <cell r="E144">
            <v>24</v>
          </cell>
        </row>
        <row r="145">
          <cell r="C145" t="str">
            <v>YENDI SINAGA</v>
          </cell>
          <cell r="D145" t="str">
            <v>AWAK I</v>
          </cell>
          <cell r="E145">
            <v>22</v>
          </cell>
        </row>
        <row r="146">
          <cell r="C146" t="str">
            <v>YUBAHAR</v>
          </cell>
          <cell r="D146" t="str">
            <v>AWAK I</v>
          </cell>
          <cell r="E146">
            <v>24</v>
          </cell>
        </row>
        <row r="147">
          <cell r="C147" t="str">
            <v>YUSPAN</v>
          </cell>
          <cell r="D147" t="str">
            <v>AWAK I</v>
          </cell>
          <cell r="E147">
            <v>24</v>
          </cell>
        </row>
        <row r="148">
          <cell r="C148" t="str">
            <v>ZAILANI</v>
          </cell>
          <cell r="D148" t="str">
            <v>AWAK I</v>
          </cell>
          <cell r="E148">
            <v>24</v>
          </cell>
        </row>
        <row r="149">
          <cell r="C149" t="str">
            <v>ZULKIFLI LUBIS</v>
          </cell>
          <cell r="D149" t="str">
            <v>AWAK I</v>
          </cell>
          <cell r="E149">
            <v>24</v>
          </cell>
        </row>
        <row r="150">
          <cell r="C150" t="str">
            <v>ZUNAIDI</v>
          </cell>
          <cell r="D150" t="str">
            <v>AWAK I</v>
          </cell>
          <cell r="E150">
            <v>24</v>
          </cell>
        </row>
        <row r="151">
          <cell r="C151" t="str">
            <v>A. YANTO</v>
          </cell>
          <cell r="D151" t="str">
            <v>AWAK I</v>
          </cell>
          <cell r="E151">
            <v>24</v>
          </cell>
        </row>
        <row r="152">
          <cell r="C152" t="str">
            <v>AMIN LEKSI</v>
          </cell>
          <cell r="D152" t="str">
            <v>AWAK I</v>
          </cell>
          <cell r="E152">
            <v>24</v>
          </cell>
        </row>
        <row r="153">
          <cell r="C153" t="str">
            <v>AMRI RAFIAL</v>
          </cell>
          <cell r="D153" t="str">
            <v>AWAK I</v>
          </cell>
          <cell r="E153">
            <v>24</v>
          </cell>
        </row>
        <row r="154">
          <cell r="C154" t="str">
            <v>ANDI JULIANTO</v>
          </cell>
          <cell r="D154" t="str">
            <v>AWAK I</v>
          </cell>
          <cell r="E154">
            <v>24</v>
          </cell>
        </row>
        <row r="155">
          <cell r="C155" t="str">
            <v>BUNDAN</v>
          </cell>
          <cell r="D155" t="str">
            <v>AWAK I</v>
          </cell>
          <cell r="E155">
            <v>24</v>
          </cell>
        </row>
        <row r="156">
          <cell r="C156" t="str">
            <v>DEDI CANDRA NASUTION</v>
          </cell>
          <cell r="D156" t="str">
            <v>AWAK I</v>
          </cell>
          <cell r="E156">
            <v>22</v>
          </cell>
        </row>
        <row r="157">
          <cell r="C157" t="str">
            <v>ERWINSYAH LUBIS</v>
          </cell>
          <cell r="D157" t="str">
            <v>AWAK I</v>
          </cell>
          <cell r="E157">
            <v>22</v>
          </cell>
        </row>
        <row r="158">
          <cell r="C158" t="str">
            <v>HALIM PERDANA HARAHAP</v>
          </cell>
          <cell r="D158" t="str">
            <v>AWAK I</v>
          </cell>
          <cell r="E158">
            <v>24</v>
          </cell>
        </row>
        <row r="159">
          <cell r="C159" t="str">
            <v>HARDIANSYAH</v>
          </cell>
          <cell r="D159" t="str">
            <v>AWAK I</v>
          </cell>
          <cell r="E159">
            <v>21</v>
          </cell>
        </row>
        <row r="160">
          <cell r="C160" t="str">
            <v>ISWARDI</v>
          </cell>
          <cell r="D160" t="str">
            <v>AWAK I</v>
          </cell>
          <cell r="E160">
            <v>24</v>
          </cell>
        </row>
        <row r="161">
          <cell r="C161" t="str">
            <v>J. FERNANDO HUTABARAT</v>
          </cell>
          <cell r="D161" t="str">
            <v>AWAK I</v>
          </cell>
          <cell r="E161">
            <v>24</v>
          </cell>
        </row>
        <row r="162">
          <cell r="C162" t="str">
            <v>JONNY ISKANDAR</v>
          </cell>
          <cell r="D162" t="str">
            <v>AWAK I</v>
          </cell>
          <cell r="E162">
            <v>24</v>
          </cell>
        </row>
        <row r="163">
          <cell r="C163" t="str">
            <v>MANIHAR SITANGGANG</v>
          </cell>
          <cell r="D163" t="str">
            <v>AWAK I</v>
          </cell>
          <cell r="E163">
            <v>24</v>
          </cell>
        </row>
        <row r="164">
          <cell r="C164" t="str">
            <v>MARMIN</v>
          </cell>
          <cell r="D164" t="str">
            <v>AWAK I</v>
          </cell>
          <cell r="E164">
            <v>22</v>
          </cell>
        </row>
        <row r="165">
          <cell r="C165" t="str">
            <v>RUSMAN EFENDI</v>
          </cell>
          <cell r="D165" t="str">
            <v>AWAK I</v>
          </cell>
          <cell r="E165">
            <v>22</v>
          </cell>
        </row>
        <row r="166">
          <cell r="C166" t="str">
            <v>SAMIRIN</v>
          </cell>
          <cell r="D166" t="str">
            <v>AWAK I</v>
          </cell>
          <cell r="E166">
            <v>24</v>
          </cell>
        </row>
        <row r="167">
          <cell r="C167" t="str">
            <v>SUGIONO</v>
          </cell>
          <cell r="D167" t="str">
            <v>AWAK I</v>
          </cell>
          <cell r="E167">
            <v>21</v>
          </cell>
        </row>
        <row r="168">
          <cell r="C168" t="str">
            <v>SUHARDI</v>
          </cell>
          <cell r="D168" t="str">
            <v>AWAK I</v>
          </cell>
          <cell r="E168">
            <v>23</v>
          </cell>
        </row>
        <row r="169">
          <cell r="C169" t="str">
            <v>SURIADI UG</v>
          </cell>
          <cell r="D169" t="str">
            <v>AWAK I</v>
          </cell>
          <cell r="E169">
            <v>24</v>
          </cell>
        </row>
        <row r="170">
          <cell r="C170" t="str">
            <v>SUTARNO</v>
          </cell>
          <cell r="D170" t="str">
            <v>AWAK I</v>
          </cell>
          <cell r="E170">
            <v>24</v>
          </cell>
        </row>
        <row r="171">
          <cell r="C171" t="str">
            <v>SUWARDI</v>
          </cell>
          <cell r="D171" t="str">
            <v>AWAK I</v>
          </cell>
          <cell r="E171">
            <v>24</v>
          </cell>
        </row>
        <row r="172">
          <cell r="C172" t="str">
            <v>THOMSON MANALU</v>
          </cell>
          <cell r="D172" t="str">
            <v>AWAK I</v>
          </cell>
          <cell r="E172">
            <v>24</v>
          </cell>
        </row>
        <row r="173">
          <cell r="C173" t="str">
            <v>TUKINO KANCIL</v>
          </cell>
          <cell r="D173" t="str">
            <v>AWAK I</v>
          </cell>
          <cell r="E173">
            <v>24</v>
          </cell>
        </row>
        <row r="174">
          <cell r="C174" t="str">
            <v>PARULIAN GULTOM</v>
          </cell>
          <cell r="D174" t="str">
            <v>AWAK I</v>
          </cell>
          <cell r="E174">
            <v>24</v>
          </cell>
        </row>
        <row r="175">
          <cell r="C175" t="str">
            <v>SURIYADI</v>
          </cell>
          <cell r="D175" t="str">
            <v>AWAK I</v>
          </cell>
          <cell r="E175">
            <v>24</v>
          </cell>
        </row>
        <row r="176">
          <cell r="C176" t="str">
            <v>KADAFI KARO KARO</v>
          </cell>
          <cell r="D176" t="str">
            <v>AWAK I</v>
          </cell>
          <cell r="E176">
            <v>24</v>
          </cell>
        </row>
        <row r="177">
          <cell r="C177" t="str">
            <v>AHMAD SANTOSO</v>
          </cell>
          <cell r="D177" t="str">
            <v>AWAK I</v>
          </cell>
          <cell r="E177">
            <v>24</v>
          </cell>
        </row>
        <row r="178">
          <cell r="C178" t="str">
            <v>DIKI ASMADI</v>
          </cell>
          <cell r="D178" t="str">
            <v>AWAK I</v>
          </cell>
          <cell r="E178">
            <v>24</v>
          </cell>
        </row>
        <row r="179">
          <cell r="C179" t="str">
            <v>ERIZAL</v>
          </cell>
          <cell r="D179" t="str">
            <v>AWAK I</v>
          </cell>
          <cell r="E179">
            <v>24</v>
          </cell>
        </row>
        <row r="180">
          <cell r="C180" t="str">
            <v>ILHAM</v>
          </cell>
          <cell r="D180" t="str">
            <v>AWAK I</v>
          </cell>
          <cell r="E180">
            <v>24</v>
          </cell>
        </row>
        <row r="181">
          <cell r="C181" t="str">
            <v>PARULIAN PASARIBU</v>
          </cell>
          <cell r="D181" t="str">
            <v>AWAK I</v>
          </cell>
          <cell r="E181">
            <v>24</v>
          </cell>
        </row>
        <row r="182">
          <cell r="C182" t="str">
            <v>AHMAD SYUKRI</v>
          </cell>
          <cell r="D182" t="str">
            <v>AWAK I</v>
          </cell>
          <cell r="E182">
            <v>24</v>
          </cell>
        </row>
        <row r="183">
          <cell r="C183" t="str">
            <v>ASRIL DANIL</v>
          </cell>
          <cell r="D183" t="str">
            <v>AWAK I</v>
          </cell>
          <cell r="E183">
            <v>24</v>
          </cell>
        </row>
        <row r="184">
          <cell r="C184" t="str">
            <v>AZASTA PEBRUARI PAKPAHAN</v>
          </cell>
          <cell r="D184" t="str">
            <v>AWAK I</v>
          </cell>
          <cell r="E184">
            <v>24</v>
          </cell>
        </row>
        <row r="185">
          <cell r="C185" t="str">
            <v>IRSAN ZEGA</v>
          </cell>
          <cell r="D185" t="str">
            <v>AWAK I</v>
          </cell>
          <cell r="E185">
            <v>24</v>
          </cell>
        </row>
        <row r="186">
          <cell r="C186" t="str">
            <v>LIDIAN MAHINGUT SIRAIT</v>
          </cell>
          <cell r="D186" t="str">
            <v>AWAK I</v>
          </cell>
          <cell r="E186">
            <v>24</v>
          </cell>
        </row>
        <row r="187">
          <cell r="C187" t="str">
            <v>TENGKU NASYARUDDIN HARAHAP</v>
          </cell>
          <cell r="D187" t="str">
            <v>AWAK I</v>
          </cell>
          <cell r="E187">
            <v>24</v>
          </cell>
        </row>
        <row r="188">
          <cell r="C188" t="str">
            <v>TUGIMIN</v>
          </cell>
          <cell r="D188" t="str">
            <v>AWAK I</v>
          </cell>
          <cell r="E188">
            <v>24</v>
          </cell>
        </row>
        <row r="189">
          <cell r="C189" t="str">
            <v>ZAHAR DIMON</v>
          </cell>
          <cell r="D189" t="str">
            <v>AWAK I</v>
          </cell>
          <cell r="E189">
            <v>24</v>
          </cell>
        </row>
        <row r="198">
          <cell r="C198" t="str">
            <v>ACHMAT</v>
          </cell>
          <cell r="D198" t="str">
            <v>AWAK II</v>
          </cell>
          <cell r="E198">
            <v>24</v>
          </cell>
        </row>
        <row r="199">
          <cell r="C199" t="str">
            <v>AFRIZAL</v>
          </cell>
          <cell r="D199" t="str">
            <v>AWAK II</v>
          </cell>
          <cell r="E199">
            <v>24</v>
          </cell>
        </row>
        <row r="200">
          <cell r="C200" t="str">
            <v>AFRIZAL RAZAK</v>
          </cell>
          <cell r="D200" t="str">
            <v>AWAK II</v>
          </cell>
          <cell r="E200">
            <v>24</v>
          </cell>
        </row>
        <row r="201">
          <cell r="C201" t="str">
            <v>AGUS SUWITO</v>
          </cell>
          <cell r="D201" t="str">
            <v>AWAK II</v>
          </cell>
          <cell r="E201">
            <v>22</v>
          </cell>
        </row>
        <row r="202">
          <cell r="C202" t="str">
            <v>ALI WARDANA LUBIS</v>
          </cell>
          <cell r="D202" t="str">
            <v>AWAK II</v>
          </cell>
          <cell r="E202">
            <v>24</v>
          </cell>
        </row>
        <row r="203">
          <cell r="C203" t="str">
            <v>AMRULLAH LUBIS</v>
          </cell>
          <cell r="D203" t="str">
            <v>AWAK II</v>
          </cell>
          <cell r="E203">
            <v>24</v>
          </cell>
        </row>
        <row r="204">
          <cell r="C204" t="str">
            <v>ANDRI AFDITIYA LUBIS</v>
          </cell>
          <cell r="D204" t="str">
            <v>AWAK II</v>
          </cell>
          <cell r="E204">
            <v>24</v>
          </cell>
        </row>
        <row r="205">
          <cell r="C205" t="str">
            <v>ANDRIANTO</v>
          </cell>
          <cell r="D205" t="str">
            <v>AWAK II</v>
          </cell>
          <cell r="E205">
            <v>24</v>
          </cell>
        </row>
        <row r="206">
          <cell r="C206" t="str">
            <v>ANTONIUS SUSIAWAN</v>
          </cell>
          <cell r="D206" t="str">
            <v>AWAK II</v>
          </cell>
          <cell r="E206">
            <v>24</v>
          </cell>
        </row>
        <row r="207">
          <cell r="C207" t="str">
            <v>ARI AFRIANTO</v>
          </cell>
          <cell r="D207" t="str">
            <v>AWAK II</v>
          </cell>
          <cell r="E207">
            <v>24</v>
          </cell>
        </row>
        <row r="208">
          <cell r="C208" t="str">
            <v>ARVIS MARIANDI</v>
          </cell>
          <cell r="D208" t="str">
            <v>AWAK II</v>
          </cell>
          <cell r="E208">
            <v>24</v>
          </cell>
        </row>
        <row r="209">
          <cell r="C209" t="str">
            <v>BUDI HARTONO</v>
          </cell>
          <cell r="D209" t="str">
            <v>AWAK II</v>
          </cell>
          <cell r="E209">
            <v>21</v>
          </cell>
        </row>
        <row r="210">
          <cell r="C210" t="str">
            <v>CANDRA</v>
          </cell>
          <cell r="D210" t="str">
            <v>AWAK II</v>
          </cell>
          <cell r="E210">
            <v>24</v>
          </cell>
        </row>
        <row r="211">
          <cell r="C211" t="str">
            <v>DADANG SAYAHPUTRA</v>
          </cell>
          <cell r="D211" t="str">
            <v>AWAK II</v>
          </cell>
          <cell r="E211">
            <v>24</v>
          </cell>
        </row>
        <row r="212">
          <cell r="C212" t="str">
            <v>DEKY SAPUTRA CANDRA</v>
          </cell>
          <cell r="D212" t="str">
            <v>AWAK II</v>
          </cell>
          <cell r="E212">
            <v>24</v>
          </cell>
        </row>
        <row r="213">
          <cell r="C213" t="str">
            <v>ELIANTO GINTING</v>
          </cell>
          <cell r="D213" t="str">
            <v>AWAK II</v>
          </cell>
          <cell r="E213">
            <v>24</v>
          </cell>
        </row>
        <row r="214">
          <cell r="C214" t="str">
            <v>ENDI SUJOKO</v>
          </cell>
          <cell r="D214" t="str">
            <v>AWAK II</v>
          </cell>
          <cell r="E214">
            <v>22</v>
          </cell>
        </row>
        <row r="215">
          <cell r="C215" t="str">
            <v>ERIO SAPUTRA</v>
          </cell>
          <cell r="D215" t="str">
            <v>AWAK II</v>
          </cell>
          <cell r="E215">
            <v>19</v>
          </cell>
        </row>
        <row r="216">
          <cell r="C216" t="str">
            <v>ERWINSYAH</v>
          </cell>
          <cell r="D216" t="str">
            <v>AWAK II</v>
          </cell>
          <cell r="E216">
            <v>21</v>
          </cell>
        </row>
        <row r="217">
          <cell r="C217" t="str">
            <v>FERYANTO</v>
          </cell>
          <cell r="D217" t="str">
            <v>AWAK II</v>
          </cell>
          <cell r="E217">
            <v>24</v>
          </cell>
        </row>
        <row r="218">
          <cell r="C218" t="str">
            <v>HENDRO KUSWORO</v>
          </cell>
          <cell r="D218" t="str">
            <v>AWAK II</v>
          </cell>
          <cell r="E218">
            <v>22</v>
          </cell>
        </row>
        <row r="219">
          <cell r="C219" t="str">
            <v>HERI FAJAR</v>
          </cell>
          <cell r="D219" t="str">
            <v>AWAK II</v>
          </cell>
          <cell r="E219">
            <v>24</v>
          </cell>
        </row>
        <row r="220">
          <cell r="C220" t="str">
            <v>HERMAN ASRAN</v>
          </cell>
          <cell r="D220" t="str">
            <v>AWAK II</v>
          </cell>
          <cell r="E220">
            <v>24</v>
          </cell>
        </row>
        <row r="221">
          <cell r="C221" t="str">
            <v>HERU PRATAMA</v>
          </cell>
          <cell r="D221" t="str">
            <v>AWAK II</v>
          </cell>
          <cell r="E221">
            <v>24</v>
          </cell>
        </row>
        <row r="222">
          <cell r="C222" t="str">
            <v>HERY BELMON MARBUN</v>
          </cell>
          <cell r="D222" t="str">
            <v>AWAK II</v>
          </cell>
          <cell r="E222">
            <v>21</v>
          </cell>
        </row>
        <row r="223">
          <cell r="C223" t="str">
            <v>IIN SAPUTRA</v>
          </cell>
          <cell r="D223" t="str">
            <v>AWAK II</v>
          </cell>
          <cell r="E223">
            <v>24</v>
          </cell>
        </row>
        <row r="224">
          <cell r="C224" t="str">
            <v>IMAM MASHUR</v>
          </cell>
          <cell r="D224" t="str">
            <v>AWAK II</v>
          </cell>
          <cell r="E224">
            <v>24</v>
          </cell>
        </row>
        <row r="225">
          <cell r="C225" t="str">
            <v>INDRA GUNAWAN</v>
          </cell>
          <cell r="D225" t="str">
            <v>AWAK II</v>
          </cell>
          <cell r="E225">
            <v>24</v>
          </cell>
        </row>
        <row r="226">
          <cell r="C226" t="str">
            <v>INDRA SYAHPUTRA</v>
          </cell>
          <cell r="D226" t="str">
            <v>AWAK II</v>
          </cell>
          <cell r="E226">
            <v>24</v>
          </cell>
        </row>
        <row r="227">
          <cell r="C227" t="str">
            <v>IRWANSYAH C</v>
          </cell>
          <cell r="D227" t="str">
            <v>AWAK II</v>
          </cell>
          <cell r="E227">
            <v>24</v>
          </cell>
        </row>
        <row r="228">
          <cell r="C228" t="str">
            <v>JEFRIDEN</v>
          </cell>
          <cell r="D228" t="str">
            <v>AWAK II</v>
          </cell>
          <cell r="E228">
            <v>24</v>
          </cell>
        </row>
        <row r="229">
          <cell r="C229" t="str">
            <v>JENRI LUMBANTORUAN</v>
          </cell>
          <cell r="D229" t="str">
            <v>AWAK II</v>
          </cell>
          <cell r="E229">
            <v>24</v>
          </cell>
        </row>
        <row r="230">
          <cell r="C230" t="str">
            <v>JIMMY PRIMADONA</v>
          </cell>
          <cell r="D230" t="str">
            <v>AWAK II</v>
          </cell>
          <cell r="E230">
            <v>24</v>
          </cell>
        </row>
        <row r="231">
          <cell r="C231" t="str">
            <v>JONI SUARDI</v>
          </cell>
          <cell r="D231" t="str">
            <v>AWAK II</v>
          </cell>
          <cell r="E231">
            <v>23</v>
          </cell>
        </row>
        <row r="232">
          <cell r="C232" t="str">
            <v>KARYONO</v>
          </cell>
          <cell r="D232" t="str">
            <v>AWAK II</v>
          </cell>
          <cell r="E232">
            <v>24</v>
          </cell>
        </row>
        <row r="233">
          <cell r="C233" t="str">
            <v>KOMAN SIREGAR</v>
          </cell>
          <cell r="D233" t="str">
            <v>AWAK II</v>
          </cell>
          <cell r="E233">
            <v>24</v>
          </cell>
        </row>
        <row r="234">
          <cell r="C234" t="str">
            <v>LASIDI</v>
          </cell>
          <cell r="D234" t="str">
            <v>AWAK II</v>
          </cell>
          <cell r="E234">
            <v>24</v>
          </cell>
        </row>
        <row r="235">
          <cell r="C235" t="str">
            <v>MUHAMMAD ALI</v>
          </cell>
          <cell r="D235" t="str">
            <v>AWAK II</v>
          </cell>
          <cell r="E235">
            <v>24</v>
          </cell>
        </row>
        <row r="236">
          <cell r="C236" t="str">
            <v>MAHMUD ARIFIN LUBIS</v>
          </cell>
          <cell r="D236" t="str">
            <v>AWAK II</v>
          </cell>
          <cell r="E236">
            <v>24</v>
          </cell>
        </row>
        <row r="237">
          <cell r="C237" t="str">
            <v>MAKMUR  BANGUN</v>
          </cell>
          <cell r="D237" t="str">
            <v>AWAK II</v>
          </cell>
          <cell r="E237">
            <v>24</v>
          </cell>
        </row>
        <row r="238">
          <cell r="C238" t="str">
            <v>MUCHTAR ARIF EFENDI</v>
          </cell>
          <cell r="D238" t="str">
            <v>AWAK II</v>
          </cell>
          <cell r="E238">
            <v>24</v>
          </cell>
        </row>
        <row r="239">
          <cell r="C239" t="str">
            <v>MULYADI A</v>
          </cell>
          <cell r="D239" t="str">
            <v>AWAK II</v>
          </cell>
          <cell r="E239">
            <v>24</v>
          </cell>
        </row>
        <row r="240">
          <cell r="C240" t="str">
            <v>NASRULLAH AWALUDDIN</v>
          </cell>
          <cell r="D240" t="str">
            <v>AWAK II</v>
          </cell>
          <cell r="E240">
            <v>24</v>
          </cell>
        </row>
        <row r="241">
          <cell r="C241" t="str">
            <v>NICO WIJAYA</v>
          </cell>
          <cell r="D241" t="str">
            <v>AWAK II</v>
          </cell>
          <cell r="E241">
            <v>22</v>
          </cell>
        </row>
        <row r="242">
          <cell r="C242" t="str">
            <v>PANCE SYAHPUTRA PURBA</v>
          </cell>
          <cell r="D242" t="str">
            <v>AWAK II</v>
          </cell>
          <cell r="E242">
            <v>24</v>
          </cell>
        </row>
        <row r="243">
          <cell r="C243" t="str">
            <v>PONIMIN</v>
          </cell>
          <cell r="D243" t="str">
            <v>AWAK II</v>
          </cell>
          <cell r="E243">
            <v>24</v>
          </cell>
        </row>
        <row r="244">
          <cell r="C244" t="str">
            <v>RAHMADI</v>
          </cell>
          <cell r="D244" t="str">
            <v>AWAK II</v>
          </cell>
          <cell r="E244">
            <v>24</v>
          </cell>
        </row>
        <row r="245">
          <cell r="C245" t="str">
            <v>RAMADHONI</v>
          </cell>
          <cell r="D245" t="str">
            <v>AWAK II</v>
          </cell>
          <cell r="E245">
            <v>24</v>
          </cell>
        </row>
        <row r="246">
          <cell r="C246" t="str">
            <v>REFI DONPRIZA</v>
          </cell>
          <cell r="D246" t="str">
            <v>AWAK II</v>
          </cell>
          <cell r="E246">
            <v>24</v>
          </cell>
        </row>
        <row r="247">
          <cell r="C247" t="str">
            <v>RICKY ARIANDI</v>
          </cell>
          <cell r="D247" t="str">
            <v>AWAK II</v>
          </cell>
          <cell r="E247">
            <v>24</v>
          </cell>
        </row>
        <row r="248">
          <cell r="C248" t="str">
            <v>RIDWAN</v>
          </cell>
          <cell r="D248" t="str">
            <v>AWAK II</v>
          </cell>
          <cell r="E248">
            <v>24</v>
          </cell>
        </row>
        <row r="249">
          <cell r="C249" t="str">
            <v>RIO SAPUTRA</v>
          </cell>
          <cell r="D249" t="str">
            <v>AWAK II</v>
          </cell>
          <cell r="E249">
            <v>24</v>
          </cell>
        </row>
        <row r="250">
          <cell r="C250" t="str">
            <v>RISMANDONI</v>
          </cell>
          <cell r="D250" t="str">
            <v>AWAK II</v>
          </cell>
          <cell r="E250">
            <v>24</v>
          </cell>
        </row>
        <row r="251">
          <cell r="C251" t="str">
            <v>RONI SAPUTRA</v>
          </cell>
          <cell r="D251" t="str">
            <v>AWAK II</v>
          </cell>
          <cell r="E251">
            <v>24</v>
          </cell>
        </row>
        <row r="252">
          <cell r="C252" t="str">
            <v>RUSIA GINTING</v>
          </cell>
          <cell r="D252" t="str">
            <v>AWAK II</v>
          </cell>
          <cell r="E252">
            <v>24</v>
          </cell>
        </row>
        <row r="253">
          <cell r="C253" t="str">
            <v>SAMDIKA RAMOS</v>
          </cell>
          <cell r="D253" t="str">
            <v>AWAK II</v>
          </cell>
          <cell r="E253">
            <v>24</v>
          </cell>
        </row>
        <row r="254">
          <cell r="C254" t="str">
            <v>SAMPE NAINGGOLAN</v>
          </cell>
          <cell r="D254" t="str">
            <v>AWAK II</v>
          </cell>
          <cell r="E254">
            <v>24</v>
          </cell>
        </row>
        <row r="255">
          <cell r="C255" t="str">
            <v>SARMONO</v>
          </cell>
          <cell r="D255" t="str">
            <v>AWAK II</v>
          </cell>
          <cell r="E255">
            <v>24</v>
          </cell>
        </row>
        <row r="256">
          <cell r="C256" t="str">
            <v>SRI WAHYUDI</v>
          </cell>
          <cell r="D256" t="str">
            <v>AWAK II</v>
          </cell>
          <cell r="E256">
            <v>24</v>
          </cell>
        </row>
        <row r="257">
          <cell r="C257" t="str">
            <v>SUCIPTO</v>
          </cell>
          <cell r="D257" t="str">
            <v>AWAK II</v>
          </cell>
          <cell r="E257">
            <v>24</v>
          </cell>
        </row>
        <row r="258">
          <cell r="C258" t="str">
            <v>SUHENDRA</v>
          </cell>
          <cell r="D258" t="str">
            <v>AWAK II</v>
          </cell>
          <cell r="E258">
            <v>24</v>
          </cell>
        </row>
        <row r="259">
          <cell r="C259" t="str">
            <v>SUPARDI</v>
          </cell>
          <cell r="D259" t="str">
            <v>AWAK II</v>
          </cell>
          <cell r="E259">
            <v>24</v>
          </cell>
        </row>
        <row r="260">
          <cell r="C260" t="str">
            <v>SURATNO</v>
          </cell>
          <cell r="D260" t="str">
            <v>AWAK II</v>
          </cell>
          <cell r="E260">
            <v>24</v>
          </cell>
        </row>
        <row r="261">
          <cell r="C261" t="str">
            <v>SYAH HENDRA SITEPU</v>
          </cell>
          <cell r="D261" t="str">
            <v>AWAK II</v>
          </cell>
          <cell r="E261">
            <v>24</v>
          </cell>
        </row>
        <row r="262">
          <cell r="C262" t="str">
            <v>SYAKHRI ABRAR</v>
          </cell>
          <cell r="D262" t="str">
            <v>AWAK II</v>
          </cell>
          <cell r="E262">
            <v>24</v>
          </cell>
        </row>
        <row r="263">
          <cell r="C263" t="str">
            <v>TAUFIK AL ANSHARI</v>
          </cell>
          <cell r="D263" t="str">
            <v>AWAK II</v>
          </cell>
          <cell r="E263">
            <v>24</v>
          </cell>
        </row>
        <row r="264">
          <cell r="C264" t="str">
            <v>WIRYA HARDI</v>
          </cell>
          <cell r="D264" t="str">
            <v>AWAK II</v>
          </cell>
          <cell r="E264">
            <v>24</v>
          </cell>
        </row>
        <row r="265">
          <cell r="C265" t="str">
            <v>YUHENDRA</v>
          </cell>
          <cell r="D265" t="str">
            <v>AWAK II</v>
          </cell>
          <cell r="E265">
            <v>24</v>
          </cell>
        </row>
        <row r="266">
          <cell r="C266" t="str">
            <v>YUSUF BAGUS</v>
          </cell>
          <cell r="D266" t="str">
            <v>AWAK II</v>
          </cell>
          <cell r="E266">
            <v>24</v>
          </cell>
        </row>
        <row r="267">
          <cell r="C267" t="str">
            <v>ZULFIKAR</v>
          </cell>
          <cell r="D267" t="str">
            <v>AWAK II</v>
          </cell>
          <cell r="E267">
            <v>24</v>
          </cell>
        </row>
        <row r="268">
          <cell r="C268" t="str">
            <v>AFRIYANTO</v>
          </cell>
          <cell r="D268" t="str">
            <v>AWAK II</v>
          </cell>
          <cell r="E268">
            <v>24</v>
          </cell>
        </row>
        <row r="269">
          <cell r="C269" t="str">
            <v>ANGGA JEVRIKA</v>
          </cell>
          <cell r="D269" t="str">
            <v>AWAK II</v>
          </cell>
          <cell r="E269">
            <v>24</v>
          </cell>
        </row>
        <row r="270">
          <cell r="C270" t="str">
            <v>BUDI MUHAMMAD SYAFRIL</v>
          </cell>
          <cell r="D270" t="str">
            <v>AWAK II</v>
          </cell>
          <cell r="E270">
            <v>24</v>
          </cell>
        </row>
        <row r="271">
          <cell r="C271" t="str">
            <v>DEARMA SILANGIT</v>
          </cell>
          <cell r="D271" t="str">
            <v>AWAK II</v>
          </cell>
          <cell r="E271">
            <v>24</v>
          </cell>
        </row>
        <row r="272">
          <cell r="C272" t="str">
            <v>DODE</v>
          </cell>
          <cell r="D272" t="str">
            <v>AWAK II</v>
          </cell>
          <cell r="E272">
            <v>24</v>
          </cell>
        </row>
        <row r="273">
          <cell r="C273" t="str">
            <v>FAISAL MUKRI</v>
          </cell>
          <cell r="D273" t="str">
            <v>AWAK II</v>
          </cell>
          <cell r="E273">
            <v>24</v>
          </cell>
        </row>
        <row r="274">
          <cell r="C274" t="str">
            <v>FRENGKI HUTABARAT</v>
          </cell>
          <cell r="D274" t="str">
            <v>AWAK II</v>
          </cell>
          <cell r="E274">
            <v>24</v>
          </cell>
        </row>
        <row r="275">
          <cell r="C275" t="str">
            <v>HENDRI PARULIAN PURBA</v>
          </cell>
          <cell r="D275" t="str">
            <v>AWAK II</v>
          </cell>
          <cell r="E275">
            <v>24</v>
          </cell>
        </row>
        <row r="276">
          <cell r="C276" t="str">
            <v>HILMAN YUNELDI</v>
          </cell>
          <cell r="D276" t="str">
            <v>AWAK II</v>
          </cell>
          <cell r="E276">
            <v>24</v>
          </cell>
        </row>
        <row r="277">
          <cell r="C277" t="str">
            <v>INDRA SYAHPUTRA PURBA</v>
          </cell>
          <cell r="D277" t="str">
            <v>AWAK II</v>
          </cell>
          <cell r="E277">
            <v>24</v>
          </cell>
        </row>
        <row r="278">
          <cell r="C278" t="str">
            <v>KALEB SOPIAN RUDIANTO</v>
          </cell>
          <cell r="D278" t="str">
            <v>AWAK II</v>
          </cell>
          <cell r="E278">
            <v>24</v>
          </cell>
        </row>
        <row r="279">
          <cell r="C279" t="str">
            <v>KANDER BRUTU</v>
          </cell>
          <cell r="D279" t="str">
            <v>AWAK II</v>
          </cell>
          <cell r="E279">
            <v>24</v>
          </cell>
        </row>
        <row r="280">
          <cell r="C280" t="str">
            <v>MARTA S</v>
          </cell>
          <cell r="D280" t="str">
            <v>AWAK II</v>
          </cell>
          <cell r="E280">
            <v>24</v>
          </cell>
        </row>
        <row r="281">
          <cell r="C281" t="str">
            <v>MUHAMMAD ANDRIANSYAH</v>
          </cell>
          <cell r="D281" t="str">
            <v>AWAK II</v>
          </cell>
          <cell r="E281">
            <v>24</v>
          </cell>
        </row>
        <row r="282">
          <cell r="C282" t="str">
            <v>MUHAMMAD ARSANI</v>
          </cell>
          <cell r="D282" t="str">
            <v>AWAK II</v>
          </cell>
          <cell r="E282">
            <v>24</v>
          </cell>
        </row>
        <row r="283">
          <cell r="C283" t="str">
            <v>MUHAMMAD GUNAWAN</v>
          </cell>
          <cell r="D283" t="str">
            <v>AWAK II</v>
          </cell>
          <cell r="E283">
            <v>24</v>
          </cell>
        </row>
        <row r="284">
          <cell r="C284" t="str">
            <v>NANDA RISKY AZHARI</v>
          </cell>
          <cell r="D284" t="str">
            <v>AWAK II</v>
          </cell>
          <cell r="E284">
            <v>24</v>
          </cell>
        </row>
        <row r="285">
          <cell r="C285" t="str">
            <v>NOPRI PERDANA</v>
          </cell>
          <cell r="D285" t="str">
            <v>AWAK II</v>
          </cell>
          <cell r="E285">
            <v>24</v>
          </cell>
        </row>
        <row r="286">
          <cell r="C286" t="str">
            <v>RIKO MARTADINATA</v>
          </cell>
          <cell r="D286" t="str">
            <v>AWAK II</v>
          </cell>
          <cell r="E286">
            <v>24</v>
          </cell>
        </row>
        <row r="287">
          <cell r="C287" t="str">
            <v>RONY SUGARMAN HUTABARAT</v>
          </cell>
          <cell r="D287" t="str">
            <v>AWAK II</v>
          </cell>
          <cell r="E287">
            <v>24</v>
          </cell>
        </row>
        <row r="288">
          <cell r="C288" t="str">
            <v>SENTA NEPRADA</v>
          </cell>
          <cell r="D288" t="str">
            <v>AWAK II</v>
          </cell>
          <cell r="E288">
            <v>24</v>
          </cell>
        </row>
        <row r="289">
          <cell r="C289" t="str">
            <v>SYAFRIZAL EFENDI</v>
          </cell>
          <cell r="D289" t="str">
            <v>AWAK II</v>
          </cell>
          <cell r="E289">
            <v>24</v>
          </cell>
        </row>
        <row r="290">
          <cell r="C290" t="str">
            <v>BERLIN SIRAIT</v>
          </cell>
          <cell r="D290" t="str">
            <v>AWAK II</v>
          </cell>
          <cell r="E290">
            <v>24</v>
          </cell>
        </row>
        <row r="291">
          <cell r="C291" t="str">
            <v>AGUS SALIM</v>
          </cell>
          <cell r="D291" t="str">
            <v>AWAK II</v>
          </cell>
          <cell r="E291">
            <v>23</v>
          </cell>
        </row>
        <row r="292">
          <cell r="C292" t="str">
            <v>AH SANI FADLI</v>
          </cell>
          <cell r="D292" t="str">
            <v>AWAK II</v>
          </cell>
          <cell r="E292">
            <v>24</v>
          </cell>
        </row>
        <row r="293">
          <cell r="C293" t="str">
            <v>AHMAD SYAFRI</v>
          </cell>
          <cell r="D293" t="str">
            <v>AWAK II</v>
          </cell>
          <cell r="E293">
            <v>24</v>
          </cell>
        </row>
        <row r="294">
          <cell r="C294" t="str">
            <v>CANDRA HABIBI GULTOM</v>
          </cell>
          <cell r="D294" t="str">
            <v>AWAK II</v>
          </cell>
          <cell r="E294">
            <v>24</v>
          </cell>
        </row>
        <row r="295">
          <cell r="C295" t="str">
            <v>DIAN PRAMANA PUTRA</v>
          </cell>
          <cell r="D295" t="str">
            <v>AWAK II</v>
          </cell>
          <cell r="E295">
            <v>24</v>
          </cell>
        </row>
        <row r="296">
          <cell r="C296" t="str">
            <v>EDI RAHMAN</v>
          </cell>
          <cell r="D296" t="str">
            <v>AWAK II</v>
          </cell>
          <cell r="E296">
            <v>24</v>
          </cell>
        </row>
        <row r="297">
          <cell r="C297" t="str">
            <v>ENDRIZAL</v>
          </cell>
          <cell r="D297" t="str">
            <v>AWAK II</v>
          </cell>
          <cell r="E297">
            <v>24</v>
          </cell>
        </row>
        <row r="298">
          <cell r="C298" t="str">
            <v>FAISAL AMAR BARUS</v>
          </cell>
          <cell r="D298" t="str">
            <v>AWAK II</v>
          </cell>
          <cell r="E298">
            <v>24</v>
          </cell>
        </row>
        <row r="299">
          <cell r="C299" t="str">
            <v>FREDY WIDODO</v>
          </cell>
          <cell r="D299" t="str">
            <v>AWAK II</v>
          </cell>
          <cell r="E299">
            <v>24</v>
          </cell>
        </row>
        <row r="300">
          <cell r="C300" t="str">
            <v>HEBENEZER SIRAIT</v>
          </cell>
          <cell r="D300" t="str">
            <v>AWAK II</v>
          </cell>
          <cell r="E300">
            <v>24</v>
          </cell>
        </row>
        <row r="301">
          <cell r="C301" t="str">
            <v>HERIAWAN</v>
          </cell>
          <cell r="D301" t="str">
            <v>AWAK II</v>
          </cell>
          <cell r="E301">
            <v>24</v>
          </cell>
        </row>
        <row r="302">
          <cell r="C302" t="str">
            <v>JUNIANTO MANALU</v>
          </cell>
          <cell r="D302" t="str">
            <v>AWAK II</v>
          </cell>
          <cell r="E302">
            <v>24</v>
          </cell>
        </row>
        <row r="303">
          <cell r="C303" t="str">
            <v>LODEWICK JAWAK</v>
          </cell>
          <cell r="D303" t="str">
            <v>AWAK II</v>
          </cell>
          <cell r="E303">
            <v>24</v>
          </cell>
        </row>
        <row r="304">
          <cell r="C304" t="str">
            <v>MAHRIZAL</v>
          </cell>
          <cell r="D304" t="str">
            <v>AWAK II</v>
          </cell>
          <cell r="E304">
            <v>24</v>
          </cell>
        </row>
        <row r="305">
          <cell r="C305" t="str">
            <v>M. ILHAM HARAHAP</v>
          </cell>
          <cell r="D305" t="str">
            <v>AWAK II</v>
          </cell>
          <cell r="E305">
            <v>24</v>
          </cell>
        </row>
        <row r="306">
          <cell r="C306" t="str">
            <v>MULIADI</v>
          </cell>
          <cell r="D306" t="str">
            <v>AWAK II</v>
          </cell>
          <cell r="E306">
            <v>24</v>
          </cell>
        </row>
        <row r="307">
          <cell r="C307" t="str">
            <v>RENDY MARANTIKA GEOVANI</v>
          </cell>
          <cell r="D307" t="str">
            <v>AWAK II</v>
          </cell>
          <cell r="E307">
            <v>24</v>
          </cell>
        </row>
        <row r="308">
          <cell r="C308" t="str">
            <v>RUDY</v>
          </cell>
          <cell r="D308" t="str">
            <v>AWAK II</v>
          </cell>
          <cell r="E308">
            <v>24</v>
          </cell>
        </row>
        <row r="309">
          <cell r="C309" t="str">
            <v>SABAR</v>
          </cell>
          <cell r="D309" t="str">
            <v>AWAK II</v>
          </cell>
          <cell r="E309">
            <v>24</v>
          </cell>
        </row>
        <row r="310">
          <cell r="C310" t="str">
            <v>SAIDI</v>
          </cell>
          <cell r="D310" t="str">
            <v>AWAK II</v>
          </cell>
          <cell r="E310">
            <v>24</v>
          </cell>
        </row>
        <row r="311">
          <cell r="C311" t="str">
            <v>SAKTI ANAN MARTUA</v>
          </cell>
          <cell r="D311" t="str">
            <v>AWAK II</v>
          </cell>
          <cell r="E311">
            <v>24</v>
          </cell>
        </row>
        <row r="312">
          <cell r="C312" t="str">
            <v>SUPRIYADI</v>
          </cell>
          <cell r="D312" t="str">
            <v>AWAK II</v>
          </cell>
          <cell r="E312">
            <v>24</v>
          </cell>
        </row>
        <row r="313">
          <cell r="C313" t="str">
            <v>SUPRIANTO</v>
          </cell>
          <cell r="D313" t="str">
            <v>AWAK II</v>
          </cell>
          <cell r="E313">
            <v>23</v>
          </cell>
        </row>
        <row r="314">
          <cell r="C314" t="str">
            <v>SURIADI TPE</v>
          </cell>
          <cell r="D314" t="str">
            <v>AWAK II</v>
          </cell>
          <cell r="E314">
            <v>24</v>
          </cell>
        </row>
        <row r="315">
          <cell r="C315" t="str">
            <v>SUTRISNO</v>
          </cell>
          <cell r="D315" t="str">
            <v>AWAK II</v>
          </cell>
          <cell r="E315">
            <v>24</v>
          </cell>
        </row>
        <row r="316">
          <cell r="C316" t="str">
            <v>SUWARNO G</v>
          </cell>
          <cell r="D316" t="str">
            <v>AWAK II</v>
          </cell>
          <cell r="E316">
            <v>20</v>
          </cell>
        </row>
        <row r="317">
          <cell r="C317" t="str">
            <v>Abdullah</v>
          </cell>
          <cell r="D317" t="str">
            <v>AWAK II</v>
          </cell>
          <cell r="E317">
            <v>24</v>
          </cell>
        </row>
        <row r="318">
          <cell r="C318" t="str">
            <v>MUHAMMAD YACOB</v>
          </cell>
          <cell r="D318" t="str">
            <v>AWAK II</v>
          </cell>
          <cell r="E318">
            <v>24</v>
          </cell>
        </row>
        <row r="319">
          <cell r="C319" t="str">
            <v>SELAMAT RIYADI</v>
          </cell>
          <cell r="D319" t="str">
            <v>AWAK II</v>
          </cell>
          <cell r="E319">
            <v>24</v>
          </cell>
        </row>
        <row r="320">
          <cell r="C320" t="str">
            <v>JONNI</v>
          </cell>
          <cell r="D320" t="str">
            <v>AWAK II</v>
          </cell>
          <cell r="E320">
            <v>24</v>
          </cell>
        </row>
        <row r="321">
          <cell r="C321" t="str">
            <v>TAUFIQ BARUS</v>
          </cell>
          <cell r="D321" t="str">
            <v>AWAK II</v>
          </cell>
          <cell r="E321">
            <v>24</v>
          </cell>
        </row>
        <row r="322">
          <cell r="C322" t="str">
            <v>Alex Sander Tamba</v>
          </cell>
          <cell r="D322" t="str">
            <v>AWAK II</v>
          </cell>
          <cell r="E322">
            <v>24</v>
          </cell>
        </row>
        <row r="323">
          <cell r="C323" t="str">
            <v>Randy Juni Pratama</v>
          </cell>
          <cell r="D323" t="str">
            <v>AWAK II</v>
          </cell>
          <cell r="E323">
            <v>24</v>
          </cell>
        </row>
        <row r="324">
          <cell r="C324" t="str">
            <v>Basiran</v>
          </cell>
          <cell r="D324" t="str">
            <v>AWAK II</v>
          </cell>
          <cell r="E324">
            <v>24</v>
          </cell>
        </row>
        <row r="325">
          <cell r="C325" t="str">
            <v>Doni Mulyadi</v>
          </cell>
          <cell r="D325" t="str">
            <v>AWAK II</v>
          </cell>
          <cell r="E325">
            <v>24</v>
          </cell>
        </row>
        <row r="326">
          <cell r="C326" t="str">
            <v>Suhar</v>
          </cell>
          <cell r="D326" t="str">
            <v>AWAK II</v>
          </cell>
          <cell r="E326">
            <v>22</v>
          </cell>
        </row>
        <row r="327">
          <cell r="C327" t="str">
            <v>Muhammad Reza</v>
          </cell>
          <cell r="D327" t="str">
            <v>AWAK II</v>
          </cell>
          <cell r="E327">
            <v>24</v>
          </cell>
        </row>
        <row r="328">
          <cell r="C328" t="str">
            <v>May Friandos Gultom</v>
          </cell>
          <cell r="D328" t="str">
            <v>AWAK II</v>
          </cell>
          <cell r="E328">
            <v>24</v>
          </cell>
        </row>
        <row r="329">
          <cell r="C329" t="str">
            <v>Mei Hepi Peri</v>
          </cell>
          <cell r="D329" t="str">
            <v>AWAK II</v>
          </cell>
          <cell r="E329">
            <v>24</v>
          </cell>
        </row>
        <row r="330">
          <cell r="C330" t="str">
            <v>Dedi Permana Sembiring</v>
          </cell>
          <cell r="D330" t="str">
            <v>AWAK II</v>
          </cell>
          <cell r="E330">
            <v>24</v>
          </cell>
        </row>
        <row r="331">
          <cell r="C331" t="str">
            <v>Hermanto</v>
          </cell>
          <cell r="D331" t="str">
            <v>AWAK II</v>
          </cell>
          <cell r="E331">
            <v>24</v>
          </cell>
        </row>
        <row r="332">
          <cell r="C332" t="str">
            <v>Parlaungan Matondang</v>
          </cell>
          <cell r="D332" t="str">
            <v>AWAK II</v>
          </cell>
          <cell r="E332">
            <v>24</v>
          </cell>
        </row>
        <row r="333">
          <cell r="C333" t="str">
            <v>Eky Syahputra</v>
          </cell>
          <cell r="D333" t="str">
            <v>AWAK II</v>
          </cell>
          <cell r="E333">
            <v>24</v>
          </cell>
        </row>
        <row r="334">
          <cell r="C334" t="str">
            <v>Kuat Santoso</v>
          </cell>
          <cell r="D334" t="str">
            <v>AWAK II</v>
          </cell>
          <cell r="E334">
            <v>24</v>
          </cell>
        </row>
        <row r="335">
          <cell r="C335" t="str">
            <v>Muhammad Darwin Siagian</v>
          </cell>
          <cell r="D335" t="str">
            <v>AWAK II</v>
          </cell>
          <cell r="E335">
            <v>21</v>
          </cell>
        </row>
        <row r="336">
          <cell r="C336" t="str">
            <v>Purbaya</v>
          </cell>
          <cell r="D336" t="str">
            <v>AWAK II</v>
          </cell>
          <cell r="E336">
            <v>24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KETERANGAN DINAS LUAR JUNI"/>
      <sheetName val="RINCIAN SUPPORTING"/>
      <sheetName val="RIANCIAN AMT I DAN II"/>
      <sheetName val="Rekap Absensi SDM JANUARI 2016"/>
      <sheetName val="Rekap Potongan Bulan JAN 2016"/>
      <sheetName val="Sheet2"/>
      <sheetName val="Sheet1"/>
    </sheetNames>
    <sheetDataSet>
      <sheetData sheetId="0"/>
      <sheetData sheetId="1">
        <row r="7">
          <cell r="C7" t="str">
            <v>AGUSNITA</v>
          </cell>
          <cell r="D7" t="str">
            <v>Coutemer Service</v>
          </cell>
          <cell r="E7">
            <v>24</v>
          </cell>
          <cell r="F7">
            <v>2028000</v>
          </cell>
          <cell r="G7">
            <v>425000</v>
          </cell>
          <cell r="H7">
            <v>2453000</v>
          </cell>
          <cell r="I7">
            <v>5000</v>
          </cell>
          <cell r="J7">
            <v>15000</v>
          </cell>
          <cell r="K7">
            <v>15000</v>
          </cell>
          <cell r="L7">
            <v>100000</v>
          </cell>
          <cell r="M7">
            <v>940000</v>
          </cell>
          <cell r="N7">
            <v>3393000</v>
          </cell>
          <cell r="O7">
            <v>49060</v>
          </cell>
          <cell r="P7">
            <v>24530</v>
          </cell>
          <cell r="Q7">
            <v>24530</v>
          </cell>
          <cell r="R7">
            <v>3294880</v>
          </cell>
          <cell r="S7">
            <v>0</v>
          </cell>
          <cell r="T7">
            <v>3294880</v>
          </cell>
          <cell r="U7" t="str">
            <v>172-00-0029530-5</v>
          </cell>
        </row>
        <row r="8">
          <cell r="C8" t="str">
            <v>AIDISAL</v>
          </cell>
          <cell r="D8" t="str">
            <v>Ast. Mekanik</v>
          </cell>
          <cell r="E8">
            <v>24</v>
          </cell>
          <cell r="F8">
            <v>2028000</v>
          </cell>
          <cell r="G8">
            <v>425000</v>
          </cell>
          <cell r="H8">
            <v>2453000</v>
          </cell>
          <cell r="I8">
            <v>0</v>
          </cell>
          <cell r="J8">
            <v>5000</v>
          </cell>
          <cell r="K8">
            <v>10000</v>
          </cell>
          <cell r="L8">
            <v>100000</v>
          </cell>
          <cell r="M8">
            <v>460000</v>
          </cell>
          <cell r="N8">
            <v>2913000</v>
          </cell>
          <cell r="O8">
            <v>49060</v>
          </cell>
          <cell r="P8">
            <v>24530</v>
          </cell>
          <cell r="Q8">
            <v>24530</v>
          </cell>
          <cell r="R8">
            <v>2814880</v>
          </cell>
          <cell r="S8">
            <v>0</v>
          </cell>
          <cell r="T8">
            <v>2814880</v>
          </cell>
          <cell r="U8" t="str">
            <v>172-00-0029521-4</v>
          </cell>
        </row>
        <row r="9">
          <cell r="C9" t="str">
            <v>ASBEN LUMBAN TORUAN</v>
          </cell>
          <cell r="D9" t="str">
            <v>Ast. Mekanik</v>
          </cell>
          <cell r="E9">
            <v>24</v>
          </cell>
          <cell r="F9">
            <v>2028000</v>
          </cell>
          <cell r="G9">
            <v>425000</v>
          </cell>
          <cell r="H9">
            <v>2453000</v>
          </cell>
          <cell r="I9">
            <v>0</v>
          </cell>
          <cell r="J9">
            <v>5000</v>
          </cell>
          <cell r="K9">
            <v>10000</v>
          </cell>
          <cell r="L9">
            <v>100000</v>
          </cell>
          <cell r="M9">
            <v>460000</v>
          </cell>
          <cell r="N9">
            <v>2913000</v>
          </cell>
          <cell r="O9">
            <v>49060</v>
          </cell>
          <cell r="P9">
            <v>24530</v>
          </cell>
          <cell r="Q9">
            <v>24530</v>
          </cell>
          <cell r="R9">
            <v>2814880</v>
          </cell>
          <cell r="S9">
            <v>0</v>
          </cell>
          <cell r="T9">
            <v>2814880</v>
          </cell>
          <cell r="U9" t="str">
            <v>172-00-0030159-0</v>
          </cell>
        </row>
        <row r="10">
          <cell r="C10" t="str">
            <v>BUDI SUPRAYOGI</v>
          </cell>
          <cell r="D10" t="str">
            <v>Ast. HSSE</v>
          </cell>
          <cell r="E10">
            <v>24</v>
          </cell>
          <cell r="F10">
            <v>2028000</v>
          </cell>
          <cell r="G10">
            <v>425000</v>
          </cell>
          <cell r="H10">
            <v>2453000</v>
          </cell>
          <cell r="I10">
            <v>0</v>
          </cell>
          <cell r="J10">
            <v>5000</v>
          </cell>
          <cell r="K10">
            <v>10000</v>
          </cell>
          <cell r="L10">
            <v>100000</v>
          </cell>
          <cell r="M10">
            <v>460000</v>
          </cell>
          <cell r="N10">
            <v>2913000</v>
          </cell>
          <cell r="O10">
            <v>49060</v>
          </cell>
          <cell r="P10">
            <v>24530</v>
          </cell>
          <cell r="Q10">
            <v>24530</v>
          </cell>
          <cell r="R10">
            <v>2814880</v>
          </cell>
          <cell r="S10">
            <v>0</v>
          </cell>
          <cell r="T10">
            <v>2814880</v>
          </cell>
          <cell r="U10" t="str">
            <v>172-00-0031040-1</v>
          </cell>
        </row>
        <row r="11">
          <cell r="C11" t="str">
            <v>DELVI RAHMADANI</v>
          </cell>
          <cell r="D11" t="str">
            <v>Administrasi</v>
          </cell>
          <cell r="E11">
            <v>24</v>
          </cell>
          <cell r="F11">
            <v>2028000</v>
          </cell>
          <cell r="G11">
            <v>425000</v>
          </cell>
          <cell r="H11">
            <v>2453000</v>
          </cell>
          <cell r="I11">
            <v>0</v>
          </cell>
          <cell r="J11">
            <v>5000</v>
          </cell>
          <cell r="K11">
            <v>10000</v>
          </cell>
          <cell r="L11">
            <v>100000</v>
          </cell>
          <cell r="M11">
            <v>460000</v>
          </cell>
          <cell r="N11">
            <v>2913000</v>
          </cell>
          <cell r="O11">
            <v>49060</v>
          </cell>
          <cell r="P11">
            <v>24530</v>
          </cell>
          <cell r="Q11">
            <v>24530</v>
          </cell>
          <cell r="R11">
            <v>2814880</v>
          </cell>
          <cell r="S11">
            <v>0</v>
          </cell>
          <cell r="T11">
            <v>2814880</v>
          </cell>
          <cell r="U11" t="str">
            <v>172-00-0029662-6</v>
          </cell>
        </row>
        <row r="12">
          <cell r="C12" t="str">
            <v>DIKAR GULTOM</v>
          </cell>
          <cell r="D12" t="str">
            <v>Koordinator Lapangan</v>
          </cell>
          <cell r="E12">
            <v>24</v>
          </cell>
          <cell r="F12">
            <v>2028000</v>
          </cell>
          <cell r="G12">
            <v>425000</v>
          </cell>
          <cell r="H12">
            <v>2453000</v>
          </cell>
          <cell r="I12">
            <v>20000</v>
          </cell>
          <cell r="J12">
            <v>5000</v>
          </cell>
          <cell r="K12">
            <v>10000</v>
          </cell>
          <cell r="L12">
            <v>250000</v>
          </cell>
          <cell r="M12">
            <v>1090000</v>
          </cell>
          <cell r="N12">
            <v>3543000</v>
          </cell>
          <cell r="O12">
            <v>49060</v>
          </cell>
          <cell r="P12">
            <v>24530</v>
          </cell>
          <cell r="Q12">
            <v>24530</v>
          </cell>
          <cell r="R12">
            <v>3444880</v>
          </cell>
          <cell r="S12">
            <v>0</v>
          </cell>
          <cell r="T12">
            <v>3444880</v>
          </cell>
          <cell r="U12" t="str">
            <v>172-00-0029418-3</v>
          </cell>
        </row>
        <row r="13">
          <cell r="C13" t="str">
            <v>FARIZ PRASTYA SUNGKAR</v>
          </cell>
          <cell r="D13" t="str">
            <v>Dispatcher</v>
          </cell>
          <cell r="E13">
            <v>20</v>
          </cell>
          <cell r="F13">
            <v>2028000</v>
          </cell>
          <cell r="G13">
            <v>425000</v>
          </cell>
          <cell r="H13">
            <v>2453000</v>
          </cell>
          <cell r="I13">
            <v>0</v>
          </cell>
          <cell r="J13">
            <v>5000</v>
          </cell>
          <cell r="K13">
            <v>10000</v>
          </cell>
          <cell r="L13">
            <v>100000</v>
          </cell>
          <cell r="M13">
            <v>400000</v>
          </cell>
          <cell r="N13">
            <v>2853000</v>
          </cell>
          <cell r="O13">
            <v>49060</v>
          </cell>
          <cell r="P13">
            <v>24530</v>
          </cell>
          <cell r="Q13">
            <v>24530</v>
          </cell>
          <cell r="R13">
            <v>2754880</v>
          </cell>
          <cell r="S13">
            <v>0</v>
          </cell>
          <cell r="T13">
            <v>2754880</v>
          </cell>
          <cell r="U13" t="str">
            <v>172-00-0029343-3</v>
          </cell>
        </row>
        <row r="14">
          <cell r="C14" t="str">
            <v>GENO HANDANA</v>
          </cell>
          <cell r="D14" t="str">
            <v>Dispatcher</v>
          </cell>
          <cell r="E14">
            <v>12</v>
          </cell>
          <cell r="F14">
            <v>2028000</v>
          </cell>
          <cell r="G14">
            <v>425000</v>
          </cell>
          <cell r="H14">
            <v>2453000</v>
          </cell>
          <cell r="I14">
            <v>0</v>
          </cell>
          <cell r="J14">
            <v>5000</v>
          </cell>
          <cell r="K14">
            <v>10000</v>
          </cell>
          <cell r="L14">
            <v>100000</v>
          </cell>
          <cell r="M14">
            <v>280000</v>
          </cell>
          <cell r="N14">
            <v>2733000</v>
          </cell>
          <cell r="O14">
            <v>49060</v>
          </cell>
          <cell r="P14">
            <v>24530</v>
          </cell>
          <cell r="Q14">
            <v>24530</v>
          </cell>
          <cell r="R14">
            <v>2634880</v>
          </cell>
          <cell r="S14">
            <v>0</v>
          </cell>
          <cell r="T14">
            <v>2634880</v>
          </cell>
          <cell r="U14" t="str">
            <v>172-00-0030270-5</v>
          </cell>
        </row>
        <row r="15">
          <cell r="C15" t="str">
            <v>HAZANI</v>
          </cell>
          <cell r="D15" t="str">
            <v>Koordinator Lapangan</v>
          </cell>
          <cell r="E15">
            <v>24</v>
          </cell>
          <cell r="F15">
            <v>2028000</v>
          </cell>
          <cell r="G15">
            <v>425000</v>
          </cell>
          <cell r="H15">
            <v>2453000</v>
          </cell>
          <cell r="I15">
            <v>10000</v>
          </cell>
          <cell r="J15">
            <v>5000</v>
          </cell>
          <cell r="K15">
            <v>10000</v>
          </cell>
          <cell r="L15">
            <v>100000</v>
          </cell>
          <cell r="M15">
            <v>700000</v>
          </cell>
          <cell r="N15">
            <v>3153000</v>
          </cell>
          <cell r="O15">
            <v>49060</v>
          </cell>
          <cell r="P15">
            <v>24530</v>
          </cell>
          <cell r="Q15">
            <v>24530</v>
          </cell>
          <cell r="R15">
            <v>3054880</v>
          </cell>
          <cell r="S15">
            <v>0</v>
          </cell>
          <cell r="T15">
            <v>3054880</v>
          </cell>
          <cell r="U15" t="str">
            <v>172-00-0029537-0</v>
          </cell>
        </row>
        <row r="16">
          <cell r="C16" t="str">
            <v>HENGKI IRAWAN</v>
          </cell>
          <cell r="D16" t="str">
            <v>IT. Champion</v>
          </cell>
          <cell r="E16">
            <v>24</v>
          </cell>
          <cell r="F16">
            <v>2028000</v>
          </cell>
          <cell r="G16">
            <v>425000</v>
          </cell>
          <cell r="H16">
            <v>2453000</v>
          </cell>
          <cell r="I16">
            <v>0</v>
          </cell>
          <cell r="J16">
            <v>0</v>
          </cell>
          <cell r="K16">
            <v>10000</v>
          </cell>
          <cell r="L16">
            <v>100000</v>
          </cell>
          <cell r="M16">
            <v>340000</v>
          </cell>
          <cell r="N16">
            <v>2793000</v>
          </cell>
          <cell r="O16">
            <v>49060</v>
          </cell>
          <cell r="P16">
            <v>24530</v>
          </cell>
          <cell r="Q16">
            <v>24530</v>
          </cell>
          <cell r="R16">
            <v>2694880</v>
          </cell>
          <cell r="S16">
            <v>0</v>
          </cell>
          <cell r="T16">
            <v>2694880</v>
          </cell>
          <cell r="U16" t="str">
            <v>172-00-0029457-1</v>
          </cell>
        </row>
        <row r="17">
          <cell r="C17" t="str">
            <v>KIKI ZULKARNAIN NST.</v>
          </cell>
          <cell r="D17" t="str">
            <v>PWS. QQ</v>
          </cell>
          <cell r="E17">
            <v>24</v>
          </cell>
          <cell r="F17">
            <v>2028000</v>
          </cell>
          <cell r="G17">
            <v>425000</v>
          </cell>
          <cell r="H17">
            <v>2453000</v>
          </cell>
          <cell r="I17">
            <v>10000</v>
          </cell>
          <cell r="J17">
            <v>5000</v>
          </cell>
          <cell r="K17">
            <v>10000</v>
          </cell>
          <cell r="L17">
            <v>250000</v>
          </cell>
          <cell r="M17">
            <v>850000</v>
          </cell>
          <cell r="N17">
            <v>3303000</v>
          </cell>
          <cell r="O17">
            <v>49060</v>
          </cell>
          <cell r="P17">
            <v>24530</v>
          </cell>
          <cell r="Q17">
            <v>24530</v>
          </cell>
          <cell r="R17">
            <v>3204880</v>
          </cell>
          <cell r="S17">
            <v>0</v>
          </cell>
          <cell r="T17">
            <v>3204880</v>
          </cell>
          <cell r="U17" t="str">
            <v>108-00-0644695-0</v>
          </cell>
        </row>
        <row r="18">
          <cell r="C18" t="str">
            <v>MANAHAN SIPAYUNG</v>
          </cell>
          <cell r="D18" t="str">
            <v>Ast. Mekanik</v>
          </cell>
          <cell r="E18">
            <v>24</v>
          </cell>
          <cell r="F18">
            <v>2028000</v>
          </cell>
          <cell r="G18">
            <v>425000</v>
          </cell>
          <cell r="H18">
            <v>2453000</v>
          </cell>
          <cell r="I18">
            <v>0</v>
          </cell>
          <cell r="J18">
            <v>5000</v>
          </cell>
          <cell r="K18">
            <v>10000</v>
          </cell>
          <cell r="L18">
            <v>100000</v>
          </cell>
          <cell r="M18">
            <v>460000</v>
          </cell>
          <cell r="N18">
            <v>2913000</v>
          </cell>
          <cell r="O18">
            <v>49060</v>
          </cell>
          <cell r="P18">
            <v>24530</v>
          </cell>
          <cell r="Q18">
            <v>24530</v>
          </cell>
          <cell r="R18">
            <v>2814880</v>
          </cell>
          <cell r="S18">
            <v>0</v>
          </cell>
          <cell r="T18">
            <v>2814880</v>
          </cell>
          <cell r="U18" t="str">
            <v>172-00-0029336-7</v>
          </cell>
        </row>
        <row r="19">
          <cell r="C19" t="str">
            <v>MASHENDRA</v>
          </cell>
          <cell r="D19" t="str">
            <v>Pws.QHSE Officer</v>
          </cell>
          <cell r="E19">
            <v>24</v>
          </cell>
          <cell r="F19">
            <v>2028000</v>
          </cell>
          <cell r="G19">
            <v>425000</v>
          </cell>
          <cell r="H19">
            <v>2453000</v>
          </cell>
          <cell r="I19">
            <v>20000</v>
          </cell>
          <cell r="J19">
            <v>5000</v>
          </cell>
          <cell r="K19">
            <v>10000</v>
          </cell>
          <cell r="L19">
            <v>250000</v>
          </cell>
          <cell r="M19">
            <v>1090000</v>
          </cell>
          <cell r="N19">
            <v>3543000</v>
          </cell>
          <cell r="O19">
            <v>49060</v>
          </cell>
          <cell r="P19">
            <v>24530</v>
          </cell>
          <cell r="Q19">
            <v>24530</v>
          </cell>
          <cell r="R19">
            <v>3444880</v>
          </cell>
          <cell r="S19">
            <v>0</v>
          </cell>
          <cell r="T19">
            <v>3444880</v>
          </cell>
          <cell r="U19" t="str">
            <v>108-00-1283418-1</v>
          </cell>
        </row>
        <row r="20">
          <cell r="C20" t="str">
            <v>RAHMAD EKA PUTRA</v>
          </cell>
          <cell r="D20" t="str">
            <v>Pws. Utama Operasi</v>
          </cell>
          <cell r="E20">
            <v>24</v>
          </cell>
          <cell r="F20">
            <v>2028000</v>
          </cell>
          <cell r="G20">
            <v>425000</v>
          </cell>
          <cell r="H20">
            <v>2453000</v>
          </cell>
          <cell r="I20">
            <v>20000</v>
          </cell>
          <cell r="J20">
            <v>10000</v>
          </cell>
          <cell r="K20">
            <v>15000</v>
          </cell>
          <cell r="L20">
            <v>500000</v>
          </cell>
          <cell r="M20">
            <v>1580000</v>
          </cell>
          <cell r="N20">
            <v>4033000</v>
          </cell>
          <cell r="O20">
            <v>49060</v>
          </cell>
          <cell r="P20">
            <v>24530</v>
          </cell>
          <cell r="Q20">
            <v>24530</v>
          </cell>
          <cell r="R20">
            <v>3934880</v>
          </cell>
          <cell r="S20">
            <v>0</v>
          </cell>
          <cell r="T20">
            <v>3934880</v>
          </cell>
          <cell r="U20" t="str">
            <v>108-00-0642831-3</v>
          </cell>
        </row>
        <row r="21">
          <cell r="C21" t="str">
            <v>RENI BUDIARTI</v>
          </cell>
          <cell r="D21" t="str">
            <v>PWS. Administrasi</v>
          </cell>
          <cell r="E21">
            <v>24</v>
          </cell>
          <cell r="F21">
            <v>2028000</v>
          </cell>
          <cell r="G21">
            <v>425000</v>
          </cell>
          <cell r="H21">
            <v>2453000</v>
          </cell>
          <cell r="I21">
            <v>5000</v>
          </cell>
          <cell r="J21">
            <v>15000</v>
          </cell>
          <cell r="K21">
            <v>15000</v>
          </cell>
          <cell r="L21">
            <v>250000</v>
          </cell>
          <cell r="M21">
            <v>1090000</v>
          </cell>
          <cell r="N21">
            <v>3543000</v>
          </cell>
          <cell r="O21">
            <v>49060</v>
          </cell>
          <cell r="P21">
            <v>24530</v>
          </cell>
          <cell r="Q21">
            <v>24530</v>
          </cell>
          <cell r="R21">
            <v>3444880</v>
          </cell>
          <cell r="S21">
            <v>0</v>
          </cell>
          <cell r="T21">
            <v>3444880</v>
          </cell>
          <cell r="U21" t="str">
            <v>172-00-0666612-9</v>
          </cell>
        </row>
        <row r="22">
          <cell r="C22" t="str">
            <v>RIA JAYA CAHYANTI</v>
          </cell>
          <cell r="D22" t="str">
            <v>HRD</v>
          </cell>
          <cell r="E22">
            <v>24</v>
          </cell>
          <cell r="F22">
            <v>2028000</v>
          </cell>
          <cell r="G22">
            <v>425000</v>
          </cell>
          <cell r="H22">
            <v>2453000</v>
          </cell>
          <cell r="I22">
            <v>0</v>
          </cell>
          <cell r="J22">
            <v>0</v>
          </cell>
          <cell r="K22">
            <v>10000</v>
          </cell>
          <cell r="L22">
            <v>250000</v>
          </cell>
          <cell r="M22">
            <v>490000</v>
          </cell>
          <cell r="N22">
            <v>2943000</v>
          </cell>
          <cell r="O22">
            <v>49060</v>
          </cell>
          <cell r="P22">
            <v>24530</v>
          </cell>
          <cell r="Q22">
            <v>24530</v>
          </cell>
          <cell r="R22">
            <v>2844880</v>
          </cell>
          <cell r="S22">
            <v>0</v>
          </cell>
          <cell r="T22">
            <v>2844880</v>
          </cell>
          <cell r="U22" t="str">
            <v>172-00-0029524-8</v>
          </cell>
        </row>
        <row r="23">
          <cell r="C23" t="str">
            <v>SUHAIMI</v>
          </cell>
          <cell r="D23" t="str">
            <v xml:space="preserve">Petugas Bottom Loder </v>
          </cell>
          <cell r="E23">
            <v>24</v>
          </cell>
          <cell r="F23">
            <v>2028000</v>
          </cell>
          <cell r="G23">
            <v>425000</v>
          </cell>
          <cell r="H23">
            <v>2453000</v>
          </cell>
          <cell r="I23">
            <v>0</v>
          </cell>
          <cell r="J23">
            <v>5000</v>
          </cell>
          <cell r="K23">
            <v>10000</v>
          </cell>
          <cell r="L23">
            <v>100000</v>
          </cell>
          <cell r="M23">
            <v>460000</v>
          </cell>
          <cell r="N23">
            <v>2913000</v>
          </cell>
          <cell r="O23">
            <v>49060</v>
          </cell>
          <cell r="P23">
            <v>24530</v>
          </cell>
          <cell r="Q23">
            <v>24530</v>
          </cell>
          <cell r="R23">
            <v>2814880</v>
          </cell>
          <cell r="S23">
            <v>0</v>
          </cell>
          <cell r="T23">
            <v>2814880</v>
          </cell>
          <cell r="U23" t="str">
            <v>108-00-0648410-0</v>
          </cell>
        </row>
        <row r="24">
          <cell r="C24" t="str">
            <v>SURISWAN PERMANA</v>
          </cell>
          <cell r="D24" t="str">
            <v xml:space="preserve">Petugas Bottom Loder </v>
          </cell>
          <cell r="E24">
            <v>24</v>
          </cell>
          <cell r="F24">
            <v>2028000</v>
          </cell>
          <cell r="G24">
            <v>425000</v>
          </cell>
          <cell r="H24">
            <v>2453000</v>
          </cell>
          <cell r="I24">
            <v>0</v>
          </cell>
          <cell r="J24">
            <v>5000</v>
          </cell>
          <cell r="K24">
            <v>10000</v>
          </cell>
          <cell r="L24">
            <v>100000</v>
          </cell>
          <cell r="M24">
            <v>460000</v>
          </cell>
          <cell r="N24">
            <v>2913000</v>
          </cell>
          <cell r="O24">
            <v>44000</v>
          </cell>
          <cell r="P24">
            <v>24530</v>
          </cell>
          <cell r="Q24">
            <v>24530</v>
          </cell>
          <cell r="R24">
            <v>2819940</v>
          </cell>
          <cell r="S24">
            <v>0</v>
          </cell>
          <cell r="T24">
            <v>2819940</v>
          </cell>
          <cell r="U24" t="str">
            <v>172-00-0029450-6</v>
          </cell>
        </row>
        <row r="25">
          <cell r="C25" t="str">
            <v>SESWITA YUNIA SARI</v>
          </cell>
          <cell r="D25" t="str">
            <v>Tenaga Medis</v>
          </cell>
          <cell r="E25">
            <v>21</v>
          </cell>
          <cell r="F25">
            <v>2028000</v>
          </cell>
          <cell r="G25">
            <v>425000</v>
          </cell>
          <cell r="H25">
            <v>2453000</v>
          </cell>
          <cell r="I25">
            <v>0</v>
          </cell>
          <cell r="J25">
            <v>5000</v>
          </cell>
          <cell r="K25">
            <v>10000</v>
          </cell>
          <cell r="L25">
            <v>100000</v>
          </cell>
          <cell r="M25">
            <v>415000</v>
          </cell>
          <cell r="N25">
            <v>2868000</v>
          </cell>
          <cell r="O25">
            <v>44000</v>
          </cell>
          <cell r="P25">
            <v>24530</v>
          </cell>
          <cell r="Q25">
            <v>24530</v>
          </cell>
          <cell r="R25">
            <v>2774940</v>
          </cell>
          <cell r="S25">
            <v>0</v>
          </cell>
          <cell r="T25">
            <v>2774940</v>
          </cell>
          <cell r="U25" t="str">
            <v>172-00-0069900-1</v>
          </cell>
        </row>
      </sheetData>
      <sheetData sheetId="2">
        <row r="7">
          <cell r="C7" t="str">
            <v>AGUS HARIANTO</v>
          </cell>
          <cell r="D7" t="str">
            <v>AWAK I</v>
          </cell>
          <cell r="E7" t="str">
            <v>BK 8176 CT</v>
          </cell>
          <cell r="F7" t="str">
            <v>16 KL</v>
          </cell>
          <cell r="G7">
            <v>23</v>
          </cell>
          <cell r="H7">
            <v>24</v>
          </cell>
          <cell r="I7">
            <v>2028000</v>
          </cell>
          <cell r="J7">
            <v>425000</v>
          </cell>
          <cell r="K7">
            <v>2453000</v>
          </cell>
          <cell r="L7">
            <v>0</v>
          </cell>
          <cell r="M7">
            <v>10000</v>
          </cell>
          <cell r="N7">
            <v>10000</v>
          </cell>
          <cell r="O7">
            <v>0</v>
          </cell>
          <cell r="P7">
            <v>0</v>
          </cell>
          <cell r="Q7">
            <v>480000</v>
          </cell>
          <cell r="R7">
            <v>2933000</v>
          </cell>
          <cell r="S7">
            <v>49060</v>
          </cell>
          <cell r="T7">
            <v>24530</v>
          </cell>
          <cell r="U7">
            <v>24530</v>
          </cell>
          <cell r="V7">
            <v>2834880</v>
          </cell>
          <cell r="W7">
            <v>0</v>
          </cell>
          <cell r="X7">
            <v>2834880</v>
          </cell>
          <cell r="Y7" t="str">
            <v>172-00-0029557-8</v>
          </cell>
        </row>
        <row r="8">
          <cell r="C8" t="str">
            <v>AGUS PURNA IRAWAN</v>
          </cell>
          <cell r="D8" t="str">
            <v>AWAK I</v>
          </cell>
          <cell r="E8" t="str">
            <v>BK 9833 WS</v>
          </cell>
          <cell r="F8" t="str">
            <v>16 KL</v>
          </cell>
          <cell r="G8">
            <v>28</v>
          </cell>
          <cell r="H8">
            <v>24</v>
          </cell>
          <cell r="I8">
            <v>2028000</v>
          </cell>
          <cell r="J8">
            <v>425000</v>
          </cell>
          <cell r="K8">
            <v>2453000</v>
          </cell>
          <cell r="L8">
            <v>0</v>
          </cell>
          <cell r="M8">
            <v>10000</v>
          </cell>
          <cell r="N8">
            <v>10000</v>
          </cell>
          <cell r="O8">
            <v>0</v>
          </cell>
          <cell r="P8">
            <v>0</v>
          </cell>
          <cell r="Q8">
            <v>480000</v>
          </cell>
          <cell r="R8">
            <v>2933000</v>
          </cell>
          <cell r="S8">
            <v>49060</v>
          </cell>
          <cell r="T8">
            <v>24530</v>
          </cell>
          <cell r="U8">
            <v>24530</v>
          </cell>
          <cell r="V8">
            <v>2834880</v>
          </cell>
          <cell r="W8">
            <v>0</v>
          </cell>
          <cell r="X8">
            <v>2834880</v>
          </cell>
          <cell r="Y8" t="str">
            <v>172-00-0029445-6</v>
          </cell>
        </row>
        <row r="9">
          <cell r="C9" t="str">
            <v>ALI ASRUN GULTOM</v>
          </cell>
          <cell r="D9" t="str">
            <v>AWAK I</v>
          </cell>
          <cell r="E9" t="str">
            <v>BK 8757 CJ</v>
          </cell>
          <cell r="F9" t="str">
            <v>16 KL</v>
          </cell>
          <cell r="G9">
            <v>23</v>
          </cell>
          <cell r="H9">
            <v>24</v>
          </cell>
          <cell r="I9">
            <v>2028000</v>
          </cell>
          <cell r="J9">
            <v>425000</v>
          </cell>
          <cell r="K9">
            <v>2453000</v>
          </cell>
          <cell r="L9">
            <v>0</v>
          </cell>
          <cell r="M9">
            <v>10000</v>
          </cell>
          <cell r="N9">
            <v>10000</v>
          </cell>
          <cell r="O9">
            <v>0</v>
          </cell>
          <cell r="P9">
            <v>0</v>
          </cell>
          <cell r="Q9">
            <v>480000</v>
          </cell>
          <cell r="R9">
            <v>2933000</v>
          </cell>
          <cell r="S9">
            <v>49060</v>
          </cell>
          <cell r="T9">
            <v>24530</v>
          </cell>
          <cell r="U9">
            <v>24530</v>
          </cell>
          <cell r="V9">
            <v>2834880</v>
          </cell>
          <cell r="W9">
            <v>0</v>
          </cell>
          <cell r="X9">
            <v>2834880</v>
          </cell>
          <cell r="Y9" t="str">
            <v>172-00-0029569-3</v>
          </cell>
        </row>
        <row r="10">
          <cell r="C10" t="str">
            <v>ARDI WIYANTO</v>
          </cell>
          <cell r="D10" t="str">
            <v>AWAK I</v>
          </cell>
          <cell r="E10" t="str">
            <v>BM 8856 RO</v>
          </cell>
          <cell r="F10" t="str">
            <v>16 KL</v>
          </cell>
          <cell r="G10">
            <v>26</v>
          </cell>
          <cell r="H10">
            <v>24</v>
          </cell>
          <cell r="I10">
            <v>2028000</v>
          </cell>
          <cell r="J10">
            <v>425000</v>
          </cell>
          <cell r="K10">
            <v>2453000</v>
          </cell>
          <cell r="L10">
            <v>0</v>
          </cell>
          <cell r="M10">
            <v>10000</v>
          </cell>
          <cell r="N10">
            <v>10000</v>
          </cell>
          <cell r="O10">
            <v>0</v>
          </cell>
          <cell r="P10">
            <v>0</v>
          </cell>
          <cell r="Q10">
            <v>480000</v>
          </cell>
          <cell r="R10">
            <v>2933000</v>
          </cell>
          <cell r="S10">
            <v>49060</v>
          </cell>
          <cell r="T10">
            <v>24530</v>
          </cell>
          <cell r="U10">
            <v>24530</v>
          </cell>
          <cell r="V10">
            <v>2834880</v>
          </cell>
          <cell r="W10">
            <v>0</v>
          </cell>
          <cell r="X10">
            <v>2834880</v>
          </cell>
          <cell r="Y10" t="str">
            <v>172-00-0029447-2</v>
          </cell>
        </row>
        <row r="11">
          <cell r="C11" t="str">
            <v>ARISSON SITUMORANG</v>
          </cell>
          <cell r="D11" t="str">
            <v>AWAK I</v>
          </cell>
          <cell r="E11" t="str">
            <v>BK 9563 SH</v>
          </cell>
          <cell r="F11" t="str">
            <v>16 KL</v>
          </cell>
          <cell r="G11">
            <v>18</v>
          </cell>
          <cell r="H11">
            <v>20</v>
          </cell>
          <cell r="I11">
            <v>2028000</v>
          </cell>
          <cell r="J11">
            <v>425000</v>
          </cell>
          <cell r="K11">
            <v>2453000</v>
          </cell>
          <cell r="L11">
            <v>0</v>
          </cell>
          <cell r="M11">
            <v>10000</v>
          </cell>
          <cell r="N11">
            <v>10000</v>
          </cell>
          <cell r="O11">
            <v>0</v>
          </cell>
          <cell r="P11">
            <v>0</v>
          </cell>
          <cell r="Q11">
            <v>400000</v>
          </cell>
          <cell r="R11">
            <v>2853000</v>
          </cell>
          <cell r="S11">
            <v>49060</v>
          </cell>
          <cell r="T11">
            <v>24530</v>
          </cell>
          <cell r="U11">
            <v>24530</v>
          </cell>
          <cell r="V11">
            <v>2754880</v>
          </cell>
          <cell r="W11">
            <v>0</v>
          </cell>
          <cell r="X11">
            <v>2754880</v>
          </cell>
          <cell r="Y11" t="str">
            <v>172-00-0030149-1</v>
          </cell>
        </row>
        <row r="12">
          <cell r="C12" t="str">
            <v>BASIRO SIREGAR</v>
          </cell>
          <cell r="D12" t="str">
            <v>AWAK I</v>
          </cell>
          <cell r="E12" t="str">
            <v>BK 8180 CP</v>
          </cell>
          <cell r="F12" t="str">
            <v>16 KL</v>
          </cell>
          <cell r="G12">
            <v>22</v>
          </cell>
          <cell r="H12">
            <v>24</v>
          </cell>
          <cell r="I12">
            <v>2028000</v>
          </cell>
          <cell r="J12">
            <v>425000</v>
          </cell>
          <cell r="K12">
            <v>2453000</v>
          </cell>
          <cell r="L12">
            <v>0</v>
          </cell>
          <cell r="M12">
            <v>10000</v>
          </cell>
          <cell r="N12">
            <v>10000</v>
          </cell>
          <cell r="O12">
            <v>0</v>
          </cell>
          <cell r="P12">
            <v>0</v>
          </cell>
          <cell r="Q12">
            <v>480000</v>
          </cell>
          <cell r="R12">
            <v>2933000</v>
          </cell>
          <cell r="S12">
            <v>49060</v>
          </cell>
          <cell r="T12">
            <v>24530</v>
          </cell>
          <cell r="U12">
            <v>24530</v>
          </cell>
          <cell r="V12">
            <v>2834880</v>
          </cell>
          <cell r="W12">
            <v>0</v>
          </cell>
          <cell r="X12">
            <v>2834880</v>
          </cell>
          <cell r="Y12" t="str">
            <v>172-00-0029578-4</v>
          </cell>
        </row>
        <row r="13">
          <cell r="C13" t="str">
            <v>BATARUDDIN USUP</v>
          </cell>
          <cell r="D13" t="str">
            <v>AWAK I</v>
          </cell>
          <cell r="E13" t="str">
            <v>BK 9982 CJ</v>
          </cell>
          <cell r="F13" t="str">
            <v>16 KL</v>
          </cell>
          <cell r="G13">
            <v>28</v>
          </cell>
          <cell r="H13">
            <v>24</v>
          </cell>
          <cell r="I13">
            <v>2028000</v>
          </cell>
          <cell r="J13">
            <v>425000</v>
          </cell>
          <cell r="K13">
            <v>2453000</v>
          </cell>
          <cell r="L13">
            <v>0</v>
          </cell>
          <cell r="M13">
            <v>10000</v>
          </cell>
          <cell r="N13">
            <v>10000</v>
          </cell>
          <cell r="O13">
            <v>0</v>
          </cell>
          <cell r="P13">
            <v>0</v>
          </cell>
          <cell r="Q13">
            <v>480000</v>
          </cell>
          <cell r="R13">
            <v>2933000</v>
          </cell>
          <cell r="S13">
            <v>49060</v>
          </cell>
          <cell r="T13">
            <v>24530</v>
          </cell>
          <cell r="U13">
            <v>24530</v>
          </cell>
          <cell r="V13">
            <v>2834880</v>
          </cell>
          <cell r="W13">
            <v>0</v>
          </cell>
          <cell r="X13">
            <v>2834880</v>
          </cell>
          <cell r="Y13" t="str">
            <v>172-00-0029539-6</v>
          </cell>
        </row>
        <row r="14">
          <cell r="C14" t="str">
            <v>DEDI CANDRA NASUTION</v>
          </cell>
          <cell r="D14" t="str">
            <v>AWAK I</v>
          </cell>
          <cell r="E14" t="str">
            <v>BK 8443 WO</v>
          </cell>
          <cell r="F14" t="str">
            <v>16 KL</v>
          </cell>
          <cell r="G14">
            <v>23</v>
          </cell>
          <cell r="H14">
            <v>23</v>
          </cell>
          <cell r="I14">
            <v>2028000</v>
          </cell>
          <cell r="J14">
            <v>425000</v>
          </cell>
          <cell r="K14">
            <v>2453000</v>
          </cell>
          <cell r="L14">
            <v>0</v>
          </cell>
          <cell r="M14">
            <v>10000</v>
          </cell>
          <cell r="N14">
            <v>10000</v>
          </cell>
          <cell r="O14">
            <v>0</v>
          </cell>
          <cell r="P14">
            <v>0</v>
          </cell>
          <cell r="Q14">
            <v>460000</v>
          </cell>
          <cell r="R14">
            <v>2913000</v>
          </cell>
          <cell r="S14">
            <v>49060</v>
          </cell>
          <cell r="T14">
            <v>24530</v>
          </cell>
          <cell r="U14">
            <v>24530</v>
          </cell>
          <cell r="V14">
            <v>2814880</v>
          </cell>
          <cell r="W14">
            <v>0</v>
          </cell>
          <cell r="X14">
            <v>2814880</v>
          </cell>
          <cell r="Y14" t="str">
            <v>172-00-0060876-2</v>
          </cell>
        </row>
        <row r="15">
          <cell r="C15" t="str">
            <v>DEDI MARTIN</v>
          </cell>
          <cell r="D15" t="str">
            <v>AWAK I</v>
          </cell>
          <cell r="E15" t="str">
            <v>BM 8221 DU</v>
          </cell>
          <cell r="F15" t="str">
            <v>16 KL</v>
          </cell>
          <cell r="G15">
            <v>20</v>
          </cell>
          <cell r="H15">
            <v>23</v>
          </cell>
          <cell r="I15">
            <v>2028000</v>
          </cell>
          <cell r="J15">
            <v>425000</v>
          </cell>
          <cell r="K15">
            <v>2453000</v>
          </cell>
          <cell r="L15">
            <v>0</v>
          </cell>
          <cell r="M15">
            <v>10000</v>
          </cell>
          <cell r="N15">
            <v>10000</v>
          </cell>
          <cell r="O15">
            <v>0</v>
          </cell>
          <cell r="P15">
            <v>0</v>
          </cell>
          <cell r="Q15">
            <v>460000</v>
          </cell>
          <cell r="R15">
            <v>2913000</v>
          </cell>
          <cell r="S15">
            <v>49060</v>
          </cell>
          <cell r="T15">
            <v>24530</v>
          </cell>
          <cell r="U15">
            <v>24530</v>
          </cell>
          <cell r="V15">
            <v>2814880</v>
          </cell>
          <cell r="W15">
            <v>0</v>
          </cell>
          <cell r="X15">
            <v>2814880</v>
          </cell>
          <cell r="Y15" t="str">
            <v>172-00-0029565-1</v>
          </cell>
        </row>
        <row r="16">
          <cell r="C16" t="str">
            <v>DEKI DESWANDI</v>
          </cell>
          <cell r="D16" t="str">
            <v>AWAK I</v>
          </cell>
          <cell r="E16" t="str">
            <v>BM 8245 QU</v>
          </cell>
          <cell r="F16" t="str">
            <v>16 KL</v>
          </cell>
          <cell r="G16">
            <v>20</v>
          </cell>
          <cell r="H16">
            <v>22</v>
          </cell>
          <cell r="I16">
            <v>2028000</v>
          </cell>
          <cell r="J16">
            <v>425000</v>
          </cell>
          <cell r="K16">
            <v>2453000</v>
          </cell>
          <cell r="L16">
            <v>0</v>
          </cell>
          <cell r="M16">
            <v>10000</v>
          </cell>
          <cell r="N16">
            <v>10000</v>
          </cell>
          <cell r="O16">
            <v>0</v>
          </cell>
          <cell r="P16">
            <v>0</v>
          </cell>
          <cell r="Q16">
            <v>440000</v>
          </cell>
          <cell r="R16">
            <v>2893000</v>
          </cell>
          <cell r="S16">
            <v>49060</v>
          </cell>
          <cell r="T16">
            <v>24530</v>
          </cell>
          <cell r="U16">
            <v>24530</v>
          </cell>
          <cell r="V16">
            <v>2794880</v>
          </cell>
          <cell r="W16">
            <v>0</v>
          </cell>
          <cell r="X16">
            <v>2794880</v>
          </cell>
          <cell r="Y16" t="str">
            <v>172-00-0030151-7</v>
          </cell>
        </row>
        <row r="17">
          <cell r="C17" t="str">
            <v>DIMSON GULTOM</v>
          </cell>
          <cell r="D17" t="str">
            <v>AWAK I</v>
          </cell>
          <cell r="E17" t="str">
            <v>BK 9833 FE</v>
          </cell>
          <cell r="F17" t="str">
            <v>16 KL</v>
          </cell>
          <cell r="G17">
            <v>25</v>
          </cell>
          <cell r="H17">
            <v>24</v>
          </cell>
          <cell r="I17">
            <v>2028000</v>
          </cell>
          <cell r="J17">
            <v>425000</v>
          </cell>
          <cell r="K17">
            <v>2453000</v>
          </cell>
          <cell r="L17">
            <v>0</v>
          </cell>
          <cell r="M17">
            <v>10000</v>
          </cell>
          <cell r="N17">
            <v>10000</v>
          </cell>
          <cell r="O17">
            <v>0</v>
          </cell>
          <cell r="P17">
            <v>0</v>
          </cell>
          <cell r="Q17">
            <v>480000</v>
          </cell>
          <cell r="R17">
            <v>2933000</v>
          </cell>
          <cell r="S17">
            <v>49060</v>
          </cell>
          <cell r="T17">
            <v>24530</v>
          </cell>
          <cell r="U17">
            <v>24530</v>
          </cell>
          <cell r="V17">
            <v>2834880</v>
          </cell>
          <cell r="W17">
            <v>0</v>
          </cell>
          <cell r="X17">
            <v>2834880</v>
          </cell>
          <cell r="Y17" t="str">
            <v>172-00-0030163-2</v>
          </cell>
        </row>
        <row r="18">
          <cell r="C18" t="str">
            <v>DIROSO</v>
          </cell>
          <cell r="D18" t="str">
            <v>AWAK I</v>
          </cell>
          <cell r="E18" t="str">
            <v>BK 8049 WO</v>
          </cell>
          <cell r="F18" t="str">
            <v>16 KL</v>
          </cell>
          <cell r="G18">
            <v>21</v>
          </cell>
          <cell r="H18">
            <v>24</v>
          </cell>
          <cell r="I18">
            <v>2028000</v>
          </cell>
          <cell r="J18">
            <v>425000</v>
          </cell>
          <cell r="K18">
            <v>2453000</v>
          </cell>
          <cell r="L18">
            <v>0</v>
          </cell>
          <cell r="M18">
            <v>10000</v>
          </cell>
          <cell r="N18">
            <v>10000</v>
          </cell>
          <cell r="O18">
            <v>0</v>
          </cell>
          <cell r="P18">
            <v>0</v>
          </cell>
          <cell r="Q18">
            <v>480000</v>
          </cell>
          <cell r="R18">
            <v>2933000</v>
          </cell>
          <cell r="S18">
            <v>49060</v>
          </cell>
          <cell r="T18">
            <v>24530</v>
          </cell>
          <cell r="U18">
            <v>24530</v>
          </cell>
          <cell r="V18">
            <v>2834880</v>
          </cell>
          <cell r="W18">
            <v>0</v>
          </cell>
          <cell r="X18">
            <v>2834880</v>
          </cell>
          <cell r="Y18" t="str">
            <v>172-00-0029529-7</v>
          </cell>
        </row>
        <row r="19">
          <cell r="C19" t="str">
            <v>DOLI SYAHPUTRA</v>
          </cell>
          <cell r="D19" t="str">
            <v>AWAK I</v>
          </cell>
          <cell r="E19" t="str">
            <v>BK 9556 CU</v>
          </cell>
          <cell r="F19" t="str">
            <v>16 KL</v>
          </cell>
          <cell r="G19">
            <v>0</v>
          </cell>
          <cell r="H19">
            <v>3</v>
          </cell>
          <cell r="I19">
            <v>2028000</v>
          </cell>
          <cell r="J19">
            <v>425000</v>
          </cell>
          <cell r="K19">
            <v>2453000</v>
          </cell>
          <cell r="L19">
            <v>0</v>
          </cell>
          <cell r="M19">
            <v>10000</v>
          </cell>
          <cell r="N19">
            <v>10000</v>
          </cell>
          <cell r="O19">
            <v>0</v>
          </cell>
          <cell r="P19">
            <v>0</v>
          </cell>
          <cell r="Q19">
            <v>60000</v>
          </cell>
          <cell r="R19">
            <v>2513000</v>
          </cell>
          <cell r="S19">
            <v>49060</v>
          </cell>
          <cell r="T19">
            <v>24530</v>
          </cell>
          <cell r="U19">
            <v>24530</v>
          </cell>
          <cell r="V19">
            <v>2414880</v>
          </cell>
          <cell r="W19">
            <v>0</v>
          </cell>
          <cell r="X19">
            <v>2414880</v>
          </cell>
          <cell r="Y19" t="str">
            <v>172-00-0029525-5</v>
          </cell>
        </row>
        <row r="20">
          <cell r="C20" t="str">
            <v>EDI SAPUTRA</v>
          </cell>
          <cell r="D20" t="str">
            <v>AWAK I</v>
          </cell>
          <cell r="E20" t="str">
            <v>BK 9407 CP</v>
          </cell>
          <cell r="F20" t="str">
            <v>16 KL</v>
          </cell>
          <cell r="G20">
            <v>27</v>
          </cell>
          <cell r="H20">
            <v>24</v>
          </cell>
          <cell r="I20">
            <v>2028000</v>
          </cell>
          <cell r="J20">
            <v>425000</v>
          </cell>
          <cell r="K20">
            <v>2453000</v>
          </cell>
          <cell r="L20">
            <v>0</v>
          </cell>
          <cell r="M20">
            <v>10000</v>
          </cell>
          <cell r="N20">
            <v>10000</v>
          </cell>
          <cell r="O20">
            <v>0</v>
          </cell>
          <cell r="P20">
            <v>0</v>
          </cell>
          <cell r="Q20">
            <v>480000</v>
          </cell>
          <cell r="R20">
            <v>2933000</v>
          </cell>
          <cell r="S20">
            <v>49060</v>
          </cell>
          <cell r="T20">
            <v>24530</v>
          </cell>
          <cell r="U20">
            <v>24530</v>
          </cell>
          <cell r="V20">
            <v>2834880</v>
          </cell>
          <cell r="W20">
            <v>0</v>
          </cell>
          <cell r="X20">
            <v>2834880</v>
          </cell>
          <cell r="Y20" t="str">
            <v>172-00-0030162-4</v>
          </cell>
        </row>
        <row r="21">
          <cell r="C21" t="str">
            <v>EDI SYAHPUTRA</v>
          </cell>
          <cell r="D21" t="str">
            <v>AWAK I</v>
          </cell>
          <cell r="E21" t="str">
            <v>BK 9812 CL</v>
          </cell>
          <cell r="F21" t="str">
            <v>16 KL</v>
          </cell>
          <cell r="G21">
            <v>27</v>
          </cell>
          <cell r="H21">
            <v>24</v>
          </cell>
          <cell r="I21">
            <v>2028000</v>
          </cell>
          <cell r="J21">
            <v>425000</v>
          </cell>
          <cell r="K21">
            <v>2453000</v>
          </cell>
          <cell r="L21">
            <v>0</v>
          </cell>
          <cell r="M21">
            <v>10000</v>
          </cell>
          <cell r="N21">
            <v>10000</v>
          </cell>
          <cell r="O21">
            <v>0</v>
          </cell>
          <cell r="P21">
            <v>0</v>
          </cell>
          <cell r="Q21">
            <v>480000</v>
          </cell>
          <cell r="R21">
            <v>2933000</v>
          </cell>
          <cell r="S21">
            <v>49060</v>
          </cell>
          <cell r="T21">
            <v>24530</v>
          </cell>
          <cell r="U21">
            <v>24530</v>
          </cell>
          <cell r="V21">
            <v>2834880</v>
          </cell>
          <cell r="W21">
            <v>0</v>
          </cell>
          <cell r="X21">
            <v>2834880</v>
          </cell>
          <cell r="Y21" t="str">
            <v>172-00-0030066-7</v>
          </cell>
        </row>
        <row r="22">
          <cell r="C22" t="str">
            <v>EKO BAMBANG SYAHPUTRA</v>
          </cell>
          <cell r="D22" t="str">
            <v>AWAK I</v>
          </cell>
          <cell r="E22" t="str">
            <v>BK 8776 CK</v>
          </cell>
          <cell r="F22" t="str">
            <v>16 KL</v>
          </cell>
          <cell r="G22">
            <v>20</v>
          </cell>
          <cell r="H22">
            <v>24</v>
          </cell>
          <cell r="I22">
            <v>2028000</v>
          </cell>
          <cell r="J22">
            <v>425000</v>
          </cell>
          <cell r="K22">
            <v>2453000</v>
          </cell>
          <cell r="L22">
            <v>0</v>
          </cell>
          <cell r="M22">
            <v>10000</v>
          </cell>
          <cell r="N22">
            <v>10000</v>
          </cell>
          <cell r="O22">
            <v>0</v>
          </cell>
          <cell r="P22">
            <v>0</v>
          </cell>
          <cell r="Q22">
            <v>480000</v>
          </cell>
          <cell r="R22">
            <v>2933000</v>
          </cell>
          <cell r="S22">
            <v>49060</v>
          </cell>
          <cell r="T22">
            <v>24530</v>
          </cell>
          <cell r="U22">
            <v>24530</v>
          </cell>
          <cell r="V22">
            <v>2834880</v>
          </cell>
          <cell r="W22">
            <v>0</v>
          </cell>
          <cell r="X22">
            <v>2834880</v>
          </cell>
          <cell r="Y22" t="str">
            <v>172-00-0029547-9</v>
          </cell>
        </row>
        <row r="23">
          <cell r="C23" t="str">
            <v>FADLI</v>
          </cell>
          <cell r="D23" t="str">
            <v>AWAK I</v>
          </cell>
          <cell r="E23" t="str">
            <v>BK 8633 TO</v>
          </cell>
          <cell r="F23" t="str">
            <v>16 KL</v>
          </cell>
          <cell r="G23">
            <v>24</v>
          </cell>
          <cell r="H23">
            <v>24</v>
          </cell>
          <cell r="I23">
            <v>2028000</v>
          </cell>
          <cell r="J23">
            <v>425000</v>
          </cell>
          <cell r="K23">
            <v>2453000</v>
          </cell>
          <cell r="L23">
            <v>0</v>
          </cell>
          <cell r="M23">
            <v>10000</v>
          </cell>
          <cell r="N23">
            <v>10000</v>
          </cell>
          <cell r="O23">
            <v>0</v>
          </cell>
          <cell r="P23">
            <v>0</v>
          </cell>
          <cell r="Q23">
            <v>480000</v>
          </cell>
          <cell r="R23">
            <v>2933000</v>
          </cell>
          <cell r="S23">
            <v>49060</v>
          </cell>
          <cell r="T23">
            <v>24530</v>
          </cell>
          <cell r="U23">
            <v>24530</v>
          </cell>
          <cell r="V23">
            <v>2834880</v>
          </cell>
          <cell r="W23">
            <v>0</v>
          </cell>
          <cell r="X23">
            <v>2834880</v>
          </cell>
          <cell r="Y23" t="str">
            <v>172-00-0029345-8</v>
          </cell>
        </row>
        <row r="24">
          <cell r="C24" t="str">
            <v>FADLY H. MAINUR</v>
          </cell>
          <cell r="D24" t="str">
            <v>AWAK I</v>
          </cell>
          <cell r="E24" t="str">
            <v>BK 8476 CT</v>
          </cell>
          <cell r="F24" t="str">
            <v>16 KL</v>
          </cell>
          <cell r="G24">
            <v>23</v>
          </cell>
          <cell r="H24">
            <v>24</v>
          </cell>
          <cell r="I24">
            <v>2028000</v>
          </cell>
          <cell r="J24">
            <v>425000</v>
          </cell>
          <cell r="K24">
            <v>2453000</v>
          </cell>
          <cell r="L24">
            <v>0</v>
          </cell>
          <cell r="M24">
            <v>10000</v>
          </cell>
          <cell r="N24">
            <v>10000</v>
          </cell>
          <cell r="O24">
            <v>0</v>
          </cell>
          <cell r="P24">
            <v>0</v>
          </cell>
          <cell r="Q24">
            <v>480000</v>
          </cell>
          <cell r="R24">
            <v>2933000</v>
          </cell>
          <cell r="S24">
            <v>49060</v>
          </cell>
          <cell r="T24">
            <v>24530</v>
          </cell>
          <cell r="U24">
            <v>24530</v>
          </cell>
          <cell r="V24">
            <v>2834880</v>
          </cell>
          <cell r="W24">
            <v>0</v>
          </cell>
          <cell r="X24">
            <v>2834880</v>
          </cell>
          <cell r="Y24" t="str">
            <v>172-00-0030154-1</v>
          </cell>
        </row>
        <row r="25">
          <cell r="C25" t="str">
            <v>FERDINAN PURBA</v>
          </cell>
          <cell r="D25" t="str">
            <v>AWAK I</v>
          </cell>
          <cell r="E25" t="str">
            <v>BK 8533 TO</v>
          </cell>
          <cell r="F25" t="str">
            <v>16 KL</v>
          </cell>
          <cell r="G25">
            <v>18</v>
          </cell>
          <cell r="H25">
            <v>19</v>
          </cell>
          <cell r="I25">
            <v>2028000</v>
          </cell>
          <cell r="J25">
            <v>425000</v>
          </cell>
          <cell r="K25">
            <v>2453000</v>
          </cell>
          <cell r="L25">
            <v>0</v>
          </cell>
          <cell r="M25">
            <v>10000</v>
          </cell>
          <cell r="N25">
            <v>10000</v>
          </cell>
          <cell r="O25">
            <v>0</v>
          </cell>
          <cell r="P25">
            <v>0</v>
          </cell>
          <cell r="Q25">
            <v>380000</v>
          </cell>
          <cell r="R25">
            <v>2833000</v>
          </cell>
          <cell r="S25">
            <v>49060</v>
          </cell>
          <cell r="T25">
            <v>24530</v>
          </cell>
          <cell r="U25">
            <v>24530</v>
          </cell>
          <cell r="V25">
            <v>2734880</v>
          </cell>
          <cell r="W25">
            <v>0</v>
          </cell>
          <cell r="X25">
            <v>2734880</v>
          </cell>
          <cell r="Y25" t="str">
            <v>172-00-0029444-9</v>
          </cell>
        </row>
        <row r="26">
          <cell r="C26" t="str">
            <v>FERIZAL</v>
          </cell>
          <cell r="D26" t="str">
            <v>AWAK I</v>
          </cell>
          <cell r="E26" t="str">
            <v>BK 9690 TU</v>
          </cell>
          <cell r="F26" t="str">
            <v>16 KL</v>
          </cell>
          <cell r="G26">
            <v>25</v>
          </cell>
          <cell r="H26">
            <v>24</v>
          </cell>
          <cell r="I26">
            <v>2028000</v>
          </cell>
          <cell r="J26">
            <v>425000</v>
          </cell>
          <cell r="K26">
            <v>2453000</v>
          </cell>
          <cell r="L26">
            <v>0</v>
          </cell>
          <cell r="M26">
            <v>10000</v>
          </cell>
          <cell r="N26">
            <v>10000</v>
          </cell>
          <cell r="O26">
            <v>0</v>
          </cell>
          <cell r="P26">
            <v>0</v>
          </cell>
          <cell r="Q26">
            <v>480000</v>
          </cell>
          <cell r="R26">
            <v>2933000</v>
          </cell>
          <cell r="S26">
            <v>49060</v>
          </cell>
          <cell r="T26">
            <v>24530</v>
          </cell>
          <cell r="U26">
            <v>24530</v>
          </cell>
          <cell r="V26">
            <v>2834880</v>
          </cell>
          <cell r="W26">
            <v>0</v>
          </cell>
          <cell r="X26">
            <v>2834880</v>
          </cell>
          <cell r="Y26" t="str">
            <v>172-00-0029546-1</v>
          </cell>
        </row>
        <row r="27">
          <cell r="C27" t="str">
            <v>HALIM ADI SAPUTRA RANGKUTI</v>
          </cell>
          <cell r="D27" t="str">
            <v>AWAK I</v>
          </cell>
          <cell r="E27" t="str">
            <v>BM 8722 RO</v>
          </cell>
          <cell r="F27" t="str">
            <v>16 KL</v>
          </cell>
          <cell r="G27">
            <v>27</v>
          </cell>
          <cell r="H27">
            <v>24</v>
          </cell>
          <cell r="I27">
            <v>2028000</v>
          </cell>
          <cell r="J27">
            <v>425000</v>
          </cell>
          <cell r="K27">
            <v>2453000</v>
          </cell>
          <cell r="L27">
            <v>0</v>
          </cell>
          <cell r="M27">
            <v>10000</v>
          </cell>
          <cell r="N27">
            <v>10000</v>
          </cell>
          <cell r="O27">
            <v>0</v>
          </cell>
          <cell r="P27">
            <v>0</v>
          </cell>
          <cell r="Q27">
            <v>480000</v>
          </cell>
          <cell r="R27">
            <v>2933000</v>
          </cell>
          <cell r="S27">
            <v>49060</v>
          </cell>
          <cell r="T27">
            <v>24530</v>
          </cell>
          <cell r="U27">
            <v>24530</v>
          </cell>
          <cell r="V27">
            <v>2834880</v>
          </cell>
          <cell r="W27">
            <v>0</v>
          </cell>
          <cell r="X27">
            <v>2834880</v>
          </cell>
          <cell r="Y27" t="str">
            <v>172-00-0029464-7</v>
          </cell>
        </row>
        <row r="28">
          <cell r="C28" t="str">
            <v>HARTONO</v>
          </cell>
          <cell r="D28" t="str">
            <v>AWAK I</v>
          </cell>
          <cell r="E28" t="str">
            <v>BK 8934 DB</v>
          </cell>
          <cell r="F28" t="str">
            <v>16 KL</v>
          </cell>
          <cell r="G28">
            <v>19</v>
          </cell>
          <cell r="H28">
            <v>24</v>
          </cell>
          <cell r="I28">
            <v>2028000</v>
          </cell>
          <cell r="J28">
            <v>425000</v>
          </cell>
          <cell r="K28">
            <v>2453000</v>
          </cell>
          <cell r="L28">
            <v>0</v>
          </cell>
          <cell r="M28">
            <v>10000</v>
          </cell>
          <cell r="N28">
            <v>10000</v>
          </cell>
          <cell r="O28">
            <v>0</v>
          </cell>
          <cell r="P28">
            <v>0</v>
          </cell>
          <cell r="Q28">
            <v>480000</v>
          </cell>
          <cell r="R28">
            <v>2933000</v>
          </cell>
          <cell r="S28">
            <v>49060</v>
          </cell>
          <cell r="T28">
            <v>24530</v>
          </cell>
          <cell r="U28">
            <v>24530</v>
          </cell>
          <cell r="V28">
            <v>2834880</v>
          </cell>
          <cell r="W28">
            <v>0</v>
          </cell>
          <cell r="X28">
            <v>2834880</v>
          </cell>
          <cell r="Y28" t="str">
            <v>108-00-0535711-7</v>
          </cell>
        </row>
        <row r="29">
          <cell r="C29" t="str">
            <v>HENDRA FAHMI</v>
          </cell>
          <cell r="D29" t="str">
            <v>AWAK I</v>
          </cell>
          <cell r="E29" t="str">
            <v>BM 8314 JU</v>
          </cell>
          <cell r="F29" t="str">
            <v>16 KL</v>
          </cell>
          <cell r="G29">
            <v>22</v>
          </cell>
          <cell r="H29">
            <v>24</v>
          </cell>
          <cell r="I29">
            <v>2028000</v>
          </cell>
          <cell r="J29">
            <v>425000</v>
          </cell>
          <cell r="K29">
            <v>2453000</v>
          </cell>
          <cell r="L29">
            <v>0</v>
          </cell>
          <cell r="M29">
            <v>10000</v>
          </cell>
          <cell r="N29">
            <v>10000</v>
          </cell>
          <cell r="O29">
            <v>0</v>
          </cell>
          <cell r="P29">
            <v>0</v>
          </cell>
          <cell r="Q29">
            <v>480000</v>
          </cell>
          <cell r="R29">
            <v>2933000</v>
          </cell>
          <cell r="S29">
            <v>49060</v>
          </cell>
          <cell r="T29">
            <v>24530</v>
          </cell>
          <cell r="U29">
            <v>24530</v>
          </cell>
          <cell r="V29">
            <v>2834880</v>
          </cell>
          <cell r="W29">
            <v>0</v>
          </cell>
          <cell r="X29">
            <v>2834880</v>
          </cell>
          <cell r="Y29" t="str">
            <v>108-00-0646538-0</v>
          </cell>
        </row>
        <row r="30">
          <cell r="C30" t="str">
            <v>HENDRA SYAHREZA</v>
          </cell>
          <cell r="D30" t="str">
            <v>AWAK I</v>
          </cell>
          <cell r="E30" t="str">
            <v>BK 8401 DA</v>
          </cell>
          <cell r="F30" t="str">
            <v>16 KL</v>
          </cell>
          <cell r="G30">
            <v>19</v>
          </cell>
          <cell r="H30">
            <v>19</v>
          </cell>
          <cell r="I30">
            <v>2028000</v>
          </cell>
          <cell r="J30">
            <v>425000</v>
          </cell>
          <cell r="K30">
            <v>2453000</v>
          </cell>
          <cell r="L30">
            <v>0</v>
          </cell>
          <cell r="M30">
            <v>10000</v>
          </cell>
          <cell r="N30">
            <v>10000</v>
          </cell>
          <cell r="O30">
            <v>0</v>
          </cell>
          <cell r="P30">
            <v>0</v>
          </cell>
          <cell r="Q30">
            <v>380000</v>
          </cell>
          <cell r="R30">
            <v>2833000</v>
          </cell>
          <cell r="S30">
            <v>49060</v>
          </cell>
          <cell r="T30">
            <v>24530</v>
          </cell>
          <cell r="U30">
            <v>24530</v>
          </cell>
          <cell r="V30">
            <v>2734880</v>
          </cell>
          <cell r="W30">
            <v>0</v>
          </cell>
          <cell r="X30">
            <v>2734880</v>
          </cell>
          <cell r="Y30" t="str">
            <v>172-00-0029677-4</v>
          </cell>
        </row>
        <row r="31">
          <cell r="C31" t="str">
            <v>HERMAN</v>
          </cell>
          <cell r="D31" t="str">
            <v>AWAK I</v>
          </cell>
          <cell r="E31" t="str">
            <v>BK 8156 DD</v>
          </cell>
          <cell r="F31" t="str">
            <v>16 KL</v>
          </cell>
          <cell r="G31">
            <v>29</v>
          </cell>
          <cell r="H31">
            <v>24</v>
          </cell>
          <cell r="I31">
            <v>2028000</v>
          </cell>
          <cell r="J31">
            <v>425000</v>
          </cell>
          <cell r="K31">
            <v>2453000</v>
          </cell>
          <cell r="L31">
            <v>0</v>
          </cell>
          <cell r="M31">
            <v>10000</v>
          </cell>
          <cell r="N31">
            <v>10000</v>
          </cell>
          <cell r="O31">
            <v>0</v>
          </cell>
          <cell r="P31">
            <v>0</v>
          </cell>
          <cell r="Q31">
            <v>480000</v>
          </cell>
          <cell r="R31">
            <v>2933000</v>
          </cell>
          <cell r="S31">
            <v>49060</v>
          </cell>
          <cell r="T31">
            <v>24530</v>
          </cell>
          <cell r="U31">
            <v>24530</v>
          </cell>
          <cell r="V31">
            <v>2834880</v>
          </cell>
          <cell r="W31">
            <v>0</v>
          </cell>
          <cell r="X31">
            <v>2834880</v>
          </cell>
          <cell r="Y31" t="str">
            <v>172-00-0029522-2</v>
          </cell>
        </row>
        <row r="32">
          <cell r="C32" t="str">
            <v>ILMANSYAH</v>
          </cell>
          <cell r="D32" t="str">
            <v>AWAK I</v>
          </cell>
          <cell r="E32" t="str">
            <v>BK 9108 CW</v>
          </cell>
          <cell r="F32" t="str">
            <v>16 KL</v>
          </cell>
          <cell r="G32">
            <v>30</v>
          </cell>
          <cell r="H32">
            <v>24</v>
          </cell>
          <cell r="I32">
            <v>2028000</v>
          </cell>
          <cell r="J32">
            <v>425000</v>
          </cell>
          <cell r="K32">
            <v>2453000</v>
          </cell>
          <cell r="L32">
            <v>0</v>
          </cell>
          <cell r="M32">
            <v>10000</v>
          </cell>
          <cell r="N32">
            <v>10000</v>
          </cell>
          <cell r="O32">
            <v>0</v>
          </cell>
          <cell r="P32">
            <v>0</v>
          </cell>
          <cell r="Q32">
            <v>480000</v>
          </cell>
          <cell r="R32">
            <v>2933000</v>
          </cell>
          <cell r="S32">
            <v>49060</v>
          </cell>
          <cell r="T32">
            <v>24530</v>
          </cell>
          <cell r="U32">
            <v>24530</v>
          </cell>
          <cell r="V32">
            <v>2834880</v>
          </cell>
          <cell r="W32">
            <v>0</v>
          </cell>
          <cell r="X32">
            <v>2834880</v>
          </cell>
          <cell r="Y32" t="str">
            <v>172-00-0029681-6</v>
          </cell>
        </row>
        <row r="33">
          <cell r="C33" t="str">
            <v>INDRA</v>
          </cell>
          <cell r="D33" t="str">
            <v>AWAK I</v>
          </cell>
          <cell r="E33" t="str">
            <v>BK 8009 WO</v>
          </cell>
          <cell r="F33" t="str">
            <v>16 KL</v>
          </cell>
          <cell r="G33">
            <v>20</v>
          </cell>
          <cell r="H33">
            <v>23</v>
          </cell>
          <cell r="I33">
            <v>2028000</v>
          </cell>
          <cell r="J33">
            <v>425000</v>
          </cell>
          <cell r="K33">
            <v>2453000</v>
          </cell>
          <cell r="L33">
            <v>0</v>
          </cell>
          <cell r="M33">
            <v>10000</v>
          </cell>
          <cell r="N33">
            <v>10000</v>
          </cell>
          <cell r="O33">
            <v>0</v>
          </cell>
          <cell r="P33">
            <v>0</v>
          </cell>
          <cell r="Q33">
            <v>460000</v>
          </cell>
          <cell r="R33">
            <v>2913000</v>
          </cell>
          <cell r="S33">
            <v>49060</v>
          </cell>
          <cell r="T33">
            <v>24530</v>
          </cell>
          <cell r="U33">
            <v>24530</v>
          </cell>
          <cell r="V33">
            <v>2814880</v>
          </cell>
          <cell r="W33">
            <v>0</v>
          </cell>
          <cell r="X33">
            <v>2814880</v>
          </cell>
          <cell r="Y33" t="str">
            <v>108-00-0648034-8</v>
          </cell>
        </row>
        <row r="34">
          <cell r="C34" t="str">
            <v>INDRA HARIONO</v>
          </cell>
          <cell r="D34" t="str">
            <v>AWAK I</v>
          </cell>
          <cell r="E34" t="str">
            <v>BK 9464 CI</v>
          </cell>
          <cell r="F34" t="str">
            <v>16 KL</v>
          </cell>
          <cell r="G34">
            <v>29</v>
          </cell>
          <cell r="H34">
            <v>24</v>
          </cell>
          <cell r="I34">
            <v>2028000</v>
          </cell>
          <cell r="J34">
            <v>425000</v>
          </cell>
          <cell r="K34">
            <v>2453000</v>
          </cell>
          <cell r="L34">
            <v>0</v>
          </cell>
          <cell r="M34">
            <v>10000</v>
          </cell>
          <cell r="N34">
            <v>10000</v>
          </cell>
          <cell r="O34">
            <v>0</v>
          </cell>
          <cell r="P34">
            <v>0</v>
          </cell>
          <cell r="Q34">
            <v>480000</v>
          </cell>
          <cell r="R34">
            <v>2933000</v>
          </cell>
          <cell r="S34">
            <v>49060</v>
          </cell>
          <cell r="T34">
            <v>24530</v>
          </cell>
          <cell r="U34">
            <v>24530</v>
          </cell>
          <cell r="V34">
            <v>2834880</v>
          </cell>
          <cell r="W34">
            <v>0</v>
          </cell>
          <cell r="X34">
            <v>2834880</v>
          </cell>
          <cell r="Y34" t="str">
            <v>172-00-0030133-5</v>
          </cell>
        </row>
        <row r="35">
          <cell r="C35" t="str">
            <v>IRWANSYAH</v>
          </cell>
          <cell r="D35" t="str">
            <v>AWAK I</v>
          </cell>
          <cell r="E35" t="str">
            <v>BK 8293 CQ</v>
          </cell>
          <cell r="F35" t="str">
            <v>16 KL</v>
          </cell>
          <cell r="G35">
            <v>31</v>
          </cell>
          <cell r="H35">
            <v>24</v>
          </cell>
          <cell r="I35">
            <v>2028000</v>
          </cell>
          <cell r="J35">
            <v>425000</v>
          </cell>
          <cell r="K35">
            <v>2453000</v>
          </cell>
          <cell r="L35">
            <v>0</v>
          </cell>
          <cell r="M35">
            <v>10000</v>
          </cell>
          <cell r="N35">
            <v>10000</v>
          </cell>
          <cell r="O35">
            <v>0</v>
          </cell>
          <cell r="P35">
            <v>0</v>
          </cell>
          <cell r="Q35">
            <v>480000</v>
          </cell>
          <cell r="R35">
            <v>2933000</v>
          </cell>
          <cell r="S35">
            <v>49060</v>
          </cell>
          <cell r="T35">
            <v>24530</v>
          </cell>
          <cell r="U35">
            <v>24530</v>
          </cell>
          <cell r="V35">
            <v>2834880</v>
          </cell>
          <cell r="W35">
            <v>0</v>
          </cell>
          <cell r="X35">
            <v>2834880</v>
          </cell>
          <cell r="Y35" t="str">
            <v>172-00-0029440-7</v>
          </cell>
        </row>
        <row r="36">
          <cell r="C36" t="str">
            <v>JABSEN SEMBIRING</v>
          </cell>
          <cell r="D36" t="str">
            <v>AWAK I</v>
          </cell>
          <cell r="E36" t="str">
            <v>BK 9803 CP</v>
          </cell>
          <cell r="F36" t="str">
            <v>16 KL</v>
          </cell>
          <cell r="G36">
            <v>24</v>
          </cell>
          <cell r="H36">
            <v>24</v>
          </cell>
          <cell r="I36">
            <v>2028000</v>
          </cell>
          <cell r="J36">
            <v>425000</v>
          </cell>
          <cell r="K36">
            <v>2453000</v>
          </cell>
          <cell r="L36">
            <v>0</v>
          </cell>
          <cell r="M36">
            <v>10000</v>
          </cell>
          <cell r="N36">
            <v>10000</v>
          </cell>
          <cell r="O36">
            <v>0</v>
          </cell>
          <cell r="P36">
            <v>0</v>
          </cell>
          <cell r="Q36">
            <v>480000</v>
          </cell>
          <cell r="R36">
            <v>2933000</v>
          </cell>
          <cell r="S36">
            <v>49060</v>
          </cell>
          <cell r="T36">
            <v>24530</v>
          </cell>
          <cell r="U36">
            <v>24530</v>
          </cell>
          <cell r="V36">
            <v>2834880</v>
          </cell>
          <cell r="W36">
            <v>0</v>
          </cell>
          <cell r="X36">
            <v>2834880</v>
          </cell>
          <cell r="Y36" t="str">
            <v>172-00-0029586-7</v>
          </cell>
        </row>
        <row r="37">
          <cell r="C37" t="str">
            <v>JAMARIS</v>
          </cell>
          <cell r="D37" t="str">
            <v>AWAK I</v>
          </cell>
          <cell r="E37" t="str">
            <v>BM 9970 RO</v>
          </cell>
          <cell r="F37" t="str">
            <v>16 KL</v>
          </cell>
          <cell r="G37">
            <v>15</v>
          </cell>
          <cell r="H37">
            <v>16</v>
          </cell>
          <cell r="I37">
            <v>2028000</v>
          </cell>
          <cell r="J37">
            <v>425000</v>
          </cell>
          <cell r="K37">
            <v>2453000</v>
          </cell>
          <cell r="L37">
            <v>0</v>
          </cell>
          <cell r="M37">
            <v>10000</v>
          </cell>
          <cell r="N37">
            <v>10000</v>
          </cell>
          <cell r="O37">
            <v>0</v>
          </cell>
          <cell r="P37">
            <v>0</v>
          </cell>
          <cell r="Q37">
            <v>320000</v>
          </cell>
          <cell r="R37">
            <v>2773000</v>
          </cell>
          <cell r="S37">
            <v>49060</v>
          </cell>
          <cell r="T37">
            <v>24530</v>
          </cell>
          <cell r="U37">
            <v>24530</v>
          </cell>
          <cell r="V37">
            <v>2674880</v>
          </cell>
          <cell r="W37">
            <v>0</v>
          </cell>
          <cell r="X37">
            <v>2674880</v>
          </cell>
          <cell r="Y37" t="str">
            <v>172-00-0029461-3</v>
          </cell>
        </row>
        <row r="38">
          <cell r="C38" t="str">
            <v>KARUSMAN</v>
          </cell>
          <cell r="D38" t="str">
            <v>AWAK I</v>
          </cell>
          <cell r="E38" t="str">
            <v>BM 8449 MU</v>
          </cell>
          <cell r="F38" t="str">
            <v>16 KL</v>
          </cell>
          <cell r="G38">
            <v>26</v>
          </cell>
          <cell r="H38">
            <v>24</v>
          </cell>
          <cell r="I38">
            <v>2028000</v>
          </cell>
          <cell r="J38">
            <v>425000</v>
          </cell>
          <cell r="K38">
            <v>2453000</v>
          </cell>
          <cell r="L38">
            <v>0</v>
          </cell>
          <cell r="M38">
            <v>10000</v>
          </cell>
          <cell r="N38">
            <v>10000</v>
          </cell>
          <cell r="O38">
            <v>0</v>
          </cell>
          <cell r="P38">
            <v>0</v>
          </cell>
          <cell r="Q38">
            <v>480000</v>
          </cell>
          <cell r="R38">
            <v>2933000</v>
          </cell>
          <cell r="S38">
            <v>49060</v>
          </cell>
          <cell r="T38">
            <v>24530</v>
          </cell>
          <cell r="U38">
            <v>24530</v>
          </cell>
          <cell r="V38">
            <v>2834880</v>
          </cell>
          <cell r="W38">
            <v>0</v>
          </cell>
          <cell r="X38">
            <v>2834880</v>
          </cell>
          <cell r="Y38" t="str">
            <v>172-00-0029579-2</v>
          </cell>
        </row>
        <row r="39">
          <cell r="C39" t="str">
            <v>KOYAN PURBA</v>
          </cell>
          <cell r="D39" t="str">
            <v>AWAK I</v>
          </cell>
          <cell r="E39" t="str">
            <v>BK 8059 WO</v>
          </cell>
          <cell r="F39" t="str">
            <v>16 KL</v>
          </cell>
          <cell r="G39">
            <v>22</v>
          </cell>
          <cell r="H39">
            <v>24</v>
          </cell>
          <cell r="I39">
            <v>2028000</v>
          </cell>
          <cell r="J39">
            <v>425000</v>
          </cell>
          <cell r="K39">
            <v>2453000</v>
          </cell>
          <cell r="L39">
            <v>0</v>
          </cell>
          <cell r="M39">
            <v>10000</v>
          </cell>
          <cell r="N39">
            <v>10000</v>
          </cell>
          <cell r="O39">
            <v>0</v>
          </cell>
          <cell r="P39">
            <v>0</v>
          </cell>
          <cell r="Q39">
            <v>480000</v>
          </cell>
          <cell r="R39">
            <v>2933000</v>
          </cell>
          <cell r="S39">
            <v>49060</v>
          </cell>
          <cell r="T39">
            <v>24530</v>
          </cell>
          <cell r="U39">
            <v>24530</v>
          </cell>
          <cell r="V39">
            <v>2834880</v>
          </cell>
          <cell r="W39">
            <v>0</v>
          </cell>
          <cell r="X39">
            <v>2834880</v>
          </cell>
          <cell r="Y39" t="str">
            <v>172-00-0029692-3</v>
          </cell>
        </row>
        <row r="40">
          <cell r="C40" t="str">
            <v>LISTON SINURAT</v>
          </cell>
          <cell r="D40" t="str">
            <v>AWAK I</v>
          </cell>
          <cell r="E40" t="str">
            <v>BK 8039 WO</v>
          </cell>
          <cell r="F40" t="str">
            <v>16 KL</v>
          </cell>
          <cell r="G40">
            <v>19</v>
          </cell>
          <cell r="H40">
            <v>21</v>
          </cell>
          <cell r="I40">
            <v>2028000</v>
          </cell>
          <cell r="J40">
            <v>425000</v>
          </cell>
          <cell r="K40">
            <v>2453000</v>
          </cell>
          <cell r="L40">
            <v>0</v>
          </cell>
          <cell r="M40">
            <v>10000</v>
          </cell>
          <cell r="N40">
            <v>10000</v>
          </cell>
          <cell r="O40">
            <v>0</v>
          </cell>
          <cell r="P40">
            <v>0</v>
          </cell>
          <cell r="Q40">
            <v>420000</v>
          </cell>
          <cell r="R40">
            <v>2873000</v>
          </cell>
          <cell r="S40">
            <v>49060</v>
          </cell>
          <cell r="T40">
            <v>24530</v>
          </cell>
          <cell r="U40">
            <v>24530</v>
          </cell>
          <cell r="V40">
            <v>2774880</v>
          </cell>
          <cell r="W40">
            <v>0</v>
          </cell>
          <cell r="X40">
            <v>2774880</v>
          </cell>
          <cell r="Y40" t="str">
            <v>172-00-0030268-9</v>
          </cell>
        </row>
        <row r="41">
          <cell r="C41" t="str">
            <v>LUKITO</v>
          </cell>
          <cell r="D41" t="str">
            <v>AWAK I</v>
          </cell>
          <cell r="E41" t="str">
            <v>BK 9322 CI</v>
          </cell>
          <cell r="F41" t="str">
            <v>16 KL</v>
          </cell>
          <cell r="G41">
            <v>15</v>
          </cell>
          <cell r="H41">
            <v>17</v>
          </cell>
          <cell r="I41">
            <v>2028000</v>
          </cell>
          <cell r="J41">
            <v>425000</v>
          </cell>
          <cell r="K41">
            <v>2453000</v>
          </cell>
          <cell r="L41">
            <v>0</v>
          </cell>
          <cell r="M41">
            <v>10000</v>
          </cell>
          <cell r="N41">
            <v>10000</v>
          </cell>
          <cell r="O41">
            <v>0</v>
          </cell>
          <cell r="P41">
            <v>0</v>
          </cell>
          <cell r="Q41">
            <v>340000</v>
          </cell>
          <cell r="R41">
            <v>2793000</v>
          </cell>
          <cell r="S41">
            <v>49060</v>
          </cell>
          <cell r="T41">
            <v>24530</v>
          </cell>
          <cell r="U41">
            <v>24530</v>
          </cell>
          <cell r="V41">
            <v>2694880</v>
          </cell>
          <cell r="W41">
            <v>0</v>
          </cell>
          <cell r="X41">
            <v>2694880</v>
          </cell>
          <cell r="Y41" t="str">
            <v>172-00-0029437-3</v>
          </cell>
        </row>
        <row r="42">
          <cell r="C42" t="str">
            <v>MAKMUN HARAHAP</v>
          </cell>
          <cell r="D42" t="str">
            <v>AWAK I</v>
          </cell>
          <cell r="E42" t="str">
            <v>BK 8029 WO</v>
          </cell>
          <cell r="F42" t="str">
            <v>16 KL</v>
          </cell>
          <cell r="G42">
            <v>29</v>
          </cell>
          <cell r="H42">
            <v>24</v>
          </cell>
          <cell r="I42">
            <v>2028000</v>
          </cell>
          <cell r="J42">
            <v>425000</v>
          </cell>
          <cell r="K42">
            <v>2453000</v>
          </cell>
          <cell r="L42">
            <v>0</v>
          </cell>
          <cell r="M42">
            <v>10000</v>
          </cell>
          <cell r="N42">
            <v>10000</v>
          </cell>
          <cell r="O42">
            <v>0</v>
          </cell>
          <cell r="P42">
            <v>0</v>
          </cell>
          <cell r="Q42">
            <v>480000</v>
          </cell>
          <cell r="R42">
            <v>2933000</v>
          </cell>
          <cell r="S42">
            <v>49060</v>
          </cell>
          <cell r="T42">
            <v>24530</v>
          </cell>
          <cell r="U42">
            <v>24530</v>
          </cell>
          <cell r="V42">
            <v>2834880</v>
          </cell>
          <cell r="W42">
            <v>0</v>
          </cell>
          <cell r="X42">
            <v>2834880</v>
          </cell>
          <cell r="Y42" t="str">
            <v>172-00-0029695-6</v>
          </cell>
        </row>
        <row r="43">
          <cell r="C43" t="str">
            <v>MALIK</v>
          </cell>
          <cell r="D43" t="str">
            <v>AWAK I</v>
          </cell>
          <cell r="E43" t="str">
            <v>BK 8170 SH</v>
          </cell>
          <cell r="F43" t="str">
            <v>16 KL</v>
          </cell>
          <cell r="G43">
            <v>21</v>
          </cell>
          <cell r="H43">
            <v>24</v>
          </cell>
          <cell r="I43">
            <v>2028000</v>
          </cell>
          <cell r="J43">
            <v>425000</v>
          </cell>
          <cell r="K43">
            <v>2453000</v>
          </cell>
          <cell r="L43">
            <v>0</v>
          </cell>
          <cell r="M43">
            <v>10000</v>
          </cell>
          <cell r="N43">
            <v>10000</v>
          </cell>
          <cell r="O43">
            <v>0</v>
          </cell>
          <cell r="P43">
            <v>0</v>
          </cell>
          <cell r="Q43">
            <v>480000</v>
          </cell>
          <cell r="R43">
            <v>2933000</v>
          </cell>
          <cell r="S43">
            <v>49060</v>
          </cell>
          <cell r="T43">
            <v>24530</v>
          </cell>
          <cell r="U43">
            <v>24530</v>
          </cell>
          <cell r="V43">
            <v>2834880</v>
          </cell>
          <cell r="W43">
            <v>0</v>
          </cell>
          <cell r="X43">
            <v>2834880</v>
          </cell>
          <cell r="Y43" t="str">
            <v>172-00-0030147-5</v>
          </cell>
        </row>
        <row r="44">
          <cell r="C44" t="str">
            <v>MUHAMMAD ARSYAD</v>
          </cell>
          <cell r="D44" t="str">
            <v>AWAK I</v>
          </cell>
          <cell r="E44" t="str">
            <v>BK 9359 DA</v>
          </cell>
          <cell r="F44" t="str">
            <v>16 KL</v>
          </cell>
          <cell r="G44">
            <v>28</v>
          </cell>
          <cell r="H44">
            <v>24</v>
          </cell>
          <cell r="I44">
            <v>2028000</v>
          </cell>
          <cell r="J44">
            <v>425000</v>
          </cell>
          <cell r="K44">
            <v>2453000</v>
          </cell>
          <cell r="L44">
            <v>0</v>
          </cell>
          <cell r="M44">
            <v>10000</v>
          </cell>
          <cell r="N44">
            <v>10000</v>
          </cell>
          <cell r="O44">
            <v>0</v>
          </cell>
          <cell r="P44">
            <v>0</v>
          </cell>
          <cell r="Q44">
            <v>480000</v>
          </cell>
          <cell r="R44">
            <v>2933000</v>
          </cell>
          <cell r="S44">
            <v>49060</v>
          </cell>
          <cell r="T44">
            <v>24530</v>
          </cell>
          <cell r="U44">
            <v>24530</v>
          </cell>
          <cell r="V44">
            <v>2834880</v>
          </cell>
          <cell r="W44">
            <v>0</v>
          </cell>
          <cell r="X44">
            <v>2834880</v>
          </cell>
          <cell r="Y44" t="str">
            <v>172-00-0029431-6</v>
          </cell>
        </row>
        <row r="45">
          <cell r="C45" t="str">
            <v>MUHAMMAD LATIFFAN</v>
          </cell>
          <cell r="D45" t="str">
            <v>AWAK I</v>
          </cell>
          <cell r="E45" t="str">
            <v>BM 9971 RO</v>
          </cell>
          <cell r="F45" t="str">
            <v>16 KL</v>
          </cell>
          <cell r="G45">
            <v>29</v>
          </cell>
          <cell r="H45">
            <v>24</v>
          </cell>
          <cell r="I45">
            <v>2028000</v>
          </cell>
          <cell r="J45">
            <v>425000</v>
          </cell>
          <cell r="K45">
            <v>2453000</v>
          </cell>
          <cell r="L45">
            <v>0</v>
          </cell>
          <cell r="M45">
            <v>10000</v>
          </cell>
          <cell r="N45">
            <v>10000</v>
          </cell>
          <cell r="O45">
            <v>0</v>
          </cell>
          <cell r="P45">
            <v>0</v>
          </cell>
          <cell r="Q45">
            <v>480000</v>
          </cell>
          <cell r="R45">
            <v>2933000</v>
          </cell>
          <cell r="S45">
            <v>49060</v>
          </cell>
          <cell r="T45">
            <v>24530</v>
          </cell>
          <cell r="U45">
            <v>24530</v>
          </cell>
          <cell r="V45">
            <v>2834880</v>
          </cell>
          <cell r="W45">
            <v>0</v>
          </cell>
          <cell r="X45">
            <v>2834880</v>
          </cell>
          <cell r="Y45" t="str">
            <v>172-00-0030153-3</v>
          </cell>
        </row>
        <row r="46">
          <cell r="C46" t="str">
            <v>MUHAMMAD YUNUS</v>
          </cell>
          <cell r="D46" t="str">
            <v>AWAK I</v>
          </cell>
          <cell r="E46" t="str">
            <v>BK 8310 CY</v>
          </cell>
          <cell r="F46" t="str">
            <v>16 KL</v>
          </cell>
          <cell r="G46">
            <v>28</v>
          </cell>
          <cell r="H46">
            <v>24</v>
          </cell>
          <cell r="I46">
            <v>2028000</v>
          </cell>
          <cell r="J46">
            <v>425000</v>
          </cell>
          <cell r="K46">
            <v>2453000</v>
          </cell>
          <cell r="L46">
            <v>0</v>
          </cell>
          <cell r="M46">
            <v>10000</v>
          </cell>
          <cell r="N46">
            <v>10000</v>
          </cell>
          <cell r="O46">
            <v>0</v>
          </cell>
          <cell r="P46">
            <v>0</v>
          </cell>
          <cell r="Q46">
            <v>480000</v>
          </cell>
          <cell r="R46">
            <v>2933000</v>
          </cell>
          <cell r="S46">
            <v>49060</v>
          </cell>
          <cell r="T46">
            <v>24530</v>
          </cell>
          <cell r="U46">
            <v>24530</v>
          </cell>
          <cell r="V46">
            <v>2834880</v>
          </cell>
          <cell r="W46">
            <v>0</v>
          </cell>
          <cell r="X46">
            <v>2834880</v>
          </cell>
          <cell r="Y46" t="str">
            <v>172-00-0029667-5</v>
          </cell>
        </row>
        <row r="47">
          <cell r="C47" t="str">
            <v>MULIADI BR</v>
          </cell>
          <cell r="D47" t="str">
            <v>AWAK I</v>
          </cell>
          <cell r="E47" t="str">
            <v>BK 9524 DA</v>
          </cell>
          <cell r="F47" t="str">
            <v>16 KL</v>
          </cell>
          <cell r="G47">
            <v>28</v>
          </cell>
          <cell r="H47">
            <v>24</v>
          </cell>
          <cell r="I47">
            <v>2028000</v>
          </cell>
          <cell r="J47">
            <v>425000</v>
          </cell>
          <cell r="K47">
            <v>2453000</v>
          </cell>
          <cell r="L47">
            <v>0</v>
          </cell>
          <cell r="M47">
            <v>10000</v>
          </cell>
          <cell r="N47">
            <v>10000</v>
          </cell>
          <cell r="O47">
            <v>0</v>
          </cell>
          <cell r="P47">
            <v>0</v>
          </cell>
          <cell r="Q47">
            <v>480000</v>
          </cell>
          <cell r="R47">
            <v>2933000</v>
          </cell>
          <cell r="S47">
            <v>49060</v>
          </cell>
          <cell r="T47">
            <v>24530</v>
          </cell>
          <cell r="U47">
            <v>24530</v>
          </cell>
          <cell r="V47">
            <v>2834880</v>
          </cell>
          <cell r="W47">
            <v>0</v>
          </cell>
          <cell r="X47">
            <v>2834880</v>
          </cell>
          <cell r="Y47" t="str">
            <v>172-00-0030164-0</v>
          </cell>
        </row>
        <row r="48">
          <cell r="C48" t="str">
            <v>MULYADI WJ</v>
          </cell>
          <cell r="D48" t="str">
            <v>AWAK I</v>
          </cell>
          <cell r="E48" t="str">
            <v>BK 8345 CS</v>
          </cell>
          <cell r="F48" t="str">
            <v>16 KL</v>
          </cell>
          <cell r="G48">
            <v>30</v>
          </cell>
          <cell r="H48">
            <v>24</v>
          </cell>
          <cell r="I48">
            <v>2028000</v>
          </cell>
          <cell r="J48">
            <v>425000</v>
          </cell>
          <cell r="K48">
            <v>2453000</v>
          </cell>
          <cell r="L48">
            <v>0</v>
          </cell>
          <cell r="M48">
            <v>10000</v>
          </cell>
          <cell r="N48">
            <v>10000</v>
          </cell>
          <cell r="O48">
            <v>0</v>
          </cell>
          <cell r="P48">
            <v>0</v>
          </cell>
          <cell r="Q48">
            <v>480000</v>
          </cell>
          <cell r="R48">
            <v>2933000</v>
          </cell>
          <cell r="S48">
            <v>49060</v>
          </cell>
          <cell r="T48">
            <v>24530</v>
          </cell>
          <cell r="U48">
            <v>24530</v>
          </cell>
          <cell r="V48">
            <v>2834880</v>
          </cell>
          <cell r="W48">
            <v>0</v>
          </cell>
          <cell r="X48">
            <v>2834880</v>
          </cell>
          <cell r="Y48" t="str">
            <v>172-00-0029571-9</v>
          </cell>
        </row>
        <row r="49">
          <cell r="C49" t="str">
            <v>NURSIDIK</v>
          </cell>
          <cell r="D49" t="str">
            <v>AWAK I</v>
          </cell>
          <cell r="E49" t="str">
            <v>BK 9558 CU</v>
          </cell>
          <cell r="F49" t="str">
            <v>16 KL</v>
          </cell>
          <cell r="G49">
            <v>30</v>
          </cell>
          <cell r="H49">
            <v>24</v>
          </cell>
          <cell r="I49">
            <v>2028000</v>
          </cell>
          <cell r="J49">
            <v>425000</v>
          </cell>
          <cell r="K49">
            <v>2453000</v>
          </cell>
          <cell r="L49">
            <v>0</v>
          </cell>
          <cell r="M49">
            <v>10000</v>
          </cell>
          <cell r="N49">
            <v>10000</v>
          </cell>
          <cell r="O49">
            <v>0</v>
          </cell>
          <cell r="P49">
            <v>0</v>
          </cell>
          <cell r="Q49">
            <v>480000</v>
          </cell>
          <cell r="R49">
            <v>2933000</v>
          </cell>
          <cell r="S49">
            <v>49060</v>
          </cell>
          <cell r="T49">
            <v>24530</v>
          </cell>
          <cell r="U49">
            <v>24530</v>
          </cell>
          <cell r="V49">
            <v>2834880</v>
          </cell>
          <cell r="W49">
            <v>0</v>
          </cell>
          <cell r="X49">
            <v>2834880</v>
          </cell>
          <cell r="Y49" t="str">
            <v>172-00-0030135-0</v>
          </cell>
        </row>
        <row r="50">
          <cell r="C50" t="str">
            <v>PARDAMEAN SIMANUNGKALIT</v>
          </cell>
          <cell r="D50" t="str">
            <v>AWAK I</v>
          </cell>
          <cell r="E50" t="str">
            <v>BK 9772 CP</v>
          </cell>
          <cell r="F50" t="str">
            <v>16 KL</v>
          </cell>
          <cell r="G50">
            <v>19</v>
          </cell>
          <cell r="H50">
            <v>21</v>
          </cell>
          <cell r="I50">
            <v>2028000</v>
          </cell>
          <cell r="J50">
            <v>425000</v>
          </cell>
          <cell r="K50">
            <v>2453000</v>
          </cell>
          <cell r="L50">
            <v>0</v>
          </cell>
          <cell r="M50">
            <v>10000</v>
          </cell>
          <cell r="N50">
            <v>10000</v>
          </cell>
          <cell r="O50">
            <v>0</v>
          </cell>
          <cell r="P50">
            <v>0</v>
          </cell>
          <cell r="Q50">
            <v>420000</v>
          </cell>
          <cell r="R50">
            <v>2873000</v>
          </cell>
          <cell r="S50">
            <v>49060</v>
          </cell>
          <cell r="T50">
            <v>24530</v>
          </cell>
          <cell r="U50">
            <v>24530</v>
          </cell>
          <cell r="V50">
            <v>2774880</v>
          </cell>
          <cell r="W50">
            <v>0</v>
          </cell>
          <cell r="X50">
            <v>2774880</v>
          </cell>
          <cell r="Y50" t="str">
            <v>172-00-0030156-6</v>
          </cell>
        </row>
        <row r="51">
          <cell r="C51" t="str">
            <v>PATAR SARIAMAN TAMBUNAN</v>
          </cell>
          <cell r="D51" t="str">
            <v>AWAK I</v>
          </cell>
          <cell r="E51" t="str">
            <v>BK 9145 TD</v>
          </cell>
          <cell r="F51" t="str">
            <v>16 KL</v>
          </cell>
          <cell r="G51">
            <v>22</v>
          </cell>
          <cell r="H51">
            <v>23</v>
          </cell>
          <cell r="I51">
            <v>2028000</v>
          </cell>
          <cell r="J51">
            <v>425000</v>
          </cell>
          <cell r="K51">
            <v>2453000</v>
          </cell>
          <cell r="L51">
            <v>0</v>
          </cell>
          <cell r="M51">
            <v>10000</v>
          </cell>
          <cell r="N51">
            <v>10000</v>
          </cell>
          <cell r="O51">
            <v>0</v>
          </cell>
          <cell r="P51">
            <v>0</v>
          </cell>
          <cell r="Q51">
            <v>460000</v>
          </cell>
          <cell r="R51">
            <v>2913000</v>
          </cell>
          <cell r="S51">
            <v>49060</v>
          </cell>
          <cell r="T51">
            <v>24530</v>
          </cell>
          <cell r="U51">
            <v>24530</v>
          </cell>
          <cell r="V51">
            <v>2814880</v>
          </cell>
          <cell r="W51">
            <v>0</v>
          </cell>
          <cell r="X51">
            <v>2814880</v>
          </cell>
          <cell r="Y51" t="str">
            <v>172-00-0029685-7</v>
          </cell>
        </row>
        <row r="52">
          <cell r="C52" t="str">
            <v>RABIADI BUDI JUHRI</v>
          </cell>
          <cell r="D52" t="str">
            <v>AWAK I</v>
          </cell>
          <cell r="E52" t="str">
            <v>BK 8175 CT</v>
          </cell>
          <cell r="F52" t="str">
            <v>16 KL</v>
          </cell>
          <cell r="G52">
            <v>24</v>
          </cell>
          <cell r="H52">
            <v>24</v>
          </cell>
          <cell r="I52">
            <v>2028000</v>
          </cell>
          <cell r="J52">
            <v>425000</v>
          </cell>
          <cell r="K52">
            <v>2453000</v>
          </cell>
          <cell r="L52">
            <v>0</v>
          </cell>
          <cell r="M52">
            <v>10000</v>
          </cell>
          <cell r="N52">
            <v>10000</v>
          </cell>
          <cell r="O52">
            <v>0</v>
          </cell>
          <cell r="P52">
            <v>0</v>
          </cell>
          <cell r="Q52">
            <v>480000</v>
          </cell>
          <cell r="R52">
            <v>2933000</v>
          </cell>
          <cell r="S52">
            <v>49060</v>
          </cell>
          <cell r="T52">
            <v>24530</v>
          </cell>
          <cell r="U52">
            <v>24530</v>
          </cell>
          <cell r="V52">
            <v>2834880</v>
          </cell>
          <cell r="W52">
            <v>0</v>
          </cell>
          <cell r="X52">
            <v>2834880</v>
          </cell>
          <cell r="Y52" t="str">
            <v>172-00-0029561-0</v>
          </cell>
        </row>
        <row r="53">
          <cell r="C53" t="str">
            <v>RAMLI FRANKY S.</v>
          </cell>
          <cell r="D53" t="str">
            <v>AWAK I</v>
          </cell>
          <cell r="E53" t="str">
            <v>BK 8683 WO</v>
          </cell>
          <cell r="F53" t="str">
            <v>16 KL</v>
          </cell>
          <cell r="G53">
            <v>26</v>
          </cell>
          <cell r="H53">
            <v>24</v>
          </cell>
          <cell r="I53">
            <v>2028000</v>
          </cell>
          <cell r="J53">
            <v>425000</v>
          </cell>
          <cell r="K53">
            <v>2453000</v>
          </cell>
          <cell r="L53">
            <v>0</v>
          </cell>
          <cell r="M53">
            <v>10000</v>
          </cell>
          <cell r="N53">
            <v>10000</v>
          </cell>
          <cell r="O53">
            <v>0</v>
          </cell>
          <cell r="P53">
            <v>0</v>
          </cell>
          <cell r="Q53">
            <v>480000</v>
          </cell>
          <cell r="R53">
            <v>2933000</v>
          </cell>
          <cell r="S53">
            <v>49060</v>
          </cell>
          <cell r="T53">
            <v>24530</v>
          </cell>
          <cell r="U53">
            <v>24530</v>
          </cell>
          <cell r="V53">
            <v>2834880</v>
          </cell>
          <cell r="W53">
            <v>0</v>
          </cell>
          <cell r="X53">
            <v>2834880</v>
          </cell>
          <cell r="Y53" t="str">
            <v>108-00-0712077-8</v>
          </cell>
        </row>
        <row r="54">
          <cell r="C54" t="str">
            <v>RENSUS LUMBAN GAOL</v>
          </cell>
          <cell r="D54" t="str">
            <v>AWAK I</v>
          </cell>
          <cell r="E54" t="str">
            <v>BK 8173 SG</v>
          </cell>
          <cell r="F54" t="str">
            <v>16 KL</v>
          </cell>
          <cell r="G54">
            <v>23</v>
          </cell>
          <cell r="H54">
            <v>24</v>
          </cell>
          <cell r="I54">
            <v>2028000</v>
          </cell>
          <cell r="J54">
            <v>425000</v>
          </cell>
          <cell r="K54">
            <v>2453000</v>
          </cell>
          <cell r="L54">
            <v>0</v>
          </cell>
          <cell r="M54">
            <v>10000</v>
          </cell>
          <cell r="N54">
            <v>10000</v>
          </cell>
          <cell r="O54">
            <v>0</v>
          </cell>
          <cell r="P54">
            <v>0</v>
          </cell>
          <cell r="Q54">
            <v>480000</v>
          </cell>
          <cell r="R54">
            <v>2933000</v>
          </cell>
          <cell r="S54">
            <v>49060</v>
          </cell>
          <cell r="T54">
            <v>24530</v>
          </cell>
          <cell r="U54">
            <v>24530</v>
          </cell>
          <cell r="V54">
            <v>2834880</v>
          </cell>
          <cell r="W54">
            <v>0</v>
          </cell>
          <cell r="X54">
            <v>2834880</v>
          </cell>
          <cell r="Y54" t="str">
            <v>172-00-0029416-7</v>
          </cell>
        </row>
        <row r="55">
          <cell r="C55" t="str">
            <v>RUDI HALASAN NAINGGOLAN</v>
          </cell>
          <cell r="D55" t="str">
            <v>AWAK I</v>
          </cell>
          <cell r="E55" t="str">
            <v>BK 8178 CT</v>
          </cell>
          <cell r="F55" t="str">
            <v>16 KL</v>
          </cell>
          <cell r="G55">
            <v>24</v>
          </cell>
          <cell r="H55">
            <v>24</v>
          </cell>
          <cell r="I55">
            <v>2028000</v>
          </cell>
          <cell r="J55">
            <v>425000</v>
          </cell>
          <cell r="K55">
            <v>2453000</v>
          </cell>
          <cell r="L55">
            <v>0</v>
          </cell>
          <cell r="M55">
            <v>10000</v>
          </cell>
          <cell r="N55">
            <v>10000</v>
          </cell>
          <cell r="O55">
            <v>0</v>
          </cell>
          <cell r="P55">
            <v>0</v>
          </cell>
          <cell r="Q55">
            <v>480000</v>
          </cell>
          <cell r="R55">
            <v>2933000</v>
          </cell>
          <cell r="S55">
            <v>49060</v>
          </cell>
          <cell r="T55">
            <v>24530</v>
          </cell>
          <cell r="U55">
            <v>24530</v>
          </cell>
          <cell r="V55">
            <v>2834880</v>
          </cell>
          <cell r="W55">
            <v>0</v>
          </cell>
          <cell r="X55">
            <v>2834880</v>
          </cell>
          <cell r="Y55" t="str">
            <v>172-00-0029340-9</v>
          </cell>
        </row>
        <row r="56">
          <cell r="C56" t="str">
            <v>RUSWAN EFIYENDRI</v>
          </cell>
          <cell r="D56" t="str">
            <v>AWAK I</v>
          </cell>
          <cell r="E56" t="str">
            <v>BM 9685 RO</v>
          </cell>
          <cell r="F56" t="str">
            <v>16 KL</v>
          </cell>
          <cell r="G56">
            <v>26</v>
          </cell>
          <cell r="H56">
            <v>24</v>
          </cell>
          <cell r="I56">
            <v>2028000</v>
          </cell>
          <cell r="J56">
            <v>425000</v>
          </cell>
          <cell r="K56">
            <v>2453000</v>
          </cell>
          <cell r="L56">
            <v>0</v>
          </cell>
          <cell r="M56">
            <v>10000</v>
          </cell>
          <cell r="N56">
            <v>10000</v>
          </cell>
          <cell r="O56">
            <v>0</v>
          </cell>
          <cell r="P56">
            <v>0</v>
          </cell>
          <cell r="Q56">
            <v>480000</v>
          </cell>
          <cell r="R56">
            <v>2933000</v>
          </cell>
          <cell r="S56">
            <v>49060</v>
          </cell>
          <cell r="T56">
            <v>24530</v>
          </cell>
          <cell r="U56">
            <v>24530</v>
          </cell>
          <cell r="V56">
            <v>2834880</v>
          </cell>
          <cell r="W56">
            <v>0</v>
          </cell>
          <cell r="X56">
            <v>2834880</v>
          </cell>
          <cell r="Y56" t="str">
            <v>172-00-0029540-4</v>
          </cell>
        </row>
        <row r="57">
          <cell r="C57" t="str">
            <v>SAIFUL AMRI</v>
          </cell>
          <cell r="D57" t="str">
            <v>AWAK I</v>
          </cell>
          <cell r="E57" t="str">
            <v>BK 8015 CY</v>
          </cell>
          <cell r="F57" t="str">
            <v>16 KL</v>
          </cell>
          <cell r="G57">
            <v>28</v>
          </cell>
          <cell r="H57">
            <v>24</v>
          </cell>
          <cell r="I57">
            <v>2028000</v>
          </cell>
          <cell r="J57">
            <v>425000</v>
          </cell>
          <cell r="K57">
            <v>2453000</v>
          </cell>
          <cell r="L57">
            <v>0</v>
          </cell>
          <cell r="M57">
            <v>10000</v>
          </cell>
          <cell r="N57">
            <v>10000</v>
          </cell>
          <cell r="O57">
            <v>0</v>
          </cell>
          <cell r="P57">
            <v>0</v>
          </cell>
          <cell r="Q57">
            <v>480000</v>
          </cell>
          <cell r="R57">
            <v>2933000</v>
          </cell>
          <cell r="S57">
            <v>49060</v>
          </cell>
          <cell r="T57">
            <v>24530</v>
          </cell>
          <cell r="U57">
            <v>24530</v>
          </cell>
          <cell r="V57">
            <v>2834880</v>
          </cell>
          <cell r="W57">
            <v>0</v>
          </cell>
          <cell r="X57">
            <v>2834880</v>
          </cell>
          <cell r="Y57" t="str">
            <v>172-00-0030148-3</v>
          </cell>
        </row>
        <row r="58">
          <cell r="C58" t="str">
            <v>SAPARUDDIN</v>
          </cell>
          <cell r="D58" t="str">
            <v>AWAK I</v>
          </cell>
          <cell r="E58" t="str">
            <v>BM 8718 RO</v>
          </cell>
          <cell r="F58" t="str">
            <v>16 KL</v>
          </cell>
          <cell r="G58">
            <v>21</v>
          </cell>
          <cell r="H58">
            <v>24</v>
          </cell>
          <cell r="I58">
            <v>2028000</v>
          </cell>
          <cell r="J58">
            <v>425000</v>
          </cell>
          <cell r="K58">
            <v>2453000</v>
          </cell>
          <cell r="L58">
            <v>0</v>
          </cell>
          <cell r="M58">
            <v>10000</v>
          </cell>
          <cell r="N58">
            <v>10000</v>
          </cell>
          <cell r="O58">
            <v>0</v>
          </cell>
          <cell r="P58">
            <v>0</v>
          </cell>
          <cell r="Q58">
            <v>480000</v>
          </cell>
          <cell r="R58">
            <v>2933000</v>
          </cell>
          <cell r="S58">
            <v>49060</v>
          </cell>
          <cell r="T58">
            <v>24530</v>
          </cell>
          <cell r="U58">
            <v>24530</v>
          </cell>
          <cell r="V58">
            <v>2834880</v>
          </cell>
          <cell r="W58">
            <v>0</v>
          </cell>
          <cell r="X58">
            <v>2834880</v>
          </cell>
          <cell r="Y58" t="str">
            <v>172-00-0030269-7</v>
          </cell>
        </row>
        <row r="59">
          <cell r="C59" t="str">
            <v>SELAMAT KETAREN</v>
          </cell>
          <cell r="D59" t="str">
            <v>AWAK I</v>
          </cell>
          <cell r="E59" t="str">
            <v>BK 8876 SG</v>
          </cell>
          <cell r="F59" t="str">
            <v>16 KL</v>
          </cell>
          <cell r="G59">
            <v>21</v>
          </cell>
          <cell r="H59">
            <v>24</v>
          </cell>
          <cell r="I59">
            <v>2028000</v>
          </cell>
          <cell r="J59">
            <v>425000</v>
          </cell>
          <cell r="K59">
            <v>2453000</v>
          </cell>
          <cell r="L59">
            <v>0</v>
          </cell>
          <cell r="M59">
            <v>10000</v>
          </cell>
          <cell r="N59">
            <v>10000</v>
          </cell>
          <cell r="O59">
            <v>0</v>
          </cell>
          <cell r="P59">
            <v>0</v>
          </cell>
          <cell r="Q59">
            <v>480000</v>
          </cell>
          <cell r="R59">
            <v>2933000</v>
          </cell>
          <cell r="S59">
            <v>49060</v>
          </cell>
          <cell r="T59">
            <v>24530</v>
          </cell>
          <cell r="U59">
            <v>24530</v>
          </cell>
          <cell r="V59">
            <v>2834880</v>
          </cell>
          <cell r="W59">
            <v>0</v>
          </cell>
          <cell r="X59">
            <v>2834880</v>
          </cell>
          <cell r="Y59" t="str">
            <v>172-00-0030126-9</v>
          </cell>
        </row>
        <row r="60">
          <cell r="C60" t="str">
            <v>SUDIMAN</v>
          </cell>
          <cell r="D60" t="str">
            <v>AWAK I</v>
          </cell>
          <cell r="E60" t="str">
            <v>BK 9557 CU</v>
          </cell>
          <cell r="F60" t="str">
            <v>16 KL</v>
          </cell>
          <cell r="G60">
            <v>31</v>
          </cell>
          <cell r="H60">
            <v>24</v>
          </cell>
          <cell r="I60">
            <v>2028000</v>
          </cell>
          <cell r="J60">
            <v>425000</v>
          </cell>
          <cell r="K60">
            <v>2453000</v>
          </cell>
          <cell r="L60">
            <v>0</v>
          </cell>
          <cell r="M60">
            <v>10000</v>
          </cell>
          <cell r="N60">
            <v>10000</v>
          </cell>
          <cell r="O60">
            <v>0</v>
          </cell>
          <cell r="P60">
            <v>0</v>
          </cell>
          <cell r="Q60">
            <v>480000</v>
          </cell>
          <cell r="R60">
            <v>2933000</v>
          </cell>
          <cell r="S60">
            <v>49060</v>
          </cell>
          <cell r="T60">
            <v>24530</v>
          </cell>
          <cell r="U60">
            <v>24530</v>
          </cell>
          <cell r="V60">
            <v>2834880</v>
          </cell>
          <cell r="W60">
            <v>0</v>
          </cell>
          <cell r="X60">
            <v>2834880</v>
          </cell>
          <cell r="Y60" t="str">
            <v>172-00-0030248-1</v>
          </cell>
        </row>
        <row r="61">
          <cell r="C61" t="str">
            <v>SUKARI</v>
          </cell>
          <cell r="D61" t="str">
            <v>AWAK I</v>
          </cell>
          <cell r="E61" t="str">
            <v>BK 8019 WO</v>
          </cell>
          <cell r="F61" t="str">
            <v>16 KL</v>
          </cell>
          <cell r="G61">
            <v>30</v>
          </cell>
          <cell r="H61">
            <v>24</v>
          </cell>
          <cell r="I61">
            <v>2028000</v>
          </cell>
          <cell r="J61">
            <v>425000</v>
          </cell>
          <cell r="K61">
            <v>2453000</v>
          </cell>
          <cell r="L61">
            <v>0</v>
          </cell>
          <cell r="M61">
            <v>10000</v>
          </cell>
          <cell r="N61">
            <v>10000</v>
          </cell>
          <cell r="O61">
            <v>0</v>
          </cell>
          <cell r="P61">
            <v>0</v>
          </cell>
          <cell r="Q61">
            <v>480000</v>
          </cell>
          <cell r="R61">
            <v>2933000</v>
          </cell>
          <cell r="S61">
            <v>49060</v>
          </cell>
          <cell r="T61">
            <v>24530</v>
          </cell>
          <cell r="U61">
            <v>24530</v>
          </cell>
          <cell r="V61">
            <v>2834880</v>
          </cell>
          <cell r="W61">
            <v>0</v>
          </cell>
          <cell r="X61">
            <v>2834880</v>
          </cell>
          <cell r="Y61" t="str">
            <v>172-00-0030157-4</v>
          </cell>
        </row>
        <row r="62">
          <cell r="C62" t="str">
            <v>SULAIMAN EFENDI</v>
          </cell>
          <cell r="D62" t="str">
            <v>AWAK I</v>
          </cell>
          <cell r="E62" t="str">
            <v>BK 9114 CW</v>
          </cell>
          <cell r="F62" t="str">
            <v>16 KL</v>
          </cell>
          <cell r="G62">
            <v>22</v>
          </cell>
          <cell r="H62">
            <v>22</v>
          </cell>
          <cell r="I62">
            <v>2028000</v>
          </cell>
          <cell r="J62">
            <v>425000</v>
          </cell>
          <cell r="K62">
            <v>2453000</v>
          </cell>
          <cell r="L62">
            <v>0</v>
          </cell>
          <cell r="M62">
            <v>10000</v>
          </cell>
          <cell r="N62">
            <v>10000</v>
          </cell>
          <cell r="O62">
            <v>0</v>
          </cell>
          <cell r="P62">
            <v>0</v>
          </cell>
          <cell r="Q62">
            <v>440000</v>
          </cell>
          <cell r="R62">
            <v>2893000</v>
          </cell>
          <cell r="S62">
            <v>49060</v>
          </cell>
          <cell r="T62">
            <v>24530</v>
          </cell>
          <cell r="U62">
            <v>24530</v>
          </cell>
          <cell r="V62">
            <v>2794880</v>
          </cell>
          <cell r="W62">
            <v>0</v>
          </cell>
          <cell r="X62">
            <v>2794880</v>
          </cell>
          <cell r="Y62" t="str">
            <v>172-00-0029421-7</v>
          </cell>
        </row>
        <row r="63">
          <cell r="C63" t="str">
            <v>SURIANTO</v>
          </cell>
          <cell r="D63" t="str">
            <v>AWAK I</v>
          </cell>
          <cell r="E63" t="str">
            <v>BK 9804 CW</v>
          </cell>
          <cell r="F63" t="str">
            <v>16 KL</v>
          </cell>
          <cell r="G63">
            <v>28</v>
          </cell>
          <cell r="H63">
            <v>24</v>
          </cell>
          <cell r="I63">
            <v>2028000</v>
          </cell>
          <cell r="J63">
            <v>425000</v>
          </cell>
          <cell r="K63">
            <v>2453000</v>
          </cell>
          <cell r="L63">
            <v>0</v>
          </cell>
          <cell r="M63">
            <v>10000</v>
          </cell>
          <cell r="N63">
            <v>10000</v>
          </cell>
          <cell r="O63">
            <v>0</v>
          </cell>
          <cell r="P63">
            <v>0</v>
          </cell>
          <cell r="Q63">
            <v>480000</v>
          </cell>
          <cell r="R63">
            <v>2933000</v>
          </cell>
          <cell r="S63">
            <v>49060</v>
          </cell>
          <cell r="T63">
            <v>24530</v>
          </cell>
          <cell r="U63">
            <v>24530</v>
          </cell>
          <cell r="V63">
            <v>2834880</v>
          </cell>
          <cell r="W63">
            <v>0</v>
          </cell>
          <cell r="X63">
            <v>2834880</v>
          </cell>
          <cell r="Y63" t="str">
            <v>172-00-0029585-9</v>
          </cell>
        </row>
        <row r="64">
          <cell r="C64" t="str">
            <v>SUYETNO</v>
          </cell>
          <cell r="D64" t="str">
            <v>AWAK I</v>
          </cell>
          <cell r="E64" t="str">
            <v>BK 9110 CW</v>
          </cell>
          <cell r="F64" t="str">
            <v>16 KL</v>
          </cell>
          <cell r="G64">
            <v>27</v>
          </cell>
          <cell r="H64">
            <v>24</v>
          </cell>
          <cell r="I64">
            <v>2028000</v>
          </cell>
          <cell r="J64">
            <v>425000</v>
          </cell>
          <cell r="K64">
            <v>2453000</v>
          </cell>
          <cell r="L64">
            <v>0</v>
          </cell>
          <cell r="M64">
            <v>10000</v>
          </cell>
          <cell r="N64">
            <v>10000</v>
          </cell>
          <cell r="O64">
            <v>0</v>
          </cell>
          <cell r="P64">
            <v>0</v>
          </cell>
          <cell r="Q64">
            <v>480000</v>
          </cell>
          <cell r="R64">
            <v>2933000</v>
          </cell>
          <cell r="S64">
            <v>49060</v>
          </cell>
          <cell r="T64">
            <v>24530</v>
          </cell>
          <cell r="U64">
            <v>24530</v>
          </cell>
          <cell r="V64">
            <v>2834880</v>
          </cell>
          <cell r="W64">
            <v>0</v>
          </cell>
          <cell r="X64">
            <v>2834880</v>
          </cell>
          <cell r="Y64" t="str">
            <v>172-00-0029549-5</v>
          </cell>
        </row>
        <row r="65">
          <cell r="C65" t="str">
            <v>SYAHRIL SARKAWI</v>
          </cell>
          <cell r="D65" t="str">
            <v>AWAK I</v>
          </cell>
          <cell r="E65" t="str">
            <v>BM 9401 RO</v>
          </cell>
          <cell r="F65" t="str">
            <v>16 KL</v>
          </cell>
          <cell r="G65">
            <v>25</v>
          </cell>
          <cell r="H65">
            <v>24</v>
          </cell>
          <cell r="I65">
            <v>2028000</v>
          </cell>
          <cell r="J65">
            <v>425000</v>
          </cell>
          <cell r="K65">
            <v>2453000</v>
          </cell>
          <cell r="L65">
            <v>0</v>
          </cell>
          <cell r="M65">
            <v>10000</v>
          </cell>
          <cell r="N65">
            <v>10000</v>
          </cell>
          <cell r="O65">
            <v>0</v>
          </cell>
          <cell r="P65">
            <v>0</v>
          </cell>
          <cell r="Q65">
            <v>480000</v>
          </cell>
          <cell r="R65">
            <v>2933000</v>
          </cell>
          <cell r="S65">
            <v>49060</v>
          </cell>
          <cell r="T65">
            <v>24530</v>
          </cell>
          <cell r="U65">
            <v>24530</v>
          </cell>
          <cell r="V65">
            <v>2834880</v>
          </cell>
          <cell r="W65">
            <v>0</v>
          </cell>
          <cell r="X65">
            <v>2834880</v>
          </cell>
          <cell r="Y65" t="str">
            <v>172-00-0029541-2</v>
          </cell>
        </row>
        <row r="66">
          <cell r="C66" t="str">
            <v>SYAMSURI</v>
          </cell>
          <cell r="D66" t="str">
            <v>AWAK I</v>
          </cell>
          <cell r="E66" t="str">
            <v>BK 8334 CL</v>
          </cell>
          <cell r="F66" t="str">
            <v>16 KL</v>
          </cell>
          <cell r="G66">
            <v>30</v>
          </cell>
          <cell r="H66">
            <v>24</v>
          </cell>
          <cell r="I66">
            <v>2028000</v>
          </cell>
          <cell r="J66">
            <v>425000</v>
          </cell>
          <cell r="K66">
            <v>2453000</v>
          </cell>
          <cell r="L66">
            <v>0</v>
          </cell>
          <cell r="M66">
            <v>10000</v>
          </cell>
          <cell r="N66">
            <v>10000</v>
          </cell>
          <cell r="O66">
            <v>0</v>
          </cell>
          <cell r="P66">
            <v>0</v>
          </cell>
          <cell r="Q66">
            <v>480000</v>
          </cell>
          <cell r="R66">
            <v>2933000</v>
          </cell>
          <cell r="S66">
            <v>49060</v>
          </cell>
          <cell r="T66">
            <v>24530</v>
          </cell>
          <cell r="U66">
            <v>24530</v>
          </cell>
          <cell r="V66">
            <v>2834880</v>
          </cell>
          <cell r="W66">
            <v>0</v>
          </cell>
          <cell r="X66">
            <v>2834880</v>
          </cell>
          <cell r="Y66" t="str">
            <v>172-00-0030132-7</v>
          </cell>
        </row>
        <row r="67">
          <cell r="C67" t="str">
            <v>TIA ABADI SITEPU</v>
          </cell>
          <cell r="D67" t="str">
            <v>AWAK I</v>
          </cell>
          <cell r="E67" t="str">
            <v>BK 9773 CP</v>
          </cell>
          <cell r="F67" t="str">
            <v>16 KL</v>
          </cell>
          <cell r="G67">
            <v>17</v>
          </cell>
          <cell r="H67">
            <v>20</v>
          </cell>
          <cell r="I67">
            <v>2028000</v>
          </cell>
          <cell r="J67">
            <v>425000</v>
          </cell>
          <cell r="K67">
            <v>2453000</v>
          </cell>
          <cell r="L67">
            <v>0</v>
          </cell>
          <cell r="M67">
            <v>10000</v>
          </cell>
          <cell r="N67">
            <v>10000</v>
          </cell>
          <cell r="O67">
            <v>0</v>
          </cell>
          <cell r="P67">
            <v>0</v>
          </cell>
          <cell r="Q67">
            <v>400000</v>
          </cell>
          <cell r="R67">
            <v>2853000</v>
          </cell>
          <cell r="S67">
            <v>49060</v>
          </cell>
          <cell r="T67">
            <v>24530</v>
          </cell>
          <cell r="U67">
            <v>24530</v>
          </cell>
          <cell r="V67">
            <v>2754880</v>
          </cell>
          <cell r="W67">
            <v>0</v>
          </cell>
          <cell r="X67">
            <v>2754880</v>
          </cell>
          <cell r="Y67" t="str">
            <v>172-00-0029659-2</v>
          </cell>
        </row>
        <row r="68">
          <cell r="C68" t="str">
            <v>WAHYUDI</v>
          </cell>
          <cell r="D68" t="str">
            <v>AWAK I</v>
          </cell>
          <cell r="E68" t="str">
            <v>BK 9016 DD</v>
          </cell>
          <cell r="F68" t="str">
            <v>16 KL</v>
          </cell>
          <cell r="G68">
            <v>29</v>
          </cell>
          <cell r="H68">
            <v>24</v>
          </cell>
          <cell r="I68">
            <v>2028000</v>
          </cell>
          <cell r="J68">
            <v>425000</v>
          </cell>
          <cell r="K68">
            <v>2453000</v>
          </cell>
          <cell r="L68">
            <v>0</v>
          </cell>
          <cell r="M68">
            <v>10000</v>
          </cell>
          <cell r="N68">
            <v>10000</v>
          </cell>
          <cell r="O68">
            <v>0</v>
          </cell>
          <cell r="P68">
            <v>0</v>
          </cell>
          <cell r="Q68">
            <v>480000</v>
          </cell>
          <cell r="R68">
            <v>2933000</v>
          </cell>
          <cell r="S68">
            <v>49060</v>
          </cell>
          <cell r="T68">
            <v>24530</v>
          </cell>
          <cell r="U68">
            <v>24530</v>
          </cell>
          <cell r="V68">
            <v>2834880</v>
          </cell>
          <cell r="W68">
            <v>0</v>
          </cell>
          <cell r="X68">
            <v>2834880</v>
          </cell>
          <cell r="Y68" t="str">
            <v>172-00-0029576-8</v>
          </cell>
        </row>
        <row r="69">
          <cell r="C69" t="str">
            <v>YADI</v>
          </cell>
          <cell r="D69" t="str">
            <v>AWAK I</v>
          </cell>
          <cell r="E69" t="str">
            <v>BK 9109 CW</v>
          </cell>
          <cell r="F69" t="str">
            <v>16 KL</v>
          </cell>
          <cell r="G69">
            <v>5</v>
          </cell>
          <cell r="H69">
            <v>7</v>
          </cell>
          <cell r="I69">
            <v>2028000</v>
          </cell>
          <cell r="J69">
            <v>425000</v>
          </cell>
          <cell r="K69">
            <v>2453000</v>
          </cell>
          <cell r="L69">
            <v>0</v>
          </cell>
          <cell r="M69">
            <v>10000</v>
          </cell>
          <cell r="N69">
            <v>10000</v>
          </cell>
          <cell r="O69">
            <v>0</v>
          </cell>
          <cell r="P69">
            <v>0</v>
          </cell>
          <cell r="Q69">
            <v>140000</v>
          </cell>
          <cell r="R69">
            <v>2593000</v>
          </cell>
          <cell r="S69">
            <v>49060</v>
          </cell>
          <cell r="T69">
            <v>24530</v>
          </cell>
          <cell r="U69">
            <v>24530</v>
          </cell>
          <cell r="V69">
            <v>2494880</v>
          </cell>
          <cell r="W69">
            <v>0</v>
          </cell>
          <cell r="X69">
            <v>2494880</v>
          </cell>
          <cell r="Y69" t="str">
            <v>172-00-0029455-5</v>
          </cell>
        </row>
        <row r="70">
          <cell r="C70" t="str">
            <v>ZULKIFLI LUBIS</v>
          </cell>
          <cell r="D70" t="str">
            <v>AWAK I</v>
          </cell>
          <cell r="E70" t="str">
            <v>BM 8737 RO</v>
          </cell>
          <cell r="F70" t="str">
            <v>16 KL</v>
          </cell>
          <cell r="G70">
            <v>25</v>
          </cell>
          <cell r="H70">
            <v>24</v>
          </cell>
          <cell r="I70">
            <v>2028000</v>
          </cell>
          <cell r="J70">
            <v>425000</v>
          </cell>
          <cell r="K70">
            <v>2453000</v>
          </cell>
          <cell r="L70">
            <v>0</v>
          </cell>
          <cell r="M70">
            <v>10000</v>
          </cell>
          <cell r="N70">
            <v>10000</v>
          </cell>
          <cell r="O70">
            <v>0</v>
          </cell>
          <cell r="P70">
            <v>0</v>
          </cell>
          <cell r="Q70">
            <v>480000</v>
          </cell>
          <cell r="R70">
            <v>2933000</v>
          </cell>
          <cell r="S70">
            <v>49060</v>
          </cell>
          <cell r="T70">
            <v>24530</v>
          </cell>
          <cell r="U70">
            <v>24530</v>
          </cell>
          <cell r="V70">
            <v>2834880</v>
          </cell>
          <cell r="W70">
            <v>0</v>
          </cell>
          <cell r="X70">
            <v>2834880</v>
          </cell>
          <cell r="Y70" t="str">
            <v>108-00-0647354-1</v>
          </cell>
        </row>
        <row r="71">
          <cell r="C71" t="str">
            <v>ZUNAIDI</v>
          </cell>
          <cell r="D71" t="str">
            <v>AWAK I</v>
          </cell>
          <cell r="E71" t="str">
            <v>BK 8332 CL</v>
          </cell>
          <cell r="F71" t="str">
            <v>16 KL</v>
          </cell>
          <cell r="G71">
            <v>24</v>
          </cell>
          <cell r="H71">
            <v>24</v>
          </cell>
          <cell r="I71">
            <v>2028000</v>
          </cell>
          <cell r="J71">
            <v>425000</v>
          </cell>
          <cell r="K71">
            <v>2453000</v>
          </cell>
          <cell r="L71">
            <v>0</v>
          </cell>
          <cell r="M71">
            <v>10000</v>
          </cell>
          <cell r="N71">
            <v>10000</v>
          </cell>
          <cell r="O71">
            <v>0</v>
          </cell>
          <cell r="P71">
            <v>0</v>
          </cell>
          <cell r="Q71">
            <v>480000</v>
          </cell>
          <cell r="R71">
            <v>2933000</v>
          </cell>
          <cell r="S71">
            <v>49060</v>
          </cell>
          <cell r="T71">
            <v>24530</v>
          </cell>
          <cell r="U71">
            <v>24530</v>
          </cell>
          <cell r="V71">
            <v>2834880</v>
          </cell>
          <cell r="W71">
            <v>0</v>
          </cell>
          <cell r="X71">
            <v>2834880</v>
          </cell>
          <cell r="Y71" t="str">
            <v>172-00-0030128-5</v>
          </cell>
        </row>
        <row r="72">
          <cell r="C72" t="str">
            <v>A. YANTO</v>
          </cell>
          <cell r="D72" t="str">
            <v>AWAK I</v>
          </cell>
          <cell r="E72" t="str">
            <v>BK 9407 CR</v>
          </cell>
          <cell r="F72" t="str">
            <v>18 KL</v>
          </cell>
          <cell r="G72">
            <v>22</v>
          </cell>
          <cell r="H72">
            <v>24</v>
          </cell>
          <cell r="I72">
            <v>2028000</v>
          </cell>
          <cell r="J72">
            <v>425000</v>
          </cell>
          <cell r="K72">
            <v>2453000</v>
          </cell>
          <cell r="L72">
            <v>0</v>
          </cell>
          <cell r="M72">
            <v>10000</v>
          </cell>
          <cell r="N72">
            <v>10000</v>
          </cell>
          <cell r="O72">
            <v>0</v>
          </cell>
          <cell r="P72">
            <v>0</v>
          </cell>
          <cell r="Q72">
            <v>480000</v>
          </cell>
          <cell r="R72">
            <v>2933000</v>
          </cell>
          <cell r="S72">
            <v>49060</v>
          </cell>
          <cell r="T72">
            <v>24530</v>
          </cell>
          <cell r="U72">
            <v>24530</v>
          </cell>
          <cell r="V72">
            <v>2834880</v>
          </cell>
          <cell r="W72">
            <v>0</v>
          </cell>
          <cell r="X72">
            <v>2834880</v>
          </cell>
          <cell r="Y72" t="str">
            <v>172-00-0060797-0</v>
          </cell>
        </row>
        <row r="73">
          <cell r="C73" t="str">
            <v>ABDUL RAUF</v>
          </cell>
          <cell r="D73" t="str">
            <v>AWAK I</v>
          </cell>
          <cell r="E73" t="str">
            <v>BK 8442 SG</v>
          </cell>
          <cell r="F73" t="str">
            <v>18 KL</v>
          </cell>
          <cell r="G73">
            <v>27</v>
          </cell>
          <cell r="H73">
            <v>24</v>
          </cell>
          <cell r="I73">
            <v>2028000</v>
          </cell>
          <cell r="J73">
            <v>425000</v>
          </cell>
          <cell r="K73">
            <v>2453000</v>
          </cell>
          <cell r="L73">
            <v>0</v>
          </cell>
          <cell r="M73">
            <v>10000</v>
          </cell>
          <cell r="N73">
            <v>10000</v>
          </cell>
          <cell r="O73">
            <v>0</v>
          </cell>
          <cell r="P73">
            <v>0</v>
          </cell>
          <cell r="Q73">
            <v>480000</v>
          </cell>
          <cell r="R73">
            <v>2933000</v>
          </cell>
          <cell r="S73">
            <v>49060</v>
          </cell>
          <cell r="T73">
            <v>24530</v>
          </cell>
          <cell r="U73">
            <v>24530</v>
          </cell>
          <cell r="V73">
            <v>2834880</v>
          </cell>
          <cell r="W73">
            <v>0</v>
          </cell>
          <cell r="X73">
            <v>2834880</v>
          </cell>
          <cell r="Y73" t="str">
            <v>172-00-0029462-1</v>
          </cell>
        </row>
        <row r="74">
          <cell r="C74" t="str">
            <v>ANDI TANJUNG</v>
          </cell>
          <cell r="D74" t="str">
            <v>AWAK I</v>
          </cell>
          <cell r="E74" t="str">
            <v>BK 9790 CH</v>
          </cell>
          <cell r="F74" t="str">
            <v>18 KL</v>
          </cell>
          <cell r="G74">
            <v>21</v>
          </cell>
          <cell r="H74">
            <v>23</v>
          </cell>
          <cell r="I74">
            <v>2028000</v>
          </cell>
          <cell r="J74">
            <v>425000</v>
          </cell>
          <cell r="K74">
            <v>2453000</v>
          </cell>
          <cell r="L74">
            <v>0</v>
          </cell>
          <cell r="M74">
            <v>10000</v>
          </cell>
          <cell r="N74">
            <v>10000</v>
          </cell>
          <cell r="O74">
            <v>0</v>
          </cell>
          <cell r="P74">
            <v>0</v>
          </cell>
          <cell r="Q74">
            <v>460000</v>
          </cell>
          <cell r="R74">
            <v>2913000</v>
          </cell>
          <cell r="S74">
            <v>49060</v>
          </cell>
          <cell r="T74">
            <v>24530</v>
          </cell>
          <cell r="U74">
            <v>24530</v>
          </cell>
          <cell r="V74">
            <v>2814880</v>
          </cell>
          <cell r="W74">
            <v>0</v>
          </cell>
          <cell r="X74">
            <v>2814880</v>
          </cell>
          <cell r="Y74" t="str">
            <v>172-00-0030161-6</v>
          </cell>
        </row>
        <row r="75">
          <cell r="C75" t="str">
            <v>BUNDAN</v>
          </cell>
          <cell r="D75" t="str">
            <v>AWAK I</v>
          </cell>
          <cell r="E75" t="str">
            <v>BK 8833 TO</v>
          </cell>
          <cell r="F75" t="str">
            <v>18 KL</v>
          </cell>
          <cell r="G75">
            <v>23</v>
          </cell>
          <cell r="H75">
            <v>24</v>
          </cell>
          <cell r="I75">
            <v>2028000</v>
          </cell>
          <cell r="J75">
            <v>425000</v>
          </cell>
          <cell r="K75">
            <v>2453000</v>
          </cell>
          <cell r="L75">
            <v>0</v>
          </cell>
          <cell r="M75">
            <v>10000</v>
          </cell>
          <cell r="N75">
            <v>10000</v>
          </cell>
          <cell r="O75">
            <v>0</v>
          </cell>
          <cell r="P75">
            <v>0</v>
          </cell>
          <cell r="Q75">
            <v>480000</v>
          </cell>
          <cell r="R75">
            <v>2933000</v>
          </cell>
          <cell r="S75">
            <v>49060</v>
          </cell>
          <cell r="T75">
            <v>24530</v>
          </cell>
          <cell r="U75">
            <v>24530</v>
          </cell>
          <cell r="V75">
            <v>2834880</v>
          </cell>
          <cell r="W75">
            <v>0</v>
          </cell>
          <cell r="X75">
            <v>2834880</v>
          </cell>
          <cell r="Y75" t="str">
            <v>172-00-0060782-2</v>
          </cell>
        </row>
        <row r="76">
          <cell r="C76" t="str">
            <v>DANIEL FERNANDO</v>
          </cell>
          <cell r="D76" t="str">
            <v>AWAK I</v>
          </cell>
          <cell r="E76" t="str">
            <v>BM 8548 RO</v>
          </cell>
          <cell r="F76" t="str">
            <v>18 KL</v>
          </cell>
          <cell r="G76">
            <v>20</v>
          </cell>
          <cell r="H76">
            <v>24</v>
          </cell>
          <cell r="I76">
            <v>2028000</v>
          </cell>
          <cell r="J76">
            <v>425000</v>
          </cell>
          <cell r="K76">
            <v>2453000</v>
          </cell>
          <cell r="L76">
            <v>0</v>
          </cell>
          <cell r="M76">
            <v>10000</v>
          </cell>
          <cell r="N76">
            <v>10000</v>
          </cell>
          <cell r="O76">
            <v>0</v>
          </cell>
          <cell r="P76">
            <v>0</v>
          </cell>
          <cell r="Q76">
            <v>480000</v>
          </cell>
          <cell r="R76">
            <v>2933000</v>
          </cell>
          <cell r="S76">
            <v>49060</v>
          </cell>
          <cell r="T76">
            <v>24530</v>
          </cell>
          <cell r="U76">
            <v>24530</v>
          </cell>
          <cell r="V76">
            <v>2834880</v>
          </cell>
          <cell r="W76">
            <v>0</v>
          </cell>
          <cell r="X76">
            <v>2834880</v>
          </cell>
          <cell r="Y76" t="str">
            <v>172-00-0029430-8</v>
          </cell>
        </row>
        <row r="77">
          <cell r="C77" t="str">
            <v>DARWINTO</v>
          </cell>
          <cell r="D77" t="str">
            <v>AWAK I</v>
          </cell>
          <cell r="E77" t="str">
            <v>BM 8170 RO</v>
          </cell>
          <cell r="F77" t="str">
            <v>18 KL</v>
          </cell>
          <cell r="G77">
            <v>19</v>
          </cell>
          <cell r="H77">
            <v>24</v>
          </cell>
          <cell r="I77">
            <v>2028000</v>
          </cell>
          <cell r="J77">
            <v>425000</v>
          </cell>
          <cell r="K77">
            <v>2453000</v>
          </cell>
          <cell r="L77">
            <v>0</v>
          </cell>
          <cell r="M77">
            <v>10000</v>
          </cell>
          <cell r="N77">
            <v>10000</v>
          </cell>
          <cell r="O77">
            <v>0</v>
          </cell>
          <cell r="P77">
            <v>0</v>
          </cell>
          <cell r="Q77">
            <v>480000</v>
          </cell>
          <cell r="R77">
            <v>2933000</v>
          </cell>
          <cell r="S77">
            <v>49060</v>
          </cell>
          <cell r="T77">
            <v>24530</v>
          </cell>
          <cell r="U77">
            <v>24530</v>
          </cell>
          <cell r="V77">
            <v>2834880</v>
          </cell>
          <cell r="W77">
            <v>0</v>
          </cell>
          <cell r="X77">
            <v>2834880</v>
          </cell>
          <cell r="Y77" t="str">
            <v>172-00-0029577-6</v>
          </cell>
        </row>
        <row r="78">
          <cell r="C78" t="str">
            <v>J. FERNANDO HUTABARAT</v>
          </cell>
          <cell r="D78" t="str">
            <v>AWAK I</v>
          </cell>
          <cell r="E78" t="str">
            <v>BK 8593 TN</v>
          </cell>
          <cell r="F78" t="str">
            <v>18 KL</v>
          </cell>
          <cell r="G78">
            <v>16</v>
          </cell>
          <cell r="H78">
            <v>21</v>
          </cell>
          <cell r="I78">
            <v>2028000</v>
          </cell>
          <cell r="J78">
            <v>425000</v>
          </cell>
          <cell r="K78">
            <v>2453000</v>
          </cell>
          <cell r="L78">
            <v>0</v>
          </cell>
          <cell r="M78">
            <v>10000</v>
          </cell>
          <cell r="N78">
            <v>10000</v>
          </cell>
          <cell r="O78">
            <v>0</v>
          </cell>
          <cell r="P78">
            <v>0</v>
          </cell>
          <cell r="Q78">
            <v>420000</v>
          </cell>
          <cell r="R78">
            <v>2873000</v>
          </cell>
          <cell r="S78">
            <v>49060</v>
          </cell>
          <cell r="T78">
            <v>24530</v>
          </cell>
          <cell r="U78">
            <v>24530</v>
          </cell>
          <cell r="V78">
            <v>2774880</v>
          </cell>
          <cell r="W78">
            <v>0</v>
          </cell>
          <cell r="X78">
            <v>2774880</v>
          </cell>
          <cell r="Y78" t="str">
            <v>172-00-0062876-0</v>
          </cell>
        </row>
        <row r="79">
          <cell r="C79" t="str">
            <v>JANUAR</v>
          </cell>
          <cell r="D79" t="str">
            <v>AWAK I</v>
          </cell>
          <cell r="E79" t="str">
            <v>BM 8520 RO</v>
          </cell>
          <cell r="F79" t="str">
            <v>18 KL</v>
          </cell>
          <cell r="G79">
            <v>27</v>
          </cell>
          <cell r="H79">
            <v>24</v>
          </cell>
          <cell r="I79">
            <v>2028000</v>
          </cell>
          <cell r="J79">
            <v>425000</v>
          </cell>
          <cell r="K79">
            <v>2453000</v>
          </cell>
          <cell r="L79">
            <v>0</v>
          </cell>
          <cell r="M79">
            <v>10000</v>
          </cell>
          <cell r="N79">
            <v>10000</v>
          </cell>
          <cell r="O79">
            <v>0</v>
          </cell>
          <cell r="P79">
            <v>0</v>
          </cell>
          <cell r="Q79">
            <v>480000</v>
          </cell>
          <cell r="R79">
            <v>2933000</v>
          </cell>
          <cell r="S79">
            <v>49060</v>
          </cell>
          <cell r="T79">
            <v>24530</v>
          </cell>
          <cell r="U79">
            <v>24530</v>
          </cell>
          <cell r="V79">
            <v>2834880</v>
          </cell>
          <cell r="W79">
            <v>0</v>
          </cell>
          <cell r="X79">
            <v>2834880</v>
          </cell>
          <cell r="Y79" t="str">
            <v>172-00-0030152-5</v>
          </cell>
        </row>
        <row r="80">
          <cell r="C80" t="str">
            <v>LEGINO TARIGAN</v>
          </cell>
          <cell r="D80" t="str">
            <v>AWAK I</v>
          </cell>
          <cell r="E80" t="str">
            <v>BK 8744 SG</v>
          </cell>
          <cell r="F80" t="str">
            <v>18 KL</v>
          </cell>
          <cell r="G80">
            <v>26</v>
          </cell>
          <cell r="H80">
            <v>24</v>
          </cell>
          <cell r="I80">
            <v>2028000</v>
          </cell>
          <cell r="J80">
            <v>425000</v>
          </cell>
          <cell r="K80">
            <v>2453000</v>
          </cell>
          <cell r="L80">
            <v>0</v>
          </cell>
          <cell r="M80">
            <v>10000</v>
          </cell>
          <cell r="N80">
            <v>10000</v>
          </cell>
          <cell r="O80">
            <v>0</v>
          </cell>
          <cell r="P80">
            <v>0</v>
          </cell>
          <cell r="Q80">
            <v>480000</v>
          </cell>
          <cell r="R80">
            <v>2933000</v>
          </cell>
          <cell r="S80">
            <v>49060</v>
          </cell>
          <cell r="T80">
            <v>24530</v>
          </cell>
          <cell r="U80">
            <v>24530</v>
          </cell>
          <cell r="V80">
            <v>2834880</v>
          </cell>
          <cell r="W80">
            <v>0</v>
          </cell>
          <cell r="X80">
            <v>2834880</v>
          </cell>
          <cell r="Y80" t="str">
            <v>172-00-0030143-4</v>
          </cell>
        </row>
        <row r="81">
          <cell r="C81" t="str">
            <v>LINTANG MARADU LUMBAN TORUAN</v>
          </cell>
          <cell r="D81" t="str">
            <v>AWAK I</v>
          </cell>
          <cell r="E81" t="str">
            <v>BM 8392 RO</v>
          </cell>
          <cell r="F81" t="str">
            <v>18 KL</v>
          </cell>
          <cell r="G81">
            <v>29</v>
          </cell>
          <cell r="H81">
            <v>24</v>
          </cell>
          <cell r="I81">
            <v>2028000</v>
          </cell>
          <cell r="J81">
            <v>425000</v>
          </cell>
          <cell r="K81">
            <v>2453000</v>
          </cell>
          <cell r="L81">
            <v>0</v>
          </cell>
          <cell r="M81">
            <v>10000</v>
          </cell>
          <cell r="N81">
            <v>10000</v>
          </cell>
          <cell r="O81">
            <v>0</v>
          </cell>
          <cell r="P81">
            <v>0</v>
          </cell>
          <cell r="Q81">
            <v>480000</v>
          </cell>
          <cell r="R81">
            <v>2933000</v>
          </cell>
          <cell r="S81">
            <v>49060</v>
          </cell>
          <cell r="T81">
            <v>24530</v>
          </cell>
          <cell r="U81">
            <v>24530</v>
          </cell>
          <cell r="V81">
            <v>2834880</v>
          </cell>
          <cell r="W81">
            <v>0</v>
          </cell>
          <cell r="X81">
            <v>2834880</v>
          </cell>
          <cell r="Y81" t="str">
            <v>172-00-0030150-9</v>
          </cell>
        </row>
        <row r="82">
          <cell r="C82" t="str">
            <v>MART DONI SAPUTRA</v>
          </cell>
          <cell r="D82" t="str">
            <v>AWAK I</v>
          </cell>
          <cell r="E82" t="str">
            <v>BM 9741 RC</v>
          </cell>
          <cell r="F82" t="str">
            <v>18 KL</v>
          </cell>
          <cell r="G82">
            <v>12</v>
          </cell>
          <cell r="H82">
            <v>23</v>
          </cell>
          <cell r="I82">
            <v>2028000</v>
          </cell>
          <cell r="J82">
            <v>425000</v>
          </cell>
          <cell r="K82">
            <v>2453000</v>
          </cell>
          <cell r="L82">
            <v>0</v>
          </cell>
          <cell r="M82">
            <v>10000</v>
          </cell>
          <cell r="N82">
            <v>10000</v>
          </cell>
          <cell r="O82">
            <v>0</v>
          </cell>
          <cell r="P82">
            <v>0</v>
          </cell>
          <cell r="Q82">
            <v>460000</v>
          </cell>
          <cell r="R82">
            <v>2913000</v>
          </cell>
          <cell r="S82">
            <v>49060</v>
          </cell>
          <cell r="T82">
            <v>24530</v>
          </cell>
          <cell r="U82">
            <v>24530</v>
          </cell>
          <cell r="V82">
            <v>2814880</v>
          </cell>
          <cell r="W82">
            <v>0</v>
          </cell>
          <cell r="X82">
            <v>2814880</v>
          </cell>
          <cell r="Y82" t="str">
            <v>108-00-0648073-6</v>
          </cell>
        </row>
        <row r="83">
          <cell r="C83" t="str">
            <v>NOFRIZAL</v>
          </cell>
          <cell r="D83" t="str">
            <v>AWAK I</v>
          </cell>
          <cell r="E83" t="str">
            <v>BM 9112 RO</v>
          </cell>
          <cell r="F83" t="str">
            <v>18 KL</v>
          </cell>
          <cell r="G83">
            <v>28</v>
          </cell>
          <cell r="H83">
            <v>24</v>
          </cell>
          <cell r="I83">
            <v>2028000</v>
          </cell>
          <cell r="J83">
            <v>425000</v>
          </cell>
          <cell r="K83">
            <v>2453000</v>
          </cell>
          <cell r="L83">
            <v>0</v>
          </cell>
          <cell r="M83">
            <v>10000</v>
          </cell>
          <cell r="N83">
            <v>10000</v>
          </cell>
          <cell r="O83">
            <v>0</v>
          </cell>
          <cell r="P83">
            <v>0</v>
          </cell>
          <cell r="Q83">
            <v>480000</v>
          </cell>
          <cell r="R83">
            <v>2933000</v>
          </cell>
          <cell r="S83">
            <v>49060</v>
          </cell>
          <cell r="T83">
            <v>24530</v>
          </cell>
          <cell r="U83">
            <v>24530</v>
          </cell>
          <cell r="V83">
            <v>2834880</v>
          </cell>
          <cell r="W83">
            <v>0</v>
          </cell>
          <cell r="X83">
            <v>2834880</v>
          </cell>
          <cell r="Y83" t="str">
            <v>172-00-0030259-8</v>
          </cell>
        </row>
        <row r="84">
          <cell r="C84" t="str">
            <v>PARDI KARDINAL</v>
          </cell>
          <cell r="D84" t="str">
            <v>AWAK I</v>
          </cell>
          <cell r="E84" t="str">
            <v>BM 8199RO</v>
          </cell>
          <cell r="F84" t="str">
            <v>18 KL</v>
          </cell>
          <cell r="G84">
            <v>28</v>
          </cell>
          <cell r="H84">
            <v>24</v>
          </cell>
          <cell r="I84">
            <v>2028000</v>
          </cell>
          <cell r="J84">
            <v>425000</v>
          </cell>
          <cell r="K84">
            <v>2453000</v>
          </cell>
          <cell r="L84">
            <v>0</v>
          </cell>
          <cell r="M84">
            <v>10000</v>
          </cell>
          <cell r="N84">
            <v>10000</v>
          </cell>
          <cell r="O84">
            <v>0</v>
          </cell>
          <cell r="P84">
            <v>0</v>
          </cell>
          <cell r="Q84">
            <v>480000</v>
          </cell>
          <cell r="R84">
            <v>2933000</v>
          </cell>
          <cell r="S84">
            <v>49060</v>
          </cell>
          <cell r="T84">
            <v>24530</v>
          </cell>
          <cell r="U84">
            <v>24530</v>
          </cell>
          <cell r="V84">
            <v>2834880</v>
          </cell>
          <cell r="W84">
            <v>0</v>
          </cell>
          <cell r="X84">
            <v>2834880</v>
          </cell>
          <cell r="Y84" t="str">
            <v>172-00-0029532-1</v>
          </cell>
        </row>
        <row r="85">
          <cell r="C85" t="str">
            <v>PARULIAN GULTOM</v>
          </cell>
          <cell r="D85" t="str">
            <v>AWAK I</v>
          </cell>
          <cell r="E85" t="str">
            <v>BK 9697 TO</v>
          </cell>
          <cell r="F85" t="str">
            <v>18 KL</v>
          </cell>
          <cell r="G85">
            <v>25</v>
          </cell>
          <cell r="H85">
            <v>24</v>
          </cell>
          <cell r="I85">
            <v>2028000</v>
          </cell>
          <cell r="J85">
            <v>425000</v>
          </cell>
          <cell r="K85">
            <v>2453000</v>
          </cell>
          <cell r="L85">
            <v>0</v>
          </cell>
          <cell r="M85">
            <v>10000</v>
          </cell>
          <cell r="N85">
            <v>10000</v>
          </cell>
          <cell r="O85">
            <v>0</v>
          </cell>
          <cell r="P85">
            <v>0</v>
          </cell>
          <cell r="Q85">
            <v>480000</v>
          </cell>
          <cell r="R85">
            <v>2933000</v>
          </cell>
          <cell r="S85">
            <v>49060</v>
          </cell>
          <cell r="T85">
            <v>24530</v>
          </cell>
          <cell r="U85">
            <v>24530</v>
          </cell>
          <cell r="V85">
            <v>2834880</v>
          </cell>
          <cell r="W85">
            <v>0</v>
          </cell>
          <cell r="X85">
            <v>2834880</v>
          </cell>
          <cell r="Y85" t="str">
            <v>172-00-0029422-5</v>
          </cell>
        </row>
        <row r="86">
          <cell r="C86" t="str">
            <v>RAHMANSYAH EFFENDI</v>
          </cell>
          <cell r="D86" t="str">
            <v>AWAK I</v>
          </cell>
          <cell r="E86" t="str">
            <v>BK 9123 TN</v>
          </cell>
          <cell r="F86" t="str">
            <v>18 KL</v>
          </cell>
          <cell r="G86">
            <v>29</v>
          </cell>
          <cell r="H86">
            <v>24</v>
          </cell>
          <cell r="I86">
            <v>2028000</v>
          </cell>
          <cell r="J86">
            <v>425000</v>
          </cell>
          <cell r="K86">
            <v>2453000</v>
          </cell>
          <cell r="L86">
            <v>0</v>
          </cell>
          <cell r="M86">
            <v>10000</v>
          </cell>
          <cell r="N86">
            <v>10000</v>
          </cell>
          <cell r="O86">
            <v>0</v>
          </cell>
          <cell r="P86">
            <v>0</v>
          </cell>
          <cell r="Q86">
            <v>480000</v>
          </cell>
          <cell r="R86">
            <v>2933000</v>
          </cell>
          <cell r="S86">
            <v>49060</v>
          </cell>
          <cell r="T86">
            <v>24530</v>
          </cell>
          <cell r="U86">
            <v>24530</v>
          </cell>
          <cell r="V86">
            <v>2834880</v>
          </cell>
          <cell r="W86">
            <v>0</v>
          </cell>
          <cell r="X86">
            <v>2834880</v>
          </cell>
          <cell r="Y86" t="str">
            <v>172-00-0029446-4</v>
          </cell>
        </row>
        <row r="87">
          <cell r="C87" t="str">
            <v>RASKEN SINURAYA</v>
          </cell>
          <cell r="D87" t="str">
            <v>AWAK I</v>
          </cell>
          <cell r="E87" t="str">
            <v>BK 9835 CE</v>
          </cell>
          <cell r="F87" t="str">
            <v>18 KL</v>
          </cell>
          <cell r="G87">
            <v>24</v>
          </cell>
          <cell r="H87">
            <v>24</v>
          </cell>
          <cell r="I87">
            <v>2028000</v>
          </cell>
          <cell r="J87">
            <v>425000</v>
          </cell>
          <cell r="K87">
            <v>2453000</v>
          </cell>
          <cell r="L87">
            <v>0</v>
          </cell>
          <cell r="M87">
            <v>10000</v>
          </cell>
          <cell r="N87">
            <v>10000</v>
          </cell>
          <cell r="O87">
            <v>0</v>
          </cell>
          <cell r="P87">
            <v>0</v>
          </cell>
          <cell r="Q87">
            <v>480000</v>
          </cell>
          <cell r="R87">
            <v>2933000</v>
          </cell>
          <cell r="S87">
            <v>49060</v>
          </cell>
          <cell r="T87">
            <v>24530</v>
          </cell>
          <cell r="U87">
            <v>24530</v>
          </cell>
          <cell r="V87">
            <v>2834880</v>
          </cell>
          <cell r="W87">
            <v>0</v>
          </cell>
          <cell r="X87">
            <v>2834880</v>
          </cell>
          <cell r="Y87" t="str">
            <v>172-00-0030158-2</v>
          </cell>
        </row>
        <row r="88">
          <cell r="C88" t="str">
            <v>SUFRAN NAINGGOLAN</v>
          </cell>
          <cell r="D88" t="str">
            <v>AWAK I</v>
          </cell>
          <cell r="E88" t="str">
            <v>BK 9153 TN</v>
          </cell>
          <cell r="F88" t="str">
            <v>18 KL</v>
          </cell>
          <cell r="G88">
            <v>24</v>
          </cell>
          <cell r="H88">
            <v>24</v>
          </cell>
          <cell r="I88">
            <v>2028000</v>
          </cell>
          <cell r="J88">
            <v>425000</v>
          </cell>
          <cell r="K88">
            <v>2453000</v>
          </cell>
          <cell r="L88">
            <v>0</v>
          </cell>
          <cell r="M88">
            <v>10000</v>
          </cell>
          <cell r="N88">
            <v>10000</v>
          </cell>
          <cell r="O88">
            <v>0</v>
          </cell>
          <cell r="P88">
            <v>0</v>
          </cell>
          <cell r="Q88">
            <v>480000</v>
          </cell>
          <cell r="R88">
            <v>2933000</v>
          </cell>
          <cell r="S88">
            <v>49060</v>
          </cell>
          <cell r="T88">
            <v>24530</v>
          </cell>
          <cell r="U88">
            <v>24530</v>
          </cell>
          <cell r="V88">
            <v>2834880</v>
          </cell>
          <cell r="W88">
            <v>0</v>
          </cell>
          <cell r="X88">
            <v>2834880</v>
          </cell>
          <cell r="Y88" t="str">
            <v>172-00-0030130-1</v>
          </cell>
        </row>
        <row r="89">
          <cell r="C89" t="str">
            <v>SUGIONO</v>
          </cell>
          <cell r="D89" t="str">
            <v>AWAK I</v>
          </cell>
          <cell r="E89" t="str">
            <v>BK 8579 CF</v>
          </cell>
          <cell r="F89" t="str">
            <v>18 KL</v>
          </cell>
          <cell r="G89">
            <v>19</v>
          </cell>
          <cell r="H89">
            <v>23</v>
          </cell>
          <cell r="I89">
            <v>2028000</v>
          </cell>
          <cell r="J89">
            <v>425000</v>
          </cell>
          <cell r="K89">
            <v>2453000</v>
          </cell>
          <cell r="L89">
            <v>0</v>
          </cell>
          <cell r="M89">
            <v>10000</v>
          </cell>
          <cell r="N89">
            <v>10000</v>
          </cell>
          <cell r="O89">
            <v>0</v>
          </cell>
          <cell r="P89">
            <v>0</v>
          </cell>
          <cell r="Q89">
            <v>460000</v>
          </cell>
          <cell r="R89">
            <v>2913000</v>
          </cell>
          <cell r="S89">
            <v>49060</v>
          </cell>
          <cell r="T89">
            <v>24530</v>
          </cell>
          <cell r="U89">
            <v>24530</v>
          </cell>
          <cell r="V89">
            <v>2814880</v>
          </cell>
          <cell r="W89">
            <v>0</v>
          </cell>
          <cell r="X89">
            <v>2814880</v>
          </cell>
          <cell r="Y89" t="str">
            <v>172-00-0060883-8</v>
          </cell>
        </row>
        <row r="90">
          <cell r="C90" t="str">
            <v>SUWARDI</v>
          </cell>
          <cell r="D90" t="str">
            <v>AWAK I</v>
          </cell>
          <cell r="E90" t="str">
            <v>BK 9659 TO</v>
          </cell>
          <cell r="F90" t="str">
            <v>18 KL</v>
          </cell>
          <cell r="G90">
            <v>29</v>
          </cell>
          <cell r="H90">
            <v>24</v>
          </cell>
          <cell r="I90">
            <v>2028000</v>
          </cell>
          <cell r="J90">
            <v>425000</v>
          </cell>
          <cell r="K90">
            <v>2453000</v>
          </cell>
          <cell r="L90">
            <v>0</v>
          </cell>
          <cell r="M90">
            <v>10000</v>
          </cell>
          <cell r="N90">
            <v>10000</v>
          </cell>
          <cell r="O90">
            <v>0</v>
          </cell>
          <cell r="P90">
            <v>0</v>
          </cell>
          <cell r="Q90">
            <v>480000</v>
          </cell>
          <cell r="R90">
            <v>2933000</v>
          </cell>
          <cell r="S90">
            <v>49060</v>
          </cell>
          <cell r="T90">
            <v>24530</v>
          </cell>
          <cell r="U90">
            <v>24530</v>
          </cell>
          <cell r="V90">
            <v>2834880</v>
          </cell>
          <cell r="W90">
            <v>0</v>
          </cell>
          <cell r="X90">
            <v>2834880</v>
          </cell>
          <cell r="Y90" t="str">
            <v>172-00-0060786-3</v>
          </cell>
        </row>
        <row r="91">
          <cell r="C91" t="str">
            <v>SYAHRIL</v>
          </cell>
          <cell r="D91" t="str">
            <v>AWAK I</v>
          </cell>
          <cell r="E91" t="str">
            <v>BM 8549 RO</v>
          </cell>
          <cell r="F91" t="str">
            <v>18 KL</v>
          </cell>
          <cell r="G91">
            <v>19</v>
          </cell>
          <cell r="H91">
            <v>24</v>
          </cell>
          <cell r="I91">
            <v>2028000</v>
          </cell>
          <cell r="J91">
            <v>425000</v>
          </cell>
          <cell r="K91">
            <v>2453000</v>
          </cell>
          <cell r="L91">
            <v>0</v>
          </cell>
          <cell r="M91">
            <v>10000</v>
          </cell>
          <cell r="N91">
            <v>10000</v>
          </cell>
          <cell r="O91">
            <v>0</v>
          </cell>
          <cell r="P91">
            <v>0</v>
          </cell>
          <cell r="Q91">
            <v>480000</v>
          </cell>
          <cell r="R91">
            <v>2933000</v>
          </cell>
          <cell r="S91">
            <v>49060</v>
          </cell>
          <cell r="T91">
            <v>24530</v>
          </cell>
          <cell r="U91">
            <v>24530</v>
          </cell>
          <cell r="V91">
            <v>2834880</v>
          </cell>
          <cell r="W91">
            <v>0</v>
          </cell>
          <cell r="X91">
            <v>2834880</v>
          </cell>
          <cell r="Y91" t="str">
            <v>172-00-0029528-9</v>
          </cell>
        </row>
        <row r="92">
          <cell r="C92" t="str">
            <v>TUKINO KANCIL</v>
          </cell>
          <cell r="D92" t="str">
            <v>AWAK I</v>
          </cell>
          <cell r="E92" t="str">
            <v>BK 9669 TO</v>
          </cell>
          <cell r="F92" t="str">
            <v>18 KL</v>
          </cell>
          <cell r="G92">
            <v>25</v>
          </cell>
          <cell r="H92">
            <v>24</v>
          </cell>
          <cell r="I92">
            <v>2028000</v>
          </cell>
          <cell r="J92">
            <v>425000</v>
          </cell>
          <cell r="K92">
            <v>2453000</v>
          </cell>
          <cell r="L92">
            <v>0</v>
          </cell>
          <cell r="M92">
            <v>10000</v>
          </cell>
          <cell r="N92">
            <v>10000</v>
          </cell>
          <cell r="O92">
            <v>0</v>
          </cell>
          <cell r="P92">
            <v>0</v>
          </cell>
          <cell r="Q92">
            <v>480000</v>
          </cell>
          <cell r="R92">
            <v>2933000</v>
          </cell>
          <cell r="S92">
            <v>49060</v>
          </cell>
          <cell r="T92">
            <v>24530</v>
          </cell>
          <cell r="U92">
            <v>24530</v>
          </cell>
          <cell r="V92">
            <v>2834880</v>
          </cell>
          <cell r="W92">
            <v>0</v>
          </cell>
          <cell r="X92">
            <v>2834880</v>
          </cell>
          <cell r="Y92" t="str">
            <v>172-00-0060795-4</v>
          </cell>
        </row>
        <row r="93">
          <cell r="C93" t="str">
            <v>TUNGGUL BETANI SINAGA</v>
          </cell>
          <cell r="D93" t="str">
            <v>AWAK I</v>
          </cell>
          <cell r="E93" t="str">
            <v>BK 8757 CI</v>
          </cell>
          <cell r="F93" t="str">
            <v>18 KL</v>
          </cell>
          <cell r="G93">
            <v>4</v>
          </cell>
          <cell r="H93">
            <v>19</v>
          </cell>
          <cell r="I93">
            <v>2028000</v>
          </cell>
          <cell r="J93">
            <v>425000</v>
          </cell>
          <cell r="K93">
            <v>2453000</v>
          </cell>
          <cell r="L93">
            <v>0</v>
          </cell>
          <cell r="M93">
            <v>10000</v>
          </cell>
          <cell r="N93">
            <v>10000</v>
          </cell>
          <cell r="O93">
            <v>0</v>
          </cell>
          <cell r="P93">
            <v>0</v>
          </cell>
          <cell r="Q93">
            <v>380000</v>
          </cell>
          <cell r="R93">
            <v>2833000</v>
          </cell>
          <cell r="S93">
            <v>49060</v>
          </cell>
          <cell r="T93">
            <v>24530</v>
          </cell>
          <cell r="U93">
            <v>24530</v>
          </cell>
          <cell r="V93">
            <v>2734880</v>
          </cell>
          <cell r="W93">
            <v>0</v>
          </cell>
          <cell r="X93">
            <v>2734880</v>
          </cell>
          <cell r="Y93" t="str">
            <v>172-00-0029553-7</v>
          </cell>
        </row>
        <row r="94">
          <cell r="C94" t="str">
            <v>UJANG HAMID</v>
          </cell>
          <cell r="D94" t="str">
            <v>AWAK I</v>
          </cell>
          <cell r="E94" t="str">
            <v>BK 8733 TO</v>
          </cell>
          <cell r="F94" t="str">
            <v>18 KL</v>
          </cell>
          <cell r="G94">
            <v>28</v>
          </cell>
          <cell r="H94">
            <v>24</v>
          </cell>
          <cell r="I94">
            <v>2028000</v>
          </cell>
          <cell r="J94">
            <v>425000</v>
          </cell>
          <cell r="K94">
            <v>2453000</v>
          </cell>
          <cell r="L94">
            <v>0</v>
          </cell>
          <cell r="M94">
            <v>10000</v>
          </cell>
          <cell r="N94">
            <v>10000</v>
          </cell>
          <cell r="O94">
            <v>0</v>
          </cell>
          <cell r="P94">
            <v>0</v>
          </cell>
          <cell r="Q94">
            <v>480000</v>
          </cell>
          <cell r="R94">
            <v>2933000</v>
          </cell>
          <cell r="S94">
            <v>49060</v>
          </cell>
          <cell r="T94">
            <v>24530</v>
          </cell>
          <cell r="U94">
            <v>24530</v>
          </cell>
          <cell r="V94">
            <v>2834880</v>
          </cell>
          <cell r="W94">
            <v>0</v>
          </cell>
          <cell r="X94">
            <v>2834880</v>
          </cell>
          <cell r="Y94" t="str">
            <v>172-00-0029419-1</v>
          </cell>
        </row>
        <row r="95">
          <cell r="C95" t="str">
            <v>YUSPAN</v>
          </cell>
          <cell r="D95" t="str">
            <v>AWAK I</v>
          </cell>
          <cell r="E95" t="str">
            <v>BK 9791 CH</v>
          </cell>
          <cell r="F95" t="str">
            <v>18 KL</v>
          </cell>
          <cell r="G95">
            <v>22</v>
          </cell>
          <cell r="H95">
            <v>24</v>
          </cell>
          <cell r="I95">
            <v>2028000</v>
          </cell>
          <cell r="J95">
            <v>425000</v>
          </cell>
          <cell r="K95">
            <v>2453000</v>
          </cell>
          <cell r="L95">
            <v>0</v>
          </cell>
          <cell r="M95">
            <v>10000</v>
          </cell>
          <cell r="N95">
            <v>10000</v>
          </cell>
          <cell r="O95">
            <v>0</v>
          </cell>
          <cell r="P95">
            <v>0</v>
          </cell>
          <cell r="Q95">
            <v>480000</v>
          </cell>
          <cell r="R95">
            <v>2933000</v>
          </cell>
          <cell r="S95">
            <v>49060</v>
          </cell>
          <cell r="T95">
            <v>24530</v>
          </cell>
          <cell r="U95">
            <v>24530</v>
          </cell>
          <cell r="V95">
            <v>2834880</v>
          </cell>
          <cell r="W95">
            <v>0</v>
          </cell>
          <cell r="X95">
            <v>2834880</v>
          </cell>
          <cell r="Y95" t="str">
            <v>172-00-0030065-9</v>
          </cell>
        </row>
        <row r="96">
          <cell r="C96" t="str">
            <v>ANDI JULIANTO</v>
          </cell>
          <cell r="D96" t="str">
            <v>AWAK I</v>
          </cell>
          <cell r="E96" t="str">
            <v>BK 9516 CS</v>
          </cell>
          <cell r="F96" t="str">
            <v>21 KL</v>
          </cell>
          <cell r="G96">
            <v>23</v>
          </cell>
          <cell r="H96">
            <v>24</v>
          </cell>
          <cell r="I96">
            <v>2028000</v>
          </cell>
          <cell r="J96">
            <v>425000</v>
          </cell>
          <cell r="K96">
            <v>2453000</v>
          </cell>
          <cell r="L96">
            <v>8000</v>
          </cell>
          <cell r="M96">
            <v>10000</v>
          </cell>
          <cell r="N96">
            <v>20000</v>
          </cell>
          <cell r="O96">
            <v>0</v>
          </cell>
          <cell r="P96">
            <v>0</v>
          </cell>
          <cell r="Q96">
            <v>912000</v>
          </cell>
          <cell r="R96">
            <v>3365000</v>
          </cell>
          <cell r="S96">
            <v>49060</v>
          </cell>
          <cell r="T96">
            <v>24530</v>
          </cell>
          <cell r="U96">
            <v>24530</v>
          </cell>
          <cell r="V96">
            <v>3266880</v>
          </cell>
          <cell r="W96">
            <v>0</v>
          </cell>
          <cell r="X96">
            <v>3266880</v>
          </cell>
          <cell r="Y96" t="str">
            <v>172-00-0060790-5</v>
          </cell>
        </row>
        <row r="97">
          <cell r="C97" t="str">
            <v>JONNY ISKANDAR</v>
          </cell>
          <cell r="D97" t="str">
            <v>AWAK I</v>
          </cell>
          <cell r="E97" t="str">
            <v>BK 9596 CU</v>
          </cell>
          <cell r="F97" t="str">
            <v>21 KL</v>
          </cell>
          <cell r="G97">
            <v>20</v>
          </cell>
          <cell r="H97">
            <v>24</v>
          </cell>
          <cell r="I97">
            <v>2028000</v>
          </cell>
          <cell r="J97">
            <v>425000</v>
          </cell>
          <cell r="K97">
            <v>2453000</v>
          </cell>
          <cell r="L97">
            <v>8000</v>
          </cell>
          <cell r="M97">
            <v>10000</v>
          </cell>
          <cell r="N97">
            <v>20000</v>
          </cell>
          <cell r="O97">
            <v>0</v>
          </cell>
          <cell r="P97">
            <v>0</v>
          </cell>
          <cell r="Q97">
            <v>912000</v>
          </cell>
          <cell r="R97">
            <v>3365000</v>
          </cell>
          <cell r="S97">
            <v>49060</v>
          </cell>
          <cell r="T97">
            <v>24530</v>
          </cell>
          <cell r="U97">
            <v>24530</v>
          </cell>
          <cell r="V97">
            <v>3266880</v>
          </cell>
          <cell r="W97">
            <v>0</v>
          </cell>
          <cell r="X97">
            <v>3266880</v>
          </cell>
          <cell r="Y97" t="str">
            <v>172-00-0060878-8</v>
          </cell>
        </row>
        <row r="98">
          <cell r="C98" t="str">
            <v>SUTARNO</v>
          </cell>
          <cell r="D98" t="str">
            <v>AWAK I</v>
          </cell>
          <cell r="E98" t="str">
            <v>BK 9195 CF</v>
          </cell>
          <cell r="F98" t="str">
            <v>21 KL</v>
          </cell>
          <cell r="G98">
            <v>17</v>
          </cell>
          <cell r="H98">
            <v>20</v>
          </cell>
          <cell r="I98">
            <v>2028000</v>
          </cell>
          <cell r="J98">
            <v>425000</v>
          </cell>
          <cell r="K98">
            <v>2453000</v>
          </cell>
          <cell r="L98">
            <v>8000</v>
          </cell>
          <cell r="M98">
            <v>10000</v>
          </cell>
          <cell r="N98">
            <v>20000</v>
          </cell>
          <cell r="O98">
            <v>0</v>
          </cell>
          <cell r="P98">
            <v>0</v>
          </cell>
          <cell r="Q98">
            <v>760000</v>
          </cell>
          <cell r="R98">
            <v>3213000</v>
          </cell>
          <cell r="S98">
            <v>49060</v>
          </cell>
          <cell r="T98">
            <v>24530</v>
          </cell>
          <cell r="U98">
            <v>24530</v>
          </cell>
          <cell r="V98">
            <v>3114880</v>
          </cell>
          <cell r="W98">
            <v>0</v>
          </cell>
          <cell r="X98">
            <v>3114880</v>
          </cell>
          <cell r="Y98" t="str">
            <v>172-00-0060788-9</v>
          </cell>
        </row>
        <row r="99">
          <cell r="C99" t="str">
            <v>ADEK HAMDANI</v>
          </cell>
          <cell r="D99" t="str">
            <v>AWAK I</v>
          </cell>
          <cell r="E99" t="str">
            <v>BK 9544 CD</v>
          </cell>
          <cell r="F99" t="str">
            <v>24 KL</v>
          </cell>
          <cell r="G99">
            <v>28</v>
          </cell>
          <cell r="H99">
            <v>24</v>
          </cell>
          <cell r="I99">
            <v>2028000</v>
          </cell>
          <cell r="J99">
            <v>425000</v>
          </cell>
          <cell r="K99">
            <v>2453000</v>
          </cell>
          <cell r="L99">
            <v>8000</v>
          </cell>
          <cell r="M99">
            <v>10000</v>
          </cell>
          <cell r="N99">
            <v>20000</v>
          </cell>
          <cell r="O99">
            <v>0</v>
          </cell>
          <cell r="P99">
            <v>0</v>
          </cell>
          <cell r="Q99">
            <v>912000</v>
          </cell>
          <cell r="R99">
            <v>3365000</v>
          </cell>
          <cell r="S99">
            <v>49060</v>
          </cell>
          <cell r="T99">
            <v>24530</v>
          </cell>
          <cell r="U99">
            <v>24530</v>
          </cell>
          <cell r="V99">
            <v>3266880</v>
          </cell>
          <cell r="W99">
            <v>0</v>
          </cell>
          <cell r="X99">
            <v>3266880</v>
          </cell>
          <cell r="Y99" t="str">
            <v>172-00-0030127-7</v>
          </cell>
        </row>
        <row r="100">
          <cell r="C100" t="str">
            <v>ALIMUDDIN GULTOM</v>
          </cell>
          <cell r="D100" t="str">
            <v>AWAK I</v>
          </cell>
          <cell r="E100" t="str">
            <v>B 9415 TEI</v>
          </cell>
          <cell r="F100" t="str">
            <v>24 kl</v>
          </cell>
          <cell r="G100">
            <v>29</v>
          </cell>
          <cell r="H100">
            <v>24</v>
          </cell>
          <cell r="I100">
            <v>2028000</v>
          </cell>
          <cell r="J100">
            <v>425000</v>
          </cell>
          <cell r="K100">
            <v>2453000</v>
          </cell>
          <cell r="L100">
            <v>8000</v>
          </cell>
          <cell r="M100">
            <v>10000</v>
          </cell>
          <cell r="N100">
            <v>20000</v>
          </cell>
          <cell r="O100">
            <v>0</v>
          </cell>
          <cell r="P100">
            <v>0</v>
          </cell>
          <cell r="Q100">
            <v>912000</v>
          </cell>
          <cell r="R100">
            <v>3365000</v>
          </cell>
          <cell r="S100">
            <v>49060</v>
          </cell>
          <cell r="T100">
            <v>24530</v>
          </cell>
          <cell r="U100">
            <v>24530</v>
          </cell>
          <cell r="V100">
            <v>3266880</v>
          </cell>
          <cell r="W100">
            <v>0</v>
          </cell>
          <cell r="X100">
            <v>3266880</v>
          </cell>
          <cell r="Y100" t="str">
            <v>172-00-0029442-3</v>
          </cell>
        </row>
        <row r="101">
          <cell r="C101" t="str">
            <v>AMIN LEKSI</v>
          </cell>
          <cell r="D101" t="str">
            <v>AWAK I</v>
          </cell>
          <cell r="E101" t="str">
            <v>BK 9585 CY</v>
          </cell>
          <cell r="F101" t="str">
            <v>24 KL</v>
          </cell>
          <cell r="G101">
            <v>23</v>
          </cell>
          <cell r="H101">
            <v>24</v>
          </cell>
          <cell r="I101">
            <v>2028000</v>
          </cell>
          <cell r="J101">
            <v>425000</v>
          </cell>
          <cell r="K101">
            <v>2453000</v>
          </cell>
          <cell r="L101">
            <v>8000</v>
          </cell>
          <cell r="M101">
            <v>10000</v>
          </cell>
          <cell r="N101">
            <v>20000</v>
          </cell>
          <cell r="O101">
            <v>0</v>
          </cell>
          <cell r="P101">
            <v>0</v>
          </cell>
          <cell r="Q101">
            <v>912000</v>
          </cell>
          <cell r="R101">
            <v>3365000</v>
          </cell>
          <cell r="S101">
            <v>49060</v>
          </cell>
          <cell r="T101">
            <v>24530</v>
          </cell>
          <cell r="U101">
            <v>24530</v>
          </cell>
          <cell r="V101">
            <v>3266880</v>
          </cell>
          <cell r="W101">
            <v>0</v>
          </cell>
          <cell r="X101">
            <v>3266880</v>
          </cell>
          <cell r="Y101" t="str">
            <v>172-00-0062272-2</v>
          </cell>
        </row>
        <row r="102">
          <cell r="C102" t="str">
            <v>AMRI RAFIAL</v>
          </cell>
          <cell r="D102" t="str">
            <v>AWAK I</v>
          </cell>
          <cell r="E102" t="str">
            <v>BK 8964 CO</v>
          </cell>
          <cell r="F102" t="str">
            <v>24 KL</v>
          </cell>
          <cell r="G102">
            <v>32</v>
          </cell>
          <cell r="H102">
            <v>24</v>
          </cell>
          <cell r="I102">
            <v>2028000</v>
          </cell>
          <cell r="J102">
            <v>425000</v>
          </cell>
          <cell r="K102">
            <v>2453000</v>
          </cell>
          <cell r="L102">
            <v>8000</v>
          </cell>
          <cell r="M102">
            <v>10000</v>
          </cell>
          <cell r="N102">
            <v>20000</v>
          </cell>
          <cell r="O102">
            <v>0</v>
          </cell>
          <cell r="P102">
            <v>0</v>
          </cell>
          <cell r="Q102">
            <v>912000</v>
          </cell>
          <cell r="R102">
            <v>3365000</v>
          </cell>
          <cell r="S102">
            <v>49060</v>
          </cell>
          <cell r="T102">
            <v>24530</v>
          </cell>
          <cell r="U102">
            <v>24530</v>
          </cell>
          <cell r="V102">
            <v>3266880</v>
          </cell>
          <cell r="W102">
            <v>0</v>
          </cell>
          <cell r="X102">
            <v>3266880</v>
          </cell>
          <cell r="Y102" t="str">
            <v>172-00-0060887-9</v>
          </cell>
        </row>
        <row r="103">
          <cell r="C103" t="str">
            <v>BAMBANG KISWANTO</v>
          </cell>
          <cell r="D103" t="str">
            <v>AWAK I</v>
          </cell>
          <cell r="E103" t="str">
            <v>BK 8893 TN</v>
          </cell>
          <cell r="F103" t="str">
            <v>24 KL</v>
          </cell>
          <cell r="G103">
            <v>29</v>
          </cell>
          <cell r="H103">
            <v>24</v>
          </cell>
          <cell r="I103">
            <v>2028000</v>
          </cell>
          <cell r="J103">
            <v>425000</v>
          </cell>
          <cell r="K103">
            <v>2453000</v>
          </cell>
          <cell r="L103">
            <v>8000</v>
          </cell>
          <cell r="M103">
            <v>10000</v>
          </cell>
          <cell r="N103">
            <v>20000</v>
          </cell>
          <cell r="O103">
            <v>0</v>
          </cell>
          <cell r="P103">
            <v>0</v>
          </cell>
          <cell r="Q103">
            <v>912000</v>
          </cell>
          <cell r="R103">
            <v>3365000</v>
          </cell>
          <cell r="S103">
            <v>49060</v>
          </cell>
          <cell r="T103">
            <v>24530</v>
          </cell>
          <cell r="U103">
            <v>24530</v>
          </cell>
          <cell r="V103">
            <v>3266880</v>
          </cell>
          <cell r="W103">
            <v>0</v>
          </cell>
          <cell r="X103">
            <v>3266880</v>
          </cell>
          <cell r="Y103" t="str">
            <v>172-00-0029520-6</v>
          </cell>
        </row>
        <row r="104">
          <cell r="C104" t="str">
            <v>BUDI HARTONO SITEPU</v>
          </cell>
          <cell r="D104" t="str">
            <v>AWAK I</v>
          </cell>
          <cell r="E104" t="str">
            <v>BK 8111 CI</v>
          </cell>
          <cell r="F104" t="str">
            <v>24 KL</v>
          </cell>
          <cell r="G104">
            <v>18</v>
          </cell>
          <cell r="H104">
            <v>23</v>
          </cell>
          <cell r="I104">
            <v>2028000</v>
          </cell>
          <cell r="J104">
            <v>425000</v>
          </cell>
          <cell r="K104">
            <v>2453000</v>
          </cell>
          <cell r="L104">
            <v>8000</v>
          </cell>
          <cell r="M104">
            <v>10000</v>
          </cell>
          <cell r="N104">
            <v>20000</v>
          </cell>
          <cell r="O104">
            <v>0</v>
          </cell>
          <cell r="P104">
            <v>0</v>
          </cell>
          <cell r="Q104">
            <v>874000</v>
          </cell>
          <cell r="R104">
            <v>3327000</v>
          </cell>
          <cell r="S104">
            <v>49060</v>
          </cell>
          <cell r="T104">
            <v>24530</v>
          </cell>
          <cell r="U104">
            <v>24530</v>
          </cell>
          <cell r="V104">
            <v>3228880</v>
          </cell>
          <cell r="W104">
            <v>0</v>
          </cell>
          <cell r="X104">
            <v>3228880</v>
          </cell>
          <cell r="Y104" t="str">
            <v>172-00-0029552-9</v>
          </cell>
        </row>
        <row r="105">
          <cell r="C105" t="str">
            <v>ERWINSYAH LUBIS</v>
          </cell>
          <cell r="D105" t="str">
            <v>AWAK I</v>
          </cell>
          <cell r="E105" t="str">
            <v>BK 8661 CY</v>
          </cell>
          <cell r="F105" t="str">
            <v>24 KL</v>
          </cell>
          <cell r="G105">
            <v>29</v>
          </cell>
          <cell r="H105">
            <v>24</v>
          </cell>
          <cell r="I105">
            <v>2028000</v>
          </cell>
          <cell r="J105">
            <v>425000</v>
          </cell>
          <cell r="K105">
            <v>2453000</v>
          </cell>
          <cell r="L105">
            <v>8000</v>
          </cell>
          <cell r="M105">
            <v>10000</v>
          </cell>
          <cell r="N105">
            <v>20000</v>
          </cell>
          <cell r="O105">
            <v>0</v>
          </cell>
          <cell r="P105">
            <v>0</v>
          </cell>
          <cell r="Q105">
            <v>912000</v>
          </cell>
          <cell r="R105">
            <v>3365000</v>
          </cell>
          <cell r="S105">
            <v>49060</v>
          </cell>
          <cell r="T105">
            <v>24530</v>
          </cell>
          <cell r="U105">
            <v>24530</v>
          </cell>
          <cell r="V105">
            <v>3266880</v>
          </cell>
          <cell r="W105">
            <v>0</v>
          </cell>
          <cell r="X105">
            <v>3266880</v>
          </cell>
          <cell r="Y105" t="str">
            <v>107-00-0699366-3</v>
          </cell>
        </row>
        <row r="106">
          <cell r="C106" t="str">
            <v>HALIM PERDANA HARAHAP</v>
          </cell>
          <cell r="D106" t="str">
            <v>AWAK I</v>
          </cell>
          <cell r="E106" t="str">
            <v>BK 9641 CH</v>
          </cell>
          <cell r="F106" t="str">
            <v>24 KL</v>
          </cell>
          <cell r="G106">
            <v>25</v>
          </cell>
          <cell r="H106">
            <v>24</v>
          </cell>
          <cell r="I106">
            <v>2028000</v>
          </cell>
          <cell r="J106">
            <v>425000</v>
          </cell>
          <cell r="K106">
            <v>2453000</v>
          </cell>
          <cell r="L106">
            <v>8000</v>
          </cell>
          <cell r="M106">
            <v>10000</v>
          </cell>
          <cell r="N106">
            <v>20000</v>
          </cell>
          <cell r="O106">
            <v>0</v>
          </cell>
          <cell r="P106">
            <v>0</v>
          </cell>
          <cell r="Q106">
            <v>912000</v>
          </cell>
          <cell r="R106">
            <v>3365000</v>
          </cell>
          <cell r="S106">
            <v>49060</v>
          </cell>
          <cell r="T106">
            <v>24530</v>
          </cell>
          <cell r="U106">
            <v>24530</v>
          </cell>
          <cell r="V106">
            <v>3266880</v>
          </cell>
          <cell r="W106">
            <v>0</v>
          </cell>
          <cell r="X106">
            <v>3266880</v>
          </cell>
          <cell r="Y106" t="str">
            <v>107-00-0721114-9</v>
          </cell>
        </row>
        <row r="107">
          <cell r="C107" t="str">
            <v>HARDIANSYAH</v>
          </cell>
          <cell r="D107" t="str">
            <v>AWAK I</v>
          </cell>
          <cell r="E107" t="str">
            <v>BK 9354 CQ</v>
          </cell>
          <cell r="F107" t="str">
            <v>24 KL</v>
          </cell>
          <cell r="G107">
            <v>21</v>
          </cell>
          <cell r="H107">
            <v>24</v>
          </cell>
          <cell r="I107">
            <v>2028000</v>
          </cell>
          <cell r="J107">
            <v>425000</v>
          </cell>
          <cell r="K107">
            <v>2453000</v>
          </cell>
          <cell r="L107">
            <v>8000</v>
          </cell>
          <cell r="M107">
            <v>10000</v>
          </cell>
          <cell r="N107">
            <v>20000</v>
          </cell>
          <cell r="O107">
            <v>0</v>
          </cell>
          <cell r="P107">
            <v>0</v>
          </cell>
          <cell r="Q107">
            <v>912000</v>
          </cell>
          <cell r="R107">
            <v>3365000</v>
          </cell>
          <cell r="S107">
            <v>49060</v>
          </cell>
          <cell r="T107">
            <v>24530</v>
          </cell>
          <cell r="U107">
            <v>24530</v>
          </cell>
          <cell r="V107">
            <v>3266880</v>
          </cell>
          <cell r="W107">
            <v>0</v>
          </cell>
          <cell r="X107">
            <v>3266880</v>
          </cell>
          <cell r="Y107" t="str">
            <v>172-00-0060882-0</v>
          </cell>
        </row>
        <row r="108">
          <cell r="C108" t="str">
            <v>HENDRI MAYUNAS</v>
          </cell>
          <cell r="D108" t="str">
            <v>AWAK I</v>
          </cell>
          <cell r="E108" t="str">
            <v>BM 8684 RO</v>
          </cell>
          <cell r="F108" t="str">
            <v>24 KL</v>
          </cell>
          <cell r="G108">
            <v>16</v>
          </cell>
          <cell r="H108">
            <v>21</v>
          </cell>
          <cell r="I108">
            <v>2028000</v>
          </cell>
          <cell r="J108">
            <v>425000</v>
          </cell>
          <cell r="K108">
            <v>2453000</v>
          </cell>
          <cell r="L108">
            <v>8000</v>
          </cell>
          <cell r="M108">
            <v>10000</v>
          </cell>
          <cell r="N108">
            <v>20000</v>
          </cell>
          <cell r="O108">
            <v>0</v>
          </cell>
          <cell r="P108">
            <v>0</v>
          </cell>
          <cell r="Q108">
            <v>798000</v>
          </cell>
          <cell r="R108">
            <v>3251000</v>
          </cell>
          <cell r="S108">
            <v>49060</v>
          </cell>
          <cell r="T108">
            <v>24530</v>
          </cell>
          <cell r="U108">
            <v>24530</v>
          </cell>
          <cell r="V108">
            <v>3152880</v>
          </cell>
          <cell r="W108">
            <v>0</v>
          </cell>
          <cell r="X108">
            <v>3152880</v>
          </cell>
          <cell r="Y108" t="str">
            <v>172-00-0029348-2</v>
          </cell>
        </row>
        <row r="109">
          <cell r="C109" t="str">
            <v>IRIANTO EFENDI SITEPU</v>
          </cell>
          <cell r="D109" t="str">
            <v>AWAK I</v>
          </cell>
          <cell r="E109" t="str">
            <v>BK 8756 CI</v>
          </cell>
          <cell r="F109" t="str">
            <v>24 KL</v>
          </cell>
          <cell r="G109">
            <v>21</v>
          </cell>
          <cell r="H109">
            <v>22</v>
          </cell>
          <cell r="I109">
            <v>2028000</v>
          </cell>
          <cell r="J109">
            <v>425000</v>
          </cell>
          <cell r="K109">
            <v>2453000</v>
          </cell>
          <cell r="L109">
            <v>8000</v>
          </cell>
          <cell r="M109">
            <v>10000</v>
          </cell>
          <cell r="N109">
            <v>20000</v>
          </cell>
          <cell r="O109">
            <v>0</v>
          </cell>
          <cell r="P109">
            <v>0</v>
          </cell>
          <cell r="Q109">
            <v>836000</v>
          </cell>
          <cell r="R109">
            <v>3289000</v>
          </cell>
          <cell r="S109">
            <v>49060</v>
          </cell>
          <cell r="T109">
            <v>24530</v>
          </cell>
          <cell r="U109">
            <v>24530</v>
          </cell>
          <cell r="V109">
            <v>3190880</v>
          </cell>
          <cell r="W109">
            <v>0</v>
          </cell>
          <cell r="X109">
            <v>3190880</v>
          </cell>
          <cell r="Y109" t="str">
            <v>172-00-0029538-8</v>
          </cell>
        </row>
        <row r="110">
          <cell r="C110" t="str">
            <v>ISWARDI</v>
          </cell>
          <cell r="D110" t="str">
            <v>AWAK I</v>
          </cell>
          <cell r="E110" t="str">
            <v>BK 9815 CJ</v>
          </cell>
          <cell r="F110" t="str">
            <v>24 KL</v>
          </cell>
          <cell r="G110">
            <v>25</v>
          </cell>
          <cell r="H110">
            <v>24</v>
          </cell>
          <cell r="I110">
            <v>2028000</v>
          </cell>
          <cell r="J110">
            <v>425000</v>
          </cell>
          <cell r="K110">
            <v>2453000</v>
          </cell>
          <cell r="L110">
            <v>8000</v>
          </cell>
          <cell r="M110">
            <v>10000</v>
          </cell>
          <cell r="N110">
            <v>20000</v>
          </cell>
          <cell r="O110">
            <v>0</v>
          </cell>
          <cell r="P110">
            <v>0</v>
          </cell>
          <cell r="Q110">
            <v>912000</v>
          </cell>
          <cell r="R110">
            <v>3365000</v>
          </cell>
          <cell r="S110">
            <v>49060</v>
          </cell>
          <cell r="T110">
            <v>24530</v>
          </cell>
          <cell r="U110">
            <v>24530</v>
          </cell>
          <cell r="V110">
            <v>3266880</v>
          </cell>
          <cell r="W110">
            <v>0</v>
          </cell>
          <cell r="X110">
            <v>3266880</v>
          </cell>
          <cell r="Y110" t="str">
            <v>172-00-0060803-6</v>
          </cell>
        </row>
        <row r="111">
          <cell r="C111" t="str">
            <v>JHON PRINANDO</v>
          </cell>
          <cell r="D111" t="str">
            <v>AWAK I</v>
          </cell>
          <cell r="E111" t="str">
            <v>BK 8873 TN</v>
          </cell>
          <cell r="F111" t="str">
            <v>24 KL</v>
          </cell>
          <cell r="G111">
            <v>25</v>
          </cell>
          <cell r="H111">
            <v>24</v>
          </cell>
          <cell r="I111">
            <v>2028000</v>
          </cell>
          <cell r="J111">
            <v>425000</v>
          </cell>
          <cell r="K111">
            <v>2453000</v>
          </cell>
          <cell r="L111">
            <v>8000</v>
          </cell>
          <cell r="M111">
            <v>10000</v>
          </cell>
          <cell r="N111">
            <v>20000</v>
          </cell>
          <cell r="O111">
            <v>0</v>
          </cell>
          <cell r="P111">
            <v>0</v>
          </cell>
          <cell r="Q111">
            <v>912000</v>
          </cell>
          <cell r="R111">
            <v>3365000</v>
          </cell>
          <cell r="S111">
            <v>49060</v>
          </cell>
          <cell r="T111">
            <v>24530</v>
          </cell>
          <cell r="U111">
            <v>24530</v>
          </cell>
          <cell r="V111">
            <v>3266880</v>
          </cell>
          <cell r="W111">
            <v>0</v>
          </cell>
          <cell r="X111">
            <v>3266880</v>
          </cell>
          <cell r="Y111" t="str">
            <v>172-00-0029663-4</v>
          </cell>
        </row>
        <row r="112">
          <cell r="C112" t="str">
            <v>KADAFI KARO KARO</v>
          </cell>
          <cell r="D112" t="str">
            <v>AWAK I</v>
          </cell>
          <cell r="E112" t="str">
            <v>BK 8177 SG</v>
          </cell>
          <cell r="F112" t="str">
            <v>24 KL</v>
          </cell>
          <cell r="G112">
            <v>27</v>
          </cell>
          <cell r="H112">
            <v>24</v>
          </cell>
          <cell r="I112">
            <v>2028000</v>
          </cell>
          <cell r="J112">
            <v>425000</v>
          </cell>
          <cell r="K112">
            <v>2453000</v>
          </cell>
          <cell r="L112">
            <v>8000</v>
          </cell>
          <cell r="M112">
            <v>10000</v>
          </cell>
          <cell r="N112">
            <v>20000</v>
          </cell>
          <cell r="O112">
            <v>0</v>
          </cell>
          <cell r="P112">
            <v>0</v>
          </cell>
          <cell r="Q112">
            <v>912000</v>
          </cell>
          <cell r="R112">
            <v>3365000</v>
          </cell>
          <cell r="S112">
            <v>49060</v>
          </cell>
          <cell r="T112">
            <v>24530</v>
          </cell>
          <cell r="U112">
            <v>24530</v>
          </cell>
          <cell r="V112">
            <v>3266880</v>
          </cell>
          <cell r="W112">
            <v>0</v>
          </cell>
          <cell r="X112">
            <v>3266880</v>
          </cell>
          <cell r="Y112" t="str">
            <v>172-00-0060890-3</v>
          </cell>
        </row>
        <row r="113">
          <cell r="C113" t="str">
            <v>MANIHAR SITANGGANG</v>
          </cell>
          <cell r="D113" t="str">
            <v>AWAK I</v>
          </cell>
          <cell r="E113" t="str">
            <v>BK 8496 SG</v>
          </cell>
          <cell r="F113" t="str">
            <v>24 KL</v>
          </cell>
          <cell r="G113">
            <v>19</v>
          </cell>
          <cell r="H113">
            <v>21</v>
          </cell>
          <cell r="I113">
            <v>2028000</v>
          </cell>
          <cell r="J113">
            <v>425000</v>
          </cell>
          <cell r="K113">
            <v>2453000</v>
          </cell>
          <cell r="L113">
            <v>8000</v>
          </cell>
          <cell r="M113">
            <v>10000</v>
          </cell>
          <cell r="N113">
            <v>20000</v>
          </cell>
          <cell r="O113">
            <v>0</v>
          </cell>
          <cell r="P113">
            <v>0</v>
          </cell>
          <cell r="Q113">
            <v>798000</v>
          </cell>
          <cell r="R113">
            <v>3251000</v>
          </cell>
          <cell r="S113">
            <v>49060</v>
          </cell>
          <cell r="T113">
            <v>24530</v>
          </cell>
          <cell r="U113">
            <v>24530</v>
          </cell>
          <cell r="V113">
            <v>3152880</v>
          </cell>
          <cell r="W113">
            <v>0</v>
          </cell>
          <cell r="X113">
            <v>3152880</v>
          </cell>
          <cell r="Y113" t="str">
            <v>172-00-0062273-0</v>
          </cell>
        </row>
        <row r="114">
          <cell r="C114" t="str">
            <v>MARMIN</v>
          </cell>
          <cell r="D114" t="str">
            <v>AWAK I</v>
          </cell>
          <cell r="E114" t="str">
            <v>BK 9243 DB</v>
          </cell>
          <cell r="F114" t="str">
            <v>24 KL</v>
          </cell>
          <cell r="G114">
            <v>26</v>
          </cell>
          <cell r="H114">
            <v>24</v>
          </cell>
          <cell r="I114">
            <v>2028000</v>
          </cell>
          <cell r="J114">
            <v>425000</v>
          </cell>
          <cell r="K114">
            <v>2453000</v>
          </cell>
          <cell r="L114">
            <v>8000</v>
          </cell>
          <cell r="M114">
            <v>10000</v>
          </cell>
          <cell r="N114">
            <v>20000</v>
          </cell>
          <cell r="O114">
            <v>0</v>
          </cell>
          <cell r="P114">
            <v>0</v>
          </cell>
          <cell r="Q114">
            <v>912000</v>
          </cell>
          <cell r="R114">
            <v>3365000</v>
          </cell>
          <cell r="S114">
            <v>49060</v>
          </cell>
          <cell r="T114">
            <v>24530</v>
          </cell>
          <cell r="U114">
            <v>24530</v>
          </cell>
          <cell r="V114">
            <v>3266880</v>
          </cell>
          <cell r="W114">
            <v>0</v>
          </cell>
          <cell r="X114">
            <v>3266880</v>
          </cell>
          <cell r="Y114" t="str">
            <v>172-00-0060877-0</v>
          </cell>
        </row>
        <row r="115">
          <cell r="C115" t="str">
            <v>MUHAMMAD ARIF</v>
          </cell>
          <cell r="D115" t="str">
            <v>AWAK I</v>
          </cell>
          <cell r="E115" t="str">
            <v>BK 9306 CR</v>
          </cell>
          <cell r="F115" t="str">
            <v>24 KL</v>
          </cell>
          <cell r="G115">
            <v>26</v>
          </cell>
          <cell r="H115">
            <v>24</v>
          </cell>
          <cell r="I115">
            <v>2028000</v>
          </cell>
          <cell r="J115">
            <v>425000</v>
          </cell>
          <cell r="K115">
            <v>2453000</v>
          </cell>
          <cell r="L115">
            <v>8000</v>
          </cell>
          <cell r="M115">
            <v>10000</v>
          </cell>
          <cell r="N115">
            <v>20000</v>
          </cell>
          <cell r="O115">
            <v>0</v>
          </cell>
          <cell r="P115">
            <v>0</v>
          </cell>
          <cell r="Q115">
            <v>912000</v>
          </cell>
          <cell r="R115">
            <v>3365000</v>
          </cell>
          <cell r="S115">
            <v>49060</v>
          </cell>
          <cell r="T115">
            <v>24530</v>
          </cell>
          <cell r="U115">
            <v>24530</v>
          </cell>
          <cell r="V115">
            <v>3266880</v>
          </cell>
          <cell r="W115">
            <v>0</v>
          </cell>
          <cell r="X115">
            <v>3266880</v>
          </cell>
          <cell r="Y115" t="str">
            <v>172-00-0029661-8</v>
          </cell>
        </row>
        <row r="116">
          <cell r="C116" t="str">
            <v>RAMSES HUTABARAT</v>
          </cell>
          <cell r="D116" t="str">
            <v>AWAK I</v>
          </cell>
          <cell r="E116" t="str">
            <v>BK 9503 SH</v>
          </cell>
          <cell r="F116" t="str">
            <v>24 KL</v>
          </cell>
          <cell r="G116">
            <v>27</v>
          </cell>
          <cell r="H116">
            <v>24</v>
          </cell>
          <cell r="I116">
            <v>2028000</v>
          </cell>
          <cell r="J116">
            <v>425000</v>
          </cell>
          <cell r="K116">
            <v>2453000</v>
          </cell>
          <cell r="L116">
            <v>8000</v>
          </cell>
          <cell r="M116">
            <v>10000</v>
          </cell>
          <cell r="N116">
            <v>20000</v>
          </cell>
          <cell r="O116">
            <v>0</v>
          </cell>
          <cell r="P116">
            <v>0</v>
          </cell>
          <cell r="Q116">
            <v>912000</v>
          </cell>
          <cell r="R116">
            <v>3365000</v>
          </cell>
          <cell r="S116">
            <v>49060</v>
          </cell>
          <cell r="T116">
            <v>24530</v>
          </cell>
          <cell r="U116">
            <v>24530</v>
          </cell>
          <cell r="V116">
            <v>3266880</v>
          </cell>
          <cell r="W116">
            <v>0</v>
          </cell>
          <cell r="X116">
            <v>3266880</v>
          </cell>
          <cell r="Y116" t="str">
            <v>172-00-0029533-9</v>
          </cell>
        </row>
        <row r="117">
          <cell r="C117" t="str">
            <v>RIKI IRIANTO</v>
          </cell>
          <cell r="D117" t="str">
            <v>AWAK I</v>
          </cell>
          <cell r="E117" t="str">
            <v>BM 8651 RO</v>
          </cell>
          <cell r="F117" t="str">
            <v>24 KL</v>
          </cell>
          <cell r="G117">
            <v>23</v>
          </cell>
          <cell r="H117">
            <v>24</v>
          </cell>
          <cell r="I117">
            <v>2028000</v>
          </cell>
          <cell r="J117">
            <v>425000</v>
          </cell>
          <cell r="K117">
            <v>2453000</v>
          </cell>
          <cell r="L117">
            <v>8000</v>
          </cell>
          <cell r="M117">
            <v>10000</v>
          </cell>
          <cell r="N117">
            <v>20000</v>
          </cell>
          <cell r="O117">
            <v>0</v>
          </cell>
          <cell r="P117">
            <v>0</v>
          </cell>
          <cell r="Q117">
            <v>912000</v>
          </cell>
          <cell r="R117">
            <v>3365000</v>
          </cell>
          <cell r="S117">
            <v>49060</v>
          </cell>
          <cell r="T117">
            <v>24530</v>
          </cell>
          <cell r="U117">
            <v>24530</v>
          </cell>
          <cell r="V117">
            <v>3266880</v>
          </cell>
          <cell r="W117">
            <v>0</v>
          </cell>
          <cell r="X117">
            <v>3266880</v>
          </cell>
          <cell r="Y117" t="str">
            <v>172-00-0030137-6</v>
          </cell>
        </row>
        <row r="118">
          <cell r="C118" t="str">
            <v>RUDI</v>
          </cell>
          <cell r="D118" t="str">
            <v>AWAK I</v>
          </cell>
          <cell r="E118" t="str">
            <v>BK 8659 CY</v>
          </cell>
          <cell r="F118" t="str">
            <v>24 KL</v>
          </cell>
          <cell r="G118">
            <v>22</v>
          </cell>
          <cell r="H118">
            <v>22</v>
          </cell>
          <cell r="I118">
            <v>2028000</v>
          </cell>
          <cell r="J118">
            <v>425000</v>
          </cell>
          <cell r="K118">
            <v>2453000</v>
          </cell>
          <cell r="L118">
            <v>8000</v>
          </cell>
          <cell r="M118">
            <v>10000</v>
          </cell>
          <cell r="N118">
            <v>20000</v>
          </cell>
          <cell r="O118">
            <v>0</v>
          </cell>
          <cell r="P118">
            <v>0</v>
          </cell>
          <cell r="Q118">
            <v>836000</v>
          </cell>
          <cell r="R118">
            <v>3289000</v>
          </cell>
          <cell r="S118">
            <v>49060</v>
          </cell>
          <cell r="T118">
            <v>24530</v>
          </cell>
          <cell r="U118">
            <v>24530</v>
          </cell>
          <cell r="V118">
            <v>3190880</v>
          </cell>
          <cell r="W118">
            <v>0</v>
          </cell>
          <cell r="X118">
            <v>3190880</v>
          </cell>
          <cell r="Y118" t="str">
            <v>172-00-0029427-4</v>
          </cell>
        </row>
        <row r="119">
          <cell r="C119" t="str">
            <v>RUDIANSYAH</v>
          </cell>
          <cell r="D119" t="str">
            <v>AWAK I</v>
          </cell>
          <cell r="E119" t="str">
            <v>BK 8896 CI</v>
          </cell>
          <cell r="F119" t="str">
            <v>24 KL</v>
          </cell>
          <cell r="G119">
            <v>29</v>
          </cell>
          <cell r="H119">
            <v>24</v>
          </cell>
          <cell r="I119">
            <v>2028000</v>
          </cell>
          <cell r="J119">
            <v>425000</v>
          </cell>
          <cell r="K119">
            <v>2453000</v>
          </cell>
          <cell r="L119">
            <v>8000</v>
          </cell>
          <cell r="M119">
            <v>10000</v>
          </cell>
          <cell r="N119">
            <v>20000</v>
          </cell>
          <cell r="O119">
            <v>0</v>
          </cell>
          <cell r="P119">
            <v>0</v>
          </cell>
          <cell r="Q119">
            <v>912000</v>
          </cell>
          <cell r="R119">
            <v>3365000</v>
          </cell>
          <cell r="S119">
            <v>49060</v>
          </cell>
          <cell r="T119">
            <v>24530</v>
          </cell>
          <cell r="U119">
            <v>24530</v>
          </cell>
          <cell r="V119">
            <v>3266880</v>
          </cell>
          <cell r="W119">
            <v>0</v>
          </cell>
          <cell r="X119">
            <v>3266880</v>
          </cell>
          <cell r="Y119" t="str">
            <v>172-00-0029679-0</v>
          </cell>
        </row>
        <row r="120">
          <cell r="C120" t="str">
            <v>RUSMAN EFENDI</v>
          </cell>
          <cell r="D120" t="str">
            <v>AWAK I</v>
          </cell>
          <cell r="E120" t="str">
            <v>BK 8660 CY</v>
          </cell>
          <cell r="F120" t="str">
            <v>24 KL</v>
          </cell>
          <cell r="G120">
            <v>24</v>
          </cell>
          <cell r="H120">
            <v>24</v>
          </cell>
          <cell r="I120">
            <v>2028000</v>
          </cell>
          <cell r="J120">
            <v>425000</v>
          </cell>
          <cell r="K120">
            <v>2453000</v>
          </cell>
          <cell r="L120">
            <v>8000</v>
          </cell>
          <cell r="M120">
            <v>10000</v>
          </cell>
          <cell r="N120">
            <v>20000</v>
          </cell>
          <cell r="O120">
            <v>0</v>
          </cell>
          <cell r="P120">
            <v>0</v>
          </cell>
          <cell r="Q120">
            <v>912000</v>
          </cell>
          <cell r="R120">
            <v>3365000</v>
          </cell>
          <cell r="S120">
            <v>49060</v>
          </cell>
          <cell r="T120">
            <v>24530</v>
          </cell>
          <cell r="U120">
            <v>24530</v>
          </cell>
          <cell r="V120">
            <v>3266880</v>
          </cell>
          <cell r="W120">
            <v>0</v>
          </cell>
          <cell r="X120">
            <v>3266880</v>
          </cell>
          <cell r="Y120" t="str">
            <v>107-00-0748745-9</v>
          </cell>
        </row>
        <row r="121">
          <cell r="C121" t="str">
            <v>SALIM MATONDANG</v>
          </cell>
          <cell r="D121" t="str">
            <v>AWAK I</v>
          </cell>
          <cell r="E121" t="str">
            <v>BK 9958 CS</v>
          </cell>
          <cell r="F121" t="str">
            <v>24 KL</v>
          </cell>
          <cell r="G121">
            <v>24</v>
          </cell>
          <cell r="H121">
            <v>24</v>
          </cell>
          <cell r="I121">
            <v>2028000</v>
          </cell>
          <cell r="J121">
            <v>425000</v>
          </cell>
          <cell r="K121">
            <v>2453000</v>
          </cell>
          <cell r="L121">
            <v>8000</v>
          </cell>
          <cell r="M121">
            <v>10000</v>
          </cell>
          <cell r="N121">
            <v>20000</v>
          </cell>
          <cell r="O121">
            <v>0</v>
          </cell>
          <cell r="P121">
            <v>0</v>
          </cell>
          <cell r="Q121">
            <v>912000</v>
          </cell>
          <cell r="R121">
            <v>3365000</v>
          </cell>
          <cell r="S121">
            <v>49060</v>
          </cell>
          <cell r="T121">
            <v>24530</v>
          </cell>
          <cell r="U121">
            <v>24530</v>
          </cell>
          <cell r="V121">
            <v>3266880</v>
          </cell>
          <cell r="W121">
            <v>0</v>
          </cell>
          <cell r="X121">
            <v>3266880</v>
          </cell>
          <cell r="Y121" t="str">
            <v>172-00-0029423-3</v>
          </cell>
        </row>
        <row r="122">
          <cell r="C122" t="str">
            <v>SAMIRIN</v>
          </cell>
          <cell r="D122" t="str">
            <v>AWAK I</v>
          </cell>
          <cell r="E122" t="str">
            <v>BK 8174 SG</v>
          </cell>
          <cell r="F122" t="str">
            <v>24 KL</v>
          </cell>
          <cell r="G122">
            <v>29</v>
          </cell>
          <cell r="H122">
            <v>24</v>
          </cell>
          <cell r="I122">
            <v>2028000</v>
          </cell>
          <cell r="J122">
            <v>425000</v>
          </cell>
          <cell r="K122">
            <v>2453000</v>
          </cell>
          <cell r="L122">
            <v>8000</v>
          </cell>
          <cell r="M122">
            <v>10000</v>
          </cell>
          <cell r="N122">
            <v>20000</v>
          </cell>
          <cell r="O122">
            <v>0</v>
          </cell>
          <cell r="P122">
            <v>0</v>
          </cell>
          <cell r="Q122">
            <v>912000</v>
          </cell>
          <cell r="R122">
            <v>3365000</v>
          </cell>
          <cell r="S122">
            <v>49060</v>
          </cell>
          <cell r="T122">
            <v>24530</v>
          </cell>
          <cell r="U122">
            <v>24530</v>
          </cell>
          <cell r="V122">
            <v>3266880</v>
          </cell>
          <cell r="W122">
            <v>0</v>
          </cell>
          <cell r="X122">
            <v>3266880</v>
          </cell>
          <cell r="Y122" t="str">
            <v>172-00-0060880-4</v>
          </cell>
        </row>
        <row r="123">
          <cell r="C123" t="str">
            <v>SUHARDI</v>
          </cell>
          <cell r="D123" t="str">
            <v>AWAK I</v>
          </cell>
          <cell r="E123" t="str">
            <v>BK 8063 CI</v>
          </cell>
          <cell r="F123" t="str">
            <v>24 KL</v>
          </cell>
          <cell r="G123">
            <v>25</v>
          </cell>
          <cell r="H123">
            <v>24</v>
          </cell>
          <cell r="I123">
            <v>2028000</v>
          </cell>
          <cell r="J123">
            <v>425000</v>
          </cell>
          <cell r="K123">
            <v>2453000</v>
          </cell>
          <cell r="L123">
            <v>8000</v>
          </cell>
          <cell r="M123">
            <v>10000</v>
          </cell>
          <cell r="N123">
            <v>20000</v>
          </cell>
          <cell r="O123">
            <v>0</v>
          </cell>
          <cell r="P123">
            <v>0</v>
          </cell>
          <cell r="Q123">
            <v>912000</v>
          </cell>
          <cell r="R123">
            <v>3365000</v>
          </cell>
          <cell r="S123">
            <v>49060</v>
          </cell>
          <cell r="T123">
            <v>24530</v>
          </cell>
          <cell r="U123">
            <v>24530</v>
          </cell>
          <cell r="V123">
            <v>3266880</v>
          </cell>
          <cell r="W123">
            <v>0</v>
          </cell>
          <cell r="X123">
            <v>3266880</v>
          </cell>
          <cell r="Y123" t="str">
            <v>172-00-0060794-7</v>
          </cell>
        </row>
        <row r="124">
          <cell r="C124" t="str">
            <v>SUHENDRI PRANATA</v>
          </cell>
          <cell r="D124" t="str">
            <v>AWAK I</v>
          </cell>
          <cell r="E124" t="str">
            <v>BK 9031 SG</v>
          </cell>
          <cell r="F124" t="str">
            <v>24 KL</v>
          </cell>
          <cell r="G124">
            <v>26</v>
          </cell>
          <cell r="H124">
            <v>24</v>
          </cell>
          <cell r="I124">
            <v>2028000</v>
          </cell>
          <cell r="J124">
            <v>425000</v>
          </cell>
          <cell r="K124">
            <v>2453000</v>
          </cell>
          <cell r="L124">
            <v>8000</v>
          </cell>
          <cell r="M124">
            <v>10000</v>
          </cell>
          <cell r="N124">
            <v>20000</v>
          </cell>
          <cell r="O124">
            <v>0</v>
          </cell>
          <cell r="P124">
            <v>0</v>
          </cell>
          <cell r="Q124">
            <v>912000</v>
          </cell>
          <cell r="R124">
            <v>3365000</v>
          </cell>
          <cell r="S124">
            <v>49060</v>
          </cell>
          <cell r="T124">
            <v>24530</v>
          </cell>
          <cell r="U124">
            <v>24530</v>
          </cell>
          <cell r="V124">
            <v>3266880</v>
          </cell>
          <cell r="W124">
            <v>0</v>
          </cell>
          <cell r="X124">
            <v>3266880</v>
          </cell>
          <cell r="Y124" t="str">
            <v>172-00-0029673-3</v>
          </cell>
        </row>
        <row r="125">
          <cell r="C125" t="str">
            <v>SURIADI UG</v>
          </cell>
          <cell r="D125" t="str">
            <v>AWAK I</v>
          </cell>
          <cell r="E125" t="str">
            <v>BK 9447 CV</v>
          </cell>
          <cell r="F125" t="str">
            <v>24 KL</v>
          </cell>
          <cell r="G125">
            <v>27</v>
          </cell>
          <cell r="H125">
            <v>24</v>
          </cell>
          <cell r="I125">
            <v>2028000</v>
          </cell>
          <cell r="J125">
            <v>425000</v>
          </cell>
          <cell r="K125">
            <v>2453000</v>
          </cell>
          <cell r="L125">
            <v>8000</v>
          </cell>
          <cell r="M125">
            <v>10000</v>
          </cell>
          <cell r="N125">
            <v>20000</v>
          </cell>
          <cell r="O125">
            <v>0</v>
          </cell>
          <cell r="P125">
            <v>0</v>
          </cell>
          <cell r="Q125">
            <v>912000</v>
          </cell>
          <cell r="R125">
            <v>3365000</v>
          </cell>
          <cell r="S125">
            <v>49060</v>
          </cell>
          <cell r="T125">
            <v>24530</v>
          </cell>
          <cell r="U125">
            <v>24530</v>
          </cell>
          <cell r="V125">
            <v>3266880</v>
          </cell>
          <cell r="W125">
            <v>0</v>
          </cell>
          <cell r="X125">
            <v>3266880</v>
          </cell>
          <cell r="Y125" t="str">
            <v>172-00-0060799-6</v>
          </cell>
        </row>
        <row r="126">
          <cell r="C126" t="str">
            <v>SURIYADI</v>
          </cell>
          <cell r="D126" t="str">
            <v>AWAK I</v>
          </cell>
          <cell r="E126" t="str">
            <v>BK 9208 CY</v>
          </cell>
          <cell r="F126" t="str">
            <v>24 KL</v>
          </cell>
          <cell r="G126">
            <v>25</v>
          </cell>
          <cell r="H126">
            <v>24</v>
          </cell>
          <cell r="I126">
            <v>2028000</v>
          </cell>
          <cell r="J126">
            <v>425000</v>
          </cell>
          <cell r="K126">
            <v>2453000</v>
          </cell>
          <cell r="L126">
            <v>8000</v>
          </cell>
          <cell r="M126">
            <v>10000</v>
          </cell>
          <cell r="N126">
            <v>20000</v>
          </cell>
          <cell r="O126">
            <v>0</v>
          </cell>
          <cell r="P126">
            <v>0</v>
          </cell>
          <cell r="Q126">
            <v>912000</v>
          </cell>
          <cell r="R126">
            <v>3365000</v>
          </cell>
          <cell r="S126">
            <v>49060</v>
          </cell>
          <cell r="T126">
            <v>24530</v>
          </cell>
          <cell r="U126">
            <v>24530</v>
          </cell>
          <cell r="V126">
            <v>3266880</v>
          </cell>
          <cell r="W126">
            <v>0</v>
          </cell>
          <cell r="X126">
            <v>3266880</v>
          </cell>
          <cell r="Y126" t="str">
            <v>900-00-2961316-4</v>
          </cell>
        </row>
        <row r="127">
          <cell r="C127" t="str">
            <v>SWADI</v>
          </cell>
          <cell r="D127" t="str">
            <v>AWAK I</v>
          </cell>
          <cell r="E127" t="str">
            <v>BK 8883 TN</v>
          </cell>
          <cell r="F127" t="str">
            <v>24 KL</v>
          </cell>
          <cell r="G127">
            <v>20</v>
          </cell>
          <cell r="H127">
            <v>24</v>
          </cell>
          <cell r="I127">
            <v>2028000</v>
          </cell>
          <cell r="J127">
            <v>425000</v>
          </cell>
          <cell r="K127">
            <v>2453000</v>
          </cell>
          <cell r="L127">
            <v>8000</v>
          </cell>
          <cell r="M127">
            <v>10000</v>
          </cell>
          <cell r="N127">
            <v>20000</v>
          </cell>
          <cell r="O127">
            <v>0</v>
          </cell>
          <cell r="P127">
            <v>0</v>
          </cell>
          <cell r="Q127">
            <v>912000</v>
          </cell>
          <cell r="R127">
            <v>3365000</v>
          </cell>
          <cell r="S127">
            <v>49060</v>
          </cell>
          <cell r="T127">
            <v>24530</v>
          </cell>
          <cell r="U127">
            <v>24530</v>
          </cell>
          <cell r="V127">
            <v>3266880</v>
          </cell>
          <cell r="W127">
            <v>0</v>
          </cell>
          <cell r="X127">
            <v>3266880</v>
          </cell>
          <cell r="Y127" t="str">
            <v>172-00-0029682-4</v>
          </cell>
        </row>
        <row r="128">
          <cell r="C128" t="str">
            <v>THOMSON MANALU</v>
          </cell>
          <cell r="D128" t="str">
            <v>AWAK I</v>
          </cell>
          <cell r="E128" t="str">
            <v>BK 9302 CJ</v>
          </cell>
          <cell r="F128" t="str">
            <v>24 KL</v>
          </cell>
          <cell r="G128">
            <v>20</v>
          </cell>
          <cell r="H128">
            <v>22</v>
          </cell>
          <cell r="I128">
            <v>2028000</v>
          </cell>
          <cell r="J128">
            <v>425000</v>
          </cell>
          <cell r="K128">
            <v>2453000</v>
          </cell>
          <cell r="L128">
            <v>8000</v>
          </cell>
          <cell r="M128">
            <v>10000</v>
          </cell>
          <cell r="N128">
            <v>20000</v>
          </cell>
          <cell r="O128">
            <v>0</v>
          </cell>
          <cell r="P128">
            <v>0</v>
          </cell>
          <cell r="Q128">
            <v>836000</v>
          </cell>
          <cell r="R128">
            <v>3289000</v>
          </cell>
          <cell r="S128">
            <v>49060</v>
          </cell>
          <cell r="T128">
            <v>24530</v>
          </cell>
          <cell r="U128">
            <v>24530</v>
          </cell>
          <cell r="V128">
            <v>3190880</v>
          </cell>
          <cell r="W128">
            <v>0</v>
          </cell>
          <cell r="X128">
            <v>3190880</v>
          </cell>
          <cell r="Y128" t="str">
            <v>172-00-0060874-7</v>
          </cell>
        </row>
        <row r="129">
          <cell r="C129" t="str">
            <v>YUBAHAR</v>
          </cell>
          <cell r="D129" t="str">
            <v>AWAK I</v>
          </cell>
          <cell r="E129" t="str">
            <v>BK 9767 CE</v>
          </cell>
          <cell r="F129" t="str">
            <v>24 KL</v>
          </cell>
          <cell r="G129">
            <v>22</v>
          </cell>
          <cell r="H129">
            <v>24</v>
          </cell>
          <cell r="I129">
            <v>2028000</v>
          </cell>
          <cell r="J129">
            <v>425000</v>
          </cell>
          <cell r="K129">
            <v>2453000</v>
          </cell>
          <cell r="L129">
            <v>8000</v>
          </cell>
          <cell r="M129">
            <v>10000</v>
          </cell>
          <cell r="N129">
            <v>20000</v>
          </cell>
          <cell r="O129">
            <v>0</v>
          </cell>
          <cell r="P129">
            <v>0</v>
          </cell>
          <cell r="Q129">
            <v>912000</v>
          </cell>
          <cell r="R129">
            <v>3365000</v>
          </cell>
          <cell r="S129">
            <v>49060</v>
          </cell>
          <cell r="T129">
            <v>24530</v>
          </cell>
          <cell r="U129">
            <v>24530</v>
          </cell>
          <cell r="V129">
            <v>3266880</v>
          </cell>
          <cell r="W129">
            <v>0</v>
          </cell>
          <cell r="X129">
            <v>3266880</v>
          </cell>
          <cell r="Y129" t="str">
            <v>172-00-0029341-7</v>
          </cell>
        </row>
        <row r="130">
          <cell r="C130" t="str">
            <v>RUDY ZULFIKAR BARUS</v>
          </cell>
          <cell r="D130" t="str">
            <v>AWAK I</v>
          </cell>
          <cell r="E130" t="str">
            <v>16/18 KL (Fleksible)</v>
          </cell>
          <cell r="F130" t="str">
            <v>PGT</v>
          </cell>
          <cell r="G130">
            <v>0</v>
          </cell>
          <cell r="H130">
            <v>11</v>
          </cell>
          <cell r="I130">
            <v>2028000</v>
          </cell>
          <cell r="J130">
            <v>425000</v>
          </cell>
          <cell r="K130">
            <v>2453000</v>
          </cell>
          <cell r="L130">
            <v>8000</v>
          </cell>
          <cell r="M130">
            <v>10000</v>
          </cell>
          <cell r="N130">
            <v>20000</v>
          </cell>
          <cell r="O130">
            <v>0</v>
          </cell>
          <cell r="P130">
            <v>0</v>
          </cell>
          <cell r="Q130">
            <v>418000</v>
          </cell>
          <cell r="R130">
            <v>2871000</v>
          </cell>
          <cell r="S130">
            <v>49060</v>
          </cell>
          <cell r="T130">
            <v>24530</v>
          </cell>
          <cell r="U130">
            <v>24530</v>
          </cell>
          <cell r="V130">
            <v>2772880</v>
          </cell>
          <cell r="W130">
            <v>0</v>
          </cell>
          <cell r="X130">
            <v>2772880</v>
          </cell>
          <cell r="Y130" t="str">
            <v>172-00-0060789-7</v>
          </cell>
        </row>
        <row r="131">
          <cell r="C131" t="str">
            <v>AGUS SUHARTONO</v>
          </cell>
          <cell r="D131" t="str">
            <v>AWAK I</v>
          </cell>
          <cell r="E131" t="str">
            <v>16/18 KL (Fleksible)</v>
          </cell>
          <cell r="F131" t="str">
            <v>PGT</v>
          </cell>
          <cell r="G131">
            <v>20</v>
          </cell>
          <cell r="H131">
            <v>24</v>
          </cell>
          <cell r="I131">
            <v>2028000</v>
          </cell>
          <cell r="J131">
            <v>425000</v>
          </cell>
          <cell r="K131">
            <v>2453000</v>
          </cell>
          <cell r="L131">
            <v>0</v>
          </cell>
          <cell r="M131">
            <v>10000</v>
          </cell>
          <cell r="N131">
            <v>10000</v>
          </cell>
          <cell r="O131">
            <v>0</v>
          </cell>
          <cell r="P131">
            <v>0</v>
          </cell>
          <cell r="Q131">
            <v>480000</v>
          </cell>
          <cell r="R131">
            <v>2933000</v>
          </cell>
          <cell r="S131">
            <v>49060</v>
          </cell>
          <cell r="T131">
            <v>24530</v>
          </cell>
          <cell r="U131">
            <v>24530</v>
          </cell>
          <cell r="V131">
            <v>2834880</v>
          </cell>
          <cell r="W131">
            <v>0</v>
          </cell>
          <cell r="X131">
            <v>2834880</v>
          </cell>
          <cell r="Y131" t="str">
            <v>172-00-0029687-3</v>
          </cell>
        </row>
        <row r="132">
          <cell r="C132" t="str">
            <v>AHMAD SANTOSO</v>
          </cell>
          <cell r="D132" t="str">
            <v>AWAK I</v>
          </cell>
          <cell r="E132" t="str">
            <v>16/18 KL (Fleksible)</v>
          </cell>
          <cell r="F132" t="str">
            <v>PGT</v>
          </cell>
          <cell r="G132">
            <v>27</v>
          </cell>
          <cell r="H132">
            <v>24</v>
          </cell>
          <cell r="I132">
            <v>2028000</v>
          </cell>
          <cell r="J132">
            <v>425000</v>
          </cell>
          <cell r="K132">
            <v>2453000</v>
          </cell>
          <cell r="L132">
            <v>0</v>
          </cell>
          <cell r="M132">
            <v>10000</v>
          </cell>
          <cell r="N132">
            <v>10000</v>
          </cell>
          <cell r="O132">
            <v>0</v>
          </cell>
          <cell r="P132">
            <v>0</v>
          </cell>
          <cell r="Q132">
            <v>480000</v>
          </cell>
          <cell r="R132">
            <v>2933000</v>
          </cell>
          <cell r="S132">
            <v>49060</v>
          </cell>
          <cell r="T132">
            <v>24530</v>
          </cell>
          <cell r="U132">
            <v>24530</v>
          </cell>
          <cell r="V132">
            <v>2834880</v>
          </cell>
          <cell r="W132">
            <v>0</v>
          </cell>
          <cell r="X132">
            <v>2834880</v>
          </cell>
          <cell r="Y132" t="str">
            <v>108-00-1063640-6</v>
          </cell>
        </row>
        <row r="133">
          <cell r="C133" t="str">
            <v>AHMAD SYUKRI</v>
          </cell>
          <cell r="D133" t="str">
            <v>AWAK I</v>
          </cell>
          <cell r="E133" t="str">
            <v>16/18 KL (Fleksible)</v>
          </cell>
          <cell r="F133" t="str">
            <v>PGT</v>
          </cell>
          <cell r="G133">
            <v>19</v>
          </cell>
          <cell r="H133">
            <v>24</v>
          </cell>
          <cell r="I133">
            <v>2028000</v>
          </cell>
          <cell r="J133">
            <v>425000</v>
          </cell>
          <cell r="K133">
            <v>2453000</v>
          </cell>
          <cell r="L133">
            <v>0</v>
          </cell>
          <cell r="M133">
            <v>10000</v>
          </cell>
          <cell r="N133">
            <v>10000</v>
          </cell>
          <cell r="O133">
            <v>0</v>
          </cell>
          <cell r="P133">
            <v>0</v>
          </cell>
          <cell r="Q133">
            <v>480000</v>
          </cell>
          <cell r="R133">
            <v>2933000</v>
          </cell>
          <cell r="S133">
            <v>49060</v>
          </cell>
          <cell r="T133">
            <v>24530</v>
          </cell>
          <cell r="U133">
            <v>24530</v>
          </cell>
          <cell r="V133">
            <v>2834880</v>
          </cell>
          <cell r="W133">
            <v>0</v>
          </cell>
          <cell r="X133">
            <v>2834880</v>
          </cell>
          <cell r="Y133" t="str">
            <v>172-00-0029443-1</v>
          </cell>
        </row>
        <row r="134">
          <cell r="C134" t="str">
            <v>ALFIANDI</v>
          </cell>
          <cell r="D134" t="str">
            <v>AWAK I</v>
          </cell>
          <cell r="E134" t="str">
            <v>16/18 KL (Fleksible)</v>
          </cell>
          <cell r="F134" t="str">
            <v>PGT</v>
          </cell>
          <cell r="G134">
            <v>26</v>
          </cell>
          <cell r="H134">
            <v>24</v>
          </cell>
          <cell r="I134">
            <v>2028000</v>
          </cell>
          <cell r="J134">
            <v>425000</v>
          </cell>
          <cell r="K134">
            <v>2453000</v>
          </cell>
          <cell r="L134">
            <v>0</v>
          </cell>
          <cell r="M134">
            <v>10000</v>
          </cell>
          <cell r="N134">
            <v>10000</v>
          </cell>
          <cell r="O134">
            <v>0</v>
          </cell>
          <cell r="P134">
            <v>0</v>
          </cell>
          <cell r="Q134">
            <v>480000</v>
          </cell>
          <cell r="R134">
            <v>2933000</v>
          </cell>
          <cell r="S134">
            <v>49060</v>
          </cell>
          <cell r="T134">
            <v>24530</v>
          </cell>
          <cell r="U134">
            <v>24530</v>
          </cell>
          <cell r="V134">
            <v>2834880</v>
          </cell>
          <cell r="W134">
            <v>0</v>
          </cell>
          <cell r="X134">
            <v>2834880</v>
          </cell>
          <cell r="Y134" t="str">
            <v>172-00-0030067-5</v>
          </cell>
        </row>
        <row r="135">
          <cell r="C135" t="str">
            <v>ASRIL DANIL</v>
          </cell>
          <cell r="D135" t="str">
            <v>AWAK I</v>
          </cell>
          <cell r="E135" t="str">
            <v>16/18 KL (Fleksible)</v>
          </cell>
          <cell r="F135" t="str">
            <v>PGT</v>
          </cell>
          <cell r="G135">
            <v>30</v>
          </cell>
          <cell r="H135">
            <v>24</v>
          </cell>
          <cell r="I135">
            <v>2028000</v>
          </cell>
          <cell r="J135">
            <v>425000</v>
          </cell>
          <cell r="K135">
            <v>2453000</v>
          </cell>
          <cell r="L135">
            <v>0</v>
          </cell>
          <cell r="M135">
            <v>10000</v>
          </cell>
          <cell r="N135">
            <v>10000</v>
          </cell>
          <cell r="O135">
            <v>0</v>
          </cell>
          <cell r="P135">
            <v>0</v>
          </cell>
          <cell r="Q135">
            <v>480000</v>
          </cell>
          <cell r="R135">
            <v>2933000</v>
          </cell>
          <cell r="S135">
            <v>49060</v>
          </cell>
          <cell r="T135">
            <v>24530</v>
          </cell>
          <cell r="U135">
            <v>24530</v>
          </cell>
          <cell r="V135">
            <v>2834880</v>
          </cell>
          <cell r="W135">
            <v>0</v>
          </cell>
          <cell r="X135">
            <v>2834880</v>
          </cell>
          <cell r="Y135" t="str">
            <v>172-00-0029452-2</v>
          </cell>
        </row>
        <row r="136">
          <cell r="C136" t="str">
            <v>AZASTA PEBRUARI PAKPAHAN</v>
          </cell>
          <cell r="D136" t="str">
            <v>AWAK I</v>
          </cell>
          <cell r="E136" t="str">
            <v>16/18 KL (Fleksible)</v>
          </cell>
          <cell r="F136" t="str">
            <v>PGT</v>
          </cell>
          <cell r="G136">
            <v>27</v>
          </cell>
          <cell r="H136">
            <v>24</v>
          </cell>
          <cell r="I136">
            <v>2028000</v>
          </cell>
          <cell r="J136">
            <v>425000</v>
          </cell>
          <cell r="K136">
            <v>2453000</v>
          </cell>
          <cell r="L136">
            <v>0</v>
          </cell>
          <cell r="M136">
            <v>10000</v>
          </cell>
          <cell r="N136">
            <v>10000</v>
          </cell>
          <cell r="O136">
            <v>0</v>
          </cell>
          <cell r="P136">
            <v>0</v>
          </cell>
          <cell r="Q136">
            <v>480000</v>
          </cell>
          <cell r="R136">
            <v>2933000</v>
          </cell>
          <cell r="S136">
            <v>49060</v>
          </cell>
          <cell r="T136">
            <v>24530</v>
          </cell>
          <cell r="U136">
            <v>24530</v>
          </cell>
          <cell r="V136">
            <v>2834880</v>
          </cell>
          <cell r="W136">
            <v>0</v>
          </cell>
          <cell r="X136">
            <v>2834880</v>
          </cell>
          <cell r="Y136" t="str">
            <v>172-00-0029670-9</v>
          </cell>
        </row>
        <row r="137">
          <cell r="C137" t="str">
            <v>CHARLES MARBUN</v>
          </cell>
          <cell r="D137" t="str">
            <v>AWAK I</v>
          </cell>
          <cell r="E137" t="str">
            <v>16/18 KL (Fleksible)</v>
          </cell>
          <cell r="F137" t="str">
            <v>PGT</v>
          </cell>
          <cell r="G137">
            <v>19</v>
          </cell>
          <cell r="H137">
            <v>22</v>
          </cell>
          <cell r="I137">
            <v>2028000</v>
          </cell>
          <cell r="J137">
            <v>425000</v>
          </cell>
          <cell r="K137">
            <v>2453000</v>
          </cell>
          <cell r="L137">
            <v>0</v>
          </cell>
          <cell r="M137">
            <v>10000</v>
          </cell>
          <cell r="N137">
            <v>10000</v>
          </cell>
          <cell r="O137">
            <v>0</v>
          </cell>
          <cell r="P137">
            <v>0</v>
          </cell>
          <cell r="Q137">
            <v>440000</v>
          </cell>
          <cell r="R137">
            <v>2893000</v>
          </cell>
          <cell r="S137">
            <v>49060</v>
          </cell>
          <cell r="T137">
            <v>24530</v>
          </cell>
          <cell r="U137">
            <v>24530</v>
          </cell>
          <cell r="V137">
            <v>2794880</v>
          </cell>
          <cell r="W137">
            <v>0</v>
          </cell>
          <cell r="X137">
            <v>2794880</v>
          </cell>
          <cell r="Y137" t="str">
            <v>172-00-0030063-4</v>
          </cell>
        </row>
        <row r="138">
          <cell r="C138" t="str">
            <v>DAHYAN</v>
          </cell>
          <cell r="D138" t="str">
            <v>AWAK I</v>
          </cell>
          <cell r="E138" t="str">
            <v>16/18 KL (Fleksible)</v>
          </cell>
          <cell r="F138" t="str">
            <v>PGT</v>
          </cell>
          <cell r="G138">
            <v>22</v>
          </cell>
          <cell r="H138">
            <v>24</v>
          </cell>
          <cell r="I138">
            <v>2028000</v>
          </cell>
          <cell r="J138">
            <v>425000</v>
          </cell>
          <cell r="K138">
            <v>2453000</v>
          </cell>
          <cell r="L138">
            <v>0</v>
          </cell>
          <cell r="M138">
            <v>10000</v>
          </cell>
          <cell r="N138">
            <v>10000</v>
          </cell>
          <cell r="O138">
            <v>0</v>
          </cell>
          <cell r="P138">
            <v>0</v>
          </cell>
          <cell r="Q138">
            <v>480000</v>
          </cell>
          <cell r="R138">
            <v>2933000</v>
          </cell>
          <cell r="S138">
            <v>49060</v>
          </cell>
          <cell r="T138">
            <v>24530</v>
          </cell>
          <cell r="U138">
            <v>24530</v>
          </cell>
          <cell r="V138">
            <v>2834880</v>
          </cell>
          <cell r="W138">
            <v>0</v>
          </cell>
          <cell r="X138">
            <v>2834880</v>
          </cell>
          <cell r="Y138" t="str">
            <v>108-00-0715581-6</v>
          </cell>
        </row>
        <row r="139">
          <cell r="C139" t="str">
            <v>DIKI ASMADI</v>
          </cell>
          <cell r="D139" t="str">
            <v>AWAK I</v>
          </cell>
          <cell r="E139" t="str">
            <v>16/18 KL (Fleksible)</v>
          </cell>
          <cell r="F139" t="str">
            <v>PGT</v>
          </cell>
          <cell r="G139">
            <v>25</v>
          </cell>
          <cell r="H139">
            <v>24</v>
          </cell>
          <cell r="I139">
            <v>2028000</v>
          </cell>
          <cell r="J139">
            <v>425000</v>
          </cell>
          <cell r="K139">
            <v>2453000</v>
          </cell>
          <cell r="L139">
            <v>0</v>
          </cell>
          <cell r="M139">
            <v>10000</v>
          </cell>
          <cell r="N139">
            <v>10000</v>
          </cell>
          <cell r="O139">
            <v>0</v>
          </cell>
          <cell r="P139">
            <v>0</v>
          </cell>
          <cell r="Q139">
            <v>480000</v>
          </cell>
          <cell r="R139">
            <v>2933000</v>
          </cell>
          <cell r="S139">
            <v>49060</v>
          </cell>
          <cell r="T139">
            <v>24530</v>
          </cell>
          <cell r="U139">
            <v>24530</v>
          </cell>
          <cell r="V139">
            <v>2834880</v>
          </cell>
          <cell r="W139">
            <v>0</v>
          </cell>
          <cell r="X139">
            <v>2834880</v>
          </cell>
          <cell r="Y139" t="str">
            <v>172-00-0029684-0</v>
          </cell>
        </row>
        <row r="140">
          <cell r="C140" t="str">
            <v>EFRA HENDRIADI</v>
          </cell>
          <cell r="D140" t="str">
            <v>AWAK I</v>
          </cell>
          <cell r="E140" t="str">
            <v>16/18 KL (Fleksible)</v>
          </cell>
          <cell r="F140" t="str">
            <v>PGT</v>
          </cell>
          <cell r="G140">
            <v>23</v>
          </cell>
          <cell r="H140">
            <v>24</v>
          </cell>
          <cell r="I140">
            <v>2028000</v>
          </cell>
          <cell r="J140">
            <v>425000</v>
          </cell>
          <cell r="K140">
            <v>2453000</v>
          </cell>
          <cell r="L140">
            <v>0</v>
          </cell>
          <cell r="M140">
            <v>10000</v>
          </cell>
          <cell r="N140">
            <v>10000</v>
          </cell>
          <cell r="O140">
            <v>0</v>
          </cell>
          <cell r="P140">
            <v>0</v>
          </cell>
          <cell r="Q140">
            <v>480000</v>
          </cell>
          <cell r="R140">
            <v>2933000</v>
          </cell>
          <cell r="S140">
            <v>49060</v>
          </cell>
          <cell r="T140">
            <v>24530</v>
          </cell>
          <cell r="U140">
            <v>24530</v>
          </cell>
          <cell r="V140">
            <v>2834880</v>
          </cell>
          <cell r="W140">
            <v>0</v>
          </cell>
          <cell r="X140">
            <v>2834880</v>
          </cell>
          <cell r="Y140" t="str">
            <v>172-00-0029439-9</v>
          </cell>
        </row>
        <row r="141">
          <cell r="C141" t="str">
            <v>EKO WAHYONO</v>
          </cell>
          <cell r="D141" t="str">
            <v>AWAK I</v>
          </cell>
          <cell r="E141" t="str">
            <v>16/18 KL (Fleksible)</v>
          </cell>
          <cell r="F141" t="str">
            <v>PGT</v>
          </cell>
          <cell r="G141">
            <v>13</v>
          </cell>
          <cell r="H141">
            <v>24</v>
          </cell>
          <cell r="I141">
            <v>2028000</v>
          </cell>
          <cell r="J141">
            <v>425000</v>
          </cell>
          <cell r="K141">
            <v>2453000</v>
          </cell>
          <cell r="L141">
            <v>0</v>
          </cell>
          <cell r="M141">
            <v>10000</v>
          </cell>
          <cell r="N141">
            <v>10000</v>
          </cell>
          <cell r="O141">
            <v>0</v>
          </cell>
          <cell r="P141">
            <v>0</v>
          </cell>
          <cell r="Q141">
            <v>480000</v>
          </cell>
          <cell r="R141">
            <v>2933000</v>
          </cell>
          <cell r="S141">
            <v>49060</v>
          </cell>
          <cell r="T141">
            <v>24530</v>
          </cell>
          <cell r="U141">
            <v>24530</v>
          </cell>
          <cell r="V141">
            <v>2834880</v>
          </cell>
          <cell r="W141">
            <v>0</v>
          </cell>
          <cell r="X141">
            <v>2834880</v>
          </cell>
          <cell r="Y141" t="str">
            <v>172-00-0029436-5</v>
          </cell>
        </row>
        <row r="142">
          <cell r="C142" t="str">
            <v>ERIZAL</v>
          </cell>
          <cell r="D142" t="str">
            <v>AWAK I</v>
          </cell>
          <cell r="E142" t="str">
            <v>16/18 KL (Fleksible)</v>
          </cell>
          <cell r="F142" t="str">
            <v>PGT</v>
          </cell>
          <cell r="G142">
            <v>23</v>
          </cell>
          <cell r="H142">
            <v>24</v>
          </cell>
          <cell r="I142">
            <v>2028000</v>
          </cell>
          <cell r="J142">
            <v>425000</v>
          </cell>
          <cell r="K142">
            <v>2453000</v>
          </cell>
          <cell r="L142">
            <v>0</v>
          </cell>
          <cell r="M142">
            <v>10000</v>
          </cell>
          <cell r="N142">
            <v>10000</v>
          </cell>
          <cell r="O142">
            <v>0</v>
          </cell>
          <cell r="P142">
            <v>0</v>
          </cell>
          <cell r="Q142">
            <v>480000</v>
          </cell>
          <cell r="R142">
            <v>2933000</v>
          </cell>
          <cell r="S142">
            <v>49060</v>
          </cell>
          <cell r="T142">
            <v>24530</v>
          </cell>
          <cell r="U142">
            <v>24530</v>
          </cell>
          <cell r="V142">
            <v>2834880</v>
          </cell>
          <cell r="W142">
            <v>0</v>
          </cell>
          <cell r="X142">
            <v>2834880</v>
          </cell>
          <cell r="Y142" t="str">
            <v>172-00-0029544-6</v>
          </cell>
        </row>
        <row r="143">
          <cell r="C143" t="str">
            <v>GUSTI ROZADI</v>
          </cell>
          <cell r="D143" t="str">
            <v>AWAK I</v>
          </cell>
          <cell r="E143" t="str">
            <v>16/18 KL (Fleksible)</v>
          </cell>
          <cell r="F143" t="str">
            <v>PGT</v>
          </cell>
          <cell r="G143">
            <v>28</v>
          </cell>
          <cell r="H143">
            <v>24</v>
          </cell>
          <cell r="I143">
            <v>2028000</v>
          </cell>
          <cell r="J143">
            <v>425000</v>
          </cell>
          <cell r="K143">
            <v>2453000</v>
          </cell>
          <cell r="L143">
            <v>0</v>
          </cell>
          <cell r="M143">
            <v>10000</v>
          </cell>
          <cell r="N143">
            <v>10000</v>
          </cell>
          <cell r="O143">
            <v>0</v>
          </cell>
          <cell r="P143">
            <v>0</v>
          </cell>
          <cell r="Q143">
            <v>480000</v>
          </cell>
          <cell r="R143">
            <v>2933000</v>
          </cell>
          <cell r="S143">
            <v>49060</v>
          </cell>
          <cell r="T143">
            <v>24530</v>
          </cell>
          <cell r="U143">
            <v>24530</v>
          </cell>
          <cell r="V143">
            <v>2834880</v>
          </cell>
          <cell r="W143">
            <v>0</v>
          </cell>
          <cell r="X143">
            <v>2834880</v>
          </cell>
          <cell r="Y143" t="str">
            <v>172-00-0029676-6</v>
          </cell>
        </row>
        <row r="144">
          <cell r="C144" t="str">
            <v>HENDRI</v>
          </cell>
          <cell r="D144" t="str">
            <v>AWAK I</v>
          </cell>
          <cell r="E144" t="str">
            <v>16/18 KL (Fleksible)</v>
          </cell>
          <cell r="F144" t="str">
            <v>PGT</v>
          </cell>
          <cell r="G144">
            <v>14</v>
          </cell>
          <cell r="H144">
            <v>23</v>
          </cell>
          <cell r="I144">
            <v>2028000</v>
          </cell>
          <cell r="J144">
            <v>425000</v>
          </cell>
          <cell r="K144">
            <v>2453000</v>
          </cell>
          <cell r="L144">
            <v>0</v>
          </cell>
          <cell r="M144">
            <v>10000</v>
          </cell>
          <cell r="N144">
            <v>10000</v>
          </cell>
          <cell r="O144">
            <v>0</v>
          </cell>
          <cell r="P144">
            <v>0</v>
          </cell>
          <cell r="Q144">
            <v>460000</v>
          </cell>
          <cell r="R144">
            <v>2913000</v>
          </cell>
          <cell r="S144">
            <v>49060</v>
          </cell>
          <cell r="T144">
            <v>24530</v>
          </cell>
          <cell r="U144">
            <v>24530</v>
          </cell>
          <cell r="V144">
            <v>2814880</v>
          </cell>
          <cell r="W144">
            <v>0</v>
          </cell>
          <cell r="X144">
            <v>2814880</v>
          </cell>
          <cell r="Y144" t="str">
            <v>172-00-0029560-2</v>
          </cell>
        </row>
        <row r="145">
          <cell r="C145" t="str">
            <v>HERI YUSWANTO</v>
          </cell>
          <cell r="D145" t="str">
            <v>AWAK I</v>
          </cell>
          <cell r="E145" t="str">
            <v>16/18 KL (Fleksible)</v>
          </cell>
          <cell r="F145" t="str">
            <v>PGT</v>
          </cell>
          <cell r="G145">
            <v>28</v>
          </cell>
          <cell r="H145">
            <v>24</v>
          </cell>
          <cell r="I145">
            <v>2028000</v>
          </cell>
          <cell r="J145">
            <v>425000</v>
          </cell>
          <cell r="K145">
            <v>2453000</v>
          </cell>
          <cell r="L145">
            <v>0</v>
          </cell>
          <cell r="M145">
            <v>10000</v>
          </cell>
          <cell r="N145">
            <v>10000</v>
          </cell>
          <cell r="O145">
            <v>0</v>
          </cell>
          <cell r="P145">
            <v>0</v>
          </cell>
          <cell r="Q145">
            <v>480000</v>
          </cell>
          <cell r="R145">
            <v>2933000</v>
          </cell>
          <cell r="S145">
            <v>49060</v>
          </cell>
          <cell r="T145">
            <v>24530</v>
          </cell>
          <cell r="U145">
            <v>24530</v>
          </cell>
          <cell r="V145">
            <v>2834880</v>
          </cell>
          <cell r="W145">
            <v>0</v>
          </cell>
          <cell r="X145">
            <v>2834880</v>
          </cell>
          <cell r="Y145" t="str">
            <v>172-00-0029582-6</v>
          </cell>
        </row>
        <row r="146">
          <cell r="C146" t="str">
            <v>ILHAM</v>
          </cell>
          <cell r="D146" t="str">
            <v>AWAK I</v>
          </cell>
          <cell r="E146" t="str">
            <v>16/18 KL (Fleksible)</v>
          </cell>
          <cell r="F146" t="str">
            <v>PGT</v>
          </cell>
          <cell r="G146">
            <v>19</v>
          </cell>
          <cell r="H146">
            <v>23</v>
          </cell>
          <cell r="I146">
            <v>2028000</v>
          </cell>
          <cell r="J146">
            <v>425000</v>
          </cell>
          <cell r="K146">
            <v>2453000</v>
          </cell>
          <cell r="L146">
            <v>0</v>
          </cell>
          <cell r="M146">
            <v>10000</v>
          </cell>
          <cell r="N146">
            <v>10000</v>
          </cell>
          <cell r="O146">
            <v>0</v>
          </cell>
          <cell r="P146">
            <v>0</v>
          </cell>
          <cell r="Q146">
            <v>460000</v>
          </cell>
          <cell r="R146">
            <v>2913000</v>
          </cell>
          <cell r="S146">
            <v>49060</v>
          </cell>
          <cell r="T146">
            <v>24530</v>
          </cell>
          <cell r="U146">
            <v>24530</v>
          </cell>
          <cell r="V146">
            <v>2814880</v>
          </cell>
          <cell r="W146">
            <v>0</v>
          </cell>
          <cell r="X146">
            <v>2814880</v>
          </cell>
          <cell r="Y146" t="str">
            <v>172-00-0029556-0</v>
          </cell>
        </row>
        <row r="147">
          <cell r="C147" t="str">
            <v>IRFAN FAJRIAN</v>
          </cell>
          <cell r="D147" t="str">
            <v>AWAK I</v>
          </cell>
          <cell r="E147" t="str">
            <v>16/18 KL (Fleksible)</v>
          </cell>
          <cell r="F147" t="str">
            <v>PGT</v>
          </cell>
          <cell r="G147">
            <v>22</v>
          </cell>
          <cell r="H147">
            <v>24</v>
          </cell>
          <cell r="I147">
            <v>2028000</v>
          </cell>
          <cell r="J147">
            <v>425000</v>
          </cell>
          <cell r="K147">
            <v>2453000</v>
          </cell>
          <cell r="L147">
            <v>0</v>
          </cell>
          <cell r="M147">
            <v>10000</v>
          </cell>
          <cell r="N147">
            <v>10000</v>
          </cell>
          <cell r="O147">
            <v>0</v>
          </cell>
          <cell r="P147">
            <v>0</v>
          </cell>
          <cell r="Q147">
            <v>480000</v>
          </cell>
          <cell r="R147">
            <v>2933000</v>
          </cell>
          <cell r="S147">
            <v>49060</v>
          </cell>
          <cell r="T147">
            <v>24530</v>
          </cell>
          <cell r="U147">
            <v>24530</v>
          </cell>
          <cell r="V147">
            <v>2834880</v>
          </cell>
          <cell r="W147">
            <v>0</v>
          </cell>
          <cell r="X147">
            <v>2834880</v>
          </cell>
          <cell r="Y147" t="str">
            <v>172-00-0029458-9</v>
          </cell>
        </row>
        <row r="148">
          <cell r="C148" t="str">
            <v>IRSAN ZEGA</v>
          </cell>
          <cell r="D148" t="str">
            <v>AWAK I</v>
          </cell>
          <cell r="E148" t="str">
            <v>16/18 KL (Fleksible)</v>
          </cell>
          <cell r="F148" t="str">
            <v>PGT</v>
          </cell>
          <cell r="G148">
            <v>27</v>
          </cell>
          <cell r="H148">
            <v>24</v>
          </cell>
          <cell r="I148">
            <v>2028000</v>
          </cell>
          <cell r="J148">
            <v>425000</v>
          </cell>
          <cell r="K148">
            <v>2453000</v>
          </cell>
          <cell r="L148">
            <v>0</v>
          </cell>
          <cell r="M148">
            <v>10000</v>
          </cell>
          <cell r="N148">
            <v>10000</v>
          </cell>
          <cell r="O148">
            <v>0</v>
          </cell>
          <cell r="P148">
            <v>0</v>
          </cell>
          <cell r="Q148">
            <v>480000</v>
          </cell>
          <cell r="R148">
            <v>2933000</v>
          </cell>
          <cell r="S148">
            <v>49060</v>
          </cell>
          <cell r="T148">
            <v>24530</v>
          </cell>
          <cell r="U148">
            <v>24530</v>
          </cell>
          <cell r="V148">
            <v>2834880</v>
          </cell>
          <cell r="W148">
            <v>0</v>
          </cell>
          <cell r="X148">
            <v>2834880</v>
          </cell>
          <cell r="Y148" t="str">
            <v>172-00-0029466-2</v>
          </cell>
        </row>
        <row r="149">
          <cell r="C149" t="str">
            <v>ISKANDAR</v>
          </cell>
          <cell r="D149" t="str">
            <v>AWAK I</v>
          </cell>
          <cell r="E149" t="str">
            <v>16/18 KL (Fleksible)</v>
          </cell>
          <cell r="F149" t="str">
            <v>PGT</v>
          </cell>
          <cell r="G149">
            <v>23</v>
          </cell>
          <cell r="H149">
            <v>24</v>
          </cell>
          <cell r="I149">
            <v>2028000</v>
          </cell>
          <cell r="J149">
            <v>425000</v>
          </cell>
          <cell r="K149">
            <v>2453000</v>
          </cell>
          <cell r="L149">
            <v>0</v>
          </cell>
          <cell r="M149">
            <v>10000</v>
          </cell>
          <cell r="N149">
            <v>10000</v>
          </cell>
          <cell r="O149">
            <v>0</v>
          </cell>
          <cell r="P149">
            <v>0</v>
          </cell>
          <cell r="Q149">
            <v>480000</v>
          </cell>
          <cell r="R149">
            <v>2933000</v>
          </cell>
          <cell r="S149">
            <v>49060</v>
          </cell>
          <cell r="T149">
            <v>24530</v>
          </cell>
          <cell r="U149">
            <v>24530</v>
          </cell>
          <cell r="V149">
            <v>2834880</v>
          </cell>
          <cell r="W149">
            <v>0</v>
          </cell>
          <cell r="X149">
            <v>2834880</v>
          </cell>
          <cell r="Y149" t="str">
            <v>172-00-0029550-3</v>
          </cell>
        </row>
        <row r="150">
          <cell r="C150" t="str">
            <v>LEGIMAN</v>
          </cell>
          <cell r="D150" t="str">
            <v>AWAK I</v>
          </cell>
          <cell r="E150" t="str">
            <v>16/18 KL (Fleksible)</v>
          </cell>
          <cell r="F150" t="str">
            <v>PGT</v>
          </cell>
          <cell r="G150">
            <v>24</v>
          </cell>
          <cell r="H150">
            <v>24</v>
          </cell>
          <cell r="I150">
            <v>2028000</v>
          </cell>
          <cell r="J150">
            <v>425000</v>
          </cell>
          <cell r="K150">
            <v>2453000</v>
          </cell>
          <cell r="L150">
            <v>0</v>
          </cell>
          <cell r="M150">
            <v>10000</v>
          </cell>
          <cell r="N150">
            <v>10000</v>
          </cell>
          <cell r="O150">
            <v>0</v>
          </cell>
          <cell r="P150">
            <v>0</v>
          </cell>
          <cell r="Q150">
            <v>480000</v>
          </cell>
          <cell r="R150">
            <v>2933000</v>
          </cell>
          <cell r="S150">
            <v>49060</v>
          </cell>
          <cell r="T150">
            <v>24530</v>
          </cell>
          <cell r="U150">
            <v>24530</v>
          </cell>
          <cell r="V150">
            <v>2834880</v>
          </cell>
          <cell r="W150">
            <v>0</v>
          </cell>
          <cell r="X150">
            <v>2834880</v>
          </cell>
          <cell r="Y150" t="str">
            <v>172-00-0029346-6</v>
          </cell>
        </row>
        <row r="151">
          <cell r="C151" t="str">
            <v>LIDIAN MAHINGUT SIRAIT</v>
          </cell>
          <cell r="D151" t="str">
            <v>AWAK I</v>
          </cell>
          <cell r="E151" t="str">
            <v>16/18 KL (Fleksible)</v>
          </cell>
          <cell r="F151" t="str">
            <v>PGT</v>
          </cell>
          <cell r="G151">
            <v>4</v>
          </cell>
          <cell r="H151">
            <v>22</v>
          </cell>
          <cell r="I151">
            <v>2028000</v>
          </cell>
          <cell r="J151">
            <v>425000</v>
          </cell>
          <cell r="K151">
            <v>2453000</v>
          </cell>
          <cell r="L151">
            <v>0</v>
          </cell>
          <cell r="M151">
            <v>10000</v>
          </cell>
          <cell r="N151">
            <v>10000</v>
          </cell>
          <cell r="O151">
            <v>0</v>
          </cell>
          <cell r="P151">
            <v>0</v>
          </cell>
          <cell r="Q151">
            <v>440000</v>
          </cell>
          <cell r="R151">
            <v>2893000</v>
          </cell>
          <cell r="S151">
            <v>49060</v>
          </cell>
          <cell r="T151">
            <v>24530</v>
          </cell>
          <cell r="U151">
            <v>24530</v>
          </cell>
          <cell r="V151">
            <v>2794880</v>
          </cell>
          <cell r="W151">
            <v>0</v>
          </cell>
          <cell r="X151">
            <v>2794880</v>
          </cell>
          <cell r="Y151" t="str">
            <v>172-00-0030070-9</v>
          </cell>
        </row>
        <row r="152">
          <cell r="C152" t="str">
            <v>MUHAMMAD ZEN</v>
          </cell>
          <cell r="D152" t="str">
            <v>AWAK I</v>
          </cell>
          <cell r="E152" t="str">
            <v>16/18 KL (Fleksible)</v>
          </cell>
          <cell r="F152" t="str">
            <v>PGT</v>
          </cell>
          <cell r="G152">
            <v>23</v>
          </cell>
          <cell r="H152">
            <v>24</v>
          </cell>
          <cell r="I152">
            <v>2028000</v>
          </cell>
          <cell r="J152">
            <v>425000</v>
          </cell>
          <cell r="K152">
            <v>2453000</v>
          </cell>
          <cell r="L152">
            <v>0</v>
          </cell>
          <cell r="M152">
            <v>10000</v>
          </cell>
          <cell r="N152">
            <v>10000</v>
          </cell>
          <cell r="O152">
            <v>0</v>
          </cell>
          <cell r="P152">
            <v>0</v>
          </cell>
          <cell r="Q152">
            <v>480000</v>
          </cell>
          <cell r="R152">
            <v>2933000</v>
          </cell>
          <cell r="S152">
            <v>49060</v>
          </cell>
          <cell r="T152">
            <v>24530</v>
          </cell>
          <cell r="U152">
            <v>24530</v>
          </cell>
          <cell r="V152">
            <v>2834880</v>
          </cell>
          <cell r="W152">
            <v>0</v>
          </cell>
          <cell r="X152">
            <v>2834880</v>
          </cell>
          <cell r="Y152" t="str">
            <v>108-00-0756349-8</v>
          </cell>
        </row>
        <row r="153">
          <cell r="C153" t="str">
            <v>MUKHRIAL</v>
          </cell>
          <cell r="D153" t="str">
            <v>AWAK I</v>
          </cell>
          <cell r="E153" t="str">
            <v>16/18 KL (Fleksible)</v>
          </cell>
          <cell r="F153" t="str">
            <v>PGT</v>
          </cell>
          <cell r="G153">
            <v>24</v>
          </cell>
          <cell r="H153">
            <v>24</v>
          </cell>
          <cell r="I153">
            <v>2028000</v>
          </cell>
          <cell r="J153">
            <v>425000</v>
          </cell>
          <cell r="K153">
            <v>2453000</v>
          </cell>
          <cell r="L153">
            <v>0</v>
          </cell>
          <cell r="M153">
            <v>10000</v>
          </cell>
          <cell r="N153">
            <v>10000</v>
          </cell>
          <cell r="O153">
            <v>0</v>
          </cell>
          <cell r="P153">
            <v>0</v>
          </cell>
          <cell r="Q153">
            <v>480000</v>
          </cell>
          <cell r="R153">
            <v>2933000</v>
          </cell>
          <cell r="S153">
            <v>49060</v>
          </cell>
          <cell r="T153">
            <v>24530</v>
          </cell>
          <cell r="U153">
            <v>24530</v>
          </cell>
          <cell r="V153">
            <v>2834880</v>
          </cell>
          <cell r="W153">
            <v>0</v>
          </cell>
          <cell r="X153">
            <v>2834880</v>
          </cell>
          <cell r="Y153" t="str">
            <v>172-00-0030146-7</v>
          </cell>
        </row>
        <row r="154">
          <cell r="C154" t="str">
            <v>MULYONO</v>
          </cell>
          <cell r="D154" t="str">
            <v>AWAK I</v>
          </cell>
          <cell r="E154" t="str">
            <v>16/18 KL (Fleksible)</v>
          </cell>
          <cell r="F154" t="str">
            <v>PGT</v>
          </cell>
          <cell r="G154">
            <v>21</v>
          </cell>
          <cell r="H154">
            <v>24</v>
          </cell>
          <cell r="I154">
            <v>2028000</v>
          </cell>
          <cell r="J154">
            <v>425000</v>
          </cell>
          <cell r="K154">
            <v>2453000</v>
          </cell>
          <cell r="L154">
            <v>0</v>
          </cell>
          <cell r="M154">
            <v>10000</v>
          </cell>
          <cell r="N154">
            <v>10000</v>
          </cell>
          <cell r="O154">
            <v>0</v>
          </cell>
          <cell r="P154">
            <v>0</v>
          </cell>
          <cell r="Q154">
            <v>480000</v>
          </cell>
          <cell r="R154">
            <v>2933000</v>
          </cell>
          <cell r="S154">
            <v>49060</v>
          </cell>
          <cell r="T154">
            <v>24530</v>
          </cell>
          <cell r="U154">
            <v>24530</v>
          </cell>
          <cell r="V154">
            <v>2834880</v>
          </cell>
          <cell r="W154">
            <v>0</v>
          </cell>
          <cell r="X154">
            <v>2834880</v>
          </cell>
          <cell r="Y154" t="str">
            <v>172-00-0029545-3</v>
          </cell>
        </row>
        <row r="155">
          <cell r="C155" t="str">
            <v>OON JEKSEN</v>
          </cell>
          <cell r="D155" t="str">
            <v>AWAK I</v>
          </cell>
          <cell r="E155" t="str">
            <v>16/18 KL (Fleksible)</v>
          </cell>
          <cell r="F155" t="str">
            <v>PGT</v>
          </cell>
          <cell r="G155">
            <v>24</v>
          </cell>
          <cell r="H155">
            <v>24</v>
          </cell>
          <cell r="I155">
            <v>2028000</v>
          </cell>
          <cell r="J155">
            <v>425000</v>
          </cell>
          <cell r="K155">
            <v>2453000</v>
          </cell>
          <cell r="L155">
            <v>0</v>
          </cell>
          <cell r="M155">
            <v>10000</v>
          </cell>
          <cell r="N155">
            <v>10000</v>
          </cell>
          <cell r="O155">
            <v>0</v>
          </cell>
          <cell r="P155">
            <v>0</v>
          </cell>
          <cell r="Q155">
            <v>480000</v>
          </cell>
          <cell r="R155">
            <v>2933000</v>
          </cell>
          <cell r="S155">
            <v>49060</v>
          </cell>
          <cell r="T155">
            <v>24530</v>
          </cell>
          <cell r="U155">
            <v>24530</v>
          </cell>
          <cell r="V155">
            <v>2834880</v>
          </cell>
          <cell r="W155">
            <v>0</v>
          </cell>
          <cell r="X155">
            <v>2834880</v>
          </cell>
          <cell r="Y155" t="str">
            <v>172-00-0030062-6</v>
          </cell>
        </row>
        <row r="156">
          <cell r="C156" t="str">
            <v>PARULIAN PASARIBU</v>
          </cell>
          <cell r="D156" t="str">
            <v>AWAK I</v>
          </cell>
          <cell r="E156" t="str">
            <v>16/18 KL (Fleksible)</v>
          </cell>
          <cell r="F156" t="str">
            <v>PGT</v>
          </cell>
          <cell r="G156">
            <v>9</v>
          </cell>
          <cell r="H156">
            <v>23</v>
          </cell>
          <cell r="I156">
            <v>2028000</v>
          </cell>
          <cell r="J156">
            <v>425000</v>
          </cell>
          <cell r="K156">
            <v>2453000</v>
          </cell>
          <cell r="L156">
            <v>0</v>
          </cell>
          <cell r="M156">
            <v>10000</v>
          </cell>
          <cell r="N156">
            <v>10000</v>
          </cell>
          <cell r="O156">
            <v>0</v>
          </cell>
          <cell r="P156">
            <v>0</v>
          </cell>
          <cell r="Q156">
            <v>460000</v>
          </cell>
          <cell r="R156">
            <v>2913000</v>
          </cell>
          <cell r="S156">
            <v>49060</v>
          </cell>
          <cell r="T156">
            <v>24530</v>
          </cell>
          <cell r="U156">
            <v>24530</v>
          </cell>
          <cell r="V156">
            <v>2814880</v>
          </cell>
          <cell r="W156">
            <v>0</v>
          </cell>
          <cell r="X156">
            <v>2814880</v>
          </cell>
          <cell r="Y156" t="str">
            <v>172-00-0030255-6</v>
          </cell>
        </row>
        <row r="157">
          <cell r="C157" t="str">
            <v>TENGKU NASYARUDDIN HARAHAP</v>
          </cell>
          <cell r="D157" t="str">
            <v>AWAK I</v>
          </cell>
          <cell r="E157" t="str">
            <v>16/18 KL (Fleksible)</v>
          </cell>
          <cell r="F157" t="str">
            <v>PGT</v>
          </cell>
          <cell r="G157">
            <v>22</v>
          </cell>
          <cell r="H157">
            <v>24</v>
          </cell>
          <cell r="I157">
            <v>2028000</v>
          </cell>
          <cell r="J157">
            <v>425000</v>
          </cell>
          <cell r="K157">
            <v>2453000</v>
          </cell>
          <cell r="L157">
            <v>0</v>
          </cell>
          <cell r="M157">
            <v>10000</v>
          </cell>
          <cell r="N157">
            <v>10000</v>
          </cell>
          <cell r="O157">
            <v>0</v>
          </cell>
          <cell r="P157">
            <v>0</v>
          </cell>
          <cell r="Q157">
            <v>480000</v>
          </cell>
          <cell r="R157">
            <v>2933000</v>
          </cell>
          <cell r="S157">
            <v>49060</v>
          </cell>
          <cell r="T157">
            <v>24530</v>
          </cell>
          <cell r="U157">
            <v>24530</v>
          </cell>
          <cell r="V157">
            <v>2834880</v>
          </cell>
          <cell r="W157">
            <v>0</v>
          </cell>
          <cell r="X157">
            <v>2834880</v>
          </cell>
          <cell r="Y157" t="str">
            <v>172-00-0029583-4</v>
          </cell>
        </row>
        <row r="158">
          <cell r="C158" t="str">
            <v>TUGIMIN</v>
          </cell>
          <cell r="D158" t="str">
            <v>AWAK I</v>
          </cell>
          <cell r="E158" t="str">
            <v>16/18 KL (Fleksible)</v>
          </cell>
          <cell r="F158" t="str">
            <v>PGT</v>
          </cell>
          <cell r="G158">
            <v>9</v>
          </cell>
          <cell r="H158">
            <v>16</v>
          </cell>
          <cell r="I158">
            <v>2028000</v>
          </cell>
          <cell r="J158">
            <v>425000</v>
          </cell>
          <cell r="K158">
            <v>2453000</v>
          </cell>
          <cell r="L158">
            <v>0</v>
          </cell>
          <cell r="M158">
            <v>10000</v>
          </cell>
          <cell r="N158">
            <v>10000</v>
          </cell>
          <cell r="O158">
            <v>0</v>
          </cell>
          <cell r="P158">
            <v>0</v>
          </cell>
          <cell r="Q158">
            <v>320000</v>
          </cell>
          <cell r="R158">
            <v>2773000</v>
          </cell>
          <cell r="S158">
            <v>49060</v>
          </cell>
          <cell r="T158">
            <v>24530</v>
          </cell>
          <cell r="U158">
            <v>24530</v>
          </cell>
          <cell r="V158">
            <v>2674880</v>
          </cell>
          <cell r="W158">
            <v>0</v>
          </cell>
          <cell r="X158">
            <v>2674880</v>
          </cell>
          <cell r="Y158" t="str">
            <v>172-00-0029581-8</v>
          </cell>
        </row>
        <row r="159">
          <cell r="C159" t="str">
            <v>USMAN</v>
          </cell>
          <cell r="D159" t="str">
            <v>AWAK I</v>
          </cell>
          <cell r="E159" t="str">
            <v>16/18 KL (Fleksible)</v>
          </cell>
          <cell r="F159" t="str">
            <v>PGT</v>
          </cell>
          <cell r="G159">
            <v>22</v>
          </cell>
          <cell r="H159">
            <v>24</v>
          </cell>
          <cell r="I159">
            <v>2028000</v>
          </cell>
          <cell r="J159">
            <v>425000</v>
          </cell>
          <cell r="K159">
            <v>2453000</v>
          </cell>
          <cell r="L159">
            <v>0</v>
          </cell>
          <cell r="M159">
            <v>10000</v>
          </cell>
          <cell r="N159">
            <v>10000</v>
          </cell>
          <cell r="O159">
            <v>0</v>
          </cell>
          <cell r="P159">
            <v>0</v>
          </cell>
          <cell r="Q159">
            <v>480000</v>
          </cell>
          <cell r="R159">
            <v>2933000</v>
          </cell>
          <cell r="S159">
            <v>49060</v>
          </cell>
          <cell r="T159">
            <v>24530</v>
          </cell>
          <cell r="U159">
            <v>24530</v>
          </cell>
          <cell r="V159">
            <v>2834880</v>
          </cell>
          <cell r="W159">
            <v>0</v>
          </cell>
          <cell r="X159">
            <v>2834880</v>
          </cell>
          <cell r="Y159" t="str">
            <v>108-00-0647402-8</v>
          </cell>
        </row>
        <row r="160">
          <cell r="C160" t="str">
            <v>WENDRA</v>
          </cell>
          <cell r="D160" t="str">
            <v>AWAK I</v>
          </cell>
          <cell r="E160" t="str">
            <v>16/18 KL (Fleksible)</v>
          </cell>
          <cell r="F160" t="str">
            <v>PGT</v>
          </cell>
          <cell r="G160">
            <v>25</v>
          </cell>
          <cell r="H160">
            <v>24</v>
          </cell>
          <cell r="I160">
            <v>2028000</v>
          </cell>
          <cell r="J160">
            <v>425000</v>
          </cell>
          <cell r="K160">
            <v>2453000</v>
          </cell>
          <cell r="L160">
            <v>0</v>
          </cell>
          <cell r="M160">
            <v>10000</v>
          </cell>
          <cell r="N160">
            <v>10000</v>
          </cell>
          <cell r="O160">
            <v>0</v>
          </cell>
          <cell r="P160">
            <v>0</v>
          </cell>
          <cell r="Q160">
            <v>480000</v>
          </cell>
          <cell r="R160">
            <v>2933000</v>
          </cell>
          <cell r="S160">
            <v>49060</v>
          </cell>
          <cell r="T160">
            <v>24530</v>
          </cell>
          <cell r="U160">
            <v>24530</v>
          </cell>
          <cell r="V160">
            <v>2834880</v>
          </cell>
          <cell r="W160">
            <v>0</v>
          </cell>
          <cell r="X160">
            <v>2834880</v>
          </cell>
          <cell r="Y160" t="str">
            <v>172-00-0029428-2</v>
          </cell>
        </row>
        <row r="161">
          <cell r="C161" t="str">
            <v>YENDI SINAGA</v>
          </cell>
          <cell r="D161" t="str">
            <v>AWAK I</v>
          </cell>
          <cell r="E161" t="str">
            <v>16/18 KL (Fleksible)</v>
          </cell>
          <cell r="F161" t="str">
            <v>PGT</v>
          </cell>
          <cell r="G161">
            <v>20</v>
          </cell>
          <cell r="H161">
            <v>24</v>
          </cell>
          <cell r="I161">
            <v>2028000</v>
          </cell>
          <cell r="J161">
            <v>425000</v>
          </cell>
          <cell r="K161">
            <v>2453000</v>
          </cell>
          <cell r="L161">
            <v>0</v>
          </cell>
          <cell r="M161">
            <v>10000</v>
          </cell>
          <cell r="N161">
            <v>10000</v>
          </cell>
          <cell r="O161">
            <v>0</v>
          </cell>
          <cell r="P161">
            <v>0</v>
          </cell>
          <cell r="Q161">
            <v>480000</v>
          </cell>
          <cell r="R161">
            <v>2933000</v>
          </cell>
          <cell r="S161">
            <v>49060</v>
          </cell>
          <cell r="T161">
            <v>24530</v>
          </cell>
          <cell r="U161">
            <v>24530</v>
          </cell>
          <cell r="V161">
            <v>2834880</v>
          </cell>
          <cell r="W161">
            <v>0</v>
          </cell>
          <cell r="X161">
            <v>2834880</v>
          </cell>
          <cell r="Y161" t="str">
            <v>172-00-0030144-2</v>
          </cell>
        </row>
        <row r="162">
          <cell r="C162" t="str">
            <v>ZAHAR DIMON</v>
          </cell>
          <cell r="D162" t="str">
            <v>AWAK I</v>
          </cell>
          <cell r="E162" t="str">
            <v>16/18 KL (Fleksible)</v>
          </cell>
          <cell r="F162" t="str">
            <v>PGT</v>
          </cell>
          <cell r="G162">
            <v>17</v>
          </cell>
          <cell r="H162">
            <v>24</v>
          </cell>
          <cell r="I162">
            <v>2028000</v>
          </cell>
          <cell r="J162">
            <v>425000</v>
          </cell>
          <cell r="K162">
            <v>2453000</v>
          </cell>
          <cell r="L162">
            <v>0</v>
          </cell>
          <cell r="M162">
            <v>10000</v>
          </cell>
          <cell r="N162">
            <v>10000</v>
          </cell>
          <cell r="O162">
            <v>0</v>
          </cell>
          <cell r="P162">
            <v>0</v>
          </cell>
          <cell r="Q162">
            <v>480000</v>
          </cell>
          <cell r="R162">
            <v>2933000</v>
          </cell>
          <cell r="S162">
            <v>49060</v>
          </cell>
          <cell r="T162">
            <v>24530</v>
          </cell>
          <cell r="U162">
            <v>24530</v>
          </cell>
          <cell r="V162">
            <v>2834880</v>
          </cell>
          <cell r="W162">
            <v>0</v>
          </cell>
          <cell r="X162">
            <v>2834880</v>
          </cell>
          <cell r="Y162" t="str">
            <v>172-00-0029435-7</v>
          </cell>
        </row>
        <row r="163">
          <cell r="C163" t="str">
            <v>ZAILANI</v>
          </cell>
          <cell r="D163" t="str">
            <v>AWAK I</v>
          </cell>
          <cell r="E163" t="str">
            <v>16/18 KL (Fleksible)</v>
          </cell>
          <cell r="F163" t="str">
            <v>PGT</v>
          </cell>
          <cell r="G163">
            <v>22</v>
          </cell>
          <cell r="H163">
            <v>24</v>
          </cell>
          <cell r="I163">
            <v>2028000</v>
          </cell>
          <cell r="J163">
            <v>425000</v>
          </cell>
          <cell r="K163">
            <v>2453000</v>
          </cell>
          <cell r="L163">
            <v>0</v>
          </cell>
          <cell r="M163">
            <v>10000</v>
          </cell>
          <cell r="N163">
            <v>10000</v>
          </cell>
          <cell r="O163">
            <v>0</v>
          </cell>
          <cell r="P163">
            <v>0</v>
          </cell>
          <cell r="Q163">
            <v>480000</v>
          </cell>
          <cell r="R163">
            <v>2933000</v>
          </cell>
          <cell r="S163">
            <v>49060</v>
          </cell>
          <cell r="T163">
            <v>24530</v>
          </cell>
          <cell r="U163">
            <v>24530</v>
          </cell>
          <cell r="V163">
            <v>2834880</v>
          </cell>
          <cell r="W163">
            <v>0</v>
          </cell>
          <cell r="X163">
            <v>2834880</v>
          </cell>
          <cell r="Y163" t="str">
            <v>172-00-0030260-6</v>
          </cell>
        </row>
        <row r="171">
          <cell r="C171" t="str">
            <v>ABDULLAH</v>
          </cell>
          <cell r="D171" t="str">
            <v>AWAK II</v>
          </cell>
          <cell r="E171" t="str">
            <v>-</v>
          </cell>
          <cell r="F171" t="str">
            <v>-</v>
          </cell>
          <cell r="G171">
            <v>25</v>
          </cell>
          <cell r="H171">
            <v>24</v>
          </cell>
          <cell r="I171">
            <v>2028000</v>
          </cell>
          <cell r="J171">
            <v>425000</v>
          </cell>
          <cell r="K171">
            <v>2453000</v>
          </cell>
          <cell r="L171">
            <v>0</v>
          </cell>
          <cell r="M171">
            <v>0</v>
          </cell>
          <cell r="N171">
            <v>7000</v>
          </cell>
          <cell r="O171">
            <v>0</v>
          </cell>
          <cell r="P171">
            <v>0</v>
          </cell>
          <cell r="Q171">
            <v>168000</v>
          </cell>
          <cell r="R171">
            <v>2621000</v>
          </cell>
          <cell r="S171">
            <v>49060</v>
          </cell>
          <cell r="T171">
            <v>24530</v>
          </cell>
          <cell r="U171">
            <v>24530</v>
          </cell>
          <cell r="V171">
            <v>2522880</v>
          </cell>
          <cell r="W171">
            <v>0</v>
          </cell>
          <cell r="X171">
            <v>2522880</v>
          </cell>
          <cell r="Y171" t="str">
            <v>172-00-0029451-4</v>
          </cell>
        </row>
        <row r="172">
          <cell r="C172" t="str">
            <v>ACHMAT</v>
          </cell>
          <cell r="D172" t="str">
            <v>AWAK II</v>
          </cell>
          <cell r="E172" t="str">
            <v>-</v>
          </cell>
          <cell r="F172" t="str">
            <v>-</v>
          </cell>
          <cell r="G172">
            <v>25</v>
          </cell>
          <cell r="H172">
            <v>24</v>
          </cell>
          <cell r="I172">
            <v>2028000</v>
          </cell>
          <cell r="J172">
            <v>425000</v>
          </cell>
          <cell r="K172">
            <v>2453000</v>
          </cell>
          <cell r="L172">
            <v>0</v>
          </cell>
          <cell r="M172">
            <v>0</v>
          </cell>
          <cell r="N172">
            <v>7000</v>
          </cell>
          <cell r="O172">
            <v>0</v>
          </cell>
          <cell r="P172">
            <v>0</v>
          </cell>
          <cell r="Q172">
            <v>168000</v>
          </cell>
          <cell r="R172">
            <v>2621000</v>
          </cell>
          <cell r="S172">
            <v>49060</v>
          </cell>
          <cell r="T172">
            <v>24530</v>
          </cell>
          <cell r="U172">
            <v>24530</v>
          </cell>
          <cell r="V172">
            <v>2522880</v>
          </cell>
          <cell r="W172">
            <v>0</v>
          </cell>
          <cell r="X172">
            <v>2522880</v>
          </cell>
          <cell r="Y172" t="str">
            <v>172-00-0029518-0</v>
          </cell>
        </row>
        <row r="173">
          <cell r="C173" t="str">
            <v>AFRIYANTO</v>
          </cell>
          <cell r="D173" t="str">
            <v>AWAK II</v>
          </cell>
          <cell r="E173" t="str">
            <v>-</v>
          </cell>
          <cell r="F173" t="str">
            <v>-</v>
          </cell>
          <cell r="G173">
            <v>25</v>
          </cell>
          <cell r="H173">
            <v>24</v>
          </cell>
          <cell r="I173">
            <v>2028000</v>
          </cell>
          <cell r="J173">
            <v>425000</v>
          </cell>
          <cell r="K173">
            <v>2453000</v>
          </cell>
          <cell r="L173">
            <v>0</v>
          </cell>
          <cell r="M173">
            <v>0</v>
          </cell>
          <cell r="N173">
            <v>7000</v>
          </cell>
          <cell r="O173">
            <v>0</v>
          </cell>
          <cell r="P173">
            <v>0</v>
          </cell>
          <cell r="Q173">
            <v>168000</v>
          </cell>
          <cell r="R173">
            <v>2621000</v>
          </cell>
          <cell r="S173">
            <v>49060</v>
          </cell>
          <cell r="T173">
            <v>24530</v>
          </cell>
          <cell r="U173">
            <v>24530</v>
          </cell>
          <cell r="V173">
            <v>2522880</v>
          </cell>
          <cell r="W173">
            <v>0</v>
          </cell>
          <cell r="X173">
            <v>2522880</v>
          </cell>
          <cell r="Y173" t="str">
            <v>900-00-2163419-2</v>
          </cell>
        </row>
        <row r="174">
          <cell r="C174" t="str">
            <v>AFRIZAL</v>
          </cell>
          <cell r="D174" t="str">
            <v>AWAK II</v>
          </cell>
          <cell r="E174" t="str">
            <v>-</v>
          </cell>
          <cell r="F174" t="str">
            <v>-</v>
          </cell>
          <cell r="G174">
            <v>25</v>
          </cell>
          <cell r="H174">
            <v>24</v>
          </cell>
          <cell r="I174">
            <v>2028000</v>
          </cell>
          <cell r="J174">
            <v>425000</v>
          </cell>
          <cell r="K174">
            <v>2453000</v>
          </cell>
          <cell r="L174">
            <v>0</v>
          </cell>
          <cell r="M174">
            <v>0</v>
          </cell>
          <cell r="N174">
            <v>7000</v>
          </cell>
          <cell r="O174">
            <v>0</v>
          </cell>
          <cell r="P174">
            <v>0</v>
          </cell>
          <cell r="Q174">
            <v>168000</v>
          </cell>
          <cell r="R174">
            <v>2621000</v>
          </cell>
          <cell r="S174">
            <v>49060</v>
          </cell>
          <cell r="T174">
            <v>24530</v>
          </cell>
          <cell r="U174">
            <v>24530</v>
          </cell>
          <cell r="V174">
            <v>2522880</v>
          </cell>
          <cell r="W174">
            <v>0</v>
          </cell>
          <cell r="X174">
            <v>2522880</v>
          </cell>
          <cell r="Y174" t="str">
            <v>172-00-0029438-1</v>
          </cell>
        </row>
        <row r="175">
          <cell r="C175" t="str">
            <v>AFRIZAL RAZAK</v>
          </cell>
          <cell r="D175" t="str">
            <v>AWAK II</v>
          </cell>
          <cell r="E175" t="str">
            <v>-</v>
          </cell>
          <cell r="F175" t="str">
            <v>-</v>
          </cell>
          <cell r="G175">
            <v>27</v>
          </cell>
          <cell r="H175">
            <v>24</v>
          </cell>
          <cell r="I175">
            <v>2028000</v>
          </cell>
          <cell r="J175">
            <v>425000</v>
          </cell>
          <cell r="K175">
            <v>2453000</v>
          </cell>
          <cell r="L175">
            <v>0</v>
          </cell>
          <cell r="M175">
            <v>0</v>
          </cell>
          <cell r="N175">
            <v>7000</v>
          </cell>
          <cell r="O175">
            <v>0</v>
          </cell>
          <cell r="P175">
            <v>0</v>
          </cell>
          <cell r="Q175">
            <v>168000</v>
          </cell>
          <cell r="R175">
            <v>2621000</v>
          </cell>
          <cell r="S175">
            <v>49060</v>
          </cell>
          <cell r="T175">
            <v>24530</v>
          </cell>
          <cell r="U175">
            <v>24530</v>
          </cell>
          <cell r="V175">
            <v>2522880</v>
          </cell>
          <cell r="W175">
            <v>0</v>
          </cell>
          <cell r="X175">
            <v>2522880</v>
          </cell>
          <cell r="Y175" t="str">
            <v>172-00-0042619-9</v>
          </cell>
        </row>
        <row r="176">
          <cell r="C176" t="str">
            <v>AGUS SALIM</v>
          </cell>
          <cell r="D176" t="str">
            <v>AWAK II</v>
          </cell>
          <cell r="E176" t="str">
            <v>-</v>
          </cell>
          <cell r="F176" t="str">
            <v>-</v>
          </cell>
          <cell r="G176">
            <v>20</v>
          </cell>
          <cell r="H176">
            <v>24</v>
          </cell>
          <cell r="I176">
            <v>2028000</v>
          </cell>
          <cell r="J176">
            <v>425000</v>
          </cell>
          <cell r="K176">
            <v>2453000</v>
          </cell>
          <cell r="L176">
            <v>0</v>
          </cell>
          <cell r="M176">
            <v>0</v>
          </cell>
          <cell r="N176">
            <v>7000</v>
          </cell>
          <cell r="O176">
            <v>0</v>
          </cell>
          <cell r="P176">
            <v>0</v>
          </cell>
          <cell r="Q176">
            <v>168000</v>
          </cell>
          <cell r="R176">
            <v>2621000</v>
          </cell>
          <cell r="S176">
            <v>49060</v>
          </cell>
          <cell r="T176">
            <v>24530</v>
          </cell>
          <cell r="U176">
            <v>24530</v>
          </cell>
          <cell r="V176">
            <v>2522880</v>
          </cell>
          <cell r="W176">
            <v>0</v>
          </cell>
          <cell r="X176">
            <v>2522880</v>
          </cell>
          <cell r="Y176" t="str">
            <v>172-00-0060888-7</v>
          </cell>
        </row>
        <row r="177">
          <cell r="C177" t="str">
            <v>AGUS SUWITO</v>
          </cell>
          <cell r="D177" t="str">
            <v>AWAK II</v>
          </cell>
          <cell r="E177" t="str">
            <v>-</v>
          </cell>
          <cell r="F177" t="str">
            <v>-</v>
          </cell>
          <cell r="G177">
            <v>26</v>
          </cell>
          <cell r="H177">
            <v>24</v>
          </cell>
          <cell r="I177">
            <v>2028000</v>
          </cell>
          <cell r="J177">
            <v>425000</v>
          </cell>
          <cell r="K177">
            <v>2453000</v>
          </cell>
          <cell r="L177">
            <v>0</v>
          </cell>
          <cell r="M177">
            <v>0</v>
          </cell>
          <cell r="N177">
            <v>7000</v>
          </cell>
          <cell r="O177">
            <v>0</v>
          </cell>
          <cell r="P177">
            <v>0</v>
          </cell>
          <cell r="Q177">
            <v>168000</v>
          </cell>
          <cell r="R177">
            <v>2621000</v>
          </cell>
          <cell r="S177">
            <v>49060</v>
          </cell>
          <cell r="T177">
            <v>24530</v>
          </cell>
          <cell r="U177">
            <v>24530</v>
          </cell>
          <cell r="V177">
            <v>2522880</v>
          </cell>
          <cell r="W177">
            <v>0</v>
          </cell>
          <cell r="X177">
            <v>2522880</v>
          </cell>
          <cell r="Y177" t="str">
            <v>172-00-0030262-2</v>
          </cell>
        </row>
        <row r="178">
          <cell r="C178" t="str">
            <v>AH SANI FADLI</v>
          </cell>
          <cell r="D178" t="str">
            <v>AWAK II</v>
          </cell>
          <cell r="E178" t="str">
            <v>-</v>
          </cell>
          <cell r="F178" t="str">
            <v>-</v>
          </cell>
          <cell r="G178">
            <v>21</v>
          </cell>
          <cell r="H178">
            <v>24</v>
          </cell>
          <cell r="I178">
            <v>2028000</v>
          </cell>
          <cell r="J178">
            <v>425000</v>
          </cell>
          <cell r="K178">
            <v>2453000</v>
          </cell>
          <cell r="L178">
            <v>0</v>
          </cell>
          <cell r="M178">
            <v>0</v>
          </cell>
          <cell r="N178">
            <v>7000</v>
          </cell>
          <cell r="O178">
            <v>0</v>
          </cell>
          <cell r="P178">
            <v>0</v>
          </cell>
          <cell r="Q178">
            <v>168000</v>
          </cell>
          <cell r="R178">
            <v>2621000</v>
          </cell>
          <cell r="S178">
            <v>49060</v>
          </cell>
          <cell r="T178">
            <v>24530</v>
          </cell>
          <cell r="U178">
            <v>24530</v>
          </cell>
          <cell r="V178">
            <v>2522880</v>
          </cell>
          <cell r="W178">
            <v>0</v>
          </cell>
          <cell r="X178">
            <v>2522880</v>
          </cell>
          <cell r="Y178" t="str">
            <v>172-00-0060891-1</v>
          </cell>
        </row>
        <row r="179">
          <cell r="C179" t="str">
            <v>AHMAD SYAFRI</v>
          </cell>
          <cell r="D179" t="str">
            <v>AWAK II</v>
          </cell>
          <cell r="E179" t="str">
            <v>-</v>
          </cell>
          <cell r="F179" t="str">
            <v>-</v>
          </cell>
          <cell r="G179">
            <v>27</v>
          </cell>
          <cell r="H179">
            <v>24</v>
          </cell>
          <cell r="I179">
            <v>2028000</v>
          </cell>
          <cell r="J179">
            <v>425000</v>
          </cell>
          <cell r="K179">
            <v>2453000</v>
          </cell>
          <cell r="L179">
            <v>0</v>
          </cell>
          <cell r="M179">
            <v>0</v>
          </cell>
          <cell r="N179">
            <v>7000</v>
          </cell>
          <cell r="O179">
            <v>0</v>
          </cell>
          <cell r="P179">
            <v>0</v>
          </cell>
          <cell r="Q179">
            <v>168000</v>
          </cell>
          <cell r="R179">
            <v>2621000</v>
          </cell>
          <cell r="S179">
            <v>49060</v>
          </cell>
          <cell r="T179">
            <v>24530</v>
          </cell>
          <cell r="U179">
            <v>24530</v>
          </cell>
          <cell r="V179">
            <v>2522880</v>
          </cell>
          <cell r="W179">
            <v>0</v>
          </cell>
          <cell r="X179">
            <v>2522880</v>
          </cell>
          <cell r="Y179" t="str">
            <v>172-00-0060879-6</v>
          </cell>
        </row>
        <row r="180">
          <cell r="C180" t="str">
            <v>AJUAR</v>
          </cell>
          <cell r="D180" t="str">
            <v>AWAK II</v>
          </cell>
          <cell r="E180" t="str">
            <v>-</v>
          </cell>
          <cell r="F180" t="str">
            <v>-</v>
          </cell>
          <cell r="G180">
            <v>13</v>
          </cell>
          <cell r="H180">
            <v>13</v>
          </cell>
          <cell r="I180">
            <v>2028000</v>
          </cell>
          <cell r="J180">
            <v>425000</v>
          </cell>
          <cell r="K180">
            <v>2453000</v>
          </cell>
          <cell r="L180">
            <v>0</v>
          </cell>
          <cell r="M180">
            <v>0</v>
          </cell>
          <cell r="N180">
            <v>7000</v>
          </cell>
          <cell r="O180">
            <v>0</v>
          </cell>
          <cell r="P180">
            <v>0</v>
          </cell>
          <cell r="Q180">
            <v>91000</v>
          </cell>
          <cell r="R180">
            <v>2544000</v>
          </cell>
          <cell r="S180">
            <v>49060</v>
          </cell>
          <cell r="T180">
            <v>24530</v>
          </cell>
          <cell r="U180">
            <v>24530</v>
          </cell>
          <cell r="V180">
            <v>2445880</v>
          </cell>
          <cell r="W180">
            <v>0</v>
          </cell>
          <cell r="X180">
            <v>2445880</v>
          </cell>
          <cell r="Y180" t="str">
            <v>172-00-0029675-8</v>
          </cell>
        </row>
        <row r="181">
          <cell r="C181" t="str">
            <v>ALEX SANDER TAMBA</v>
          </cell>
          <cell r="D181" t="str">
            <v>AWAK II</v>
          </cell>
          <cell r="E181" t="str">
            <v>-</v>
          </cell>
          <cell r="F181" t="str">
            <v>-</v>
          </cell>
          <cell r="G181">
            <v>18</v>
          </cell>
          <cell r="H181">
            <v>24</v>
          </cell>
          <cell r="I181">
            <v>2028000</v>
          </cell>
          <cell r="J181">
            <v>425000</v>
          </cell>
          <cell r="K181">
            <v>2453000</v>
          </cell>
          <cell r="L181">
            <v>0</v>
          </cell>
          <cell r="M181">
            <v>0</v>
          </cell>
          <cell r="N181">
            <v>7000</v>
          </cell>
          <cell r="O181">
            <v>0</v>
          </cell>
          <cell r="P181">
            <v>0</v>
          </cell>
          <cell r="Q181">
            <v>168000</v>
          </cell>
          <cell r="R181">
            <v>2621000</v>
          </cell>
          <cell r="S181">
            <v>49060</v>
          </cell>
          <cell r="T181">
            <v>24530</v>
          </cell>
          <cell r="U181">
            <v>24530</v>
          </cell>
          <cell r="V181">
            <v>2522880</v>
          </cell>
          <cell r="W181">
            <v>0</v>
          </cell>
          <cell r="X181">
            <v>2522880</v>
          </cell>
          <cell r="Y181" t="str">
            <v>172-00-0042421-0</v>
          </cell>
        </row>
        <row r="182">
          <cell r="C182" t="str">
            <v>ALI WARDANA LUBIS</v>
          </cell>
          <cell r="D182" t="str">
            <v>AWAK II</v>
          </cell>
          <cell r="E182" t="str">
            <v>-</v>
          </cell>
          <cell r="F182" t="str">
            <v>-</v>
          </cell>
          <cell r="G182">
            <v>26</v>
          </cell>
          <cell r="H182">
            <v>24</v>
          </cell>
          <cell r="I182">
            <v>2028000</v>
          </cell>
          <cell r="J182">
            <v>425000</v>
          </cell>
          <cell r="K182">
            <v>2453000</v>
          </cell>
          <cell r="L182">
            <v>0</v>
          </cell>
          <cell r="M182">
            <v>0</v>
          </cell>
          <cell r="N182">
            <v>7000</v>
          </cell>
          <cell r="O182">
            <v>0</v>
          </cell>
          <cell r="P182">
            <v>0</v>
          </cell>
          <cell r="Q182">
            <v>168000</v>
          </cell>
          <cell r="R182">
            <v>2621000</v>
          </cell>
          <cell r="S182">
            <v>49060</v>
          </cell>
          <cell r="T182">
            <v>24530</v>
          </cell>
          <cell r="U182">
            <v>24530</v>
          </cell>
          <cell r="V182">
            <v>2522880</v>
          </cell>
          <cell r="W182">
            <v>0</v>
          </cell>
          <cell r="X182">
            <v>2522880</v>
          </cell>
          <cell r="Y182" t="str">
            <v>172-00-0029349-0</v>
          </cell>
        </row>
        <row r="183">
          <cell r="C183" t="str">
            <v>AMRULLAH LUBIS</v>
          </cell>
          <cell r="D183" t="str">
            <v>AWAK II</v>
          </cell>
          <cell r="E183" t="str">
            <v>-</v>
          </cell>
          <cell r="F183" t="str">
            <v>-</v>
          </cell>
          <cell r="G183">
            <v>23</v>
          </cell>
          <cell r="H183">
            <v>21</v>
          </cell>
          <cell r="I183">
            <v>2028000</v>
          </cell>
          <cell r="J183">
            <v>425000</v>
          </cell>
          <cell r="K183">
            <v>2453000</v>
          </cell>
          <cell r="L183">
            <v>0</v>
          </cell>
          <cell r="M183">
            <v>0</v>
          </cell>
          <cell r="N183">
            <v>7000</v>
          </cell>
          <cell r="O183">
            <v>0</v>
          </cell>
          <cell r="P183">
            <v>0</v>
          </cell>
          <cell r="Q183">
            <v>147000</v>
          </cell>
          <cell r="R183">
            <v>2600000</v>
          </cell>
          <cell r="S183">
            <v>49060</v>
          </cell>
          <cell r="T183">
            <v>24530</v>
          </cell>
          <cell r="U183">
            <v>24530</v>
          </cell>
          <cell r="V183">
            <v>2501880</v>
          </cell>
          <cell r="W183">
            <v>0</v>
          </cell>
          <cell r="X183">
            <v>2501880</v>
          </cell>
          <cell r="Y183" t="str">
            <v>172-00-0029658-4</v>
          </cell>
        </row>
        <row r="184">
          <cell r="C184" t="str">
            <v>ANDRI AFDITIYA LUBIS</v>
          </cell>
          <cell r="D184" t="str">
            <v>AWAK II</v>
          </cell>
          <cell r="E184" t="str">
            <v>-</v>
          </cell>
          <cell r="F184" t="str">
            <v>-</v>
          </cell>
          <cell r="G184">
            <v>22</v>
          </cell>
          <cell r="H184">
            <v>24</v>
          </cell>
          <cell r="I184">
            <v>2028000</v>
          </cell>
          <cell r="J184">
            <v>425000</v>
          </cell>
          <cell r="K184">
            <v>2453000</v>
          </cell>
          <cell r="L184">
            <v>0</v>
          </cell>
          <cell r="M184">
            <v>0</v>
          </cell>
          <cell r="N184">
            <v>7000</v>
          </cell>
          <cell r="O184">
            <v>0</v>
          </cell>
          <cell r="P184">
            <v>0</v>
          </cell>
          <cell r="Q184">
            <v>168000</v>
          </cell>
          <cell r="R184">
            <v>2621000</v>
          </cell>
          <cell r="S184">
            <v>49060</v>
          </cell>
          <cell r="T184">
            <v>24530</v>
          </cell>
          <cell r="U184">
            <v>24530</v>
          </cell>
          <cell r="V184">
            <v>2522880</v>
          </cell>
          <cell r="W184">
            <v>0</v>
          </cell>
          <cell r="X184">
            <v>2522880</v>
          </cell>
          <cell r="Y184" t="str">
            <v>108-00-1288948-2</v>
          </cell>
        </row>
        <row r="185">
          <cell r="C185" t="str">
            <v>ANDRIANTO</v>
          </cell>
          <cell r="D185" t="str">
            <v>AWAK II</v>
          </cell>
          <cell r="E185" t="str">
            <v>-</v>
          </cell>
          <cell r="F185" t="str">
            <v>-</v>
          </cell>
          <cell r="G185">
            <v>30</v>
          </cell>
          <cell r="H185">
            <v>24</v>
          </cell>
          <cell r="I185">
            <v>2028000</v>
          </cell>
          <cell r="J185">
            <v>425000</v>
          </cell>
          <cell r="K185">
            <v>2453000</v>
          </cell>
          <cell r="L185">
            <v>0</v>
          </cell>
          <cell r="M185">
            <v>0</v>
          </cell>
          <cell r="N185">
            <v>7000</v>
          </cell>
          <cell r="O185">
            <v>0</v>
          </cell>
          <cell r="P185">
            <v>0</v>
          </cell>
          <cell r="Q185">
            <v>168000</v>
          </cell>
          <cell r="R185">
            <v>2621000</v>
          </cell>
          <cell r="S185">
            <v>49060</v>
          </cell>
          <cell r="T185">
            <v>24530</v>
          </cell>
          <cell r="U185">
            <v>24530</v>
          </cell>
          <cell r="V185">
            <v>2522880</v>
          </cell>
          <cell r="W185">
            <v>0</v>
          </cell>
          <cell r="X185">
            <v>2522880</v>
          </cell>
          <cell r="Y185" t="str">
            <v>172-00-0030138-4</v>
          </cell>
        </row>
        <row r="186">
          <cell r="C186" t="str">
            <v>ANGGA JEVRIKA</v>
          </cell>
          <cell r="D186" t="str">
            <v>AWAK II</v>
          </cell>
          <cell r="E186" t="str">
            <v>-</v>
          </cell>
          <cell r="F186" t="str">
            <v>-</v>
          </cell>
          <cell r="G186">
            <v>18</v>
          </cell>
          <cell r="H186">
            <v>24</v>
          </cell>
          <cell r="I186">
            <v>2028000</v>
          </cell>
          <cell r="J186">
            <v>425000</v>
          </cell>
          <cell r="K186">
            <v>2453000</v>
          </cell>
          <cell r="L186">
            <v>0</v>
          </cell>
          <cell r="M186">
            <v>0</v>
          </cell>
          <cell r="N186">
            <v>7000</v>
          </cell>
          <cell r="O186">
            <v>0</v>
          </cell>
          <cell r="P186">
            <v>0</v>
          </cell>
          <cell r="Q186">
            <v>168000</v>
          </cell>
          <cell r="R186">
            <v>2621000</v>
          </cell>
          <cell r="S186">
            <v>49060</v>
          </cell>
          <cell r="T186">
            <v>24530</v>
          </cell>
          <cell r="U186">
            <v>24530</v>
          </cell>
          <cell r="V186">
            <v>2522880</v>
          </cell>
          <cell r="W186">
            <v>0</v>
          </cell>
          <cell r="X186">
            <v>2522880</v>
          </cell>
          <cell r="Y186" t="str">
            <v>172-00-0059949-0</v>
          </cell>
        </row>
        <row r="187">
          <cell r="C187" t="str">
            <v>ANTONIUS SUSIAWAN</v>
          </cell>
          <cell r="D187" t="str">
            <v>AWAK II</v>
          </cell>
          <cell r="E187" t="str">
            <v>-</v>
          </cell>
          <cell r="F187" t="str">
            <v>-</v>
          </cell>
          <cell r="G187">
            <v>16</v>
          </cell>
          <cell r="H187">
            <v>24</v>
          </cell>
          <cell r="I187">
            <v>2028000</v>
          </cell>
          <cell r="J187">
            <v>425000</v>
          </cell>
          <cell r="K187">
            <v>2453000</v>
          </cell>
          <cell r="L187">
            <v>0</v>
          </cell>
          <cell r="M187">
            <v>0</v>
          </cell>
          <cell r="N187">
            <v>7000</v>
          </cell>
          <cell r="O187">
            <v>0</v>
          </cell>
          <cell r="P187">
            <v>0</v>
          </cell>
          <cell r="Q187">
            <v>168000</v>
          </cell>
          <cell r="R187">
            <v>2621000</v>
          </cell>
          <cell r="S187">
            <v>49060</v>
          </cell>
          <cell r="T187">
            <v>24530</v>
          </cell>
          <cell r="U187">
            <v>24530</v>
          </cell>
          <cell r="V187">
            <v>2522880</v>
          </cell>
          <cell r="W187">
            <v>0</v>
          </cell>
          <cell r="X187">
            <v>2522880</v>
          </cell>
          <cell r="Y187" t="str">
            <v>172-00-0029459-7</v>
          </cell>
        </row>
        <row r="188">
          <cell r="C188" t="str">
            <v>ARI AFRIANTO</v>
          </cell>
          <cell r="D188" t="str">
            <v>AWAK II</v>
          </cell>
          <cell r="E188" t="str">
            <v>-</v>
          </cell>
          <cell r="F188" t="str">
            <v>-</v>
          </cell>
          <cell r="G188">
            <v>28</v>
          </cell>
          <cell r="H188">
            <v>24</v>
          </cell>
          <cell r="I188">
            <v>2028000</v>
          </cell>
          <cell r="J188">
            <v>425000</v>
          </cell>
          <cell r="K188">
            <v>2453000</v>
          </cell>
          <cell r="L188">
            <v>0</v>
          </cell>
          <cell r="M188">
            <v>0</v>
          </cell>
          <cell r="N188">
            <v>7000</v>
          </cell>
          <cell r="O188">
            <v>0</v>
          </cell>
          <cell r="P188">
            <v>0</v>
          </cell>
          <cell r="Q188">
            <v>168000</v>
          </cell>
          <cell r="R188">
            <v>2621000</v>
          </cell>
          <cell r="S188">
            <v>49060</v>
          </cell>
          <cell r="T188">
            <v>24530</v>
          </cell>
          <cell r="U188">
            <v>24530</v>
          </cell>
          <cell r="V188">
            <v>2522880</v>
          </cell>
          <cell r="W188">
            <v>0</v>
          </cell>
          <cell r="X188">
            <v>2522880</v>
          </cell>
          <cell r="Y188" t="str">
            <v>172-00-0030265-5</v>
          </cell>
        </row>
        <row r="189">
          <cell r="C189" t="str">
            <v>ARVIS MARIANDI</v>
          </cell>
          <cell r="D189" t="str">
            <v>AWAK II</v>
          </cell>
          <cell r="E189" t="str">
            <v>-</v>
          </cell>
          <cell r="F189" t="str">
            <v>-</v>
          </cell>
          <cell r="G189">
            <v>28</v>
          </cell>
          <cell r="H189">
            <v>24</v>
          </cell>
          <cell r="I189">
            <v>2028000</v>
          </cell>
          <cell r="J189">
            <v>425000</v>
          </cell>
          <cell r="K189">
            <v>2453000</v>
          </cell>
          <cell r="L189">
            <v>0</v>
          </cell>
          <cell r="M189">
            <v>0</v>
          </cell>
          <cell r="N189">
            <v>7000</v>
          </cell>
          <cell r="O189">
            <v>0</v>
          </cell>
          <cell r="P189">
            <v>0</v>
          </cell>
          <cell r="Q189">
            <v>168000</v>
          </cell>
          <cell r="R189">
            <v>2621000</v>
          </cell>
          <cell r="S189">
            <v>49060</v>
          </cell>
          <cell r="T189">
            <v>24530</v>
          </cell>
          <cell r="U189">
            <v>24530</v>
          </cell>
          <cell r="V189">
            <v>2522880</v>
          </cell>
          <cell r="W189">
            <v>0</v>
          </cell>
          <cell r="X189">
            <v>2522880</v>
          </cell>
          <cell r="Y189" t="str">
            <v>172-00-0029519-8</v>
          </cell>
        </row>
        <row r="190">
          <cell r="C190" t="str">
            <v>BASIRAN [BELUM ADA</v>
          </cell>
          <cell r="D190" t="str">
            <v>AWAK II</v>
          </cell>
          <cell r="E190" t="str">
            <v>-</v>
          </cell>
          <cell r="F190" t="str">
            <v>-</v>
          </cell>
          <cell r="G190">
            <v>24</v>
          </cell>
          <cell r="H190">
            <v>24</v>
          </cell>
          <cell r="I190">
            <v>2028000</v>
          </cell>
          <cell r="J190">
            <v>425000</v>
          </cell>
          <cell r="K190">
            <v>2453000</v>
          </cell>
          <cell r="L190">
            <v>0</v>
          </cell>
          <cell r="M190">
            <v>0</v>
          </cell>
          <cell r="N190">
            <v>7000</v>
          </cell>
          <cell r="O190">
            <v>0</v>
          </cell>
          <cell r="P190">
            <v>0</v>
          </cell>
          <cell r="Q190">
            <v>168000</v>
          </cell>
          <cell r="R190">
            <v>2621000</v>
          </cell>
          <cell r="S190">
            <v>49060</v>
          </cell>
          <cell r="T190">
            <v>24530</v>
          </cell>
          <cell r="U190">
            <v>24530</v>
          </cell>
          <cell r="V190">
            <v>2522880</v>
          </cell>
          <cell r="W190">
            <v>0</v>
          </cell>
          <cell r="X190">
            <v>2522880</v>
          </cell>
          <cell r="Y190" t="str">
            <v>172-00-0068281-7</v>
          </cell>
        </row>
        <row r="191">
          <cell r="C191" t="str">
            <v>BERLIN SIRAIT</v>
          </cell>
          <cell r="D191" t="str">
            <v>AWAK II</v>
          </cell>
          <cell r="E191" t="str">
            <v>-</v>
          </cell>
          <cell r="F191" t="str">
            <v>-</v>
          </cell>
          <cell r="G191">
            <v>18</v>
          </cell>
          <cell r="H191">
            <v>24</v>
          </cell>
          <cell r="I191">
            <v>2028000</v>
          </cell>
          <cell r="J191">
            <v>425000</v>
          </cell>
          <cell r="K191">
            <v>2453000</v>
          </cell>
          <cell r="L191">
            <v>0</v>
          </cell>
          <cell r="M191">
            <v>0</v>
          </cell>
          <cell r="N191">
            <v>7000</v>
          </cell>
          <cell r="O191">
            <v>0</v>
          </cell>
          <cell r="P191">
            <v>0</v>
          </cell>
          <cell r="Q191">
            <v>168000</v>
          </cell>
          <cell r="R191">
            <v>2621000</v>
          </cell>
          <cell r="S191">
            <v>49060</v>
          </cell>
          <cell r="T191">
            <v>24530</v>
          </cell>
          <cell r="U191">
            <v>24530</v>
          </cell>
          <cell r="V191">
            <v>2522880</v>
          </cell>
          <cell r="W191">
            <v>0</v>
          </cell>
          <cell r="X191">
            <v>2522880</v>
          </cell>
          <cell r="Y191" t="str">
            <v>172-00-0060805-1</v>
          </cell>
        </row>
        <row r="192">
          <cell r="C192" t="str">
            <v>BUDI HARTONO</v>
          </cell>
          <cell r="D192" t="str">
            <v>AWAK II</v>
          </cell>
          <cell r="E192" t="str">
            <v>-</v>
          </cell>
          <cell r="F192" t="str">
            <v>-</v>
          </cell>
          <cell r="G192">
            <v>29</v>
          </cell>
          <cell r="H192">
            <v>24</v>
          </cell>
          <cell r="I192">
            <v>2028000</v>
          </cell>
          <cell r="J192">
            <v>425000</v>
          </cell>
          <cell r="K192">
            <v>2453000</v>
          </cell>
          <cell r="L192">
            <v>0</v>
          </cell>
          <cell r="M192">
            <v>0</v>
          </cell>
          <cell r="N192">
            <v>7000</v>
          </cell>
          <cell r="O192">
            <v>0</v>
          </cell>
          <cell r="P192">
            <v>0</v>
          </cell>
          <cell r="Q192">
            <v>168000</v>
          </cell>
          <cell r="R192">
            <v>2621000</v>
          </cell>
          <cell r="S192">
            <v>49060</v>
          </cell>
          <cell r="T192">
            <v>24530</v>
          </cell>
          <cell r="U192">
            <v>24530</v>
          </cell>
          <cell r="V192">
            <v>2522880</v>
          </cell>
          <cell r="W192">
            <v>0</v>
          </cell>
          <cell r="X192">
            <v>2522880</v>
          </cell>
          <cell r="Y192" t="str">
            <v>172-00-0029563-6</v>
          </cell>
        </row>
        <row r="193">
          <cell r="C193" t="str">
            <v>BUDI MUHAMMAD SYAFRIL</v>
          </cell>
          <cell r="D193" t="str">
            <v>AWAK II</v>
          </cell>
          <cell r="E193" t="str">
            <v>-</v>
          </cell>
          <cell r="F193" t="str">
            <v>-</v>
          </cell>
          <cell r="G193">
            <v>27</v>
          </cell>
          <cell r="H193">
            <v>24</v>
          </cell>
          <cell r="I193">
            <v>2028000</v>
          </cell>
          <cell r="J193">
            <v>425000</v>
          </cell>
          <cell r="K193">
            <v>2453000</v>
          </cell>
          <cell r="L193">
            <v>0</v>
          </cell>
          <cell r="M193">
            <v>0</v>
          </cell>
          <cell r="N193">
            <v>7000</v>
          </cell>
          <cell r="O193">
            <v>0</v>
          </cell>
          <cell r="P193">
            <v>0</v>
          </cell>
          <cell r="Q193">
            <v>168000</v>
          </cell>
          <cell r="R193">
            <v>2621000</v>
          </cell>
          <cell r="S193">
            <v>49060</v>
          </cell>
          <cell r="T193">
            <v>24530</v>
          </cell>
          <cell r="U193">
            <v>24530</v>
          </cell>
          <cell r="V193">
            <v>2522880</v>
          </cell>
          <cell r="W193">
            <v>0</v>
          </cell>
          <cell r="X193">
            <v>2522880</v>
          </cell>
          <cell r="Y193" t="str">
            <v>172-00-0059868-2</v>
          </cell>
        </row>
        <row r="194">
          <cell r="C194" t="str">
            <v>CANDRA</v>
          </cell>
          <cell r="D194" t="str">
            <v>AWAK II</v>
          </cell>
          <cell r="E194" t="str">
            <v>-</v>
          </cell>
          <cell r="F194" t="str">
            <v>-</v>
          </cell>
          <cell r="G194">
            <v>24</v>
          </cell>
          <cell r="H194">
            <v>24</v>
          </cell>
          <cell r="I194">
            <v>2028000</v>
          </cell>
          <cell r="J194">
            <v>425000</v>
          </cell>
          <cell r="K194">
            <v>2453000</v>
          </cell>
          <cell r="L194">
            <v>0</v>
          </cell>
          <cell r="M194">
            <v>0</v>
          </cell>
          <cell r="N194">
            <v>7000</v>
          </cell>
          <cell r="O194">
            <v>0</v>
          </cell>
          <cell r="P194">
            <v>0</v>
          </cell>
          <cell r="Q194">
            <v>168000</v>
          </cell>
          <cell r="R194">
            <v>2621000</v>
          </cell>
          <cell r="S194">
            <v>49060</v>
          </cell>
          <cell r="T194">
            <v>24530</v>
          </cell>
          <cell r="U194">
            <v>24530</v>
          </cell>
          <cell r="V194">
            <v>2522880</v>
          </cell>
          <cell r="W194">
            <v>0</v>
          </cell>
          <cell r="X194">
            <v>2522880</v>
          </cell>
          <cell r="Y194" t="str">
            <v>172-00-0029573-5</v>
          </cell>
        </row>
        <row r="195">
          <cell r="C195" t="str">
            <v>CANDRA HABIBI GULTOM</v>
          </cell>
          <cell r="D195" t="str">
            <v>AWAK II</v>
          </cell>
          <cell r="E195" t="str">
            <v>-</v>
          </cell>
          <cell r="F195" t="str">
            <v>-</v>
          </cell>
          <cell r="G195">
            <v>29</v>
          </cell>
          <cell r="H195">
            <v>24</v>
          </cell>
          <cell r="I195">
            <v>2028000</v>
          </cell>
          <cell r="J195">
            <v>425000</v>
          </cell>
          <cell r="K195">
            <v>2453000</v>
          </cell>
          <cell r="L195">
            <v>0</v>
          </cell>
          <cell r="M195">
            <v>0</v>
          </cell>
          <cell r="N195">
            <v>7000</v>
          </cell>
          <cell r="O195">
            <v>0</v>
          </cell>
          <cell r="P195">
            <v>0</v>
          </cell>
          <cell r="Q195">
            <v>168000</v>
          </cell>
          <cell r="R195">
            <v>2621000</v>
          </cell>
          <cell r="S195">
            <v>49060</v>
          </cell>
          <cell r="T195">
            <v>24530</v>
          </cell>
          <cell r="U195">
            <v>24530</v>
          </cell>
          <cell r="V195">
            <v>2522880</v>
          </cell>
          <cell r="W195">
            <v>0</v>
          </cell>
          <cell r="X195">
            <v>2522880</v>
          </cell>
          <cell r="Y195" t="str">
            <v>172-00-0060870-5</v>
          </cell>
        </row>
        <row r="196">
          <cell r="C196" t="str">
            <v>DADANG SAYAHPUTRA</v>
          </cell>
          <cell r="D196" t="str">
            <v>AWAK II</v>
          </cell>
          <cell r="E196" t="str">
            <v>-</v>
          </cell>
          <cell r="F196" t="str">
            <v>-</v>
          </cell>
          <cell r="G196">
            <v>20</v>
          </cell>
          <cell r="H196">
            <v>23</v>
          </cell>
          <cell r="I196">
            <v>2028000</v>
          </cell>
          <cell r="J196">
            <v>425000</v>
          </cell>
          <cell r="K196">
            <v>2453000</v>
          </cell>
          <cell r="L196">
            <v>0</v>
          </cell>
          <cell r="M196">
            <v>0</v>
          </cell>
          <cell r="N196">
            <v>7000</v>
          </cell>
          <cell r="O196">
            <v>0</v>
          </cell>
          <cell r="P196">
            <v>0</v>
          </cell>
          <cell r="Q196">
            <v>161000</v>
          </cell>
          <cell r="R196">
            <v>2614000</v>
          </cell>
          <cell r="S196">
            <v>49060</v>
          </cell>
          <cell r="T196">
            <v>24530</v>
          </cell>
          <cell r="U196">
            <v>24530</v>
          </cell>
          <cell r="V196">
            <v>2515880</v>
          </cell>
          <cell r="W196">
            <v>0</v>
          </cell>
          <cell r="X196">
            <v>2515880</v>
          </cell>
          <cell r="Y196" t="str">
            <v>172-00-0029678-2</v>
          </cell>
        </row>
        <row r="197">
          <cell r="C197" t="str">
            <v>DEARMA SILANGIT</v>
          </cell>
          <cell r="D197" t="str">
            <v>AWAK II</v>
          </cell>
          <cell r="E197" t="str">
            <v>-</v>
          </cell>
          <cell r="F197" t="str">
            <v>-</v>
          </cell>
          <cell r="G197">
            <v>13</v>
          </cell>
          <cell r="H197">
            <v>19</v>
          </cell>
          <cell r="I197">
            <v>2028000</v>
          </cell>
          <cell r="J197">
            <v>425000</v>
          </cell>
          <cell r="K197">
            <v>2453000</v>
          </cell>
          <cell r="L197">
            <v>0</v>
          </cell>
          <cell r="M197">
            <v>0</v>
          </cell>
          <cell r="N197">
            <v>7000</v>
          </cell>
          <cell r="O197">
            <v>0</v>
          </cell>
          <cell r="P197">
            <v>0</v>
          </cell>
          <cell r="Q197">
            <v>133000</v>
          </cell>
          <cell r="R197">
            <v>2586000</v>
          </cell>
          <cell r="S197">
            <v>49060</v>
          </cell>
          <cell r="T197">
            <v>24530</v>
          </cell>
          <cell r="U197">
            <v>24530</v>
          </cell>
          <cell r="V197">
            <v>2487880</v>
          </cell>
          <cell r="W197">
            <v>0</v>
          </cell>
          <cell r="X197">
            <v>2487880</v>
          </cell>
          <cell r="Y197" t="str">
            <v>172-00-0059866-6</v>
          </cell>
        </row>
        <row r="198">
          <cell r="C198" t="str">
            <v>DEDI PERMANA SEMBIRING</v>
          </cell>
          <cell r="D198" t="str">
            <v>AWAK II</v>
          </cell>
          <cell r="E198" t="str">
            <v>-</v>
          </cell>
          <cell r="F198" t="str">
            <v>-</v>
          </cell>
          <cell r="G198">
            <v>30</v>
          </cell>
          <cell r="H198">
            <v>24</v>
          </cell>
          <cell r="I198">
            <v>2028000</v>
          </cell>
          <cell r="J198">
            <v>425000</v>
          </cell>
          <cell r="K198">
            <v>2453000</v>
          </cell>
          <cell r="L198">
            <v>0</v>
          </cell>
          <cell r="M198">
            <v>0</v>
          </cell>
          <cell r="N198">
            <v>7000</v>
          </cell>
          <cell r="O198">
            <v>0</v>
          </cell>
          <cell r="P198">
            <v>0</v>
          </cell>
          <cell r="Q198">
            <v>168000</v>
          </cell>
          <cell r="R198">
            <v>2621000</v>
          </cell>
          <cell r="S198">
            <v>49060</v>
          </cell>
          <cell r="T198">
            <v>24530</v>
          </cell>
          <cell r="U198">
            <v>24530</v>
          </cell>
          <cell r="V198">
            <v>2522880</v>
          </cell>
          <cell r="W198">
            <v>0</v>
          </cell>
          <cell r="X198">
            <v>2522880</v>
          </cell>
          <cell r="Y198" t="str">
            <v>172-00-0068318-7</v>
          </cell>
        </row>
        <row r="199">
          <cell r="C199" t="str">
            <v>DEKY SAPUTRA CANDRA</v>
          </cell>
          <cell r="D199" t="str">
            <v>AWAK II</v>
          </cell>
          <cell r="E199" t="str">
            <v>-</v>
          </cell>
          <cell r="F199" t="str">
            <v>-</v>
          </cell>
          <cell r="G199">
            <v>14</v>
          </cell>
          <cell r="H199">
            <v>24</v>
          </cell>
          <cell r="I199">
            <v>2028000</v>
          </cell>
          <cell r="J199">
            <v>425000</v>
          </cell>
          <cell r="K199">
            <v>2453000</v>
          </cell>
          <cell r="L199">
            <v>0</v>
          </cell>
          <cell r="M199">
            <v>0</v>
          </cell>
          <cell r="N199">
            <v>7000</v>
          </cell>
          <cell r="O199">
            <v>0</v>
          </cell>
          <cell r="P199">
            <v>0</v>
          </cell>
          <cell r="Q199">
            <v>168000</v>
          </cell>
          <cell r="R199">
            <v>2621000</v>
          </cell>
          <cell r="S199">
            <v>49060</v>
          </cell>
          <cell r="T199">
            <v>24530</v>
          </cell>
          <cell r="U199">
            <v>24530</v>
          </cell>
          <cell r="V199">
            <v>2522880</v>
          </cell>
          <cell r="W199">
            <v>0</v>
          </cell>
          <cell r="X199">
            <v>2522880</v>
          </cell>
          <cell r="Y199" t="str">
            <v>172-00-0030310-9</v>
          </cell>
        </row>
        <row r="200">
          <cell r="C200" t="str">
            <v>DIAN PRAMANA PUTRA</v>
          </cell>
          <cell r="D200" t="str">
            <v>AWAK II</v>
          </cell>
          <cell r="E200" t="str">
            <v>-</v>
          </cell>
          <cell r="F200" t="str">
            <v>-</v>
          </cell>
          <cell r="G200">
            <v>27</v>
          </cell>
          <cell r="H200">
            <v>24</v>
          </cell>
          <cell r="I200">
            <v>2028000</v>
          </cell>
          <cell r="J200">
            <v>425000</v>
          </cell>
          <cell r="K200">
            <v>2453000</v>
          </cell>
          <cell r="L200">
            <v>0</v>
          </cell>
          <cell r="M200">
            <v>0</v>
          </cell>
          <cell r="N200">
            <v>7000</v>
          </cell>
          <cell r="O200">
            <v>0</v>
          </cell>
          <cell r="P200">
            <v>0</v>
          </cell>
          <cell r="Q200">
            <v>168000</v>
          </cell>
          <cell r="R200">
            <v>2621000</v>
          </cell>
          <cell r="S200">
            <v>49060</v>
          </cell>
          <cell r="T200">
            <v>24530</v>
          </cell>
          <cell r="U200">
            <v>24530</v>
          </cell>
          <cell r="V200">
            <v>2522880</v>
          </cell>
          <cell r="W200">
            <v>0</v>
          </cell>
          <cell r="X200">
            <v>2522880</v>
          </cell>
          <cell r="Y200" t="str">
            <v>172-00-0060798-8</v>
          </cell>
        </row>
        <row r="201">
          <cell r="C201" t="str">
            <v>DODE</v>
          </cell>
          <cell r="D201" t="str">
            <v>AWAK II</v>
          </cell>
          <cell r="E201" t="str">
            <v>-</v>
          </cell>
          <cell r="F201" t="str">
            <v>-</v>
          </cell>
          <cell r="G201">
            <v>25</v>
          </cell>
          <cell r="H201">
            <v>24</v>
          </cell>
          <cell r="I201">
            <v>2028000</v>
          </cell>
          <cell r="J201">
            <v>425000</v>
          </cell>
          <cell r="K201">
            <v>2453000</v>
          </cell>
          <cell r="L201">
            <v>0</v>
          </cell>
          <cell r="M201">
            <v>0</v>
          </cell>
          <cell r="N201">
            <v>7000</v>
          </cell>
          <cell r="O201">
            <v>0</v>
          </cell>
          <cell r="P201">
            <v>0</v>
          </cell>
          <cell r="Q201">
            <v>168000</v>
          </cell>
          <cell r="R201">
            <v>2621000</v>
          </cell>
          <cell r="S201">
            <v>49060</v>
          </cell>
          <cell r="T201">
            <v>24530</v>
          </cell>
          <cell r="U201">
            <v>24530</v>
          </cell>
          <cell r="V201">
            <v>2522880</v>
          </cell>
          <cell r="W201">
            <v>0</v>
          </cell>
          <cell r="X201">
            <v>2522880</v>
          </cell>
          <cell r="Y201" t="str">
            <v>172-00-0060225-2</v>
          </cell>
        </row>
        <row r="202">
          <cell r="C202" t="str">
            <v>DONI MULYADI</v>
          </cell>
          <cell r="D202" t="str">
            <v>AWAK II</v>
          </cell>
          <cell r="E202" t="str">
            <v>-</v>
          </cell>
          <cell r="F202" t="str">
            <v>-</v>
          </cell>
          <cell r="G202">
            <v>19</v>
          </cell>
          <cell r="H202">
            <v>24</v>
          </cell>
          <cell r="I202">
            <v>2028000</v>
          </cell>
          <cell r="J202">
            <v>425000</v>
          </cell>
          <cell r="K202">
            <v>2453000</v>
          </cell>
          <cell r="L202">
            <v>0</v>
          </cell>
          <cell r="M202">
            <v>0</v>
          </cell>
          <cell r="N202">
            <v>7000</v>
          </cell>
          <cell r="O202">
            <v>0</v>
          </cell>
          <cell r="P202">
            <v>0</v>
          </cell>
          <cell r="Q202">
            <v>168000</v>
          </cell>
          <cell r="R202">
            <v>2621000</v>
          </cell>
          <cell r="S202">
            <v>49060</v>
          </cell>
          <cell r="T202">
            <v>24530</v>
          </cell>
          <cell r="U202">
            <v>24530</v>
          </cell>
          <cell r="V202">
            <v>2522880</v>
          </cell>
          <cell r="W202">
            <v>0</v>
          </cell>
          <cell r="X202">
            <v>2522880</v>
          </cell>
          <cell r="Y202" t="str">
            <v>172-00-0068296-5</v>
          </cell>
        </row>
        <row r="203">
          <cell r="C203" t="str">
            <v>EDI RAHMAN</v>
          </cell>
          <cell r="D203" t="str">
            <v>AWAK II</v>
          </cell>
          <cell r="E203" t="str">
            <v>-</v>
          </cell>
          <cell r="F203" t="str">
            <v>-</v>
          </cell>
          <cell r="G203">
            <v>23</v>
          </cell>
          <cell r="H203">
            <v>24</v>
          </cell>
          <cell r="I203">
            <v>2028000</v>
          </cell>
          <cell r="J203">
            <v>425000</v>
          </cell>
          <cell r="K203">
            <v>2453000</v>
          </cell>
          <cell r="L203">
            <v>0</v>
          </cell>
          <cell r="M203">
            <v>0</v>
          </cell>
          <cell r="N203">
            <v>7000</v>
          </cell>
          <cell r="O203">
            <v>0</v>
          </cell>
          <cell r="P203">
            <v>0</v>
          </cell>
          <cell r="Q203">
            <v>168000</v>
          </cell>
          <cell r="R203">
            <v>2621000</v>
          </cell>
          <cell r="S203">
            <v>49060</v>
          </cell>
          <cell r="T203">
            <v>24530</v>
          </cell>
          <cell r="U203">
            <v>24530</v>
          </cell>
          <cell r="V203">
            <v>2522880</v>
          </cell>
          <cell r="W203">
            <v>0</v>
          </cell>
          <cell r="X203">
            <v>2522880</v>
          </cell>
          <cell r="Y203" t="str">
            <v>172-00-0062274-8</v>
          </cell>
        </row>
        <row r="204">
          <cell r="C204" t="str">
            <v>EKY SYAHPUTRA</v>
          </cell>
          <cell r="D204" t="str">
            <v>AWAK II</v>
          </cell>
          <cell r="E204" t="str">
            <v>-</v>
          </cell>
          <cell r="F204" t="str">
            <v>-</v>
          </cell>
          <cell r="G204">
            <v>23</v>
          </cell>
          <cell r="H204">
            <v>23</v>
          </cell>
          <cell r="I204">
            <v>2028000</v>
          </cell>
          <cell r="J204">
            <v>425000</v>
          </cell>
          <cell r="K204">
            <v>2453000</v>
          </cell>
          <cell r="L204">
            <v>0</v>
          </cell>
          <cell r="M204">
            <v>0</v>
          </cell>
          <cell r="N204">
            <v>7000</v>
          </cell>
          <cell r="O204">
            <v>0</v>
          </cell>
          <cell r="P204">
            <v>0</v>
          </cell>
          <cell r="Q204">
            <v>161000</v>
          </cell>
          <cell r="R204">
            <v>2614000</v>
          </cell>
          <cell r="S204">
            <v>49060</v>
          </cell>
          <cell r="T204">
            <v>24530</v>
          </cell>
          <cell r="U204">
            <v>24530</v>
          </cell>
          <cell r="V204">
            <v>2515880</v>
          </cell>
          <cell r="W204">
            <v>0</v>
          </cell>
          <cell r="X204">
            <v>2515880</v>
          </cell>
          <cell r="Y204" t="str">
            <v>172-00-0068293-2</v>
          </cell>
        </row>
        <row r="205">
          <cell r="C205" t="str">
            <v>ELIANTO GINTING</v>
          </cell>
          <cell r="D205" t="str">
            <v>AWAK II</v>
          </cell>
          <cell r="E205" t="str">
            <v>-</v>
          </cell>
          <cell r="F205" t="str">
            <v>-</v>
          </cell>
          <cell r="G205">
            <v>18</v>
          </cell>
          <cell r="H205">
            <v>21</v>
          </cell>
          <cell r="I205">
            <v>2028000</v>
          </cell>
          <cell r="J205">
            <v>425000</v>
          </cell>
          <cell r="K205">
            <v>2453000</v>
          </cell>
          <cell r="L205">
            <v>0</v>
          </cell>
          <cell r="M205">
            <v>0</v>
          </cell>
          <cell r="N205">
            <v>7000</v>
          </cell>
          <cell r="O205">
            <v>0</v>
          </cell>
          <cell r="P205">
            <v>0</v>
          </cell>
          <cell r="Q205">
            <v>147000</v>
          </cell>
          <cell r="R205">
            <v>2600000</v>
          </cell>
          <cell r="S205">
            <v>49060</v>
          </cell>
          <cell r="T205">
            <v>24530</v>
          </cell>
          <cell r="U205">
            <v>24530</v>
          </cell>
          <cell r="V205">
            <v>2501880</v>
          </cell>
          <cell r="W205">
            <v>0</v>
          </cell>
          <cell r="X205">
            <v>2501880</v>
          </cell>
          <cell r="Y205" t="str">
            <v>108-00-1290779-7</v>
          </cell>
        </row>
        <row r="206">
          <cell r="C206" t="str">
            <v>ENDI SUJOKO</v>
          </cell>
          <cell r="D206" t="str">
            <v>AWAK II</v>
          </cell>
          <cell r="E206" t="str">
            <v>-</v>
          </cell>
          <cell r="F206" t="str">
            <v>-</v>
          </cell>
          <cell r="G206">
            <v>17</v>
          </cell>
          <cell r="H206">
            <v>24</v>
          </cell>
          <cell r="I206">
            <v>2028000</v>
          </cell>
          <cell r="J206">
            <v>425000</v>
          </cell>
          <cell r="K206">
            <v>2453000</v>
          </cell>
          <cell r="L206">
            <v>0</v>
          </cell>
          <cell r="M206">
            <v>0</v>
          </cell>
          <cell r="N206">
            <v>7000</v>
          </cell>
          <cell r="O206">
            <v>0</v>
          </cell>
          <cell r="P206">
            <v>0</v>
          </cell>
          <cell r="Q206">
            <v>168000</v>
          </cell>
          <cell r="R206">
            <v>2621000</v>
          </cell>
          <cell r="S206">
            <v>49060</v>
          </cell>
          <cell r="T206">
            <v>24530</v>
          </cell>
          <cell r="U206">
            <v>24530</v>
          </cell>
          <cell r="V206">
            <v>2522880</v>
          </cell>
          <cell r="W206">
            <v>0</v>
          </cell>
          <cell r="X206">
            <v>2522880</v>
          </cell>
          <cell r="Y206" t="str">
            <v>172-00-0029575-0</v>
          </cell>
        </row>
        <row r="207">
          <cell r="C207" t="str">
            <v>ENDRIZAL</v>
          </cell>
          <cell r="D207" t="str">
            <v>AWAK II</v>
          </cell>
          <cell r="E207" t="str">
            <v>-</v>
          </cell>
          <cell r="F207" t="str">
            <v>-</v>
          </cell>
          <cell r="G207">
            <v>30</v>
          </cell>
          <cell r="H207">
            <v>24</v>
          </cell>
          <cell r="I207">
            <v>2028000</v>
          </cell>
          <cell r="J207">
            <v>425000</v>
          </cell>
          <cell r="K207">
            <v>2453000</v>
          </cell>
          <cell r="L207">
            <v>0</v>
          </cell>
          <cell r="M207">
            <v>0</v>
          </cell>
          <cell r="N207">
            <v>7000</v>
          </cell>
          <cell r="O207">
            <v>0</v>
          </cell>
          <cell r="P207">
            <v>0</v>
          </cell>
          <cell r="Q207">
            <v>168000</v>
          </cell>
          <cell r="R207">
            <v>2621000</v>
          </cell>
          <cell r="S207">
            <v>49060</v>
          </cell>
          <cell r="T207">
            <v>24530</v>
          </cell>
          <cell r="U207">
            <v>24530</v>
          </cell>
          <cell r="V207">
            <v>2522880</v>
          </cell>
          <cell r="W207">
            <v>0</v>
          </cell>
          <cell r="X207">
            <v>2522880</v>
          </cell>
          <cell r="Y207" t="str">
            <v>172-00-0060783-0</v>
          </cell>
        </row>
        <row r="208">
          <cell r="C208" t="str">
            <v>ERIO SAPUTRA</v>
          </cell>
          <cell r="D208" t="str">
            <v>AWAK II</v>
          </cell>
          <cell r="E208" t="str">
            <v>-</v>
          </cell>
          <cell r="F208" t="str">
            <v>-</v>
          </cell>
          <cell r="G208">
            <v>20</v>
          </cell>
          <cell r="H208">
            <v>24</v>
          </cell>
          <cell r="I208">
            <v>2028000</v>
          </cell>
          <cell r="J208">
            <v>425000</v>
          </cell>
          <cell r="K208">
            <v>2453000</v>
          </cell>
          <cell r="L208">
            <v>0</v>
          </cell>
          <cell r="M208">
            <v>0</v>
          </cell>
          <cell r="N208">
            <v>7000</v>
          </cell>
          <cell r="O208">
            <v>0</v>
          </cell>
          <cell r="P208">
            <v>0</v>
          </cell>
          <cell r="Q208">
            <v>168000</v>
          </cell>
          <cell r="R208">
            <v>2621000</v>
          </cell>
          <cell r="S208">
            <v>49060</v>
          </cell>
          <cell r="T208">
            <v>24530</v>
          </cell>
          <cell r="U208">
            <v>24530</v>
          </cell>
          <cell r="V208">
            <v>2522880</v>
          </cell>
          <cell r="W208">
            <v>0</v>
          </cell>
          <cell r="X208">
            <v>2522880</v>
          </cell>
          <cell r="Y208" t="str">
            <v>172-00-0029350-8</v>
          </cell>
        </row>
        <row r="209">
          <cell r="C209" t="str">
            <v>ERWIN</v>
          </cell>
          <cell r="D209" t="str">
            <v>AWAK II</v>
          </cell>
          <cell r="E209" t="str">
            <v>-</v>
          </cell>
          <cell r="F209" t="str">
            <v>-</v>
          </cell>
          <cell r="G209">
            <v>3</v>
          </cell>
          <cell r="H209">
            <v>3</v>
          </cell>
          <cell r="I209">
            <v>2028000</v>
          </cell>
          <cell r="J209">
            <v>425000</v>
          </cell>
          <cell r="K209">
            <v>2453000</v>
          </cell>
          <cell r="L209">
            <v>0</v>
          </cell>
          <cell r="M209">
            <v>0</v>
          </cell>
          <cell r="N209">
            <v>7000</v>
          </cell>
          <cell r="O209">
            <v>0</v>
          </cell>
          <cell r="P209">
            <v>0</v>
          </cell>
          <cell r="Q209">
            <v>98000</v>
          </cell>
          <cell r="R209">
            <v>2551000</v>
          </cell>
          <cell r="S209">
            <v>49060</v>
          </cell>
          <cell r="T209">
            <v>24530</v>
          </cell>
          <cell r="U209">
            <v>24530</v>
          </cell>
          <cell r="V209">
            <v>2452880</v>
          </cell>
          <cell r="W209">
            <v>0</v>
          </cell>
          <cell r="X209">
            <v>2452880</v>
          </cell>
          <cell r="Y209" t="str">
            <v>172-00-0029460-5</v>
          </cell>
        </row>
        <row r="210">
          <cell r="C210" t="str">
            <v>ERWIN  Z</v>
          </cell>
          <cell r="D210" t="str">
            <v>AWAK II</v>
          </cell>
          <cell r="E210" t="str">
            <v>-</v>
          </cell>
          <cell r="F210" t="str">
            <v>-</v>
          </cell>
          <cell r="G210">
            <v>0</v>
          </cell>
          <cell r="H210">
            <v>14</v>
          </cell>
          <cell r="I210">
            <v>2028000</v>
          </cell>
          <cell r="J210">
            <v>425000</v>
          </cell>
          <cell r="K210">
            <v>2453000</v>
          </cell>
          <cell r="L210">
            <v>0</v>
          </cell>
          <cell r="M210">
            <v>0</v>
          </cell>
          <cell r="N210">
            <v>7000</v>
          </cell>
          <cell r="O210">
            <v>0</v>
          </cell>
          <cell r="P210">
            <v>0</v>
          </cell>
          <cell r="Q210">
            <v>168000</v>
          </cell>
          <cell r="R210">
            <v>2621000</v>
          </cell>
          <cell r="S210">
            <v>49060</v>
          </cell>
          <cell r="T210">
            <v>24530</v>
          </cell>
          <cell r="U210">
            <v>24530</v>
          </cell>
          <cell r="V210">
            <v>2522880</v>
          </cell>
          <cell r="W210">
            <v>0</v>
          </cell>
          <cell r="X210">
            <v>2522880</v>
          </cell>
          <cell r="Y210" t="str">
            <v>172-00-0030069-1</v>
          </cell>
        </row>
        <row r="211">
          <cell r="C211" t="str">
            <v>ERWINSYAH</v>
          </cell>
          <cell r="D211" t="str">
            <v>AWAK II</v>
          </cell>
          <cell r="E211" t="str">
            <v>-</v>
          </cell>
          <cell r="F211" t="str">
            <v>-</v>
          </cell>
          <cell r="G211">
            <v>28</v>
          </cell>
          <cell r="H211">
            <v>24</v>
          </cell>
          <cell r="I211">
            <v>2028000</v>
          </cell>
          <cell r="J211">
            <v>425000</v>
          </cell>
          <cell r="K211">
            <v>2453000</v>
          </cell>
          <cell r="L211">
            <v>0</v>
          </cell>
          <cell r="M211">
            <v>0</v>
          </cell>
          <cell r="N211">
            <v>7000</v>
          </cell>
          <cell r="O211">
            <v>0</v>
          </cell>
          <cell r="P211">
            <v>0</v>
          </cell>
          <cell r="Q211">
            <v>168000</v>
          </cell>
          <cell r="R211">
            <v>2621000</v>
          </cell>
          <cell r="S211">
            <v>49060</v>
          </cell>
          <cell r="T211">
            <v>24530</v>
          </cell>
          <cell r="U211">
            <v>24530</v>
          </cell>
          <cell r="V211">
            <v>2522880</v>
          </cell>
          <cell r="W211">
            <v>0</v>
          </cell>
          <cell r="X211">
            <v>2522880</v>
          </cell>
          <cell r="Y211" t="str">
            <v>172-00-0029584-2</v>
          </cell>
        </row>
        <row r="212">
          <cell r="C212" t="str">
            <v>FAISAL AMAR BARUS</v>
          </cell>
          <cell r="D212" t="str">
            <v>AWAK II</v>
          </cell>
          <cell r="E212" t="str">
            <v>-</v>
          </cell>
          <cell r="F212" t="str">
            <v>-</v>
          </cell>
          <cell r="G212">
            <v>22</v>
          </cell>
          <cell r="H212">
            <v>24</v>
          </cell>
          <cell r="I212">
            <v>2028000</v>
          </cell>
          <cell r="J212">
            <v>425000</v>
          </cell>
          <cell r="K212">
            <v>2453000</v>
          </cell>
          <cell r="L212">
            <v>0</v>
          </cell>
          <cell r="M212">
            <v>0</v>
          </cell>
          <cell r="N212">
            <v>7000</v>
          </cell>
          <cell r="O212">
            <v>0</v>
          </cell>
          <cell r="P212">
            <v>0</v>
          </cell>
          <cell r="Q212">
            <v>168000</v>
          </cell>
          <cell r="R212">
            <v>2621000</v>
          </cell>
          <cell r="S212">
            <v>49060</v>
          </cell>
          <cell r="T212">
            <v>24530</v>
          </cell>
          <cell r="U212">
            <v>24530</v>
          </cell>
          <cell r="V212">
            <v>2522880</v>
          </cell>
          <cell r="W212">
            <v>0</v>
          </cell>
          <cell r="X212">
            <v>2522880</v>
          </cell>
          <cell r="Y212" t="str">
            <v>172-00-0060784-8</v>
          </cell>
        </row>
        <row r="213">
          <cell r="C213" t="str">
            <v>FAISAL MUKRI</v>
          </cell>
          <cell r="D213" t="str">
            <v>AWAK II</v>
          </cell>
          <cell r="E213" t="str">
            <v>-</v>
          </cell>
          <cell r="F213" t="str">
            <v>-</v>
          </cell>
          <cell r="G213">
            <v>25</v>
          </cell>
          <cell r="H213">
            <v>24</v>
          </cell>
          <cell r="I213">
            <v>2028000</v>
          </cell>
          <cell r="J213">
            <v>425000</v>
          </cell>
          <cell r="K213">
            <v>2453000</v>
          </cell>
          <cell r="L213">
            <v>0</v>
          </cell>
          <cell r="M213">
            <v>0</v>
          </cell>
          <cell r="N213">
            <v>7000</v>
          </cell>
          <cell r="O213">
            <v>0</v>
          </cell>
          <cell r="P213">
            <v>0</v>
          </cell>
          <cell r="Q213">
            <v>168000</v>
          </cell>
          <cell r="R213">
            <v>2621000</v>
          </cell>
          <cell r="S213">
            <v>49060</v>
          </cell>
          <cell r="T213">
            <v>24530</v>
          </cell>
          <cell r="U213">
            <v>24530</v>
          </cell>
          <cell r="V213">
            <v>2522880</v>
          </cell>
          <cell r="W213">
            <v>0</v>
          </cell>
          <cell r="X213">
            <v>2522880</v>
          </cell>
          <cell r="Y213" t="str">
            <v>172-00-0059974-8</v>
          </cell>
        </row>
        <row r="214">
          <cell r="C214" t="str">
            <v>FERYANTO</v>
          </cell>
          <cell r="D214" t="str">
            <v>AWAK II</v>
          </cell>
          <cell r="E214" t="str">
            <v>-</v>
          </cell>
          <cell r="F214" t="str">
            <v>-</v>
          </cell>
          <cell r="G214">
            <v>20</v>
          </cell>
          <cell r="H214">
            <v>22</v>
          </cell>
          <cell r="I214">
            <v>2028000</v>
          </cell>
          <cell r="J214">
            <v>425000</v>
          </cell>
          <cell r="K214">
            <v>2453000</v>
          </cell>
          <cell r="L214">
            <v>0</v>
          </cell>
          <cell r="M214">
            <v>0</v>
          </cell>
          <cell r="N214">
            <v>7000</v>
          </cell>
          <cell r="O214">
            <v>0</v>
          </cell>
          <cell r="P214">
            <v>0</v>
          </cell>
          <cell r="Q214">
            <v>154000</v>
          </cell>
          <cell r="R214">
            <v>2607000</v>
          </cell>
          <cell r="S214">
            <v>49060</v>
          </cell>
          <cell r="T214">
            <v>24530</v>
          </cell>
          <cell r="U214">
            <v>24530</v>
          </cell>
          <cell r="V214">
            <v>2508880</v>
          </cell>
          <cell r="W214">
            <v>0</v>
          </cell>
          <cell r="X214">
            <v>2508880</v>
          </cell>
          <cell r="Y214" t="str">
            <v>172-00-0029344-1</v>
          </cell>
        </row>
        <row r="215">
          <cell r="C215" t="str">
            <v>FREDY WIDODO</v>
          </cell>
          <cell r="D215" t="str">
            <v>AWAK II</v>
          </cell>
          <cell r="E215" t="str">
            <v>-</v>
          </cell>
          <cell r="F215" t="str">
            <v>-</v>
          </cell>
          <cell r="G215">
            <v>21</v>
          </cell>
          <cell r="H215">
            <v>24</v>
          </cell>
          <cell r="I215">
            <v>2028000</v>
          </cell>
          <cell r="J215">
            <v>425000</v>
          </cell>
          <cell r="K215">
            <v>2453000</v>
          </cell>
          <cell r="L215">
            <v>0</v>
          </cell>
          <cell r="M215">
            <v>0</v>
          </cell>
          <cell r="N215">
            <v>7000</v>
          </cell>
          <cell r="O215">
            <v>0</v>
          </cell>
          <cell r="P215">
            <v>0</v>
          </cell>
          <cell r="Q215">
            <v>168000</v>
          </cell>
          <cell r="R215">
            <v>2621000</v>
          </cell>
          <cell r="S215">
            <v>49060</v>
          </cell>
          <cell r="T215">
            <v>24530</v>
          </cell>
          <cell r="U215">
            <v>24530</v>
          </cell>
          <cell r="V215">
            <v>2522880</v>
          </cell>
          <cell r="W215">
            <v>0</v>
          </cell>
          <cell r="X215">
            <v>2522880</v>
          </cell>
          <cell r="Y215" t="str">
            <v>172-00-0060892-9</v>
          </cell>
        </row>
        <row r="216">
          <cell r="C216" t="str">
            <v>FRENGKI HUTABARAT</v>
          </cell>
          <cell r="D216" t="str">
            <v>AWAK II</v>
          </cell>
          <cell r="E216" t="str">
            <v>-</v>
          </cell>
          <cell r="F216" t="str">
            <v>-</v>
          </cell>
          <cell r="G216">
            <v>20</v>
          </cell>
          <cell r="H216">
            <v>24</v>
          </cell>
          <cell r="I216">
            <v>2028000</v>
          </cell>
          <cell r="J216">
            <v>425000</v>
          </cell>
          <cell r="K216">
            <v>2453000</v>
          </cell>
          <cell r="L216">
            <v>0</v>
          </cell>
          <cell r="M216">
            <v>0</v>
          </cell>
          <cell r="N216">
            <v>7000</v>
          </cell>
          <cell r="O216">
            <v>0</v>
          </cell>
          <cell r="P216">
            <v>0</v>
          </cell>
          <cell r="Q216">
            <v>168000</v>
          </cell>
          <cell r="R216">
            <v>2621000</v>
          </cell>
          <cell r="S216">
            <v>49060</v>
          </cell>
          <cell r="T216">
            <v>24530</v>
          </cell>
          <cell r="U216">
            <v>24530</v>
          </cell>
          <cell r="V216">
            <v>2522880</v>
          </cell>
          <cell r="W216">
            <v>0</v>
          </cell>
          <cell r="X216">
            <v>2522880</v>
          </cell>
          <cell r="Y216" t="str">
            <v>172-00-0059982-1</v>
          </cell>
        </row>
        <row r="217">
          <cell r="C217" t="str">
            <v>HEBENEZER SIRAIT</v>
          </cell>
          <cell r="D217" t="str">
            <v>AWAK II</v>
          </cell>
          <cell r="E217" t="str">
            <v>-</v>
          </cell>
          <cell r="F217" t="str">
            <v>-</v>
          </cell>
          <cell r="G217">
            <v>20</v>
          </cell>
          <cell r="H217">
            <v>23</v>
          </cell>
          <cell r="I217">
            <v>2028000</v>
          </cell>
          <cell r="J217">
            <v>425000</v>
          </cell>
          <cell r="K217">
            <v>2453000</v>
          </cell>
          <cell r="L217">
            <v>0</v>
          </cell>
          <cell r="M217">
            <v>0</v>
          </cell>
          <cell r="N217">
            <v>7000</v>
          </cell>
          <cell r="O217">
            <v>0</v>
          </cell>
          <cell r="P217">
            <v>0</v>
          </cell>
          <cell r="Q217">
            <v>161000</v>
          </cell>
          <cell r="R217">
            <v>2614000</v>
          </cell>
          <cell r="S217">
            <v>49060</v>
          </cell>
          <cell r="T217">
            <v>24530</v>
          </cell>
          <cell r="U217">
            <v>24530</v>
          </cell>
          <cell r="V217">
            <v>2515880</v>
          </cell>
          <cell r="W217">
            <v>0</v>
          </cell>
          <cell r="X217">
            <v>2515880</v>
          </cell>
          <cell r="Y217" t="str">
            <v>172-00-0060873-9</v>
          </cell>
        </row>
        <row r="218">
          <cell r="C218" t="str">
            <v>HENDRI PARULIAN PURBA</v>
          </cell>
          <cell r="D218" t="str">
            <v>AWAK II</v>
          </cell>
          <cell r="E218" t="str">
            <v>-</v>
          </cell>
          <cell r="F218" t="str">
            <v>-</v>
          </cell>
          <cell r="G218">
            <v>19</v>
          </cell>
          <cell r="H218">
            <v>21</v>
          </cell>
          <cell r="I218">
            <v>2028000</v>
          </cell>
          <cell r="J218">
            <v>425000</v>
          </cell>
          <cell r="K218">
            <v>2453000</v>
          </cell>
          <cell r="L218">
            <v>0</v>
          </cell>
          <cell r="M218">
            <v>0</v>
          </cell>
          <cell r="N218">
            <v>7000</v>
          </cell>
          <cell r="O218">
            <v>0</v>
          </cell>
          <cell r="P218">
            <v>0</v>
          </cell>
          <cell r="Q218">
            <v>147000</v>
          </cell>
          <cell r="R218">
            <v>2600000</v>
          </cell>
          <cell r="S218">
            <v>49060</v>
          </cell>
          <cell r="T218">
            <v>24530</v>
          </cell>
          <cell r="U218">
            <v>24530</v>
          </cell>
          <cell r="V218">
            <v>2501880</v>
          </cell>
          <cell r="W218">
            <v>0</v>
          </cell>
          <cell r="X218">
            <v>2501880</v>
          </cell>
          <cell r="Y218" t="str">
            <v>172-00-0059865-8</v>
          </cell>
        </row>
        <row r="219">
          <cell r="C219" t="str">
            <v>HENDRO KUSWORO</v>
          </cell>
          <cell r="D219" t="str">
            <v>AWAK II</v>
          </cell>
          <cell r="E219" t="str">
            <v>-</v>
          </cell>
          <cell r="F219" t="str">
            <v>-</v>
          </cell>
          <cell r="G219">
            <v>26</v>
          </cell>
          <cell r="H219">
            <v>24</v>
          </cell>
          <cell r="I219">
            <v>2028000</v>
          </cell>
          <cell r="J219">
            <v>425000</v>
          </cell>
          <cell r="K219">
            <v>2453000</v>
          </cell>
          <cell r="L219">
            <v>0</v>
          </cell>
          <cell r="M219">
            <v>0</v>
          </cell>
          <cell r="N219">
            <v>7000</v>
          </cell>
          <cell r="O219">
            <v>0</v>
          </cell>
          <cell r="P219">
            <v>0</v>
          </cell>
          <cell r="Q219">
            <v>168000</v>
          </cell>
          <cell r="R219">
            <v>2621000</v>
          </cell>
          <cell r="S219">
            <v>49060</v>
          </cell>
          <cell r="T219">
            <v>24530</v>
          </cell>
          <cell r="U219">
            <v>24530</v>
          </cell>
          <cell r="V219">
            <v>2522880</v>
          </cell>
          <cell r="W219">
            <v>0</v>
          </cell>
          <cell r="X219">
            <v>2522880</v>
          </cell>
          <cell r="Y219" t="str">
            <v>900-00-2962964-0</v>
          </cell>
        </row>
        <row r="220">
          <cell r="C220" t="str">
            <v>HERI FAJAR</v>
          </cell>
          <cell r="D220" t="str">
            <v>AWAK II</v>
          </cell>
          <cell r="E220" t="str">
            <v>-</v>
          </cell>
          <cell r="F220" t="str">
            <v>-</v>
          </cell>
          <cell r="G220">
            <v>25</v>
          </cell>
          <cell r="H220">
            <v>24</v>
          </cell>
          <cell r="I220">
            <v>2028000</v>
          </cell>
          <cell r="J220">
            <v>425000</v>
          </cell>
          <cell r="K220">
            <v>2453000</v>
          </cell>
          <cell r="L220">
            <v>0</v>
          </cell>
          <cell r="M220">
            <v>0</v>
          </cell>
          <cell r="N220">
            <v>7000</v>
          </cell>
          <cell r="O220">
            <v>0</v>
          </cell>
          <cell r="P220">
            <v>0</v>
          </cell>
          <cell r="Q220">
            <v>168000</v>
          </cell>
          <cell r="R220">
            <v>2621000</v>
          </cell>
          <cell r="S220">
            <v>49060</v>
          </cell>
          <cell r="T220">
            <v>24530</v>
          </cell>
          <cell r="U220">
            <v>24530</v>
          </cell>
          <cell r="V220">
            <v>2522880</v>
          </cell>
          <cell r="W220">
            <v>0</v>
          </cell>
          <cell r="X220">
            <v>2522880</v>
          </cell>
          <cell r="Y220" t="str">
            <v>172-00-0029527-1</v>
          </cell>
        </row>
        <row r="221">
          <cell r="C221" t="str">
            <v>HERIAWAN</v>
          </cell>
          <cell r="D221" t="str">
            <v>AWAK II</v>
          </cell>
          <cell r="E221" t="str">
            <v>-</v>
          </cell>
          <cell r="F221" t="str">
            <v>-</v>
          </cell>
          <cell r="G221">
            <v>27</v>
          </cell>
          <cell r="H221">
            <v>24</v>
          </cell>
          <cell r="I221">
            <v>2028000</v>
          </cell>
          <cell r="J221">
            <v>425000</v>
          </cell>
          <cell r="K221">
            <v>2453000</v>
          </cell>
          <cell r="L221">
            <v>0</v>
          </cell>
          <cell r="M221">
            <v>0</v>
          </cell>
          <cell r="N221">
            <v>7000</v>
          </cell>
          <cell r="O221">
            <v>0</v>
          </cell>
          <cell r="P221">
            <v>0</v>
          </cell>
          <cell r="Q221">
            <v>168000</v>
          </cell>
          <cell r="R221">
            <v>2621000</v>
          </cell>
          <cell r="S221">
            <v>49060</v>
          </cell>
          <cell r="T221">
            <v>24530</v>
          </cell>
          <cell r="U221">
            <v>24530</v>
          </cell>
          <cell r="V221">
            <v>2522880</v>
          </cell>
          <cell r="W221">
            <v>0</v>
          </cell>
          <cell r="X221">
            <v>2522880</v>
          </cell>
          <cell r="Y221" t="str">
            <v>172-00-0060796-2</v>
          </cell>
        </row>
        <row r="222">
          <cell r="C222" t="str">
            <v>HERMAN ASRAN</v>
          </cell>
          <cell r="D222" t="str">
            <v>AWAK II</v>
          </cell>
          <cell r="E222" t="str">
            <v>-</v>
          </cell>
          <cell r="F222" t="str">
            <v>-</v>
          </cell>
          <cell r="G222">
            <v>27</v>
          </cell>
          <cell r="H222">
            <v>24</v>
          </cell>
          <cell r="I222">
            <v>2028000</v>
          </cell>
          <cell r="J222">
            <v>425000</v>
          </cell>
          <cell r="K222">
            <v>2453000</v>
          </cell>
          <cell r="L222">
            <v>0</v>
          </cell>
          <cell r="M222">
            <v>0</v>
          </cell>
          <cell r="N222">
            <v>7000</v>
          </cell>
          <cell r="O222">
            <v>0</v>
          </cell>
          <cell r="P222">
            <v>0</v>
          </cell>
          <cell r="Q222">
            <v>168000</v>
          </cell>
          <cell r="R222">
            <v>2621000</v>
          </cell>
          <cell r="S222">
            <v>49060</v>
          </cell>
          <cell r="T222">
            <v>24530</v>
          </cell>
          <cell r="U222">
            <v>24530</v>
          </cell>
          <cell r="V222">
            <v>2522880</v>
          </cell>
          <cell r="W222">
            <v>0</v>
          </cell>
          <cell r="X222">
            <v>2522880</v>
          </cell>
          <cell r="Y222" t="str">
            <v>172-00-0029559-4</v>
          </cell>
        </row>
        <row r="223">
          <cell r="C223" t="str">
            <v>HERMANTO</v>
          </cell>
          <cell r="D223" t="str">
            <v>AWAK II</v>
          </cell>
          <cell r="E223" t="str">
            <v>-</v>
          </cell>
          <cell r="F223" t="str">
            <v>-</v>
          </cell>
          <cell r="G223">
            <v>26</v>
          </cell>
          <cell r="H223">
            <v>24</v>
          </cell>
          <cell r="I223">
            <v>2028000</v>
          </cell>
          <cell r="J223">
            <v>425000</v>
          </cell>
          <cell r="K223">
            <v>2453000</v>
          </cell>
          <cell r="L223">
            <v>0</v>
          </cell>
          <cell r="M223">
            <v>0</v>
          </cell>
          <cell r="N223">
            <v>7000</v>
          </cell>
          <cell r="O223">
            <v>0</v>
          </cell>
          <cell r="P223">
            <v>0</v>
          </cell>
          <cell r="Q223">
            <v>168000</v>
          </cell>
          <cell r="R223">
            <v>2621000</v>
          </cell>
          <cell r="S223">
            <v>49060</v>
          </cell>
          <cell r="T223">
            <v>24530</v>
          </cell>
          <cell r="U223">
            <v>24530</v>
          </cell>
          <cell r="V223">
            <v>2522880</v>
          </cell>
          <cell r="W223">
            <v>0</v>
          </cell>
          <cell r="X223">
            <v>2522880</v>
          </cell>
          <cell r="Y223" t="str">
            <v>172-00-0068304-7</v>
          </cell>
        </row>
        <row r="224">
          <cell r="C224" t="str">
            <v>HERU PRATAMA</v>
          </cell>
          <cell r="D224" t="str">
            <v>AWAK II</v>
          </cell>
          <cell r="E224" t="str">
            <v>-</v>
          </cell>
          <cell r="F224" t="str">
            <v>-</v>
          </cell>
          <cell r="G224">
            <v>22</v>
          </cell>
          <cell r="H224">
            <v>24</v>
          </cell>
          <cell r="I224">
            <v>2028000</v>
          </cell>
          <cell r="J224">
            <v>425000</v>
          </cell>
          <cell r="K224">
            <v>2453000</v>
          </cell>
          <cell r="L224">
            <v>0</v>
          </cell>
          <cell r="M224">
            <v>0</v>
          </cell>
          <cell r="N224">
            <v>7000</v>
          </cell>
          <cell r="O224">
            <v>0</v>
          </cell>
          <cell r="P224">
            <v>0</v>
          </cell>
          <cell r="Q224">
            <v>168000</v>
          </cell>
          <cell r="R224">
            <v>2621000</v>
          </cell>
          <cell r="S224">
            <v>49060</v>
          </cell>
          <cell r="T224">
            <v>24530</v>
          </cell>
          <cell r="U224">
            <v>24530</v>
          </cell>
          <cell r="V224">
            <v>2522880</v>
          </cell>
          <cell r="W224">
            <v>0</v>
          </cell>
          <cell r="X224">
            <v>2522880</v>
          </cell>
          <cell r="Y224" t="str">
            <v>900-00-0252431-3</v>
          </cell>
        </row>
        <row r="225">
          <cell r="C225" t="str">
            <v>HERY BELMON MARBUN</v>
          </cell>
          <cell r="D225" t="str">
            <v>AWAK II</v>
          </cell>
          <cell r="E225" t="str">
            <v>-</v>
          </cell>
          <cell r="F225" t="str">
            <v>-</v>
          </cell>
          <cell r="G225">
            <v>18</v>
          </cell>
          <cell r="H225">
            <v>21</v>
          </cell>
          <cell r="I225">
            <v>2028000</v>
          </cell>
          <cell r="J225">
            <v>425000</v>
          </cell>
          <cell r="K225">
            <v>2453000</v>
          </cell>
          <cell r="L225">
            <v>0</v>
          </cell>
          <cell r="M225">
            <v>0</v>
          </cell>
          <cell r="N225">
            <v>7000</v>
          </cell>
          <cell r="O225">
            <v>0</v>
          </cell>
          <cell r="P225">
            <v>0</v>
          </cell>
          <cell r="Q225">
            <v>147000</v>
          </cell>
          <cell r="R225">
            <v>2600000</v>
          </cell>
          <cell r="S225">
            <v>49060</v>
          </cell>
          <cell r="T225">
            <v>24530</v>
          </cell>
          <cell r="U225">
            <v>24530</v>
          </cell>
          <cell r="V225">
            <v>2501880</v>
          </cell>
          <cell r="W225">
            <v>0</v>
          </cell>
          <cell r="X225">
            <v>2501880</v>
          </cell>
          <cell r="Y225" t="str">
            <v>172-00-0029686-5</v>
          </cell>
        </row>
        <row r="226">
          <cell r="C226" t="str">
            <v>HILMAN YUNELDI</v>
          </cell>
          <cell r="D226" t="str">
            <v>AWAK II</v>
          </cell>
          <cell r="E226" t="str">
            <v>-</v>
          </cell>
          <cell r="F226" t="str">
            <v>-</v>
          </cell>
          <cell r="G226">
            <v>25</v>
          </cell>
          <cell r="H226">
            <v>24</v>
          </cell>
          <cell r="I226">
            <v>2028000</v>
          </cell>
          <cell r="J226">
            <v>425000</v>
          </cell>
          <cell r="K226">
            <v>2453000</v>
          </cell>
          <cell r="L226">
            <v>0</v>
          </cell>
          <cell r="M226">
            <v>0</v>
          </cell>
          <cell r="N226">
            <v>7000</v>
          </cell>
          <cell r="O226">
            <v>0</v>
          </cell>
          <cell r="P226">
            <v>0</v>
          </cell>
          <cell r="Q226">
            <v>168000</v>
          </cell>
          <cell r="R226">
            <v>2621000</v>
          </cell>
          <cell r="S226">
            <v>49060</v>
          </cell>
          <cell r="T226">
            <v>24530</v>
          </cell>
          <cell r="U226">
            <v>24530</v>
          </cell>
          <cell r="V226">
            <v>2522880</v>
          </cell>
          <cell r="W226">
            <v>0</v>
          </cell>
          <cell r="X226">
            <v>2522880</v>
          </cell>
          <cell r="Y226" t="str">
            <v>172-00-0059737-9</v>
          </cell>
        </row>
        <row r="227">
          <cell r="C227" t="str">
            <v>IIN SAPUTRA</v>
          </cell>
          <cell r="D227" t="str">
            <v>AWAK II</v>
          </cell>
          <cell r="E227" t="str">
            <v>-</v>
          </cell>
          <cell r="F227" t="str">
            <v>-</v>
          </cell>
          <cell r="G227">
            <v>27</v>
          </cell>
          <cell r="H227">
            <v>24</v>
          </cell>
          <cell r="I227">
            <v>2028000</v>
          </cell>
          <cell r="J227">
            <v>425000</v>
          </cell>
          <cell r="K227">
            <v>2453000</v>
          </cell>
          <cell r="L227">
            <v>0</v>
          </cell>
          <cell r="M227">
            <v>0</v>
          </cell>
          <cell r="N227">
            <v>7000</v>
          </cell>
          <cell r="O227">
            <v>0</v>
          </cell>
          <cell r="P227">
            <v>0</v>
          </cell>
          <cell r="Q227">
            <v>168000</v>
          </cell>
          <cell r="R227">
            <v>2621000</v>
          </cell>
          <cell r="S227">
            <v>49060</v>
          </cell>
          <cell r="T227">
            <v>24530</v>
          </cell>
          <cell r="U227">
            <v>24530</v>
          </cell>
          <cell r="V227">
            <v>2522880</v>
          </cell>
          <cell r="W227">
            <v>0</v>
          </cell>
          <cell r="X227">
            <v>2522880</v>
          </cell>
          <cell r="Y227" t="str">
            <v>172-00-0029555-2</v>
          </cell>
        </row>
        <row r="228">
          <cell r="C228" t="str">
            <v>IMAM MASHUR</v>
          </cell>
          <cell r="D228" t="str">
            <v>AWAK II</v>
          </cell>
          <cell r="E228" t="str">
            <v>-</v>
          </cell>
          <cell r="F228" t="str">
            <v>-</v>
          </cell>
          <cell r="G228">
            <v>22</v>
          </cell>
          <cell r="H228">
            <v>24</v>
          </cell>
          <cell r="I228">
            <v>2028000</v>
          </cell>
          <cell r="J228">
            <v>425000</v>
          </cell>
          <cell r="K228">
            <v>2453000</v>
          </cell>
          <cell r="L228">
            <v>0</v>
          </cell>
          <cell r="M228">
            <v>0</v>
          </cell>
          <cell r="N228">
            <v>7000</v>
          </cell>
          <cell r="O228">
            <v>0</v>
          </cell>
          <cell r="P228">
            <v>0</v>
          </cell>
          <cell r="Q228">
            <v>168000</v>
          </cell>
          <cell r="R228">
            <v>2621000</v>
          </cell>
          <cell r="S228">
            <v>49060</v>
          </cell>
          <cell r="T228">
            <v>24530</v>
          </cell>
          <cell r="U228">
            <v>24530</v>
          </cell>
          <cell r="V228">
            <v>2522880</v>
          </cell>
          <cell r="W228">
            <v>0</v>
          </cell>
          <cell r="X228">
            <v>2522880</v>
          </cell>
          <cell r="Y228" t="str">
            <v>172-00-0029434-0</v>
          </cell>
        </row>
        <row r="229">
          <cell r="C229" t="str">
            <v>INDRA GUNAWAN</v>
          </cell>
          <cell r="D229" t="str">
            <v>AWAK II</v>
          </cell>
          <cell r="E229" t="str">
            <v>-</v>
          </cell>
          <cell r="F229" t="str">
            <v>-</v>
          </cell>
          <cell r="G229">
            <v>28</v>
          </cell>
          <cell r="H229">
            <v>24</v>
          </cell>
          <cell r="I229">
            <v>2028000</v>
          </cell>
          <cell r="J229">
            <v>425000</v>
          </cell>
          <cell r="K229">
            <v>2453000</v>
          </cell>
          <cell r="L229">
            <v>0</v>
          </cell>
          <cell r="M229">
            <v>0</v>
          </cell>
          <cell r="N229">
            <v>7000</v>
          </cell>
          <cell r="O229">
            <v>0</v>
          </cell>
          <cell r="P229">
            <v>0</v>
          </cell>
          <cell r="Q229">
            <v>168000</v>
          </cell>
          <cell r="R229">
            <v>2621000</v>
          </cell>
          <cell r="S229">
            <v>49060</v>
          </cell>
          <cell r="T229">
            <v>24530</v>
          </cell>
          <cell r="U229">
            <v>24530</v>
          </cell>
          <cell r="V229">
            <v>2522880</v>
          </cell>
          <cell r="W229">
            <v>0</v>
          </cell>
          <cell r="X229">
            <v>2522880</v>
          </cell>
          <cell r="Y229" t="str">
            <v>172-00-0029432-4</v>
          </cell>
        </row>
        <row r="230">
          <cell r="C230" t="str">
            <v>INDRA SYAHPUTRA</v>
          </cell>
          <cell r="D230" t="str">
            <v>AWAK II</v>
          </cell>
          <cell r="E230" t="str">
            <v>-</v>
          </cell>
          <cell r="F230" t="str">
            <v>-</v>
          </cell>
          <cell r="G230">
            <v>26</v>
          </cell>
          <cell r="H230">
            <v>24</v>
          </cell>
          <cell r="I230">
            <v>2028000</v>
          </cell>
          <cell r="J230">
            <v>425000</v>
          </cell>
          <cell r="K230">
            <v>2453000</v>
          </cell>
          <cell r="L230">
            <v>0</v>
          </cell>
          <cell r="M230">
            <v>0</v>
          </cell>
          <cell r="N230">
            <v>7000</v>
          </cell>
          <cell r="O230">
            <v>0</v>
          </cell>
          <cell r="P230">
            <v>0</v>
          </cell>
          <cell r="Q230">
            <v>168000</v>
          </cell>
          <cell r="R230">
            <v>2621000</v>
          </cell>
          <cell r="S230">
            <v>49060</v>
          </cell>
          <cell r="T230">
            <v>24530</v>
          </cell>
          <cell r="U230">
            <v>24530</v>
          </cell>
          <cell r="V230">
            <v>2522880</v>
          </cell>
          <cell r="W230">
            <v>0</v>
          </cell>
          <cell r="X230">
            <v>2522880</v>
          </cell>
          <cell r="Y230" t="str">
            <v>172-00-0029426-6</v>
          </cell>
        </row>
        <row r="231">
          <cell r="C231" t="str">
            <v>INDRA SYAHPUTRA PURBA</v>
          </cell>
          <cell r="D231" t="str">
            <v>AWAK II</v>
          </cell>
          <cell r="E231" t="str">
            <v>-</v>
          </cell>
          <cell r="F231" t="str">
            <v>-</v>
          </cell>
          <cell r="G231">
            <v>26</v>
          </cell>
          <cell r="H231">
            <v>24</v>
          </cell>
          <cell r="I231">
            <v>2028000</v>
          </cell>
          <cell r="J231">
            <v>425000</v>
          </cell>
          <cell r="K231">
            <v>2453000</v>
          </cell>
          <cell r="L231">
            <v>0</v>
          </cell>
          <cell r="M231">
            <v>0</v>
          </cell>
          <cell r="N231">
            <v>7000</v>
          </cell>
          <cell r="O231">
            <v>0</v>
          </cell>
          <cell r="P231">
            <v>0</v>
          </cell>
          <cell r="Q231">
            <v>168000</v>
          </cell>
          <cell r="R231">
            <v>2621000</v>
          </cell>
          <cell r="S231">
            <v>49060</v>
          </cell>
          <cell r="T231">
            <v>24530</v>
          </cell>
          <cell r="U231">
            <v>24530</v>
          </cell>
          <cell r="V231">
            <v>2522880</v>
          </cell>
          <cell r="W231">
            <v>0</v>
          </cell>
          <cell r="X231">
            <v>2522880</v>
          </cell>
          <cell r="Y231" t="str">
            <v>172-00-0059740-3</v>
          </cell>
        </row>
        <row r="232">
          <cell r="C232" t="str">
            <v>IRWANSYAH C</v>
          </cell>
          <cell r="D232" t="str">
            <v>AWAK II</v>
          </cell>
          <cell r="E232" t="str">
            <v>-</v>
          </cell>
          <cell r="F232" t="str">
            <v>-</v>
          </cell>
          <cell r="G232">
            <v>30</v>
          </cell>
          <cell r="H232">
            <v>24</v>
          </cell>
          <cell r="I232">
            <v>2028000</v>
          </cell>
          <cell r="J232">
            <v>425000</v>
          </cell>
          <cell r="K232">
            <v>2453000</v>
          </cell>
          <cell r="L232">
            <v>0</v>
          </cell>
          <cell r="M232">
            <v>0</v>
          </cell>
          <cell r="N232">
            <v>7000</v>
          </cell>
          <cell r="O232">
            <v>0</v>
          </cell>
          <cell r="P232">
            <v>0</v>
          </cell>
          <cell r="Q232">
            <v>168000</v>
          </cell>
          <cell r="R232">
            <v>2621000</v>
          </cell>
          <cell r="S232">
            <v>49060</v>
          </cell>
          <cell r="T232">
            <v>24530</v>
          </cell>
          <cell r="U232">
            <v>24530</v>
          </cell>
          <cell r="V232">
            <v>2522880</v>
          </cell>
          <cell r="W232">
            <v>0</v>
          </cell>
          <cell r="X232">
            <v>2522880</v>
          </cell>
          <cell r="Y232" t="str">
            <v>172-00-0029567-7</v>
          </cell>
        </row>
        <row r="233">
          <cell r="C233" t="str">
            <v>JEFRIDEN</v>
          </cell>
          <cell r="D233" t="str">
            <v>AWAK II</v>
          </cell>
          <cell r="E233" t="str">
            <v>-</v>
          </cell>
          <cell r="F233" t="str">
            <v>-</v>
          </cell>
          <cell r="G233">
            <v>30</v>
          </cell>
          <cell r="H233">
            <v>24</v>
          </cell>
          <cell r="I233">
            <v>2028000</v>
          </cell>
          <cell r="J233">
            <v>425000</v>
          </cell>
          <cell r="K233">
            <v>2453000</v>
          </cell>
          <cell r="L233">
            <v>0</v>
          </cell>
          <cell r="M233">
            <v>0</v>
          </cell>
          <cell r="N233">
            <v>7000</v>
          </cell>
          <cell r="O233">
            <v>0</v>
          </cell>
          <cell r="P233">
            <v>0</v>
          </cell>
          <cell r="Q233">
            <v>168000</v>
          </cell>
          <cell r="R233">
            <v>2621000</v>
          </cell>
          <cell r="S233">
            <v>49060</v>
          </cell>
          <cell r="T233">
            <v>24530</v>
          </cell>
          <cell r="U233">
            <v>24530</v>
          </cell>
          <cell r="V233">
            <v>2522880</v>
          </cell>
          <cell r="W233">
            <v>0</v>
          </cell>
          <cell r="X233">
            <v>2522880</v>
          </cell>
          <cell r="Y233" t="str">
            <v>172-00-0030312-5</v>
          </cell>
        </row>
        <row r="234">
          <cell r="C234" t="str">
            <v>JENRI LUMBANTORUAN</v>
          </cell>
          <cell r="D234" t="str">
            <v>AWAK II</v>
          </cell>
          <cell r="E234" t="str">
            <v>-</v>
          </cell>
          <cell r="F234" t="str">
            <v>-</v>
          </cell>
          <cell r="G234">
            <v>23</v>
          </cell>
          <cell r="H234">
            <v>24</v>
          </cell>
          <cell r="I234">
            <v>2028000</v>
          </cell>
          <cell r="J234">
            <v>425000</v>
          </cell>
          <cell r="K234">
            <v>2453000</v>
          </cell>
          <cell r="L234">
            <v>0</v>
          </cell>
          <cell r="M234">
            <v>0</v>
          </cell>
          <cell r="N234">
            <v>7000</v>
          </cell>
          <cell r="O234">
            <v>0</v>
          </cell>
          <cell r="P234">
            <v>0</v>
          </cell>
          <cell r="Q234">
            <v>168000</v>
          </cell>
          <cell r="R234">
            <v>2621000</v>
          </cell>
          <cell r="S234">
            <v>49060</v>
          </cell>
          <cell r="T234">
            <v>24530</v>
          </cell>
          <cell r="U234">
            <v>24530</v>
          </cell>
          <cell r="V234">
            <v>2522880</v>
          </cell>
          <cell r="W234">
            <v>0</v>
          </cell>
          <cell r="X234">
            <v>2522880</v>
          </cell>
          <cell r="Y234" t="str">
            <v>172-00-0029339-1</v>
          </cell>
        </row>
        <row r="235">
          <cell r="C235" t="str">
            <v>JIMMY PRIMADONA</v>
          </cell>
          <cell r="D235" t="str">
            <v>AWAK II</v>
          </cell>
          <cell r="E235" t="str">
            <v>-</v>
          </cell>
          <cell r="F235" t="str">
            <v>-</v>
          </cell>
          <cell r="G235">
            <v>23</v>
          </cell>
          <cell r="H235">
            <v>24</v>
          </cell>
          <cell r="I235">
            <v>2028000</v>
          </cell>
          <cell r="J235">
            <v>425000</v>
          </cell>
          <cell r="K235">
            <v>2453000</v>
          </cell>
          <cell r="L235">
            <v>0</v>
          </cell>
          <cell r="M235">
            <v>0</v>
          </cell>
          <cell r="N235">
            <v>7000</v>
          </cell>
          <cell r="O235">
            <v>0</v>
          </cell>
          <cell r="P235">
            <v>0</v>
          </cell>
          <cell r="Q235">
            <v>168000</v>
          </cell>
          <cell r="R235">
            <v>2621000</v>
          </cell>
          <cell r="S235">
            <v>49060</v>
          </cell>
          <cell r="T235">
            <v>24530</v>
          </cell>
          <cell r="U235">
            <v>24530</v>
          </cell>
          <cell r="V235">
            <v>2522880</v>
          </cell>
          <cell r="W235">
            <v>0</v>
          </cell>
          <cell r="X235">
            <v>2522880</v>
          </cell>
          <cell r="Y235" t="str">
            <v>900-00-2962956-6</v>
          </cell>
        </row>
        <row r="236">
          <cell r="C236" t="str">
            <v>JONI SUARDI</v>
          </cell>
          <cell r="D236" t="str">
            <v>AWAK II</v>
          </cell>
          <cell r="E236" t="str">
            <v>-</v>
          </cell>
          <cell r="F236" t="str">
            <v>-</v>
          </cell>
          <cell r="G236">
            <v>21</v>
          </cell>
          <cell r="H236">
            <v>24</v>
          </cell>
          <cell r="I236">
            <v>2028000</v>
          </cell>
          <cell r="J236">
            <v>425000</v>
          </cell>
          <cell r="K236">
            <v>2453000</v>
          </cell>
          <cell r="L236">
            <v>0</v>
          </cell>
          <cell r="M236">
            <v>0</v>
          </cell>
          <cell r="N236">
            <v>7000</v>
          </cell>
          <cell r="O236">
            <v>0</v>
          </cell>
          <cell r="P236">
            <v>0</v>
          </cell>
          <cell r="Q236">
            <v>168000</v>
          </cell>
          <cell r="R236">
            <v>2621000</v>
          </cell>
          <cell r="S236">
            <v>49060</v>
          </cell>
          <cell r="T236">
            <v>24530</v>
          </cell>
          <cell r="U236">
            <v>24530</v>
          </cell>
          <cell r="V236">
            <v>2522880</v>
          </cell>
          <cell r="W236">
            <v>0</v>
          </cell>
          <cell r="X236">
            <v>2522880</v>
          </cell>
          <cell r="Y236" t="str">
            <v>172-00-0030246-5</v>
          </cell>
        </row>
        <row r="237">
          <cell r="C237" t="str">
            <v>JONNI</v>
          </cell>
          <cell r="D237" t="str">
            <v>AWAK II</v>
          </cell>
          <cell r="E237" t="str">
            <v>-</v>
          </cell>
          <cell r="F237" t="str">
            <v>-</v>
          </cell>
          <cell r="G237">
            <v>21</v>
          </cell>
          <cell r="H237">
            <v>23</v>
          </cell>
          <cell r="I237">
            <v>2028000</v>
          </cell>
          <cell r="J237">
            <v>425000</v>
          </cell>
          <cell r="K237">
            <v>2453000</v>
          </cell>
          <cell r="L237">
            <v>0</v>
          </cell>
          <cell r="M237">
            <v>0</v>
          </cell>
          <cell r="N237">
            <v>7000</v>
          </cell>
          <cell r="O237">
            <v>0</v>
          </cell>
          <cell r="P237">
            <v>0</v>
          </cell>
          <cell r="Q237">
            <v>161000</v>
          </cell>
          <cell r="R237">
            <v>2614000</v>
          </cell>
          <cell r="S237">
            <v>49060</v>
          </cell>
          <cell r="T237">
            <v>24530</v>
          </cell>
          <cell r="U237">
            <v>24530</v>
          </cell>
          <cell r="V237">
            <v>2515880</v>
          </cell>
          <cell r="W237">
            <v>0</v>
          </cell>
          <cell r="X237">
            <v>2515880</v>
          </cell>
          <cell r="Y237" t="str">
            <v>172-00-0060792-1</v>
          </cell>
        </row>
        <row r="238">
          <cell r="C238" t="str">
            <v>JUNIANTO MANALU</v>
          </cell>
          <cell r="D238" t="str">
            <v>AWAK II</v>
          </cell>
          <cell r="E238" t="str">
            <v>-</v>
          </cell>
          <cell r="F238" t="str">
            <v>-</v>
          </cell>
          <cell r="G238">
            <v>17</v>
          </cell>
          <cell r="H238">
            <v>22</v>
          </cell>
          <cell r="I238">
            <v>2028000</v>
          </cell>
          <cell r="J238">
            <v>425000</v>
          </cell>
          <cell r="K238">
            <v>2453000</v>
          </cell>
          <cell r="L238">
            <v>0</v>
          </cell>
          <cell r="M238">
            <v>0</v>
          </cell>
          <cell r="N238">
            <v>7000</v>
          </cell>
          <cell r="O238">
            <v>0</v>
          </cell>
          <cell r="P238">
            <v>0</v>
          </cell>
          <cell r="Q238">
            <v>154000</v>
          </cell>
          <cell r="R238">
            <v>2607000</v>
          </cell>
          <cell r="S238">
            <v>49060</v>
          </cell>
          <cell r="T238">
            <v>24530</v>
          </cell>
          <cell r="U238">
            <v>24530</v>
          </cell>
          <cell r="V238">
            <v>2508880</v>
          </cell>
          <cell r="W238">
            <v>0</v>
          </cell>
          <cell r="X238">
            <v>2508880</v>
          </cell>
          <cell r="Y238" t="str">
            <v>172-00-0060881-2</v>
          </cell>
        </row>
        <row r="239">
          <cell r="C239" t="str">
            <v>KALEB SOPIAN RUDIANTO</v>
          </cell>
          <cell r="D239" t="str">
            <v>AWAK II</v>
          </cell>
          <cell r="E239" t="str">
            <v>-</v>
          </cell>
          <cell r="F239" t="str">
            <v>-</v>
          </cell>
          <cell r="G239">
            <v>25</v>
          </cell>
          <cell r="H239">
            <v>24</v>
          </cell>
          <cell r="I239">
            <v>2028000</v>
          </cell>
          <cell r="J239">
            <v>425000</v>
          </cell>
          <cell r="K239">
            <v>2453000</v>
          </cell>
          <cell r="L239">
            <v>0</v>
          </cell>
          <cell r="M239">
            <v>0</v>
          </cell>
          <cell r="N239">
            <v>7000</v>
          </cell>
          <cell r="O239">
            <v>0</v>
          </cell>
          <cell r="P239">
            <v>0</v>
          </cell>
          <cell r="Q239">
            <v>168000</v>
          </cell>
          <cell r="R239">
            <v>2621000</v>
          </cell>
          <cell r="S239">
            <v>49060</v>
          </cell>
          <cell r="T239">
            <v>24530</v>
          </cell>
          <cell r="U239">
            <v>24530</v>
          </cell>
          <cell r="V239">
            <v>2522880</v>
          </cell>
          <cell r="W239">
            <v>0</v>
          </cell>
          <cell r="X239">
            <v>2522880</v>
          </cell>
          <cell r="Y239" t="str">
            <v>172-00-0059989-6</v>
          </cell>
        </row>
        <row r="240">
          <cell r="C240" t="str">
            <v>KANDER BRUTU</v>
          </cell>
          <cell r="D240" t="str">
            <v>AWAK II</v>
          </cell>
          <cell r="E240" t="str">
            <v>-</v>
          </cell>
          <cell r="F240" t="str">
            <v>-</v>
          </cell>
          <cell r="G240">
            <v>27</v>
          </cell>
          <cell r="H240">
            <v>24</v>
          </cell>
          <cell r="I240">
            <v>2028000</v>
          </cell>
          <cell r="J240">
            <v>425000</v>
          </cell>
          <cell r="K240">
            <v>2453000</v>
          </cell>
          <cell r="L240">
            <v>0</v>
          </cell>
          <cell r="M240">
            <v>0</v>
          </cell>
          <cell r="N240">
            <v>7000</v>
          </cell>
          <cell r="O240">
            <v>0</v>
          </cell>
          <cell r="P240">
            <v>0</v>
          </cell>
          <cell r="Q240">
            <v>168000</v>
          </cell>
          <cell r="R240">
            <v>2621000</v>
          </cell>
          <cell r="S240">
            <v>49060</v>
          </cell>
          <cell r="T240">
            <v>24530</v>
          </cell>
          <cell r="U240">
            <v>24530</v>
          </cell>
          <cell r="V240">
            <v>2522880</v>
          </cell>
          <cell r="W240">
            <v>0</v>
          </cell>
          <cell r="X240">
            <v>2522880</v>
          </cell>
          <cell r="Y240" t="str">
            <v>172-00-0060230-2</v>
          </cell>
        </row>
        <row r="241">
          <cell r="C241" t="str">
            <v>KARYONO</v>
          </cell>
          <cell r="D241" t="str">
            <v>AWAK II</v>
          </cell>
          <cell r="E241" t="str">
            <v>-</v>
          </cell>
          <cell r="F241" t="str">
            <v>-</v>
          </cell>
          <cell r="G241">
            <v>29</v>
          </cell>
          <cell r="H241">
            <v>24</v>
          </cell>
          <cell r="I241">
            <v>2028000</v>
          </cell>
          <cell r="J241">
            <v>425000</v>
          </cell>
          <cell r="K241">
            <v>2453000</v>
          </cell>
          <cell r="L241">
            <v>0</v>
          </cell>
          <cell r="M241">
            <v>0</v>
          </cell>
          <cell r="N241">
            <v>7000</v>
          </cell>
          <cell r="O241">
            <v>0</v>
          </cell>
          <cell r="P241">
            <v>0</v>
          </cell>
          <cell r="Q241">
            <v>168000</v>
          </cell>
          <cell r="R241">
            <v>2621000</v>
          </cell>
          <cell r="S241">
            <v>49060</v>
          </cell>
          <cell r="T241">
            <v>24530</v>
          </cell>
          <cell r="U241">
            <v>24530</v>
          </cell>
          <cell r="V241">
            <v>2522880</v>
          </cell>
          <cell r="W241">
            <v>0</v>
          </cell>
          <cell r="X241">
            <v>2522880</v>
          </cell>
          <cell r="Y241" t="str">
            <v>172-00-0029568-5</v>
          </cell>
        </row>
        <row r="242">
          <cell r="C242" t="str">
            <v>KOMAN SIREGAR</v>
          </cell>
          <cell r="D242" t="str">
            <v>AWAK II</v>
          </cell>
          <cell r="E242" t="str">
            <v>-</v>
          </cell>
          <cell r="F242" t="str">
            <v>-</v>
          </cell>
          <cell r="G242">
            <v>23</v>
          </cell>
          <cell r="H242">
            <v>24</v>
          </cell>
          <cell r="I242">
            <v>2028000</v>
          </cell>
          <cell r="J242">
            <v>425000</v>
          </cell>
          <cell r="K242">
            <v>2453000</v>
          </cell>
          <cell r="L242">
            <v>0</v>
          </cell>
          <cell r="M242">
            <v>0</v>
          </cell>
          <cell r="N242">
            <v>7000</v>
          </cell>
          <cell r="O242">
            <v>0</v>
          </cell>
          <cell r="P242">
            <v>0</v>
          </cell>
          <cell r="Q242">
            <v>168000</v>
          </cell>
          <cell r="R242">
            <v>2621000</v>
          </cell>
          <cell r="S242">
            <v>49060</v>
          </cell>
          <cell r="T242">
            <v>24530</v>
          </cell>
          <cell r="U242">
            <v>24530</v>
          </cell>
          <cell r="V242">
            <v>2522880</v>
          </cell>
          <cell r="W242">
            <v>0</v>
          </cell>
          <cell r="X242">
            <v>2522880</v>
          </cell>
          <cell r="Y242" t="str">
            <v>172-00-0029694-9</v>
          </cell>
        </row>
        <row r="243">
          <cell r="C243" t="str">
            <v>KUAT SANTOSO</v>
          </cell>
          <cell r="D243" t="str">
            <v>AWAK II</v>
          </cell>
          <cell r="E243" t="str">
            <v>-</v>
          </cell>
          <cell r="F243" t="str">
            <v>-</v>
          </cell>
          <cell r="G243">
            <v>22</v>
          </cell>
          <cell r="H243">
            <v>24</v>
          </cell>
          <cell r="I243">
            <v>2028000</v>
          </cell>
          <cell r="J243">
            <v>425000</v>
          </cell>
          <cell r="K243">
            <v>2453000</v>
          </cell>
          <cell r="L243">
            <v>0</v>
          </cell>
          <cell r="M243">
            <v>0</v>
          </cell>
          <cell r="N243">
            <v>7000</v>
          </cell>
          <cell r="O243">
            <v>0</v>
          </cell>
          <cell r="P243">
            <v>0</v>
          </cell>
          <cell r="Q243">
            <v>168000</v>
          </cell>
          <cell r="R243">
            <v>2621000</v>
          </cell>
          <cell r="S243">
            <v>49060</v>
          </cell>
          <cell r="T243">
            <v>24530</v>
          </cell>
          <cell r="U243">
            <v>24530</v>
          </cell>
          <cell r="V243">
            <v>2522880</v>
          </cell>
          <cell r="W243">
            <v>0</v>
          </cell>
          <cell r="X243">
            <v>2522880</v>
          </cell>
          <cell r="Y243" t="str">
            <v>172-00-0068287-4</v>
          </cell>
        </row>
        <row r="244">
          <cell r="C244" t="str">
            <v>KURNIAWAN</v>
          </cell>
          <cell r="D244" t="str">
            <v>AWAK II</v>
          </cell>
          <cell r="E244" t="str">
            <v>-</v>
          </cell>
          <cell r="F244" t="str">
            <v>-</v>
          </cell>
          <cell r="G244">
            <v>0</v>
          </cell>
          <cell r="H244">
            <v>10</v>
          </cell>
          <cell r="I244">
            <v>2028000</v>
          </cell>
          <cell r="J244">
            <v>425000</v>
          </cell>
          <cell r="K244">
            <v>2453000</v>
          </cell>
          <cell r="L244">
            <v>0</v>
          </cell>
          <cell r="M244">
            <v>0</v>
          </cell>
          <cell r="N244">
            <v>7000</v>
          </cell>
          <cell r="O244">
            <v>0</v>
          </cell>
          <cell r="P244">
            <v>0</v>
          </cell>
          <cell r="Q244">
            <v>70000</v>
          </cell>
          <cell r="R244">
            <v>2523000</v>
          </cell>
          <cell r="S244">
            <v>49060</v>
          </cell>
          <cell r="T244">
            <v>24530</v>
          </cell>
          <cell r="U244">
            <v>24530</v>
          </cell>
          <cell r="V244">
            <v>2424880</v>
          </cell>
          <cell r="W244">
            <v>0</v>
          </cell>
          <cell r="X244">
            <v>2424880</v>
          </cell>
          <cell r="Y244" t="str">
            <v>172-00-0030308-3</v>
          </cell>
        </row>
        <row r="245">
          <cell r="C245" t="str">
            <v>LASIDI</v>
          </cell>
          <cell r="D245" t="str">
            <v>AWAK II</v>
          </cell>
          <cell r="E245" t="str">
            <v>-</v>
          </cell>
          <cell r="F245" t="str">
            <v>-</v>
          </cell>
          <cell r="G245">
            <v>23</v>
          </cell>
          <cell r="H245">
            <v>24</v>
          </cell>
          <cell r="I245">
            <v>2028000</v>
          </cell>
          <cell r="J245">
            <v>425000</v>
          </cell>
          <cell r="K245">
            <v>2453000</v>
          </cell>
          <cell r="L245">
            <v>0</v>
          </cell>
          <cell r="M245">
            <v>0</v>
          </cell>
          <cell r="N245">
            <v>7000</v>
          </cell>
          <cell r="O245">
            <v>0</v>
          </cell>
          <cell r="P245">
            <v>0</v>
          </cell>
          <cell r="Q245">
            <v>168000</v>
          </cell>
          <cell r="R245">
            <v>2621000</v>
          </cell>
          <cell r="S245">
            <v>49060</v>
          </cell>
          <cell r="T245">
            <v>24530</v>
          </cell>
          <cell r="U245">
            <v>24530</v>
          </cell>
          <cell r="V245">
            <v>2522880</v>
          </cell>
          <cell r="W245">
            <v>0</v>
          </cell>
          <cell r="X245">
            <v>2522880</v>
          </cell>
          <cell r="Y245" t="str">
            <v>172-00-0029456-3</v>
          </cell>
        </row>
        <row r="246">
          <cell r="C246" t="str">
            <v>LODEWICK JAWAK</v>
          </cell>
          <cell r="D246" t="str">
            <v>AWAK II</v>
          </cell>
          <cell r="E246" t="str">
            <v>-</v>
          </cell>
          <cell r="F246" t="str">
            <v>-</v>
          </cell>
          <cell r="G246">
            <v>26</v>
          </cell>
          <cell r="H246">
            <v>24</v>
          </cell>
          <cell r="I246">
            <v>2028000</v>
          </cell>
          <cell r="J246">
            <v>425000</v>
          </cell>
          <cell r="K246">
            <v>2453000</v>
          </cell>
          <cell r="L246">
            <v>0</v>
          </cell>
          <cell r="M246">
            <v>0</v>
          </cell>
          <cell r="N246">
            <v>7000</v>
          </cell>
          <cell r="O246">
            <v>0</v>
          </cell>
          <cell r="P246">
            <v>0</v>
          </cell>
          <cell r="Q246">
            <v>168000</v>
          </cell>
          <cell r="R246">
            <v>2621000</v>
          </cell>
          <cell r="S246">
            <v>49060</v>
          </cell>
          <cell r="T246">
            <v>24530</v>
          </cell>
          <cell r="U246">
            <v>24530</v>
          </cell>
          <cell r="V246">
            <v>2522880</v>
          </cell>
          <cell r="W246">
            <v>0</v>
          </cell>
          <cell r="X246">
            <v>2522880</v>
          </cell>
          <cell r="Y246" t="str">
            <v>172-00-0062423-1</v>
          </cell>
        </row>
        <row r="247">
          <cell r="C247" t="str">
            <v>M. ILHAM HARAHAP</v>
          </cell>
          <cell r="D247" t="str">
            <v>AWAK II</v>
          </cell>
          <cell r="E247" t="str">
            <v>-</v>
          </cell>
          <cell r="F247" t="str">
            <v>-</v>
          </cell>
          <cell r="G247">
            <v>29</v>
          </cell>
          <cell r="H247">
            <v>24</v>
          </cell>
          <cell r="I247">
            <v>2028000</v>
          </cell>
          <cell r="J247">
            <v>425000</v>
          </cell>
          <cell r="K247">
            <v>2453000</v>
          </cell>
          <cell r="L247">
            <v>0</v>
          </cell>
          <cell r="M247">
            <v>0</v>
          </cell>
          <cell r="N247">
            <v>7000</v>
          </cell>
          <cell r="O247">
            <v>0</v>
          </cell>
          <cell r="P247">
            <v>0</v>
          </cell>
          <cell r="Q247">
            <v>168000</v>
          </cell>
          <cell r="R247">
            <v>2621000</v>
          </cell>
          <cell r="S247">
            <v>49060</v>
          </cell>
          <cell r="T247">
            <v>24530</v>
          </cell>
          <cell r="U247">
            <v>24530</v>
          </cell>
          <cell r="V247">
            <v>2522880</v>
          </cell>
          <cell r="W247">
            <v>0</v>
          </cell>
          <cell r="X247">
            <v>2522880</v>
          </cell>
          <cell r="Y247" t="str">
            <v>172-00-0060871-3</v>
          </cell>
        </row>
        <row r="248">
          <cell r="C248" t="str">
            <v>MAHMUD ARIFIN LUBIS</v>
          </cell>
          <cell r="D248" t="str">
            <v>AWAK II</v>
          </cell>
          <cell r="E248" t="str">
            <v>-</v>
          </cell>
          <cell r="F248" t="str">
            <v>-</v>
          </cell>
          <cell r="G248">
            <v>29</v>
          </cell>
          <cell r="H248">
            <v>24</v>
          </cell>
          <cell r="I248">
            <v>2028000</v>
          </cell>
          <cell r="J248">
            <v>425000</v>
          </cell>
          <cell r="K248">
            <v>2453000</v>
          </cell>
          <cell r="L248">
            <v>0</v>
          </cell>
          <cell r="M248">
            <v>0</v>
          </cell>
          <cell r="N248">
            <v>7000</v>
          </cell>
          <cell r="O248">
            <v>0</v>
          </cell>
          <cell r="P248">
            <v>0</v>
          </cell>
          <cell r="Q248">
            <v>168000</v>
          </cell>
          <cell r="R248">
            <v>2621000</v>
          </cell>
          <cell r="S248">
            <v>49060</v>
          </cell>
          <cell r="T248">
            <v>24530</v>
          </cell>
          <cell r="U248">
            <v>24530</v>
          </cell>
          <cell r="V248">
            <v>2522880</v>
          </cell>
          <cell r="W248">
            <v>0</v>
          </cell>
          <cell r="X248">
            <v>2522880</v>
          </cell>
          <cell r="Y248" t="str">
            <v>172-00-0030263-0</v>
          </cell>
        </row>
        <row r="249">
          <cell r="C249" t="str">
            <v>MAHRIZAL</v>
          </cell>
          <cell r="D249" t="str">
            <v>AWAK II</v>
          </cell>
          <cell r="E249" t="str">
            <v>-</v>
          </cell>
          <cell r="F249" t="str">
            <v>-</v>
          </cell>
          <cell r="G249">
            <v>23</v>
          </cell>
          <cell r="H249">
            <v>24</v>
          </cell>
          <cell r="I249">
            <v>2028000</v>
          </cell>
          <cell r="J249">
            <v>425000</v>
          </cell>
          <cell r="K249">
            <v>2453000</v>
          </cell>
          <cell r="L249">
            <v>0</v>
          </cell>
          <cell r="M249">
            <v>0</v>
          </cell>
          <cell r="N249">
            <v>7000</v>
          </cell>
          <cell r="O249">
            <v>0</v>
          </cell>
          <cell r="P249">
            <v>0</v>
          </cell>
          <cell r="Q249">
            <v>168000</v>
          </cell>
          <cell r="R249">
            <v>2621000</v>
          </cell>
          <cell r="S249">
            <v>49060</v>
          </cell>
          <cell r="T249">
            <v>24530</v>
          </cell>
          <cell r="U249">
            <v>24530</v>
          </cell>
          <cell r="V249">
            <v>2522880</v>
          </cell>
          <cell r="W249">
            <v>0</v>
          </cell>
          <cell r="X249">
            <v>2522880</v>
          </cell>
          <cell r="Y249" t="str">
            <v>172-00-0028076-0</v>
          </cell>
        </row>
        <row r="250">
          <cell r="C250" t="str">
            <v>MAKMUR  BANGUN</v>
          </cell>
          <cell r="D250" t="str">
            <v>AWAK II</v>
          </cell>
          <cell r="E250" t="str">
            <v>-</v>
          </cell>
          <cell r="F250" t="str">
            <v>-</v>
          </cell>
          <cell r="G250">
            <v>22</v>
          </cell>
          <cell r="H250">
            <v>22</v>
          </cell>
          <cell r="I250">
            <v>2028000</v>
          </cell>
          <cell r="J250">
            <v>425000</v>
          </cell>
          <cell r="K250">
            <v>2453000</v>
          </cell>
          <cell r="L250">
            <v>0</v>
          </cell>
          <cell r="M250">
            <v>0</v>
          </cell>
          <cell r="N250">
            <v>7000</v>
          </cell>
          <cell r="O250">
            <v>0</v>
          </cell>
          <cell r="P250">
            <v>0</v>
          </cell>
          <cell r="Q250">
            <v>154000</v>
          </cell>
          <cell r="R250">
            <v>2607000</v>
          </cell>
          <cell r="S250">
            <v>49060</v>
          </cell>
          <cell r="T250">
            <v>24530</v>
          </cell>
          <cell r="U250">
            <v>24530</v>
          </cell>
          <cell r="V250">
            <v>2508880</v>
          </cell>
          <cell r="W250">
            <v>0</v>
          </cell>
          <cell r="X250">
            <v>2508880</v>
          </cell>
          <cell r="Y250" t="str">
            <v>108-00-1142028-9</v>
          </cell>
        </row>
        <row r="251">
          <cell r="C251" t="str">
            <v>MARTA S</v>
          </cell>
          <cell r="D251" t="str">
            <v>AWAK II</v>
          </cell>
          <cell r="E251" t="str">
            <v>-</v>
          </cell>
          <cell r="F251" t="str">
            <v>-</v>
          </cell>
          <cell r="G251">
            <v>23</v>
          </cell>
          <cell r="H251">
            <v>24</v>
          </cell>
          <cell r="I251">
            <v>2028000</v>
          </cell>
          <cell r="J251">
            <v>425000</v>
          </cell>
          <cell r="K251">
            <v>2453000</v>
          </cell>
          <cell r="L251">
            <v>0</v>
          </cell>
          <cell r="M251">
            <v>0</v>
          </cell>
          <cell r="N251">
            <v>7000</v>
          </cell>
          <cell r="O251">
            <v>0</v>
          </cell>
          <cell r="P251">
            <v>0</v>
          </cell>
          <cell r="Q251">
            <v>168000</v>
          </cell>
          <cell r="R251">
            <v>2621000</v>
          </cell>
          <cell r="S251">
            <v>49060</v>
          </cell>
          <cell r="T251">
            <v>24530</v>
          </cell>
          <cell r="U251">
            <v>24530</v>
          </cell>
          <cell r="V251">
            <v>2522880</v>
          </cell>
          <cell r="W251">
            <v>0</v>
          </cell>
          <cell r="X251">
            <v>2522880</v>
          </cell>
          <cell r="Y251" t="str">
            <v>172-00-0059941-7</v>
          </cell>
        </row>
        <row r="252">
          <cell r="C252" t="str">
            <v>MAY FRIANDOS GULTOM</v>
          </cell>
          <cell r="D252" t="str">
            <v>AWAK II</v>
          </cell>
          <cell r="E252" t="str">
            <v>-</v>
          </cell>
          <cell r="F252" t="str">
            <v>-</v>
          </cell>
          <cell r="G252">
            <v>18</v>
          </cell>
          <cell r="H252">
            <v>24</v>
          </cell>
          <cell r="I252">
            <v>2028000</v>
          </cell>
          <cell r="J252">
            <v>425000</v>
          </cell>
          <cell r="K252">
            <v>2453000</v>
          </cell>
          <cell r="L252">
            <v>0</v>
          </cell>
          <cell r="M252">
            <v>0</v>
          </cell>
          <cell r="N252">
            <v>7000</v>
          </cell>
          <cell r="O252">
            <v>0</v>
          </cell>
          <cell r="P252">
            <v>0</v>
          </cell>
          <cell r="Q252">
            <v>168000</v>
          </cell>
          <cell r="R252">
            <v>2621000</v>
          </cell>
          <cell r="S252">
            <v>49060</v>
          </cell>
          <cell r="T252">
            <v>24530</v>
          </cell>
          <cell r="U252">
            <v>24530</v>
          </cell>
          <cell r="V252">
            <v>2522880</v>
          </cell>
          <cell r="W252">
            <v>0</v>
          </cell>
          <cell r="X252">
            <v>2522880</v>
          </cell>
          <cell r="Y252" t="str">
            <v>172-00-0068299-9</v>
          </cell>
        </row>
        <row r="253">
          <cell r="C253" t="str">
            <v>MEI HEPI PERI</v>
          </cell>
          <cell r="D253" t="str">
            <v>AWAK II</v>
          </cell>
          <cell r="E253" t="str">
            <v>-</v>
          </cell>
          <cell r="F253" t="str">
            <v>-</v>
          </cell>
          <cell r="G253">
            <v>23</v>
          </cell>
          <cell r="H253">
            <v>24</v>
          </cell>
          <cell r="I253">
            <v>2028000</v>
          </cell>
          <cell r="J253">
            <v>425000</v>
          </cell>
          <cell r="K253">
            <v>2453000</v>
          </cell>
          <cell r="L253">
            <v>0</v>
          </cell>
          <cell r="M253">
            <v>0</v>
          </cell>
          <cell r="N253">
            <v>7000</v>
          </cell>
          <cell r="O253">
            <v>0</v>
          </cell>
          <cell r="P253">
            <v>0</v>
          </cell>
          <cell r="Q253">
            <v>168000</v>
          </cell>
          <cell r="R253">
            <v>2621000</v>
          </cell>
          <cell r="S253">
            <v>49060</v>
          </cell>
          <cell r="T253">
            <v>24530</v>
          </cell>
          <cell r="U253">
            <v>24530</v>
          </cell>
          <cell r="V253">
            <v>2522880</v>
          </cell>
          <cell r="W253">
            <v>0</v>
          </cell>
          <cell r="X253">
            <v>2522880</v>
          </cell>
          <cell r="Y253" t="str">
            <v>172-00-0068282-5</v>
          </cell>
        </row>
        <row r="254">
          <cell r="C254" t="str">
            <v>MUCHTAR ARIF EFENDI</v>
          </cell>
          <cell r="D254" t="str">
            <v>AWAK II</v>
          </cell>
          <cell r="E254" t="str">
            <v>-</v>
          </cell>
          <cell r="F254" t="str">
            <v>-</v>
          </cell>
          <cell r="G254">
            <v>15</v>
          </cell>
          <cell r="H254">
            <v>24</v>
          </cell>
          <cell r="I254">
            <v>2028000</v>
          </cell>
          <cell r="J254">
            <v>425000</v>
          </cell>
          <cell r="K254">
            <v>2453000</v>
          </cell>
          <cell r="L254">
            <v>0</v>
          </cell>
          <cell r="M254">
            <v>0</v>
          </cell>
          <cell r="N254">
            <v>7000</v>
          </cell>
          <cell r="O254">
            <v>0</v>
          </cell>
          <cell r="P254">
            <v>0</v>
          </cell>
          <cell r="Q254">
            <v>168000</v>
          </cell>
          <cell r="R254">
            <v>2621000</v>
          </cell>
          <cell r="S254">
            <v>49060</v>
          </cell>
          <cell r="T254">
            <v>24530</v>
          </cell>
          <cell r="U254">
            <v>24530</v>
          </cell>
          <cell r="V254">
            <v>2522880</v>
          </cell>
          <cell r="W254">
            <v>0</v>
          </cell>
          <cell r="X254">
            <v>2522880</v>
          </cell>
          <cell r="Y254" t="str">
            <v>172-00-0029463-9</v>
          </cell>
        </row>
        <row r="255">
          <cell r="C255" t="str">
            <v>MUHAMMAD ALI</v>
          </cell>
          <cell r="D255" t="str">
            <v>AWAK II</v>
          </cell>
          <cell r="E255" t="str">
            <v>-</v>
          </cell>
          <cell r="F255" t="str">
            <v>-</v>
          </cell>
          <cell r="G255">
            <v>23</v>
          </cell>
          <cell r="H255">
            <v>24</v>
          </cell>
          <cell r="I255">
            <v>2028000</v>
          </cell>
          <cell r="J255">
            <v>425000</v>
          </cell>
          <cell r="K255">
            <v>2453000</v>
          </cell>
          <cell r="L255">
            <v>0</v>
          </cell>
          <cell r="M255">
            <v>0</v>
          </cell>
          <cell r="N255">
            <v>7000</v>
          </cell>
          <cell r="O255">
            <v>0</v>
          </cell>
          <cell r="P255">
            <v>0</v>
          </cell>
          <cell r="Q255">
            <v>168000</v>
          </cell>
          <cell r="R255">
            <v>2621000</v>
          </cell>
          <cell r="S255">
            <v>49060</v>
          </cell>
          <cell r="T255">
            <v>24530</v>
          </cell>
          <cell r="U255">
            <v>24530</v>
          </cell>
          <cell r="V255">
            <v>2522880</v>
          </cell>
          <cell r="W255">
            <v>0</v>
          </cell>
          <cell r="X255">
            <v>2522880</v>
          </cell>
          <cell r="Y255" t="str">
            <v>172-00-0029558-6</v>
          </cell>
        </row>
        <row r="256">
          <cell r="C256" t="str">
            <v>MUHAMMAD ANDRIANSYAH</v>
          </cell>
          <cell r="D256" t="str">
            <v>AWAK II</v>
          </cell>
          <cell r="E256" t="str">
            <v>-</v>
          </cell>
          <cell r="F256" t="str">
            <v>-</v>
          </cell>
          <cell r="G256">
            <v>30</v>
          </cell>
          <cell r="H256">
            <v>24</v>
          </cell>
          <cell r="I256">
            <v>2028000</v>
          </cell>
          <cell r="J256">
            <v>425000</v>
          </cell>
          <cell r="K256">
            <v>2453000</v>
          </cell>
          <cell r="L256">
            <v>0</v>
          </cell>
          <cell r="M256">
            <v>0</v>
          </cell>
          <cell r="N256">
            <v>7000</v>
          </cell>
          <cell r="O256">
            <v>0</v>
          </cell>
          <cell r="P256">
            <v>0</v>
          </cell>
          <cell r="Q256">
            <v>168000</v>
          </cell>
          <cell r="R256">
            <v>2621000</v>
          </cell>
          <cell r="S256">
            <v>49060</v>
          </cell>
          <cell r="T256">
            <v>24530</v>
          </cell>
          <cell r="U256">
            <v>24530</v>
          </cell>
          <cell r="V256">
            <v>2522880</v>
          </cell>
          <cell r="W256">
            <v>0</v>
          </cell>
          <cell r="X256">
            <v>2522880</v>
          </cell>
          <cell r="Y256" t="str">
            <v>172-00-0059864-1</v>
          </cell>
        </row>
        <row r="257">
          <cell r="C257" t="str">
            <v>MUHAMMAD ARSANI</v>
          </cell>
          <cell r="D257" t="str">
            <v>AWAK II</v>
          </cell>
          <cell r="E257" t="str">
            <v>-</v>
          </cell>
          <cell r="F257" t="str">
            <v>-</v>
          </cell>
          <cell r="G257">
            <v>25</v>
          </cell>
          <cell r="H257">
            <v>24</v>
          </cell>
          <cell r="I257">
            <v>2028000</v>
          </cell>
          <cell r="J257">
            <v>425000</v>
          </cell>
          <cell r="K257">
            <v>2453000</v>
          </cell>
          <cell r="L257">
            <v>0</v>
          </cell>
          <cell r="M257">
            <v>0</v>
          </cell>
          <cell r="N257">
            <v>7000</v>
          </cell>
          <cell r="O257">
            <v>0</v>
          </cell>
          <cell r="P257">
            <v>0</v>
          </cell>
          <cell r="Q257">
            <v>168000</v>
          </cell>
          <cell r="R257">
            <v>2621000</v>
          </cell>
          <cell r="S257">
            <v>49060</v>
          </cell>
          <cell r="T257">
            <v>24530</v>
          </cell>
          <cell r="U257">
            <v>24530</v>
          </cell>
          <cell r="V257">
            <v>2522880</v>
          </cell>
          <cell r="W257">
            <v>0</v>
          </cell>
          <cell r="X257">
            <v>2522880</v>
          </cell>
          <cell r="Y257" t="str">
            <v>172-00-0060233-6</v>
          </cell>
        </row>
        <row r="258">
          <cell r="C258" t="str">
            <v>MUHAMMAD DARWIN SIAGIAN</v>
          </cell>
          <cell r="D258" t="str">
            <v>AWAK II</v>
          </cell>
          <cell r="E258" t="str">
            <v>-</v>
          </cell>
          <cell r="F258" t="str">
            <v>-</v>
          </cell>
          <cell r="G258">
            <v>29</v>
          </cell>
          <cell r="H258">
            <v>24</v>
          </cell>
          <cell r="I258">
            <v>2028000</v>
          </cell>
          <cell r="J258">
            <v>425000</v>
          </cell>
          <cell r="K258">
            <v>2453000</v>
          </cell>
          <cell r="L258">
            <v>0</v>
          </cell>
          <cell r="M258">
            <v>0</v>
          </cell>
          <cell r="N258">
            <v>7000</v>
          </cell>
          <cell r="O258">
            <v>0</v>
          </cell>
          <cell r="P258">
            <v>0</v>
          </cell>
          <cell r="Q258">
            <v>168000</v>
          </cell>
          <cell r="R258">
            <v>2621000</v>
          </cell>
          <cell r="S258">
            <v>49060</v>
          </cell>
          <cell r="T258">
            <v>24530</v>
          </cell>
          <cell r="U258">
            <v>24530</v>
          </cell>
          <cell r="V258">
            <v>2522880</v>
          </cell>
          <cell r="W258">
            <v>0</v>
          </cell>
          <cell r="X258">
            <v>2522880</v>
          </cell>
          <cell r="Y258" t="str">
            <v>172-00-0068276-7</v>
          </cell>
        </row>
        <row r="259">
          <cell r="C259" t="str">
            <v>MUHAMMAD GUNAWAN</v>
          </cell>
          <cell r="D259" t="str">
            <v>AWAK II</v>
          </cell>
          <cell r="E259" t="str">
            <v>-</v>
          </cell>
          <cell r="F259" t="str">
            <v>-</v>
          </cell>
          <cell r="G259">
            <v>29</v>
          </cell>
          <cell r="H259">
            <v>24</v>
          </cell>
          <cell r="I259">
            <v>2028000</v>
          </cell>
          <cell r="J259">
            <v>425000</v>
          </cell>
          <cell r="K259">
            <v>2453000</v>
          </cell>
          <cell r="L259">
            <v>0</v>
          </cell>
          <cell r="M259">
            <v>0</v>
          </cell>
          <cell r="N259">
            <v>7000</v>
          </cell>
          <cell r="O259">
            <v>0</v>
          </cell>
          <cell r="P259">
            <v>0</v>
          </cell>
          <cell r="Q259">
            <v>168000</v>
          </cell>
          <cell r="R259">
            <v>2621000</v>
          </cell>
          <cell r="S259">
            <v>49060</v>
          </cell>
          <cell r="T259">
            <v>24530</v>
          </cell>
          <cell r="U259">
            <v>24530</v>
          </cell>
          <cell r="V259">
            <v>2522880</v>
          </cell>
          <cell r="W259">
            <v>0</v>
          </cell>
          <cell r="X259">
            <v>2522880</v>
          </cell>
          <cell r="Y259" t="str">
            <v>172-00-0059800-5</v>
          </cell>
        </row>
        <row r="260">
          <cell r="C260" t="str">
            <v>MUHAMMAD REZA</v>
          </cell>
          <cell r="D260" t="str">
            <v>AWAK II</v>
          </cell>
          <cell r="E260" t="str">
            <v>-</v>
          </cell>
          <cell r="F260" t="str">
            <v>-</v>
          </cell>
          <cell r="G260">
            <v>29</v>
          </cell>
          <cell r="H260">
            <v>24</v>
          </cell>
          <cell r="I260">
            <v>2028000</v>
          </cell>
          <cell r="J260">
            <v>425000</v>
          </cell>
          <cell r="K260">
            <v>2453000</v>
          </cell>
          <cell r="L260">
            <v>0</v>
          </cell>
          <cell r="M260">
            <v>0</v>
          </cell>
          <cell r="N260">
            <v>7000</v>
          </cell>
          <cell r="O260">
            <v>0</v>
          </cell>
          <cell r="P260">
            <v>0</v>
          </cell>
          <cell r="Q260">
            <v>168000</v>
          </cell>
          <cell r="R260">
            <v>2621000</v>
          </cell>
          <cell r="S260">
            <v>49060</v>
          </cell>
          <cell r="T260">
            <v>24530</v>
          </cell>
          <cell r="U260">
            <v>24530</v>
          </cell>
          <cell r="V260">
            <v>2522880</v>
          </cell>
          <cell r="W260">
            <v>0</v>
          </cell>
          <cell r="X260">
            <v>2522880</v>
          </cell>
          <cell r="Y260" t="str">
            <v>172-00-0068290-8</v>
          </cell>
        </row>
        <row r="261">
          <cell r="C261" t="str">
            <v>MUHAMMAD YACOB</v>
          </cell>
          <cell r="D261" t="str">
            <v>AWAK II</v>
          </cell>
          <cell r="E261" t="str">
            <v>-</v>
          </cell>
          <cell r="F261" t="str">
            <v>-</v>
          </cell>
          <cell r="G261">
            <v>26</v>
          </cell>
          <cell r="H261">
            <v>24</v>
          </cell>
          <cell r="I261">
            <v>2028000</v>
          </cell>
          <cell r="J261">
            <v>425000</v>
          </cell>
          <cell r="K261">
            <v>2453000</v>
          </cell>
          <cell r="L261">
            <v>0</v>
          </cell>
          <cell r="M261">
            <v>0</v>
          </cell>
          <cell r="N261">
            <v>7000</v>
          </cell>
          <cell r="O261">
            <v>0</v>
          </cell>
          <cell r="P261">
            <v>0</v>
          </cell>
          <cell r="Q261">
            <v>168000</v>
          </cell>
          <cell r="R261">
            <v>2621000</v>
          </cell>
          <cell r="S261">
            <v>49060</v>
          </cell>
          <cell r="T261">
            <v>24530</v>
          </cell>
          <cell r="U261">
            <v>24530</v>
          </cell>
          <cell r="V261">
            <v>2522880</v>
          </cell>
          <cell r="W261">
            <v>0</v>
          </cell>
          <cell r="X261">
            <v>2522880</v>
          </cell>
          <cell r="Y261" t="str">
            <v>172-00-0029449-8</v>
          </cell>
        </row>
        <row r="262">
          <cell r="C262" t="str">
            <v>MULIADI</v>
          </cell>
          <cell r="D262" t="str">
            <v>AWAK II</v>
          </cell>
          <cell r="E262" t="str">
            <v>-</v>
          </cell>
          <cell r="F262" t="str">
            <v>-</v>
          </cell>
          <cell r="G262">
            <v>23</v>
          </cell>
          <cell r="H262">
            <v>24</v>
          </cell>
          <cell r="I262">
            <v>2028000</v>
          </cell>
          <cell r="J262">
            <v>425000</v>
          </cell>
          <cell r="K262">
            <v>2453000</v>
          </cell>
          <cell r="L262">
            <v>0</v>
          </cell>
          <cell r="M262">
            <v>0</v>
          </cell>
          <cell r="N262">
            <v>7000</v>
          </cell>
          <cell r="O262">
            <v>0</v>
          </cell>
          <cell r="P262">
            <v>0</v>
          </cell>
          <cell r="Q262">
            <v>168000</v>
          </cell>
          <cell r="R262">
            <v>2621000</v>
          </cell>
          <cell r="S262">
            <v>49060</v>
          </cell>
          <cell r="T262">
            <v>24530</v>
          </cell>
          <cell r="U262">
            <v>24530</v>
          </cell>
          <cell r="V262">
            <v>2522880</v>
          </cell>
          <cell r="W262">
            <v>0</v>
          </cell>
          <cell r="X262">
            <v>2522880</v>
          </cell>
          <cell r="Y262" t="str">
            <v>172-00-0060895-2</v>
          </cell>
        </row>
        <row r="263">
          <cell r="C263" t="str">
            <v>MULYADI A</v>
          </cell>
          <cell r="D263" t="str">
            <v>AWAK II</v>
          </cell>
          <cell r="E263" t="str">
            <v>-</v>
          </cell>
          <cell r="F263" t="str">
            <v>-</v>
          </cell>
          <cell r="G263">
            <v>27</v>
          </cell>
          <cell r="H263">
            <v>24</v>
          </cell>
          <cell r="I263">
            <v>2028000</v>
          </cell>
          <cell r="J263">
            <v>425000</v>
          </cell>
          <cell r="K263">
            <v>2453000</v>
          </cell>
          <cell r="L263">
            <v>0</v>
          </cell>
          <cell r="M263">
            <v>0</v>
          </cell>
          <cell r="N263">
            <v>7000</v>
          </cell>
          <cell r="O263">
            <v>0</v>
          </cell>
          <cell r="P263">
            <v>0</v>
          </cell>
          <cell r="Q263">
            <v>168000</v>
          </cell>
          <cell r="R263">
            <v>2621000</v>
          </cell>
          <cell r="S263">
            <v>49060</v>
          </cell>
          <cell r="T263">
            <v>24530</v>
          </cell>
          <cell r="U263">
            <v>24530</v>
          </cell>
          <cell r="V263">
            <v>2522880</v>
          </cell>
          <cell r="W263">
            <v>0</v>
          </cell>
          <cell r="X263">
            <v>2522880</v>
          </cell>
          <cell r="Y263" t="str">
            <v>172-00-0029668-3</v>
          </cell>
        </row>
        <row r="264">
          <cell r="C264" t="str">
            <v>NANDA RISKY AZHARI</v>
          </cell>
          <cell r="D264" t="str">
            <v>AWAK II</v>
          </cell>
          <cell r="E264" t="str">
            <v>-</v>
          </cell>
          <cell r="F264" t="str">
            <v>-</v>
          </cell>
          <cell r="G264">
            <v>28</v>
          </cell>
          <cell r="H264">
            <v>24</v>
          </cell>
          <cell r="I264">
            <v>2028000</v>
          </cell>
          <cell r="J264">
            <v>425000</v>
          </cell>
          <cell r="K264">
            <v>2453000</v>
          </cell>
          <cell r="L264">
            <v>0</v>
          </cell>
          <cell r="M264">
            <v>0</v>
          </cell>
          <cell r="N264">
            <v>7000</v>
          </cell>
          <cell r="O264">
            <v>0</v>
          </cell>
          <cell r="P264">
            <v>0</v>
          </cell>
          <cell r="Q264">
            <v>168000</v>
          </cell>
          <cell r="R264">
            <v>2621000</v>
          </cell>
          <cell r="S264">
            <v>49060</v>
          </cell>
          <cell r="T264">
            <v>24530</v>
          </cell>
          <cell r="U264">
            <v>24530</v>
          </cell>
          <cell r="V264">
            <v>2522880</v>
          </cell>
          <cell r="W264">
            <v>0</v>
          </cell>
          <cell r="X264">
            <v>2522880</v>
          </cell>
          <cell r="Y264" t="str">
            <v>172-00-0059947-4</v>
          </cell>
        </row>
        <row r="265">
          <cell r="C265" t="str">
            <v>NASRULLAH AWALUDDIN</v>
          </cell>
          <cell r="D265" t="str">
            <v>AWAK II</v>
          </cell>
          <cell r="E265" t="str">
            <v>-</v>
          </cell>
          <cell r="F265" t="str">
            <v>-</v>
          </cell>
          <cell r="G265">
            <v>19</v>
          </cell>
          <cell r="H265">
            <v>22</v>
          </cell>
          <cell r="I265">
            <v>2028000</v>
          </cell>
          <cell r="J265">
            <v>425000</v>
          </cell>
          <cell r="K265">
            <v>2453000</v>
          </cell>
          <cell r="L265">
            <v>0</v>
          </cell>
          <cell r="M265">
            <v>0</v>
          </cell>
          <cell r="N265">
            <v>7000</v>
          </cell>
          <cell r="O265">
            <v>0</v>
          </cell>
          <cell r="P265">
            <v>0</v>
          </cell>
          <cell r="Q265">
            <v>154000</v>
          </cell>
          <cell r="R265">
            <v>2607000</v>
          </cell>
          <cell r="S265">
            <v>49060</v>
          </cell>
          <cell r="T265">
            <v>24530</v>
          </cell>
          <cell r="U265">
            <v>24530</v>
          </cell>
          <cell r="V265">
            <v>2508880</v>
          </cell>
          <cell r="W265">
            <v>0</v>
          </cell>
          <cell r="X265">
            <v>2508880</v>
          </cell>
          <cell r="Y265" t="str">
            <v>108-00-1288840-1</v>
          </cell>
        </row>
        <row r="266">
          <cell r="C266" t="str">
            <v>NICO WIJAYA</v>
          </cell>
          <cell r="D266" t="str">
            <v>AWAK II</v>
          </cell>
          <cell r="E266" t="str">
            <v>-</v>
          </cell>
          <cell r="F266" t="str">
            <v>-</v>
          </cell>
          <cell r="G266">
            <v>24</v>
          </cell>
          <cell r="H266">
            <v>24</v>
          </cell>
          <cell r="I266">
            <v>2028000</v>
          </cell>
          <cell r="J266">
            <v>425000</v>
          </cell>
          <cell r="K266">
            <v>2453000</v>
          </cell>
          <cell r="L266">
            <v>0</v>
          </cell>
          <cell r="M266">
            <v>0</v>
          </cell>
          <cell r="N266">
            <v>7000</v>
          </cell>
          <cell r="O266">
            <v>0</v>
          </cell>
          <cell r="P266">
            <v>0</v>
          </cell>
          <cell r="Q266">
            <v>168000</v>
          </cell>
          <cell r="R266">
            <v>2621000</v>
          </cell>
          <cell r="S266">
            <v>49060</v>
          </cell>
          <cell r="T266">
            <v>24530</v>
          </cell>
          <cell r="U266">
            <v>24530</v>
          </cell>
          <cell r="V266">
            <v>2522880</v>
          </cell>
          <cell r="W266">
            <v>0</v>
          </cell>
          <cell r="X266">
            <v>2522880</v>
          </cell>
          <cell r="Y266" t="str">
            <v>900-00-2961312-3</v>
          </cell>
        </row>
        <row r="267">
          <cell r="C267" t="str">
            <v>NOPRI PERDANA</v>
          </cell>
          <cell r="D267" t="str">
            <v>AWAK II</v>
          </cell>
          <cell r="E267" t="str">
            <v>-</v>
          </cell>
          <cell r="F267" t="str">
            <v>-</v>
          </cell>
          <cell r="G267">
            <v>22</v>
          </cell>
          <cell r="H267">
            <v>24</v>
          </cell>
          <cell r="I267">
            <v>2028000</v>
          </cell>
          <cell r="J267">
            <v>425000</v>
          </cell>
          <cell r="K267">
            <v>2453000</v>
          </cell>
          <cell r="L267">
            <v>0</v>
          </cell>
          <cell r="M267">
            <v>0</v>
          </cell>
          <cell r="N267">
            <v>7000</v>
          </cell>
          <cell r="O267">
            <v>0</v>
          </cell>
          <cell r="P267">
            <v>0</v>
          </cell>
          <cell r="Q267">
            <v>168000</v>
          </cell>
          <cell r="R267">
            <v>2621000</v>
          </cell>
          <cell r="S267">
            <v>49060</v>
          </cell>
          <cell r="T267">
            <v>24530</v>
          </cell>
          <cell r="U267">
            <v>24530</v>
          </cell>
          <cell r="V267">
            <v>2522880</v>
          </cell>
          <cell r="W267">
            <v>0</v>
          </cell>
          <cell r="X267">
            <v>2522880</v>
          </cell>
          <cell r="Y267" t="str">
            <v>172-00-0059739-5</v>
          </cell>
        </row>
        <row r="268">
          <cell r="C268" t="str">
            <v>PANCE SYAHPUTRA PURBA</v>
          </cell>
          <cell r="D268" t="str">
            <v>AWAK II</v>
          </cell>
          <cell r="E268" t="str">
            <v>-</v>
          </cell>
          <cell r="F268" t="str">
            <v>-</v>
          </cell>
          <cell r="G268">
            <v>17</v>
          </cell>
          <cell r="H268">
            <v>19</v>
          </cell>
          <cell r="I268">
            <v>2028000</v>
          </cell>
          <cell r="J268">
            <v>425000</v>
          </cell>
          <cell r="K268">
            <v>2453000</v>
          </cell>
          <cell r="L268">
            <v>0</v>
          </cell>
          <cell r="M268">
            <v>0</v>
          </cell>
          <cell r="N268">
            <v>7000</v>
          </cell>
          <cell r="O268">
            <v>0</v>
          </cell>
          <cell r="P268">
            <v>0</v>
          </cell>
          <cell r="Q268">
            <v>133000</v>
          </cell>
          <cell r="R268">
            <v>2586000</v>
          </cell>
          <cell r="S268">
            <v>49060</v>
          </cell>
          <cell r="T268">
            <v>24530</v>
          </cell>
          <cell r="U268">
            <v>24530</v>
          </cell>
          <cell r="V268">
            <v>2487880</v>
          </cell>
          <cell r="W268">
            <v>0</v>
          </cell>
          <cell r="X268">
            <v>2487880</v>
          </cell>
          <cell r="Y268" t="str">
            <v>172-00-0029417-5</v>
          </cell>
        </row>
        <row r="269">
          <cell r="C269" t="str">
            <v>PARLAUNGAN MATONDANG</v>
          </cell>
          <cell r="D269" t="str">
            <v>AWAK II</v>
          </cell>
          <cell r="E269" t="str">
            <v>-</v>
          </cell>
          <cell r="F269" t="str">
            <v>-</v>
          </cell>
          <cell r="G269">
            <v>23</v>
          </cell>
          <cell r="H269">
            <v>24</v>
          </cell>
          <cell r="I269">
            <v>2028000</v>
          </cell>
          <cell r="J269">
            <v>425000</v>
          </cell>
          <cell r="K269">
            <v>2453000</v>
          </cell>
          <cell r="L269">
            <v>0</v>
          </cell>
          <cell r="M269">
            <v>0</v>
          </cell>
          <cell r="N269">
            <v>7000</v>
          </cell>
          <cell r="O269">
            <v>0</v>
          </cell>
          <cell r="P269">
            <v>0</v>
          </cell>
          <cell r="Q269">
            <v>168000</v>
          </cell>
          <cell r="R269">
            <v>2621000</v>
          </cell>
          <cell r="S269">
            <v>49060</v>
          </cell>
          <cell r="T269">
            <v>24530</v>
          </cell>
          <cell r="U269">
            <v>24530</v>
          </cell>
          <cell r="V269">
            <v>2522880</v>
          </cell>
          <cell r="W269">
            <v>0</v>
          </cell>
          <cell r="X269">
            <v>2522880</v>
          </cell>
          <cell r="Y269" t="str">
            <v>172-00-0068274-2</v>
          </cell>
        </row>
        <row r="270">
          <cell r="C270" t="str">
            <v>PONIMIN</v>
          </cell>
          <cell r="D270" t="str">
            <v>AWAK II</v>
          </cell>
          <cell r="E270" t="str">
            <v>-</v>
          </cell>
          <cell r="F270" t="str">
            <v>-</v>
          </cell>
          <cell r="G270">
            <v>29</v>
          </cell>
          <cell r="H270">
            <v>24</v>
          </cell>
          <cell r="I270">
            <v>2028000</v>
          </cell>
          <cell r="J270">
            <v>425000</v>
          </cell>
          <cell r="K270">
            <v>2453000</v>
          </cell>
          <cell r="L270">
            <v>0</v>
          </cell>
          <cell r="M270">
            <v>0</v>
          </cell>
          <cell r="N270">
            <v>7000</v>
          </cell>
          <cell r="O270">
            <v>0</v>
          </cell>
          <cell r="P270">
            <v>0</v>
          </cell>
          <cell r="Q270">
            <v>168000</v>
          </cell>
          <cell r="R270">
            <v>2621000</v>
          </cell>
          <cell r="S270">
            <v>49060</v>
          </cell>
          <cell r="T270">
            <v>24530</v>
          </cell>
          <cell r="U270">
            <v>24530</v>
          </cell>
          <cell r="V270">
            <v>2522880</v>
          </cell>
          <cell r="W270">
            <v>0</v>
          </cell>
          <cell r="X270">
            <v>2522880</v>
          </cell>
          <cell r="Y270" t="str">
            <v>108-00-0648145-2</v>
          </cell>
        </row>
        <row r="271">
          <cell r="C271" t="str">
            <v>PURBAYA</v>
          </cell>
          <cell r="D271" t="str">
            <v>AWAK II</v>
          </cell>
          <cell r="E271" t="str">
            <v>-</v>
          </cell>
          <cell r="F271" t="str">
            <v>-</v>
          </cell>
          <cell r="G271">
            <v>28</v>
          </cell>
          <cell r="H271">
            <v>24</v>
          </cell>
          <cell r="I271">
            <v>2028000</v>
          </cell>
          <cell r="J271">
            <v>425000</v>
          </cell>
          <cell r="K271">
            <v>2453000</v>
          </cell>
          <cell r="L271">
            <v>0</v>
          </cell>
          <cell r="M271">
            <v>0</v>
          </cell>
          <cell r="N271">
            <v>7000</v>
          </cell>
          <cell r="O271">
            <v>0</v>
          </cell>
          <cell r="P271">
            <v>0</v>
          </cell>
          <cell r="Q271">
            <v>168000</v>
          </cell>
          <cell r="R271">
            <v>2621000</v>
          </cell>
          <cell r="S271">
            <v>49060</v>
          </cell>
          <cell r="T271">
            <v>24530</v>
          </cell>
          <cell r="U271">
            <v>24530</v>
          </cell>
          <cell r="V271">
            <v>2522880</v>
          </cell>
          <cell r="W271">
            <v>0</v>
          </cell>
          <cell r="X271">
            <v>2522880</v>
          </cell>
          <cell r="Y271" t="str">
            <v>172-00-0068278-3</v>
          </cell>
        </row>
        <row r="272">
          <cell r="C272" t="str">
            <v>RAHMADI</v>
          </cell>
          <cell r="D272" t="str">
            <v>AWAK II</v>
          </cell>
          <cell r="E272" t="str">
            <v>-</v>
          </cell>
          <cell r="F272" t="str">
            <v>-</v>
          </cell>
          <cell r="G272">
            <v>27</v>
          </cell>
          <cell r="H272">
            <v>24</v>
          </cell>
          <cell r="I272">
            <v>2028000</v>
          </cell>
          <cell r="J272">
            <v>425000</v>
          </cell>
          <cell r="K272">
            <v>2453000</v>
          </cell>
          <cell r="L272">
            <v>0</v>
          </cell>
          <cell r="M272">
            <v>0</v>
          </cell>
          <cell r="N272">
            <v>7000</v>
          </cell>
          <cell r="O272">
            <v>0</v>
          </cell>
          <cell r="P272">
            <v>0</v>
          </cell>
          <cell r="Q272">
            <v>168000</v>
          </cell>
          <cell r="R272">
            <v>2621000</v>
          </cell>
          <cell r="S272">
            <v>49060</v>
          </cell>
          <cell r="T272">
            <v>24530</v>
          </cell>
          <cell r="U272">
            <v>24530</v>
          </cell>
          <cell r="V272">
            <v>2522880</v>
          </cell>
          <cell r="W272">
            <v>0</v>
          </cell>
          <cell r="X272">
            <v>2522880</v>
          </cell>
          <cell r="Y272" t="str">
            <v>172-00-0029465-4</v>
          </cell>
        </row>
        <row r="273">
          <cell r="C273" t="str">
            <v>RAMADHONI</v>
          </cell>
          <cell r="D273" t="str">
            <v>AWAK II</v>
          </cell>
          <cell r="E273" t="str">
            <v>-</v>
          </cell>
          <cell r="F273" t="str">
            <v>-</v>
          </cell>
          <cell r="G273">
            <v>26</v>
          </cell>
          <cell r="H273">
            <v>24</v>
          </cell>
          <cell r="I273">
            <v>2028000</v>
          </cell>
          <cell r="J273">
            <v>425000</v>
          </cell>
          <cell r="K273">
            <v>2453000</v>
          </cell>
          <cell r="L273">
            <v>0</v>
          </cell>
          <cell r="M273">
            <v>0</v>
          </cell>
          <cell r="N273">
            <v>7000</v>
          </cell>
          <cell r="O273">
            <v>0</v>
          </cell>
          <cell r="P273">
            <v>0</v>
          </cell>
          <cell r="Q273">
            <v>168000</v>
          </cell>
          <cell r="R273">
            <v>2621000</v>
          </cell>
          <cell r="S273">
            <v>49060</v>
          </cell>
          <cell r="T273">
            <v>24530</v>
          </cell>
          <cell r="U273">
            <v>24530</v>
          </cell>
          <cell r="V273">
            <v>2522880</v>
          </cell>
          <cell r="W273">
            <v>0</v>
          </cell>
          <cell r="X273">
            <v>2522880</v>
          </cell>
          <cell r="Y273" t="str">
            <v>172-00-0030254-9</v>
          </cell>
        </row>
        <row r="274">
          <cell r="C274" t="str">
            <v>RANDY JUNI PRATAMA</v>
          </cell>
          <cell r="D274" t="str">
            <v>AWAK II</v>
          </cell>
          <cell r="E274" t="str">
            <v>-</v>
          </cell>
          <cell r="F274" t="str">
            <v>-</v>
          </cell>
          <cell r="G274">
            <v>12</v>
          </cell>
          <cell r="H274">
            <v>21</v>
          </cell>
          <cell r="I274">
            <v>2028000</v>
          </cell>
          <cell r="J274">
            <v>425000</v>
          </cell>
          <cell r="K274">
            <v>2453000</v>
          </cell>
          <cell r="L274">
            <v>0</v>
          </cell>
          <cell r="M274">
            <v>0</v>
          </cell>
          <cell r="N274">
            <v>7000</v>
          </cell>
          <cell r="O274">
            <v>0</v>
          </cell>
          <cell r="P274">
            <v>0</v>
          </cell>
          <cell r="Q274">
            <v>147000</v>
          </cell>
          <cell r="R274">
            <v>2600000</v>
          </cell>
          <cell r="S274">
            <v>49060</v>
          </cell>
          <cell r="T274">
            <v>24530</v>
          </cell>
          <cell r="U274">
            <v>24530</v>
          </cell>
          <cell r="V274">
            <v>2501880</v>
          </cell>
          <cell r="W274">
            <v>0</v>
          </cell>
          <cell r="X274">
            <v>2501880</v>
          </cell>
          <cell r="Y274" t="str">
            <v>172-00-0068315-3</v>
          </cell>
        </row>
        <row r="275">
          <cell r="C275" t="str">
            <v>REFI DONPRIZA</v>
          </cell>
          <cell r="D275" t="str">
            <v>AWAK II</v>
          </cell>
          <cell r="E275" t="str">
            <v>-</v>
          </cell>
          <cell r="F275" t="str">
            <v>-</v>
          </cell>
          <cell r="G275">
            <v>26</v>
          </cell>
          <cell r="H275">
            <v>24</v>
          </cell>
          <cell r="I275">
            <v>2028000</v>
          </cell>
          <cell r="J275">
            <v>425000</v>
          </cell>
          <cell r="K275">
            <v>2453000</v>
          </cell>
          <cell r="L275">
            <v>0</v>
          </cell>
          <cell r="M275">
            <v>0</v>
          </cell>
          <cell r="N275">
            <v>7000</v>
          </cell>
          <cell r="O275">
            <v>0</v>
          </cell>
          <cell r="P275">
            <v>0</v>
          </cell>
          <cell r="Q275">
            <v>168000</v>
          </cell>
          <cell r="R275">
            <v>2621000</v>
          </cell>
          <cell r="S275">
            <v>49060</v>
          </cell>
          <cell r="T275">
            <v>24530</v>
          </cell>
          <cell r="U275">
            <v>24530</v>
          </cell>
          <cell r="V275">
            <v>2522880</v>
          </cell>
          <cell r="W275">
            <v>0</v>
          </cell>
          <cell r="X275">
            <v>2522880</v>
          </cell>
          <cell r="Y275" t="str">
            <v>108-00-1252107-7</v>
          </cell>
        </row>
        <row r="276">
          <cell r="C276" t="str">
            <v>RENDY MARANTIKA GEOVANI</v>
          </cell>
          <cell r="D276" t="str">
            <v>AWAK II</v>
          </cell>
          <cell r="E276" t="str">
            <v>-</v>
          </cell>
          <cell r="F276" t="str">
            <v>-</v>
          </cell>
          <cell r="G276">
            <v>29</v>
          </cell>
          <cell r="H276">
            <v>24</v>
          </cell>
          <cell r="I276">
            <v>2028000</v>
          </cell>
          <cell r="J276">
            <v>425000</v>
          </cell>
          <cell r="K276">
            <v>2453000</v>
          </cell>
          <cell r="L276">
            <v>0</v>
          </cell>
          <cell r="M276">
            <v>0</v>
          </cell>
          <cell r="N276">
            <v>7000</v>
          </cell>
          <cell r="O276">
            <v>0</v>
          </cell>
          <cell r="P276">
            <v>0</v>
          </cell>
          <cell r="Q276">
            <v>168000</v>
          </cell>
          <cell r="R276">
            <v>2621000</v>
          </cell>
          <cell r="S276">
            <v>49060</v>
          </cell>
          <cell r="T276">
            <v>24530</v>
          </cell>
          <cell r="U276">
            <v>24530</v>
          </cell>
          <cell r="V276">
            <v>2522880</v>
          </cell>
          <cell r="W276">
            <v>0</v>
          </cell>
          <cell r="X276">
            <v>2522880</v>
          </cell>
          <cell r="Y276" t="str">
            <v>108-00-1145945-1</v>
          </cell>
        </row>
        <row r="277">
          <cell r="C277" t="str">
            <v>RICKY ARIANDI</v>
          </cell>
          <cell r="D277" t="str">
            <v>AWAK II</v>
          </cell>
          <cell r="E277" t="str">
            <v>-</v>
          </cell>
          <cell r="F277" t="str">
            <v>-</v>
          </cell>
          <cell r="G277">
            <v>22</v>
          </cell>
          <cell r="H277">
            <v>24</v>
          </cell>
          <cell r="I277">
            <v>2028000</v>
          </cell>
          <cell r="J277">
            <v>425000</v>
          </cell>
          <cell r="K277">
            <v>2453000</v>
          </cell>
          <cell r="L277">
            <v>0</v>
          </cell>
          <cell r="M277">
            <v>0</v>
          </cell>
          <cell r="N277">
            <v>7000</v>
          </cell>
          <cell r="O277">
            <v>0</v>
          </cell>
          <cell r="P277">
            <v>0</v>
          </cell>
          <cell r="Q277">
            <v>168000</v>
          </cell>
          <cell r="R277">
            <v>2621000</v>
          </cell>
          <cell r="S277">
            <v>49060</v>
          </cell>
          <cell r="T277">
            <v>24530</v>
          </cell>
          <cell r="U277">
            <v>24530</v>
          </cell>
          <cell r="V277">
            <v>2522880</v>
          </cell>
          <cell r="W277">
            <v>0</v>
          </cell>
          <cell r="X277">
            <v>2522880</v>
          </cell>
          <cell r="Y277" t="str">
            <v>172-00-0030256-4</v>
          </cell>
        </row>
        <row r="278">
          <cell r="C278" t="str">
            <v>RIDWAN</v>
          </cell>
          <cell r="D278" t="str">
            <v>AWAK II</v>
          </cell>
          <cell r="E278" t="str">
            <v>-</v>
          </cell>
          <cell r="F278" t="str">
            <v>-</v>
          </cell>
          <cell r="G278">
            <v>30</v>
          </cell>
          <cell r="H278">
            <v>24</v>
          </cell>
          <cell r="I278">
            <v>2028000</v>
          </cell>
          <cell r="J278">
            <v>425000</v>
          </cell>
          <cell r="K278">
            <v>2453000</v>
          </cell>
          <cell r="L278">
            <v>0</v>
          </cell>
          <cell r="M278">
            <v>0</v>
          </cell>
          <cell r="N278">
            <v>7000</v>
          </cell>
          <cell r="O278">
            <v>0</v>
          </cell>
          <cell r="P278">
            <v>0</v>
          </cell>
          <cell r="Q278">
            <v>168000</v>
          </cell>
          <cell r="R278">
            <v>2621000</v>
          </cell>
          <cell r="S278">
            <v>49060</v>
          </cell>
          <cell r="T278">
            <v>24530</v>
          </cell>
          <cell r="U278">
            <v>24530</v>
          </cell>
          <cell r="V278">
            <v>2522880</v>
          </cell>
          <cell r="W278">
            <v>0</v>
          </cell>
          <cell r="X278">
            <v>2522880</v>
          </cell>
          <cell r="Y278" t="str">
            <v>172-00-0029429-0</v>
          </cell>
        </row>
        <row r="279">
          <cell r="C279" t="str">
            <v>RIKO MARTADINATA</v>
          </cell>
          <cell r="D279" t="str">
            <v>AWAK II</v>
          </cell>
          <cell r="E279" t="str">
            <v>-</v>
          </cell>
          <cell r="F279" t="str">
            <v>-</v>
          </cell>
          <cell r="G279">
            <v>18</v>
          </cell>
          <cell r="H279">
            <v>23</v>
          </cell>
          <cell r="I279">
            <v>2028000</v>
          </cell>
          <cell r="J279">
            <v>425000</v>
          </cell>
          <cell r="K279">
            <v>2453000</v>
          </cell>
          <cell r="L279">
            <v>0</v>
          </cell>
          <cell r="M279">
            <v>0</v>
          </cell>
          <cell r="N279">
            <v>7000</v>
          </cell>
          <cell r="O279">
            <v>0</v>
          </cell>
          <cell r="P279">
            <v>0</v>
          </cell>
          <cell r="Q279">
            <v>161000</v>
          </cell>
          <cell r="R279">
            <v>2614000</v>
          </cell>
          <cell r="S279">
            <v>49060</v>
          </cell>
          <cell r="T279">
            <v>24530</v>
          </cell>
          <cell r="U279">
            <v>24530</v>
          </cell>
          <cell r="V279">
            <v>2515880</v>
          </cell>
          <cell r="W279">
            <v>0</v>
          </cell>
          <cell r="X279">
            <v>2515880</v>
          </cell>
          <cell r="Y279" t="str">
            <v>172-00-0059944-1</v>
          </cell>
        </row>
        <row r="280">
          <cell r="C280" t="str">
            <v>RIO SAPUTRA</v>
          </cell>
          <cell r="D280" t="str">
            <v>AWAK II</v>
          </cell>
          <cell r="E280" t="str">
            <v>-</v>
          </cell>
          <cell r="F280" t="str">
            <v>-</v>
          </cell>
          <cell r="G280">
            <v>26</v>
          </cell>
          <cell r="H280">
            <v>24</v>
          </cell>
          <cell r="I280">
            <v>2028000</v>
          </cell>
          <cell r="J280">
            <v>425000</v>
          </cell>
          <cell r="K280">
            <v>2453000</v>
          </cell>
          <cell r="L280">
            <v>0</v>
          </cell>
          <cell r="M280">
            <v>0</v>
          </cell>
          <cell r="N280">
            <v>7000</v>
          </cell>
          <cell r="O280">
            <v>0</v>
          </cell>
          <cell r="P280">
            <v>0</v>
          </cell>
          <cell r="Q280">
            <v>168000</v>
          </cell>
          <cell r="R280">
            <v>2621000</v>
          </cell>
          <cell r="S280">
            <v>49060</v>
          </cell>
          <cell r="T280">
            <v>24530</v>
          </cell>
          <cell r="U280">
            <v>24530</v>
          </cell>
          <cell r="V280">
            <v>2522880</v>
          </cell>
          <cell r="W280">
            <v>0</v>
          </cell>
          <cell r="X280">
            <v>2522880</v>
          </cell>
          <cell r="Y280" t="str">
            <v>900-00-2961317-2</v>
          </cell>
        </row>
        <row r="281">
          <cell r="C281" t="str">
            <v>RISMANDONI</v>
          </cell>
          <cell r="D281" t="str">
            <v>AWAK II</v>
          </cell>
          <cell r="E281" t="str">
            <v>-</v>
          </cell>
          <cell r="F281" t="str">
            <v>-</v>
          </cell>
          <cell r="G281">
            <v>27</v>
          </cell>
          <cell r="H281">
            <v>24</v>
          </cell>
          <cell r="I281">
            <v>2028000</v>
          </cell>
          <cell r="J281">
            <v>425000</v>
          </cell>
          <cell r="K281">
            <v>2453000</v>
          </cell>
          <cell r="L281">
            <v>0</v>
          </cell>
          <cell r="M281">
            <v>0</v>
          </cell>
          <cell r="N281">
            <v>7000</v>
          </cell>
          <cell r="O281">
            <v>0</v>
          </cell>
          <cell r="P281">
            <v>0</v>
          </cell>
          <cell r="Q281">
            <v>168000</v>
          </cell>
          <cell r="R281">
            <v>2621000</v>
          </cell>
          <cell r="S281">
            <v>49060</v>
          </cell>
          <cell r="T281">
            <v>24530</v>
          </cell>
          <cell r="U281">
            <v>24530</v>
          </cell>
          <cell r="V281">
            <v>2522880</v>
          </cell>
          <cell r="W281">
            <v>0</v>
          </cell>
          <cell r="X281">
            <v>2522880</v>
          </cell>
          <cell r="Y281" t="str">
            <v>108-00-1006549-9</v>
          </cell>
        </row>
        <row r="282">
          <cell r="C282" t="str">
            <v>RONI SAPUTRA</v>
          </cell>
          <cell r="D282" t="str">
            <v>AWAK II</v>
          </cell>
          <cell r="E282" t="str">
            <v>-</v>
          </cell>
          <cell r="F282" t="str">
            <v>-</v>
          </cell>
          <cell r="G282">
            <v>26</v>
          </cell>
          <cell r="H282">
            <v>24</v>
          </cell>
          <cell r="I282">
            <v>2028000</v>
          </cell>
          <cell r="J282">
            <v>425000</v>
          </cell>
          <cell r="K282">
            <v>2453000</v>
          </cell>
          <cell r="L282">
            <v>0</v>
          </cell>
          <cell r="M282">
            <v>0</v>
          </cell>
          <cell r="N282">
            <v>7000</v>
          </cell>
          <cell r="O282">
            <v>0</v>
          </cell>
          <cell r="P282">
            <v>0</v>
          </cell>
          <cell r="Q282">
            <v>168000</v>
          </cell>
          <cell r="R282">
            <v>2621000</v>
          </cell>
          <cell r="S282">
            <v>49060</v>
          </cell>
          <cell r="T282">
            <v>24530</v>
          </cell>
          <cell r="U282">
            <v>24530</v>
          </cell>
          <cell r="V282">
            <v>2522880</v>
          </cell>
          <cell r="W282">
            <v>0</v>
          </cell>
          <cell r="X282">
            <v>2522880</v>
          </cell>
          <cell r="Y282" t="str">
            <v>172-00-0029420-9</v>
          </cell>
        </row>
        <row r="283">
          <cell r="C283" t="str">
            <v>RONY SUGARMAN HUTABARAT</v>
          </cell>
          <cell r="D283" t="str">
            <v>AWAK II</v>
          </cell>
          <cell r="E283" t="str">
            <v>-</v>
          </cell>
          <cell r="F283" t="str">
            <v>-</v>
          </cell>
          <cell r="G283">
            <v>23</v>
          </cell>
          <cell r="H283">
            <v>24</v>
          </cell>
          <cell r="I283">
            <v>2028000</v>
          </cell>
          <cell r="J283">
            <v>425000</v>
          </cell>
          <cell r="K283">
            <v>2453000</v>
          </cell>
          <cell r="L283">
            <v>0</v>
          </cell>
          <cell r="M283">
            <v>0</v>
          </cell>
          <cell r="N283">
            <v>7000</v>
          </cell>
          <cell r="O283">
            <v>0</v>
          </cell>
          <cell r="P283">
            <v>0</v>
          </cell>
          <cell r="Q283">
            <v>168000</v>
          </cell>
          <cell r="R283">
            <v>2621000</v>
          </cell>
          <cell r="S283">
            <v>49060</v>
          </cell>
          <cell r="T283">
            <v>24530</v>
          </cell>
          <cell r="U283">
            <v>24530</v>
          </cell>
          <cell r="V283">
            <v>2522880</v>
          </cell>
          <cell r="W283">
            <v>0</v>
          </cell>
          <cell r="X283">
            <v>2522880</v>
          </cell>
          <cell r="Y283" t="str">
            <v>172-00-0059964-9</v>
          </cell>
        </row>
        <row r="284">
          <cell r="C284" t="str">
            <v>RUDY</v>
          </cell>
          <cell r="D284" t="str">
            <v>AWAK II</v>
          </cell>
          <cell r="E284" t="str">
            <v>-</v>
          </cell>
          <cell r="F284" t="str">
            <v>-</v>
          </cell>
          <cell r="G284">
            <v>24</v>
          </cell>
          <cell r="H284">
            <v>24</v>
          </cell>
          <cell r="I284">
            <v>2028000</v>
          </cell>
          <cell r="J284">
            <v>425000</v>
          </cell>
          <cell r="K284">
            <v>2453000</v>
          </cell>
          <cell r="L284">
            <v>0</v>
          </cell>
          <cell r="M284">
            <v>0</v>
          </cell>
          <cell r="N284">
            <v>7000</v>
          </cell>
          <cell r="O284">
            <v>0</v>
          </cell>
          <cell r="P284">
            <v>0</v>
          </cell>
          <cell r="Q284">
            <v>168000</v>
          </cell>
          <cell r="R284">
            <v>2621000</v>
          </cell>
          <cell r="S284">
            <v>49060</v>
          </cell>
          <cell r="T284">
            <v>24530</v>
          </cell>
          <cell r="U284">
            <v>24530</v>
          </cell>
          <cell r="V284">
            <v>2522880</v>
          </cell>
          <cell r="W284">
            <v>0</v>
          </cell>
          <cell r="X284">
            <v>2522880</v>
          </cell>
          <cell r="Y284" t="str">
            <v>172-00-0060852-3</v>
          </cell>
        </row>
        <row r="285">
          <cell r="C285" t="str">
            <v>RUSIA GINTING</v>
          </cell>
          <cell r="D285" t="str">
            <v>AWAK II</v>
          </cell>
          <cell r="E285" t="str">
            <v>-</v>
          </cell>
          <cell r="F285" t="str">
            <v>-</v>
          </cell>
          <cell r="G285">
            <v>25</v>
          </cell>
          <cell r="H285">
            <v>24</v>
          </cell>
          <cell r="I285">
            <v>2028000</v>
          </cell>
          <cell r="J285">
            <v>425000</v>
          </cell>
          <cell r="K285">
            <v>2453000</v>
          </cell>
          <cell r="L285">
            <v>0</v>
          </cell>
          <cell r="M285">
            <v>0</v>
          </cell>
          <cell r="N285">
            <v>7000</v>
          </cell>
          <cell r="O285">
            <v>0</v>
          </cell>
          <cell r="P285">
            <v>0</v>
          </cell>
          <cell r="Q285">
            <v>168000</v>
          </cell>
          <cell r="R285">
            <v>2621000</v>
          </cell>
          <cell r="S285">
            <v>49060</v>
          </cell>
          <cell r="T285">
            <v>24530</v>
          </cell>
          <cell r="U285">
            <v>24530</v>
          </cell>
          <cell r="V285">
            <v>2522880</v>
          </cell>
          <cell r="W285">
            <v>0</v>
          </cell>
          <cell r="X285">
            <v>2522880</v>
          </cell>
          <cell r="Y285" t="str">
            <v>172-00-0029433-2</v>
          </cell>
        </row>
        <row r="286">
          <cell r="C286" t="str">
            <v>SABAR</v>
          </cell>
          <cell r="D286" t="str">
            <v>AWAK II</v>
          </cell>
          <cell r="E286" t="str">
            <v>-</v>
          </cell>
          <cell r="F286" t="str">
            <v>-</v>
          </cell>
          <cell r="G286">
            <v>29</v>
          </cell>
          <cell r="H286">
            <v>24</v>
          </cell>
          <cell r="I286">
            <v>2028000</v>
          </cell>
          <cell r="J286">
            <v>425000</v>
          </cell>
          <cell r="K286">
            <v>2453000</v>
          </cell>
          <cell r="L286">
            <v>0</v>
          </cell>
          <cell r="M286">
            <v>0</v>
          </cell>
          <cell r="N286">
            <v>7000</v>
          </cell>
          <cell r="O286">
            <v>0</v>
          </cell>
          <cell r="P286">
            <v>0</v>
          </cell>
          <cell r="Q286">
            <v>168000</v>
          </cell>
          <cell r="R286">
            <v>2621000</v>
          </cell>
          <cell r="S286">
            <v>49060</v>
          </cell>
          <cell r="T286">
            <v>24530</v>
          </cell>
          <cell r="U286">
            <v>24530</v>
          </cell>
          <cell r="V286">
            <v>2522880</v>
          </cell>
          <cell r="W286">
            <v>0</v>
          </cell>
          <cell r="X286">
            <v>2522880</v>
          </cell>
          <cell r="Y286" t="str">
            <v>172-00-0060875-4</v>
          </cell>
        </row>
        <row r="287">
          <cell r="C287" t="str">
            <v>SAIDI</v>
          </cell>
          <cell r="D287" t="str">
            <v>AWAK II</v>
          </cell>
          <cell r="E287" t="str">
            <v>-</v>
          </cell>
          <cell r="F287" t="str">
            <v>-</v>
          </cell>
          <cell r="G287">
            <v>26</v>
          </cell>
          <cell r="H287">
            <v>24</v>
          </cell>
          <cell r="I287">
            <v>2028000</v>
          </cell>
          <cell r="J287">
            <v>425000</v>
          </cell>
          <cell r="K287">
            <v>2453000</v>
          </cell>
          <cell r="L287">
            <v>0</v>
          </cell>
          <cell r="M287">
            <v>0</v>
          </cell>
          <cell r="N287">
            <v>7000</v>
          </cell>
          <cell r="O287">
            <v>0</v>
          </cell>
          <cell r="P287">
            <v>0</v>
          </cell>
          <cell r="Q287">
            <v>168000</v>
          </cell>
          <cell r="R287">
            <v>2621000</v>
          </cell>
          <cell r="S287">
            <v>49060</v>
          </cell>
          <cell r="T287">
            <v>24530</v>
          </cell>
          <cell r="U287">
            <v>24530</v>
          </cell>
          <cell r="V287">
            <v>2522880</v>
          </cell>
          <cell r="W287">
            <v>0</v>
          </cell>
          <cell r="X287">
            <v>2522880</v>
          </cell>
          <cell r="Y287" t="str">
            <v>172-00-0060885-3</v>
          </cell>
        </row>
        <row r="288">
          <cell r="C288" t="str">
            <v>SAKTI ANAN MARTUA</v>
          </cell>
          <cell r="D288" t="str">
            <v>AWAK II</v>
          </cell>
          <cell r="E288" t="str">
            <v>-</v>
          </cell>
          <cell r="F288" t="str">
            <v>-</v>
          </cell>
          <cell r="G288">
            <v>24</v>
          </cell>
          <cell r="H288">
            <v>24</v>
          </cell>
          <cell r="I288">
            <v>2028000</v>
          </cell>
          <cell r="J288">
            <v>425000</v>
          </cell>
          <cell r="K288">
            <v>2453000</v>
          </cell>
          <cell r="L288">
            <v>0</v>
          </cell>
          <cell r="M288">
            <v>0</v>
          </cell>
          <cell r="N288">
            <v>7000</v>
          </cell>
          <cell r="O288">
            <v>0</v>
          </cell>
          <cell r="P288">
            <v>0</v>
          </cell>
          <cell r="Q288">
            <v>168000</v>
          </cell>
          <cell r="R288">
            <v>2621000</v>
          </cell>
          <cell r="S288">
            <v>49060</v>
          </cell>
          <cell r="T288">
            <v>24530</v>
          </cell>
          <cell r="U288">
            <v>24530</v>
          </cell>
          <cell r="V288">
            <v>2522880</v>
          </cell>
          <cell r="W288">
            <v>0</v>
          </cell>
          <cell r="X288">
            <v>2522880</v>
          </cell>
          <cell r="Y288" t="str">
            <v>107-00-0741162-4</v>
          </cell>
        </row>
        <row r="289">
          <cell r="C289" t="str">
            <v>SAMDIKA RAMOS</v>
          </cell>
          <cell r="D289" t="str">
            <v>AWAK II</v>
          </cell>
          <cell r="E289" t="str">
            <v>-</v>
          </cell>
          <cell r="F289" t="str">
            <v>-</v>
          </cell>
          <cell r="G289">
            <v>24</v>
          </cell>
          <cell r="H289">
            <v>24</v>
          </cell>
          <cell r="I289">
            <v>2028000</v>
          </cell>
          <cell r="J289">
            <v>425000</v>
          </cell>
          <cell r="K289">
            <v>2453000</v>
          </cell>
          <cell r="L289">
            <v>0</v>
          </cell>
          <cell r="M289">
            <v>0</v>
          </cell>
          <cell r="N289">
            <v>7000</v>
          </cell>
          <cell r="O289">
            <v>0</v>
          </cell>
          <cell r="P289">
            <v>0</v>
          </cell>
          <cell r="Q289">
            <v>168000</v>
          </cell>
          <cell r="R289">
            <v>2621000</v>
          </cell>
          <cell r="S289">
            <v>49060</v>
          </cell>
          <cell r="T289">
            <v>24530</v>
          </cell>
          <cell r="U289">
            <v>24530</v>
          </cell>
          <cell r="V289">
            <v>2522880</v>
          </cell>
          <cell r="W289">
            <v>0</v>
          </cell>
          <cell r="X289">
            <v>2522880</v>
          </cell>
          <cell r="Y289" t="str">
            <v>172-00-0029562-8</v>
          </cell>
        </row>
        <row r="290">
          <cell r="C290" t="str">
            <v>SAMPE NAINGGOLAN</v>
          </cell>
          <cell r="D290" t="str">
            <v>AWAK II</v>
          </cell>
          <cell r="E290" t="str">
            <v>-</v>
          </cell>
          <cell r="F290" t="str">
            <v>-</v>
          </cell>
          <cell r="G290">
            <v>15</v>
          </cell>
          <cell r="H290">
            <v>23</v>
          </cell>
          <cell r="I290">
            <v>2028000</v>
          </cell>
          <cell r="J290">
            <v>425000</v>
          </cell>
          <cell r="K290">
            <v>2453000</v>
          </cell>
          <cell r="L290">
            <v>0</v>
          </cell>
          <cell r="M290">
            <v>0</v>
          </cell>
          <cell r="N290">
            <v>7000</v>
          </cell>
          <cell r="O290">
            <v>0</v>
          </cell>
          <cell r="P290">
            <v>0</v>
          </cell>
          <cell r="Q290">
            <v>161000</v>
          </cell>
          <cell r="R290">
            <v>2614000</v>
          </cell>
          <cell r="S290">
            <v>49060</v>
          </cell>
          <cell r="T290">
            <v>24530</v>
          </cell>
          <cell r="U290">
            <v>24530</v>
          </cell>
          <cell r="V290">
            <v>2515880</v>
          </cell>
          <cell r="W290">
            <v>0</v>
          </cell>
          <cell r="X290">
            <v>2515880</v>
          </cell>
          <cell r="Y290" t="str">
            <v>172-00-0030253-1</v>
          </cell>
        </row>
        <row r="291">
          <cell r="C291" t="str">
            <v>SARMONO</v>
          </cell>
          <cell r="D291" t="str">
            <v>AWAK II</v>
          </cell>
          <cell r="E291" t="str">
            <v>-</v>
          </cell>
          <cell r="F291" t="str">
            <v>-</v>
          </cell>
          <cell r="G291">
            <v>22</v>
          </cell>
          <cell r="H291">
            <v>24</v>
          </cell>
          <cell r="I291">
            <v>2028000</v>
          </cell>
          <cell r="J291">
            <v>425000</v>
          </cell>
          <cell r="K291">
            <v>2453000</v>
          </cell>
          <cell r="L291">
            <v>0</v>
          </cell>
          <cell r="M291">
            <v>0</v>
          </cell>
          <cell r="N291">
            <v>7000</v>
          </cell>
          <cell r="O291">
            <v>0</v>
          </cell>
          <cell r="P291">
            <v>0</v>
          </cell>
          <cell r="Q291">
            <v>168000</v>
          </cell>
          <cell r="R291">
            <v>2621000</v>
          </cell>
          <cell r="S291">
            <v>49060</v>
          </cell>
          <cell r="T291">
            <v>24530</v>
          </cell>
          <cell r="U291">
            <v>24530</v>
          </cell>
          <cell r="V291">
            <v>2522880</v>
          </cell>
          <cell r="W291">
            <v>0</v>
          </cell>
          <cell r="X291">
            <v>2522880</v>
          </cell>
          <cell r="Y291" t="str">
            <v>900-00-2962961-6</v>
          </cell>
        </row>
        <row r="292">
          <cell r="C292" t="str">
            <v>SELAMAT RIYADI</v>
          </cell>
          <cell r="D292" t="str">
            <v>AWAK II</v>
          </cell>
          <cell r="E292" t="str">
            <v>-</v>
          </cell>
          <cell r="F292" t="str">
            <v>-</v>
          </cell>
          <cell r="G292">
            <v>22</v>
          </cell>
          <cell r="H292">
            <v>24</v>
          </cell>
          <cell r="I292">
            <v>2028000</v>
          </cell>
          <cell r="J292">
            <v>425000</v>
          </cell>
          <cell r="K292">
            <v>2453000</v>
          </cell>
          <cell r="L292">
            <v>0</v>
          </cell>
          <cell r="M292">
            <v>0</v>
          </cell>
          <cell r="N292">
            <v>7000</v>
          </cell>
          <cell r="O292">
            <v>0</v>
          </cell>
          <cell r="P292">
            <v>0</v>
          </cell>
          <cell r="Q292">
            <v>168000</v>
          </cell>
          <cell r="R292">
            <v>2621000</v>
          </cell>
          <cell r="S292">
            <v>49060</v>
          </cell>
          <cell r="T292">
            <v>24530</v>
          </cell>
          <cell r="U292">
            <v>24530</v>
          </cell>
          <cell r="V292">
            <v>2522880</v>
          </cell>
          <cell r="W292">
            <v>0</v>
          </cell>
          <cell r="X292">
            <v>2522880</v>
          </cell>
          <cell r="Y292" t="str">
            <v>172-00-0029453-0</v>
          </cell>
        </row>
        <row r="293">
          <cell r="C293" t="str">
            <v>SENTA NEPRADA</v>
          </cell>
          <cell r="D293" t="str">
            <v>AWAK II</v>
          </cell>
          <cell r="E293" t="str">
            <v>-</v>
          </cell>
          <cell r="F293" t="str">
            <v>-</v>
          </cell>
          <cell r="G293">
            <v>19</v>
          </cell>
          <cell r="H293">
            <v>24</v>
          </cell>
          <cell r="I293">
            <v>2028000</v>
          </cell>
          <cell r="J293">
            <v>425000</v>
          </cell>
          <cell r="K293">
            <v>2453000</v>
          </cell>
          <cell r="L293">
            <v>0</v>
          </cell>
          <cell r="M293">
            <v>0</v>
          </cell>
          <cell r="N293">
            <v>7000</v>
          </cell>
          <cell r="O293">
            <v>0</v>
          </cell>
          <cell r="P293">
            <v>0</v>
          </cell>
          <cell r="Q293">
            <v>168000</v>
          </cell>
          <cell r="R293">
            <v>2621000</v>
          </cell>
          <cell r="S293">
            <v>49060</v>
          </cell>
          <cell r="T293">
            <v>24530</v>
          </cell>
          <cell r="U293">
            <v>24530</v>
          </cell>
          <cell r="V293">
            <v>2522880</v>
          </cell>
          <cell r="W293">
            <v>0</v>
          </cell>
          <cell r="X293">
            <v>2522880</v>
          </cell>
          <cell r="Y293" t="str">
            <v>172-00-0059867-4</v>
          </cell>
        </row>
        <row r="294">
          <cell r="C294" t="str">
            <v>SRI WAHYUDI</v>
          </cell>
          <cell r="D294" t="str">
            <v>AWAK II</v>
          </cell>
          <cell r="E294" t="str">
            <v>-</v>
          </cell>
          <cell r="F294" t="str">
            <v>-</v>
          </cell>
          <cell r="G294">
            <v>29</v>
          </cell>
          <cell r="H294">
            <v>24</v>
          </cell>
          <cell r="I294">
            <v>2028000</v>
          </cell>
          <cell r="J294">
            <v>425000</v>
          </cell>
          <cell r="K294">
            <v>2453000</v>
          </cell>
          <cell r="L294">
            <v>0</v>
          </cell>
          <cell r="M294">
            <v>0</v>
          </cell>
          <cell r="N294">
            <v>7000</v>
          </cell>
          <cell r="O294">
            <v>0</v>
          </cell>
          <cell r="P294">
            <v>0</v>
          </cell>
          <cell r="Q294">
            <v>168000</v>
          </cell>
          <cell r="R294">
            <v>2621000</v>
          </cell>
          <cell r="S294">
            <v>49060</v>
          </cell>
          <cell r="T294">
            <v>24530</v>
          </cell>
          <cell r="U294">
            <v>24530</v>
          </cell>
          <cell r="V294">
            <v>2522880</v>
          </cell>
          <cell r="W294">
            <v>0</v>
          </cell>
          <cell r="X294">
            <v>2522880</v>
          </cell>
          <cell r="Y294" t="str">
            <v>172-00-0029414-2</v>
          </cell>
        </row>
        <row r="295">
          <cell r="C295" t="str">
            <v>SUCIPTO</v>
          </cell>
          <cell r="D295" t="str">
            <v>AWAK II</v>
          </cell>
          <cell r="E295" t="str">
            <v>-</v>
          </cell>
          <cell r="F295" t="str">
            <v>-</v>
          </cell>
          <cell r="G295">
            <v>14</v>
          </cell>
          <cell r="H295">
            <v>24</v>
          </cell>
          <cell r="I295">
            <v>2028000</v>
          </cell>
          <cell r="J295">
            <v>425000</v>
          </cell>
          <cell r="K295">
            <v>2453000</v>
          </cell>
          <cell r="L295">
            <v>0</v>
          </cell>
          <cell r="M295">
            <v>0</v>
          </cell>
          <cell r="N295">
            <v>7000</v>
          </cell>
          <cell r="O295">
            <v>0</v>
          </cell>
          <cell r="P295">
            <v>0</v>
          </cell>
          <cell r="Q295">
            <v>168000</v>
          </cell>
          <cell r="R295">
            <v>2621000</v>
          </cell>
          <cell r="S295">
            <v>49060</v>
          </cell>
          <cell r="T295">
            <v>24530</v>
          </cell>
          <cell r="U295">
            <v>24530</v>
          </cell>
          <cell r="V295">
            <v>2522880</v>
          </cell>
          <cell r="W295">
            <v>0</v>
          </cell>
          <cell r="X295">
            <v>2522880</v>
          </cell>
          <cell r="Y295" t="str">
            <v>172-00-0029551-1</v>
          </cell>
        </row>
        <row r="296">
          <cell r="C296" t="str">
            <v>SUHAR</v>
          </cell>
          <cell r="D296" t="str">
            <v>AWAK II</v>
          </cell>
          <cell r="E296" t="str">
            <v>-</v>
          </cell>
          <cell r="F296" t="str">
            <v>-</v>
          </cell>
          <cell r="G296">
            <v>23</v>
          </cell>
          <cell r="H296">
            <v>24</v>
          </cell>
          <cell r="I296">
            <v>2028000</v>
          </cell>
          <cell r="J296">
            <v>425000</v>
          </cell>
          <cell r="K296">
            <v>2453000</v>
          </cell>
          <cell r="L296">
            <v>0</v>
          </cell>
          <cell r="M296">
            <v>0</v>
          </cell>
          <cell r="N296">
            <v>7000</v>
          </cell>
          <cell r="O296">
            <v>0</v>
          </cell>
          <cell r="P296">
            <v>0</v>
          </cell>
          <cell r="Q296">
            <v>168000</v>
          </cell>
          <cell r="R296">
            <v>2621000</v>
          </cell>
          <cell r="S296">
            <v>49060</v>
          </cell>
          <cell r="T296">
            <v>24530</v>
          </cell>
          <cell r="U296">
            <v>24530</v>
          </cell>
          <cell r="V296">
            <v>2522880</v>
          </cell>
          <cell r="W296">
            <v>0</v>
          </cell>
          <cell r="X296">
            <v>2522880</v>
          </cell>
          <cell r="Y296" t="str">
            <v>172-00-0062933-9</v>
          </cell>
        </row>
        <row r="297">
          <cell r="C297" t="str">
            <v>SUHENDRA</v>
          </cell>
          <cell r="D297" t="str">
            <v>AWAK II</v>
          </cell>
          <cell r="E297" t="str">
            <v>-</v>
          </cell>
          <cell r="F297" t="str">
            <v>-</v>
          </cell>
          <cell r="G297">
            <v>27</v>
          </cell>
          <cell r="H297">
            <v>24</v>
          </cell>
          <cell r="I297">
            <v>2028000</v>
          </cell>
          <cell r="J297">
            <v>425000</v>
          </cell>
          <cell r="K297">
            <v>2453000</v>
          </cell>
          <cell r="L297">
            <v>0</v>
          </cell>
          <cell r="M297">
            <v>0</v>
          </cell>
          <cell r="N297">
            <v>7000</v>
          </cell>
          <cell r="O297">
            <v>0</v>
          </cell>
          <cell r="P297">
            <v>0</v>
          </cell>
          <cell r="Q297">
            <v>168000</v>
          </cell>
          <cell r="R297">
            <v>2621000</v>
          </cell>
          <cell r="S297">
            <v>49060</v>
          </cell>
          <cell r="T297">
            <v>24530</v>
          </cell>
          <cell r="U297">
            <v>24530</v>
          </cell>
          <cell r="V297">
            <v>2522880</v>
          </cell>
          <cell r="W297">
            <v>0</v>
          </cell>
          <cell r="X297">
            <v>2522880</v>
          </cell>
          <cell r="Y297" t="str">
            <v>172-00-0029572-7</v>
          </cell>
        </row>
        <row r="298">
          <cell r="C298" t="str">
            <v>SUPARDI</v>
          </cell>
          <cell r="D298" t="str">
            <v>AWAK II</v>
          </cell>
          <cell r="E298" t="str">
            <v>-</v>
          </cell>
          <cell r="F298" t="str">
            <v>-</v>
          </cell>
          <cell r="G298">
            <v>19</v>
          </cell>
          <cell r="H298">
            <v>22</v>
          </cell>
          <cell r="I298">
            <v>2028000</v>
          </cell>
          <cell r="J298">
            <v>425000</v>
          </cell>
          <cell r="K298">
            <v>2453000</v>
          </cell>
          <cell r="L298">
            <v>0</v>
          </cell>
          <cell r="M298">
            <v>0</v>
          </cell>
          <cell r="N298">
            <v>7000</v>
          </cell>
          <cell r="O298">
            <v>0</v>
          </cell>
          <cell r="P298">
            <v>0</v>
          </cell>
          <cell r="Q298">
            <v>154000</v>
          </cell>
          <cell r="R298">
            <v>2607000</v>
          </cell>
          <cell r="S298">
            <v>49060</v>
          </cell>
          <cell r="T298">
            <v>24530</v>
          </cell>
          <cell r="U298">
            <v>24530</v>
          </cell>
          <cell r="V298">
            <v>2508880</v>
          </cell>
          <cell r="W298">
            <v>0</v>
          </cell>
          <cell r="X298">
            <v>2508880</v>
          </cell>
          <cell r="Y298" t="str">
            <v>172-00-0029691-5</v>
          </cell>
        </row>
        <row r="299">
          <cell r="C299" t="str">
            <v>SUPRIANTO</v>
          </cell>
          <cell r="D299" t="str">
            <v>AWAK II</v>
          </cell>
          <cell r="E299" t="str">
            <v>-</v>
          </cell>
          <cell r="F299" t="str">
            <v>-</v>
          </cell>
          <cell r="G299">
            <v>28</v>
          </cell>
          <cell r="H299">
            <v>24</v>
          </cell>
          <cell r="I299">
            <v>2028000</v>
          </cell>
          <cell r="J299">
            <v>425000</v>
          </cell>
          <cell r="K299">
            <v>2453000</v>
          </cell>
          <cell r="L299">
            <v>0</v>
          </cell>
          <cell r="M299">
            <v>0</v>
          </cell>
          <cell r="N299">
            <v>7000</v>
          </cell>
          <cell r="O299">
            <v>0</v>
          </cell>
          <cell r="P299">
            <v>0</v>
          </cell>
          <cell r="Q299">
            <v>168000</v>
          </cell>
          <cell r="R299">
            <v>2621000</v>
          </cell>
          <cell r="S299">
            <v>49060</v>
          </cell>
          <cell r="T299">
            <v>24530</v>
          </cell>
          <cell r="U299">
            <v>24530</v>
          </cell>
          <cell r="V299">
            <v>2522880</v>
          </cell>
          <cell r="W299">
            <v>0</v>
          </cell>
          <cell r="X299">
            <v>2522880</v>
          </cell>
          <cell r="Y299" t="str">
            <v>172-00-0060893-7</v>
          </cell>
        </row>
        <row r="300">
          <cell r="C300" t="str">
            <v>SUPRIYADI</v>
          </cell>
          <cell r="D300" t="str">
            <v>AWAK II</v>
          </cell>
          <cell r="E300" t="str">
            <v>-</v>
          </cell>
          <cell r="F300" t="str">
            <v>-</v>
          </cell>
          <cell r="G300">
            <v>20</v>
          </cell>
          <cell r="H300">
            <v>24</v>
          </cell>
          <cell r="I300">
            <v>2028000</v>
          </cell>
          <cell r="J300">
            <v>425000</v>
          </cell>
          <cell r="K300">
            <v>2453000</v>
          </cell>
          <cell r="L300">
            <v>0</v>
          </cell>
          <cell r="M300">
            <v>0</v>
          </cell>
          <cell r="N300">
            <v>7000</v>
          </cell>
          <cell r="O300">
            <v>0</v>
          </cell>
          <cell r="P300">
            <v>0</v>
          </cell>
          <cell r="Q300">
            <v>168000</v>
          </cell>
          <cell r="R300">
            <v>2621000</v>
          </cell>
          <cell r="S300">
            <v>49060</v>
          </cell>
          <cell r="T300">
            <v>24530</v>
          </cell>
          <cell r="U300">
            <v>24530</v>
          </cell>
          <cell r="V300">
            <v>2522880</v>
          </cell>
          <cell r="W300">
            <v>0</v>
          </cell>
          <cell r="X300">
            <v>2522880</v>
          </cell>
          <cell r="Y300" t="str">
            <v>172-00-0060872-1</v>
          </cell>
        </row>
        <row r="301">
          <cell r="C301" t="str">
            <v>SURATNO</v>
          </cell>
          <cell r="D301" t="str">
            <v>AWAK II</v>
          </cell>
          <cell r="E301" t="str">
            <v>-</v>
          </cell>
          <cell r="F301" t="str">
            <v>-</v>
          </cell>
          <cell r="G301">
            <v>20</v>
          </cell>
          <cell r="H301">
            <v>23</v>
          </cell>
          <cell r="I301">
            <v>2028000</v>
          </cell>
          <cell r="J301">
            <v>425000</v>
          </cell>
          <cell r="K301">
            <v>2453000</v>
          </cell>
          <cell r="L301">
            <v>0</v>
          </cell>
          <cell r="M301">
            <v>0</v>
          </cell>
          <cell r="N301">
            <v>7000</v>
          </cell>
          <cell r="O301">
            <v>0</v>
          </cell>
          <cell r="P301">
            <v>0</v>
          </cell>
          <cell r="Q301">
            <v>161000</v>
          </cell>
          <cell r="R301">
            <v>2614000</v>
          </cell>
          <cell r="S301">
            <v>49060</v>
          </cell>
          <cell r="T301">
            <v>24530</v>
          </cell>
          <cell r="U301">
            <v>24530</v>
          </cell>
          <cell r="V301">
            <v>2515880</v>
          </cell>
          <cell r="W301">
            <v>0</v>
          </cell>
          <cell r="X301">
            <v>2515880</v>
          </cell>
          <cell r="Y301" t="str">
            <v>172-00-0029554-5</v>
          </cell>
        </row>
        <row r="302">
          <cell r="C302" t="str">
            <v>SURIADI TPE</v>
          </cell>
          <cell r="D302" t="str">
            <v>AWAK II</v>
          </cell>
          <cell r="E302" t="str">
            <v>-</v>
          </cell>
          <cell r="F302" t="str">
            <v>-</v>
          </cell>
          <cell r="G302">
            <v>30</v>
          </cell>
          <cell r="H302">
            <v>24</v>
          </cell>
          <cell r="I302">
            <v>2028000</v>
          </cell>
          <cell r="J302">
            <v>425000</v>
          </cell>
          <cell r="K302">
            <v>2453000</v>
          </cell>
          <cell r="L302">
            <v>0</v>
          </cell>
          <cell r="M302">
            <v>0</v>
          </cell>
          <cell r="N302">
            <v>7000</v>
          </cell>
          <cell r="O302">
            <v>0</v>
          </cell>
          <cell r="P302">
            <v>0</v>
          </cell>
          <cell r="Q302">
            <v>168000</v>
          </cell>
          <cell r="R302">
            <v>2621000</v>
          </cell>
          <cell r="S302">
            <v>49060</v>
          </cell>
          <cell r="T302">
            <v>24530</v>
          </cell>
          <cell r="U302">
            <v>24530</v>
          </cell>
          <cell r="V302">
            <v>2522880</v>
          </cell>
          <cell r="W302">
            <v>0</v>
          </cell>
          <cell r="X302">
            <v>2522880</v>
          </cell>
          <cell r="Y302" t="str">
            <v>172-00-0060787-1</v>
          </cell>
        </row>
        <row r="303">
          <cell r="C303" t="str">
            <v>SURYANTO</v>
          </cell>
          <cell r="D303" t="str">
            <v>AWAK II</v>
          </cell>
          <cell r="E303" t="str">
            <v>-</v>
          </cell>
          <cell r="F303" t="str">
            <v>-</v>
          </cell>
          <cell r="G303">
            <v>9</v>
          </cell>
          <cell r="H303">
            <v>14</v>
          </cell>
          <cell r="I303">
            <v>2028000</v>
          </cell>
          <cell r="J303">
            <v>425000</v>
          </cell>
          <cell r="K303">
            <v>2453000</v>
          </cell>
          <cell r="L303">
            <v>0</v>
          </cell>
          <cell r="M303">
            <v>0</v>
          </cell>
          <cell r="N303">
            <v>7000</v>
          </cell>
          <cell r="O303">
            <v>0</v>
          </cell>
          <cell r="P303">
            <v>0</v>
          </cell>
          <cell r="Q303">
            <v>98000</v>
          </cell>
          <cell r="R303">
            <v>2551000</v>
          </cell>
          <cell r="S303">
            <v>49060</v>
          </cell>
          <cell r="T303">
            <v>24530</v>
          </cell>
          <cell r="U303">
            <v>24530</v>
          </cell>
          <cell r="V303">
            <v>2452880</v>
          </cell>
          <cell r="W303">
            <v>0</v>
          </cell>
          <cell r="X303">
            <v>2452880</v>
          </cell>
          <cell r="Y303" t="str">
            <v>172-00-00-30068-3</v>
          </cell>
        </row>
        <row r="304">
          <cell r="C304" t="str">
            <v>SUTRISNO</v>
          </cell>
          <cell r="D304" t="str">
            <v>AWAK II</v>
          </cell>
          <cell r="E304" t="str">
            <v>-</v>
          </cell>
          <cell r="F304" t="str">
            <v>-</v>
          </cell>
          <cell r="G304">
            <v>24</v>
          </cell>
          <cell r="H304">
            <v>24</v>
          </cell>
          <cell r="I304">
            <v>2028000</v>
          </cell>
          <cell r="J304">
            <v>425000</v>
          </cell>
          <cell r="K304">
            <v>2453000</v>
          </cell>
          <cell r="L304">
            <v>0</v>
          </cell>
          <cell r="M304">
            <v>0</v>
          </cell>
          <cell r="N304">
            <v>7000</v>
          </cell>
          <cell r="O304">
            <v>0</v>
          </cell>
          <cell r="P304">
            <v>0</v>
          </cell>
          <cell r="Q304">
            <v>168000</v>
          </cell>
          <cell r="R304">
            <v>2621000</v>
          </cell>
          <cell r="S304">
            <v>49060</v>
          </cell>
          <cell r="T304">
            <v>24530</v>
          </cell>
          <cell r="U304">
            <v>24530</v>
          </cell>
          <cell r="V304">
            <v>2522880</v>
          </cell>
          <cell r="W304">
            <v>0</v>
          </cell>
          <cell r="X304">
            <v>2522880</v>
          </cell>
          <cell r="Y304" t="str">
            <v>172-00-0060810-1</v>
          </cell>
        </row>
        <row r="305">
          <cell r="C305" t="str">
            <v>SUWARNO G</v>
          </cell>
          <cell r="D305" t="str">
            <v>AWAK II</v>
          </cell>
          <cell r="E305" t="str">
            <v>-</v>
          </cell>
          <cell r="F305" t="str">
            <v>-</v>
          </cell>
          <cell r="G305">
            <v>15</v>
          </cell>
          <cell r="H305">
            <v>18</v>
          </cell>
          <cell r="I305">
            <v>2028000</v>
          </cell>
          <cell r="J305">
            <v>425000</v>
          </cell>
          <cell r="K305">
            <v>2453000</v>
          </cell>
          <cell r="L305">
            <v>0</v>
          </cell>
          <cell r="M305">
            <v>0</v>
          </cell>
          <cell r="N305">
            <v>7000</v>
          </cell>
          <cell r="O305">
            <v>0</v>
          </cell>
          <cell r="P305">
            <v>0</v>
          </cell>
          <cell r="Q305">
            <v>126000</v>
          </cell>
          <cell r="R305">
            <v>2579000</v>
          </cell>
          <cell r="S305">
            <v>49060</v>
          </cell>
          <cell r="T305">
            <v>24530</v>
          </cell>
          <cell r="U305">
            <v>24530</v>
          </cell>
          <cell r="V305">
            <v>2480880</v>
          </cell>
          <cell r="W305">
            <v>0</v>
          </cell>
          <cell r="X305">
            <v>2480880</v>
          </cell>
          <cell r="Y305" t="str">
            <v>172-00-0060884-6</v>
          </cell>
        </row>
        <row r="306">
          <cell r="C306" t="str">
            <v>SYAFRIZAL EFENDI</v>
          </cell>
          <cell r="D306" t="str">
            <v>AWAK II</v>
          </cell>
          <cell r="E306" t="str">
            <v>-</v>
          </cell>
          <cell r="F306" t="str">
            <v>-</v>
          </cell>
          <cell r="G306">
            <v>23</v>
          </cell>
          <cell r="H306">
            <v>24</v>
          </cell>
          <cell r="I306">
            <v>2028000</v>
          </cell>
          <cell r="J306">
            <v>425000</v>
          </cell>
          <cell r="K306">
            <v>2453000</v>
          </cell>
          <cell r="L306">
            <v>0</v>
          </cell>
          <cell r="M306">
            <v>0</v>
          </cell>
          <cell r="N306">
            <v>7000</v>
          </cell>
          <cell r="O306">
            <v>0</v>
          </cell>
          <cell r="P306">
            <v>0</v>
          </cell>
          <cell r="Q306">
            <v>168000</v>
          </cell>
          <cell r="R306">
            <v>2621000</v>
          </cell>
          <cell r="S306">
            <v>49060</v>
          </cell>
          <cell r="T306">
            <v>24530</v>
          </cell>
          <cell r="U306">
            <v>24530</v>
          </cell>
          <cell r="V306">
            <v>2522880</v>
          </cell>
          <cell r="W306">
            <v>0</v>
          </cell>
          <cell r="X306">
            <v>2522880</v>
          </cell>
          <cell r="Y306" t="str">
            <v>172-00-0051154-5</v>
          </cell>
        </row>
        <row r="307">
          <cell r="C307" t="str">
            <v>SYAH HENDRA SITEPU</v>
          </cell>
          <cell r="D307" t="str">
            <v>AWAK II</v>
          </cell>
          <cell r="E307" t="str">
            <v>-</v>
          </cell>
          <cell r="F307" t="str">
            <v>-</v>
          </cell>
          <cell r="G307">
            <v>20</v>
          </cell>
          <cell r="H307">
            <v>20</v>
          </cell>
          <cell r="I307">
            <v>2028000</v>
          </cell>
          <cell r="J307">
            <v>425000</v>
          </cell>
          <cell r="K307">
            <v>2453000</v>
          </cell>
          <cell r="L307">
            <v>0</v>
          </cell>
          <cell r="M307">
            <v>0</v>
          </cell>
          <cell r="N307">
            <v>7000</v>
          </cell>
          <cell r="O307">
            <v>0</v>
          </cell>
          <cell r="P307">
            <v>0</v>
          </cell>
          <cell r="Q307">
            <v>140000</v>
          </cell>
          <cell r="R307">
            <v>2593000</v>
          </cell>
          <cell r="S307">
            <v>49060</v>
          </cell>
          <cell r="T307">
            <v>24530</v>
          </cell>
          <cell r="U307">
            <v>24530</v>
          </cell>
          <cell r="V307">
            <v>2494880</v>
          </cell>
          <cell r="W307">
            <v>0</v>
          </cell>
          <cell r="X307">
            <v>2494880</v>
          </cell>
          <cell r="Y307" t="str">
            <v>172-00-0030252-3</v>
          </cell>
        </row>
        <row r="308">
          <cell r="C308" t="str">
            <v>SYAKHRI ABRAR</v>
          </cell>
          <cell r="D308" t="str">
            <v>AWAK II</v>
          </cell>
          <cell r="E308" t="str">
            <v>-</v>
          </cell>
          <cell r="F308" t="str">
            <v>-</v>
          </cell>
          <cell r="G308">
            <v>27</v>
          </cell>
          <cell r="H308">
            <v>24</v>
          </cell>
          <cell r="I308">
            <v>2028000</v>
          </cell>
          <cell r="J308">
            <v>425000</v>
          </cell>
          <cell r="K308">
            <v>2453000</v>
          </cell>
          <cell r="L308">
            <v>0</v>
          </cell>
          <cell r="M308">
            <v>0</v>
          </cell>
          <cell r="N308">
            <v>7000</v>
          </cell>
          <cell r="O308">
            <v>0</v>
          </cell>
          <cell r="P308">
            <v>0</v>
          </cell>
          <cell r="Q308">
            <v>168000</v>
          </cell>
          <cell r="R308">
            <v>2621000</v>
          </cell>
          <cell r="S308">
            <v>49060</v>
          </cell>
          <cell r="T308">
            <v>24530</v>
          </cell>
          <cell r="U308">
            <v>24530</v>
          </cell>
          <cell r="V308">
            <v>2522880</v>
          </cell>
          <cell r="W308">
            <v>0</v>
          </cell>
          <cell r="X308">
            <v>2522880</v>
          </cell>
          <cell r="Y308" t="str">
            <v>172-00-0030258-0</v>
          </cell>
        </row>
        <row r="309">
          <cell r="C309" t="str">
            <v>TAUFIK AL ANSHARI</v>
          </cell>
          <cell r="D309" t="str">
            <v>AWAK II</v>
          </cell>
          <cell r="E309" t="str">
            <v>-</v>
          </cell>
          <cell r="F309" t="str">
            <v>-</v>
          </cell>
          <cell r="G309">
            <v>18</v>
          </cell>
          <cell r="H309">
            <v>22</v>
          </cell>
          <cell r="I309">
            <v>2028000</v>
          </cell>
          <cell r="J309">
            <v>425000</v>
          </cell>
          <cell r="K309">
            <v>2453000</v>
          </cell>
          <cell r="L309">
            <v>0</v>
          </cell>
          <cell r="M309">
            <v>0</v>
          </cell>
          <cell r="N309">
            <v>7000</v>
          </cell>
          <cell r="O309">
            <v>0</v>
          </cell>
          <cell r="P309">
            <v>0</v>
          </cell>
          <cell r="Q309">
            <v>154000</v>
          </cell>
          <cell r="R309">
            <v>2607000</v>
          </cell>
          <cell r="S309">
            <v>49060</v>
          </cell>
          <cell r="T309">
            <v>24530</v>
          </cell>
          <cell r="U309">
            <v>24530</v>
          </cell>
          <cell r="V309">
            <v>2508880</v>
          </cell>
          <cell r="W309">
            <v>0</v>
          </cell>
          <cell r="X309">
            <v>2508880</v>
          </cell>
          <cell r="Y309" t="str">
            <v>900-00-2962959-0</v>
          </cell>
        </row>
        <row r="310">
          <cell r="C310" t="str">
            <v>TAUFIQ BARUS</v>
          </cell>
          <cell r="D310" t="str">
            <v>AWAK II</v>
          </cell>
          <cell r="E310" t="str">
            <v>-</v>
          </cell>
          <cell r="F310" t="str">
            <v>-</v>
          </cell>
          <cell r="G310">
            <v>23</v>
          </cell>
          <cell r="H310">
            <v>23</v>
          </cell>
          <cell r="I310">
            <v>2028000</v>
          </cell>
          <cell r="J310">
            <v>425000</v>
          </cell>
          <cell r="K310">
            <v>2453000</v>
          </cell>
          <cell r="L310">
            <v>0</v>
          </cell>
          <cell r="M310">
            <v>0</v>
          </cell>
          <cell r="N310">
            <v>7000</v>
          </cell>
          <cell r="O310">
            <v>0</v>
          </cell>
          <cell r="P310">
            <v>0</v>
          </cell>
          <cell r="Q310">
            <v>161000</v>
          </cell>
          <cell r="R310">
            <v>2614000</v>
          </cell>
          <cell r="S310">
            <v>49060</v>
          </cell>
          <cell r="T310">
            <v>24530</v>
          </cell>
          <cell r="U310">
            <v>24530</v>
          </cell>
          <cell r="V310">
            <v>2515880</v>
          </cell>
          <cell r="W310">
            <v>0</v>
          </cell>
          <cell r="X310">
            <v>2515880</v>
          </cell>
          <cell r="Y310" t="str">
            <v>172-00-0060886-1</v>
          </cell>
        </row>
        <row r="311">
          <cell r="C311" t="str">
            <v>WIRYA HARDI</v>
          </cell>
          <cell r="D311" t="str">
            <v>AWAK II</v>
          </cell>
          <cell r="E311" t="str">
            <v>-</v>
          </cell>
          <cell r="F311" t="str">
            <v>-</v>
          </cell>
          <cell r="G311">
            <v>31</v>
          </cell>
          <cell r="H311">
            <v>24</v>
          </cell>
          <cell r="I311">
            <v>2028000</v>
          </cell>
          <cell r="J311">
            <v>425000</v>
          </cell>
          <cell r="K311">
            <v>2453000</v>
          </cell>
          <cell r="L311">
            <v>0</v>
          </cell>
          <cell r="M311">
            <v>0</v>
          </cell>
          <cell r="N311">
            <v>7000</v>
          </cell>
          <cell r="O311">
            <v>0</v>
          </cell>
          <cell r="P311">
            <v>0</v>
          </cell>
          <cell r="Q311">
            <v>168000</v>
          </cell>
          <cell r="R311">
            <v>2621000</v>
          </cell>
          <cell r="S311">
            <v>49060</v>
          </cell>
          <cell r="T311">
            <v>24530</v>
          </cell>
          <cell r="U311">
            <v>24530</v>
          </cell>
          <cell r="V311">
            <v>2522880</v>
          </cell>
          <cell r="W311">
            <v>0</v>
          </cell>
          <cell r="X311">
            <v>2522880</v>
          </cell>
          <cell r="Y311" t="str">
            <v>172-00-0029669-1</v>
          </cell>
        </row>
        <row r="312">
          <cell r="C312" t="str">
            <v>YUHENDRA</v>
          </cell>
          <cell r="D312" t="str">
            <v>AWAK II</v>
          </cell>
          <cell r="E312" t="str">
            <v>-</v>
          </cell>
          <cell r="F312" t="str">
            <v>-</v>
          </cell>
          <cell r="G312">
            <v>24</v>
          </cell>
          <cell r="H312">
            <v>24</v>
          </cell>
          <cell r="I312">
            <v>2028000</v>
          </cell>
          <cell r="J312">
            <v>425000</v>
          </cell>
          <cell r="K312">
            <v>2453000</v>
          </cell>
          <cell r="L312">
            <v>0</v>
          </cell>
          <cell r="M312">
            <v>0</v>
          </cell>
          <cell r="N312">
            <v>7000</v>
          </cell>
          <cell r="O312">
            <v>0</v>
          </cell>
          <cell r="P312">
            <v>0</v>
          </cell>
          <cell r="Q312">
            <v>168000</v>
          </cell>
          <cell r="R312">
            <v>2621000</v>
          </cell>
          <cell r="S312">
            <v>49060</v>
          </cell>
          <cell r="T312">
            <v>24530</v>
          </cell>
          <cell r="U312">
            <v>24530</v>
          </cell>
          <cell r="V312">
            <v>2522880</v>
          </cell>
          <cell r="W312">
            <v>0</v>
          </cell>
          <cell r="X312">
            <v>2522880</v>
          </cell>
          <cell r="Y312" t="str">
            <v>172-00-0029342-5</v>
          </cell>
        </row>
        <row r="313">
          <cell r="C313" t="str">
            <v>YUSUF BAGUS</v>
          </cell>
          <cell r="D313" t="str">
            <v>AWAK II</v>
          </cell>
          <cell r="E313" t="str">
            <v>-</v>
          </cell>
          <cell r="F313" t="str">
            <v>-</v>
          </cell>
          <cell r="G313">
            <v>23</v>
          </cell>
          <cell r="H313">
            <v>24</v>
          </cell>
          <cell r="I313">
            <v>2028000</v>
          </cell>
          <cell r="J313">
            <v>425000</v>
          </cell>
          <cell r="K313">
            <v>2453000</v>
          </cell>
          <cell r="L313">
            <v>0</v>
          </cell>
          <cell r="M313">
            <v>0</v>
          </cell>
          <cell r="N313">
            <v>7000</v>
          </cell>
          <cell r="O313">
            <v>0</v>
          </cell>
          <cell r="P313">
            <v>0</v>
          </cell>
          <cell r="Q313">
            <v>168000</v>
          </cell>
          <cell r="R313">
            <v>2621000</v>
          </cell>
          <cell r="S313">
            <v>49060</v>
          </cell>
          <cell r="T313">
            <v>24530</v>
          </cell>
          <cell r="U313">
            <v>24530</v>
          </cell>
          <cell r="V313">
            <v>2522880</v>
          </cell>
          <cell r="W313">
            <v>0</v>
          </cell>
          <cell r="X313">
            <v>2522880</v>
          </cell>
          <cell r="Y313" t="str">
            <v>172-00-0030071-7</v>
          </cell>
        </row>
        <row r="314">
          <cell r="C314" t="str">
            <v>ZULFIKAR</v>
          </cell>
          <cell r="D314" t="str">
            <v>AWAK II</v>
          </cell>
          <cell r="E314" t="str">
            <v>-</v>
          </cell>
          <cell r="F314" t="str">
            <v>-</v>
          </cell>
          <cell r="G314">
            <v>15</v>
          </cell>
          <cell r="H314">
            <v>24</v>
          </cell>
          <cell r="I314">
            <v>2028000</v>
          </cell>
          <cell r="J314">
            <v>425000</v>
          </cell>
          <cell r="K314">
            <v>2453000</v>
          </cell>
          <cell r="L314">
            <v>0</v>
          </cell>
          <cell r="M314">
            <v>0</v>
          </cell>
          <cell r="N314">
            <v>7000</v>
          </cell>
          <cell r="O314">
            <v>0</v>
          </cell>
          <cell r="P314">
            <v>0</v>
          </cell>
          <cell r="Q314">
            <v>168000</v>
          </cell>
          <cell r="R314">
            <v>2621000</v>
          </cell>
          <cell r="S314">
            <v>49060</v>
          </cell>
          <cell r="T314">
            <v>24530</v>
          </cell>
          <cell r="U314">
            <v>24530</v>
          </cell>
          <cell r="V314">
            <v>2522880</v>
          </cell>
          <cell r="W314">
            <v>0</v>
          </cell>
          <cell r="X314">
            <v>2522880</v>
          </cell>
          <cell r="Y314" t="str">
            <v>900-00-2962963-2</v>
          </cell>
        </row>
      </sheetData>
      <sheetData sheetId="3">
        <row r="4">
          <cell r="C4" t="str">
            <v>AGUSNITA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RONTALO"/>
    </sheetNames>
    <sheetDataSet>
      <sheetData sheetId="0">
        <row r="11">
          <cell r="B11" t="str">
            <v>Afif Rahman Ali</v>
          </cell>
          <cell r="C11" t="str">
            <v>Korlap</v>
          </cell>
          <cell r="D11">
            <v>27</v>
          </cell>
        </row>
        <row r="12">
          <cell r="B12" t="str">
            <v>Andry Friskila Kusoy</v>
          </cell>
          <cell r="C12" t="str">
            <v>Staff  HRD/IT</v>
          </cell>
          <cell r="D12">
            <v>27</v>
          </cell>
        </row>
        <row r="13">
          <cell r="B13" t="str">
            <v>Apris Rajab</v>
          </cell>
          <cell r="C13" t="str">
            <v>QHSSE</v>
          </cell>
          <cell r="D13">
            <v>27</v>
          </cell>
        </row>
        <row r="14">
          <cell r="B14" t="str">
            <v>Fauzi Basalama</v>
          </cell>
          <cell r="C14" t="str">
            <v>Ast QQ</v>
          </cell>
          <cell r="D14">
            <v>27</v>
          </cell>
        </row>
        <row r="15">
          <cell r="B15" t="str">
            <v>Hastuti Mantu</v>
          </cell>
          <cell r="C15" t="str">
            <v>Dispatcher</v>
          </cell>
          <cell r="D15">
            <v>26</v>
          </cell>
        </row>
        <row r="16">
          <cell r="B16" t="str">
            <v>Andi Fitriyani</v>
          </cell>
          <cell r="C16" t="str">
            <v>Keuangan</v>
          </cell>
          <cell r="D16">
            <v>12</v>
          </cell>
        </row>
        <row r="17">
          <cell r="B17" t="str">
            <v>Nurmahdania abd Rauf</v>
          </cell>
          <cell r="C17" t="str">
            <v>Tenaga Medis</v>
          </cell>
          <cell r="D17">
            <v>27</v>
          </cell>
        </row>
        <row r="18">
          <cell r="B18" t="str">
            <v>Riyo Viky Junaidy Gani</v>
          </cell>
          <cell r="C18" t="str">
            <v>Mekanik</v>
          </cell>
          <cell r="D18">
            <v>27</v>
          </cell>
        </row>
        <row r="25">
          <cell r="B25" t="str">
            <v>Amran Miou</v>
          </cell>
          <cell r="C25" t="str">
            <v>AWAK 1</v>
          </cell>
          <cell r="D25">
            <v>27</v>
          </cell>
        </row>
        <row r="26">
          <cell r="B26" t="str">
            <v>Andrias R Pusi</v>
          </cell>
          <cell r="C26" t="str">
            <v>AWAK 1</v>
          </cell>
          <cell r="D26">
            <v>27</v>
          </cell>
        </row>
        <row r="27">
          <cell r="B27" t="str">
            <v>Apris Maku</v>
          </cell>
          <cell r="C27" t="str">
            <v>AWAK 1</v>
          </cell>
          <cell r="D27">
            <v>27</v>
          </cell>
        </row>
        <row r="28">
          <cell r="B28" t="str">
            <v>Dwi Hartono</v>
          </cell>
          <cell r="C28" t="str">
            <v>AWAK 1</v>
          </cell>
          <cell r="D28">
            <v>27</v>
          </cell>
        </row>
        <row r="29">
          <cell r="B29" t="str">
            <v>Ferdinand Mustafa</v>
          </cell>
          <cell r="C29" t="str">
            <v>AWAK 1</v>
          </cell>
          <cell r="D29">
            <v>27</v>
          </cell>
        </row>
        <row r="30">
          <cell r="B30" t="str">
            <v>Hamka Panyili</v>
          </cell>
          <cell r="C30" t="str">
            <v>AWAK 1</v>
          </cell>
          <cell r="D30">
            <v>27</v>
          </cell>
        </row>
        <row r="31">
          <cell r="B31" t="str">
            <v>Hasan Nusi</v>
          </cell>
          <cell r="C31" t="str">
            <v>AWAK 1</v>
          </cell>
          <cell r="D31">
            <v>27</v>
          </cell>
        </row>
        <row r="32">
          <cell r="B32" t="str">
            <v>Ismail Mada</v>
          </cell>
          <cell r="C32" t="str">
            <v>AWAK 1</v>
          </cell>
          <cell r="D32">
            <v>27</v>
          </cell>
        </row>
        <row r="33">
          <cell r="B33" t="str">
            <v>Joni Thaib</v>
          </cell>
          <cell r="C33" t="str">
            <v>AWAK 1</v>
          </cell>
          <cell r="D33">
            <v>27</v>
          </cell>
        </row>
        <row r="34">
          <cell r="B34" t="str">
            <v>Olan Sirtom</v>
          </cell>
          <cell r="C34" t="str">
            <v>AWAK 1</v>
          </cell>
          <cell r="D34">
            <v>27</v>
          </cell>
        </row>
        <row r="35">
          <cell r="B35" t="str">
            <v>Supratman  Abdullah</v>
          </cell>
          <cell r="C35" t="str">
            <v>AWAK 1</v>
          </cell>
          <cell r="D35">
            <v>27</v>
          </cell>
        </row>
        <row r="36">
          <cell r="B36" t="str">
            <v>Syaiful  Yunus</v>
          </cell>
          <cell r="C36" t="str">
            <v>AWAK 1</v>
          </cell>
          <cell r="D36">
            <v>27</v>
          </cell>
        </row>
        <row r="37">
          <cell r="B37" t="str">
            <v>Yulis F Sango</v>
          </cell>
          <cell r="C37" t="str">
            <v>AWAK 1</v>
          </cell>
          <cell r="D37">
            <v>27</v>
          </cell>
        </row>
        <row r="60">
          <cell r="B60" t="str">
            <v>Agus Tambiyo</v>
          </cell>
          <cell r="C60" t="str">
            <v>AWAK 2</v>
          </cell>
          <cell r="D60">
            <v>27</v>
          </cell>
        </row>
        <row r="61">
          <cell r="B61" t="str">
            <v>Budiman Said</v>
          </cell>
          <cell r="C61" t="str">
            <v>AWAK 2</v>
          </cell>
          <cell r="D61">
            <v>27</v>
          </cell>
        </row>
        <row r="62">
          <cell r="B62" t="str">
            <v>Eko Sulistyawan Kardono</v>
          </cell>
          <cell r="C62" t="str">
            <v>AWAK 2</v>
          </cell>
          <cell r="D62">
            <v>27</v>
          </cell>
        </row>
        <row r="63">
          <cell r="B63" t="str">
            <v>Ferdinand Said</v>
          </cell>
          <cell r="C63" t="str">
            <v>AWAK 2</v>
          </cell>
          <cell r="D63">
            <v>27</v>
          </cell>
        </row>
        <row r="64">
          <cell r="B64" t="str">
            <v>Feri Jafar</v>
          </cell>
          <cell r="C64" t="str">
            <v>AWAK 2</v>
          </cell>
          <cell r="D64">
            <v>27</v>
          </cell>
        </row>
        <row r="65">
          <cell r="B65" t="str">
            <v>Hasrul Rimansyah Yunus</v>
          </cell>
          <cell r="C65" t="str">
            <v>AWAK 2</v>
          </cell>
          <cell r="D65">
            <v>27</v>
          </cell>
        </row>
        <row r="66">
          <cell r="B66" t="str">
            <v>Hari Ilatua</v>
          </cell>
          <cell r="C66" t="str">
            <v>AWAK 2</v>
          </cell>
          <cell r="D66">
            <v>27</v>
          </cell>
        </row>
        <row r="67">
          <cell r="B67" t="str">
            <v>Ibrahim Rahim</v>
          </cell>
          <cell r="C67" t="str">
            <v>AWAK 2</v>
          </cell>
          <cell r="D67">
            <v>27</v>
          </cell>
        </row>
        <row r="68">
          <cell r="B68" t="str">
            <v>Marwan Mardjengi</v>
          </cell>
          <cell r="C68" t="str">
            <v>AWAK 2</v>
          </cell>
          <cell r="D68">
            <v>27</v>
          </cell>
        </row>
        <row r="69">
          <cell r="B69" t="str">
            <v>Mohammad rangian</v>
          </cell>
          <cell r="C69" t="str">
            <v>AWAK 2</v>
          </cell>
          <cell r="D69">
            <v>27</v>
          </cell>
        </row>
        <row r="70">
          <cell r="B70" t="str">
            <v>Muchsin Habibie</v>
          </cell>
          <cell r="C70" t="str">
            <v>AWAK 2</v>
          </cell>
          <cell r="D70">
            <v>27</v>
          </cell>
        </row>
        <row r="71">
          <cell r="B71" t="str">
            <v>Nasar A. Razak</v>
          </cell>
          <cell r="C71" t="str">
            <v>AWAK 2</v>
          </cell>
          <cell r="D71">
            <v>27</v>
          </cell>
        </row>
        <row r="72">
          <cell r="B72" t="str">
            <v>Noldi Lamusu</v>
          </cell>
          <cell r="C72" t="str">
            <v>AWAK 2</v>
          </cell>
          <cell r="D72">
            <v>27</v>
          </cell>
        </row>
        <row r="73">
          <cell r="B73" t="str">
            <v>Sukri Rizal Syahputra</v>
          </cell>
          <cell r="C73" t="str">
            <v>AWAK 2</v>
          </cell>
          <cell r="D73">
            <v>27</v>
          </cell>
        </row>
        <row r="74">
          <cell r="B74" t="str">
            <v>Ronal Towadi</v>
          </cell>
          <cell r="C74" t="str">
            <v>AWAK 2</v>
          </cell>
          <cell r="D74">
            <v>27</v>
          </cell>
        </row>
        <row r="75">
          <cell r="B75" t="str">
            <v>Risman A Isini</v>
          </cell>
          <cell r="C75" t="str">
            <v>AWAK 2</v>
          </cell>
          <cell r="D75">
            <v>27</v>
          </cell>
        </row>
        <row r="76">
          <cell r="B76" t="str">
            <v>Tawin Tomayahu</v>
          </cell>
          <cell r="C76" t="str">
            <v>AWAK 2</v>
          </cell>
          <cell r="D76">
            <v>27</v>
          </cell>
        </row>
        <row r="77">
          <cell r="B77" t="str">
            <v xml:space="preserve">Udin Kadir </v>
          </cell>
          <cell r="C77" t="str">
            <v>AWAK 2</v>
          </cell>
          <cell r="D77">
            <v>27</v>
          </cell>
        </row>
        <row r="78">
          <cell r="B78" t="str">
            <v>Veri Laminullah</v>
          </cell>
          <cell r="C78" t="str">
            <v>AWAK 2</v>
          </cell>
          <cell r="D78">
            <v>27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RONTALO"/>
    </sheetNames>
    <sheetDataSet>
      <sheetData sheetId="0">
        <row r="11">
          <cell r="B11" t="str">
            <v>Afif Rahman Ali</v>
          </cell>
          <cell r="C11" t="str">
            <v>Korlap</v>
          </cell>
          <cell r="D11">
            <v>26</v>
          </cell>
          <cell r="E11">
            <v>1012500</v>
          </cell>
          <cell r="F11">
            <v>500000</v>
          </cell>
          <cell r="G11">
            <v>1512500</v>
          </cell>
          <cell r="H11">
            <v>1200000</v>
          </cell>
          <cell r="I11">
            <v>830000</v>
          </cell>
          <cell r="J11">
            <v>2030000</v>
          </cell>
          <cell r="K11">
            <v>0</v>
          </cell>
          <cell r="L11">
            <v>18000</v>
          </cell>
          <cell r="M11">
            <v>0</v>
          </cell>
          <cell r="N11">
            <v>500000</v>
          </cell>
          <cell r="O11">
            <v>250000</v>
          </cell>
          <cell r="P11">
            <v>1218000</v>
          </cell>
          <cell r="Q11">
            <v>3248000</v>
          </cell>
          <cell r="R11">
            <v>40600</v>
          </cell>
          <cell r="S11">
            <v>10150</v>
          </cell>
          <cell r="T11">
            <v>3197250</v>
          </cell>
          <cell r="U11">
            <v>0</v>
          </cell>
          <cell r="V11">
            <v>3197250</v>
          </cell>
          <cell r="W11" t="str">
            <v>150-00-1037158-9</v>
          </cell>
        </row>
        <row r="12">
          <cell r="B12" t="str">
            <v>Andry Friskila Kusoy</v>
          </cell>
          <cell r="C12" t="str">
            <v>Staff  HRD/IT</v>
          </cell>
          <cell r="D12">
            <v>26</v>
          </cell>
          <cell r="E12">
            <v>1012500</v>
          </cell>
          <cell r="F12">
            <v>400000</v>
          </cell>
          <cell r="G12">
            <v>1412500</v>
          </cell>
          <cell r="H12">
            <v>1300000</v>
          </cell>
          <cell r="I12">
            <v>730000</v>
          </cell>
          <cell r="J12">
            <v>2030000</v>
          </cell>
          <cell r="K12">
            <v>0</v>
          </cell>
          <cell r="L12">
            <v>18000</v>
          </cell>
          <cell r="M12">
            <v>0</v>
          </cell>
          <cell r="N12">
            <v>400000</v>
          </cell>
          <cell r="O12">
            <v>250000</v>
          </cell>
          <cell r="P12">
            <v>1118000</v>
          </cell>
          <cell r="Q12">
            <v>3148000</v>
          </cell>
          <cell r="R12">
            <v>40600</v>
          </cell>
          <cell r="S12">
            <v>10150</v>
          </cell>
          <cell r="T12">
            <v>3097250</v>
          </cell>
          <cell r="U12">
            <v>0</v>
          </cell>
          <cell r="V12">
            <v>3097250</v>
          </cell>
          <cell r="W12" t="str">
            <v>900-00-2356447-0</v>
          </cell>
        </row>
        <row r="13">
          <cell r="B13" t="str">
            <v>Apris Rajab</v>
          </cell>
          <cell r="C13" t="str">
            <v>QHSSE</v>
          </cell>
          <cell r="D13">
            <v>26</v>
          </cell>
          <cell r="E13">
            <v>1012500</v>
          </cell>
          <cell r="F13">
            <v>337500</v>
          </cell>
          <cell r="G13">
            <v>1350000</v>
          </cell>
          <cell r="H13">
            <v>1530000</v>
          </cell>
          <cell r="I13">
            <v>500000</v>
          </cell>
          <cell r="J13">
            <v>2030000</v>
          </cell>
          <cell r="K13">
            <v>0</v>
          </cell>
          <cell r="L13">
            <v>16000</v>
          </cell>
          <cell r="M13">
            <v>0</v>
          </cell>
          <cell r="N13">
            <v>300000</v>
          </cell>
          <cell r="O13">
            <v>100000</v>
          </cell>
          <cell r="P13">
            <v>816000</v>
          </cell>
          <cell r="Q13">
            <v>2846000</v>
          </cell>
          <cell r="R13">
            <v>40600</v>
          </cell>
          <cell r="S13">
            <v>10150</v>
          </cell>
          <cell r="T13">
            <v>2795250</v>
          </cell>
          <cell r="U13">
            <v>0</v>
          </cell>
          <cell r="V13">
            <v>2795250</v>
          </cell>
          <cell r="W13" t="str">
            <v>900-00-0887695-6</v>
          </cell>
        </row>
        <row r="14">
          <cell r="B14" t="str">
            <v>Fauzi Basalama</v>
          </cell>
          <cell r="C14" t="str">
            <v>Ast QQ</v>
          </cell>
          <cell r="D14">
            <v>26</v>
          </cell>
          <cell r="E14">
            <v>1012500</v>
          </cell>
          <cell r="F14">
            <v>500000</v>
          </cell>
          <cell r="G14">
            <v>1512500</v>
          </cell>
          <cell r="H14">
            <v>1430000</v>
          </cell>
          <cell r="I14">
            <v>600000</v>
          </cell>
          <cell r="J14">
            <v>2030000</v>
          </cell>
          <cell r="K14">
            <v>0</v>
          </cell>
          <cell r="L14">
            <v>18000</v>
          </cell>
          <cell r="M14">
            <v>0</v>
          </cell>
          <cell r="N14">
            <v>400000</v>
          </cell>
          <cell r="O14">
            <v>100000</v>
          </cell>
          <cell r="P14">
            <v>968000</v>
          </cell>
          <cell r="Q14">
            <v>2998000</v>
          </cell>
          <cell r="R14">
            <v>40600</v>
          </cell>
          <cell r="S14">
            <v>10150</v>
          </cell>
          <cell r="T14">
            <v>2947250</v>
          </cell>
          <cell r="U14">
            <v>0</v>
          </cell>
          <cell r="V14">
            <v>2947250</v>
          </cell>
          <cell r="W14" t="str">
            <v>900-00-2355045-3</v>
          </cell>
        </row>
        <row r="15">
          <cell r="B15" t="str">
            <v>Hastuti Mantu</v>
          </cell>
          <cell r="C15" t="str">
            <v>Dispatcher</v>
          </cell>
          <cell r="D15">
            <v>26</v>
          </cell>
          <cell r="E15">
            <v>1012500</v>
          </cell>
          <cell r="F15">
            <v>400000</v>
          </cell>
          <cell r="G15">
            <v>1412500</v>
          </cell>
          <cell r="H15">
            <v>1530000</v>
          </cell>
          <cell r="I15">
            <v>500000</v>
          </cell>
          <cell r="J15">
            <v>2030000</v>
          </cell>
          <cell r="K15">
            <v>0</v>
          </cell>
          <cell r="L15">
            <v>16000</v>
          </cell>
          <cell r="M15">
            <v>0</v>
          </cell>
          <cell r="N15">
            <v>500000</v>
          </cell>
          <cell r="O15">
            <v>100000</v>
          </cell>
          <cell r="P15">
            <v>1016000</v>
          </cell>
          <cell r="Q15">
            <v>3046000</v>
          </cell>
          <cell r="R15">
            <v>40600</v>
          </cell>
          <cell r="S15">
            <v>10150</v>
          </cell>
          <cell r="T15">
            <v>2995250</v>
          </cell>
          <cell r="U15">
            <v>0</v>
          </cell>
          <cell r="V15">
            <v>2995250</v>
          </cell>
          <cell r="W15" t="str">
            <v>150-00-1082041-1</v>
          </cell>
        </row>
        <row r="16">
          <cell r="B16" t="str">
            <v>Andi Fitriyani</v>
          </cell>
          <cell r="C16" t="str">
            <v>Keuangan</v>
          </cell>
          <cell r="D16">
            <v>24</v>
          </cell>
          <cell r="E16">
            <v>1800000</v>
          </cell>
          <cell r="F16">
            <v>358000</v>
          </cell>
          <cell r="G16">
            <v>2158000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str">
            <v>151-000-730410-5</v>
          </cell>
        </row>
        <row r="17">
          <cell r="B17" t="str">
            <v>Nurmahdania abd Rauf</v>
          </cell>
          <cell r="C17" t="str">
            <v>Tenaga Medis</v>
          </cell>
          <cell r="D17">
            <v>26</v>
          </cell>
          <cell r="E17">
            <v>1012500</v>
          </cell>
          <cell r="F17">
            <v>337500</v>
          </cell>
          <cell r="G17">
            <v>1350000</v>
          </cell>
          <cell r="H17">
            <v>1530000</v>
          </cell>
          <cell r="I17">
            <v>500000</v>
          </cell>
          <cell r="J17">
            <v>2030000</v>
          </cell>
          <cell r="K17">
            <v>0</v>
          </cell>
          <cell r="L17">
            <v>16000</v>
          </cell>
          <cell r="M17">
            <v>0</v>
          </cell>
          <cell r="N17">
            <v>400000</v>
          </cell>
          <cell r="O17">
            <v>100000</v>
          </cell>
          <cell r="P17">
            <v>916000</v>
          </cell>
          <cell r="Q17">
            <v>2946000</v>
          </cell>
          <cell r="R17">
            <v>40600</v>
          </cell>
          <cell r="S17">
            <v>10150</v>
          </cell>
          <cell r="T17">
            <v>2895250</v>
          </cell>
          <cell r="U17">
            <v>0</v>
          </cell>
          <cell r="V17">
            <v>2895250</v>
          </cell>
          <cell r="W17" t="str">
            <v>150-00-1181698-8</v>
          </cell>
        </row>
        <row r="18">
          <cell r="B18" t="str">
            <v>Riyo Viky Junaidy Gani</v>
          </cell>
          <cell r="C18" t="str">
            <v>Mekanik</v>
          </cell>
          <cell r="D18">
            <v>26</v>
          </cell>
          <cell r="E18">
            <v>1012500</v>
          </cell>
          <cell r="F18">
            <v>337500</v>
          </cell>
          <cell r="G18">
            <v>1350000</v>
          </cell>
          <cell r="H18">
            <v>1530000</v>
          </cell>
          <cell r="I18">
            <v>500000</v>
          </cell>
          <cell r="J18">
            <v>2030000</v>
          </cell>
          <cell r="K18">
            <v>0</v>
          </cell>
          <cell r="L18">
            <v>16000</v>
          </cell>
          <cell r="M18">
            <v>0</v>
          </cell>
          <cell r="N18">
            <v>300000</v>
          </cell>
          <cell r="O18">
            <v>100000</v>
          </cell>
          <cell r="P18">
            <v>816000</v>
          </cell>
          <cell r="Q18">
            <v>2846000</v>
          </cell>
          <cell r="R18">
            <v>40600</v>
          </cell>
          <cell r="S18">
            <v>10150</v>
          </cell>
          <cell r="T18">
            <v>2795250</v>
          </cell>
          <cell r="U18">
            <v>0</v>
          </cell>
          <cell r="V18">
            <v>2795250</v>
          </cell>
          <cell r="W18" t="str">
            <v>900-00-2356448-8</v>
          </cell>
        </row>
        <row r="25">
          <cell r="B25" t="str">
            <v>Amran Miou</v>
          </cell>
          <cell r="C25" t="str">
            <v>AWAK 1</v>
          </cell>
          <cell r="D25">
            <v>26</v>
          </cell>
          <cell r="E25">
            <v>1012500</v>
          </cell>
          <cell r="F25">
            <v>337500</v>
          </cell>
          <cell r="G25">
            <v>1350000</v>
          </cell>
          <cell r="H25">
            <v>1530000</v>
          </cell>
          <cell r="I25">
            <v>500000</v>
          </cell>
          <cell r="J25">
            <v>2030000</v>
          </cell>
          <cell r="K25">
            <v>0</v>
          </cell>
          <cell r="L25">
            <v>20000</v>
          </cell>
          <cell r="M25">
            <v>0</v>
          </cell>
          <cell r="N25">
            <v>410000</v>
          </cell>
          <cell r="O25">
            <v>0</v>
          </cell>
          <cell r="P25">
            <v>930000</v>
          </cell>
          <cell r="Q25">
            <v>2960000</v>
          </cell>
          <cell r="R25">
            <v>40600</v>
          </cell>
          <cell r="S25">
            <v>10150</v>
          </cell>
          <cell r="T25">
            <v>2909250</v>
          </cell>
          <cell r="U25">
            <v>0</v>
          </cell>
          <cell r="V25">
            <v>2909250</v>
          </cell>
          <cell r="W25" t="str">
            <v>150-00-0781948-3</v>
          </cell>
        </row>
        <row r="26">
          <cell r="B26" t="str">
            <v>Andrias R Pusi</v>
          </cell>
          <cell r="C26" t="str">
            <v>AWAK 1</v>
          </cell>
          <cell r="D26">
            <v>26</v>
          </cell>
          <cell r="E26">
            <v>1012500</v>
          </cell>
          <cell r="F26">
            <v>337500</v>
          </cell>
          <cell r="G26">
            <v>1350000</v>
          </cell>
          <cell r="H26">
            <v>1530000</v>
          </cell>
          <cell r="I26">
            <v>500000</v>
          </cell>
          <cell r="J26">
            <v>2030000</v>
          </cell>
          <cell r="K26">
            <v>0</v>
          </cell>
          <cell r="L26">
            <v>20000</v>
          </cell>
          <cell r="M26">
            <v>0</v>
          </cell>
          <cell r="N26">
            <v>410000</v>
          </cell>
          <cell r="O26">
            <v>0</v>
          </cell>
          <cell r="P26">
            <v>930000</v>
          </cell>
          <cell r="Q26">
            <v>2960000</v>
          </cell>
          <cell r="R26">
            <v>40600</v>
          </cell>
          <cell r="S26">
            <v>10150</v>
          </cell>
          <cell r="T26">
            <v>2909250</v>
          </cell>
          <cell r="U26">
            <v>0</v>
          </cell>
          <cell r="V26">
            <v>2909250</v>
          </cell>
          <cell r="W26" t="str">
            <v>150-00-1000311-7</v>
          </cell>
        </row>
        <row r="27">
          <cell r="B27" t="str">
            <v>Apris Maku</v>
          </cell>
          <cell r="C27" t="str">
            <v>AWAK 1</v>
          </cell>
          <cell r="D27">
            <v>26</v>
          </cell>
          <cell r="E27">
            <v>1012500</v>
          </cell>
          <cell r="F27">
            <v>337500</v>
          </cell>
          <cell r="G27">
            <v>1350000</v>
          </cell>
          <cell r="H27">
            <v>1530000</v>
          </cell>
          <cell r="I27">
            <v>500000</v>
          </cell>
          <cell r="J27">
            <v>2030000</v>
          </cell>
          <cell r="K27">
            <v>0</v>
          </cell>
          <cell r="L27">
            <v>20000</v>
          </cell>
          <cell r="M27">
            <v>0</v>
          </cell>
          <cell r="N27">
            <v>410000</v>
          </cell>
          <cell r="O27">
            <v>0</v>
          </cell>
          <cell r="P27">
            <v>930000</v>
          </cell>
          <cell r="Q27">
            <v>2960000</v>
          </cell>
          <cell r="R27">
            <v>40600</v>
          </cell>
          <cell r="S27">
            <v>10150</v>
          </cell>
          <cell r="T27">
            <v>2909250</v>
          </cell>
          <cell r="U27">
            <v>0</v>
          </cell>
          <cell r="V27">
            <v>2909250</v>
          </cell>
          <cell r="W27" t="str">
            <v>150-00-0782509-2</v>
          </cell>
        </row>
        <row r="28">
          <cell r="B28" t="str">
            <v>Dwi Hartono</v>
          </cell>
          <cell r="C28" t="str">
            <v>AWAK 1</v>
          </cell>
          <cell r="D28">
            <v>26</v>
          </cell>
          <cell r="E28">
            <v>1012500</v>
          </cell>
          <cell r="F28">
            <v>337500</v>
          </cell>
          <cell r="G28">
            <v>1350000</v>
          </cell>
          <cell r="H28">
            <v>1530000</v>
          </cell>
          <cell r="I28">
            <v>500000</v>
          </cell>
          <cell r="J28">
            <v>2030000</v>
          </cell>
          <cell r="K28">
            <v>0</v>
          </cell>
          <cell r="L28">
            <v>20000</v>
          </cell>
          <cell r="M28">
            <v>0</v>
          </cell>
          <cell r="N28">
            <v>410000</v>
          </cell>
          <cell r="O28">
            <v>0</v>
          </cell>
          <cell r="P28">
            <v>930000</v>
          </cell>
          <cell r="Q28">
            <v>2960000</v>
          </cell>
          <cell r="R28">
            <v>40600</v>
          </cell>
          <cell r="S28">
            <v>10150</v>
          </cell>
          <cell r="T28">
            <v>2909250</v>
          </cell>
          <cell r="U28">
            <v>0</v>
          </cell>
          <cell r="V28">
            <v>2909250</v>
          </cell>
          <cell r="W28" t="str">
            <v>150-00-1041660-8</v>
          </cell>
        </row>
        <row r="29">
          <cell r="B29" t="str">
            <v>Ferdinand Mustafa</v>
          </cell>
          <cell r="C29" t="str">
            <v>AWAK 1</v>
          </cell>
          <cell r="D29">
            <v>26</v>
          </cell>
          <cell r="E29">
            <v>1012500</v>
          </cell>
          <cell r="F29">
            <v>337500</v>
          </cell>
          <cell r="G29">
            <v>1350000</v>
          </cell>
          <cell r="H29">
            <v>1530000</v>
          </cell>
          <cell r="I29">
            <v>500000</v>
          </cell>
          <cell r="J29">
            <v>2030000</v>
          </cell>
          <cell r="K29">
            <v>0</v>
          </cell>
          <cell r="L29">
            <v>20000</v>
          </cell>
          <cell r="M29">
            <v>0</v>
          </cell>
          <cell r="N29">
            <v>410000</v>
          </cell>
          <cell r="O29">
            <v>0</v>
          </cell>
          <cell r="P29">
            <v>930000</v>
          </cell>
          <cell r="Q29">
            <v>2960000</v>
          </cell>
          <cell r="R29">
            <v>40600</v>
          </cell>
          <cell r="S29">
            <v>10150</v>
          </cell>
          <cell r="T29">
            <v>2909250</v>
          </cell>
          <cell r="U29">
            <v>0</v>
          </cell>
          <cell r="V29">
            <v>2909250</v>
          </cell>
          <cell r="W29" t="str">
            <v>900-00-0433496-8</v>
          </cell>
        </row>
        <row r="30">
          <cell r="B30" t="str">
            <v>Hamka Panyili</v>
          </cell>
          <cell r="C30" t="str">
            <v>AWAK 1</v>
          </cell>
          <cell r="D30">
            <v>26</v>
          </cell>
          <cell r="E30">
            <v>1012500</v>
          </cell>
          <cell r="F30">
            <v>337500</v>
          </cell>
          <cell r="G30">
            <v>1350000</v>
          </cell>
          <cell r="H30">
            <v>1530000</v>
          </cell>
          <cell r="I30">
            <v>500000</v>
          </cell>
          <cell r="J30">
            <v>2030000</v>
          </cell>
          <cell r="K30">
            <v>0</v>
          </cell>
          <cell r="L30">
            <v>20000</v>
          </cell>
          <cell r="M30">
            <v>0</v>
          </cell>
          <cell r="N30">
            <v>410000</v>
          </cell>
          <cell r="O30">
            <v>0</v>
          </cell>
          <cell r="P30">
            <v>930000</v>
          </cell>
          <cell r="Q30">
            <v>2960000</v>
          </cell>
          <cell r="R30">
            <v>40600</v>
          </cell>
          <cell r="S30">
            <v>10150</v>
          </cell>
          <cell r="T30">
            <v>2909250</v>
          </cell>
          <cell r="U30">
            <v>0</v>
          </cell>
          <cell r="V30">
            <v>2909250</v>
          </cell>
          <cell r="W30" t="str">
            <v>150-00-1000338-0</v>
          </cell>
        </row>
        <row r="31">
          <cell r="B31" t="str">
            <v>Hasan Nusi</v>
          </cell>
          <cell r="C31" t="str">
            <v>AWAK 1</v>
          </cell>
          <cell r="D31">
            <v>26</v>
          </cell>
          <cell r="E31">
            <v>1012500</v>
          </cell>
          <cell r="F31">
            <v>337500</v>
          </cell>
          <cell r="G31">
            <v>1350000</v>
          </cell>
          <cell r="H31">
            <v>1530000</v>
          </cell>
          <cell r="I31">
            <v>500000</v>
          </cell>
          <cell r="J31">
            <v>2030000</v>
          </cell>
          <cell r="K31">
            <v>0</v>
          </cell>
          <cell r="L31">
            <v>20000</v>
          </cell>
          <cell r="M31">
            <v>0</v>
          </cell>
          <cell r="N31">
            <v>410000</v>
          </cell>
          <cell r="O31">
            <v>0</v>
          </cell>
          <cell r="P31">
            <v>930000</v>
          </cell>
          <cell r="Q31">
            <v>2960000</v>
          </cell>
          <cell r="R31">
            <v>40600</v>
          </cell>
          <cell r="S31">
            <v>10150</v>
          </cell>
          <cell r="T31">
            <v>2909250</v>
          </cell>
          <cell r="U31">
            <v>0</v>
          </cell>
          <cell r="V31">
            <v>2909250</v>
          </cell>
          <cell r="W31" t="str">
            <v>150-00-1041662-4</v>
          </cell>
        </row>
        <row r="32">
          <cell r="B32" t="str">
            <v>Ismail Mada</v>
          </cell>
          <cell r="C32" t="str">
            <v>AWAK 1</v>
          </cell>
          <cell r="D32">
            <v>26</v>
          </cell>
          <cell r="E32">
            <v>1012500</v>
          </cell>
          <cell r="F32">
            <v>337500</v>
          </cell>
          <cell r="G32">
            <v>1350000</v>
          </cell>
          <cell r="H32">
            <v>1530000</v>
          </cell>
          <cell r="I32">
            <v>500000</v>
          </cell>
          <cell r="J32">
            <v>2030000</v>
          </cell>
          <cell r="K32">
            <v>0</v>
          </cell>
          <cell r="L32">
            <v>20000</v>
          </cell>
          <cell r="M32">
            <v>0</v>
          </cell>
          <cell r="N32">
            <v>410000</v>
          </cell>
          <cell r="O32">
            <v>0</v>
          </cell>
          <cell r="P32">
            <v>930000</v>
          </cell>
          <cell r="Q32">
            <v>2960000</v>
          </cell>
          <cell r="R32">
            <v>40600</v>
          </cell>
          <cell r="S32">
            <v>10150</v>
          </cell>
          <cell r="T32">
            <v>2909250</v>
          </cell>
          <cell r="U32">
            <v>0</v>
          </cell>
          <cell r="V32">
            <v>2909250</v>
          </cell>
          <cell r="W32" t="str">
            <v>150-00-1041667-3</v>
          </cell>
        </row>
        <row r="33">
          <cell r="B33" t="str">
            <v>Joni Thaib</v>
          </cell>
          <cell r="C33" t="str">
            <v>AWAK 1</v>
          </cell>
          <cell r="D33">
            <v>26</v>
          </cell>
          <cell r="E33">
            <v>1012500</v>
          </cell>
          <cell r="F33">
            <v>337500</v>
          </cell>
          <cell r="G33">
            <v>1350000</v>
          </cell>
          <cell r="H33">
            <v>1530000</v>
          </cell>
          <cell r="I33">
            <v>500000</v>
          </cell>
          <cell r="J33">
            <v>2030000</v>
          </cell>
          <cell r="K33">
            <v>0</v>
          </cell>
          <cell r="L33">
            <v>20000</v>
          </cell>
          <cell r="M33">
            <v>0</v>
          </cell>
          <cell r="N33">
            <v>410000</v>
          </cell>
          <cell r="O33">
            <v>0</v>
          </cell>
          <cell r="P33">
            <v>930000</v>
          </cell>
          <cell r="Q33">
            <v>2960000</v>
          </cell>
          <cell r="R33">
            <v>40600</v>
          </cell>
          <cell r="S33">
            <v>10150</v>
          </cell>
          <cell r="T33">
            <v>2909250</v>
          </cell>
          <cell r="U33">
            <v>0</v>
          </cell>
          <cell r="V33">
            <v>2909250</v>
          </cell>
          <cell r="W33" t="str">
            <v>150-00-0782905-2</v>
          </cell>
        </row>
        <row r="34">
          <cell r="B34" t="str">
            <v>Olan Sirtom</v>
          </cell>
          <cell r="C34" t="str">
            <v>AWAK 1</v>
          </cell>
          <cell r="D34">
            <v>26</v>
          </cell>
          <cell r="E34">
            <v>1012500</v>
          </cell>
          <cell r="F34">
            <v>337500</v>
          </cell>
          <cell r="G34">
            <v>1350000</v>
          </cell>
          <cell r="H34">
            <v>1530000</v>
          </cell>
          <cell r="I34">
            <v>500000</v>
          </cell>
          <cell r="J34">
            <v>2030000</v>
          </cell>
          <cell r="K34">
            <v>0</v>
          </cell>
          <cell r="L34">
            <v>20000</v>
          </cell>
          <cell r="M34">
            <v>0</v>
          </cell>
          <cell r="N34">
            <v>410000</v>
          </cell>
          <cell r="O34">
            <v>0</v>
          </cell>
          <cell r="P34">
            <v>930000</v>
          </cell>
          <cell r="Q34">
            <v>2960000</v>
          </cell>
          <cell r="R34">
            <v>40600</v>
          </cell>
          <cell r="S34">
            <v>10150</v>
          </cell>
          <cell r="T34">
            <v>2909250</v>
          </cell>
          <cell r="U34">
            <v>0</v>
          </cell>
          <cell r="V34">
            <v>2909250</v>
          </cell>
          <cell r="W34" t="str">
            <v>150-00-1000332-3</v>
          </cell>
        </row>
        <row r="35">
          <cell r="B35" t="str">
            <v>Supratman  Abdullah</v>
          </cell>
          <cell r="C35" t="str">
            <v>AWAK 1</v>
          </cell>
          <cell r="D35">
            <v>26</v>
          </cell>
          <cell r="E35">
            <v>1012500</v>
          </cell>
          <cell r="F35">
            <v>337500</v>
          </cell>
          <cell r="G35">
            <v>1350000</v>
          </cell>
          <cell r="H35">
            <v>1530000</v>
          </cell>
          <cell r="I35">
            <v>500000</v>
          </cell>
          <cell r="J35">
            <v>2030000</v>
          </cell>
          <cell r="K35">
            <v>0</v>
          </cell>
          <cell r="L35">
            <v>20000</v>
          </cell>
          <cell r="M35">
            <v>0</v>
          </cell>
          <cell r="N35">
            <v>410000</v>
          </cell>
          <cell r="O35">
            <v>0</v>
          </cell>
          <cell r="P35">
            <v>930000</v>
          </cell>
          <cell r="Q35">
            <v>2960000</v>
          </cell>
          <cell r="R35">
            <v>40600</v>
          </cell>
          <cell r="S35">
            <v>10150</v>
          </cell>
          <cell r="T35">
            <v>2909250</v>
          </cell>
          <cell r="U35">
            <v>0</v>
          </cell>
          <cell r="V35">
            <v>2909250</v>
          </cell>
          <cell r="W35" t="str">
            <v>150-00-1041665-7</v>
          </cell>
        </row>
        <row r="36">
          <cell r="B36" t="str">
            <v>Syaiful  Yunus</v>
          </cell>
          <cell r="C36" t="str">
            <v>AWAK 1</v>
          </cell>
          <cell r="D36">
            <v>26</v>
          </cell>
          <cell r="E36">
            <v>1012500</v>
          </cell>
          <cell r="F36">
            <v>337500</v>
          </cell>
          <cell r="G36">
            <v>1350000</v>
          </cell>
          <cell r="H36">
            <v>1530000</v>
          </cell>
          <cell r="I36">
            <v>500000</v>
          </cell>
          <cell r="J36">
            <v>2030000</v>
          </cell>
          <cell r="K36">
            <v>0</v>
          </cell>
          <cell r="L36">
            <v>20000</v>
          </cell>
          <cell r="M36">
            <v>0</v>
          </cell>
          <cell r="N36">
            <v>410000</v>
          </cell>
          <cell r="O36">
            <v>0</v>
          </cell>
          <cell r="P36">
            <v>930000</v>
          </cell>
          <cell r="Q36">
            <v>2960000</v>
          </cell>
          <cell r="R36">
            <v>40600</v>
          </cell>
          <cell r="S36">
            <v>10150</v>
          </cell>
          <cell r="T36">
            <v>2909250</v>
          </cell>
          <cell r="U36">
            <v>0</v>
          </cell>
          <cell r="V36">
            <v>2909250</v>
          </cell>
          <cell r="W36" t="str">
            <v>150-00-1000316-6</v>
          </cell>
        </row>
        <row r="37">
          <cell r="B37" t="str">
            <v>Yulis F Sango</v>
          </cell>
          <cell r="C37" t="str">
            <v>AWAK 1</v>
          </cell>
          <cell r="D37">
            <v>26</v>
          </cell>
          <cell r="E37">
            <v>1012500</v>
          </cell>
          <cell r="F37">
            <v>337500</v>
          </cell>
          <cell r="G37">
            <v>1350000</v>
          </cell>
          <cell r="H37">
            <v>1530000</v>
          </cell>
          <cell r="I37">
            <v>500000</v>
          </cell>
          <cell r="J37">
            <v>2030000</v>
          </cell>
          <cell r="K37">
            <v>0</v>
          </cell>
          <cell r="L37">
            <v>20000</v>
          </cell>
          <cell r="M37">
            <v>0</v>
          </cell>
          <cell r="N37">
            <v>410000</v>
          </cell>
          <cell r="O37">
            <v>0</v>
          </cell>
          <cell r="P37">
            <v>930000</v>
          </cell>
          <cell r="Q37">
            <v>2960000</v>
          </cell>
          <cell r="R37">
            <v>40600</v>
          </cell>
          <cell r="S37">
            <v>10150</v>
          </cell>
          <cell r="T37">
            <v>2909250</v>
          </cell>
          <cell r="U37">
            <v>0</v>
          </cell>
          <cell r="V37">
            <v>2909250</v>
          </cell>
          <cell r="W37" t="str">
            <v>150-00-1041656-6</v>
          </cell>
        </row>
        <row r="60">
          <cell r="B60" t="str">
            <v>Agus Tambiyo</v>
          </cell>
          <cell r="C60" t="str">
            <v>AWAK 2</v>
          </cell>
          <cell r="D60">
            <v>26</v>
          </cell>
          <cell r="E60">
            <v>1012500</v>
          </cell>
          <cell r="F60">
            <v>337500</v>
          </cell>
          <cell r="G60">
            <v>1350000</v>
          </cell>
          <cell r="H60">
            <v>1430000</v>
          </cell>
          <cell r="I60">
            <v>600000</v>
          </cell>
          <cell r="J60">
            <v>2030000</v>
          </cell>
          <cell r="K60">
            <v>0</v>
          </cell>
          <cell r="L60">
            <v>16000</v>
          </cell>
          <cell r="M60">
            <v>0</v>
          </cell>
          <cell r="N60">
            <v>300000</v>
          </cell>
          <cell r="O60">
            <v>0</v>
          </cell>
          <cell r="P60">
            <v>716000</v>
          </cell>
          <cell r="Q60">
            <v>2746000</v>
          </cell>
          <cell r="R60">
            <v>40600</v>
          </cell>
          <cell r="S60">
            <v>10150</v>
          </cell>
          <cell r="T60">
            <v>2695250</v>
          </cell>
          <cell r="U60">
            <v>0</v>
          </cell>
          <cell r="V60">
            <v>2695250</v>
          </cell>
          <cell r="W60" t="str">
            <v>150-00-1183320-7</v>
          </cell>
        </row>
        <row r="61">
          <cell r="B61" t="str">
            <v>Budiman Said</v>
          </cell>
          <cell r="C61" t="str">
            <v>AWAK 2</v>
          </cell>
          <cell r="D61">
            <v>26</v>
          </cell>
          <cell r="E61">
            <v>1012500</v>
          </cell>
          <cell r="F61">
            <v>337500</v>
          </cell>
          <cell r="G61">
            <v>1350000</v>
          </cell>
          <cell r="H61">
            <v>1430000</v>
          </cell>
          <cell r="I61">
            <v>600000</v>
          </cell>
          <cell r="J61">
            <v>2030000</v>
          </cell>
          <cell r="K61">
            <v>0</v>
          </cell>
          <cell r="L61">
            <v>16000</v>
          </cell>
          <cell r="M61">
            <v>0</v>
          </cell>
          <cell r="N61">
            <v>300000</v>
          </cell>
          <cell r="O61">
            <v>0</v>
          </cell>
          <cell r="P61">
            <v>716000</v>
          </cell>
          <cell r="Q61">
            <v>2746000</v>
          </cell>
          <cell r="R61">
            <v>40600</v>
          </cell>
          <cell r="S61">
            <v>10150</v>
          </cell>
          <cell r="T61">
            <v>2695250</v>
          </cell>
          <cell r="U61">
            <v>0</v>
          </cell>
          <cell r="V61">
            <v>2695250</v>
          </cell>
          <cell r="W61" t="str">
            <v>150-00-1041664-0</v>
          </cell>
        </row>
        <row r="62">
          <cell r="B62" t="str">
            <v>Eko Sulistyawan Kardono</v>
          </cell>
          <cell r="C62" t="str">
            <v>AWAK 2</v>
          </cell>
          <cell r="D62">
            <v>26</v>
          </cell>
          <cell r="E62">
            <v>0</v>
          </cell>
          <cell r="F62">
            <v>0</v>
          </cell>
          <cell r="G62">
            <v>0</v>
          </cell>
          <cell r="H62">
            <v>1430000</v>
          </cell>
          <cell r="I62">
            <v>600000</v>
          </cell>
          <cell r="J62">
            <v>2030000</v>
          </cell>
          <cell r="K62">
            <v>0</v>
          </cell>
          <cell r="L62">
            <v>16000</v>
          </cell>
          <cell r="M62">
            <v>0</v>
          </cell>
          <cell r="N62">
            <v>300000</v>
          </cell>
          <cell r="O62">
            <v>0</v>
          </cell>
          <cell r="P62">
            <v>716000</v>
          </cell>
          <cell r="Q62">
            <v>2746000</v>
          </cell>
          <cell r="R62">
            <v>40600</v>
          </cell>
          <cell r="S62">
            <v>10150</v>
          </cell>
          <cell r="T62">
            <v>2695250</v>
          </cell>
          <cell r="U62">
            <v>0</v>
          </cell>
          <cell r="V62">
            <v>2695250</v>
          </cell>
          <cell r="W62" t="str">
            <v>150-00-1182809-0</v>
          </cell>
        </row>
        <row r="63">
          <cell r="B63" t="str">
            <v>Ferdinand Said</v>
          </cell>
          <cell r="C63" t="str">
            <v>AWAK 2</v>
          </cell>
          <cell r="D63">
            <v>26</v>
          </cell>
          <cell r="E63">
            <v>0</v>
          </cell>
          <cell r="F63">
            <v>0</v>
          </cell>
          <cell r="G63">
            <v>0</v>
          </cell>
          <cell r="H63">
            <v>1430000</v>
          </cell>
          <cell r="I63">
            <v>600000</v>
          </cell>
          <cell r="J63">
            <v>2030000</v>
          </cell>
          <cell r="K63">
            <v>0</v>
          </cell>
          <cell r="L63">
            <v>16000</v>
          </cell>
          <cell r="M63">
            <v>0</v>
          </cell>
          <cell r="N63">
            <v>300000</v>
          </cell>
          <cell r="O63">
            <v>0</v>
          </cell>
          <cell r="P63">
            <v>716000</v>
          </cell>
          <cell r="Q63">
            <v>2746000</v>
          </cell>
          <cell r="R63">
            <v>40600</v>
          </cell>
          <cell r="S63">
            <v>10150</v>
          </cell>
          <cell r="T63">
            <v>2695250</v>
          </cell>
          <cell r="U63">
            <v>0</v>
          </cell>
          <cell r="V63">
            <v>2695250</v>
          </cell>
          <cell r="W63" t="str">
            <v>150-00-0782769-2</v>
          </cell>
        </row>
        <row r="64">
          <cell r="B64" t="str">
            <v>Feri Jafar</v>
          </cell>
          <cell r="C64" t="str">
            <v>AWAK 2</v>
          </cell>
          <cell r="D64">
            <v>26</v>
          </cell>
          <cell r="E64">
            <v>0</v>
          </cell>
          <cell r="F64">
            <v>0</v>
          </cell>
          <cell r="G64">
            <v>0</v>
          </cell>
          <cell r="H64">
            <v>1430000</v>
          </cell>
          <cell r="I64">
            <v>600000</v>
          </cell>
          <cell r="J64">
            <v>2030000</v>
          </cell>
          <cell r="K64">
            <v>0</v>
          </cell>
          <cell r="L64">
            <v>16000</v>
          </cell>
          <cell r="M64">
            <v>0</v>
          </cell>
          <cell r="N64">
            <v>300000</v>
          </cell>
          <cell r="O64">
            <v>0</v>
          </cell>
          <cell r="P64">
            <v>716000</v>
          </cell>
          <cell r="Q64">
            <v>2746000</v>
          </cell>
          <cell r="R64">
            <v>40600</v>
          </cell>
          <cell r="S64">
            <v>10150</v>
          </cell>
          <cell r="T64">
            <v>2695250</v>
          </cell>
          <cell r="U64">
            <v>0</v>
          </cell>
          <cell r="V64">
            <v>2695250</v>
          </cell>
          <cell r="W64" t="str">
            <v>150-00-1183093-0</v>
          </cell>
        </row>
        <row r="65">
          <cell r="B65" t="str">
            <v>Hasrul Rimansyah Yunus</v>
          </cell>
          <cell r="C65" t="str">
            <v>AWAK 2</v>
          </cell>
          <cell r="D65">
            <v>26</v>
          </cell>
          <cell r="E65">
            <v>0</v>
          </cell>
          <cell r="F65">
            <v>0</v>
          </cell>
          <cell r="G65">
            <v>0</v>
          </cell>
          <cell r="H65">
            <v>1430000</v>
          </cell>
          <cell r="I65">
            <v>600000</v>
          </cell>
          <cell r="J65">
            <v>2030000</v>
          </cell>
          <cell r="K65">
            <v>0</v>
          </cell>
          <cell r="L65">
            <v>16000</v>
          </cell>
          <cell r="M65">
            <v>0</v>
          </cell>
          <cell r="N65">
            <v>300000</v>
          </cell>
          <cell r="O65">
            <v>0</v>
          </cell>
          <cell r="P65">
            <v>716000</v>
          </cell>
          <cell r="Q65">
            <v>2746000</v>
          </cell>
          <cell r="R65">
            <v>40600</v>
          </cell>
          <cell r="S65">
            <v>10150</v>
          </cell>
          <cell r="T65">
            <v>2695250</v>
          </cell>
          <cell r="U65">
            <v>0</v>
          </cell>
          <cell r="V65">
            <v>2695250</v>
          </cell>
          <cell r="W65" t="str">
            <v>150-00-1183088-0</v>
          </cell>
        </row>
        <row r="66">
          <cell r="B66" t="str">
            <v>Hari Ilatua</v>
          </cell>
          <cell r="C66" t="str">
            <v>AWAK 2</v>
          </cell>
          <cell r="D66">
            <v>26</v>
          </cell>
          <cell r="E66">
            <v>0</v>
          </cell>
          <cell r="F66">
            <v>0</v>
          </cell>
          <cell r="G66">
            <v>0</v>
          </cell>
          <cell r="H66">
            <v>1430000</v>
          </cell>
          <cell r="I66">
            <v>600000</v>
          </cell>
          <cell r="J66">
            <v>2030000</v>
          </cell>
          <cell r="K66">
            <v>0</v>
          </cell>
          <cell r="L66">
            <v>16000</v>
          </cell>
          <cell r="M66">
            <v>0</v>
          </cell>
          <cell r="N66">
            <v>300000</v>
          </cell>
          <cell r="O66">
            <v>0</v>
          </cell>
          <cell r="P66">
            <v>716000</v>
          </cell>
          <cell r="Q66">
            <v>2746000</v>
          </cell>
          <cell r="R66">
            <v>40600</v>
          </cell>
          <cell r="S66">
            <v>10150</v>
          </cell>
          <cell r="T66">
            <v>2695250</v>
          </cell>
          <cell r="U66">
            <v>0</v>
          </cell>
          <cell r="V66">
            <v>2695250</v>
          </cell>
          <cell r="W66" t="str">
            <v>150-00-1104999-4</v>
          </cell>
        </row>
        <row r="67">
          <cell r="B67" t="str">
            <v>Ibrahim Rahim</v>
          </cell>
          <cell r="C67" t="str">
            <v>AWAK 2</v>
          </cell>
          <cell r="D67">
            <v>26</v>
          </cell>
          <cell r="E67">
            <v>1012500</v>
          </cell>
          <cell r="F67">
            <v>337500</v>
          </cell>
          <cell r="G67">
            <v>1350000</v>
          </cell>
          <cell r="H67">
            <v>1430000</v>
          </cell>
          <cell r="I67">
            <v>600000</v>
          </cell>
          <cell r="J67">
            <v>2030000</v>
          </cell>
          <cell r="K67">
            <v>0</v>
          </cell>
          <cell r="L67">
            <v>16000</v>
          </cell>
          <cell r="M67">
            <v>0</v>
          </cell>
          <cell r="N67">
            <v>300000</v>
          </cell>
          <cell r="O67">
            <v>0</v>
          </cell>
          <cell r="P67">
            <v>716000</v>
          </cell>
          <cell r="Q67">
            <v>2746000</v>
          </cell>
          <cell r="R67">
            <v>40600</v>
          </cell>
          <cell r="S67">
            <v>10150</v>
          </cell>
          <cell r="T67">
            <v>2695250</v>
          </cell>
          <cell r="U67">
            <v>0</v>
          </cell>
          <cell r="V67">
            <v>2695250</v>
          </cell>
          <cell r="W67" t="str">
            <v>150-00-1041661-6</v>
          </cell>
        </row>
        <row r="68">
          <cell r="B68" t="str">
            <v>Marwan Mardjengi</v>
          </cell>
          <cell r="C68" t="str">
            <v>AWAK 2</v>
          </cell>
          <cell r="D68">
            <v>26</v>
          </cell>
          <cell r="E68">
            <v>1012500</v>
          </cell>
          <cell r="F68">
            <v>337500</v>
          </cell>
          <cell r="G68">
            <v>1350000</v>
          </cell>
          <cell r="H68">
            <v>1430000</v>
          </cell>
          <cell r="I68">
            <v>600000</v>
          </cell>
          <cell r="J68">
            <v>2030000</v>
          </cell>
          <cell r="K68">
            <v>0</v>
          </cell>
          <cell r="L68">
            <v>16000</v>
          </cell>
          <cell r="M68">
            <v>0</v>
          </cell>
          <cell r="N68">
            <v>300000</v>
          </cell>
          <cell r="O68">
            <v>0</v>
          </cell>
          <cell r="P68">
            <v>716000</v>
          </cell>
          <cell r="Q68">
            <v>2746000</v>
          </cell>
          <cell r="R68">
            <v>40600</v>
          </cell>
          <cell r="S68">
            <v>10150</v>
          </cell>
          <cell r="T68">
            <v>2695250</v>
          </cell>
          <cell r="U68">
            <v>0</v>
          </cell>
          <cell r="V68">
            <v>2695250</v>
          </cell>
          <cell r="W68" t="str">
            <v>900-00-0450935-3</v>
          </cell>
        </row>
        <row r="69">
          <cell r="B69" t="str">
            <v>Mohammad rangian</v>
          </cell>
          <cell r="C69" t="str">
            <v>AWAK 2</v>
          </cell>
          <cell r="D69">
            <v>26</v>
          </cell>
          <cell r="E69">
            <v>0</v>
          </cell>
          <cell r="F69">
            <v>0</v>
          </cell>
          <cell r="G69">
            <v>0</v>
          </cell>
          <cell r="H69">
            <v>1430000</v>
          </cell>
          <cell r="I69">
            <v>600000</v>
          </cell>
          <cell r="J69">
            <v>2030000</v>
          </cell>
          <cell r="K69">
            <v>0</v>
          </cell>
          <cell r="L69">
            <v>16000</v>
          </cell>
          <cell r="M69">
            <v>0</v>
          </cell>
          <cell r="N69">
            <v>300000</v>
          </cell>
          <cell r="O69">
            <v>0</v>
          </cell>
          <cell r="P69">
            <v>716000</v>
          </cell>
          <cell r="Q69">
            <v>2746000</v>
          </cell>
          <cell r="R69">
            <v>40600</v>
          </cell>
          <cell r="S69">
            <v>10150</v>
          </cell>
          <cell r="T69">
            <v>2695250</v>
          </cell>
          <cell r="U69">
            <v>0</v>
          </cell>
          <cell r="V69">
            <v>2695250</v>
          </cell>
          <cell r="W69" t="str">
            <v>150-00-1152699-1</v>
          </cell>
        </row>
        <row r="70">
          <cell r="B70" t="str">
            <v>Muchsin Habibie</v>
          </cell>
          <cell r="C70" t="str">
            <v>AWAK 2</v>
          </cell>
          <cell r="D70">
            <v>26</v>
          </cell>
          <cell r="E70">
            <v>1012500</v>
          </cell>
          <cell r="F70">
            <v>337500</v>
          </cell>
          <cell r="G70">
            <v>1350000</v>
          </cell>
          <cell r="H70">
            <v>1430000</v>
          </cell>
          <cell r="I70">
            <v>600000</v>
          </cell>
          <cell r="J70">
            <v>2030000</v>
          </cell>
          <cell r="K70">
            <v>0</v>
          </cell>
          <cell r="L70">
            <v>16000</v>
          </cell>
          <cell r="M70">
            <v>0</v>
          </cell>
          <cell r="N70">
            <v>300000</v>
          </cell>
          <cell r="O70">
            <v>0</v>
          </cell>
          <cell r="P70">
            <v>716000</v>
          </cell>
          <cell r="Q70">
            <v>2746000</v>
          </cell>
          <cell r="R70">
            <v>40600</v>
          </cell>
          <cell r="S70">
            <v>10150</v>
          </cell>
          <cell r="T70">
            <v>2695250</v>
          </cell>
          <cell r="U70">
            <v>0</v>
          </cell>
          <cell r="V70">
            <v>2695250</v>
          </cell>
          <cell r="W70" t="str">
            <v>150-00-0781476-5</v>
          </cell>
        </row>
        <row r="71">
          <cell r="B71" t="str">
            <v>Nasar A. Razak</v>
          </cell>
          <cell r="C71" t="str">
            <v>AWAK 2</v>
          </cell>
          <cell r="D71">
            <v>26</v>
          </cell>
          <cell r="E71">
            <v>1012500</v>
          </cell>
          <cell r="F71">
            <v>337500</v>
          </cell>
          <cell r="G71">
            <v>1350000</v>
          </cell>
          <cell r="H71">
            <v>1430000</v>
          </cell>
          <cell r="I71">
            <v>600000</v>
          </cell>
          <cell r="J71">
            <v>2030000</v>
          </cell>
          <cell r="K71">
            <v>0</v>
          </cell>
          <cell r="L71">
            <v>16000</v>
          </cell>
          <cell r="M71">
            <v>0</v>
          </cell>
          <cell r="N71">
            <v>300000</v>
          </cell>
          <cell r="O71">
            <v>0</v>
          </cell>
          <cell r="P71">
            <v>716000</v>
          </cell>
          <cell r="Q71">
            <v>2746000</v>
          </cell>
          <cell r="R71">
            <v>40600</v>
          </cell>
          <cell r="S71">
            <v>10150</v>
          </cell>
          <cell r="T71">
            <v>2695250</v>
          </cell>
          <cell r="U71">
            <v>0</v>
          </cell>
          <cell r="V71">
            <v>2695250</v>
          </cell>
          <cell r="W71" t="str">
            <v>150-00-1000315-8</v>
          </cell>
        </row>
        <row r="72">
          <cell r="B72" t="str">
            <v>Noldi Lamusu</v>
          </cell>
          <cell r="C72" t="str">
            <v>AWAK 2</v>
          </cell>
          <cell r="D72">
            <v>26</v>
          </cell>
          <cell r="E72">
            <v>0</v>
          </cell>
          <cell r="F72">
            <v>0</v>
          </cell>
          <cell r="G72">
            <v>0</v>
          </cell>
          <cell r="H72">
            <v>1430000</v>
          </cell>
          <cell r="I72">
            <v>600000</v>
          </cell>
          <cell r="J72">
            <v>2030000</v>
          </cell>
          <cell r="K72">
            <v>0</v>
          </cell>
          <cell r="L72">
            <v>16000</v>
          </cell>
          <cell r="M72">
            <v>0</v>
          </cell>
          <cell r="N72">
            <v>300000</v>
          </cell>
          <cell r="O72">
            <v>0</v>
          </cell>
          <cell r="P72">
            <v>716000</v>
          </cell>
          <cell r="Q72">
            <v>2746000</v>
          </cell>
          <cell r="R72">
            <v>40600</v>
          </cell>
          <cell r="S72">
            <v>10150</v>
          </cell>
          <cell r="T72">
            <v>2695250</v>
          </cell>
          <cell r="U72">
            <v>0</v>
          </cell>
          <cell r="V72">
            <v>2695250</v>
          </cell>
          <cell r="W72" t="str">
            <v>900-00-2556687-9</v>
          </cell>
        </row>
        <row r="73">
          <cell r="B73" t="str">
            <v>Sukri Rizal Syahputra</v>
          </cell>
          <cell r="C73" t="str">
            <v>AWAK 2</v>
          </cell>
          <cell r="D73">
            <v>26</v>
          </cell>
          <cell r="E73">
            <v>0</v>
          </cell>
          <cell r="F73">
            <v>0</v>
          </cell>
          <cell r="G73">
            <v>0</v>
          </cell>
          <cell r="H73">
            <v>1430000</v>
          </cell>
          <cell r="I73">
            <v>600000</v>
          </cell>
          <cell r="J73">
            <v>2030000</v>
          </cell>
          <cell r="K73">
            <v>0</v>
          </cell>
          <cell r="L73">
            <v>16000</v>
          </cell>
          <cell r="M73">
            <v>0</v>
          </cell>
          <cell r="N73">
            <v>300000</v>
          </cell>
          <cell r="O73">
            <v>0</v>
          </cell>
          <cell r="P73">
            <v>716000</v>
          </cell>
          <cell r="Q73">
            <v>2746000</v>
          </cell>
          <cell r="R73">
            <v>40600</v>
          </cell>
          <cell r="S73">
            <v>10150</v>
          </cell>
          <cell r="T73">
            <v>2695250</v>
          </cell>
          <cell r="U73">
            <v>0</v>
          </cell>
          <cell r="V73">
            <v>2695250</v>
          </cell>
          <cell r="W73" t="str">
            <v>150-00-1149788-8</v>
          </cell>
        </row>
        <row r="74">
          <cell r="B74" t="str">
            <v>Ronal Towadi</v>
          </cell>
          <cell r="C74" t="str">
            <v>AWAK 2</v>
          </cell>
          <cell r="D74">
            <v>26</v>
          </cell>
          <cell r="E74">
            <v>0</v>
          </cell>
          <cell r="F74">
            <v>0</v>
          </cell>
          <cell r="G74">
            <v>0</v>
          </cell>
          <cell r="H74">
            <v>1430000</v>
          </cell>
          <cell r="I74">
            <v>600000</v>
          </cell>
          <cell r="J74">
            <v>2030000</v>
          </cell>
          <cell r="K74">
            <v>0</v>
          </cell>
          <cell r="L74">
            <v>16000</v>
          </cell>
          <cell r="M74">
            <v>0</v>
          </cell>
          <cell r="N74">
            <v>300000</v>
          </cell>
          <cell r="O74">
            <v>0</v>
          </cell>
          <cell r="P74">
            <v>716000</v>
          </cell>
          <cell r="Q74">
            <v>2746000</v>
          </cell>
          <cell r="R74">
            <v>40600</v>
          </cell>
          <cell r="S74">
            <v>10150</v>
          </cell>
          <cell r="T74">
            <v>2695250</v>
          </cell>
          <cell r="U74">
            <v>0</v>
          </cell>
          <cell r="V74">
            <v>2695250</v>
          </cell>
          <cell r="W74" t="str">
            <v>150-00-1183185-4</v>
          </cell>
        </row>
        <row r="75">
          <cell r="B75" t="str">
            <v>Risman A Isini</v>
          </cell>
          <cell r="C75" t="str">
            <v>AWAK 2</v>
          </cell>
          <cell r="D75">
            <v>26</v>
          </cell>
          <cell r="E75">
            <v>0</v>
          </cell>
          <cell r="F75">
            <v>0</v>
          </cell>
          <cell r="G75">
            <v>0</v>
          </cell>
          <cell r="H75">
            <v>1430000</v>
          </cell>
          <cell r="I75">
            <v>600000</v>
          </cell>
          <cell r="J75">
            <v>2030000</v>
          </cell>
          <cell r="K75">
            <v>0</v>
          </cell>
          <cell r="L75">
            <v>16000</v>
          </cell>
          <cell r="M75">
            <v>0</v>
          </cell>
          <cell r="N75">
            <v>300000</v>
          </cell>
          <cell r="O75">
            <v>0</v>
          </cell>
          <cell r="P75">
            <v>716000</v>
          </cell>
          <cell r="Q75">
            <v>2746000</v>
          </cell>
          <cell r="R75">
            <v>40600</v>
          </cell>
          <cell r="S75">
            <v>10150</v>
          </cell>
          <cell r="T75">
            <v>2695250</v>
          </cell>
          <cell r="U75">
            <v>0</v>
          </cell>
          <cell r="V75">
            <v>2695250</v>
          </cell>
          <cell r="W75" t="str">
            <v>150-00-1183444-5</v>
          </cell>
        </row>
        <row r="76">
          <cell r="B76" t="str">
            <v>Tawin Tomayahu</v>
          </cell>
          <cell r="C76" t="str">
            <v>AWAK 2</v>
          </cell>
          <cell r="D76">
            <v>26</v>
          </cell>
          <cell r="E76">
            <v>1012500</v>
          </cell>
          <cell r="F76">
            <v>337500</v>
          </cell>
          <cell r="G76">
            <v>1350000</v>
          </cell>
          <cell r="H76">
            <v>1430000</v>
          </cell>
          <cell r="I76">
            <v>600000</v>
          </cell>
          <cell r="J76">
            <v>2030000</v>
          </cell>
          <cell r="K76">
            <v>0</v>
          </cell>
          <cell r="L76">
            <v>16000</v>
          </cell>
          <cell r="M76">
            <v>0</v>
          </cell>
          <cell r="N76">
            <v>300000</v>
          </cell>
          <cell r="O76">
            <v>0</v>
          </cell>
          <cell r="P76">
            <v>716000</v>
          </cell>
          <cell r="Q76">
            <v>2746000</v>
          </cell>
          <cell r="R76">
            <v>40600</v>
          </cell>
          <cell r="S76">
            <v>10150</v>
          </cell>
          <cell r="T76">
            <v>2695250</v>
          </cell>
          <cell r="U76">
            <v>0</v>
          </cell>
          <cell r="V76">
            <v>2695250</v>
          </cell>
          <cell r="W76" t="str">
            <v>900-00-0479159-7</v>
          </cell>
        </row>
        <row r="77">
          <cell r="B77" t="str">
            <v xml:space="preserve">Udin Kadir </v>
          </cell>
          <cell r="C77" t="str">
            <v>AWAK 2</v>
          </cell>
          <cell r="D77">
            <v>26</v>
          </cell>
          <cell r="E77">
            <v>1012500</v>
          </cell>
          <cell r="F77">
            <v>337500</v>
          </cell>
          <cell r="G77">
            <v>1350000</v>
          </cell>
          <cell r="H77">
            <v>1430000</v>
          </cell>
          <cell r="I77">
            <v>600000</v>
          </cell>
          <cell r="J77">
            <v>2030000</v>
          </cell>
          <cell r="K77">
            <v>0</v>
          </cell>
          <cell r="L77">
            <v>16000</v>
          </cell>
          <cell r="M77">
            <v>0</v>
          </cell>
          <cell r="N77">
            <v>300000</v>
          </cell>
          <cell r="O77">
            <v>0</v>
          </cell>
          <cell r="P77">
            <v>716000</v>
          </cell>
          <cell r="Q77">
            <v>2746000</v>
          </cell>
          <cell r="R77">
            <v>40600</v>
          </cell>
          <cell r="S77">
            <v>10150</v>
          </cell>
          <cell r="T77">
            <v>2695250</v>
          </cell>
          <cell r="U77">
            <v>0</v>
          </cell>
          <cell r="V77">
            <v>2695250</v>
          </cell>
          <cell r="W77" t="str">
            <v>150-00-1000313-3</v>
          </cell>
        </row>
        <row r="78">
          <cell r="B78" t="str">
            <v>Veri Laminullah</v>
          </cell>
          <cell r="C78" t="str">
            <v>AWAK 2</v>
          </cell>
          <cell r="D78">
            <v>26</v>
          </cell>
          <cell r="E78">
            <v>1012500</v>
          </cell>
          <cell r="F78">
            <v>337500</v>
          </cell>
          <cell r="G78">
            <v>0</v>
          </cell>
          <cell r="H78">
            <v>1430000</v>
          </cell>
          <cell r="I78">
            <v>600000</v>
          </cell>
          <cell r="J78">
            <v>2030000</v>
          </cell>
          <cell r="K78">
            <v>0</v>
          </cell>
          <cell r="L78">
            <v>16000</v>
          </cell>
          <cell r="M78">
            <v>0</v>
          </cell>
          <cell r="N78">
            <v>300000</v>
          </cell>
          <cell r="O78">
            <v>0</v>
          </cell>
          <cell r="P78">
            <v>716000</v>
          </cell>
          <cell r="Q78">
            <v>2746000</v>
          </cell>
          <cell r="R78">
            <v>40600</v>
          </cell>
          <cell r="S78">
            <v>10150</v>
          </cell>
          <cell r="T78">
            <v>2695250</v>
          </cell>
          <cell r="U78">
            <v>0</v>
          </cell>
          <cell r="V78">
            <v>2695250</v>
          </cell>
          <cell r="W78" t="str">
            <v>150-00-1153627-1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PO"/>
      <sheetName val="AMPENAN"/>
      <sheetName val="BALI"/>
      <sheetName val="BALIKPAPAN"/>
      <sheetName val="BANJARMASIN"/>
      <sheetName val="BITUNG"/>
      <sheetName val="DONGGALA"/>
      <sheetName val="DUMAI"/>
      <sheetName val="GORONTALO"/>
      <sheetName val="JAMBI"/>
      <sheetName val="KENDARI"/>
      <sheetName val="KRUENG "/>
      <sheetName val="LAMPUNG"/>
      <sheetName val="LHOKSEUMAWE"/>
      <sheetName val="MAKASSAR"/>
      <sheetName val="PADANG"/>
      <sheetName val="PALEMBANG "/>
      <sheetName val="MEDAN"/>
      <sheetName val="PAMA"/>
      <sheetName val="PALOPO"/>
      <sheetName val="PARE-PARE"/>
      <sheetName val="PLUMPANG"/>
      <sheetName val="PONTIANAK "/>
      <sheetName val="SAMARINDA"/>
      <sheetName val=" SIAK"/>
      <sheetName val="SIBOLGA"/>
      <sheetName val="SURABAYA"/>
      <sheetName val="TENAU"/>
      <sheetName val="WAINGAPU"/>
      <sheetName val="APMS"/>
      <sheetName val="GUNUNG SITOLI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C10" t="str">
            <v>Andi Putra</v>
          </cell>
          <cell r="D10" t="str">
            <v>Dispatcher</v>
          </cell>
          <cell r="E10">
            <v>23</v>
          </cell>
        </row>
        <row r="11">
          <cell r="C11" t="str">
            <v>Bambang Noviantoro</v>
          </cell>
          <cell r="D11" t="str">
            <v xml:space="preserve">QQ </v>
          </cell>
          <cell r="E11">
            <v>28</v>
          </cell>
        </row>
        <row r="12">
          <cell r="C12" t="str">
            <v>Deni Purwanta</v>
          </cell>
          <cell r="D12" t="str">
            <v xml:space="preserve">QQ </v>
          </cell>
          <cell r="E12">
            <v>26</v>
          </cell>
        </row>
        <row r="13">
          <cell r="C13" t="str">
            <v>Ikram abubakar</v>
          </cell>
          <cell r="D13" t="str">
            <v>Asst.Mekanik</v>
          </cell>
          <cell r="E13">
            <v>25</v>
          </cell>
        </row>
        <row r="14">
          <cell r="C14" t="str">
            <v>Indra Gumilar</v>
          </cell>
          <cell r="D14" t="str">
            <v>IT</v>
          </cell>
          <cell r="E14">
            <v>28</v>
          </cell>
        </row>
        <row r="15">
          <cell r="C15" t="str">
            <v>Junaidi</v>
          </cell>
          <cell r="D15" t="str">
            <v>Dispatcher</v>
          </cell>
          <cell r="E15">
            <v>24</v>
          </cell>
        </row>
        <row r="16">
          <cell r="C16" t="str">
            <v>hairuddin Siregar</v>
          </cell>
          <cell r="D16" t="str">
            <v>Pengawas Lapangan</v>
          </cell>
          <cell r="E16">
            <v>25</v>
          </cell>
        </row>
        <row r="17">
          <cell r="C17" t="str">
            <v>Panji Nugraha Yuwardo</v>
          </cell>
          <cell r="D17" t="str">
            <v>Mekanik</v>
          </cell>
          <cell r="E17">
            <v>22</v>
          </cell>
        </row>
        <row r="18">
          <cell r="C18" t="str">
            <v>Rahmad agung Fernandes</v>
          </cell>
          <cell r="D18" t="str">
            <v>Pengawas Adm umum</v>
          </cell>
          <cell r="E18">
            <v>24</v>
          </cell>
        </row>
        <row r="19">
          <cell r="C19" t="str">
            <v>Ria Scorpio Octavianti</v>
          </cell>
          <cell r="D19" t="str">
            <v xml:space="preserve">Keuangan </v>
          </cell>
          <cell r="E19">
            <v>24</v>
          </cell>
        </row>
        <row r="20">
          <cell r="C20" t="str">
            <v>Risdianto</v>
          </cell>
          <cell r="D20" t="str">
            <v>HSE OFFICER</v>
          </cell>
          <cell r="E20">
            <v>23</v>
          </cell>
        </row>
        <row r="21">
          <cell r="C21" t="str">
            <v>Sauma Yuni Farwanti</v>
          </cell>
          <cell r="D21" t="str">
            <v>HRD</v>
          </cell>
          <cell r="E21">
            <v>24</v>
          </cell>
        </row>
        <row r="22">
          <cell r="C22" t="str">
            <v>Taufan Hardyanto</v>
          </cell>
          <cell r="D22" t="str">
            <v>Asisten HSSE</v>
          </cell>
          <cell r="E22">
            <v>25</v>
          </cell>
        </row>
        <row r="23">
          <cell r="C23" t="str">
            <v>Murni Suliyani</v>
          </cell>
          <cell r="D23" t="str">
            <v>Tenaga Medis</v>
          </cell>
          <cell r="E23">
            <v>26</v>
          </cell>
        </row>
        <row r="24">
          <cell r="C24" t="str">
            <v>ahmad aspani</v>
          </cell>
          <cell r="D24" t="str">
            <v>supporting staff</v>
          </cell>
          <cell r="E24">
            <v>20</v>
          </cell>
        </row>
        <row r="25">
          <cell r="C25" t="str">
            <v>T.Ishak Juliansyah</v>
          </cell>
          <cell r="D25" t="str">
            <v>supporting staff</v>
          </cell>
          <cell r="E25">
            <v>25</v>
          </cell>
        </row>
        <row r="26">
          <cell r="C26" t="str">
            <v>Ibrahim Tanjung</v>
          </cell>
          <cell r="D26" t="str">
            <v>Pws utama</v>
          </cell>
          <cell r="E26">
            <v>30</v>
          </cell>
        </row>
        <row r="33">
          <cell r="C33" t="str">
            <v>Abdul lansad Tarigan</v>
          </cell>
          <cell r="D33" t="str">
            <v>awak 1</v>
          </cell>
          <cell r="E33">
            <v>28</v>
          </cell>
          <cell r="F33">
            <v>1737775</v>
          </cell>
          <cell r="G33">
            <v>200000</v>
          </cell>
          <cell r="H33">
            <v>1937775</v>
          </cell>
          <cell r="I33">
            <v>12000</v>
          </cell>
          <cell r="J33">
            <v>20000</v>
          </cell>
          <cell r="K33">
            <v>0</v>
          </cell>
          <cell r="L33">
            <v>0</v>
          </cell>
          <cell r="M33">
            <v>896000</v>
          </cell>
          <cell r="N33">
            <v>2833775</v>
          </cell>
          <cell r="O33">
            <v>19377.75</v>
          </cell>
          <cell r="P33">
            <v>38755.5</v>
          </cell>
          <cell r="Q33">
            <v>19377.75</v>
          </cell>
          <cell r="R33">
            <v>2756264</v>
          </cell>
          <cell r="S33">
            <v>0</v>
          </cell>
        </row>
        <row r="34">
          <cell r="C34" t="str">
            <v>Abdul Rahman</v>
          </cell>
          <cell r="D34" t="str">
            <v>awak 1</v>
          </cell>
          <cell r="E34">
            <v>29</v>
          </cell>
          <cell r="F34">
            <v>1737775</v>
          </cell>
          <cell r="G34">
            <v>200000</v>
          </cell>
          <cell r="H34">
            <v>1937775</v>
          </cell>
          <cell r="I34">
            <v>12000</v>
          </cell>
          <cell r="J34">
            <v>20000</v>
          </cell>
          <cell r="K34">
            <v>0</v>
          </cell>
          <cell r="L34">
            <v>0</v>
          </cell>
          <cell r="M34">
            <v>928000</v>
          </cell>
          <cell r="N34">
            <v>2865775</v>
          </cell>
          <cell r="O34">
            <v>19377.75</v>
          </cell>
          <cell r="P34">
            <v>38755.5</v>
          </cell>
          <cell r="Q34">
            <v>19377.75</v>
          </cell>
          <cell r="R34">
            <v>2788264</v>
          </cell>
          <cell r="S34">
            <v>0</v>
          </cell>
        </row>
        <row r="35">
          <cell r="C35" t="str">
            <v>A. Carles</v>
          </cell>
          <cell r="D35" t="str">
            <v>awak 1</v>
          </cell>
          <cell r="E35">
            <v>26</v>
          </cell>
          <cell r="F35">
            <v>1737775</v>
          </cell>
          <cell r="G35">
            <v>200000</v>
          </cell>
          <cell r="H35">
            <v>1937775</v>
          </cell>
          <cell r="I35">
            <v>12000</v>
          </cell>
          <cell r="J35">
            <v>20000</v>
          </cell>
          <cell r="K35">
            <v>0</v>
          </cell>
          <cell r="L35">
            <v>0</v>
          </cell>
          <cell r="M35">
            <v>832000</v>
          </cell>
          <cell r="N35">
            <v>2769775</v>
          </cell>
          <cell r="O35">
            <v>19377.75</v>
          </cell>
          <cell r="P35">
            <v>38755.5</v>
          </cell>
          <cell r="Q35">
            <v>19377.75</v>
          </cell>
          <cell r="R35">
            <v>2692264</v>
          </cell>
          <cell r="S35">
            <v>0</v>
          </cell>
        </row>
        <row r="36">
          <cell r="C36" t="str">
            <v>Ali Umar Hasibuan</v>
          </cell>
          <cell r="D36" t="str">
            <v>awak 1</v>
          </cell>
          <cell r="E36">
            <v>26</v>
          </cell>
          <cell r="F36">
            <v>1737775</v>
          </cell>
          <cell r="G36">
            <v>200000</v>
          </cell>
          <cell r="H36">
            <v>1937775</v>
          </cell>
          <cell r="I36">
            <v>12000</v>
          </cell>
          <cell r="J36">
            <v>20000</v>
          </cell>
          <cell r="K36">
            <v>0</v>
          </cell>
          <cell r="L36">
            <v>0</v>
          </cell>
          <cell r="M36">
            <v>832000</v>
          </cell>
          <cell r="N36">
            <v>2769775</v>
          </cell>
          <cell r="O36">
            <v>19377.75</v>
          </cell>
          <cell r="P36">
            <v>38755.5</v>
          </cell>
          <cell r="Q36">
            <v>19377.75</v>
          </cell>
          <cell r="R36">
            <v>2692264</v>
          </cell>
          <cell r="S36">
            <v>0</v>
          </cell>
        </row>
        <row r="37">
          <cell r="C37" t="str">
            <v>Ardison</v>
          </cell>
          <cell r="D37" t="str">
            <v>awak 1</v>
          </cell>
          <cell r="E37">
            <v>27</v>
          </cell>
          <cell r="F37">
            <v>1737775</v>
          </cell>
          <cell r="G37">
            <v>200000</v>
          </cell>
          <cell r="H37">
            <v>1937775</v>
          </cell>
          <cell r="I37">
            <v>12000</v>
          </cell>
          <cell r="J37">
            <v>20000</v>
          </cell>
          <cell r="K37">
            <v>0</v>
          </cell>
          <cell r="L37">
            <v>0</v>
          </cell>
          <cell r="M37">
            <v>864000</v>
          </cell>
          <cell r="N37">
            <v>2801775</v>
          </cell>
          <cell r="O37">
            <v>19377.75</v>
          </cell>
          <cell r="P37">
            <v>38755.5</v>
          </cell>
          <cell r="Q37">
            <v>19377.75</v>
          </cell>
          <cell r="R37">
            <v>2724264</v>
          </cell>
          <cell r="S37">
            <v>0</v>
          </cell>
        </row>
        <row r="38">
          <cell r="C38" t="str">
            <v>Armen Chandra</v>
          </cell>
          <cell r="D38" t="str">
            <v>awak 1</v>
          </cell>
          <cell r="E38">
            <v>28</v>
          </cell>
          <cell r="F38">
            <v>1737775</v>
          </cell>
          <cell r="G38">
            <v>200000</v>
          </cell>
          <cell r="H38">
            <v>1937775</v>
          </cell>
          <cell r="I38">
            <v>12000</v>
          </cell>
          <cell r="J38">
            <v>20000</v>
          </cell>
          <cell r="K38">
            <v>0</v>
          </cell>
          <cell r="L38">
            <v>0</v>
          </cell>
          <cell r="M38">
            <v>896000</v>
          </cell>
          <cell r="N38">
            <v>2833775</v>
          </cell>
          <cell r="O38">
            <v>19377.75</v>
          </cell>
          <cell r="P38">
            <v>38755.5</v>
          </cell>
          <cell r="Q38">
            <v>19377.75</v>
          </cell>
          <cell r="R38">
            <v>2756264</v>
          </cell>
          <cell r="S38">
            <v>0</v>
          </cell>
        </row>
        <row r="39">
          <cell r="C39" t="str">
            <v>Arpani</v>
          </cell>
          <cell r="D39" t="str">
            <v>awak 1</v>
          </cell>
          <cell r="E39">
            <v>24</v>
          </cell>
          <cell r="F39">
            <v>1737775</v>
          </cell>
          <cell r="G39">
            <v>200000</v>
          </cell>
          <cell r="H39">
            <v>1937775</v>
          </cell>
          <cell r="I39">
            <v>12000</v>
          </cell>
          <cell r="J39">
            <v>20000</v>
          </cell>
          <cell r="K39">
            <v>0</v>
          </cell>
          <cell r="L39">
            <v>0</v>
          </cell>
          <cell r="M39">
            <v>768000</v>
          </cell>
          <cell r="N39">
            <v>2705775</v>
          </cell>
          <cell r="O39">
            <v>19377.75</v>
          </cell>
          <cell r="P39">
            <v>38755.5</v>
          </cell>
          <cell r="Q39">
            <v>19377.75</v>
          </cell>
          <cell r="R39">
            <v>2628264</v>
          </cell>
          <cell r="S39">
            <v>0</v>
          </cell>
        </row>
        <row r="40">
          <cell r="C40" t="str">
            <v>Asjonnaidi</v>
          </cell>
          <cell r="D40" t="str">
            <v>awak 1</v>
          </cell>
          <cell r="E40">
            <v>25</v>
          </cell>
          <cell r="F40">
            <v>1737775</v>
          </cell>
          <cell r="G40">
            <v>200000</v>
          </cell>
          <cell r="H40">
            <v>1937775</v>
          </cell>
          <cell r="I40">
            <v>12000</v>
          </cell>
          <cell r="J40">
            <v>20000</v>
          </cell>
          <cell r="K40">
            <v>0</v>
          </cell>
          <cell r="L40">
            <v>0</v>
          </cell>
          <cell r="M40">
            <v>800000</v>
          </cell>
          <cell r="N40">
            <v>2737775</v>
          </cell>
          <cell r="O40">
            <v>19377.75</v>
          </cell>
          <cell r="P40">
            <v>38755.5</v>
          </cell>
          <cell r="Q40">
            <v>19377.75</v>
          </cell>
          <cell r="R40">
            <v>2660264</v>
          </cell>
          <cell r="S40">
            <v>0</v>
          </cell>
        </row>
        <row r="41">
          <cell r="C41" t="str">
            <v>Birma Ginting</v>
          </cell>
          <cell r="D41" t="str">
            <v>awak 1</v>
          </cell>
          <cell r="E41">
            <v>21</v>
          </cell>
          <cell r="F41">
            <v>1737775</v>
          </cell>
          <cell r="G41">
            <v>200000</v>
          </cell>
          <cell r="H41">
            <v>1937775</v>
          </cell>
          <cell r="I41">
            <v>12000</v>
          </cell>
          <cell r="J41">
            <v>20000</v>
          </cell>
          <cell r="K41">
            <v>0</v>
          </cell>
          <cell r="L41">
            <v>0</v>
          </cell>
          <cell r="M41">
            <v>672000</v>
          </cell>
          <cell r="N41">
            <v>2609775</v>
          </cell>
          <cell r="O41">
            <v>19377.75</v>
          </cell>
          <cell r="P41">
            <v>38755.5</v>
          </cell>
          <cell r="Q41">
            <v>19377.75</v>
          </cell>
          <cell r="R41">
            <v>2532264</v>
          </cell>
          <cell r="S41">
            <v>0</v>
          </cell>
        </row>
        <row r="42">
          <cell r="C42" t="str">
            <v>Budi Yasman</v>
          </cell>
          <cell r="D42" t="str">
            <v>awak 1</v>
          </cell>
          <cell r="E42">
            <v>27</v>
          </cell>
          <cell r="F42">
            <v>1737775</v>
          </cell>
          <cell r="G42">
            <v>200000</v>
          </cell>
          <cell r="H42">
            <v>1937775</v>
          </cell>
          <cell r="I42">
            <v>12000</v>
          </cell>
          <cell r="J42">
            <v>20000</v>
          </cell>
          <cell r="K42">
            <v>0</v>
          </cell>
          <cell r="L42">
            <v>0</v>
          </cell>
          <cell r="M42">
            <v>864000</v>
          </cell>
          <cell r="N42">
            <v>2801775</v>
          </cell>
          <cell r="O42">
            <v>19377.75</v>
          </cell>
          <cell r="P42">
            <v>38755.5</v>
          </cell>
          <cell r="Q42">
            <v>19377.75</v>
          </cell>
          <cell r="R42">
            <v>2724264</v>
          </cell>
          <cell r="S42">
            <v>0</v>
          </cell>
        </row>
        <row r="43">
          <cell r="C43" t="str">
            <v>Darmawan</v>
          </cell>
          <cell r="D43" t="str">
            <v>awak 1</v>
          </cell>
          <cell r="E43">
            <v>29</v>
          </cell>
          <cell r="F43">
            <v>1737775</v>
          </cell>
          <cell r="G43">
            <v>200000</v>
          </cell>
          <cell r="H43">
            <v>1937775</v>
          </cell>
          <cell r="I43">
            <v>12000</v>
          </cell>
          <cell r="J43">
            <v>20000</v>
          </cell>
          <cell r="K43">
            <v>0</v>
          </cell>
          <cell r="L43">
            <v>0</v>
          </cell>
          <cell r="M43">
            <v>928000</v>
          </cell>
          <cell r="N43">
            <v>2865775</v>
          </cell>
          <cell r="O43">
            <v>19377.75</v>
          </cell>
          <cell r="P43">
            <v>38755.5</v>
          </cell>
          <cell r="Q43">
            <v>19377.75</v>
          </cell>
          <cell r="R43">
            <v>2788264</v>
          </cell>
          <cell r="S43">
            <v>0</v>
          </cell>
        </row>
        <row r="44">
          <cell r="C44" t="str">
            <v>Darmayanta</v>
          </cell>
          <cell r="D44" t="str">
            <v>awak 1</v>
          </cell>
          <cell r="E44">
            <v>20</v>
          </cell>
          <cell r="F44">
            <v>1737775</v>
          </cell>
          <cell r="G44">
            <v>200000</v>
          </cell>
          <cell r="H44">
            <v>1937775</v>
          </cell>
          <cell r="I44">
            <v>12000</v>
          </cell>
          <cell r="J44">
            <v>20000</v>
          </cell>
          <cell r="K44">
            <v>0</v>
          </cell>
          <cell r="L44">
            <v>0</v>
          </cell>
          <cell r="M44">
            <v>640000</v>
          </cell>
          <cell r="N44">
            <v>2577775</v>
          </cell>
          <cell r="O44">
            <v>19377.75</v>
          </cell>
          <cell r="P44">
            <v>38755.5</v>
          </cell>
          <cell r="Q44">
            <v>19377.75</v>
          </cell>
          <cell r="R44">
            <v>2500264</v>
          </cell>
          <cell r="S44">
            <v>0</v>
          </cell>
        </row>
        <row r="45">
          <cell r="C45" t="str">
            <v>Deca Desvalefi</v>
          </cell>
          <cell r="D45" t="str">
            <v>awak 1</v>
          </cell>
          <cell r="E45">
            <v>24</v>
          </cell>
          <cell r="F45">
            <v>1737775</v>
          </cell>
          <cell r="G45">
            <v>200000</v>
          </cell>
          <cell r="H45">
            <v>1937775</v>
          </cell>
          <cell r="I45">
            <v>12000</v>
          </cell>
          <cell r="J45">
            <v>20000</v>
          </cell>
          <cell r="K45">
            <v>0</v>
          </cell>
          <cell r="L45">
            <v>0</v>
          </cell>
          <cell r="M45">
            <v>768000</v>
          </cell>
          <cell r="N45">
            <v>2705775</v>
          </cell>
          <cell r="O45">
            <v>19377.75</v>
          </cell>
          <cell r="P45">
            <v>38755.5</v>
          </cell>
          <cell r="Q45">
            <v>19377.75</v>
          </cell>
          <cell r="R45">
            <v>2628264</v>
          </cell>
          <cell r="S45">
            <v>0</v>
          </cell>
        </row>
        <row r="46">
          <cell r="C46" t="str">
            <v>Delta Brahmana Sembiring</v>
          </cell>
          <cell r="D46" t="str">
            <v>awak 1</v>
          </cell>
          <cell r="E46">
            <v>28</v>
          </cell>
          <cell r="F46">
            <v>1737775</v>
          </cell>
          <cell r="G46">
            <v>200000</v>
          </cell>
          <cell r="H46">
            <v>1937775</v>
          </cell>
          <cell r="I46">
            <v>12000</v>
          </cell>
          <cell r="J46">
            <v>20000</v>
          </cell>
          <cell r="K46">
            <v>0</v>
          </cell>
          <cell r="L46">
            <v>0</v>
          </cell>
          <cell r="M46">
            <v>896000</v>
          </cell>
          <cell r="N46">
            <v>2833775</v>
          </cell>
          <cell r="O46">
            <v>19377.75</v>
          </cell>
          <cell r="P46">
            <v>38755.5</v>
          </cell>
          <cell r="Q46">
            <v>19377.75</v>
          </cell>
          <cell r="R46">
            <v>2756264</v>
          </cell>
          <cell r="S46">
            <v>0</v>
          </cell>
        </row>
        <row r="47">
          <cell r="C47" t="str">
            <v>Dohar Tambunan</v>
          </cell>
          <cell r="D47" t="str">
            <v>awak 1</v>
          </cell>
          <cell r="E47">
            <v>31</v>
          </cell>
          <cell r="F47">
            <v>1737775</v>
          </cell>
          <cell r="G47">
            <v>200000</v>
          </cell>
          <cell r="H47">
            <v>1937775</v>
          </cell>
          <cell r="I47">
            <v>12000</v>
          </cell>
          <cell r="J47">
            <v>20000</v>
          </cell>
          <cell r="K47">
            <v>0</v>
          </cell>
          <cell r="L47">
            <v>0</v>
          </cell>
          <cell r="M47">
            <v>992000</v>
          </cell>
          <cell r="N47">
            <v>2929775</v>
          </cell>
          <cell r="O47">
            <v>19377.75</v>
          </cell>
          <cell r="P47">
            <v>38755.5</v>
          </cell>
          <cell r="Q47">
            <v>19377.75</v>
          </cell>
          <cell r="R47">
            <v>2852264</v>
          </cell>
          <cell r="S47">
            <v>0</v>
          </cell>
        </row>
        <row r="48">
          <cell r="C48" t="str">
            <v>Dolly Febriansyah</v>
          </cell>
          <cell r="D48" t="str">
            <v>awak 1</v>
          </cell>
          <cell r="E48">
            <v>23</v>
          </cell>
          <cell r="F48">
            <v>1737775</v>
          </cell>
          <cell r="G48">
            <v>200000</v>
          </cell>
          <cell r="H48">
            <v>1937775</v>
          </cell>
          <cell r="I48">
            <v>12000</v>
          </cell>
          <cell r="J48">
            <v>20000</v>
          </cell>
          <cell r="K48">
            <v>0</v>
          </cell>
          <cell r="L48">
            <v>0</v>
          </cell>
          <cell r="M48">
            <v>736000</v>
          </cell>
          <cell r="N48">
            <v>2673775</v>
          </cell>
          <cell r="O48">
            <v>19377.75</v>
          </cell>
          <cell r="P48">
            <v>38755.5</v>
          </cell>
          <cell r="Q48">
            <v>19377.75</v>
          </cell>
          <cell r="R48">
            <v>2596264</v>
          </cell>
          <cell r="S48">
            <v>0</v>
          </cell>
        </row>
        <row r="49">
          <cell r="C49" t="str">
            <v>Eko Brando Hutasoit</v>
          </cell>
          <cell r="D49" t="str">
            <v>awak 1</v>
          </cell>
          <cell r="E49">
            <v>22</v>
          </cell>
          <cell r="F49">
            <v>1737775</v>
          </cell>
          <cell r="G49">
            <v>200000</v>
          </cell>
          <cell r="H49">
            <v>1937775</v>
          </cell>
          <cell r="I49">
            <v>12000</v>
          </cell>
          <cell r="J49">
            <v>20000</v>
          </cell>
          <cell r="K49">
            <v>0</v>
          </cell>
          <cell r="L49">
            <v>0</v>
          </cell>
          <cell r="M49">
            <v>704000</v>
          </cell>
          <cell r="N49">
            <v>2641775</v>
          </cell>
          <cell r="O49">
            <v>19377.75</v>
          </cell>
          <cell r="P49">
            <v>38755.5</v>
          </cell>
          <cell r="Q49">
            <v>19377.75</v>
          </cell>
          <cell r="R49">
            <v>2564264</v>
          </cell>
          <cell r="S49">
            <v>0</v>
          </cell>
        </row>
        <row r="50">
          <cell r="C50" t="str">
            <v>Eko Susanto</v>
          </cell>
          <cell r="D50" t="str">
            <v>awak 1</v>
          </cell>
          <cell r="E50">
            <v>12</v>
          </cell>
          <cell r="F50">
            <v>1737775</v>
          </cell>
          <cell r="G50">
            <v>200000</v>
          </cell>
          <cell r="H50">
            <v>1937775</v>
          </cell>
          <cell r="I50">
            <v>12000</v>
          </cell>
          <cell r="J50">
            <v>20000</v>
          </cell>
          <cell r="K50">
            <v>0</v>
          </cell>
          <cell r="L50">
            <v>0</v>
          </cell>
          <cell r="M50">
            <v>384000</v>
          </cell>
          <cell r="N50">
            <v>2321775</v>
          </cell>
          <cell r="O50">
            <v>19377.75</v>
          </cell>
          <cell r="P50">
            <v>38755.5</v>
          </cell>
          <cell r="Q50">
            <v>19377.75</v>
          </cell>
          <cell r="R50">
            <v>2244264</v>
          </cell>
          <cell r="S50">
            <v>0</v>
          </cell>
        </row>
        <row r="51">
          <cell r="C51" t="str">
            <v>Erwan Chaniago</v>
          </cell>
          <cell r="D51" t="str">
            <v>awak 1</v>
          </cell>
          <cell r="E51">
            <v>26</v>
          </cell>
          <cell r="F51">
            <v>1737775</v>
          </cell>
          <cell r="G51">
            <v>200000</v>
          </cell>
          <cell r="H51">
            <v>1937775</v>
          </cell>
          <cell r="I51">
            <v>12000</v>
          </cell>
          <cell r="J51">
            <v>20000</v>
          </cell>
          <cell r="K51">
            <v>0</v>
          </cell>
          <cell r="L51">
            <v>0</v>
          </cell>
          <cell r="M51">
            <v>832000</v>
          </cell>
          <cell r="N51">
            <v>2769775</v>
          </cell>
          <cell r="O51">
            <v>19377.75</v>
          </cell>
          <cell r="P51">
            <v>38755.5</v>
          </cell>
          <cell r="Q51">
            <v>19377.75</v>
          </cell>
          <cell r="R51">
            <v>2692264</v>
          </cell>
          <cell r="S51">
            <v>0</v>
          </cell>
        </row>
        <row r="52">
          <cell r="C52" t="str">
            <v>Erwandi</v>
          </cell>
          <cell r="D52" t="str">
            <v>awak 1</v>
          </cell>
          <cell r="E52">
            <v>27</v>
          </cell>
          <cell r="F52">
            <v>1737775</v>
          </cell>
          <cell r="G52">
            <v>200000</v>
          </cell>
          <cell r="H52">
            <v>1937775</v>
          </cell>
          <cell r="I52">
            <v>12000</v>
          </cell>
          <cell r="J52">
            <v>20000</v>
          </cell>
          <cell r="K52">
            <v>0</v>
          </cell>
          <cell r="L52">
            <v>0</v>
          </cell>
          <cell r="M52">
            <v>864000</v>
          </cell>
          <cell r="N52">
            <v>2801775</v>
          </cell>
          <cell r="O52">
            <v>19377.75</v>
          </cell>
          <cell r="P52">
            <v>38755.5</v>
          </cell>
          <cell r="Q52">
            <v>19377.75</v>
          </cell>
          <cell r="R52">
            <v>2724264</v>
          </cell>
          <cell r="S52">
            <v>0</v>
          </cell>
        </row>
        <row r="53">
          <cell r="C53" t="str">
            <v>Fajar Hamdani</v>
          </cell>
          <cell r="D53" t="str">
            <v>awak 1</v>
          </cell>
          <cell r="E53">
            <v>21</v>
          </cell>
          <cell r="F53">
            <v>1737775</v>
          </cell>
          <cell r="G53">
            <v>200000</v>
          </cell>
          <cell r="H53">
            <v>1937775</v>
          </cell>
          <cell r="I53">
            <v>12000</v>
          </cell>
          <cell r="J53">
            <v>20000</v>
          </cell>
          <cell r="K53">
            <v>0</v>
          </cell>
          <cell r="L53">
            <v>0</v>
          </cell>
          <cell r="M53">
            <v>672000</v>
          </cell>
          <cell r="N53">
            <v>2609775</v>
          </cell>
          <cell r="O53">
            <v>19377.75</v>
          </cell>
          <cell r="P53">
            <v>38755.5</v>
          </cell>
          <cell r="Q53">
            <v>19377.75</v>
          </cell>
          <cell r="R53">
            <v>2532264</v>
          </cell>
          <cell r="S53">
            <v>0</v>
          </cell>
        </row>
        <row r="54">
          <cell r="C54" t="str">
            <v>Feno Ardiansyah</v>
          </cell>
          <cell r="D54" t="str">
            <v>awak 1</v>
          </cell>
          <cell r="E54">
            <v>23</v>
          </cell>
          <cell r="F54">
            <v>1737775</v>
          </cell>
          <cell r="G54">
            <v>200000</v>
          </cell>
          <cell r="H54">
            <v>1937775</v>
          </cell>
          <cell r="I54">
            <v>12000</v>
          </cell>
          <cell r="J54">
            <v>20000</v>
          </cell>
          <cell r="K54">
            <v>0</v>
          </cell>
          <cell r="L54">
            <v>0</v>
          </cell>
          <cell r="M54">
            <v>736000</v>
          </cell>
          <cell r="N54">
            <v>2673775</v>
          </cell>
          <cell r="O54">
            <v>19377.75</v>
          </cell>
          <cell r="P54">
            <v>38755.5</v>
          </cell>
          <cell r="Q54">
            <v>19377.75</v>
          </cell>
          <cell r="R54">
            <v>2596264</v>
          </cell>
          <cell r="S54">
            <v>0</v>
          </cell>
        </row>
        <row r="55">
          <cell r="C55" t="str">
            <v>Firmanedi</v>
          </cell>
          <cell r="D55" t="str">
            <v>awak 1</v>
          </cell>
          <cell r="E55">
            <v>26</v>
          </cell>
          <cell r="F55">
            <v>1737775</v>
          </cell>
          <cell r="G55">
            <v>200000</v>
          </cell>
          <cell r="H55">
            <v>1937775</v>
          </cell>
          <cell r="I55">
            <v>12000</v>
          </cell>
          <cell r="J55">
            <v>20000</v>
          </cell>
          <cell r="K55">
            <v>0</v>
          </cell>
          <cell r="L55">
            <v>0</v>
          </cell>
          <cell r="M55">
            <v>832000</v>
          </cell>
          <cell r="N55">
            <v>2769775</v>
          </cell>
          <cell r="O55">
            <v>19377.75</v>
          </cell>
          <cell r="P55">
            <v>38755.5</v>
          </cell>
          <cell r="Q55">
            <v>19377.75</v>
          </cell>
          <cell r="R55">
            <v>2692264</v>
          </cell>
          <cell r="S55">
            <v>0</v>
          </cell>
        </row>
        <row r="56">
          <cell r="C56" t="str">
            <v>Hajri</v>
          </cell>
          <cell r="D56" t="str">
            <v>awak 1</v>
          </cell>
          <cell r="E56">
            <v>24</v>
          </cell>
          <cell r="F56">
            <v>1737775</v>
          </cell>
          <cell r="G56">
            <v>200000</v>
          </cell>
          <cell r="H56">
            <v>1937775</v>
          </cell>
          <cell r="I56">
            <v>12000</v>
          </cell>
          <cell r="J56">
            <v>20000</v>
          </cell>
          <cell r="K56">
            <v>0</v>
          </cell>
          <cell r="L56">
            <v>0</v>
          </cell>
          <cell r="M56">
            <v>768000</v>
          </cell>
          <cell r="N56">
            <v>2705775</v>
          </cell>
          <cell r="O56">
            <v>19377.75</v>
          </cell>
          <cell r="P56">
            <v>38755.5</v>
          </cell>
          <cell r="Q56">
            <v>19377.75</v>
          </cell>
          <cell r="R56">
            <v>2628264</v>
          </cell>
          <cell r="S56">
            <v>0</v>
          </cell>
        </row>
        <row r="57">
          <cell r="C57" t="str">
            <v>Hendri Warsih</v>
          </cell>
          <cell r="D57" t="str">
            <v>awak 1</v>
          </cell>
          <cell r="E57">
            <v>18</v>
          </cell>
          <cell r="F57">
            <v>1737775</v>
          </cell>
          <cell r="G57">
            <v>200000</v>
          </cell>
          <cell r="H57">
            <v>1937775</v>
          </cell>
          <cell r="I57">
            <v>12000</v>
          </cell>
          <cell r="J57">
            <v>20000</v>
          </cell>
          <cell r="K57">
            <v>0</v>
          </cell>
          <cell r="L57">
            <v>0</v>
          </cell>
          <cell r="M57">
            <v>576000</v>
          </cell>
          <cell r="N57">
            <v>2513775</v>
          </cell>
          <cell r="O57">
            <v>19377.75</v>
          </cell>
          <cell r="P57">
            <v>38755.5</v>
          </cell>
          <cell r="Q57">
            <v>19377.75</v>
          </cell>
          <cell r="R57">
            <v>2436264</v>
          </cell>
          <cell r="S57">
            <v>0</v>
          </cell>
        </row>
        <row r="58">
          <cell r="C58" t="str">
            <v>Hermansyah</v>
          </cell>
          <cell r="D58" t="str">
            <v>awak 1</v>
          </cell>
          <cell r="E58">
            <v>28</v>
          </cell>
          <cell r="F58">
            <v>1737775</v>
          </cell>
          <cell r="G58">
            <v>200000</v>
          </cell>
          <cell r="H58">
            <v>1937775</v>
          </cell>
          <cell r="I58">
            <v>12000</v>
          </cell>
          <cell r="J58">
            <v>20000</v>
          </cell>
          <cell r="K58">
            <v>0</v>
          </cell>
          <cell r="L58">
            <v>0</v>
          </cell>
          <cell r="M58">
            <v>896000</v>
          </cell>
          <cell r="N58">
            <v>2833775</v>
          </cell>
          <cell r="O58">
            <v>19377.75</v>
          </cell>
          <cell r="P58">
            <v>38755.5</v>
          </cell>
          <cell r="Q58">
            <v>19377.75</v>
          </cell>
          <cell r="R58">
            <v>2756264</v>
          </cell>
          <cell r="S58">
            <v>0</v>
          </cell>
        </row>
        <row r="59">
          <cell r="C59" t="str">
            <v>Hiras Lumban Batu</v>
          </cell>
          <cell r="D59" t="str">
            <v>awak 1</v>
          </cell>
          <cell r="E59">
            <v>29</v>
          </cell>
          <cell r="F59">
            <v>1737775</v>
          </cell>
          <cell r="G59">
            <v>200000</v>
          </cell>
          <cell r="H59">
            <v>1937775</v>
          </cell>
          <cell r="I59">
            <v>12000</v>
          </cell>
          <cell r="J59">
            <v>20000</v>
          </cell>
          <cell r="K59">
            <v>0</v>
          </cell>
          <cell r="L59">
            <v>0</v>
          </cell>
          <cell r="M59">
            <v>928000</v>
          </cell>
          <cell r="N59">
            <v>2865775</v>
          </cell>
          <cell r="O59">
            <v>19377.75</v>
          </cell>
          <cell r="P59">
            <v>38755.5</v>
          </cell>
          <cell r="Q59">
            <v>19377.75</v>
          </cell>
          <cell r="R59">
            <v>2788264</v>
          </cell>
          <cell r="S59">
            <v>0</v>
          </cell>
        </row>
        <row r="60">
          <cell r="C60" t="str">
            <v>Ibrahim</v>
          </cell>
          <cell r="D60" t="str">
            <v>awak 1</v>
          </cell>
          <cell r="E60">
            <v>26</v>
          </cell>
          <cell r="F60">
            <v>1737775</v>
          </cell>
          <cell r="G60">
            <v>200000</v>
          </cell>
          <cell r="H60">
            <v>1937775</v>
          </cell>
          <cell r="I60">
            <v>12000</v>
          </cell>
          <cell r="J60">
            <v>20000</v>
          </cell>
          <cell r="K60">
            <v>0</v>
          </cell>
          <cell r="L60">
            <v>0</v>
          </cell>
          <cell r="M60">
            <v>832000</v>
          </cell>
          <cell r="N60">
            <v>2769775</v>
          </cell>
          <cell r="O60">
            <v>19377.75</v>
          </cell>
          <cell r="P60">
            <v>38755.5</v>
          </cell>
          <cell r="Q60">
            <v>19377.75</v>
          </cell>
          <cell r="R60">
            <v>2692264</v>
          </cell>
          <cell r="S60">
            <v>0</v>
          </cell>
        </row>
        <row r="61">
          <cell r="C61" t="str">
            <v>Ijon</v>
          </cell>
          <cell r="D61" t="str">
            <v>awak 1</v>
          </cell>
          <cell r="E61">
            <v>27</v>
          </cell>
          <cell r="F61">
            <v>1737775</v>
          </cell>
          <cell r="G61">
            <v>200000</v>
          </cell>
          <cell r="H61">
            <v>1937775</v>
          </cell>
          <cell r="I61">
            <v>12000</v>
          </cell>
          <cell r="J61">
            <v>20000</v>
          </cell>
          <cell r="K61">
            <v>0</v>
          </cell>
          <cell r="L61">
            <v>0</v>
          </cell>
          <cell r="M61">
            <v>864000</v>
          </cell>
          <cell r="N61">
            <v>2801775</v>
          </cell>
          <cell r="O61">
            <v>19377.75</v>
          </cell>
          <cell r="P61">
            <v>38755.5</v>
          </cell>
          <cell r="Q61">
            <v>19377.75</v>
          </cell>
          <cell r="R61">
            <v>2724264</v>
          </cell>
          <cell r="S61">
            <v>0</v>
          </cell>
        </row>
        <row r="62">
          <cell r="C62" t="str">
            <v>Indra Alfian</v>
          </cell>
          <cell r="D62" t="str">
            <v>awak 1</v>
          </cell>
          <cell r="E62">
            <v>28</v>
          </cell>
          <cell r="F62">
            <v>1737775</v>
          </cell>
          <cell r="G62">
            <v>200000</v>
          </cell>
          <cell r="H62">
            <v>1937775</v>
          </cell>
          <cell r="I62">
            <v>12000</v>
          </cell>
          <cell r="J62">
            <v>20000</v>
          </cell>
          <cell r="K62">
            <v>0</v>
          </cell>
          <cell r="L62">
            <v>0</v>
          </cell>
          <cell r="M62">
            <v>896000</v>
          </cell>
          <cell r="N62">
            <v>2833775</v>
          </cell>
          <cell r="O62">
            <v>19377.75</v>
          </cell>
          <cell r="P62">
            <v>38755.5</v>
          </cell>
          <cell r="Q62">
            <v>19377.75</v>
          </cell>
          <cell r="R62">
            <v>2756264</v>
          </cell>
          <cell r="S62">
            <v>0</v>
          </cell>
        </row>
        <row r="63">
          <cell r="C63" t="str">
            <v>Izami</v>
          </cell>
          <cell r="D63" t="str">
            <v>awak 1</v>
          </cell>
          <cell r="E63">
            <v>18</v>
          </cell>
          <cell r="F63">
            <v>1737775</v>
          </cell>
          <cell r="G63">
            <v>200000</v>
          </cell>
          <cell r="H63">
            <v>1937775</v>
          </cell>
          <cell r="I63">
            <v>12000</v>
          </cell>
          <cell r="J63">
            <v>20000</v>
          </cell>
          <cell r="K63">
            <v>0</v>
          </cell>
          <cell r="L63">
            <v>0</v>
          </cell>
          <cell r="M63">
            <v>576000</v>
          </cell>
          <cell r="N63">
            <v>2513775</v>
          </cell>
          <cell r="O63">
            <v>19377.75</v>
          </cell>
          <cell r="P63">
            <v>38755.5</v>
          </cell>
          <cell r="Q63">
            <v>19377.75</v>
          </cell>
          <cell r="R63">
            <v>2436264</v>
          </cell>
          <cell r="S63">
            <v>0</v>
          </cell>
        </row>
        <row r="64">
          <cell r="C64" t="str">
            <v>Johnson Vandrik Manalu</v>
          </cell>
          <cell r="D64" t="str">
            <v>awak 1</v>
          </cell>
          <cell r="E64">
            <v>27</v>
          </cell>
          <cell r="F64">
            <v>1737775</v>
          </cell>
          <cell r="G64">
            <v>200000</v>
          </cell>
          <cell r="H64">
            <v>1937775</v>
          </cell>
          <cell r="I64">
            <v>12000</v>
          </cell>
          <cell r="J64">
            <v>20000</v>
          </cell>
          <cell r="K64">
            <v>0</v>
          </cell>
          <cell r="L64">
            <v>0</v>
          </cell>
          <cell r="M64">
            <v>864000</v>
          </cell>
          <cell r="N64">
            <v>2801775</v>
          </cell>
          <cell r="O64">
            <v>19377.75</v>
          </cell>
          <cell r="P64">
            <v>38755.5</v>
          </cell>
          <cell r="Q64">
            <v>19377.75</v>
          </cell>
          <cell r="R64">
            <v>2724264</v>
          </cell>
          <cell r="S64">
            <v>0</v>
          </cell>
        </row>
        <row r="65">
          <cell r="C65" t="str">
            <v>Jonatan Ginting</v>
          </cell>
          <cell r="D65" t="str">
            <v>awak 1</v>
          </cell>
          <cell r="E65">
            <v>11</v>
          </cell>
          <cell r="F65">
            <v>1737775</v>
          </cell>
          <cell r="G65">
            <v>200000</v>
          </cell>
          <cell r="H65">
            <v>1937775</v>
          </cell>
          <cell r="I65">
            <v>12000</v>
          </cell>
          <cell r="J65">
            <v>20000</v>
          </cell>
          <cell r="K65">
            <v>0</v>
          </cell>
          <cell r="L65">
            <v>0</v>
          </cell>
          <cell r="M65">
            <v>352000</v>
          </cell>
          <cell r="N65">
            <v>2289775</v>
          </cell>
          <cell r="O65">
            <v>19377.75</v>
          </cell>
          <cell r="P65">
            <v>38755.5</v>
          </cell>
          <cell r="Q65">
            <v>19377.75</v>
          </cell>
          <cell r="R65">
            <v>2212264</v>
          </cell>
          <cell r="S65">
            <v>0</v>
          </cell>
        </row>
        <row r="66">
          <cell r="C66" t="str">
            <v>Junaidi . T</v>
          </cell>
          <cell r="D66" t="str">
            <v>awak 1</v>
          </cell>
          <cell r="E66">
            <v>17</v>
          </cell>
          <cell r="F66">
            <v>1737775</v>
          </cell>
          <cell r="G66">
            <v>200000</v>
          </cell>
          <cell r="H66">
            <v>1937775</v>
          </cell>
          <cell r="I66">
            <v>12000</v>
          </cell>
          <cell r="J66">
            <v>20000</v>
          </cell>
          <cell r="K66">
            <v>0</v>
          </cell>
          <cell r="L66">
            <v>0</v>
          </cell>
          <cell r="M66">
            <v>544000</v>
          </cell>
          <cell r="N66">
            <v>2481775</v>
          </cell>
          <cell r="O66">
            <v>19377.75</v>
          </cell>
          <cell r="P66">
            <v>38755.5</v>
          </cell>
          <cell r="Q66">
            <v>19377.75</v>
          </cell>
          <cell r="R66">
            <v>2404264</v>
          </cell>
          <cell r="S66">
            <v>0</v>
          </cell>
        </row>
        <row r="67">
          <cell r="C67" t="str">
            <v>Junaidi. B</v>
          </cell>
          <cell r="D67" t="str">
            <v>awak 1</v>
          </cell>
          <cell r="E67">
            <v>26</v>
          </cell>
          <cell r="F67">
            <v>1737775</v>
          </cell>
          <cell r="G67">
            <v>200000</v>
          </cell>
          <cell r="H67">
            <v>1937775</v>
          </cell>
          <cell r="I67">
            <v>12000</v>
          </cell>
          <cell r="J67">
            <v>20000</v>
          </cell>
          <cell r="K67">
            <v>0</v>
          </cell>
          <cell r="L67">
            <v>0</v>
          </cell>
          <cell r="M67">
            <v>832000</v>
          </cell>
          <cell r="N67">
            <v>2769775</v>
          </cell>
          <cell r="O67">
            <v>19377.75</v>
          </cell>
          <cell r="P67">
            <v>38755.5</v>
          </cell>
          <cell r="Q67">
            <v>19377.75</v>
          </cell>
          <cell r="R67">
            <v>2692264</v>
          </cell>
          <cell r="S67">
            <v>0</v>
          </cell>
        </row>
        <row r="68">
          <cell r="C68" t="str">
            <v>Juni Pratomo</v>
          </cell>
          <cell r="D68" t="str">
            <v>awak 1</v>
          </cell>
          <cell r="E68">
            <v>24</v>
          </cell>
          <cell r="F68">
            <v>1737775</v>
          </cell>
          <cell r="G68">
            <v>200000</v>
          </cell>
          <cell r="H68">
            <v>1937775</v>
          </cell>
          <cell r="I68">
            <v>12000</v>
          </cell>
          <cell r="J68">
            <v>20000</v>
          </cell>
          <cell r="K68">
            <v>0</v>
          </cell>
          <cell r="L68">
            <v>0</v>
          </cell>
          <cell r="M68">
            <v>768000</v>
          </cell>
          <cell r="N68">
            <v>2705775</v>
          </cell>
          <cell r="O68">
            <v>19377.75</v>
          </cell>
          <cell r="P68">
            <v>38755.5</v>
          </cell>
          <cell r="Q68">
            <v>19377.75</v>
          </cell>
          <cell r="R68">
            <v>2628264</v>
          </cell>
          <cell r="S68">
            <v>0</v>
          </cell>
        </row>
        <row r="69">
          <cell r="C69" t="str">
            <v>Kamarudin</v>
          </cell>
          <cell r="D69" t="str">
            <v>awak 1</v>
          </cell>
          <cell r="E69">
            <v>18</v>
          </cell>
          <cell r="F69">
            <v>1737775</v>
          </cell>
          <cell r="G69">
            <v>200000</v>
          </cell>
          <cell r="H69">
            <v>1937775</v>
          </cell>
          <cell r="I69">
            <v>12000</v>
          </cell>
          <cell r="J69">
            <v>20000</v>
          </cell>
          <cell r="K69">
            <v>0</v>
          </cell>
          <cell r="L69">
            <v>0</v>
          </cell>
          <cell r="M69">
            <v>576000</v>
          </cell>
          <cell r="N69">
            <v>2513775</v>
          </cell>
          <cell r="O69">
            <v>19377.75</v>
          </cell>
          <cell r="P69">
            <v>38755.5</v>
          </cell>
          <cell r="Q69">
            <v>19377.75</v>
          </cell>
          <cell r="R69">
            <v>2436264</v>
          </cell>
          <cell r="S69">
            <v>0</v>
          </cell>
        </row>
        <row r="70">
          <cell r="C70" t="str">
            <v>Khaidir Kurniawan</v>
          </cell>
          <cell r="D70" t="str">
            <v>awak 1</v>
          </cell>
          <cell r="E70">
            <v>23</v>
          </cell>
          <cell r="F70">
            <v>1737775</v>
          </cell>
          <cell r="G70">
            <v>200000</v>
          </cell>
          <cell r="H70">
            <v>1937775</v>
          </cell>
          <cell r="I70">
            <v>12000</v>
          </cell>
          <cell r="J70">
            <v>20000</v>
          </cell>
          <cell r="K70">
            <v>0</v>
          </cell>
          <cell r="L70">
            <v>0</v>
          </cell>
          <cell r="M70">
            <v>736000</v>
          </cell>
          <cell r="N70">
            <v>2673775</v>
          </cell>
          <cell r="O70">
            <v>19377.75</v>
          </cell>
          <cell r="P70">
            <v>38755.5</v>
          </cell>
          <cell r="Q70">
            <v>19377.75</v>
          </cell>
          <cell r="R70">
            <v>2596264</v>
          </cell>
          <cell r="S70">
            <v>0</v>
          </cell>
        </row>
        <row r="71">
          <cell r="C71" t="str">
            <v>Khairul Saleh</v>
          </cell>
          <cell r="D71" t="str">
            <v>awak 1</v>
          </cell>
          <cell r="E71">
            <v>27</v>
          </cell>
          <cell r="F71">
            <v>1737775</v>
          </cell>
          <cell r="G71">
            <v>200000</v>
          </cell>
          <cell r="H71">
            <v>1937775</v>
          </cell>
          <cell r="I71">
            <v>12000</v>
          </cell>
          <cell r="J71">
            <v>20000</v>
          </cell>
          <cell r="K71">
            <v>0</v>
          </cell>
          <cell r="L71">
            <v>0</v>
          </cell>
          <cell r="M71">
            <v>864000</v>
          </cell>
          <cell r="N71">
            <v>2801775</v>
          </cell>
          <cell r="O71">
            <v>19377.75</v>
          </cell>
          <cell r="P71">
            <v>38755.5</v>
          </cell>
          <cell r="Q71">
            <v>19377.75</v>
          </cell>
          <cell r="R71">
            <v>2724264</v>
          </cell>
          <cell r="S71">
            <v>0</v>
          </cell>
        </row>
        <row r="72">
          <cell r="C72" t="str">
            <v>Komarudin</v>
          </cell>
          <cell r="D72" t="str">
            <v>awak 1</v>
          </cell>
          <cell r="E72">
            <v>20</v>
          </cell>
          <cell r="F72">
            <v>1737775</v>
          </cell>
          <cell r="G72">
            <v>200000</v>
          </cell>
          <cell r="H72">
            <v>1937775</v>
          </cell>
          <cell r="I72">
            <v>12000</v>
          </cell>
          <cell r="J72">
            <v>20000</v>
          </cell>
          <cell r="K72">
            <v>0</v>
          </cell>
          <cell r="L72">
            <v>0</v>
          </cell>
          <cell r="M72">
            <v>640000</v>
          </cell>
          <cell r="N72">
            <v>2577775</v>
          </cell>
          <cell r="O72">
            <v>19377.75</v>
          </cell>
          <cell r="P72">
            <v>38755.5</v>
          </cell>
          <cell r="Q72">
            <v>19377.75</v>
          </cell>
          <cell r="R72">
            <v>2500264</v>
          </cell>
          <cell r="S72">
            <v>0</v>
          </cell>
        </row>
        <row r="73">
          <cell r="C73" t="str">
            <v>M.Amin</v>
          </cell>
          <cell r="D73" t="str">
            <v>awak 1</v>
          </cell>
          <cell r="E73">
            <v>21</v>
          </cell>
          <cell r="F73">
            <v>1737775</v>
          </cell>
          <cell r="G73">
            <v>200000</v>
          </cell>
          <cell r="H73">
            <v>1937775</v>
          </cell>
          <cell r="I73">
            <v>12000</v>
          </cell>
          <cell r="J73">
            <v>20000</v>
          </cell>
          <cell r="K73">
            <v>0</v>
          </cell>
          <cell r="L73">
            <v>0</v>
          </cell>
          <cell r="M73">
            <v>672000</v>
          </cell>
          <cell r="N73">
            <v>2609775</v>
          </cell>
          <cell r="O73">
            <v>19377.75</v>
          </cell>
          <cell r="P73">
            <v>38755.5</v>
          </cell>
          <cell r="Q73">
            <v>19377.75</v>
          </cell>
          <cell r="R73">
            <v>2532264</v>
          </cell>
          <cell r="S73">
            <v>0</v>
          </cell>
        </row>
        <row r="74">
          <cell r="C74" t="str">
            <v>M.Darmawi</v>
          </cell>
          <cell r="D74" t="str">
            <v>awak 1</v>
          </cell>
          <cell r="E74">
            <v>22</v>
          </cell>
          <cell r="F74">
            <v>1737775</v>
          </cell>
          <cell r="G74">
            <v>200000</v>
          </cell>
          <cell r="H74">
            <v>1937775</v>
          </cell>
          <cell r="I74">
            <v>12000</v>
          </cell>
          <cell r="J74">
            <v>20000</v>
          </cell>
          <cell r="K74">
            <v>0</v>
          </cell>
          <cell r="L74">
            <v>0</v>
          </cell>
          <cell r="M74">
            <v>704000</v>
          </cell>
          <cell r="N74">
            <v>2641775</v>
          </cell>
          <cell r="O74">
            <v>19377.75</v>
          </cell>
          <cell r="P74">
            <v>38755.5</v>
          </cell>
          <cell r="Q74">
            <v>19377.75</v>
          </cell>
          <cell r="R74">
            <v>2564264</v>
          </cell>
          <cell r="S74">
            <v>0</v>
          </cell>
        </row>
        <row r="75">
          <cell r="C75" t="str">
            <v>Sabikun</v>
          </cell>
          <cell r="D75" t="str">
            <v>awak 1</v>
          </cell>
          <cell r="E75">
            <v>22</v>
          </cell>
          <cell r="F75">
            <v>1737775</v>
          </cell>
          <cell r="G75">
            <v>200000</v>
          </cell>
          <cell r="H75">
            <v>1937775</v>
          </cell>
          <cell r="I75">
            <v>12000</v>
          </cell>
          <cell r="J75">
            <v>20000</v>
          </cell>
          <cell r="K75">
            <v>0</v>
          </cell>
          <cell r="L75">
            <v>0</v>
          </cell>
          <cell r="M75">
            <v>704000</v>
          </cell>
          <cell r="N75">
            <v>2641775</v>
          </cell>
          <cell r="O75">
            <v>19377.75</v>
          </cell>
          <cell r="P75">
            <v>38755.5</v>
          </cell>
          <cell r="Q75">
            <v>19377.75</v>
          </cell>
          <cell r="R75">
            <v>2564264</v>
          </cell>
          <cell r="S75">
            <v>0</v>
          </cell>
        </row>
        <row r="76">
          <cell r="C76" t="str">
            <v>Maswir</v>
          </cell>
          <cell r="D76" t="str">
            <v>awak 1</v>
          </cell>
          <cell r="E76">
            <v>26</v>
          </cell>
          <cell r="F76">
            <v>1737775</v>
          </cell>
          <cell r="G76">
            <v>200000</v>
          </cell>
          <cell r="H76">
            <v>1937775</v>
          </cell>
          <cell r="I76">
            <v>12000</v>
          </cell>
          <cell r="J76">
            <v>20000</v>
          </cell>
          <cell r="K76">
            <v>0</v>
          </cell>
          <cell r="L76">
            <v>0</v>
          </cell>
          <cell r="M76">
            <v>832000</v>
          </cell>
          <cell r="N76">
            <v>2769775</v>
          </cell>
          <cell r="O76">
            <v>19377.75</v>
          </cell>
          <cell r="P76">
            <v>38755.5</v>
          </cell>
          <cell r="Q76">
            <v>19377.75</v>
          </cell>
          <cell r="R76">
            <v>2692264</v>
          </cell>
          <cell r="S76">
            <v>0</v>
          </cell>
        </row>
        <row r="77">
          <cell r="C77" t="str">
            <v>Mukhni Nagur</v>
          </cell>
          <cell r="D77" t="str">
            <v>awak 1</v>
          </cell>
          <cell r="E77">
            <v>20</v>
          </cell>
          <cell r="F77">
            <v>1737775</v>
          </cell>
          <cell r="G77">
            <v>200000</v>
          </cell>
          <cell r="H77">
            <v>1937775</v>
          </cell>
          <cell r="I77">
            <v>12000</v>
          </cell>
          <cell r="J77">
            <v>20000</v>
          </cell>
          <cell r="K77">
            <v>0</v>
          </cell>
          <cell r="L77">
            <v>0</v>
          </cell>
          <cell r="M77">
            <v>640000</v>
          </cell>
          <cell r="N77">
            <v>2577775</v>
          </cell>
          <cell r="O77">
            <v>19377.75</v>
          </cell>
          <cell r="P77">
            <v>38755.5</v>
          </cell>
          <cell r="Q77">
            <v>19377.75</v>
          </cell>
          <cell r="R77">
            <v>2500264</v>
          </cell>
          <cell r="S77">
            <v>0</v>
          </cell>
        </row>
        <row r="78">
          <cell r="C78" t="str">
            <v>Mukhnizen</v>
          </cell>
          <cell r="D78" t="str">
            <v>awak 1</v>
          </cell>
          <cell r="E78">
            <v>27</v>
          </cell>
          <cell r="F78">
            <v>1737775</v>
          </cell>
          <cell r="G78">
            <v>200000</v>
          </cell>
          <cell r="H78">
            <v>1937775</v>
          </cell>
          <cell r="I78">
            <v>12000</v>
          </cell>
          <cell r="J78">
            <v>20000</v>
          </cell>
          <cell r="K78">
            <v>0</v>
          </cell>
          <cell r="L78">
            <v>0</v>
          </cell>
          <cell r="M78">
            <v>864000</v>
          </cell>
          <cell r="N78">
            <v>2801775</v>
          </cell>
          <cell r="O78">
            <v>19377.75</v>
          </cell>
          <cell r="P78">
            <v>38755.5</v>
          </cell>
          <cell r="Q78">
            <v>19377.75</v>
          </cell>
          <cell r="R78">
            <v>2724264</v>
          </cell>
          <cell r="S78">
            <v>0</v>
          </cell>
        </row>
        <row r="79">
          <cell r="C79" t="str">
            <v>Mulkan Tambunan</v>
          </cell>
          <cell r="D79" t="str">
            <v>awak 1</v>
          </cell>
          <cell r="E79">
            <v>28</v>
          </cell>
          <cell r="F79">
            <v>1737775</v>
          </cell>
          <cell r="G79">
            <v>200000</v>
          </cell>
          <cell r="H79">
            <v>1937775</v>
          </cell>
          <cell r="I79">
            <v>12000</v>
          </cell>
          <cell r="J79">
            <v>20000</v>
          </cell>
          <cell r="K79">
            <v>0</v>
          </cell>
          <cell r="L79">
            <v>0</v>
          </cell>
          <cell r="M79">
            <v>896000</v>
          </cell>
          <cell r="N79">
            <v>2833775</v>
          </cell>
          <cell r="O79">
            <v>19377.75</v>
          </cell>
          <cell r="P79">
            <v>38755.5</v>
          </cell>
          <cell r="Q79">
            <v>19377.75</v>
          </cell>
          <cell r="R79">
            <v>2756264</v>
          </cell>
          <cell r="S79">
            <v>0</v>
          </cell>
        </row>
        <row r="80">
          <cell r="C80" t="str">
            <v>Nora</v>
          </cell>
          <cell r="D80" t="str">
            <v>awak 1</v>
          </cell>
          <cell r="E80">
            <v>22</v>
          </cell>
          <cell r="F80">
            <v>1737775</v>
          </cell>
          <cell r="G80">
            <v>200000</v>
          </cell>
          <cell r="H80">
            <v>1937775</v>
          </cell>
          <cell r="I80">
            <v>12000</v>
          </cell>
          <cell r="J80">
            <v>20000</v>
          </cell>
          <cell r="K80">
            <v>0</v>
          </cell>
          <cell r="L80">
            <v>0</v>
          </cell>
          <cell r="M80">
            <v>704000</v>
          </cell>
          <cell r="N80">
            <v>2641775</v>
          </cell>
          <cell r="O80">
            <v>19377.75</v>
          </cell>
          <cell r="P80">
            <v>38755.5</v>
          </cell>
          <cell r="Q80">
            <v>19377.75</v>
          </cell>
          <cell r="R80">
            <v>2564264</v>
          </cell>
          <cell r="S80">
            <v>0</v>
          </cell>
        </row>
        <row r="81">
          <cell r="C81" t="str">
            <v>Pangodian S</v>
          </cell>
          <cell r="D81" t="str">
            <v>awak 1</v>
          </cell>
          <cell r="E81">
            <v>25</v>
          </cell>
          <cell r="F81">
            <v>1737775</v>
          </cell>
          <cell r="G81">
            <v>200000</v>
          </cell>
          <cell r="H81">
            <v>1937775</v>
          </cell>
          <cell r="I81">
            <v>12000</v>
          </cell>
          <cell r="J81">
            <v>20000</v>
          </cell>
          <cell r="K81">
            <v>0</v>
          </cell>
          <cell r="L81">
            <v>0</v>
          </cell>
          <cell r="M81">
            <v>800000</v>
          </cell>
          <cell r="N81">
            <v>2737775</v>
          </cell>
          <cell r="O81">
            <v>19377.75</v>
          </cell>
          <cell r="P81">
            <v>38755.5</v>
          </cell>
          <cell r="Q81">
            <v>19377.75</v>
          </cell>
          <cell r="R81">
            <v>2660264</v>
          </cell>
          <cell r="S81">
            <v>0</v>
          </cell>
        </row>
        <row r="82">
          <cell r="C82" t="str">
            <v>Pardius</v>
          </cell>
          <cell r="D82" t="str">
            <v>awak 1</v>
          </cell>
          <cell r="E82">
            <v>28</v>
          </cell>
          <cell r="F82">
            <v>1737775</v>
          </cell>
          <cell r="G82">
            <v>200000</v>
          </cell>
          <cell r="H82">
            <v>1937775</v>
          </cell>
          <cell r="I82">
            <v>12000</v>
          </cell>
          <cell r="J82">
            <v>20000</v>
          </cell>
          <cell r="K82">
            <v>0</v>
          </cell>
          <cell r="L82">
            <v>0</v>
          </cell>
          <cell r="M82">
            <v>896000</v>
          </cell>
          <cell r="N82">
            <v>2833775</v>
          </cell>
          <cell r="O82">
            <v>19377.75</v>
          </cell>
          <cell r="P82">
            <v>38755.5</v>
          </cell>
          <cell r="Q82">
            <v>19377.75</v>
          </cell>
          <cell r="R82">
            <v>2756264</v>
          </cell>
          <cell r="S82">
            <v>0</v>
          </cell>
        </row>
        <row r="83">
          <cell r="C83" t="str">
            <v>Petrus Sembiring</v>
          </cell>
          <cell r="D83" t="str">
            <v>awak 1</v>
          </cell>
          <cell r="E83">
            <v>28</v>
          </cell>
          <cell r="F83">
            <v>1737775</v>
          </cell>
          <cell r="G83">
            <v>200000</v>
          </cell>
          <cell r="H83">
            <v>1937775</v>
          </cell>
          <cell r="I83">
            <v>12000</v>
          </cell>
          <cell r="J83">
            <v>20000</v>
          </cell>
          <cell r="K83">
            <v>0</v>
          </cell>
          <cell r="L83">
            <v>0</v>
          </cell>
          <cell r="M83">
            <v>896000</v>
          </cell>
          <cell r="N83">
            <v>2833775</v>
          </cell>
          <cell r="O83">
            <v>19377.75</v>
          </cell>
          <cell r="P83">
            <v>38755.5</v>
          </cell>
          <cell r="Q83">
            <v>19377.75</v>
          </cell>
          <cell r="R83">
            <v>2756264</v>
          </cell>
          <cell r="S83">
            <v>0</v>
          </cell>
        </row>
        <row r="84">
          <cell r="C84" t="str">
            <v>Purmina Jaya</v>
          </cell>
          <cell r="D84" t="str">
            <v>awak 1</v>
          </cell>
          <cell r="E84">
            <v>26</v>
          </cell>
          <cell r="F84">
            <v>1737775</v>
          </cell>
          <cell r="G84">
            <v>200000</v>
          </cell>
          <cell r="H84">
            <v>1937775</v>
          </cell>
          <cell r="I84">
            <v>12000</v>
          </cell>
          <cell r="J84">
            <v>20000</v>
          </cell>
          <cell r="K84">
            <v>0</v>
          </cell>
          <cell r="L84">
            <v>0</v>
          </cell>
          <cell r="M84">
            <v>832000</v>
          </cell>
          <cell r="N84">
            <v>2769775</v>
          </cell>
          <cell r="O84">
            <v>19377.75</v>
          </cell>
          <cell r="P84">
            <v>38755.5</v>
          </cell>
          <cell r="Q84">
            <v>19377.75</v>
          </cell>
          <cell r="R84">
            <v>2692264</v>
          </cell>
          <cell r="S84">
            <v>0</v>
          </cell>
        </row>
        <row r="85">
          <cell r="C85" t="str">
            <v>Ramli</v>
          </cell>
          <cell r="D85" t="str">
            <v>awak 1</v>
          </cell>
          <cell r="E85">
            <v>27</v>
          </cell>
          <cell r="F85">
            <v>1737775</v>
          </cell>
          <cell r="G85">
            <v>200000</v>
          </cell>
          <cell r="H85">
            <v>1937775</v>
          </cell>
          <cell r="I85">
            <v>12000</v>
          </cell>
          <cell r="J85">
            <v>20000</v>
          </cell>
          <cell r="K85">
            <v>0</v>
          </cell>
          <cell r="L85">
            <v>0</v>
          </cell>
          <cell r="M85">
            <v>864000</v>
          </cell>
          <cell r="N85">
            <v>2801775</v>
          </cell>
          <cell r="O85">
            <v>19377.75</v>
          </cell>
          <cell r="P85">
            <v>38755.5</v>
          </cell>
          <cell r="Q85">
            <v>19377.75</v>
          </cell>
          <cell r="R85">
            <v>2724264</v>
          </cell>
          <cell r="S85">
            <v>0</v>
          </cell>
        </row>
        <row r="86">
          <cell r="C86" t="str">
            <v>Riduan</v>
          </cell>
          <cell r="D86" t="str">
            <v>awak 1</v>
          </cell>
          <cell r="E86">
            <v>18</v>
          </cell>
          <cell r="F86">
            <v>1737775</v>
          </cell>
          <cell r="G86">
            <v>200000</v>
          </cell>
          <cell r="H86">
            <v>1937775</v>
          </cell>
          <cell r="I86">
            <v>12000</v>
          </cell>
          <cell r="J86">
            <v>20000</v>
          </cell>
          <cell r="K86">
            <v>0</v>
          </cell>
          <cell r="L86">
            <v>0</v>
          </cell>
          <cell r="M86">
            <v>576000</v>
          </cell>
          <cell r="N86">
            <v>2513775</v>
          </cell>
          <cell r="O86">
            <v>19377.75</v>
          </cell>
          <cell r="P86">
            <v>38755.5</v>
          </cell>
          <cell r="Q86">
            <v>19377.75</v>
          </cell>
          <cell r="R86">
            <v>2436264</v>
          </cell>
          <cell r="S86">
            <v>0</v>
          </cell>
        </row>
        <row r="87">
          <cell r="C87" t="str">
            <v>Ronald Wilsen Situmorang</v>
          </cell>
          <cell r="D87" t="str">
            <v>awak 1</v>
          </cell>
          <cell r="E87">
            <v>31</v>
          </cell>
          <cell r="F87">
            <v>1737775</v>
          </cell>
          <cell r="G87">
            <v>200000</v>
          </cell>
          <cell r="H87">
            <v>1937775</v>
          </cell>
          <cell r="I87">
            <v>12000</v>
          </cell>
          <cell r="J87">
            <v>20000</v>
          </cell>
          <cell r="K87">
            <v>0</v>
          </cell>
          <cell r="L87">
            <v>0</v>
          </cell>
          <cell r="M87">
            <v>992000</v>
          </cell>
          <cell r="N87">
            <v>2929775</v>
          </cell>
          <cell r="O87">
            <v>19377.75</v>
          </cell>
          <cell r="P87">
            <v>38755.5</v>
          </cell>
          <cell r="Q87">
            <v>19377.75</v>
          </cell>
          <cell r="R87">
            <v>2852264</v>
          </cell>
          <cell r="S87">
            <v>0</v>
          </cell>
        </row>
        <row r="88">
          <cell r="C88" t="str">
            <v>Roni Chandra</v>
          </cell>
          <cell r="D88" t="str">
            <v>awak 1</v>
          </cell>
          <cell r="E88">
            <v>25</v>
          </cell>
          <cell r="F88">
            <v>1737775</v>
          </cell>
          <cell r="G88">
            <v>200000</v>
          </cell>
          <cell r="H88">
            <v>1937775</v>
          </cell>
          <cell r="I88">
            <v>12000</v>
          </cell>
          <cell r="J88">
            <v>20000</v>
          </cell>
          <cell r="K88">
            <v>0</v>
          </cell>
          <cell r="L88">
            <v>0</v>
          </cell>
          <cell r="M88">
            <v>800000</v>
          </cell>
          <cell r="N88">
            <v>2737775</v>
          </cell>
          <cell r="O88">
            <v>19377.75</v>
          </cell>
          <cell r="P88">
            <v>38755.5</v>
          </cell>
          <cell r="Q88">
            <v>19377.75</v>
          </cell>
          <cell r="R88">
            <v>2660264</v>
          </cell>
          <cell r="S88">
            <v>0</v>
          </cell>
        </row>
        <row r="89">
          <cell r="C89" t="str">
            <v>Rudianto</v>
          </cell>
          <cell r="D89" t="str">
            <v>awak 1</v>
          </cell>
          <cell r="E89">
            <v>29</v>
          </cell>
          <cell r="F89">
            <v>1737775</v>
          </cell>
          <cell r="G89">
            <v>200000</v>
          </cell>
          <cell r="H89">
            <v>1937775</v>
          </cell>
          <cell r="I89">
            <v>12000</v>
          </cell>
          <cell r="J89">
            <v>20000</v>
          </cell>
          <cell r="K89">
            <v>0</v>
          </cell>
          <cell r="L89">
            <v>0</v>
          </cell>
          <cell r="M89">
            <v>928000</v>
          </cell>
          <cell r="N89">
            <v>2865775</v>
          </cell>
          <cell r="O89">
            <v>19377.75</v>
          </cell>
          <cell r="P89">
            <v>38755.5</v>
          </cell>
          <cell r="Q89">
            <v>19377.75</v>
          </cell>
          <cell r="R89">
            <v>2788264</v>
          </cell>
          <cell r="S89">
            <v>0</v>
          </cell>
        </row>
        <row r="90">
          <cell r="C90" t="str">
            <v>Sahbana</v>
          </cell>
          <cell r="D90" t="str">
            <v>awak 1</v>
          </cell>
          <cell r="E90">
            <v>28</v>
          </cell>
          <cell r="F90">
            <v>1737775</v>
          </cell>
          <cell r="G90">
            <v>200000</v>
          </cell>
          <cell r="H90">
            <v>1937775</v>
          </cell>
          <cell r="I90">
            <v>12000</v>
          </cell>
          <cell r="J90">
            <v>20000</v>
          </cell>
          <cell r="K90">
            <v>0</v>
          </cell>
          <cell r="L90">
            <v>0</v>
          </cell>
          <cell r="M90">
            <v>896000</v>
          </cell>
          <cell r="N90">
            <v>2833775</v>
          </cell>
          <cell r="O90">
            <v>19377.75</v>
          </cell>
          <cell r="P90">
            <v>38755.5</v>
          </cell>
          <cell r="Q90">
            <v>19377.75</v>
          </cell>
          <cell r="R90">
            <v>2756264</v>
          </cell>
          <cell r="S90">
            <v>0</v>
          </cell>
        </row>
        <row r="91">
          <cell r="C91" t="str">
            <v>Sahril</v>
          </cell>
          <cell r="D91" t="str">
            <v>awak 1</v>
          </cell>
          <cell r="E91">
            <v>24</v>
          </cell>
          <cell r="F91">
            <v>1737775</v>
          </cell>
          <cell r="G91">
            <v>200000</v>
          </cell>
          <cell r="H91">
            <v>1937775</v>
          </cell>
          <cell r="I91">
            <v>12000</v>
          </cell>
          <cell r="J91">
            <v>20000</v>
          </cell>
          <cell r="K91">
            <v>0</v>
          </cell>
          <cell r="L91">
            <v>0</v>
          </cell>
          <cell r="M91">
            <v>768000</v>
          </cell>
          <cell r="N91">
            <v>2705775</v>
          </cell>
          <cell r="O91">
            <v>19377.75</v>
          </cell>
          <cell r="P91">
            <v>38755.5</v>
          </cell>
          <cell r="Q91">
            <v>19377.75</v>
          </cell>
          <cell r="R91">
            <v>2628264</v>
          </cell>
          <cell r="S91">
            <v>0</v>
          </cell>
        </row>
        <row r="92">
          <cell r="C92" t="str">
            <v>Salmi. S</v>
          </cell>
          <cell r="D92" t="str">
            <v>awak 1</v>
          </cell>
          <cell r="E92">
            <v>26</v>
          </cell>
          <cell r="F92">
            <v>1737775</v>
          </cell>
          <cell r="G92">
            <v>200000</v>
          </cell>
          <cell r="H92">
            <v>1937775</v>
          </cell>
          <cell r="I92">
            <v>12000</v>
          </cell>
          <cell r="J92">
            <v>20000</v>
          </cell>
          <cell r="K92">
            <v>0</v>
          </cell>
          <cell r="L92">
            <v>0</v>
          </cell>
          <cell r="M92">
            <v>832000</v>
          </cell>
          <cell r="N92">
            <v>2769775</v>
          </cell>
          <cell r="O92">
            <v>19377.75</v>
          </cell>
          <cell r="P92">
            <v>38755.5</v>
          </cell>
          <cell r="Q92">
            <v>19377.75</v>
          </cell>
          <cell r="R92">
            <v>2692264</v>
          </cell>
          <cell r="S92">
            <v>0</v>
          </cell>
        </row>
        <row r="93">
          <cell r="C93" t="str">
            <v>Saparudin</v>
          </cell>
          <cell r="D93" t="str">
            <v>awak 1</v>
          </cell>
          <cell r="E93">
            <v>24</v>
          </cell>
          <cell r="F93">
            <v>1737775</v>
          </cell>
          <cell r="G93">
            <v>200000</v>
          </cell>
          <cell r="H93">
            <v>1937775</v>
          </cell>
          <cell r="I93">
            <v>12000</v>
          </cell>
          <cell r="J93">
            <v>20000</v>
          </cell>
          <cell r="K93">
            <v>0</v>
          </cell>
          <cell r="L93">
            <v>0</v>
          </cell>
          <cell r="M93">
            <v>768000</v>
          </cell>
          <cell r="N93">
            <v>2705775</v>
          </cell>
          <cell r="O93">
            <v>19377.75</v>
          </cell>
          <cell r="P93">
            <v>38755.5</v>
          </cell>
          <cell r="Q93">
            <v>19377.75</v>
          </cell>
          <cell r="R93">
            <v>2628264</v>
          </cell>
          <cell r="S93">
            <v>0</v>
          </cell>
        </row>
        <row r="94">
          <cell r="C94" t="str">
            <v>Saprianto</v>
          </cell>
          <cell r="D94" t="str">
            <v>awak 1</v>
          </cell>
          <cell r="E94">
            <v>23</v>
          </cell>
          <cell r="F94">
            <v>1737775</v>
          </cell>
          <cell r="G94">
            <v>200000</v>
          </cell>
          <cell r="H94">
            <v>1937775</v>
          </cell>
          <cell r="I94">
            <v>12000</v>
          </cell>
          <cell r="J94">
            <v>20000</v>
          </cell>
          <cell r="K94">
            <v>0</v>
          </cell>
          <cell r="L94">
            <v>0</v>
          </cell>
          <cell r="M94">
            <v>736000</v>
          </cell>
          <cell r="N94">
            <v>2673775</v>
          </cell>
          <cell r="O94">
            <v>19377.75</v>
          </cell>
          <cell r="P94">
            <v>38755.5</v>
          </cell>
          <cell r="Q94">
            <v>19377.75</v>
          </cell>
          <cell r="R94">
            <v>2596264</v>
          </cell>
          <cell r="S94">
            <v>0</v>
          </cell>
        </row>
        <row r="95">
          <cell r="C95" t="str">
            <v>Sarju</v>
          </cell>
          <cell r="D95" t="str">
            <v>awak 1</v>
          </cell>
          <cell r="E95">
            <v>24</v>
          </cell>
          <cell r="F95">
            <v>1737775</v>
          </cell>
          <cell r="G95">
            <v>200000</v>
          </cell>
          <cell r="H95">
            <v>1937775</v>
          </cell>
          <cell r="I95">
            <v>12000</v>
          </cell>
          <cell r="J95">
            <v>20000</v>
          </cell>
          <cell r="K95">
            <v>0</v>
          </cell>
          <cell r="L95">
            <v>0</v>
          </cell>
          <cell r="M95">
            <v>768000</v>
          </cell>
          <cell r="N95">
            <v>2705775</v>
          </cell>
          <cell r="O95">
            <v>19377.75</v>
          </cell>
          <cell r="P95">
            <v>38755.5</v>
          </cell>
          <cell r="Q95">
            <v>19377.75</v>
          </cell>
          <cell r="R95">
            <v>2628264</v>
          </cell>
          <cell r="S95">
            <v>0</v>
          </cell>
        </row>
        <row r="96">
          <cell r="C96" t="str">
            <v>Sintong Nauli Rambe</v>
          </cell>
          <cell r="D96" t="str">
            <v>awak 1</v>
          </cell>
          <cell r="E96">
            <v>19</v>
          </cell>
          <cell r="F96">
            <v>1737775</v>
          </cell>
          <cell r="G96">
            <v>200000</v>
          </cell>
          <cell r="H96">
            <v>1937775</v>
          </cell>
          <cell r="I96">
            <v>12000</v>
          </cell>
          <cell r="J96">
            <v>20000</v>
          </cell>
          <cell r="K96">
            <v>0</v>
          </cell>
          <cell r="L96">
            <v>0</v>
          </cell>
          <cell r="M96">
            <v>608000</v>
          </cell>
          <cell r="N96">
            <v>2545775</v>
          </cell>
          <cell r="O96">
            <v>19377.75</v>
          </cell>
          <cell r="P96">
            <v>38755.5</v>
          </cell>
          <cell r="Q96">
            <v>19377.75</v>
          </cell>
          <cell r="R96">
            <v>2468264</v>
          </cell>
          <cell r="S96">
            <v>0</v>
          </cell>
        </row>
        <row r="97">
          <cell r="C97" t="str">
            <v>Slamet Sayuti</v>
          </cell>
          <cell r="D97" t="str">
            <v>awak 1</v>
          </cell>
          <cell r="E97">
            <v>23</v>
          </cell>
          <cell r="F97">
            <v>1737775</v>
          </cell>
          <cell r="G97">
            <v>200000</v>
          </cell>
          <cell r="H97">
            <v>1937775</v>
          </cell>
          <cell r="I97">
            <v>12000</v>
          </cell>
          <cell r="J97">
            <v>20000</v>
          </cell>
          <cell r="K97">
            <v>0</v>
          </cell>
          <cell r="L97">
            <v>0</v>
          </cell>
          <cell r="M97">
            <v>736000</v>
          </cell>
          <cell r="N97">
            <v>2673775</v>
          </cell>
          <cell r="O97">
            <v>19377.75</v>
          </cell>
          <cell r="P97">
            <v>38755.5</v>
          </cell>
          <cell r="Q97">
            <v>19377.75</v>
          </cell>
          <cell r="R97">
            <v>2596264</v>
          </cell>
          <cell r="S97">
            <v>0</v>
          </cell>
        </row>
        <row r="98">
          <cell r="C98" t="str">
            <v>Sobat Sitepu</v>
          </cell>
          <cell r="D98" t="str">
            <v>awak 1</v>
          </cell>
          <cell r="E98">
            <v>20</v>
          </cell>
          <cell r="F98">
            <v>1737775</v>
          </cell>
          <cell r="G98">
            <v>200000</v>
          </cell>
          <cell r="H98">
            <v>1937775</v>
          </cell>
          <cell r="I98">
            <v>12000</v>
          </cell>
          <cell r="J98">
            <v>20000</v>
          </cell>
          <cell r="K98">
            <v>0</v>
          </cell>
          <cell r="L98">
            <v>0</v>
          </cell>
          <cell r="M98">
            <v>640000</v>
          </cell>
          <cell r="N98">
            <v>2577775</v>
          </cell>
          <cell r="O98">
            <v>19377.75</v>
          </cell>
          <cell r="P98">
            <v>38755.5</v>
          </cell>
          <cell r="Q98">
            <v>19377.75</v>
          </cell>
          <cell r="R98">
            <v>2500264</v>
          </cell>
          <cell r="S98">
            <v>0</v>
          </cell>
        </row>
        <row r="99">
          <cell r="C99" t="str">
            <v>Sugiman</v>
          </cell>
          <cell r="D99" t="str">
            <v>awak 1</v>
          </cell>
          <cell r="E99">
            <v>24</v>
          </cell>
          <cell r="F99">
            <v>1737775</v>
          </cell>
          <cell r="G99">
            <v>200000</v>
          </cell>
          <cell r="H99">
            <v>1937775</v>
          </cell>
          <cell r="I99">
            <v>12000</v>
          </cell>
          <cell r="J99">
            <v>20000</v>
          </cell>
          <cell r="K99">
            <v>0</v>
          </cell>
          <cell r="L99">
            <v>0</v>
          </cell>
          <cell r="M99">
            <v>768000</v>
          </cell>
          <cell r="N99">
            <v>2705775</v>
          </cell>
          <cell r="O99">
            <v>19377.75</v>
          </cell>
          <cell r="P99">
            <v>38755.5</v>
          </cell>
          <cell r="Q99">
            <v>19377.75</v>
          </cell>
          <cell r="R99">
            <v>2628264</v>
          </cell>
          <cell r="S99">
            <v>0</v>
          </cell>
        </row>
        <row r="100">
          <cell r="C100" t="str">
            <v>Sukiawan</v>
          </cell>
          <cell r="D100" t="str">
            <v>awak 1</v>
          </cell>
          <cell r="E100">
            <v>23</v>
          </cell>
          <cell r="F100">
            <v>1737775</v>
          </cell>
          <cell r="G100">
            <v>200000</v>
          </cell>
          <cell r="H100">
            <v>1937775</v>
          </cell>
          <cell r="I100">
            <v>12000</v>
          </cell>
          <cell r="J100">
            <v>20000</v>
          </cell>
          <cell r="K100">
            <v>0</v>
          </cell>
          <cell r="L100">
            <v>0</v>
          </cell>
          <cell r="M100">
            <v>736000</v>
          </cell>
          <cell r="N100">
            <v>2673775</v>
          </cell>
          <cell r="O100">
            <v>19377.75</v>
          </cell>
          <cell r="P100">
            <v>38755.5</v>
          </cell>
          <cell r="Q100">
            <v>19377.75</v>
          </cell>
          <cell r="R100">
            <v>2596264</v>
          </cell>
          <cell r="S100">
            <v>0</v>
          </cell>
        </row>
        <row r="101">
          <cell r="C101" t="str">
            <v>Sulaiman</v>
          </cell>
          <cell r="D101" t="str">
            <v>awak 1</v>
          </cell>
          <cell r="E101">
            <v>14</v>
          </cell>
          <cell r="F101">
            <v>1737775</v>
          </cell>
          <cell r="G101">
            <v>200000</v>
          </cell>
          <cell r="H101">
            <v>1937775</v>
          </cell>
          <cell r="I101">
            <v>12000</v>
          </cell>
          <cell r="J101">
            <v>20000</v>
          </cell>
          <cell r="K101">
            <v>0</v>
          </cell>
          <cell r="L101">
            <v>0</v>
          </cell>
          <cell r="M101">
            <v>448000</v>
          </cell>
          <cell r="N101">
            <v>2385775</v>
          </cell>
          <cell r="O101">
            <v>19377.75</v>
          </cell>
          <cell r="P101">
            <v>38755.5</v>
          </cell>
          <cell r="Q101">
            <v>19377.75</v>
          </cell>
          <cell r="R101">
            <v>2308264</v>
          </cell>
          <cell r="S101">
            <v>0</v>
          </cell>
        </row>
        <row r="102">
          <cell r="C102" t="str">
            <v>Sunardi</v>
          </cell>
          <cell r="D102" t="str">
            <v>awak 1</v>
          </cell>
          <cell r="E102">
            <v>18</v>
          </cell>
          <cell r="F102">
            <v>1737775</v>
          </cell>
          <cell r="G102">
            <v>200000</v>
          </cell>
          <cell r="H102">
            <v>1937775</v>
          </cell>
          <cell r="I102">
            <v>12000</v>
          </cell>
          <cell r="J102">
            <v>20000</v>
          </cell>
          <cell r="K102">
            <v>0</v>
          </cell>
          <cell r="L102">
            <v>0</v>
          </cell>
          <cell r="M102">
            <v>576000</v>
          </cell>
          <cell r="N102">
            <v>2513775</v>
          </cell>
          <cell r="O102">
            <v>19377.75</v>
          </cell>
          <cell r="P102">
            <v>38755.5</v>
          </cell>
          <cell r="Q102">
            <v>19377.75</v>
          </cell>
          <cell r="R102">
            <v>2436264</v>
          </cell>
          <cell r="S102">
            <v>0</v>
          </cell>
        </row>
        <row r="103">
          <cell r="C103" t="str">
            <v>Sutan Ali Amran Rambe</v>
          </cell>
          <cell r="D103" t="str">
            <v>awak 1</v>
          </cell>
          <cell r="E103">
            <v>29</v>
          </cell>
          <cell r="F103">
            <v>1737775</v>
          </cell>
          <cell r="G103">
            <v>200000</v>
          </cell>
          <cell r="H103">
            <v>1937775</v>
          </cell>
          <cell r="I103">
            <v>12000</v>
          </cell>
          <cell r="J103">
            <v>20000</v>
          </cell>
          <cell r="K103">
            <v>0</v>
          </cell>
          <cell r="L103">
            <v>0</v>
          </cell>
          <cell r="M103">
            <v>928000</v>
          </cell>
          <cell r="N103">
            <v>2865775</v>
          </cell>
          <cell r="O103">
            <v>19377.75</v>
          </cell>
          <cell r="P103">
            <v>38755.5</v>
          </cell>
          <cell r="Q103">
            <v>19377.75</v>
          </cell>
          <cell r="R103">
            <v>2788264</v>
          </cell>
          <cell r="S103">
            <v>0</v>
          </cell>
        </row>
        <row r="104">
          <cell r="C104" t="str">
            <v>Sutiman Wasito</v>
          </cell>
          <cell r="D104" t="str">
            <v>awak 1</v>
          </cell>
          <cell r="E104">
            <v>16</v>
          </cell>
          <cell r="F104">
            <v>1737775</v>
          </cell>
          <cell r="G104">
            <v>200000</v>
          </cell>
          <cell r="H104">
            <v>1937775</v>
          </cell>
          <cell r="I104">
            <v>12000</v>
          </cell>
          <cell r="J104">
            <v>20000</v>
          </cell>
          <cell r="K104">
            <v>0</v>
          </cell>
          <cell r="L104">
            <v>0</v>
          </cell>
          <cell r="M104">
            <v>512000</v>
          </cell>
          <cell r="N104">
            <v>2449775</v>
          </cell>
          <cell r="O104">
            <v>19377.75</v>
          </cell>
          <cell r="P104">
            <v>38755.5</v>
          </cell>
          <cell r="Q104">
            <v>19377.75</v>
          </cell>
          <cell r="R104">
            <v>2372264</v>
          </cell>
          <cell r="S104">
            <v>0</v>
          </cell>
        </row>
        <row r="105">
          <cell r="C105" t="str">
            <v>Syafnidarto</v>
          </cell>
          <cell r="D105" t="str">
            <v>awak 1</v>
          </cell>
          <cell r="E105">
            <v>22</v>
          </cell>
          <cell r="F105">
            <v>1737775</v>
          </cell>
          <cell r="G105">
            <v>200000</v>
          </cell>
          <cell r="H105">
            <v>1937775</v>
          </cell>
          <cell r="I105">
            <v>12000</v>
          </cell>
          <cell r="J105">
            <v>20000</v>
          </cell>
          <cell r="K105">
            <v>0</v>
          </cell>
          <cell r="L105">
            <v>0</v>
          </cell>
          <cell r="M105">
            <v>704000</v>
          </cell>
          <cell r="N105">
            <v>2641775</v>
          </cell>
          <cell r="O105">
            <v>19377.75</v>
          </cell>
          <cell r="P105">
            <v>38755.5</v>
          </cell>
          <cell r="Q105">
            <v>19377.75</v>
          </cell>
          <cell r="R105">
            <v>2564264</v>
          </cell>
          <cell r="S105">
            <v>0</v>
          </cell>
        </row>
        <row r="106">
          <cell r="C106" t="str">
            <v>Syafruddin</v>
          </cell>
          <cell r="D106" t="str">
            <v>awak 1</v>
          </cell>
          <cell r="E106">
            <v>23</v>
          </cell>
          <cell r="F106">
            <v>1737775</v>
          </cell>
          <cell r="G106">
            <v>200000</v>
          </cell>
          <cell r="H106">
            <v>1937775</v>
          </cell>
          <cell r="I106">
            <v>12000</v>
          </cell>
          <cell r="J106">
            <v>20000</v>
          </cell>
          <cell r="K106">
            <v>0</v>
          </cell>
          <cell r="L106">
            <v>0</v>
          </cell>
          <cell r="M106">
            <v>736000</v>
          </cell>
          <cell r="N106">
            <v>2673775</v>
          </cell>
          <cell r="O106">
            <v>19377.75</v>
          </cell>
          <cell r="P106">
            <v>38755.5</v>
          </cell>
          <cell r="Q106">
            <v>19377.75</v>
          </cell>
          <cell r="R106">
            <v>2596264</v>
          </cell>
          <cell r="S106">
            <v>0</v>
          </cell>
        </row>
        <row r="107">
          <cell r="C107" t="str">
            <v>Tibo Tuo Samosir</v>
          </cell>
          <cell r="D107" t="str">
            <v>awak 1</v>
          </cell>
          <cell r="E107">
            <v>27</v>
          </cell>
          <cell r="F107">
            <v>1737775</v>
          </cell>
          <cell r="G107">
            <v>200000</v>
          </cell>
          <cell r="H107">
            <v>1937775</v>
          </cell>
          <cell r="I107">
            <v>12000</v>
          </cell>
          <cell r="J107">
            <v>20000</v>
          </cell>
          <cell r="K107">
            <v>0</v>
          </cell>
          <cell r="L107">
            <v>0</v>
          </cell>
          <cell r="M107">
            <v>864000</v>
          </cell>
          <cell r="N107">
            <v>2801775</v>
          </cell>
          <cell r="O107">
            <v>19377.75</v>
          </cell>
          <cell r="P107">
            <v>38755.5</v>
          </cell>
          <cell r="Q107">
            <v>19377.75</v>
          </cell>
          <cell r="R107">
            <v>2724264</v>
          </cell>
          <cell r="S107">
            <v>0</v>
          </cell>
        </row>
        <row r="108">
          <cell r="C108" t="str">
            <v>Yondrizal</v>
          </cell>
          <cell r="D108" t="str">
            <v>awak 1</v>
          </cell>
          <cell r="E108">
            <v>26</v>
          </cell>
          <cell r="F108">
            <v>1737775</v>
          </cell>
          <cell r="G108">
            <v>200000</v>
          </cell>
          <cell r="H108">
            <v>1937775</v>
          </cell>
          <cell r="I108">
            <v>12000</v>
          </cell>
          <cell r="J108">
            <v>20000</v>
          </cell>
          <cell r="K108">
            <v>0</v>
          </cell>
          <cell r="L108">
            <v>0</v>
          </cell>
          <cell r="M108">
            <v>832000</v>
          </cell>
          <cell r="N108">
            <v>2769775</v>
          </cell>
          <cell r="O108">
            <v>19377.75</v>
          </cell>
          <cell r="P108">
            <v>38755.5</v>
          </cell>
          <cell r="Q108">
            <v>19377.75</v>
          </cell>
          <cell r="R108">
            <v>2692264</v>
          </cell>
          <cell r="S108">
            <v>0</v>
          </cell>
        </row>
        <row r="109">
          <cell r="C109" t="str">
            <v>Yunaldi</v>
          </cell>
          <cell r="D109" t="str">
            <v>awak 1</v>
          </cell>
          <cell r="E109">
            <v>30</v>
          </cell>
          <cell r="F109">
            <v>1737775</v>
          </cell>
          <cell r="G109">
            <v>200000</v>
          </cell>
          <cell r="H109">
            <v>1937775</v>
          </cell>
          <cell r="I109">
            <v>12000</v>
          </cell>
          <cell r="J109">
            <v>20000</v>
          </cell>
          <cell r="K109">
            <v>0</v>
          </cell>
          <cell r="L109">
            <v>0</v>
          </cell>
          <cell r="M109">
            <v>960000</v>
          </cell>
          <cell r="N109">
            <v>2897775</v>
          </cell>
          <cell r="O109">
            <v>19377.75</v>
          </cell>
          <cell r="P109">
            <v>38755.5</v>
          </cell>
          <cell r="Q109">
            <v>19377.75</v>
          </cell>
          <cell r="R109">
            <v>2820264</v>
          </cell>
          <cell r="S109">
            <v>0</v>
          </cell>
        </row>
        <row r="110">
          <cell r="C110" t="str">
            <v>Zaherman</v>
          </cell>
          <cell r="D110" t="str">
            <v>awak 1</v>
          </cell>
          <cell r="E110">
            <v>22</v>
          </cell>
          <cell r="F110">
            <v>1737775</v>
          </cell>
          <cell r="G110">
            <v>200000</v>
          </cell>
          <cell r="H110">
            <v>1937775</v>
          </cell>
          <cell r="I110">
            <v>12000</v>
          </cell>
          <cell r="J110">
            <v>20000</v>
          </cell>
          <cell r="K110">
            <v>0</v>
          </cell>
          <cell r="L110">
            <v>0</v>
          </cell>
          <cell r="M110">
            <v>704000</v>
          </cell>
          <cell r="N110">
            <v>2641775</v>
          </cell>
          <cell r="O110">
            <v>19377.75</v>
          </cell>
          <cell r="P110">
            <v>38755.5</v>
          </cell>
          <cell r="Q110">
            <v>19377.75</v>
          </cell>
          <cell r="R110">
            <v>2564264</v>
          </cell>
          <cell r="S110">
            <v>0</v>
          </cell>
        </row>
        <row r="111">
          <cell r="C111" t="str">
            <v>Zulfikar Arief</v>
          </cell>
          <cell r="D111" t="str">
            <v>awak 1</v>
          </cell>
          <cell r="E111">
            <v>19</v>
          </cell>
          <cell r="F111">
            <v>1737775</v>
          </cell>
          <cell r="G111">
            <v>200000</v>
          </cell>
          <cell r="H111">
            <v>1937775</v>
          </cell>
          <cell r="I111">
            <v>12000</v>
          </cell>
          <cell r="J111">
            <v>20000</v>
          </cell>
          <cell r="K111">
            <v>0</v>
          </cell>
          <cell r="L111">
            <v>0</v>
          </cell>
          <cell r="M111">
            <v>608000</v>
          </cell>
          <cell r="N111">
            <v>2545775</v>
          </cell>
          <cell r="O111">
            <v>19377.75</v>
          </cell>
          <cell r="P111">
            <v>38755.5</v>
          </cell>
          <cell r="Q111">
            <v>19377.75</v>
          </cell>
          <cell r="R111">
            <v>2468264</v>
          </cell>
          <cell r="S111">
            <v>0</v>
          </cell>
        </row>
        <row r="112">
          <cell r="C112" t="str">
            <v>Zulpan Kelana</v>
          </cell>
          <cell r="D112" t="str">
            <v>awak 1</v>
          </cell>
          <cell r="E112">
            <v>22</v>
          </cell>
          <cell r="F112">
            <v>1737775</v>
          </cell>
          <cell r="G112">
            <v>200000</v>
          </cell>
          <cell r="H112">
            <v>1937775</v>
          </cell>
          <cell r="I112">
            <v>12000</v>
          </cell>
          <cell r="J112">
            <v>20000</v>
          </cell>
          <cell r="K112">
            <v>0</v>
          </cell>
          <cell r="L112">
            <v>0</v>
          </cell>
          <cell r="M112">
            <v>704000</v>
          </cell>
          <cell r="N112">
            <v>2641775</v>
          </cell>
          <cell r="O112">
            <v>19377.75</v>
          </cell>
          <cell r="P112">
            <v>38755.5</v>
          </cell>
          <cell r="Q112">
            <v>19377.75</v>
          </cell>
          <cell r="R112">
            <v>2564264</v>
          </cell>
          <cell r="S112">
            <v>0</v>
          </cell>
        </row>
        <row r="113">
          <cell r="C113" t="str">
            <v>Anton Pirdaus</v>
          </cell>
          <cell r="D113" t="str">
            <v>awak 1</v>
          </cell>
          <cell r="E113">
            <v>20</v>
          </cell>
          <cell r="F113">
            <v>1737775</v>
          </cell>
          <cell r="G113">
            <v>200000</v>
          </cell>
          <cell r="H113">
            <v>1937775</v>
          </cell>
          <cell r="I113">
            <v>12000</v>
          </cell>
          <cell r="J113">
            <v>20000</v>
          </cell>
          <cell r="K113">
            <v>0</v>
          </cell>
          <cell r="L113">
            <v>0</v>
          </cell>
          <cell r="M113">
            <v>640000</v>
          </cell>
          <cell r="N113">
            <v>2577775</v>
          </cell>
          <cell r="O113">
            <v>19377.75</v>
          </cell>
          <cell r="P113">
            <v>38755.5</v>
          </cell>
          <cell r="Q113">
            <v>19377.75</v>
          </cell>
          <cell r="R113">
            <v>2500264</v>
          </cell>
          <cell r="S113">
            <v>0</v>
          </cell>
        </row>
        <row r="114">
          <cell r="C114" t="str">
            <v>Arif Setiawan</v>
          </cell>
          <cell r="D114" t="str">
            <v>awak 1</v>
          </cell>
          <cell r="E114">
            <v>21</v>
          </cell>
          <cell r="F114">
            <v>1737775</v>
          </cell>
          <cell r="G114">
            <v>200000</v>
          </cell>
          <cell r="H114">
            <v>1937775</v>
          </cell>
          <cell r="I114">
            <v>12000</v>
          </cell>
          <cell r="J114">
            <v>20000</v>
          </cell>
          <cell r="K114">
            <v>0</v>
          </cell>
          <cell r="L114">
            <v>0</v>
          </cell>
          <cell r="M114">
            <v>672000</v>
          </cell>
          <cell r="N114">
            <v>2609775</v>
          </cell>
          <cell r="O114">
            <v>19377.75</v>
          </cell>
          <cell r="P114">
            <v>38755.5</v>
          </cell>
          <cell r="Q114">
            <v>19377.75</v>
          </cell>
          <cell r="R114">
            <v>2532264</v>
          </cell>
          <cell r="S114">
            <v>0</v>
          </cell>
        </row>
        <row r="115">
          <cell r="C115" t="str">
            <v>Derri Saputra</v>
          </cell>
          <cell r="D115" t="str">
            <v>awak 1</v>
          </cell>
          <cell r="E115">
            <v>20</v>
          </cell>
          <cell r="F115">
            <v>1737775</v>
          </cell>
          <cell r="G115">
            <v>200000</v>
          </cell>
          <cell r="H115">
            <v>1937775</v>
          </cell>
          <cell r="I115">
            <v>12000</v>
          </cell>
          <cell r="J115">
            <v>20000</v>
          </cell>
          <cell r="K115">
            <v>0</v>
          </cell>
          <cell r="L115">
            <v>0</v>
          </cell>
          <cell r="M115">
            <v>640000</v>
          </cell>
          <cell r="N115">
            <v>2577775</v>
          </cell>
          <cell r="O115">
            <v>19377.75</v>
          </cell>
          <cell r="P115">
            <v>38755.5</v>
          </cell>
          <cell r="Q115">
            <v>19377.75</v>
          </cell>
          <cell r="R115">
            <v>2500264</v>
          </cell>
          <cell r="S115">
            <v>0</v>
          </cell>
        </row>
        <row r="116">
          <cell r="C116" t="str">
            <v>Dian Permana</v>
          </cell>
          <cell r="D116" t="str">
            <v>awak 1</v>
          </cell>
          <cell r="E116">
            <v>26</v>
          </cell>
          <cell r="F116">
            <v>1737775</v>
          </cell>
          <cell r="G116">
            <v>200000</v>
          </cell>
          <cell r="H116">
            <v>1937775</v>
          </cell>
          <cell r="I116">
            <v>12000</v>
          </cell>
          <cell r="J116">
            <v>20000</v>
          </cell>
          <cell r="K116">
            <v>0</v>
          </cell>
          <cell r="L116">
            <v>0</v>
          </cell>
          <cell r="M116">
            <v>832000</v>
          </cell>
          <cell r="N116">
            <v>2769775</v>
          </cell>
          <cell r="O116">
            <v>19377.75</v>
          </cell>
          <cell r="P116">
            <v>38755.5</v>
          </cell>
          <cell r="Q116">
            <v>19377.75</v>
          </cell>
          <cell r="R116">
            <v>2692264</v>
          </cell>
          <cell r="S116">
            <v>0</v>
          </cell>
        </row>
        <row r="117">
          <cell r="C117" t="str">
            <v>Dian Siska</v>
          </cell>
          <cell r="D117" t="str">
            <v>awak 1</v>
          </cell>
          <cell r="E117">
            <v>27</v>
          </cell>
          <cell r="F117">
            <v>1737775</v>
          </cell>
          <cell r="G117">
            <v>200000</v>
          </cell>
          <cell r="H117">
            <v>1937775</v>
          </cell>
          <cell r="I117">
            <v>12000</v>
          </cell>
          <cell r="J117">
            <v>20000</v>
          </cell>
          <cell r="K117">
            <v>0</v>
          </cell>
          <cell r="L117">
            <v>0</v>
          </cell>
          <cell r="M117">
            <v>864000</v>
          </cell>
          <cell r="N117">
            <v>2801775</v>
          </cell>
          <cell r="O117">
            <v>19377.75</v>
          </cell>
          <cell r="P117">
            <v>38755.5</v>
          </cell>
          <cell r="Q117">
            <v>19377.75</v>
          </cell>
          <cell r="R117">
            <v>2724264</v>
          </cell>
          <cell r="S117">
            <v>0</v>
          </cell>
        </row>
        <row r="118">
          <cell r="C118" t="str">
            <v>Edi Syahputra</v>
          </cell>
          <cell r="D118" t="str">
            <v>awak 1</v>
          </cell>
          <cell r="E118">
            <v>17</v>
          </cell>
          <cell r="F118">
            <v>1737775</v>
          </cell>
          <cell r="G118">
            <v>200000</v>
          </cell>
          <cell r="H118">
            <v>1937775</v>
          </cell>
          <cell r="I118">
            <v>12000</v>
          </cell>
          <cell r="J118">
            <v>20000</v>
          </cell>
          <cell r="K118">
            <v>0</v>
          </cell>
          <cell r="L118">
            <v>0</v>
          </cell>
          <cell r="M118">
            <v>544000</v>
          </cell>
          <cell r="N118">
            <v>2481775</v>
          </cell>
          <cell r="O118">
            <v>19377.75</v>
          </cell>
          <cell r="P118">
            <v>38755.5</v>
          </cell>
          <cell r="Q118">
            <v>19377.75</v>
          </cell>
          <cell r="R118">
            <v>2404264</v>
          </cell>
          <cell r="S118">
            <v>0</v>
          </cell>
        </row>
        <row r="119">
          <cell r="C119" t="str">
            <v>Heriyanto</v>
          </cell>
          <cell r="D119" t="str">
            <v>awak 1</v>
          </cell>
          <cell r="E119">
            <v>26</v>
          </cell>
          <cell r="F119">
            <v>1737775</v>
          </cell>
          <cell r="G119">
            <v>200000</v>
          </cell>
          <cell r="H119">
            <v>1937775</v>
          </cell>
          <cell r="I119">
            <v>12000</v>
          </cell>
          <cell r="J119">
            <v>20000</v>
          </cell>
          <cell r="K119">
            <v>0</v>
          </cell>
          <cell r="L119">
            <v>0</v>
          </cell>
          <cell r="M119">
            <v>832000</v>
          </cell>
          <cell r="N119">
            <v>2769775</v>
          </cell>
          <cell r="O119">
            <v>19377.75</v>
          </cell>
          <cell r="P119">
            <v>38755.5</v>
          </cell>
          <cell r="Q119">
            <v>19377.75</v>
          </cell>
          <cell r="R119">
            <v>2692264</v>
          </cell>
          <cell r="S119">
            <v>0</v>
          </cell>
        </row>
        <row r="120">
          <cell r="C120" t="str">
            <v>Idham Khalik Hasyim</v>
          </cell>
          <cell r="D120" t="str">
            <v>awak 1</v>
          </cell>
          <cell r="E120">
            <v>29</v>
          </cell>
          <cell r="F120">
            <v>1737775</v>
          </cell>
          <cell r="G120">
            <v>200000</v>
          </cell>
          <cell r="H120">
            <v>1937775</v>
          </cell>
          <cell r="I120">
            <v>12000</v>
          </cell>
          <cell r="J120">
            <v>20000</v>
          </cell>
          <cell r="K120">
            <v>0</v>
          </cell>
          <cell r="L120">
            <v>0</v>
          </cell>
          <cell r="M120">
            <v>928000</v>
          </cell>
          <cell r="N120">
            <v>2865775</v>
          </cell>
          <cell r="O120">
            <v>19377.75</v>
          </cell>
          <cell r="P120">
            <v>38755.5</v>
          </cell>
          <cell r="Q120">
            <v>19377.75</v>
          </cell>
          <cell r="R120">
            <v>2788264</v>
          </cell>
          <cell r="S120">
            <v>0</v>
          </cell>
        </row>
        <row r="121">
          <cell r="C121" t="str">
            <v>Kaban Purba</v>
          </cell>
          <cell r="D121" t="str">
            <v>awak 1</v>
          </cell>
          <cell r="E121">
            <v>27</v>
          </cell>
          <cell r="F121">
            <v>1737775</v>
          </cell>
          <cell r="G121">
            <v>200000</v>
          </cell>
          <cell r="H121">
            <v>1937775</v>
          </cell>
          <cell r="I121">
            <v>12000</v>
          </cell>
          <cell r="J121">
            <v>20000</v>
          </cell>
          <cell r="K121">
            <v>0</v>
          </cell>
          <cell r="L121">
            <v>0</v>
          </cell>
          <cell r="M121">
            <v>864000</v>
          </cell>
          <cell r="N121">
            <v>2801775</v>
          </cell>
          <cell r="O121">
            <v>19377.75</v>
          </cell>
          <cell r="P121">
            <v>38755.5</v>
          </cell>
          <cell r="Q121">
            <v>19377.75</v>
          </cell>
          <cell r="R121">
            <v>2724264</v>
          </cell>
          <cell r="S121">
            <v>0</v>
          </cell>
        </row>
        <row r="122">
          <cell r="C122" t="str">
            <v>Lukman Tarigan</v>
          </cell>
          <cell r="D122" t="str">
            <v>awak 1</v>
          </cell>
          <cell r="E122">
            <v>28</v>
          </cell>
          <cell r="F122">
            <v>1737775</v>
          </cell>
          <cell r="G122">
            <v>200000</v>
          </cell>
          <cell r="H122">
            <v>1937775</v>
          </cell>
          <cell r="I122">
            <v>12000</v>
          </cell>
          <cell r="J122">
            <v>20000</v>
          </cell>
          <cell r="K122">
            <v>0</v>
          </cell>
          <cell r="L122">
            <v>0</v>
          </cell>
          <cell r="M122">
            <v>896000</v>
          </cell>
          <cell r="N122">
            <v>2833775</v>
          </cell>
          <cell r="O122">
            <v>19377.75</v>
          </cell>
          <cell r="P122">
            <v>38755.5</v>
          </cell>
          <cell r="Q122">
            <v>19377.75</v>
          </cell>
          <cell r="R122">
            <v>2756264</v>
          </cell>
          <cell r="S122">
            <v>0</v>
          </cell>
        </row>
        <row r="123">
          <cell r="C123" t="str">
            <v>M.Ali</v>
          </cell>
          <cell r="D123" t="str">
            <v>awak 1</v>
          </cell>
          <cell r="E123">
            <v>18</v>
          </cell>
          <cell r="F123">
            <v>1737775</v>
          </cell>
          <cell r="G123">
            <v>200000</v>
          </cell>
          <cell r="H123">
            <v>1937775</v>
          </cell>
          <cell r="I123">
            <v>12000</v>
          </cell>
          <cell r="J123">
            <v>20000</v>
          </cell>
          <cell r="K123">
            <v>0</v>
          </cell>
          <cell r="L123">
            <v>0</v>
          </cell>
          <cell r="M123">
            <v>576000</v>
          </cell>
          <cell r="N123">
            <v>2513775</v>
          </cell>
          <cell r="O123">
            <v>19377.75</v>
          </cell>
          <cell r="P123">
            <v>38755.5</v>
          </cell>
          <cell r="Q123">
            <v>19377.75</v>
          </cell>
          <cell r="R123">
            <v>2436264</v>
          </cell>
          <cell r="S123">
            <v>0</v>
          </cell>
        </row>
        <row r="124">
          <cell r="C124" t="str">
            <v>Romi Andespa</v>
          </cell>
          <cell r="D124" t="str">
            <v>awak 1</v>
          </cell>
          <cell r="E124">
            <v>21</v>
          </cell>
          <cell r="F124">
            <v>1737775</v>
          </cell>
          <cell r="G124">
            <v>200000</v>
          </cell>
          <cell r="H124">
            <v>1937775</v>
          </cell>
          <cell r="I124">
            <v>12000</v>
          </cell>
          <cell r="J124">
            <v>20000</v>
          </cell>
          <cell r="K124">
            <v>0</v>
          </cell>
          <cell r="L124">
            <v>0</v>
          </cell>
          <cell r="M124">
            <v>672000</v>
          </cell>
          <cell r="N124">
            <v>2609775</v>
          </cell>
          <cell r="O124">
            <v>19377.75</v>
          </cell>
          <cell r="P124">
            <v>38755.5</v>
          </cell>
          <cell r="Q124">
            <v>19377.75</v>
          </cell>
          <cell r="R124">
            <v>2532264</v>
          </cell>
          <cell r="S124">
            <v>0</v>
          </cell>
        </row>
        <row r="125">
          <cell r="C125" t="str">
            <v>Rudi Gunawan</v>
          </cell>
          <cell r="D125" t="str">
            <v>awak 1</v>
          </cell>
          <cell r="E125">
            <v>29</v>
          </cell>
          <cell r="F125">
            <v>1737775</v>
          </cell>
          <cell r="G125">
            <v>200000</v>
          </cell>
          <cell r="H125">
            <v>1937775</v>
          </cell>
          <cell r="I125">
            <v>12000</v>
          </cell>
          <cell r="J125">
            <v>20000</v>
          </cell>
          <cell r="K125">
            <v>0</v>
          </cell>
          <cell r="L125">
            <v>0</v>
          </cell>
          <cell r="M125">
            <v>928000</v>
          </cell>
          <cell r="N125">
            <v>2865775</v>
          </cell>
          <cell r="O125">
            <v>19377.75</v>
          </cell>
          <cell r="P125">
            <v>38755.5</v>
          </cell>
          <cell r="Q125">
            <v>19377.75</v>
          </cell>
          <cell r="R125">
            <v>2788264</v>
          </cell>
          <cell r="S125">
            <v>0</v>
          </cell>
        </row>
        <row r="126">
          <cell r="C126" t="str">
            <v>Syamsuri</v>
          </cell>
          <cell r="D126" t="str">
            <v>awak 1</v>
          </cell>
          <cell r="E126">
            <v>17</v>
          </cell>
          <cell r="F126">
            <v>1737775</v>
          </cell>
          <cell r="G126">
            <v>200000</v>
          </cell>
          <cell r="H126">
            <v>1937775</v>
          </cell>
          <cell r="I126">
            <v>12000</v>
          </cell>
          <cell r="J126">
            <v>20000</v>
          </cell>
          <cell r="K126">
            <v>0</v>
          </cell>
          <cell r="L126">
            <v>0</v>
          </cell>
          <cell r="M126">
            <v>544000</v>
          </cell>
          <cell r="N126">
            <v>2481775</v>
          </cell>
          <cell r="O126">
            <v>19377.75</v>
          </cell>
          <cell r="P126">
            <v>38755.5</v>
          </cell>
          <cell r="Q126">
            <v>19377.75</v>
          </cell>
          <cell r="R126">
            <v>2404264</v>
          </cell>
          <cell r="S126">
            <v>0</v>
          </cell>
        </row>
        <row r="127">
          <cell r="C127" t="str">
            <v>Wawan Satria Yuswanto</v>
          </cell>
          <cell r="D127" t="str">
            <v>awak 1</v>
          </cell>
          <cell r="E127">
            <v>18</v>
          </cell>
          <cell r="F127">
            <v>1737775</v>
          </cell>
          <cell r="G127">
            <v>200000</v>
          </cell>
          <cell r="H127">
            <v>1937775</v>
          </cell>
          <cell r="I127">
            <v>12000</v>
          </cell>
          <cell r="J127">
            <v>20000</v>
          </cell>
          <cell r="K127">
            <v>0</v>
          </cell>
          <cell r="L127">
            <v>0</v>
          </cell>
          <cell r="M127">
            <v>576000</v>
          </cell>
          <cell r="N127">
            <v>2513775</v>
          </cell>
          <cell r="O127">
            <v>19377.75</v>
          </cell>
          <cell r="P127">
            <v>38755.5</v>
          </cell>
          <cell r="Q127">
            <v>19377.75</v>
          </cell>
          <cell r="R127">
            <v>2436264</v>
          </cell>
          <cell r="S127">
            <v>0</v>
          </cell>
        </row>
        <row r="134">
          <cell r="C134" t="str">
            <v>Abdi Tambunan</v>
          </cell>
          <cell r="D134" t="str">
            <v>awak 2</v>
          </cell>
          <cell r="E134">
            <v>29</v>
          </cell>
          <cell r="F134">
            <v>1737775</v>
          </cell>
          <cell r="G134">
            <v>200000</v>
          </cell>
          <cell r="H134">
            <v>1937775</v>
          </cell>
          <cell r="I134">
            <v>5000</v>
          </cell>
          <cell r="J134">
            <v>10000</v>
          </cell>
          <cell r="K134">
            <v>0</v>
          </cell>
          <cell r="L134">
            <v>0</v>
          </cell>
          <cell r="M134">
            <v>435000</v>
          </cell>
          <cell r="N134">
            <v>2372775</v>
          </cell>
          <cell r="O134">
            <v>19377.75</v>
          </cell>
          <cell r="P134">
            <v>38755.5</v>
          </cell>
          <cell r="Q134">
            <v>19377.75</v>
          </cell>
          <cell r="R134">
            <v>2295264</v>
          </cell>
          <cell r="S134">
            <v>0</v>
          </cell>
        </row>
        <row r="135">
          <cell r="C135" t="str">
            <v>Abdul Asal Manalu</v>
          </cell>
          <cell r="D135" t="str">
            <v>awak 2</v>
          </cell>
          <cell r="E135">
            <v>21</v>
          </cell>
          <cell r="F135">
            <v>1737775</v>
          </cell>
          <cell r="G135">
            <v>200000</v>
          </cell>
          <cell r="H135">
            <v>1937775</v>
          </cell>
          <cell r="I135">
            <v>5000</v>
          </cell>
          <cell r="J135">
            <v>10000</v>
          </cell>
          <cell r="K135">
            <v>0</v>
          </cell>
          <cell r="L135">
            <v>0</v>
          </cell>
          <cell r="M135">
            <v>315000</v>
          </cell>
          <cell r="N135">
            <v>2252775</v>
          </cell>
          <cell r="O135">
            <v>19377.75</v>
          </cell>
          <cell r="P135">
            <v>38755.5</v>
          </cell>
          <cell r="Q135">
            <v>19377.75</v>
          </cell>
          <cell r="R135">
            <v>2175264</v>
          </cell>
          <cell r="S135">
            <v>0</v>
          </cell>
        </row>
        <row r="136">
          <cell r="C136" t="str">
            <v>Adrian Saputra</v>
          </cell>
          <cell r="D136" t="str">
            <v>awak 2</v>
          </cell>
          <cell r="E136">
            <v>22</v>
          </cell>
          <cell r="F136">
            <v>1737775</v>
          </cell>
          <cell r="G136">
            <v>200000</v>
          </cell>
          <cell r="H136">
            <v>1937775</v>
          </cell>
          <cell r="I136">
            <v>5000</v>
          </cell>
          <cell r="J136">
            <v>10000</v>
          </cell>
          <cell r="K136">
            <v>0</v>
          </cell>
          <cell r="L136">
            <v>0</v>
          </cell>
          <cell r="M136">
            <v>330000</v>
          </cell>
          <cell r="N136">
            <v>2267775</v>
          </cell>
          <cell r="O136">
            <v>19377.75</v>
          </cell>
          <cell r="P136">
            <v>38755.5</v>
          </cell>
          <cell r="Q136">
            <v>19377.75</v>
          </cell>
          <cell r="R136">
            <v>2190264</v>
          </cell>
          <cell r="S136">
            <v>0</v>
          </cell>
        </row>
        <row r="137">
          <cell r="C137" t="str">
            <v>Adytia Chandra</v>
          </cell>
          <cell r="D137" t="str">
            <v>awak 2</v>
          </cell>
          <cell r="E137">
            <v>27</v>
          </cell>
          <cell r="F137">
            <v>1737775</v>
          </cell>
          <cell r="G137">
            <v>200000</v>
          </cell>
          <cell r="H137">
            <v>1937775</v>
          </cell>
          <cell r="I137">
            <v>5000</v>
          </cell>
          <cell r="J137">
            <v>10000</v>
          </cell>
          <cell r="K137">
            <v>0</v>
          </cell>
          <cell r="L137">
            <v>0</v>
          </cell>
          <cell r="M137">
            <v>405000</v>
          </cell>
          <cell r="N137">
            <v>2342775</v>
          </cell>
          <cell r="O137">
            <v>19377.75</v>
          </cell>
          <cell r="P137">
            <v>38755.5</v>
          </cell>
          <cell r="Q137">
            <v>19377.75</v>
          </cell>
          <cell r="R137">
            <v>2265264</v>
          </cell>
          <cell r="S137">
            <v>0</v>
          </cell>
        </row>
        <row r="138">
          <cell r="C138" t="str">
            <v>Agus Haryanto</v>
          </cell>
          <cell r="D138" t="str">
            <v>awak 2</v>
          </cell>
          <cell r="E138">
            <v>13</v>
          </cell>
          <cell r="F138">
            <v>1737775</v>
          </cell>
          <cell r="G138">
            <v>200000</v>
          </cell>
          <cell r="H138">
            <v>1937775</v>
          </cell>
          <cell r="I138">
            <v>5000</v>
          </cell>
          <cell r="J138">
            <v>10000</v>
          </cell>
          <cell r="K138">
            <v>0</v>
          </cell>
          <cell r="L138">
            <v>0</v>
          </cell>
          <cell r="M138">
            <v>195000</v>
          </cell>
          <cell r="N138">
            <v>2132775</v>
          </cell>
          <cell r="O138">
            <v>19377.75</v>
          </cell>
          <cell r="P138">
            <v>38755.5</v>
          </cell>
          <cell r="Q138">
            <v>19377.75</v>
          </cell>
          <cell r="R138">
            <v>2055264</v>
          </cell>
          <cell r="S138">
            <v>0</v>
          </cell>
        </row>
        <row r="139">
          <cell r="C139" t="str">
            <v>Agus Winarko</v>
          </cell>
          <cell r="D139" t="str">
            <v>awak 2</v>
          </cell>
          <cell r="E139">
            <v>29</v>
          </cell>
          <cell r="F139">
            <v>1737775</v>
          </cell>
          <cell r="G139">
            <v>200000</v>
          </cell>
          <cell r="H139">
            <v>1937775</v>
          </cell>
          <cell r="I139">
            <v>5000</v>
          </cell>
          <cell r="J139">
            <v>10000</v>
          </cell>
          <cell r="K139">
            <v>0</v>
          </cell>
          <cell r="L139">
            <v>0</v>
          </cell>
          <cell r="M139">
            <v>435000</v>
          </cell>
          <cell r="N139">
            <v>2372775</v>
          </cell>
          <cell r="O139">
            <v>19377.75</v>
          </cell>
          <cell r="P139">
            <v>38755.5</v>
          </cell>
          <cell r="Q139">
            <v>19377.75</v>
          </cell>
          <cell r="R139">
            <v>2295264</v>
          </cell>
          <cell r="S139">
            <v>0</v>
          </cell>
        </row>
        <row r="140">
          <cell r="C140" t="str">
            <v>Agustyadi</v>
          </cell>
          <cell r="D140" t="str">
            <v>awak 2</v>
          </cell>
          <cell r="E140">
            <v>25</v>
          </cell>
          <cell r="F140">
            <v>1737775</v>
          </cell>
          <cell r="G140">
            <v>200000</v>
          </cell>
          <cell r="H140">
            <v>1937775</v>
          </cell>
          <cell r="I140">
            <v>5000</v>
          </cell>
          <cell r="J140">
            <v>10000</v>
          </cell>
          <cell r="K140">
            <v>0</v>
          </cell>
          <cell r="L140">
            <v>0</v>
          </cell>
          <cell r="M140">
            <v>375000</v>
          </cell>
          <cell r="N140">
            <v>2312775</v>
          </cell>
          <cell r="O140">
            <v>19377.75</v>
          </cell>
          <cell r="P140">
            <v>38755.5</v>
          </cell>
          <cell r="Q140">
            <v>19377.75</v>
          </cell>
          <cell r="R140">
            <v>2235264</v>
          </cell>
          <cell r="S140">
            <v>0</v>
          </cell>
        </row>
        <row r="141">
          <cell r="C141" t="str">
            <v>Ahmad Yani</v>
          </cell>
          <cell r="D141" t="str">
            <v>awak 2</v>
          </cell>
          <cell r="E141">
            <v>17</v>
          </cell>
          <cell r="F141">
            <v>1737775</v>
          </cell>
          <cell r="G141">
            <v>200000</v>
          </cell>
          <cell r="H141">
            <v>1937775</v>
          </cell>
          <cell r="I141">
            <v>5000</v>
          </cell>
          <cell r="J141">
            <v>10000</v>
          </cell>
          <cell r="K141">
            <v>0</v>
          </cell>
          <cell r="L141">
            <v>0</v>
          </cell>
          <cell r="M141">
            <v>255000</v>
          </cell>
          <cell r="N141">
            <v>2192775</v>
          </cell>
          <cell r="O141">
            <v>19377.75</v>
          </cell>
          <cell r="P141">
            <v>38755.5</v>
          </cell>
          <cell r="Q141">
            <v>19377.75</v>
          </cell>
          <cell r="R141">
            <v>2115264</v>
          </cell>
          <cell r="S141">
            <v>0</v>
          </cell>
        </row>
        <row r="142">
          <cell r="C142" t="str">
            <v>Ahmad Zuhdi</v>
          </cell>
          <cell r="D142" t="str">
            <v>awak 2</v>
          </cell>
          <cell r="E142">
            <v>20</v>
          </cell>
          <cell r="F142">
            <v>1737775</v>
          </cell>
          <cell r="G142">
            <v>200000</v>
          </cell>
          <cell r="H142">
            <v>1937775</v>
          </cell>
          <cell r="I142">
            <v>5000</v>
          </cell>
          <cell r="J142">
            <v>10000</v>
          </cell>
          <cell r="K142">
            <v>0</v>
          </cell>
          <cell r="L142">
            <v>0</v>
          </cell>
          <cell r="M142">
            <v>300000</v>
          </cell>
          <cell r="N142">
            <v>2237775</v>
          </cell>
          <cell r="O142">
            <v>19377.75</v>
          </cell>
          <cell r="P142">
            <v>38755.5</v>
          </cell>
          <cell r="Q142">
            <v>19377.75</v>
          </cell>
          <cell r="R142">
            <v>2160264</v>
          </cell>
          <cell r="S142">
            <v>0</v>
          </cell>
        </row>
        <row r="143">
          <cell r="C143" t="str">
            <v>Al Fikri</v>
          </cell>
          <cell r="D143" t="str">
            <v>awak 2</v>
          </cell>
          <cell r="E143">
            <v>27</v>
          </cell>
          <cell r="F143">
            <v>1737775</v>
          </cell>
          <cell r="G143">
            <v>200000</v>
          </cell>
          <cell r="H143">
            <v>1937775</v>
          </cell>
          <cell r="I143">
            <v>5000</v>
          </cell>
          <cell r="J143">
            <v>10000</v>
          </cell>
          <cell r="K143">
            <v>0</v>
          </cell>
          <cell r="L143">
            <v>0</v>
          </cell>
          <cell r="M143">
            <v>405000</v>
          </cell>
          <cell r="N143">
            <v>2342775</v>
          </cell>
          <cell r="O143">
            <v>19377.75</v>
          </cell>
          <cell r="P143">
            <v>38755.5</v>
          </cell>
          <cell r="Q143">
            <v>19377.75</v>
          </cell>
          <cell r="R143">
            <v>2265264</v>
          </cell>
          <cell r="S143">
            <v>0</v>
          </cell>
        </row>
        <row r="144">
          <cell r="C144" t="str">
            <v>Alhadi</v>
          </cell>
          <cell r="D144" t="str">
            <v>awak 2</v>
          </cell>
          <cell r="E144">
            <v>26</v>
          </cell>
          <cell r="F144">
            <v>1737775</v>
          </cell>
          <cell r="G144">
            <v>200000</v>
          </cell>
          <cell r="H144">
            <v>1937775</v>
          </cell>
          <cell r="I144">
            <v>5000</v>
          </cell>
          <cell r="J144">
            <v>10000</v>
          </cell>
          <cell r="K144">
            <v>0</v>
          </cell>
          <cell r="L144">
            <v>0</v>
          </cell>
          <cell r="M144">
            <v>390000</v>
          </cell>
          <cell r="N144">
            <v>2327775</v>
          </cell>
          <cell r="O144">
            <v>19377.75</v>
          </cell>
          <cell r="P144">
            <v>38755.5</v>
          </cell>
          <cell r="Q144">
            <v>19377.75</v>
          </cell>
          <cell r="R144">
            <v>2250264</v>
          </cell>
          <cell r="S144">
            <v>0</v>
          </cell>
        </row>
        <row r="145">
          <cell r="C145" t="str">
            <v>Anggiat M Sianturi</v>
          </cell>
          <cell r="D145" t="str">
            <v>awak 2</v>
          </cell>
          <cell r="E145">
            <v>22</v>
          </cell>
          <cell r="F145">
            <v>1737775</v>
          </cell>
          <cell r="G145">
            <v>200000</v>
          </cell>
          <cell r="H145">
            <v>1937775</v>
          </cell>
          <cell r="I145">
            <v>5000</v>
          </cell>
          <cell r="J145">
            <v>10000</v>
          </cell>
          <cell r="K145">
            <v>0</v>
          </cell>
          <cell r="L145">
            <v>0</v>
          </cell>
          <cell r="M145">
            <v>330000</v>
          </cell>
          <cell r="N145">
            <v>2267775</v>
          </cell>
          <cell r="O145">
            <v>19377.75</v>
          </cell>
          <cell r="P145">
            <v>38755.5</v>
          </cell>
          <cell r="Q145">
            <v>19377.75</v>
          </cell>
          <cell r="R145">
            <v>2190264</v>
          </cell>
          <cell r="S145">
            <v>0</v>
          </cell>
        </row>
        <row r="146">
          <cell r="C146" t="str">
            <v>Arif Satria Yuda</v>
          </cell>
          <cell r="D146" t="str">
            <v>awak 2</v>
          </cell>
          <cell r="E146">
            <v>24</v>
          </cell>
          <cell r="F146">
            <v>1737775</v>
          </cell>
          <cell r="G146">
            <v>200000</v>
          </cell>
          <cell r="H146">
            <v>1937775</v>
          </cell>
          <cell r="I146">
            <v>5000</v>
          </cell>
          <cell r="J146">
            <v>10000</v>
          </cell>
          <cell r="K146">
            <v>0</v>
          </cell>
          <cell r="L146">
            <v>0</v>
          </cell>
          <cell r="M146">
            <v>360000</v>
          </cell>
          <cell r="N146">
            <v>2297775</v>
          </cell>
          <cell r="O146">
            <v>19377.75</v>
          </cell>
          <cell r="P146">
            <v>38755.5</v>
          </cell>
          <cell r="Q146">
            <v>19377.75</v>
          </cell>
          <cell r="R146">
            <v>2220264</v>
          </cell>
          <cell r="S146">
            <v>0</v>
          </cell>
        </row>
        <row r="147">
          <cell r="C147" t="str">
            <v>Arman</v>
          </cell>
          <cell r="D147" t="str">
            <v>awak 2</v>
          </cell>
          <cell r="E147">
            <v>28</v>
          </cell>
          <cell r="F147">
            <v>1737775</v>
          </cell>
          <cell r="G147">
            <v>200000</v>
          </cell>
          <cell r="H147">
            <v>1937775</v>
          </cell>
          <cell r="I147">
            <v>5000</v>
          </cell>
          <cell r="J147">
            <v>10000</v>
          </cell>
          <cell r="K147">
            <v>0</v>
          </cell>
          <cell r="L147">
            <v>0</v>
          </cell>
          <cell r="M147">
            <v>420000</v>
          </cell>
          <cell r="N147">
            <v>2357775</v>
          </cell>
          <cell r="O147">
            <v>19377.75</v>
          </cell>
          <cell r="P147">
            <v>38755.5</v>
          </cell>
          <cell r="Q147">
            <v>19377.75</v>
          </cell>
          <cell r="R147">
            <v>2280264</v>
          </cell>
          <cell r="S147">
            <v>0</v>
          </cell>
        </row>
        <row r="148">
          <cell r="C148" t="str">
            <v>Asep Riandi</v>
          </cell>
          <cell r="D148" t="str">
            <v>awak 2</v>
          </cell>
          <cell r="E148">
            <v>24</v>
          </cell>
          <cell r="F148">
            <v>1737775</v>
          </cell>
          <cell r="G148">
            <v>200000</v>
          </cell>
          <cell r="H148">
            <v>1937775</v>
          </cell>
          <cell r="I148">
            <v>5000</v>
          </cell>
          <cell r="J148">
            <v>10000</v>
          </cell>
          <cell r="K148">
            <v>0</v>
          </cell>
          <cell r="L148">
            <v>0</v>
          </cell>
          <cell r="M148">
            <v>360000</v>
          </cell>
          <cell r="N148">
            <v>2297775</v>
          </cell>
          <cell r="O148">
            <v>19377.75</v>
          </cell>
          <cell r="P148">
            <v>38755.5</v>
          </cell>
          <cell r="Q148">
            <v>19377.75</v>
          </cell>
          <cell r="R148">
            <v>2220264</v>
          </cell>
          <cell r="S148">
            <v>0</v>
          </cell>
        </row>
        <row r="149">
          <cell r="C149" t="str">
            <v>Asri Rambe</v>
          </cell>
          <cell r="D149" t="str">
            <v>awak 2</v>
          </cell>
          <cell r="E149">
            <v>23</v>
          </cell>
          <cell r="F149">
            <v>1737775</v>
          </cell>
          <cell r="G149">
            <v>200000</v>
          </cell>
          <cell r="H149">
            <v>1937775</v>
          </cell>
          <cell r="I149">
            <v>5000</v>
          </cell>
          <cell r="J149">
            <v>10000</v>
          </cell>
          <cell r="K149">
            <v>0</v>
          </cell>
          <cell r="L149">
            <v>0</v>
          </cell>
          <cell r="M149">
            <v>345000</v>
          </cell>
          <cell r="N149">
            <v>2282775</v>
          </cell>
          <cell r="O149">
            <v>19377.75</v>
          </cell>
          <cell r="P149">
            <v>38755.5</v>
          </cell>
          <cell r="Q149">
            <v>19377.75</v>
          </cell>
          <cell r="R149">
            <v>2205264</v>
          </cell>
          <cell r="S149">
            <v>0</v>
          </cell>
        </row>
        <row r="150">
          <cell r="C150" t="str">
            <v>Ayub Albahri</v>
          </cell>
          <cell r="D150" t="str">
            <v>awak 2</v>
          </cell>
          <cell r="E150">
            <v>24</v>
          </cell>
          <cell r="F150">
            <v>1737775</v>
          </cell>
          <cell r="G150">
            <v>200000</v>
          </cell>
          <cell r="H150">
            <v>1937775</v>
          </cell>
          <cell r="I150">
            <v>5000</v>
          </cell>
          <cell r="J150">
            <v>10000</v>
          </cell>
          <cell r="K150">
            <v>0</v>
          </cell>
          <cell r="L150">
            <v>0</v>
          </cell>
          <cell r="M150">
            <v>360000</v>
          </cell>
          <cell r="N150">
            <v>2297775</v>
          </cell>
          <cell r="O150">
            <v>19377.75</v>
          </cell>
          <cell r="P150">
            <v>38755.5</v>
          </cell>
          <cell r="Q150">
            <v>19377.75</v>
          </cell>
          <cell r="R150">
            <v>2220264</v>
          </cell>
          <cell r="S150">
            <v>0</v>
          </cell>
        </row>
        <row r="151">
          <cell r="C151" t="str">
            <v>Azis Fahri Lubis</v>
          </cell>
          <cell r="D151" t="str">
            <v>awak 2</v>
          </cell>
          <cell r="E151">
            <v>26</v>
          </cell>
          <cell r="F151">
            <v>1737775</v>
          </cell>
          <cell r="G151">
            <v>200000</v>
          </cell>
          <cell r="H151">
            <v>1937775</v>
          </cell>
          <cell r="I151">
            <v>5000</v>
          </cell>
          <cell r="J151">
            <v>10000</v>
          </cell>
          <cell r="K151">
            <v>0</v>
          </cell>
          <cell r="L151">
            <v>0</v>
          </cell>
          <cell r="M151">
            <v>390000</v>
          </cell>
          <cell r="N151">
            <v>2327775</v>
          </cell>
          <cell r="O151">
            <v>19377.75</v>
          </cell>
          <cell r="P151">
            <v>38755.5</v>
          </cell>
          <cell r="Q151">
            <v>19377.75</v>
          </cell>
          <cell r="R151">
            <v>2250264</v>
          </cell>
          <cell r="S151">
            <v>1000000</v>
          </cell>
        </row>
        <row r="152">
          <cell r="C152" t="str">
            <v>Defri Joni</v>
          </cell>
          <cell r="D152" t="str">
            <v>awak 2</v>
          </cell>
          <cell r="E152">
            <v>26</v>
          </cell>
          <cell r="F152">
            <v>1737775</v>
          </cell>
          <cell r="G152">
            <v>200000</v>
          </cell>
          <cell r="H152">
            <v>1937775</v>
          </cell>
          <cell r="I152">
            <v>5000</v>
          </cell>
          <cell r="J152">
            <v>10000</v>
          </cell>
          <cell r="K152">
            <v>0</v>
          </cell>
          <cell r="L152">
            <v>0</v>
          </cell>
          <cell r="M152">
            <v>390000</v>
          </cell>
          <cell r="N152">
            <v>2327775</v>
          </cell>
          <cell r="O152">
            <v>19377.75</v>
          </cell>
          <cell r="P152">
            <v>38755.5</v>
          </cell>
          <cell r="Q152">
            <v>19377.75</v>
          </cell>
          <cell r="R152">
            <v>2250264</v>
          </cell>
          <cell r="S152">
            <v>0</v>
          </cell>
        </row>
        <row r="153">
          <cell r="C153" t="str">
            <v>Dharma April siahaan</v>
          </cell>
          <cell r="D153" t="str">
            <v>awak 2</v>
          </cell>
          <cell r="E153">
            <v>23</v>
          </cell>
          <cell r="F153">
            <v>1737775</v>
          </cell>
          <cell r="G153">
            <v>200000</v>
          </cell>
          <cell r="H153">
            <v>1937775</v>
          </cell>
          <cell r="I153">
            <v>5000</v>
          </cell>
          <cell r="J153">
            <v>10000</v>
          </cell>
          <cell r="K153">
            <v>0</v>
          </cell>
          <cell r="L153">
            <v>0</v>
          </cell>
          <cell r="M153">
            <v>345000</v>
          </cell>
          <cell r="N153">
            <v>2282775</v>
          </cell>
          <cell r="O153">
            <v>19377.75</v>
          </cell>
          <cell r="P153">
            <v>38755.5</v>
          </cell>
          <cell r="Q153">
            <v>19377.75</v>
          </cell>
          <cell r="R153">
            <v>2205264</v>
          </cell>
          <cell r="S153">
            <v>0</v>
          </cell>
        </row>
        <row r="154">
          <cell r="C154" t="str">
            <v>Djunaidi Effendi N</v>
          </cell>
          <cell r="D154" t="str">
            <v>awak 2</v>
          </cell>
          <cell r="E154">
            <v>25</v>
          </cell>
          <cell r="F154">
            <v>1737775</v>
          </cell>
          <cell r="G154">
            <v>200000</v>
          </cell>
          <cell r="H154">
            <v>1937775</v>
          </cell>
          <cell r="I154">
            <v>5000</v>
          </cell>
          <cell r="J154">
            <v>10000</v>
          </cell>
          <cell r="K154">
            <v>0</v>
          </cell>
          <cell r="L154">
            <v>0</v>
          </cell>
          <cell r="M154">
            <v>375000</v>
          </cell>
          <cell r="N154">
            <v>2312775</v>
          </cell>
          <cell r="O154">
            <v>19377.75</v>
          </cell>
          <cell r="P154">
            <v>38755.5</v>
          </cell>
          <cell r="Q154">
            <v>19377.75</v>
          </cell>
          <cell r="R154">
            <v>2235264</v>
          </cell>
          <cell r="S154">
            <v>0</v>
          </cell>
        </row>
        <row r="155">
          <cell r="C155" t="str">
            <v>Dodi Sardy</v>
          </cell>
          <cell r="D155" t="str">
            <v>awak 2</v>
          </cell>
          <cell r="E155">
            <v>24</v>
          </cell>
          <cell r="F155">
            <v>1737775</v>
          </cell>
          <cell r="G155">
            <v>200000</v>
          </cell>
          <cell r="H155">
            <v>1937775</v>
          </cell>
          <cell r="I155">
            <v>5000</v>
          </cell>
          <cell r="J155">
            <v>10000</v>
          </cell>
          <cell r="K155">
            <v>0</v>
          </cell>
          <cell r="L155">
            <v>0</v>
          </cell>
          <cell r="M155">
            <v>360000</v>
          </cell>
          <cell r="N155">
            <v>2297775</v>
          </cell>
          <cell r="O155">
            <v>19377.75</v>
          </cell>
          <cell r="P155">
            <v>38755.5</v>
          </cell>
          <cell r="Q155">
            <v>19377.75</v>
          </cell>
          <cell r="R155">
            <v>2220264</v>
          </cell>
          <cell r="S155">
            <v>0</v>
          </cell>
        </row>
        <row r="156">
          <cell r="C156" t="str">
            <v>Epriyanto</v>
          </cell>
          <cell r="D156" t="str">
            <v>awak 2</v>
          </cell>
          <cell r="E156">
            <v>20</v>
          </cell>
          <cell r="F156">
            <v>1737775</v>
          </cell>
          <cell r="G156">
            <v>200000</v>
          </cell>
          <cell r="H156">
            <v>1937775</v>
          </cell>
          <cell r="I156">
            <v>5000</v>
          </cell>
          <cell r="J156">
            <v>10000</v>
          </cell>
          <cell r="K156">
            <v>0</v>
          </cell>
          <cell r="L156">
            <v>0</v>
          </cell>
          <cell r="M156">
            <v>300000</v>
          </cell>
          <cell r="N156">
            <v>2237775</v>
          </cell>
          <cell r="O156">
            <v>19377.75</v>
          </cell>
          <cell r="P156">
            <v>38755.5</v>
          </cell>
          <cell r="Q156">
            <v>19377.75</v>
          </cell>
          <cell r="R156">
            <v>2160264</v>
          </cell>
          <cell r="S156">
            <v>0</v>
          </cell>
        </row>
        <row r="157">
          <cell r="C157" t="str">
            <v>Erizal</v>
          </cell>
          <cell r="D157" t="str">
            <v>awak 2</v>
          </cell>
          <cell r="E157">
            <v>26</v>
          </cell>
          <cell r="F157">
            <v>1737775</v>
          </cell>
          <cell r="G157">
            <v>200000</v>
          </cell>
          <cell r="H157">
            <v>1937775</v>
          </cell>
          <cell r="I157">
            <v>5000</v>
          </cell>
          <cell r="J157">
            <v>10000</v>
          </cell>
          <cell r="K157">
            <v>0</v>
          </cell>
          <cell r="L157">
            <v>0</v>
          </cell>
          <cell r="M157">
            <v>390000</v>
          </cell>
          <cell r="N157">
            <v>2327775</v>
          </cell>
          <cell r="O157">
            <v>19377.75</v>
          </cell>
          <cell r="P157">
            <v>38755.5</v>
          </cell>
          <cell r="Q157">
            <v>19377.75</v>
          </cell>
          <cell r="R157">
            <v>2250264</v>
          </cell>
          <cell r="S157">
            <v>0</v>
          </cell>
        </row>
        <row r="158">
          <cell r="C158" t="str">
            <v>Erwin Galingging</v>
          </cell>
          <cell r="D158" t="str">
            <v>awak 2</v>
          </cell>
          <cell r="E158">
            <v>28</v>
          </cell>
          <cell r="F158">
            <v>1737775</v>
          </cell>
          <cell r="G158">
            <v>200000</v>
          </cell>
          <cell r="H158">
            <v>1937775</v>
          </cell>
          <cell r="I158">
            <v>5000</v>
          </cell>
          <cell r="J158">
            <v>10000</v>
          </cell>
          <cell r="K158">
            <v>0</v>
          </cell>
          <cell r="L158">
            <v>0</v>
          </cell>
          <cell r="M158">
            <v>420000</v>
          </cell>
          <cell r="N158">
            <v>2357775</v>
          </cell>
          <cell r="O158">
            <v>19377.75</v>
          </cell>
          <cell r="P158">
            <v>38755.5</v>
          </cell>
          <cell r="Q158">
            <v>19377.75</v>
          </cell>
          <cell r="R158">
            <v>2280264</v>
          </cell>
          <cell r="S158">
            <v>0</v>
          </cell>
        </row>
        <row r="159">
          <cell r="C159" t="str">
            <v>Evan Junaidi</v>
          </cell>
          <cell r="D159" t="str">
            <v>awak 2</v>
          </cell>
          <cell r="E159">
            <v>21</v>
          </cell>
          <cell r="F159">
            <v>1737775</v>
          </cell>
          <cell r="G159">
            <v>200000</v>
          </cell>
          <cell r="H159">
            <v>1937775</v>
          </cell>
          <cell r="I159">
            <v>5000</v>
          </cell>
          <cell r="J159">
            <v>10000</v>
          </cell>
          <cell r="K159">
            <v>0</v>
          </cell>
          <cell r="L159">
            <v>0</v>
          </cell>
          <cell r="M159">
            <v>315000</v>
          </cell>
          <cell r="N159">
            <v>2252775</v>
          </cell>
          <cell r="O159">
            <v>19377.75</v>
          </cell>
          <cell r="P159">
            <v>38755.5</v>
          </cell>
          <cell r="Q159">
            <v>19377.75</v>
          </cell>
          <cell r="R159">
            <v>2175264</v>
          </cell>
          <cell r="S159">
            <v>0</v>
          </cell>
        </row>
        <row r="160">
          <cell r="C160" t="str">
            <v>Febrian Elfalco</v>
          </cell>
          <cell r="D160" t="str">
            <v>awak 2</v>
          </cell>
          <cell r="E160">
            <v>25</v>
          </cell>
          <cell r="F160">
            <v>1737775</v>
          </cell>
          <cell r="G160">
            <v>200000</v>
          </cell>
          <cell r="H160">
            <v>1937775</v>
          </cell>
          <cell r="I160">
            <v>5000</v>
          </cell>
          <cell r="J160">
            <v>10000</v>
          </cell>
          <cell r="K160">
            <v>0</v>
          </cell>
          <cell r="L160">
            <v>0</v>
          </cell>
          <cell r="M160">
            <v>375000</v>
          </cell>
          <cell r="N160">
            <v>2312775</v>
          </cell>
          <cell r="O160">
            <v>19377.75</v>
          </cell>
          <cell r="P160">
            <v>38755.5</v>
          </cell>
          <cell r="Q160">
            <v>19377.75</v>
          </cell>
          <cell r="R160">
            <v>2235264</v>
          </cell>
          <cell r="S160">
            <v>0</v>
          </cell>
        </row>
        <row r="161">
          <cell r="C161" t="str">
            <v>Hari Setiawan</v>
          </cell>
          <cell r="D161" t="str">
            <v>awak 2</v>
          </cell>
          <cell r="E161">
            <v>21</v>
          </cell>
          <cell r="F161">
            <v>1737775</v>
          </cell>
          <cell r="G161">
            <v>200000</v>
          </cell>
          <cell r="H161">
            <v>1937775</v>
          </cell>
          <cell r="I161">
            <v>5000</v>
          </cell>
          <cell r="J161">
            <v>10000</v>
          </cell>
          <cell r="K161">
            <v>0</v>
          </cell>
          <cell r="L161">
            <v>0</v>
          </cell>
          <cell r="M161">
            <v>315000</v>
          </cell>
          <cell r="N161">
            <v>2252775</v>
          </cell>
          <cell r="O161">
            <v>19377.75</v>
          </cell>
          <cell r="P161">
            <v>38755.5</v>
          </cell>
          <cell r="Q161">
            <v>19377.75</v>
          </cell>
          <cell r="R161">
            <v>2175264</v>
          </cell>
          <cell r="S161">
            <v>0</v>
          </cell>
        </row>
        <row r="162">
          <cell r="C162" t="str">
            <v>Heriyadi</v>
          </cell>
          <cell r="D162" t="str">
            <v>awak 2</v>
          </cell>
          <cell r="E162">
            <v>27</v>
          </cell>
          <cell r="F162">
            <v>1737775</v>
          </cell>
          <cell r="G162">
            <v>200000</v>
          </cell>
          <cell r="H162">
            <v>1937775</v>
          </cell>
          <cell r="I162">
            <v>5000</v>
          </cell>
          <cell r="J162">
            <v>10000</v>
          </cell>
          <cell r="K162">
            <v>0</v>
          </cell>
          <cell r="L162">
            <v>0</v>
          </cell>
          <cell r="M162">
            <v>405000</v>
          </cell>
          <cell r="N162">
            <v>2342775</v>
          </cell>
          <cell r="O162">
            <v>19377.75</v>
          </cell>
          <cell r="P162">
            <v>38755.5</v>
          </cell>
          <cell r="Q162">
            <v>19377.75</v>
          </cell>
          <cell r="R162">
            <v>2265264</v>
          </cell>
          <cell r="S162">
            <v>0</v>
          </cell>
        </row>
        <row r="163">
          <cell r="C163" t="str">
            <v>Herwanto</v>
          </cell>
          <cell r="D163" t="str">
            <v>awak 2</v>
          </cell>
          <cell r="E163">
            <v>16</v>
          </cell>
          <cell r="F163">
            <v>1737775</v>
          </cell>
          <cell r="G163">
            <v>200000</v>
          </cell>
          <cell r="H163">
            <v>1937775</v>
          </cell>
          <cell r="I163">
            <v>5000</v>
          </cell>
          <cell r="J163">
            <v>10000</v>
          </cell>
          <cell r="K163">
            <v>0</v>
          </cell>
          <cell r="L163">
            <v>0</v>
          </cell>
          <cell r="M163">
            <v>240000</v>
          </cell>
          <cell r="N163">
            <v>2177775</v>
          </cell>
          <cell r="O163">
            <v>19377.75</v>
          </cell>
          <cell r="P163">
            <v>38755.5</v>
          </cell>
          <cell r="Q163">
            <v>19377.75</v>
          </cell>
          <cell r="R163">
            <v>2100264</v>
          </cell>
          <cell r="S163">
            <v>0</v>
          </cell>
        </row>
        <row r="164">
          <cell r="C164" t="str">
            <v>Ismail</v>
          </cell>
          <cell r="D164" t="str">
            <v>awak 2</v>
          </cell>
          <cell r="E164">
            <v>25</v>
          </cell>
          <cell r="F164">
            <v>1737775</v>
          </cell>
          <cell r="G164">
            <v>200000</v>
          </cell>
          <cell r="H164">
            <v>1937775</v>
          </cell>
          <cell r="I164">
            <v>5000</v>
          </cell>
          <cell r="J164">
            <v>10000</v>
          </cell>
          <cell r="K164">
            <v>0</v>
          </cell>
          <cell r="L164">
            <v>0</v>
          </cell>
          <cell r="M164">
            <v>375000</v>
          </cell>
          <cell r="N164">
            <v>2312775</v>
          </cell>
          <cell r="O164">
            <v>19377.75</v>
          </cell>
          <cell r="P164">
            <v>38755.5</v>
          </cell>
          <cell r="Q164">
            <v>19377.75</v>
          </cell>
          <cell r="R164">
            <v>2235264</v>
          </cell>
          <cell r="S164">
            <v>0</v>
          </cell>
        </row>
        <row r="165">
          <cell r="C165" t="str">
            <v>Iwan Junaidi Napitupulu</v>
          </cell>
          <cell r="D165" t="str">
            <v>awak 2</v>
          </cell>
          <cell r="E165">
            <v>21</v>
          </cell>
          <cell r="F165">
            <v>1737775</v>
          </cell>
          <cell r="G165">
            <v>200000</v>
          </cell>
          <cell r="H165">
            <v>1937775</v>
          </cell>
          <cell r="I165">
            <v>5000</v>
          </cell>
          <cell r="J165">
            <v>10000</v>
          </cell>
          <cell r="K165">
            <v>0</v>
          </cell>
          <cell r="L165">
            <v>0</v>
          </cell>
          <cell r="M165">
            <v>315000</v>
          </cell>
          <cell r="N165">
            <v>2252775</v>
          </cell>
          <cell r="O165">
            <v>19377.75</v>
          </cell>
          <cell r="P165">
            <v>38755.5</v>
          </cell>
          <cell r="Q165">
            <v>19377.75</v>
          </cell>
          <cell r="R165">
            <v>2175264</v>
          </cell>
          <cell r="S165">
            <v>0</v>
          </cell>
        </row>
        <row r="166">
          <cell r="C166" t="str">
            <v>Irwanto</v>
          </cell>
          <cell r="D166" t="str">
            <v>awak 2</v>
          </cell>
          <cell r="E166">
            <v>23</v>
          </cell>
          <cell r="F166">
            <v>1737775</v>
          </cell>
          <cell r="G166">
            <v>200000</v>
          </cell>
          <cell r="H166">
            <v>1937775</v>
          </cell>
          <cell r="I166">
            <v>5000</v>
          </cell>
          <cell r="J166">
            <v>10000</v>
          </cell>
          <cell r="K166">
            <v>0</v>
          </cell>
          <cell r="L166">
            <v>0</v>
          </cell>
          <cell r="M166">
            <v>345000</v>
          </cell>
          <cell r="N166">
            <v>2282775</v>
          </cell>
          <cell r="O166">
            <v>19377.75</v>
          </cell>
          <cell r="P166">
            <v>38755.5</v>
          </cell>
          <cell r="Q166">
            <v>19377.75</v>
          </cell>
          <cell r="R166">
            <v>2205264</v>
          </cell>
          <cell r="S166">
            <v>126000</v>
          </cell>
        </row>
        <row r="167">
          <cell r="C167" t="str">
            <v>Jefri</v>
          </cell>
          <cell r="D167" t="str">
            <v>awak 2</v>
          </cell>
          <cell r="E167">
            <v>23</v>
          </cell>
          <cell r="F167">
            <v>1737775</v>
          </cell>
          <cell r="G167">
            <v>200000</v>
          </cell>
          <cell r="H167">
            <v>1937775</v>
          </cell>
          <cell r="I167">
            <v>5000</v>
          </cell>
          <cell r="J167">
            <v>10000</v>
          </cell>
          <cell r="K167">
            <v>0</v>
          </cell>
          <cell r="L167">
            <v>0</v>
          </cell>
          <cell r="M167">
            <v>345000</v>
          </cell>
          <cell r="N167">
            <v>2282775</v>
          </cell>
          <cell r="O167">
            <v>19377.75</v>
          </cell>
          <cell r="P167">
            <v>38755.5</v>
          </cell>
          <cell r="Q167">
            <v>19377.75</v>
          </cell>
          <cell r="R167">
            <v>2205264</v>
          </cell>
          <cell r="S167">
            <v>0</v>
          </cell>
        </row>
        <row r="168">
          <cell r="C168" t="str">
            <v>Jendri Antoni Ginting</v>
          </cell>
          <cell r="D168" t="str">
            <v>awak 2</v>
          </cell>
          <cell r="E168">
            <v>17</v>
          </cell>
          <cell r="F168">
            <v>1737775</v>
          </cell>
          <cell r="G168">
            <v>200000</v>
          </cell>
          <cell r="H168">
            <v>1937775</v>
          </cell>
          <cell r="I168">
            <v>5000</v>
          </cell>
          <cell r="J168">
            <v>10000</v>
          </cell>
          <cell r="K168">
            <v>0</v>
          </cell>
          <cell r="L168">
            <v>0</v>
          </cell>
          <cell r="M168">
            <v>255000</v>
          </cell>
          <cell r="N168">
            <v>2192775</v>
          </cell>
          <cell r="O168">
            <v>19377.75</v>
          </cell>
          <cell r="P168">
            <v>38755.5</v>
          </cell>
          <cell r="Q168">
            <v>19377.75</v>
          </cell>
          <cell r="R168">
            <v>2115264</v>
          </cell>
          <cell r="S168">
            <v>0</v>
          </cell>
        </row>
        <row r="169">
          <cell r="C169" t="str">
            <v>Jesaya Sembiring</v>
          </cell>
          <cell r="D169" t="str">
            <v>awak 2</v>
          </cell>
          <cell r="E169">
            <v>23</v>
          </cell>
          <cell r="F169">
            <v>1737775</v>
          </cell>
          <cell r="G169">
            <v>200000</v>
          </cell>
          <cell r="H169">
            <v>1937775</v>
          </cell>
          <cell r="I169">
            <v>5000</v>
          </cell>
          <cell r="J169">
            <v>10000</v>
          </cell>
          <cell r="K169">
            <v>0</v>
          </cell>
          <cell r="L169">
            <v>0</v>
          </cell>
          <cell r="M169">
            <v>345000</v>
          </cell>
          <cell r="N169">
            <v>2282775</v>
          </cell>
          <cell r="O169">
            <v>19377.75</v>
          </cell>
          <cell r="P169">
            <v>38755.5</v>
          </cell>
          <cell r="Q169">
            <v>19377.75</v>
          </cell>
          <cell r="R169">
            <v>2205264</v>
          </cell>
          <cell r="S169">
            <v>0</v>
          </cell>
        </row>
        <row r="170">
          <cell r="C170" t="str">
            <v>L. Arafah</v>
          </cell>
          <cell r="D170" t="str">
            <v>awak 2</v>
          </cell>
          <cell r="E170">
            <v>24</v>
          </cell>
          <cell r="F170">
            <v>1737775</v>
          </cell>
          <cell r="G170">
            <v>200000</v>
          </cell>
          <cell r="H170">
            <v>1937775</v>
          </cell>
          <cell r="I170">
            <v>5000</v>
          </cell>
          <cell r="J170">
            <v>10000</v>
          </cell>
          <cell r="K170">
            <v>0</v>
          </cell>
          <cell r="L170">
            <v>0</v>
          </cell>
          <cell r="M170">
            <v>360000</v>
          </cell>
          <cell r="N170">
            <v>2297775</v>
          </cell>
          <cell r="O170">
            <v>19377.75</v>
          </cell>
          <cell r="P170">
            <v>38755.5</v>
          </cell>
          <cell r="Q170">
            <v>19377.75</v>
          </cell>
          <cell r="R170">
            <v>2220264</v>
          </cell>
          <cell r="S170">
            <v>0</v>
          </cell>
        </row>
        <row r="171">
          <cell r="C171" t="str">
            <v>Lukman</v>
          </cell>
          <cell r="D171" t="str">
            <v>awak 2</v>
          </cell>
          <cell r="E171">
            <v>23</v>
          </cell>
          <cell r="F171">
            <v>1737775</v>
          </cell>
          <cell r="G171">
            <v>200000</v>
          </cell>
          <cell r="H171">
            <v>1937775</v>
          </cell>
          <cell r="I171">
            <v>5000</v>
          </cell>
          <cell r="J171">
            <v>10000</v>
          </cell>
          <cell r="K171">
            <v>0</v>
          </cell>
          <cell r="L171">
            <v>0</v>
          </cell>
          <cell r="M171">
            <v>345000</v>
          </cell>
          <cell r="N171">
            <v>2282775</v>
          </cell>
          <cell r="O171">
            <v>19377.75</v>
          </cell>
          <cell r="P171">
            <v>38755.5</v>
          </cell>
          <cell r="Q171">
            <v>19377.75</v>
          </cell>
          <cell r="R171">
            <v>2205264</v>
          </cell>
          <cell r="S171">
            <v>0</v>
          </cell>
        </row>
        <row r="172">
          <cell r="C172" t="str">
            <v>M. Fadli</v>
          </cell>
          <cell r="D172" t="str">
            <v>awak 2</v>
          </cell>
          <cell r="E172">
            <v>23</v>
          </cell>
          <cell r="F172">
            <v>1737775</v>
          </cell>
          <cell r="G172">
            <v>200000</v>
          </cell>
          <cell r="H172">
            <v>1937775</v>
          </cell>
          <cell r="I172">
            <v>5000</v>
          </cell>
          <cell r="J172">
            <v>10000</v>
          </cell>
          <cell r="K172">
            <v>0</v>
          </cell>
          <cell r="L172">
            <v>0</v>
          </cell>
          <cell r="M172">
            <v>345000</v>
          </cell>
          <cell r="N172">
            <v>2282775</v>
          </cell>
          <cell r="O172">
            <v>19377.75</v>
          </cell>
          <cell r="P172">
            <v>38755.5</v>
          </cell>
          <cell r="Q172">
            <v>19377.75</v>
          </cell>
          <cell r="R172">
            <v>2205264</v>
          </cell>
          <cell r="S172">
            <v>0</v>
          </cell>
        </row>
        <row r="173">
          <cell r="C173" t="str">
            <v>M.Yunus Fahrizal</v>
          </cell>
          <cell r="D173" t="str">
            <v>awak 2</v>
          </cell>
          <cell r="E173">
            <v>29</v>
          </cell>
          <cell r="F173">
            <v>1737775</v>
          </cell>
          <cell r="G173">
            <v>200000</v>
          </cell>
          <cell r="H173">
            <v>1937775</v>
          </cell>
          <cell r="I173">
            <v>5000</v>
          </cell>
          <cell r="J173">
            <v>10000</v>
          </cell>
          <cell r="K173">
            <v>0</v>
          </cell>
          <cell r="L173">
            <v>0</v>
          </cell>
          <cell r="M173">
            <v>435000</v>
          </cell>
          <cell r="N173">
            <v>2372775</v>
          </cell>
          <cell r="O173">
            <v>19377.75</v>
          </cell>
          <cell r="P173">
            <v>38755.5</v>
          </cell>
          <cell r="Q173">
            <v>19377.75</v>
          </cell>
          <cell r="R173">
            <v>2295264</v>
          </cell>
          <cell r="S173">
            <v>0</v>
          </cell>
        </row>
        <row r="174">
          <cell r="C174" t="str">
            <v>M.Ardiman</v>
          </cell>
          <cell r="D174" t="str">
            <v>awak 2</v>
          </cell>
          <cell r="E174">
            <v>25</v>
          </cell>
          <cell r="F174">
            <v>1737775</v>
          </cell>
          <cell r="G174">
            <v>200000</v>
          </cell>
          <cell r="H174">
            <v>1937775</v>
          </cell>
          <cell r="I174">
            <v>5000</v>
          </cell>
          <cell r="J174">
            <v>10000</v>
          </cell>
          <cell r="K174">
            <v>0</v>
          </cell>
          <cell r="L174">
            <v>0</v>
          </cell>
          <cell r="M174">
            <v>375000</v>
          </cell>
          <cell r="N174">
            <v>2312775</v>
          </cell>
          <cell r="O174">
            <v>19377.75</v>
          </cell>
          <cell r="P174">
            <v>38755.5</v>
          </cell>
          <cell r="Q174">
            <v>19377.75</v>
          </cell>
          <cell r="R174">
            <v>2235264</v>
          </cell>
          <cell r="S174">
            <v>0</v>
          </cell>
        </row>
        <row r="175">
          <cell r="C175" t="str">
            <v>M. Teguh MK</v>
          </cell>
          <cell r="D175" t="str">
            <v>awak 2</v>
          </cell>
          <cell r="E175">
            <v>27</v>
          </cell>
          <cell r="F175">
            <v>1737775</v>
          </cell>
          <cell r="G175">
            <v>200000</v>
          </cell>
          <cell r="H175">
            <v>1937775</v>
          </cell>
          <cell r="I175">
            <v>5000</v>
          </cell>
          <cell r="J175">
            <v>10000</v>
          </cell>
          <cell r="K175">
            <v>0</v>
          </cell>
          <cell r="L175">
            <v>0</v>
          </cell>
          <cell r="M175">
            <v>405000</v>
          </cell>
          <cell r="N175">
            <v>2342775</v>
          </cell>
          <cell r="O175">
            <v>19377.75</v>
          </cell>
          <cell r="P175">
            <v>38755.5</v>
          </cell>
          <cell r="Q175">
            <v>19377.75</v>
          </cell>
          <cell r="R175">
            <v>2265264</v>
          </cell>
          <cell r="S175">
            <v>0</v>
          </cell>
        </row>
        <row r="176">
          <cell r="C176" t="str">
            <v>Milson</v>
          </cell>
          <cell r="D176" t="str">
            <v>awak 2</v>
          </cell>
          <cell r="E176">
            <v>25</v>
          </cell>
          <cell r="F176">
            <v>1737775</v>
          </cell>
          <cell r="G176">
            <v>200000</v>
          </cell>
          <cell r="H176">
            <v>1937775</v>
          </cell>
          <cell r="I176">
            <v>5000</v>
          </cell>
          <cell r="J176">
            <v>10000</v>
          </cell>
          <cell r="K176">
            <v>0</v>
          </cell>
          <cell r="L176">
            <v>0</v>
          </cell>
          <cell r="M176">
            <v>375000</v>
          </cell>
          <cell r="N176">
            <v>2312775</v>
          </cell>
          <cell r="O176">
            <v>19377.75</v>
          </cell>
          <cell r="P176">
            <v>38755.5</v>
          </cell>
          <cell r="Q176">
            <v>19377.75</v>
          </cell>
          <cell r="R176">
            <v>2235264</v>
          </cell>
          <cell r="S176">
            <v>0</v>
          </cell>
        </row>
        <row r="177">
          <cell r="C177" t="str">
            <v>Misral</v>
          </cell>
          <cell r="D177" t="str">
            <v>awak 2</v>
          </cell>
          <cell r="E177">
            <v>27</v>
          </cell>
          <cell r="F177">
            <v>1737775</v>
          </cell>
          <cell r="G177">
            <v>200000</v>
          </cell>
          <cell r="H177">
            <v>1937775</v>
          </cell>
          <cell r="I177">
            <v>5000</v>
          </cell>
          <cell r="J177">
            <v>10000</v>
          </cell>
          <cell r="K177">
            <v>0</v>
          </cell>
          <cell r="L177">
            <v>0</v>
          </cell>
          <cell r="M177">
            <v>405000</v>
          </cell>
          <cell r="N177">
            <v>2342775</v>
          </cell>
          <cell r="O177">
            <v>19377.75</v>
          </cell>
          <cell r="P177">
            <v>38755.5</v>
          </cell>
          <cell r="Q177">
            <v>19377.75</v>
          </cell>
          <cell r="R177">
            <v>2265264</v>
          </cell>
          <cell r="S177">
            <v>0</v>
          </cell>
        </row>
        <row r="178">
          <cell r="C178" t="str">
            <v>Misran</v>
          </cell>
          <cell r="D178" t="str">
            <v>awak 2</v>
          </cell>
          <cell r="E178">
            <v>22</v>
          </cell>
          <cell r="F178">
            <v>1737775</v>
          </cell>
          <cell r="G178">
            <v>200000</v>
          </cell>
          <cell r="H178">
            <v>1937775</v>
          </cell>
          <cell r="I178">
            <v>5000</v>
          </cell>
          <cell r="J178">
            <v>10000</v>
          </cell>
          <cell r="K178">
            <v>0</v>
          </cell>
          <cell r="L178">
            <v>0</v>
          </cell>
          <cell r="M178">
            <v>330000</v>
          </cell>
          <cell r="N178">
            <v>2267775</v>
          </cell>
          <cell r="O178">
            <v>19377.75</v>
          </cell>
          <cell r="P178">
            <v>38755.5</v>
          </cell>
          <cell r="Q178">
            <v>19377.75</v>
          </cell>
          <cell r="R178">
            <v>2190264</v>
          </cell>
          <cell r="S178">
            <v>0</v>
          </cell>
        </row>
        <row r="179">
          <cell r="C179" t="str">
            <v>Mulfarizon</v>
          </cell>
          <cell r="D179" t="str">
            <v>awak 2</v>
          </cell>
          <cell r="E179">
            <v>13</v>
          </cell>
          <cell r="F179">
            <v>1737775</v>
          </cell>
          <cell r="G179">
            <v>200000</v>
          </cell>
          <cell r="H179">
            <v>1937775</v>
          </cell>
          <cell r="I179">
            <v>5000</v>
          </cell>
          <cell r="J179">
            <v>10000</v>
          </cell>
          <cell r="K179">
            <v>0</v>
          </cell>
          <cell r="L179">
            <v>0</v>
          </cell>
          <cell r="M179">
            <v>195000</v>
          </cell>
          <cell r="N179">
            <v>2132775</v>
          </cell>
          <cell r="O179">
            <v>19377.75</v>
          </cell>
          <cell r="P179">
            <v>38755.5</v>
          </cell>
          <cell r="Q179">
            <v>19377.75</v>
          </cell>
          <cell r="R179">
            <v>2055264</v>
          </cell>
          <cell r="S179">
            <v>750000</v>
          </cell>
        </row>
        <row r="180">
          <cell r="C180" t="str">
            <v>Mulia Pohan</v>
          </cell>
          <cell r="D180" t="str">
            <v>awak 2</v>
          </cell>
          <cell r="E180">
            <v>25</v>
          </cell>
          <cell r="F180">
            <v>1737775</v>
          </cell>
          <cell r="G180">
            <v>200000</v>
          </cell>
          <cell r="H180">
            <v>1937775</v>
          </cell>
          <cell r="I180">
            <v>5000</v>
          </cell>
          <cell r="J180">
            <v>10000</v>
          </cell>
          <cell r="K180">
            <v>0</v>
          </cell>
          <cell r="L180">
            <v>0</v>
          </cell>
          <cell r="M180">
            <v>375000</v>
          </cell>
          <cell r="N180">
            <v>2312775</v>
          </cell>
          <cell r="O180">
            <v>19377.75</v>
          </cell>
          <cell r="P180">
            <v>38755.5</v>
          </cell>
          <cell r="Q180">
            <v>19377.75</v>
          </cell>
          <cell r="R180">
            <v>2235264</v>
          </cell>
          <cell r="S180">
            <v>0</v>
          </cell>
        </row>
        <row r="181">
          <cell r="C181" t="str">
            <v>Nasrul Anhar</v>
          </cell>
          <cell r="D181" t="str">
            <v>awak 2</v>
          </cell>
          <cell r="E181">
            <v>16</v>
          </cell>
          <cell r="F181">
            <v>1737775</v>
          </cell>
          <cell r="G181">
            <v>200000</v>
          </cell>
          <cell r="H181">
            <v>1937775</v>
          </cell>
          <cell r="I181">
            <v>5000</v>
          </cell>
          <cell r="J181">
            <v>10000</v>
          </cell>
          <cell r="K181">
            <v>0</v>
          </cell>
          <cell r="L181">
            <v>0</v>
          </cell>
          <cell r="M181">
            <v>240000</v>
          </cell>
          <cell r="N181">
            <v>2177775</v>
          </cell>
          <cell r="O181">
            <v>19377.75</v>
          </cell>
          <cell r="P181">
            <v>38755.5</v>
          </cell>
          <cell r="Q181">
            <v>19377.75</v>
          </cell>
          <cell r="R181">
            <v>2100264</v>
          </cell>
          <cell r="S181">
            <v>0</v>
          </cell>
        </row>
        <row r="182">
          <cell r="C182" t="str">
            <v>Parlindungan Harahap</v>
          </cell>
          <cell r="D182" t="str">
            <v>awak 2</v>
          </cell>
          <cell r="E182">
            <v>29</v>
          </cell>
          <cell r="F182">
            <v>1737775</v>
          </cell>
          <cell r="G182">
            <v>200000</v>
          </cell>
          <cell r="H182">
            <v>1937775</v>
          </cell>
          <cell r="I182">
            <v>5000</v>
          </cell>
          <cell r="J182">
            <v>10000</v>
          </cell>
          <cell r="K182">
            <v>0</v>
          </cell>
          <cell r="L182">
            <v>0</v>
          </cell>
          <cell r="M182">
            <v>435000</v>
          </cell>
          <cell r="N182">
            <v>2372775</v>
          </cell>
          <cell r="O182">
            <v>19377.75</v>
          </cell>
          <cell r="P182">
            <v>38755.5</v>
          </cell>
          <cell r="Q182">
            <v>19377.75</v>
          </cell>
          <cell r="R182">
            <v>2295264</v>
          </cell>
          <cell r="S182">
            <v>0</v>
          </cell>
        </row>
        <row r="183">
          <cell r="C183" t="str">
            <v>Rahmad Rambe</v>
          </cell>
          <cell r="D183" t="str">
            <v>awak 2</v>
          </cell>
          <cell r="E183">
            <v>21</v>
          </cell>
          <cell r="F183">
            <v>1737775</v>
          </cell>
          <cell r="G183">
            <v>200000</v>
          </cell>
          <cell r="H183">
            <v>1937775</v>
          </cell>
          <cell r="I183">
            <v>5000</v>
          </cell>
          <cell r="J183">
            <v>10000</v>
          </cell>
          <cell r="K183">
            <v>0</v>
          </cell>
          <cell r="L183">
            <v>0</v>
          </cell>
          <cell r="M183">
            <v>315000</v>
          </cell>
          <cell r="N183">
            <v>2252775</v>
          </cell>
          <cell r="O183">
            <v>19377.75</v>
          </cell>
          <cell r="P183">
            <v>38755.5</v>
          </cell>
          <cell r="Q183">
            <v>19377.75</v>
          </cell>
          <cell r="R183">
            <v>2175264</v>
          </cell>
          <cell r="S183">
            <v>0</v>
          </cell>
        </row>
        <row r="184">
          <cell r="C184" t="str">
            <v>RD. Retno Iswandi</v>
          </cell>
          <cell r="D184" t="str">
            <v>awak 2</v>
          </cell>
          <cell r="E184">
            <v>17</v>
          </cell>
          <cell r="F184">
            <v>1737775</v>
          </cell>
          <cell r="G184">
            <v>200000</v>
          </cell>
          <cell r="H184">
            <v>1937775</v>
          </cell>
          <cell r="I184">
            <v>5000</v>
          </cell>
          <cell r="J184">
            <v>10000</v>
          </cell>
          <cell r="K184">
            <v>0</v>
          </cell>
          <cell r="L184">
            <v>0</v>
          </cell>
          <cell r="M184">
            <v>255000</v>
          </cell>
          <cell r="N184">
            <v>2192775</v>
          </cell>
          <cell r="O184">
            <v>19377.75</v>
          </cell>
          <cell r="P184">
            <v>38755.5</v>
          </cell>
          <cell r="Q184">
            <v>19377.75</v>
          </cell>
          <cell r="R184">
            <v>2115264</v>
          </cell>
          <cell r="S184">
            <v>0</v>
          </cell>
        </row>
        <row r="185">
          <cell r="C185" t="str">
            <v>Rico</v>
          </cell>
          <cell r="D185" t="str">
            <v>awak 2</v>
          </cell>
          <cell r="E185">
            <v>21</v>
          </cell>
          <cell r="F185">
            <v>1737775</v>
          </cell>
          <cell r="G185">
            <v>200000</v>
          </cell>
          <cell r="H185">
            <v>1937775</v>
          </cell>
          <cell r="I185">
            <v>5000</v>
          </cell>
          <cell r="J185">
            <v>10000</v>
          </cell>
          <cell r="K185">
            <v>0</v>
          </cell>
          <cell r="L185">
            <v>0</v>
          </cell>
          <cell r="M185">
            <v>315000</v>
          </cell>
          <cell r="N185">
            <v>2252775</v>
          </cell>
          <cell r="O185">
            <v>19377.75</v>
          </cell>
          <cell r="P185">
            <v>38755.5</v>
          </cell>
          <cell r="Q185">
            <v>19377.75</v>
          </cell>
          <cell r="R185">
            <v>2175264</v>
          </cell>
          <cell r="S185">
            <v>0</v>
          </cell>
        </row>
        <row r="186">
          <cell r="C186" t="str">
            <v>Rinto Panjaitan</v>
          </cell>
          <cell r="D186" t="str">
            <v>awak 2</v>
          </cell>
          <cell r="E186">
            <v>22</v>
          </cell>
          <cell r="F186">
            <v>1737775</v>
          </cell>
          <cell r="G186">
            <v>200000</v>
          </cell>
          <cell r="H186">
            <v>1937775</v>
          </cell>
          <cell r="I186">
            <v>5000</v>
          </cell>
          <cell r="J186">
            <v>10000</v>
          </cell>
          <cell r="K186">
            <v>0</v>
          </cell>
          <cell r="L186">
            <v>0</v>
          </cell>
          <cell r="M186">
            <v>330000</v>
          </cell>
          <cell r="N186">
            <v>2267775</v>
          </cell>
          <cell r="O186">
            <v>19377.75</v>
          </cell>
          <cell r="P186">
            <v>38755.5</v>
          </cell>
          <cell r="Q186">
            <v>19377.75</v>
          </cell>
          <cell r="R186">
            <v>2190264</v>
          </cell>
          <cell r="S186">
            <v>0</v>
          </cell>
        </row>
        <row r="187">
          <cell r="C187" t="str">
            <v>Rizal Pahmi</v>
          </cell>
          <cell r="D187" t="str">
            <v>awak 2</v>
          </cell>
          <cell r="E187">
            <v>19</v>
          </cell>
          <cell r="F187">
            <v>1737775</v>
          </cell>
          <cell r="G187">
            <v>200000</v>
          </cell>
          <cell r="H187">
            <v>1937775</v>
          </cell>
          <cell r="I187">
            <v>5000</v>
          </cell>
          <cell r="J187">
            <v>10000</v>
          </cell>
          <cell r="K187">
            <v>0</v>
          </cell>
          <cell r="L187">
            <v>0</v>
          </cell>
          <cell r="M187">
            <v>285000</v>
          </cell>
          <cell r="N187">
            <v>2222775</v>
          </cell>
          <cell r="O187">
            <v>19377.75</v>
          </cell>
          <cell r="P187">
            <v>38755.5</v>
          </cell>
          <cell r="Q187">
            <v>19377.75</v>
          </cell>
          <cell r="R187">
            <v>2145264</v>
          </cell>
          <cell r="S187">
            <v>0</v>
          </cell>
        </row>
        <row r="188">
          <cell r="C188" t="str">
            <v>Rizky Saputra</v>
          </cell>
          <cell r="D188" t="str">
            <v>awak 2</v>
          </cell>
          <cell r="E188">
            <v>23</v>
          </cell>
          <cell r="F188">
            <v>1737775</v>
          </cell>
          <cell r="G188">
            <v>200000</v>
          </cell>
          <cell r="H188">
            <v>1937775</v>
          </cell>
          <cell r="I188">
            <v>5000</v>
          </cell>
          <cell r="J188">
            <v>10000</v>
          </cell>
          <cell r="K188">
            <v>0</v>
          </cell>
          <cell r="L188">
            <v>0</v>
          </cell>
          <cell r="M188">
            <v>345000</v>
          </cell>
          <cell r="N188">
            <v>2282775</v>
          </cell>
          <cell r="O188">
            <v>19377.75</v>
          </cell>
          <cell r="P188">
            <v>38755.5</v>
          </cell>
          <cell r="Q188">
            <v>19377.75</v>
          </cell>
          <cell r="R188">
            <v>2205264</v>
          </cell>
          <cell r="S188">
            <v>0</v>
          </cell>
        </row>
        <row r="189">
          <cell r="C189" t="str">
            <v>Siddik</v>
          </cell>
          <cell r="D189" t="str">
            <v>awak 2</v>
          </cell>
          <cell r="E189">
            <v>23</v>
          </cell>
          <cell r="F189">
            <v>1737775</v>
          </cell>
          <cell r="G189">
            <v>200000</v>
          </cell>
          <cell r="H189">
            <v>1937775</v>
          </cell>
          <cell r="I189">
            <v>5000</v>
          </cell>
          <cell r="J189">
            <v>10000</v>
          </cell>
          <cell r="K189">
            <v>0</v>
          </cell>
          <cell r="L189">
            <v>0</v>
          </cell>
          <cell r="M189">
            <v>345000</v>
          </cell>
          <cell r="N189">
            <v>2282775</v>
          </cell>
          <cell r="O189">
            <v>19377.75</v>
          </cell>
          <cell r="P189">
            <v>38755.5</v>
          </cell>
          <cell r="Q189">
            <v>19377.75</v>
          </cell>
          <cell r="R189">
            <v>2205264</v>
          </cell>
          <cell r="S189">
            <v>0</v>
          </cell>
        </row>
        <row r="190">
          <cell r="C190" t="str">
            <v>Simson Perangin angin</v>
          </cell>
          <cell r="D190" t="str">
            <v>awak 2</v>
          </cell>
          <cell r="E190">
            <v>16</v>
          </cell>
          <cell r="F190">
            <v>1737775</v>
          </cell>
          <cell r="G190">
            <v>200000</v>
          </cell>
          <cell r="H190">
            <v>1937775</v>
          </cell>
          <cell r="I190">
            <v>5000</v>
          </cell>
          <cell r="J190">
            <v>10000</v>
          </cell>
          <cell r="K190">
            <v>0</v>
          </cell>
          <cell r="L190">
            <v>0</v>
          </cell>
          <cell r="M190">
            <v>240000</v>
          </cell>
          <cell r="N190">
            <v>2177775</v>
          </cell>
          <cell r="O190">
            <v>19377.75</v>
          </cell>
          <cell r="P190">
            <v>38755.5</v>
          </cell>
          <cell r="Q190">
            <v>19377.75</v>
          </cell>
          <cell r="R190">
            <v>2100264</v>
          </cell>
          <cell r="S190">
            <v>0</v>
          </cell>
        </row>
        <row r="191">
          <cell r="C191" t="str">
            <v>Sugeng Hariadi</v>
          </cell>
          <cell r="D191" t="str">
            <v>awak 2</v>
          </cell>
          <cell r="E191">
            <v>28</v>
          </cell>
          <cell r="F191">
            <v>1737775</v>
          </cell>
          <cell r="G191">
            <v>200000</v>
          </cell>
          <cell r="H191">
            <v>1937775</v>
          </cell>
          <cell r="I191">
            <v>5000</v>
          </cell>
          <cell r="J191">
            <v>10000</v>
          </cell>
          <cell r="K191">
            <v>0</v>
          </cell>
          <cell r="L191">
            <v>0</v>
          </cell>
          <cell r="M191">
            <v>420000</v>
          </cell>
          <cell r="N191">
            <v>2357775</v>
          </cell>
          <cell r="O191">
            <v>19377.75</v>
          </cell>
          <cell r="P191">
            <v>38755.5</v>
          </cell>
          <cell r="Q191">
            <v>19377.75</v>
          </cell>
          <cell r="R191">
            <v>2280264</v>
          </cell>
          <cell r="S191">
            <v>0</v>
          </cell>
        </row>
        <row r="192">
          <cell r="C192" t="str">
            <v>Sulaiman</v>
          </cell>
          <cell r="D192" t="str">
            <v>awak 2</v>
          </cell>
          <cell r="E192">
            <v>27</v>
          </cell>
          <cell r="F192">
            <v>1737775</v>
          </cell>
          <cell r="G192">
            <v>200000</v>
          </cell>
          <cell r="H192">
            <v>1937775</v>
          </cell>
          <cell r="I192">
            <v>5000</v>
          </cell>
          <cell r="J192">
            <v>10000</v>
          </cell>
          <cell r="K192">
            <v>0</v>
          </cell>
          <cell r="L192">
            <v>0</v>
          </cell>
          <cell r="M192">
            <v>405000</v>
          </cell>
          <cell r="N192">
            <v>2342775</v>
          </cell>
          <cell r="O192">
            <v>19377.75</v>
          </cell>
          <cell r="P192">
            <v>38755.5</v>
          </cell>
          <cell r="Q192">
            <v>19377.75</v>
          </cell>
          <cell r="R192">
            <v>2265264</v>
          </cell>
          <cell r="S192">
            <v>0</v>
          </cell>
        </row>
        <row r="193">
          <cell r="C193" t="str">
            <v>Supriyadi</v>
          </cell>
          <cell r="D193" t="str">
            <v>awak 2</v>
          </cell>
          <cell r="E193">
            <v>25</v>
          </cell>
          <cell r="F193">
            <v>1737775</v>
          </cell>
          <cell r="G193">
            <v>200000</v>
          </cell>
          <cell r="H193">
            <v>1937775</v>
          </cell>
          <cell r="I193">
            <v>5000</v>
          </cell>
          <cell r="J193">
            <v>10000</v>
          </cell>
          <cell r="K193">
            <v>0</v>
          </cell>
          <cell r="L193">
            <v>0</v>
          </cell>
          <cell r="M193">
            <v>375000</v>
          </cell>
          <cell r="N193">
            <v>2312775</v>
          </cell>
          <cell r="O193">
            <v>19377.75</v>
          </cell>
          <cell r="P193">
            <v>38755.5</v>
          </cell>
          <cell r="Q193">
            <v>19377.75</v>
          </cell>
          <cell r="R193">
            <v>2235264</v>
          </cell>
          <cell r="S193">
            <v>0</v>
          </cell>
        </row>
        <row r="194">
          <cell r="C194" t="str">
            <v>suryadi Surya Darma</v>
          </cell>
          <cell r="D194" t="str">
            <v>awak 2</v>
          </cell>
          <cell r="E194">
            <v>27</v>
          </cell>
          <cell r="F194">
            <v>1737775</v>
          </cell>
          <cell r="G194">
            <v>200000</v>
          </cell>
          <cell r="H194">
            <v>1937775</v>
          </cell>
          <cell r="I194">
            <v>5000</v>
          </cell>
          <cell r="J194">
            <v>10000</v>
          </cell>
          <cell r="K194">
            <v>0</v>
          </cell>
          <cell r="L194">
            <v>0</v>
          </cell>
          <cell r="M194">
            <v>405000</v>
          </cell>
          <cell r="N194">
            <v>2342775</v>
          </cell>
          <cell r="O194">
            <v>19377.75</v>
          </cell>
          <cell r="P194">
            <v>38755.5</v>
          </cell>
          <cell r="Q194">
            <v>19377.75</v>
          </cell>
          <cell r="R194">
            <v>2265264</v>
          </cell>
          <cell r="S194">
            <v>0</v>
          </cell>
        </row>
        <row r="195">
          <cell r="C195" t="str">
            <v>Taufik Hidayat</v>
          </cell>
          <cell r="D195" t="str">
            <v>awak 2</v>
          </cell>
          <cell r="E195">
            <v>20</v>
          </cell>
          <cell r="F195">
            <v>1737775</v>
          </cell>
          <cell r="G195">
            <v>200000</v>
          </cell>
          <cell r="H195">
            <v>1937775</v>
          </cell>
          <cell r="I195">
            <v>5000</v>
          </cell>
          <cell r="J195">
            <v>10000</v>
          </cell>
          <cell r="K195">
            <v>0</v>
          </cell>
          <cell r="L195">
            <v>0</v>
          </cell>
          <cell r="M195">
            <v>300000</v>
          </cell>
          <cell r="N195">
            <v>2237775</v>
          </cell>
          <cell r="O195">
            <v>19377.75</v>
          </cell>
          <cell r="P195">
            <v>38755.5</v>
          </cell>
          <cell r="Q195">
            <v>19377.75</v>
          </cell>
          <cell r="R195">
            <v>2160264</v>
          </cell>
          <cell r="S195">
            <v>0</v>
          </cell>
        </row>
        <row r="196">
          <cell r="C196" t="str">
            <v>Tiopan Sumardi Saragih</v>
          </cell>
          <cell r="D196" t="str">
            <v>awak 2</v>
          </cell>
          <cell r="E196">
            <v>28</v>
          </cell>
          <cell r="F196">
            <v>1737775</v>
          </cell>
          <cell r="G196">
            <v>200000</v>
          </cell>
          <cell r="H196">
            <v>1937775</v>
          </cell>
          <cell r="I196">
            <v>5000</v>
          </cell>
          <cell r="J196">
            <v>10000</v>
          </cell>
          <cell r="K196">
            <v>0</v>
          </cell>
          <cell r="L196">
            <v>0</v>
          </cell>
          <cell r="M196">
            <v>420000</v>
          </cell>
          <cell r="N196">
            <v>2357775</v>
          </cell>
          <cell r="O196">
            <v>19377.75</v>
          </cell>
          <cell r="P196">
            <v>38755.5</v>
          </cell>
          <cell r="Q196">
            <v>19377.75</v>
          </cell>
          <cell r="R196">
            <v>2280264</v>
          </cell>
          <cell r="S196">
            <v>0</v>
          </cell>
        </row>
        <row r="197">
          <cell r="C197" t="str">
            <v>Triput Darmaji</v>
          </cell>
          <cell r="D197" t="str">
            <v>awak 2</v>
          </cell>
          <cell r="E197">
            <v>18</v>
          </cell>
          <cell r="F197">
            <v>1737775</v>
          </cell>
          <cell r="G197">
            <v>200000</v>
          </cell>
          <cell r="H197">
            <v>1937775</v>
          </cell>
          <cell r="I197">
            <v>5000</v>
          </cell>
          <cell r="J197">
            <v>10000</v>
          </cell>
          <cell r="K197">
            <v>0</v>
          </cell>
          <cell r="L197">
            <v>0</v>
          </cell>
          <cell r="M197">
            <v>270000</v>
          </cell>
          <cell r="N197">
            <v>2207775</v>
          </cell>
          <cell r="O197">
            <v>19377.75</v>
          </cell>
          <cell r="P197">
            <v>38755.5</v>
          </cell>
          <cell r="Q197">
            <v>19377.75</v>
          </cell>
          <cell r="R197">
            <v>2130264</v>
          </cell>
          <cell r="S197">
            <v>0</v>
          </cell>
        </row>
        <row r="198">
          <cell r="C198" t="str">
            <v>Wahyu Firmansyah</v>
          </cell>
          <cell r="D198" t="str">
            <v>awak 2</v>
          </cell>
          <cell r="E198">
            <v>24</v>
          </cell>
          <cell r="F198">
            <v>1737775</v>
          </cell>
          <cell r="G198">
            <v>200000</v>
          </cell>
          <cell r="H198">
            <v>1937775</v>
          </cell>
          <cell r="I198">
            <v>5000</v>
          </cell>
          <cell r="J198">
            <v>10000</v>
          </cell>
          <cell r="K198">
            <v>0</v>
          </cell>
          <cell r="L198">
            <v>0</v>
          </cell>
          <cell r="M198">
            <v>360000</v>
          </cell>
          <cell r="N198">
            <v>2297775</v>
          </cell>
          <cell r="O198">
            <v>19377.75</v>
          </cell>
          <cell r="P198">
            <v>38755.5</v>
          </cell>
          <cell r="Q198">
            <v>19377.75</v>
          </cell>
          <cell r="R198">
            <v>2220264</v>
          </cell>
          <cell r="S198">
            <v>0</v>
          </cell>
        </row>
        <row r="199">
          <cell r="C199" t="str">
            <v>Yeki Erdi</v>
          </cell>
          <cell r="D199" t="str">
            <v>awak 2</v>
          </cell>
          <cell r="E199">
            <v>20</v>
          </cell>
          <cell r="F199">
            <v>1737775</v>
          </cell>
          <cell r="G199">
            <v>200000</v>
          </cell>
          <cell r="H199">
            <v>1937775</v>
          </cell>
          <cell r="I199">
            <v>5000</v>
          </cell>
          <cell r="J199">
            <v>10000</v>
          </cell>
          <cell r="K199">
            <v>0</v>
          </cell>
          <cell r="L199">
            <v>0</v>
          </cell>
          <cell r="M199">
            <v>300000</v>
          </cell>
          <cell r="N199">
            <v>2237775</v>
          </cell>
          <cell r="O199">
            <v>19377.75</v>
          </cell>
          <cell r="P199">
            <v>38755.5</v>
          </cell>
          <cell r="Q199">
            <v>19377.75</v>
          </cell>
          <cell r="R199">
            <v>2160264</v>
          </cell>
          <cell r="S199">
            <v>0</v>
          </cell>
        </row>
        <row r="200">
          <cell r="C200" t="str">
            <v>Zulkifli</v>
          </cell>
          <cell r="D200" t="str">
            <v>awak 2</v>
          </cell>
          <cell r="E200">
            <v>26</v>
          </cell>
          <cell r="F200">
            <v>1737775</v>
          </cell>
          <cell r="G200">
            <v>200000</v>
          </cell>
          <cell r="H200">
            <v>1937775</v>
          </cell>
          <cell r="I200">
            <v>5000</v>
          </cell>
          <cell r="J200">
            <v>10000</v>
          </cell>
          <cell r="K200">
            <v>0</v>
          </cell>
          <cell r="L200">
            <v>0</v>
          </cell>
          <cell r="M200">
            <v>390000</v>
          </cell>
          <cell r="N200">
            <v>2327775</v>
          </cell>
          <cell r="O200">
            <v>19377.75</v>
          </cell>
          <cell r="P200">
            <v>38755.5</v>
          </cell>
          <cell r="Q200">
            <v>19377.75</v>
          </cell>
          <cell r="R200">
            <v>2250264</v>
          </cell>
          <cell r="S200">
            <v>0</v>
          </cell>
        </row>
        <row r="201">
          <cell r="C201" t="str">
            <v>Zundi</v>
          </cell>
          <cell r="D201" t="str">
            <v>awak 2</v>
          </cell>
          <cell r="E201">
            <v>22</v>
          </cell>
          <cell r="F201">
            <v>1737775</v>
          </cell>
          <cell r="G201">
            <v>200000</v>
          </cell>
          <cell r="H201">
            <v>1937775</v>
          </cell>
          <cell r="I201">
            <v>5000</v>
          </cell>
          <cell r="J201">
            <v>10000</v>
          </cell>
          <cell r="K201">
            <v>0</v>
          </cell>
          <cell r="L201">
            <v>0</v>
          </cell>
          <cell r="M201">
            <v>330000</v>
          </cell>
          <cell r="N201">
            <v>2267775</v>
          </cell>
          <cell r="O201">
            <v>19377.75</v>
          </cell>
          <cell r="P201">
            <v>38755.5</v>
          </cell>
          <cell r="Q201">
            <v>19377.75</v>
          </cell>
          <cell r="R201">
            <v>2190264</v>
          </cell>
          <cell r="S201">
            <v>0</v>
          </cell>
        </row>
        <row r="202">
          <cell r="C202" t="str">
            <v>Abdi Yaqup Siregar</v>
          </cell>
          <cell r="D202" t="str">
            <v>awak 2</v>
          </cell>
          <cell r="E202">
            <v>20</v>
          </cell>
          <cell r="F202">
            <v>1737775</v>
          </cell>
          <cell r="G202">
            <v>200000</v>
          </cell>
          <cell r="H202">
            <v>1937775</v>
          </cell>
          <cell r="I202">
            <v>5000</v>
          </cell>
          <cell r="J202">
            <v>10000</v>
          </cell>
          <cell r="K202">
            <v>0</v>
          </cell>
          <cell r="L202">
            <v>0</v>
          </cell>
          <cell r="M202">
            <v>300000</v>
          </cell>
          <cell r="N202">
            <v>2237775</v>
          </cell>
          <cell r="O202">
            <v>19377.75</v>
          </cell>
          <cell r="P202">
            <v>38755.5</v>
          </cell>
          <cell r="Q202">
            <v>19377.75</v>
          </cell>
          <cell r="R202">
            <v>2160264</v>
          </cell>
          <cell r="S202">
            <v>0</v>
          </cell>
        </row>
        <row r="203">
          <cell r="C203" t="str">
            <v>Alan Cahyadi</v>
          </cell>
          <cell r="D203" t="str">
            <v>awak 2</v>
          </cell>
          <cell r="E203">
            <v>30</v>
          </cell>
          <cell r="F203">
            <v>1737775</v>
          </cell>
          <cell r="G203">
            <v>200000</v>
          </cell>
          <cell r="H203">
            <v>1937775</v>
          </cell>
          <cell r="I203">
            <v>5000</v>
          </cell>
          <cell r="J203">
            <v>10000</v>
          </cell>
          <cell r="K203">
            <v>0</v>
          </cell>
          <cell r="L203">
            <v>0</v>
          </cell>
          <cell r="M203">
            <v>450000</v>
          </cell>
          <cell r="N203">
            <v>2387775</v>
          </cell>
          <cell r="O203">
            <v>19377.75</v>
          </cell>
          <cell r="P203">
            <v>38755.5</v>
          </cell>
          <cell r="Q203">
            <v>19377.75</v>
          </cell>
          <cell r="R203">
            <v>2310264</v>
          </cell>
          <cell r="S203">
            <v>0</v>
          </cell>
        </row>
        <row r="204">
          <cell r="C204" t="str">
            <v>Dian Hidul Hidayat</v>
          </cell>
          <cell r="D204" t="str">
            <v>awak 2</v>
          </cell>
          <cell r="E204">
            <v>27</v>
          </cell>
          <cell r="F204">
            <v>1737775</v>
          </cell>
          <cell r="G204">
            <v>200000</v>
          </cell>
          <cell r="H204">
            <v>1937775</v>
          </cell>
          <cell r="I204">
            <v>5000</v>
          </cell>
          <cell r="J204">
            <v>10000</v>
          </cell>
          <cell r="K204">
            <v>0</v>
          </cell>
          <cell r="L204">
            <v>0</v>
          </cell>
          <cell r="M204">
            <v>405000</v>
          </cell>
          <cell r="N204">
            <v>2342775</v>
          </cell>
          <cell r="O204">
            <v>19377.75</v>
          </cell>
          <cell r="P204">
            <v>38755.5</v>
          </cell>
          <cell r="Q204">
            <v>19377.75</v>
          </cell>
          <cell r="R204">
            <v>2265264</v>
          </cell>
          <cell r="S204">
            <v>110000</v>
          </cell>
        </row>
        <row r="205">
          <cell r="C205" t="str">
            <v>Doni Chandra</v>
          </cell>
          <cell r="D205" t="str">
            <v>awak 2</v>
          </cell>
          <cell r="E205">
            <v>27</v>
          </cell>
          <cell r="F205">
            <v>1737775</v>
          </cell>
          <cell r="G205">
            <v>200000</v>
          </cell>
          <cell r="H205">
            <v>1937775</v>
          </cell>
          <cell r="I205">
            <v>5000</v>
          </cell>
          <cell r="J205">
            <v>10000</v>
          </cell>
          <cell r="K205">
            <v>0</v>
          </cell>
          <cell r="L205">
            <v>0</v>
          </cell>
          <cell r="M205">
            <v>405000</v>
          </cell>
          <cell r="N205">
            <v>2342775</v>
          </cell>
          <cell r="O205">
            <v>19377.75</v>
          </cell>
          <cell r="P205">
            <v>38755.5</v>
          </cell>
          <cell r="Q205">
            <v>19377.75</v>
          </cell>
          <cell r="R205">
            <v>2265264</v>
          </cell>
          <cell r="S205">
            <v>0</v>
          </cell>
        </row>
        <row r="206">
          <cell r="C206" t="str">
            <v>Fandy Agung Ananda</v>
          </cell>
          <cell r="D206" t="str">
            <v>awak 2</v>
          </cell>
          <cell r="E206">
            <v>26</v>
          </cell>
          <cell r="F206">
            <v>1737775</v>
          </cell>
          <cell r="G206">
            <v>200000</v>
          </cell>
          <cell r="H206">
            <v>1937775</v>
          </cell>
          <cell r="I206">
            <v>5000</v>
          </cell>
          <cell r="J206">
            <v>10000</v>
          </cell>
          <cell r="K206">
            <v>0</v>
          </cell>
          <cell r="L206">
            <v>0</v>
          </cell>
          <cell r="M206">
            <v>390000</v>
          </cell>
          <cell r="N206">
            <v>2327775</v>
          </cell>
          <cell r="O206">
            <v>19377.75</v>
          </cell>
          <cell r="P206">
            <v>38755.5</v>
          </cell>
          <cell r="Q206">
            <v>19377.75</v>
          </cell>
          <cell r="R206">
            <v>2250264</v>
          </cell>
          <cell r="S206">
            <v>0</v>
          </cell>
        </row>
        <row r="207">
          <cell r="C207" t="str">
            <v>Fery Surya</v>
          </cell>
          <cell r="D207" t="str">
            <v>awak 2</v>
          </cell>
          <cell r="E207">
            <v>23</v>
          </cell>
          <cell r="F207">
            <v>1737775</v>
          </cell>
          <cell r="G207">
            <v>200000</v>
          </cell>
          <cell r="H207">
            <v>1937775</v>
          </cell>
          <cell r="I207">
            <v>5000</v>
          </cell>
          <cell r="J207">
            <v>10000</v>
          </cell>
          <cell r="K207">
            <v>0</v>
          </cell>
          <cell r="L207">
            <v>0</v>
          </cell>
          <cell r="M207">
            <v>345000</v>
          </cell>
          <cell r="N207">
            <v>2282775</v>
          </cell>
          <cell r="O207">
            <v>19377.75</v>
          </cell>
          <cell r="P207">
            <v>38755.5</v>
          </cell>
          <cell r="Q207">
            <v>19377.75</v>
          </cell>
          <cell r="R207">
            <v>2205264</v>
          </cell>
          <cell r="S207">
            <v>0</v>
          </cell>
        </row>
        <row r="208">
          <cell r="C208" t="str">
            <v>Irfan Lubis</v>
          </cell>
          <cell r="D208" t="str">
            <v>awak 2</v>
          </cell>
          <cell r="E208">
            <v>26</v>
          </cell>
          <cell r="F208">
            <v>1737775</v>
          </cell>
          <cell r="G208">
            <v>200000</v>
          </cell>
          <cell r="H208">
            <v>1937775</v>
          </cell>
          <cell r="I208">
            <v>5000</v>
          </cell>
          <cell r="J208">
            <v>10000</v>
          </cell>
          <cell r="K208">
            <v>0</v>
          </cell>
          <cell r="L208">
            <v>0</v>
          </cell>
          <cell r="M208">
            <v>390000</v>
          </cell>
          <cell r="N208">
            <v>2327775</v>
          </cell>
          <cell r="O208">
            <v>19377.75</v>
          </cell>
          <cell r="P208">
            <v>38755.5</v>
          </cell>
          <cell r="Q208">
            <v>19377.75</v>
          </cell>
          <cell r="R208">
            <v>2250264</v>
          </cell>
          <cell r="S208">
            <v>0</v>
          </cell>
        </row>
        <row r="209">
          <cell r="C209" t="str">
            <v>Jahnul Hakim Lase</v>
          </cell>
          <cell r="D209" t="str">
            <v>awak 2</v>
          </cell>
          <cell r="E209">
            <v>17</v>
          </cell>
          <cell r="F209">
            <v>1737775</v>
          </cell>
          <cell r="G209">
            <v>200000</v>
          </cell>
          <cell r="H209">
            <v>1937775</v>
          </cell>
          <cell r="I209">
            <v>5000</v>
          </cell>
          <cell r="J209">
            <v>10000</v>
          </cell>
          <cell r="K209">
            <v>0</v>
          </cell>
          <cell r="L209">
            <v>0</v>
          </cell>
          <cell r="M209">
            <v>255000</v>
          </cell>
          <cell r="N209">
            <v>2192775</v>
          </cell>
          <cell r="O209">
            <v>19377.75</v>
          </cell>
          <cell r="P209">
            <v>38755.5</v>
          </cell>
          <cell r="Q209">
            <v>19377.75</v>
          </cell>
          <cell r="R209">
            <v>2115264</v>
          </cell>
          <cell r="S209">
            <v>0</v>
          </cell>
        </row>
        <row r="210">
          <cell r="C210" t="str">
            <v>Lintong Simarmata</v>
          </cell>
          <cell r="D210" t="str">
            <v>awak 2</v>
          </cell>
          <cell r="E210">
            <v>24</v>
          </cell>
          <cell r="F210">
            <v>1737775</v>
          </cell>
          <cell r="G210">
            <v>200000</v>
          </cell>
          <cell r="H210">
            <v>1937775</v>
          </cell>
          <cell r="I210">
            <v>5000</v>
          </cell>
          <cell r="J210">
            <v>10000</v>
          </cell>
          <cell r="K210">
            <v>0</v>
          </cell>
          <cell r="L210">
            <v>0</v>
          </cell>
          <cell r="M210">
            <v>360000</v>
          </cell>
          <cell r="N210">
            <v>2297775</v>
          </cell>
          <cell r="O210">
            <v>19377.75</v>
          </cell>
          <cell r="P210">
            <v>38755.5</v>
          </cell>
          <cell r="Q210">
            <v>19377.75</v>
          </cell>
          <cell r="R210">
            <v>2220264</v>
          </cell>
          <cell r="S210">
            <v>0</v>
          </cell>
        </row>
        <row r="211">
          <cell r="C211" t="str">
            <v>Sorianto Sidabutar</v>
          </cell>
          <cell r="D211" t="str">
            <v>awak 2</v>
          </cell>
          <cell r="E211">
            <v>22</v>
          </cell>
          <cell r="F211">
            <v>1737775</v>
          </cell>
          <cell r="G211">
            <v>200000</v>
          </cell>
          <cell r="H211">
            <v>1937775</v>
          </cell>
          <cell r="I211">
            <v>5000</v>
          </cell>
          <cell r="J211">
            <v>10000</v>
          </cell>
          <cell r="K211">
            <v>0</v>
          </cell>
          <cell r="L211">
            <v>0</v>
          </cell>
          <cell r="M211">
            <v>330000</v>
          </cell>
          <cell r="N211">
            <v>2267775</v>
          </cell>
          <cell r="O211">
            <v>19377.75</v>
          </cell>
          <cell r="P211">
            <v>38755.5</v>
          </cell>
          <cell r="Q211">
            <v>19377.75</v>
          </cell>
          <cell r="R211">
            <v>2190264</v>
          </cell>
          <cell r="S211">
            <v>0</v>
          </cell>
        </row>
        <row r="212">
          <cell r="C212" t="str">
            <v>Sumihardo Rohani Panca</v>
          </cell>
          <cell r="D212" t="str">
            <v>awak 2</v>
          </cell>
          <cell r="E212">
            <v>24</v>
          </cell>
          <cell r="F212">
            <v>1737775</v>
          </cell>
          <cell r="G212">
            <v>200000</v>
          </cell>
          <cell r="H212">
            <v>1937775</v>
          </cell>
          <cell r="I212">
            <v>5000</v>
          </cell>
          <cell r="J212">
            <v>10000</v>
          </cell>
          <cell r="K212">
            <v>0</v>
          </cell>
          <cell r="L212">
            <v>0</v>
          </cell>
          <cell r="M212">
            <v>360000</v>
          </cell>
          <cell r="N212">
            <v>2297775</v>
          </cell>
          <cell r="O212">
            <v>19377.75</v>
          </cell>
          <cell r="P212">
            <v>38755.5</v>
          </cell>
          <cell r="Q212">
            <v>19377.75</v>
          </cell>
          <cell r="R212">
            <v>2220264</v>
          </cell>
          <cell r="S212">
            <v>0</v>
          </cell>
        </row>
        <row r="213">
          <cell r="C213" t="str">
            <v>Syamsir Ambroni</v>
          </cell>
          <cell r="D213" t="str">
            <v>awak 2</v>
          </cell>
          <cell r="E213">
            <v>27</v>
          </cell>
          <cell r="F213">
            <v>1737775</v>
          </cell>
          <cell r="G213">
            <v>200000</v>
          </cell>
          <cell r="H213">
            <v>1937775</v>
          </cell>
          <cell r="I213">
            <v>5000</v>
          </cell>
          <cell r="J213">
            <v>10000</v>
          </cell>
          <cell r="K213">
            <v>0</v>
          </cell>
          <cell r="L213">
            <v>0</v>
          </cell>
          <cell r="M213">
            <v>405000</v>
          </cell>
          <cell r="N213">
            <v>2342775</v>
          </cell>
          <cell r="O213">
            <v>19377.75</v>
          </cell>
          <cell r="P213">
            <v>38755.5</v>
          </cell>
          <cell r="Q213">
            <v>19377.75</v>
          </cell>
          <cell r="R213">
            <v>2265264</v>
          </cell>
          <cell r="S213">
            <v>0</v>
          </cell>
        </row>
        <row r="214">
          <cell r="C214" t="str">
            <v>Yudi Pasilintar</v>
          </cell>
          <cell r="D214" t="str">
            <v>awak 2</v>
          </cell>
          <cell r="E214">
            <v>29</v>
          </cell>
          <cell r="F214">
            <v>1737775</v>
          </cell>
          <cell r="G214">
            <v>200000</v>
          </cell>
          <cell r="H214">
            <v>1937775</v>
          </cell>
          <cell r="I214">
            <v>5000</v>
          </cell>
          <cell r="J214">
            <v>10000</v>
          </cell>
          <cell r="K214">
            <v>0</v>
          </cell>
          <cell r="L214">
            <v>0</v>
          </cell>
          <cell r="M214">
            <v>435000</v>
          </cell>
          <cell r="N214">
            <v>2372775</v>
          </cell>
          <cell r="O214">
            <v>19377.75</v>
          </cell>
          <cell r="P214">
            <v>38755.5</v>
          </cell>
          <cell r="Q214">
            <v>19377.75</v>
          </cell>
          <cell r="R214">
            <v>2295264</v>
          </cell>
          <cell r="S214">
            <v>0</v>
          </cell>
        </row>
        <row r="215">
          <cell r="C215" t="str">
            <v>M.Fadhillah</v>
          </cell>
          <cell r="D215" t="str">
            <v>awak 2</v>
          </cell>
          <cell r="E215">
            <v>27</v>
          </cell>
          <cell r="F215">
            <v>1737775</v>
          </cell>
          <cell r="G215">
            <v>200000</v>
          </cell>
          <cell r="H215">
            <v>1937775</v>
          </cell>
          <cell r="I215">
            <v>5000</v>
          </cell>
          <cell r="J215">
            <v>10000</v>
          </cell>
          <cell r="K215">
            <v>0</v>
          </cell>
          <cell r="L215">
            <v>0</v>
          </cell>
          <cell r="M215">
            <v>405000</v>
          </cell>
          <cell r="N215">
            <v>2342775</v>
          </cell>
          <cell r="O215">
            <v>19377.75</v>
          </cell>
          <cell r="P215">
            <v>38755.5</v>
          </cell>
          <cell r="Q215">
            <v>19377.75</v>
          </cell>
          <cell r="R215">
            <v>2265264</v>
          </cell>
          <cell r="S215">
            <v>0</v>
          </cell>
        </row>
        <row r="216">
          <cell r="C216" t="str">
            <v>Hara Anggi</v>
          </cell>
          <cell r="D216" t="str">
            <v>awak 2</v>
          </cell>
          <cell r="E216">
            <v>28</v>
          </cell>
          <cell r="F216">
            <v>1737775</v>
          </cell>
          <cell r="G216">
            <v>200000</v>
          </cell>
          <cell r="H216">
            <v>1937775</v>
          </cell>
          <cell r="I216">
            <v>5000</v>
          </cell>
          <cell r="J216">
            <v>10000</v>
          </cell>
          <cell r="K216">
            <v>0</v>
          </cell>
          <cell r="L216">
            <v>0</v>
          </cell>
          <cell r="M216">
            <v>420000</v>
          </cell>
          <cell r="N216">
            <v>2357775</v>
          </cell>
          <cell r="O216">
            <v>19377.75</v>
          </cell>
          <cell r="P216">
            <v>38755.5</v>
          </cell>
          <cell r="Q216">
            <v>19377.75</v>
          </cell>
          <cell r="R216">
            <v>2280264</v>
          </cell>
          <cell r="S216">
            <v>0</v>
          </cell>
        </row>
        <row r="217">
          <cell r="C217" t="str">
            <v>Indra H</v>
          </cell>
          <cell r="D217" t="str">
            <v>awak 2</v>
          </cell>
          <cell r="E217">
            <v>24</v>
          </cell>
          <cell r="F217">
            <v>1737775</v>
          </cell>
          <cell r="G217">
            <v>200000</v>
          </cell>
          <cell r="H217">
            <v>1937775</v>
          </cell>
          <cell r="I217">
            <v>5000</v>
          </cell>
          <cell r="J217">
            <v>10000</v>
          </cell>
          <cell r="K217">
            <v>0</v>
          </cell>
          <cell r="L217">
            <v>0</v>
          </cell>
          <cell r="M217">
            <v>360000</v>
          </cell>
          <cell r="N217">
            <v>2297775</v>
          </cell>
          <cell r="O217">
            <v>19377.75</v>
          </cell>
          <cell r="P217">
            <v>38755.5</v>
          </cell>
          <cell r="Q217">
            <v>19377.75</v>
          </cell>
          <cell r="R217">
            <v>2220264</v>
          </cell>
          <cell r="S217">
            <v>0</v>
          </cell>
        </row>
        <row r="218">
          <cell r="C218" t="str">
            <v>Tison</v>
          </cell>
          <cell r="D218" t="str">
            <v>awak 2</v>
          </cell>
          <cell r="E218">
            <v>28</v>
          </cell>
          <cell r="F218">
            <v>1737775</v>
          </cell>
          <cell r="G218">
            <v>200000</v>
          </cell>
          <cell r="H218">
            <v>1937775</v>
          </cell>
          <cell r="I218">
            <v>5000</v>
          </cell>
          <cell r="J218">
            <v>10000</v>
          </cell>
          <cell r="K218">
            <v>0</v>
          </cell>
          <cell r="L218">
            <v>0</v>
          </cell>
          <cell r="M218">
            <v>420000</v>
          </cell>
          <cell r="N218">
            <v>2357775</v>
          </cell>
          <cell r="O218">
            <v>19377.75</v>
          </cell>
          <cell r="P218">
            <v>38755.5</v>
          </cell>
          <cell r="Q218">
            <v>19377.75</v>
          </cell>
          <cell r="R218">
            <v>2280264</v>
          </cell>
          <cell r="S218">
            <v>0</v>
          </cell>
        </row>
        <row r="219">
          <cell r="C219" t="str">
            <v>Hendry Abidin</v>
          </cell>
          <cell r="D219" t="str">
            <v>awak 2</v>
          </cell>
          <cell r="E219">
            <v>31</v>
          </cell>
          <cell r="F219">
            <v>1737775</v>
          </cell>
          <cell r="G219">
            <v>200000</v>
          </cell>
          <cell r="H219">
            <v>1937775</v>
          </cell>
          <cell r="I219">
            <v>5000</v>
          </cell>
          <cell r="J219">
            <v>10000</v>
          </cell>
          <cell r="K219">
            <v>0</v>
          </cell>
          <cell r="L219">
            <v>0</v>
          </cell>
          <cell r="M219">
            <v>465000</v>
          </cell>
          <cell r="N219">
            <v>2402775</v>
          </cell>
          <cell r="O219">
            <v>19377.75</v>
          </cell>
          <cell r="P219">
            <v>38755.5</v>
          </cell>
          <cell r="Q219">
            <v>19377.75</v>
          </cell>
          <cell r="R219">
            <v>2325264</v>
          </cell>
          <cell r="S219">
            <v>0</v>
          </cell>
        </row>
        <row r="220">
          <cell r="C220" t="str">
            <v>Dodo</v>
          </cell>
          <cell r="D220" t="str">
            <v>awak 2</v>
          </cell>
          <cell r="E220">
            <v>22</v>
          </cell>
          <cell r="F220">
            <v>1737775</v>
          </cell>
          <cell r="G220">
            <v>200000</v>
          </cell>
          <cell r="H220">
            <v>1937775</v>
          </cell>
          <cell r="I220">
            <v>5000</v>
          </cell>
          <cell r="J220">
            <v>10000</v>
          </cell>
          <cell r="K220">
            <v>0</v>
          </cell>
          <cell r="L220">
            <v>0</v>
          </cell>
          <cell r="M220">
            <v>330000</v>
          </cell>
          <cell r="N220">
            <v>2267775</v>
          </cell>
          <cell r="O220">
            <v>19377.75</v>
          </cell>
          <cell r="P220">
            <v>38755.5</v>
          </cell>
          <cell r="Q220">
            <v>19377.75</v>
          </cell>
          <cell r="R220">
            <v>2190264</v>
          </cell>
          <cell r="S220">
            <v>0</v>
          </cell>
        </row>
        <row r="221">
          <cell r="C221" t="str">
            <v>Ketut Rahmawanto</v>
          </cell>
          <cell r="D221" t="str">
            <v>awak 2</v>
          </cell>
          <cell r="E221">
            <v>26</v>
          </cell>
          <cell r="F221">
            <v>1737775</v>
          </cell>
          <cell r="G221">
            <v>200000</v>
          </cell>
          <cell r="H221">
            <v>1937775</v>
          </cell>
          <cell r="I221">
            <v>5000</v>
          </cell>
          <cell r="J221">
            <v>10000</v>
          </cell>
          <cell r="K221">
            <v>0</v>
          </cell>
          <cell r="L221">
            <v>0</v>
          </cell>
          <cell r="M221">
            <v>390000</v>
          </cell>
          <cell r="N221">
            <v>2327775</v>
          </cell>
          <cell r="O221">
            <v>19377.75</v>
          </cell>
          <cell r="P221">
            <v>38755.5</v>
          </cell>
          <cell r="Q221">
            <v>19377.75</v>
          </cell>
          <cell r="R221">
            <v>2250264</v>
          </cell>
          <cell r="S221">
            <v>0</v>
          </cell>
        </row>
        <row r="222">
          <cell r="C222" t="str">
            <v>Sikgustin Rangga Iswandi</v>
          </cell>
          <cell r="D222" t="str">
            <v>awak 2</v>
          </cell>
          <cell r="E222">
            <v>26</v>
          </cell>
          <cell r="F222">
            <v>1737775</v>
          </cell>
          <cell r="G222">
            <v>200000</v>
          </cell>
          <cell r="H222">
            <v>1937775</v>
          </cell>
          <cell r="I222">
            <v>5000</v>
          </cell>
          <cell r="J222">
            <v>10000</v>
          </cell>
          <cell r="K222">
            <v>0</v>
          </cell>
          <cell r="L222">
            <v>0</v>
          </cell>
          <cell r="M222">
            <v>390000</v>
          </cell>
          <cell r="N222">
            <v>2327775</v>
          </cell>
          <cell r="O222">
            <v>19377.75</v>
          </cell>
          <cell r="P222">
            <v>38755.5</v>
          </cell>
          <cell r="Q222">
            <v>19377.75</v>
          </cell>
          <cell r="R222">
            <v>2250264</v>
          </cell>
          <cell r="S222">
            <v>1000000</v>
          </cell>
        </row>
        <row r="223">
          <cell r="C223" t="str">
            <v>Irvan Ade Saputra</v>
          </cell>
          <cell r="D223" t="str">
            <v>awak 2</v>
          </cell>
          <cell r="E223">
            <v>25</v>
          </cell>
          <cell r="F223">
            <v>1737775</v>
          </cell>
          <cell r="G223">
            <v>200000</v>
          </cell>
          <cell r="H223">
            <v>1937775</v>
          </cell>
          <cell r="I223">
            <v>5000</v>
          </cell>
          <cell r="J223">
            <v>10000</v>
          </cell>
          <cell r="K223">
            <v>0</v>
          </cell>
          <cell r="L223">
            <v>0</v>
          </cell>
          <cell r="M223">
            <v>375000</v>
          </cell>
          <cell r="N223">
            <v>2312775</v>
          </cell>
          <cell r="O223">
            <v>19377.75</v>
          </cell>
          <cell r="P223">
            <v>38755.5</v>
          </cell>
          <cell r="Q223">
            <v>19377.75</v>
          </cell>
          <cell r="R223">
            <v>2235264</v>
          </cell>
          <cell r="S223">
            <v>0</v>
          </cell>
        </row>
        <row r="224">
          <cell r="C224" t="str">
            <v>Yurmalis</v>
          </cell>
          <cell r="D224" t="str">
            <v>awak 2</v>
          </cell>
          <cell r="E224">
            <v>28</v>
          </cell>
          <cell r="F224">
            <v>1737775</v>
          </cell>
          <cell r="G224">
            <v>200000</v>
          </cell>
          <cell r="H224">
            <v>1937775</v>
          </cell>
          <cell r="I224">
            <v>5000</v>
          </cell>
          <cell r="J224">
            <v>10000</v>
          </cell>
          <cell r="K224">
            <v>0</v>
          </cell>
          <cell r="L224">
            <v>0</v>
          </cell>
          <cell r="M224">
            <v>420000</v>
          </cell>
          <cell r="N224">
            <v>2357775</v>
          </cell>
          <cell r="O224">
            <v>19377.75</v>
          </cell>
          <cell r="P224">
            <v>38755.5</v>
          </cell>
          <cell r="Q224">
            <v>19377.75</v>
          </cell>
          <cell r="R224">
            <v>2280264</v>
          </cell>
          <cell r="S224">
            <v>0</v>
          </cell>
        </row>
        <row r="225">
          <cell r="C225" t="str">
            <v>Fitra Budi Handoko</v>
          </cell>
          <cell r="D225" t="str">
            <v>awak 2</v>
          </cell>
          <cell r="E225">
            <v>30</v>
          </cell>
          <cell r="F225">
            <v>1737775</v>
          </cell>
          <cell r="G225">
            <v>200000</v>
          </cell>
          <cell r="H225">
            <v>1937775</v>
          </cell>
          <cell r="I225">
            <v>5000</v>
          </cell>
          <cell r="J225">
            <v>10000</v>
          </cell>
          <cell r="K225">
            <v>0</v>
          </cell>
          <cell r="L225">
            <v>0</v>
          </cell>
          <cell r="M225">
            <v>450000</v>
          </cell>
          <cell r="N225">
            <v>2387775</v>
          </cell>
          <cell r="O225">
            <v>19377.75</v>
          </cell>
          <cell r="P225">
            <v>38755.5</v>
          </cell>
          <cell r="Q225">
            <v>19377.75</v>
          </cell>
          <cell r="R225">
            <v>2310264</v>
          </cell>
          <cell r="S225">
            <v>0</v>
          </cell>
        </row>
        <row r="226">
          <cell r="C226" t="str">
            <v>Budi Kurniadi</v>
          </cell>
          <cell r="D226" t="str">
            <v>awak 2</v>
          </cell>
          <cell r="E226">
            <v>31</v>
          </cell>
          <cell r="F226">
            <v>1737775</v>
          </cell>
          <cell r="G226">
            <v>200000</v>
          </cell>
          <cell r="H226">
            <v>1937775</v>
          </cell>
          <cell r="I226">
            <v>5000</v>
          </cell>
          <cell r="J226">
            <v>10000</v>
          </cell>
          <cell r="K226">
            <v>0</v>
          </cell>
          <cell r="L226">
            <v>0</v>
          </cell>
          <cell r="M226">
            <v>465000</v>
          </cell>
          <cell r="N226">
            <v>2402775</v>
          </cell>
          <cell r="O226">
            <v>19377.75</v>
          </cell>
          <cell r="P226">
            <v>38755.5</v>
          </cell>
          <cell r="Q226">
            <v>19377.75</v>
          </cell>
          <cell r="R226">
            <v>2325264</v>
          </cell>
          <cell r="S226">
            <v>0</v>
          </cell>
        </row>
        <row r="227">
          <cell r="C227" t="str">
            <v>Mardilas Rizal</v>
          </cell>
          <cell r="D227" t="str">
            <v>awak 2</v>
          </cell>
          <cell r="E227">
            <v>26</v>
          </cell>
          <cell r="F227">
            <v>1737775</v>
          </cell>
          <cell r="G227">
            <v>200000</v>
          </cell>
          <cell r="H227">
            <v>1937775</v>
          </cell>
          <cell r="I227">
            <v>5000</v>
          </cell>
          <cell r="J227">
            <v>10000</v>
          </cell>
          <cell r="K227">
            <v>0</v>
          </cell>
          <cell r="L227">
            <v>0</v>
          </cell>
          <cell r="M227">
            <v>390000</v>
          </cell>
          <cell r="N227">
            <v>2327775</v>
          </cell>
          <cell r="O227">
            <v>19377.75</v>
          </cell>
          <cell r="P227">
            <v>38755.5</v>
          </cell>
          <cell r="Q227">
            <v>19377.75</v>
          </cell>
          <cell r="R227">
            <v>2250264</v>
          </cell>
          <cell r="S227">
            <v>0</v>
          </cell>
        </row>
        <row r="228">
          <cell r="C228" t="str">
            <v>Catur Febriansyah</v>
          </cell>
          <cell r="D228" t="str">
            <v>awak 2</v>
          </cell>
          <cell r="E228">
            <v>29</v>
          </cell>
          <cell r="F228">
            <v>1737775</v>
          </cell>
          <cell r="G228">
            <v>200000</v>
          </cell>
          <cell r="H228">
            <v>1937775</v>
          </cell>
          <cell r="I228">
            <v>5000</v>
          </cell>
          <cell r="J228">
            <v>10000</v>
          </cell>
          <cell r="K228">
            <v>0</v>
          </cell>
          <cell r="L228">
            <v>0</v>
          </cell>
          <cell r="M228">
            <v>435000</v>
          </cell>
          <cell r="N228">
            <v>2372775</v>
          </cell>
          <cell r="O228">
            <v>19377.75</v>
          </cell>
          <cell r="P228">
            <v>38755.5</v>
          </cell>
          <cell r="Q228">
            <v>19377.75</v>
          </cell>
          <cell r="R228">
            <v>2295264</v>
          </cell>
          <cell r="S228">
            <v>0</v>
          </cell>
        </row>
        <row r="229">
          <cell r="C229" t="str">
            <v>Rio Aptrian Jani</v>
          </cell>
          <cell r="D229" t="str">
            <v>awak 2</v>
          </cell>
          <cell r="E229">
            <v>26</v>
          </cell>
          <cell r="F229">
            <v>1737775</v>
          </cell>
          <cell r="G229">
            <v>200000</v>
          </cell>
          <cell r="H229">
            <v>1937775</v>
          </cell>
          <cell r="I229">
            <v>5000</v>
          </cell>
          <cell r="J229">
            <v>10000</v>
          </cell>
          <cell r="K229">
            <v>0</v>
          </cell>
          <cell r="L229">
            <v>0</v>
          </cell>
          <cell r="M229">
            <v>390000</v>
          </cell>
          <cell r="N229">
            <v>2327775</v>
          </cell>
          <cell r="O229">
            <v>19377.75</v>
          </cell>
          <cell r="P229">
            <v>38755.5</v>
          </cell>
          <cell r="Q229">
            <v>19377.75</v>
          </cell>
          <cell r="R229">
            <v>2250264</v>
          </cell>
          <cell r="S229">
            <v>0</v>
          </cell>
        </row>
        <row r="230">
          <cell r="C230" t="str">
            <v>Ahmad Jumadi</v>
          </cell>
          <cell r="D230" t="str">
            <v>awak 2</v>
          </cell>
          <cell r="E230">
            <v>21</v>
          </cell>
          <cell r="F230">
            <v>1737775</v>
          </cell>
          <cell r="G230">
            <v>200000</v>
          </cell>
          <cell r="H230">
            <v>1937775</v>
          </cell>
          <cell r="I230">
            <v>5000</v>
          </cell>
          <cell r="J230">
            <v>10000</v>
          </cell>
          <cell r="K230">
            <v>0</v>
          </cell>
          <cell r="L230">
            <v>0</v>
          </cell>
          <cell r="M230">
            <v>315000</v>
          </cell>
          <cell r="N230">
            <v>2252775</v>
          </cell>
          <cell r="O230">
            <v>19377.75</v>
          </cell>
          <cell r="P230">
            <v>38755.5</v>
          </cell>
          <cell r="Q230">
            <v>19377.75</v>
          </cell>
          <cell r="R230">
            <v>2175264</v>
          </cell>
          <cell r="S230">
            <v>0</v>
          </cell>
        </row>
        <row r="231">
          <cell r="C231" t="str">
            <v>A.Tarmizi</v>
          </cell>
          <cell r="D231" t="str">
            <v>awak 2</v>
          </cell>
          <cell r="E231">
            <v>24</v>
          </cell>
          <cell r="F231">
            <v>1737775</v>
          </cell>
          <cell r="G231">
            <v>200000</v>
          </cell>
          <cell r="H231">
            <v>1937775</v>
          </cell>
          <cell r="I231">
            <v>5000</v>
          </cell>
          <cell r="J231">
            <v>10000</v>
          </cell>
          <cell r="K231">
            <v>0</v>
          </cell>
          <cell r="L231">
            <v>0</v>
          </cell>
          <cell r="M231">
            <v>360000</v>
          </cell>
          <cell r="N231">
            <v>2297775</v>
          </cell>
          <cell r="O231">
            <v>19377.75</v>
          </cell>
          <cell r="P231">
            <v>38755.5</v>
          </cell>
          <cell r="Q231">
            <v>19377.75</v>
          </cell>
          <cell r="R231">
            <v>2220264</v>
          </cell>
          <cell r="S231">
            <v>0</v>
          </cell>
        </row>
        <row r="232">
          <cell r="C232" t="str">
            <v>Wahyudi</v>
          </cell>
          <cell r="D232" t="str">
            <v>awak 2</v>
          </cell>
          <cell r="E232">
            <v>18</v>
          </cell>
          <cell r="F232">
            <v>1737775</v>
          </cell>
          <cell r="G232">
            <v>200000</v>
          </cell>
          <cell r="H232">
            <v>1937775</v>
          </cell>
          <cell r="I232">
            <v>5000</v>
          </cell>
          <cell r="J232">
            <v>10000</v>
          </cell>
          <cell r="K232">
            <v>0</v>
          </cell>
          <cell r="L232">
            <v>0</v>
          </cell>
          <cell r="M232">
            <v>270000</v>
          </cell>
          <cell r="N232">
            <v>2207775</v>
          </cell>
          <cell r="O232">
            <v>19377.75</v>
          </cell>
          <cell r="P232">
            <v>38755.5</v>
          </cell>
          <cell r="Q232">
            <v>19377.75</v>
          </cell>
          <cell r="R232">
            <v>2130264</v>
          </cell>
          <cell r="S232">
            <v>0</v>
          </cell>
        </row>
      </sheetData>
      <sheetData sheetId="11">
        <row r="11">
          <cell r="C11" t="str">
            <v>Fadli Aris Munandar dg Siame</v>
          </cell>
          <cell r="D11" t="str">
            <v>Pengawas QHSSE</v>
          </cell>
          <cell r="E11">
            <v>26</v>
          </cell>
        </row>
        <row r="12">
          <cell r="C12" t="str">
            <v>Jusman</v>
          </cell>
          <cell r="D12" t="str">
            <v>Fuel Man</v>
          </cell>
          <cell r="E12">
            <v>26</v>
          </cell>
        </row>
        <row r="13">
          <cell r="C13" t="str">
            <v>Karman</v>
          </cell>
          <cell r="D13" t="str">
            <v>Adm &amp;Keu</v>
          </cell>
          <cell r="E13">
            <v>26</v>
          </cell>
        </row>
        <row r="14">
          <cell r="C14" t="str">
            <v>Muhammad Ardani Burhan</v>
          </cell>
          <cell r="D14" t="str">
            <v>Kord Lapangan</v>
          </cell>
          <cell r="E14">
            <v>26</v>
          </cell>
        </row>
        <row r="15">
          <cell r="C15" t="str">
            <v>Muhammad Ihsan</v>
          </cell>
          <cell r="D15" t="str">
            <v xml:space="preserve">Dispatcher </v>
          </cell>
          <cell r="E15">
            <v>26</v>
          </cell>
        </row>
        <row r="16">
          <cell r="C16" t="str">
            <v>Muliadi Udo</v>
          </cell>
          <cell r="D16" t="str">
            <v xml:space="preserve">Pjs. Pengawas Utama </v>
          </cell>
          <cell r="E16">
            <v>26</v>
          </cell>
        </row>
        <row r="17">
          <cell r="C17" t="str">
            <v>Rahzadman</v>
          </cell>
          <cell r="D17" t="str">
            <v>Pws Adm &amp; HRD</v>
          </cell>
          <cell r="E17">
            <v>26</v>
          </cell>
        </row>
        <row r="18">
          <cell r="C18" t="str">
            <v>Sukirman</v>
          </cell>
          <cell r="D18" t="str">
            <v xml:space="preserve">Adm. Mekanik </v>
          </cell>
          <cell r="E18">
            <v>26</v>
          </cell>
        </row>
        <row r="19">
          <cell r="C19" t="str">
            <v>Emi</v>
          </cell>
          <cell r="D19" t="str">
            <v>Tenaga medis</v>
          </cell>
          <cell r="E19">
            <v>26</v>
          </cell>
        </row>
        <row r="26">
          <cell r="C26" t="str">
            <v>Abdil Haerul</v>
          </cell>
          <cell r="D26" t="str">
            <v>Awak I</v>
          </cell>
          <cell r="E26">
            <v>13</v>
          </cell>
        </row>
        <row r="27">
          <cell r="C27" t="str">
            <v>Ahmad Farid</v>
          </cell>
          <cell r="D27" t="str">
            <v>Awak I</v>
          </cell>
          <cell r="E27">
            <v>20</v>
          </cell>
        </row>
        <row r="28">
          <cell r="C28" t="str">
            <v>Andi Syamsul Bahri</v>
          </cell>
          <cell r="D28" t="str">
            <v>Awak I</v>
          </cell>
          <cell r="E28">
            <v>21</v>
          </cell>
        </row>
        <row r="29">
          <cell r="C29" t="str">
            <v>Ardiman</v>
          </cell>
          <cell r="D29" t="str">
            <v>Awak I</v>
          </cell>
          <cell r="E29">
            <v>17</v>
          </cell>
        </row>
        <row r="30">
          <cell r="C30" t="str">
            <v>Arifin</v>
          </cell>
          <cell r="D30" t="str">
            <v>Awak I</v>
          </cell>
          <cell r="E30">
            <v>18</v>
          </cell>
        </row>
        <row r="31">
          <cell r="C31" t="str">
            <v>Halim</v>
          </cell>
          <cell r="D31" t="str">
            <v>Awak I</v>
          </cell>
          <cell r="E31">
            <v>17</v>
          </cell>
        </row>
        <row r="32">
          <cell r="C32" t="str">
            <v>Hartawan</v>
          </cell>
          <cell r="D32" t="str">
            <v>Awak I</v>
          </cell>
          <cell r="E32">
            <v>13</v>
          </cell>
        </row>
        <row r="33">
          <cell r="C33" t="str">
            <v>Herman KB</v>
          </cell>
          <cell r="D33" t="str">
            <v>Awak I</v>
          </cell>
          <cell r="E33">
            <v>19</v>
          </cell>
        </row>
        <row r="34">
          <cell r="C34" t="str">
            <v>Jusmanto</v>
          </cell>
          <cell r="D34" t="str">
            <v>Awak I</v>
          </cell>
          <cell r="E34">
            <v>20</v>
          </cell>
        </row>
        <row r="35">
          <cell r="C35" t="str">
            <v>Kadir</v>
          </cell>
          <cell r="D35" t="str">
            <v>Awak I</v>
          </cell>
          <cell r="E35">
            <v>13</v>
          </cell>
        </row>
        <row r="36">
          <cell r="C36" t="str">
            <v>Muh. Fais Sukba</v>
          </cell>
          <cell r="D36" t="str">
            <v>Awak I</v>
          </cell>
          <cell r="E36">
            <v>23</v>
          </cell>
        </row>
        <row r="37">
          <cell r="C37" t="str">
            <v>Mursad Ali</v>
          </cell>
          <cell r="D37" t="str">
            <v>Awak I</v>
          </cell>
          <cell r="E37">
            <v>15</v>
          </cell>
        </row>
        <row r="38">
          <cell r="C38" t="str">
            <v>Paulus Pattola</v>
          </cell>
          <cell r="D38" t="str">
            <v>Awak I</v>
          </cell>
          <cell r="E38">
            <v>20</v>
          </cell>
        </row>
        <row r="39">
          <cell r="C39" t="str">
            <v>Rival Gusti</v>
          </cell>
          <cell r="D39" t="str">
            <v>Awak I</v>
          </cell>
          <cell r="E39">
            <v>26</v>
          </cell>
        </row>
        <row r="40">
          <cell r="C40" t="str">
            <v>Syarifudin</v>
          </cell>
          <cell r="D40" t="str">
            <v>Awak I</v>
          </cell>
          <cell r="E40">
            <v>21</v>
          </cell>
        </row>
        <row r="41">
          <cell r="C41" t="str">
            <v>Soni</v>
          </cell>
          <cell r="D41" t="str">
            <v>Awak I</v>
          </cell>
          <cell r="E41">
            <v>19</v>
          </cell>
        </row>
        <row r="42">
          <cell r="C42" t="str">
            <v>Sulaiman</v>
          </cell>
          <cell r="D42" t="str">
            <v>Awak I</v>
          </cell>
          <cell r="E42">
            <v>22</v>
          </cell>
        </row>
        <row r="43">
          <cell r="C43" t="str">
            <v>Syafruddin</v>
          </cell>
          <cell r="D43" t="str">
            <v>Awak I</v>
          </cell>
          <cell r="E43">
            <v>21</v>
          </cell>
        </row>
        <row r="44">
          <cell r="C44" t="str">
            <v>Firmansyah</v>
          </cell>
          <cell r="D44" t="str">
            <v>Awak I</v>
          </cell>
          <cell r="E44">
            <v>6</v>
          </cell>
        </row>
        <row r="51">
          <cell r="C51" t="str">
            <v>Adhy</v>
          </cell>
          <cell r="D51" t="str">
            <v>Awak II</v>
          </cell>
          <cell r="E51">
            <v>20</v>
          </cell>
        </row>
        <row r="52">
          <cell r="C52" t="str">
            <v>Ahmad Aswar</v>
          </cell>
          <cell r="D52" t="str">
            <v>Awak II</v>
          </cell>
          <cell r="E52">
            <v>19</v>
          </cell>
        </row>
        <row r="53">
          <cell r="C53" t="str">
            <v>Arman</v>
          </cell>
          <cell r="D53" t="str">
            <v>Awak II</v>
          </cell>
          <cell r="E53">
            <v>19</v>
          </cell>
        </row>
        <row r="54">
          <cell r="C54" t="str">
            <v>Aswar</v>
          </cell>
          <cell r="D54" t="str">
            <v>Awak II</v>
          </cell>
          <cell r="E54">
            <v>20</v>
          </cell>
        </row>
        <row r="55">
          <cell r="C55" t="str">
            <v>Bayu</v>
          </cell>
          <cell r="D55" t="str">
            <v>Awak II</v>
          </cell>
          <cell r="E55">
            <v>21</v>
          </cell>
        </row>
        <row r="56">
          <cell r="C56" t="str">
            <v>Budiman</v>
          </cell>
          <cell r="D56" t="str">
            <v>Awak II</v>
          </cell>
          <cell r="E56">
            <v>21</v>
          </cell>
        </row>
        <row r="57">
          <cell r="C57" t="str">
            <v>Habibi</v>
          </cell>
          <cell r="D57" t="str">
            <v>Awak II</v>
          </cell>
          <cell r="E57">
            <v>20</v>
          </cell>
        </row>
        <row r="58">
          <cell r="C58" t="str">
            <v>Hamka Alan</v>
          </cell>
          <cell r="D58" t="str">
            <v>Awak II</v>
          </cell>
          <cell r="E58">
            <v>11</v>
          </cell>
        </row>
        <row r="59">
          <cell r="C59" t="str">
            <v>Herman Dg Rate</v>
          </cell>
          <cell r="D59" t="str">
            <v>Awak II</v>
          </cell>
          <cell r="E59">
            <v>18</v>
          </cell>
        </row>
        <row r="60">
          <cell r="C60" t="str">
            <v>Ipung Harianto</v>
          </cell>
          <cell r="D60" t="str">
            <v>Awak II</v>
          </cell>
          <cell r="E60">
            <v>12</v>
          </cell>
        </row>
        <row r="61">
          <cell r="C61" t="str">
            <v>Iwan</v>
          </cell>
          <cell r="D61" t="str">
            <v>Awak II</v>
          </cell>
          <cell r="E61">
            <v>20</v>
          </cell>
        </row>
        <row r="62">
          <cell r="C62" t="str">
            <v>Joni Firmansyah</v>
          </cell>
          <cell r="D62" t="str">
            <v>Awak II</v>
          </cell>
          <cell r="E62">
            <v>17</v>
          </cell>
        </row>
        <row r="63">
          <cell r="C63" t="str">
            <v>Jufri</v>
          </cell>
          <cell r="D63" t="str">
            <v>Awak II</v>
          </cell>
          <cell r="E63">
            <v>12</v>
          </cell>
        </row>
        <row r="64">
          <cell r="C64" t="str">
            <v>Junaedin</v>
          </cell>
          <cell r="D64" t="str">
            <v>Awak II</v>
          </cell>
          <cell r="E64">
            <v>16</v>
          </cell>
        </row>
        <row r="65">
          <cell r="C65" t="str">
            <v>Muhammad Nur</v>
          </cell>
          <cell r="D65" t="str">
            <v>Awak II</v>
          </cell>
          <cell r="E65">
            <v>18</v>
          </cell>
        </row>
        <row r="66">
          <cell r="C66" t="str">
            <v>Nasir</v>
          </cell>
          <cell r="D66" t="str">
            <v>Awak II</v>
          </cell>
          <cell r="E66">
            <v>18</v>
          </cell>
        </row>
        <row r="67">
          <cell r="C67" t="str">
            <v>Rajali</v>
          </cell>
          <cell r="D67" t="str">
            <v>Awak II</v>
          </cell>
          <cell r="E67">
            <v>20</v>
          </cell>
        </row>
        <row r="68">
          <cell r="C68" t="str">
            <v>Setiawan</v>
          </cell>
          <cell r="D68" t="str">
            <v>Awak II</v>
          </cell>
          <cell r="E68">
            <v>18</v>
          </cell>
        </row>
        <row r="69">
          <cell r="C69" t="str">
            <v>Tony Budiharjo</v>
          </cell>
          <cell r="D69" t="str">
            <v>Awak II</v>
          </cell>
          <cell r="E69">
            <v>23</v>
          </cell>
        </row>
        <row r="70">
          <cell r="C70" t="str">
            <v>Wagino</v>
          </cell>
          <cell r="D70" t="str">
            <v>Awak II</v>
          </cell>
          <cell r="E70">
            <v>16</v>
          </cell>
        </row>
        <row r="71">
          <cell r="C71" t="str">
            <v>Wahyu ari rustiar</v>
          </cell>
          <cell r="D71" t="str">
            <v>Awak II</v>
          </cell>
          <cell r="E71">
            <v>19</v>
          </cell>
        </row>
        <row r="72">
          <cell r="C72" t="str">
            <v>Supiyo</v>
          </cell>
          <cell r="D72" t="str">
            <v>Awak II</v>
          </cell>
          <cell r="E72">
            <v>20</v>
          </cell>
        </row>
        <row r="73">
          <cell r="C73" t="str">
            <v>Islamuddin</v>
          </cell>
          <cell r="D73" t="str">
            <v>Awak II</v>
          </cell>
          <cell r="E73">
            <v>22</v>
          </cell>
        </row>
        <row r="74">
          <cell r="C74" t="str">
            <v>Irwansyah</v>
          </cell>
          <cell r="D74" t="str">
            <v>Awak II</v>
          </cell>
          <cell r="E74">
            <v>19</v>
          </cell>
        </row>
        <row r="75">
          <cell r="C75" t="str">
            <v>Feri Fadli Azis</v>
          </cell>
          <cell r="D75" t="str">
            <v>Awak II</v>
          </cell>
          <cell r="E75">
            <v>17</v>
          </cell>
        </row>
        <row r="76">
          <cell r="C76" t="str">
            <v>Yusriadi</v>
          </cell>
          <cell r="D76" t="str">
            <v>Awak II</v>
          </cell>
          <cell r="E76" t="e">
            <v>#N/A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1">
          <cell r="C11" t="str">
            <v>CANON M.LAAPEN</v>
          </cell>
          <cell r="D11" t="str">
            <v>PWS.UTAMA/KEUANGAN</v>
          </cell>
          <cell r="E11">
            <v>26</v>
          </cell>
        </row>
        <row r="12">
          <cell r="C12" t="str">
            <v>MATEW N.SUWARDI</v>
          </cell>
          <cell r="D12" t="str">
            <v>DISPATCHER</v>
          </cell>
          <cell r="E12">
            <v>25</v>
          </cell>
        </row>
        <row r="13">
          <cell r="C13" t="str">
            <v>SYAMSUL H.SALEH</v>
          </cell>
          <cell r="D13" t="str">
            <v>MEKANIK</v>
          </cell>
          <cell r="E13">
            <v>26</v>
          </cell>
        </row>
        <row r="14">
          <cell r="C14" t="str">
            <v>YUPITER MANAFE</v>
          </cell>
          <cell r="D14" t="str">
            <v xml:space="preserve">HRD </v>
          </cell>
          <cell r="E14">
            <v>26</v>
          </cell>
        </row>
        <row r="15">
          <cell r="C15" t="str">
            <v>Theresia C. Betti</v>
          </cell>
          <cell r="D15" t="str">
            <v>Tenaga Medis</v>
          </cell>
          <cell r="E15">
            <v>23</v>
          </cell>
        </row>
        <row r="16">
          <cell r="C16" t="str">
            <v>MARHTEN L. NOMLENI</v>
          </cell>
          <cell r="D16" t="str">
            <v>HSSE Officer</v>
          </cell>
          <cell r="E16">
            <v>26</v>
          </cell>
        </row>
        <row r="24">
          <cell r="C24" t="str">
            <v>AGUSALIM U. SYARIAH</v>
          </cell>
          <cell r="D24" t="str">
            <v>SUPIR</v>
          </cell>
          <cell r="E24">
            <v>22</v>
          </cell>
        </row>
        <row r="25">
          <cell r="C25" t="str">
            <v>DAVID HALE</v>
          </cell>
          <cell r="D25" t="str">
            <v>SUPIR</v>
          </cell>
          <cell r="E25">
            <v>24</v>
          </cell>
        </row>
        <row r="26">
          <cell r="C26" t="str">
            <v>DJONI RIHI</v>
          </cell>
          <cell r="D26" t="str">
            <v>SUPIR</v>
          </cell>
          <cell r="E26">
            <v>26</v>
          </cell>
        </row>
        <row r="27">
          <cell r="C27" t="str">
            <v>DOMINGGUS TERRU</v>
          </cell>
          <cell r="D27" t="str">
            <v>SUPIR</v>
          </cell>
          <cell r="E27">
            <v>18</v>
          </cell>
        </row>
        <row r="28">
          <cell r="C28" t="str">
            <v>ELTON FOBIA</v>
          </cell>
          <cell r="D28" t="str">
            <v>SUPIR</v>
          </cell>
          <cell r="E28">
            <v>17</v>
          </cell>
        </row>
        <row r="29">
          <cell r="C29" t="str">
            <v>EMANUEL TAFIN SUAN</v>
          </cell>
          <cell r="D29" t="str">
            <v>SUPIR</v>
          </cell>
          <cell r="E29">
            <v>22</v>
          </cell>
        </row>
        <row r="30">
          <cell r="C30" t="str">
            <v>ERWIN M. LEOLAY</v>
          </cell>
          <cell r="D30" t="str">
            <v>SUPIR</v>
          </cell>
          <cell r="E30">
            <v>24</v>
          </cell>
        </row>
        <row r="31">
          <cell r="C31" t="str">
            <v>FERDI ANIN</v>
          </cell>
          <cell r="D31" t="str">
            <v>SUPIR</v>
          </cell>
          <cell r="E31">
            <v>20</v>
          </cell>
        </row>
        <row r="32">
          <cell r="C32" t="str">
            <v>HASYIM SOFYANDI</v>
          </cell>
          <cell r="D32" t="str">
            <v>SUPIR</v>
          </cell>
          <cell r="E32">
            <v>24</v>
          </cell>
        </row>
        <row r="33">
          <cell r="C33" t="str">
            <v>HENDRIK FOBIA</v>
          </cell>
          <cell r="D33" t="str">
            <v>SUPIR</v>
          </cell>
          <cell r="E33">
            <v>20</v>
          </cell>
        </row>
        <row r="34">
          <cell r="C34" t="str">
            <v>KANISIUS SATBABA</v>
          </cell>
          <cell r="D34" t="str">
            <v>SUPIR</v>
          </cell>
          <cell r="E34">
            <v>20</v>
          </cell>
        </row>
        <row r="35">
          <cell r="C35" t="str">
            <v>KORNELIS LAFI LAMAK</v>
          </cell>
          <cell r="D35" t="str">
            <v>SUPIR</v>
          </cell>
          <cell r="E35">
            <v>24</v>
          </cell>
        </row>
        <row r="36">
          <cell r="C36" t="str">
            <v>MARTHEN SAMUEL NDOKI</v>
          </cell>
          <cell r="D36" t="str">
            <v>SUPIR</v>
          </cell>
          <cell r="E36">
            <v>20</v>
          </cell>
        </row>
        <row r="37">
          <cell r="C37" t="str">
            <v>MASYUDIN ARIFIN</v>
          </cell>
          <cell r="D37" t="str">
            <v>SUPIR</v>
          </cell>
          <cell r="E37">
            <v>26</v>
          </cell>
        </row>
        <row r="38">
          <cell r="C38" t="str">
            <v>MATEOS NAFFIE</v>
          </cell>
          <cell r="D38" t="str">
            <v>SUPIR</v>
          </cell>
          <cell r="E38">
            <v>20</v>
          </cell>
        </row>
        <row r="39">
          <cell r="C39" t="str">
            <v>MAX MILLIAN ELENLED</v>
          </cell>
          <cell r="D39" t="str">
            <v>SUPIR</v>
          </cell>
          <cell r="E39">
            <v>20</v>
          </cell>
        </row>
        <row r="40">
          <cell r="C40" t="str">
            <v>MAXIMUS KONO</v>
          </cell>
          <cell r="D40" t="str">
            <v>SUPIR</v>
          </cell>
          <cell r="E40">
            <v>20</v>
          </cell>
        </row>
        <row r="41">
          <cell r="C41" t="str">
            <v>NIKODEMUS BISIK</v>
          </cell>
          <cell r="D41" t="str">
            <v>SUPIR</v>
          </cell>
          <cell r="E41">
            <v>19</v>
          </cell>
        </row>
        <row r="42">
          <cell r="C42" t="str">
            <v>NIKODEMUS KOLOSASI</v>
          </cell>
          <cell r="D42" t="str">
            <v>SUPIR</v>
          </cell>
          <cell r="E42">
            <v>24</v>
          </cell>
        </row>
        <row r="43">
          <cell r="C43" t="str">
            <v>OKTOVIANUS K. SILA</v>
          </cell>
          <cell r="D43" t="str">
            <v>SUPIR</v>
          </cell>
          <cell r="E43">
            <v>21</v>
          </cell>
        </row>
        <row r="44">
          <cell r="C44" t="str">
            <v>PAULINUS KOLO</v>
          </cell>
          <cell r="D44" t="str">
            <v>SUPIR</v>
          </cell>
          <cell r="E44">
            <v>26</v>
          </cell>
        </row>
        <row r="45">
          <cell r="C45" t="str">
            <v>RUDI ORIAS TAIFA</v>
          </cell>
          <cell r="D45" t="str">
            <v>SUPIR</v>
          </cell>
          <cell r="E45">
            <v>18</v>
          </cell>
        </row>
        <row r="46">
          <cell r="C46" t="str">
            <v>SAMUEL LASI</v>
          </cell>
          <cell r="D46" t="str">
            <v>SUPIR</v>
          </cell>
          <cell r="E46">
            <v>24</v>
          </cell>
        </row>
        <row r="47">
          <cell r="C47" t="str">
            <v>THEODORE MANEHAT</v>
          </cell>
          <cell r="D47" t="str">
            <v>SUPIR</v>
          </cell>
          <cell r="E47">
            <v>19</v>
          </cell>
        </row>
        <row r="56">
          <cell r="C56" t="str">
            <v xml:space="preserve">BAHARUDIN TALIB </v>
          </cell>
          <cell r="D56" t="str">
            <v>KERNET</v>
          </cell>
          <cell r="E56">
            <v>26</v>
          </cell>
        </row>
        <row r="57">
          <cell r="C57" t="str">
            <v>GABRIEL SANAK</v>
          </cell>
          <cell r="D57" t="str">
            <v>KERNET</v>
          </cell>
          <cell r="E57">
            <v>26</v>
          </cell>
        </row>
        <row r="58">
          <cell r="C58" t="str">
            <v>HASAN DJ. MUSTAFA</v>
          </cell>
          <cell r="D58" t="str">
            <v>KERNET</v>
          </cell>
          <cell r="E58">
            <v>26</v>
          </cell>
        </row>
        <row r="59">
          <cell r="C59" t="str">
            <v>HERI K BASOIN</v>
          </cell>
          <cell r="D59" t="str">
            <v>KERNET</v>
          </cell>
          <cell r="E59">
            <v>19</v>
          </cell>
        </row>
        <row r="60">
          <cell r="C60" t="str">
            <v>KRISANTUS KOLO</v>
          </cell>
          <cell r="D60" t="str">
            <v>KERNET</v>
          </cell>
          <cell r="E60">
            <v>24</v>
          </cell>
        </row>
        <row r="61">
          <cell r="C61" t="str">
            <v>MARIANUS SILVERUS SOGE</v>
          </cell>
          <cell r="D61" t="str">
            <v>KERNET</v>
          </cell>
          <cell r="E61">
            <v>24</v>
          </cell>
        </row>
        <row r="62">
          <cell r="C62" t="str">
            <v>MARTINUS UKAT</v>
          </cell>
          <cell r="D62" t="str">
            <v>KERNET</v>
          </cell>
          <cell r="E62">
            <v>22</v>
          </cell>
        </row>
        <row r="63">
          <cell r="C63" t="str">
            <v>Lewi Egri AOetpah</v>
          </cell>
          <cell r="D63" t="str">
            <v>awak II</v>
          </cell>
          <cell r="E63">
            <v>26</v>
          </cell>
        </row>
      </sheetData>
      <sheetData sheetId="29"/>
      <sheetData sheetId="30"/>
      <sheetData sheetId="31"/>
      <sheetData sheetId="3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od suporting"/>
      <sheetName val="siod amt"/>
      <sheetName val="REKAP ABSEN"/>
      <sheetName val="anggaran gaji"/>
      <sheetName val="Shipment Alih Supply"/>
    </sheetNames>
    <sheetDataSet>
      <sheetData sheetId="0"/>
      <sheetData sheetId="1"/>
      <sheetData sheetId="2"/>
      <sheetData sheetId="3">
        <row r="6">
          <cell r="B6" t="str">
            <v>Ibrahim Tanjung</v>
          </cell>
          <cell r="C6" t="str">
            <v>1070006573044</v>
          </cell>
        </row>
        <row r="7">
          <cell r="B7" t="str">
            <v>Andi Putra</v>
          </cell>
          <cell r="C7" t="str">
            <v>110-00-0463737-4</v>
          </cell>
        </row>
        <row r="8">
          <cell r="B8" t="str">
            <v>Bambang Noviantoro</v>
          </cell>
          <cell r="C8" t="str">
            <v>11-00-00466675-3</v>
          </cell>
        </row>
        <row r="9">
          <cell r="B9" t="str">
            <v>Deni Purwanta</v>
          </cell>
          <cell r="C9" t="str">
            <v>128-00-0563259-8</v>
          </cell>
        </row>
        <row r="10">
          <cell r="B10" t="str">
            <v>Hairuddin Siregar</v>
          </cell>
          <cell r="C10" t="str">
            <v>110-00-0719258-3</v>
          </cell>
        </row>
        <row r="11">
          <cell r="B11" t="str">
            <v>Ikram Abubakar</v>
          </cell>
          <cell r="C11" t="str">
            <v>110-00-0637943-9</v>
          </cell>
        </row>
        <row r="12">
          <cell r="B12" t="str">
            <v>Indra Gumilar</v>
          </cell>
          <cell r="C12" t="str">
            <v>110-00-0579682-3</v>
          </cell>
        </row>
        <row r="13">
          <cell r="B13" t="str">
            <v>Junaidi</v>
          </cell>
          <cell r="C13" t="str">
            <v>110-00-0511361-5</v>
          </cell>
        </row>
        <row r="14">
          <cell r="B14" t="str">
            <v>Panji Nugraha Yuwardo</v>
          </cell>
          <cell r="C14" t="str">
            <v>110-00-0719126-2</v>
          </cell>
        </row>
        <row r="15">
          <cell r="B15" t="str">
            <v>Rahmad Agung Fernandes</v>
          </cell>
          <cell r="C15" t="str">
            <v>110-00-0569772-4</v>
          </cell>
        </row>
        <row r="16">
          <cell r="B16" t="str">
            <v>Ria Scorpio Octavianti</v>
          </cell>
          <cell r="C16" t="str">
            <v>110-00-0581671-2</v>
          </cell>
        </row>
        <row r="17">
          <cell r="B17" t="str">
            <v>Risdianto</v>
          </cell>
          <cell r="C17" t="str">
            <v>110-00-0569770-8</v>
          </cell>
        </row>
        <row r="18">
          <cell r="B18" t="str">
            <v>Sauma Yuni farwanti</v>
          </cell>
          <cell r="C18" t="str">
            <v>110-00-0504604-7</v>
          </cell>
        </row>
        <row r="19">
          <cell r="B19" t="str">
            <v>Taufan Hardyanto</v>
          </cell>
          <cell r="C19" t="str">
            <v>110-00-0463792-9</v>
          </cell>
        </row>
        <row r="20">
          <cell r="B20" t="str">
            <v>Murni Suliyani</v>
          </cell>
          <cell r="C20" t="str">
            <v>900.00.38263340</v>
          </cell>
        </row>
        <row r="21">
          <cell r="B21" t="str">
            <v>Ahmad Aspani</v>
          </cell>
          <cell r="C21">
            <v>1060011219998</v>
          </cell>
        </row>
        <row r="22">
          <cell r="B22" t="str">
            <v>T.Ishak Juliansyah</v>
          </cell>
          <cell r="C22" t="str">
            <v>1060009839286</v>
          </cell>
        </row>
        <row r="28">
          <cell r="B28" t="str">
            <v>A. Carles</v>
          </cell>
          <cell r="C28" t="str">
            <v>110-00-0575580-3</v>
          </cell>
        </row>
        <row r="29">
          <cell r="B29" t="str">
            <v>Abdul lansad Tarigan</v>
          </cell>
          <cell r="C29" t="str">
            <v>110-00-0576273-4</v>
          </cell>
        </row>
        <row r="30">
          <cell r="B30" t="str">
            <v>Abdul Rahman</v>
          </cell>
          <cell r="C30" t="str">
            <v>110-000-555609-4</v>
          </cell>
        </row>
        <row r="31">
          <cell r="B31" t="str">
            <v>Ali Umar Hasibuan</v>
          </cell>
          <cell r="C31" t="str">
            <v>110-00-0719121-3</v>
          </cell>
        </row>
        <row r="32">
          <cell r="B32" t="str">
            <v>Ardison</v>
          </cell>
          <cell r="C32" t="str">
            <v>110-00-0719207-0</v>
          </cell>
        </row>
        <row r="33">
          <cell r="B33" t="str">
            <v>Armen Chandra</v>
          </cell>
          <cell r="C33" t="str">
            <v>110-00-0719410-0</v>
          </cell>
        </row>
        <row r="34">
          <cell r="B34" t="str">
            <v>Anton Pirdaus</v>
          </cell>
          <cell r="C34" t="str">
            <v>110-00-0627036-4</v>
          </cell>
        </row>
        <row r="35">
          <cell r="B35" t="str">
            <v>Arif Setiawan</v>
          </cell>
          <cell r="C35" t="str">
            <v>1100007084269</v>
          </cell>
        </row>
        <row r="36">
          <cell r="B36" t="str">
            <v>Arpani</v>
          </cell>
          <cell r="C36" t="str">
            <v>110-00-0719675-8</v>
          </cell>
        </row>
        <row r="37">
          <cell r="B37" t="str">
            <v>Asjonnaidi</v>
          </cell>
          <cell r="C37" t="str">
            <v>110-00-0526113-3</v>
          </cell>
        </row>
        <row r="38">
          <cell r="B38" t="str">
            <v>Birma Ginting</v>
          </cell>
          <cell r="C38" t="str">
            <v>110-00-0463841-4</v>
          </cell>
        </row>
        <row r="39">
          <cell r="B39" t="str">
            <v>Budi Yasman</v>
          </cell>
          <cell r="C39" t="str">
            <v>110-00-0561785-4</v>
          </cell>
        </row>
        <row r="40">
          <cell r="B40" t="str">
            <v>Darmawan</v>
          </cell>
          <cell r="C40" t="str">
            <v>110-000-524067-3</v>
          </cell>
        </row>
        <row r="41">
          <cell r="B41" t="str">
            <v>Darmayanta</v>
          </cell>
          <cell r="C41" t="str">
            <v>110-00-0719130-4</v>
          </cell>
        </row>
        <row r="42">
          <cell r="B42" t="str">
            <v>Deca Desvalefi</v>
          </cell>
          <cell r="C42" t="str">
            <v>110-00-0472219-2</v>
          </cell>
        </row>
        <row r="43">
          <cell r="B43" t="str">
            <v>Delta Brahmana Sembiring</v>
          </cell>
          <cell r="C43" t="str">
            <v>110-00-0460903-5</v>
          </cell>
        </row>
        <row r="44">
          <cell r="B44" t="str">
            <v>Derri Saputra</v>
          </cell>
          <cell r="C44" t="str">
            <v>110-00-0728115-4</v>
          </cell>
        </row>
        <row r="45">
          <cell r="B45" t="str">
            <v>Dian Permana</v>
          </cell>
          <cell r="C45" t="str">
            <v>9000015125728</v>
          </cell>
        </row>
        <row r="46">
          <cell r="B46" t="str">
            <v>Dian Siska</v>
          </cell>
          <cell r="C46" t="str">
            <v>1100007149781'</v>
          </cell>
        </row>
        <row r="47">
          <cell r="B47" t="str">
            <v>Dohar Tambunan</v>
          </cell>
          <cell r="C47" t="str">
            <v>110-00-0589657-3</v>
          </cell>
        </row>
        <row r="48">
          <cell r="B48" t="str">
            <v>Dolly Febriansyah</v>
          </cell>
          <cell r="C48" t="str">
            <v>110-00-07220582'</v>
          </cell>
        </row>
        <row r="49">
          <cell r="B49" t="str">
            <v>Edi Syahputra</v>
          </cell>
          <cell r="C49" t="str">
            <v>110-00-0728699-7</v>
          </cell>
        </row>
        <row r="50">
          <cell r="B50" t="str">
            <v>Eko Brando Hutasoit</v>
          </cell>
          <cell r="C50" t="str">
            <v>9000019771691'</v>
          </cell>
        </row>
        <row r="51">
          <cell r="B51" t="str">
            <v>Eko Susanto</v>
          </cell>
          <cell r="C51" t="str">
            <v>110-00-0463716-8</v>
          </cell>
        </row>
        <row r="52">
          <cell r="B52" t="str">
            <v>Erwan Chaniago</v>
          </cell>
          <cell r="C52" t="str">
            <v>110-00-0718691-6</v>
          </cell>
        </row>
        <row r="53">
          <cell r="B53" t="str">
            <v>Erwandi</v>
          </cell>
          <cell r="C53" t="str">
            <v>110-00-0472349-7</v>
          </cell>
        </row>
        <row r="54">
          <cell r="B54" t="str">
            <v>Fajar Hamdani</v>
          </cell>
          <cell r="C54" t="str">
            <v>110-000-524071-5</v>
          </cell>
        </row>
        <row r="55">
          <cell r="B55" t="str">
            <v>Feno Ardiansyah</v>
          </cell>
          <cell r="C55" t="str">
            <v>1100007151522'</v>
          </cell>
        </row>
        <row r="56">
          <cell r="B56" t="str">
            <v>Firmanedi</v>
          </cell>
          <cell r="C56" t="str">
            <v>110-00-0719542-0</v>
          </cell>
        </row>
        <row r="57">
          <cell r="B57" t="str">
            <v>Hajri</v>
          </cell>
          <cell r="C57" t="str">
            <v>110-00-0719771-5</v>
          </cell>
        </row>
        <row r="58">
          <cell r="B58" t="str">
            <v>Hendri Warsih</v>
          </cell>
          <cell r="C58" t="str">
            <v>110-00-0718689-0</v>
          </cell>
        </row>
        <row r="59">
          <cell r="B59" t="str">
            <v>Heriyanto</v>
          </cell>
          <cell r="C59" t="str">
            <v>110-00-0572337-1</v>
          </cell>
        </row>
        <row r="60">
          <cell r="B60" t="str">
            <v>Hermansyah</v>
          </cell>
          <cell r="C60" t="str">
            <v>110-00-0719125-4</v>
          </cell>
        </row>
        <row r="61">
          <cell r="B61" t="str">
            <v>Hiras Lumban Batu</v>
          </cell>
          <cell r="C61" t="str">
            <v>110-00-06653668</v>
          </cell>
        </row>
        <row r="62">
          <cell r="B62" t="str">
            <v>Ibrahim</v>
          </cell>
          <cell r="C62" t="str">
            <v>110-00-0719209-6</v>
          </cell>
        </row>
        <row r="63">
          <cell r="B63" t="str">
            <v>Idham Khalik Hasyim</v>
          </cell>
          <cell r="C63" t="str">
            <v>110-00-0729015-5</v>
          </cell>
        </row>
        <row r="64">
          <cell r="B64" t="str">
            <v>Ijon</v>
          </cell>
          <cell r="C64" t="str">
            <v>110-00-0526101-8</v>
          </cell>
        </row>
        <row r="65">
          <cell r="B65" t="str">
            <v>Indra Alfian</v>
          </cell>
          <cell r="C65" t="str">
            <v>110-000-621884-3</v>
          </cell>
        </row>
        <row r="66">
          <cell r="B66" t="str">
            <v>Izami</v>
          </cell>
          <cell r="C66" t="str">
            <v>110-00-0463787-9</v>
          </cell>
        </row>
        <row r="67">
          <cell r="B67" t="str">
            <v>Johnson Vandrik Manalu</v>
          </cell>
          <cell r="C67" t="str">
            <v>110-00-0534213-1</v>
          </cell>
        </row>
        <row r="68">
          <cell r="B68" t="str">
            <v>Jonatan Ginting</v>
          </cell>
          <cell r="C68" t="str">
            <v>110-00-0719242-7</v>
          </cell>
        </row>
        <row r="69">
          <cell r="B69" t="str">
            <v>Junaidi . T</v>
          </cell>
          <cell r="C69" t="str">
            <v>110-00-0719205-4</v>
          </cell>
        </row>
        <row r="70">
          <cell r="B70" t="str">
            <v>Junaidi. B</v>
          </cell>
          <cell r="C70" t="str">
            <v>110-00-0718705-4</v>
          </cell>
        </row>
        <row r="71">
          <cell r="B71" t="str">
            <v>Juni Pratomo</v>
          </cell>
          <cell r="C71" t="str">
            <v>900-000-964579-8</v>
          </cell>
        </row>
        <row r="72">
          <cell r="B72" t="str">
            <v>Kaban Purba</v>
          </cell>
          <cell r="C72" t="str">
            <v>110-00-0728867-0</v>
          </cell>
        </row>
        <row r="73">
          <cell r="B73" t="str">
            <v>Kamarudin</v>
          </cell>
          <cell r="C73" t="str">
            <v>110-00-0461059-5</v>
          </cell>
        </row>
        <row r="74">
          <cell r="B74" t="str">
            <v>Khaidir Kurniawan</v>
          </cell>
          <cell r="C74" t="str">
            <v>110-00-0719778-0</v>
          </cell>
        </row>
        <row r="75">
          <cell r="B75" t="str">
            <v>Khairul Saleh</v>
          </cell>
          <cell r="C75" t="str">
            <v>110-00-0719118-9</v>
          </cell>
        </row>
        <row r="76">
          <cell r="B76" t="str">
            <v>Komarudin</v>
          </cell>
          <cell r="C76" t="str">
            <v>110-00-0719907-5</v>
          </cell>
        </row>
        <row r="77">
          <cell r="B77" t="str">
            <v>Lukman Tarigan</v>
          </cell>
          <cell r="C77" t="str">
            <v>110-000-6500257</v>
          </cell>
        </row>
        <row r="78">
          <cell r="B78" t="str">
            <v>M.Ali</v>
          </cell>
          <cell r="C78" t="str">
            <v>110-00-0719769-9</v>
          </cell>
        </row>
        <row r="79">
          <cell r="B79" t="str">
            <v>M.Amin</v>
          </cell>
          <cell r="C79" t="str">
            <v>110-00-0719780-6</v>
          </cell>
        </row>
        <row r="80">
          <cell r="B80" t="str">
            <v>M.Darmawi</v>
          </cell>
          <cell r="C80" t="str">
            <v>110-00-0719579-2</v>
          </cell>
        </row>
        <row r="81">
          <cell r="B81" t="str">
            <v>Maswir</v>
          </cell>
          <cell r="C81" t="str">
            <v>110-00-0463849-7</v>
          </cell>
        </row>
        <row r="82">
          <cell r="B82" t="str">
            <v>Mukhnizen</v>
          </cell>
          <cell r="C82" t="str">
            <v>110-00-0719278-1</v>
          </cell>
        </row>
        <row r="83">
          <cell r="B83" t="str">
            <v>Mukhni Nagur</v>
          </cell>
          <cell r="C83" t="str">
            <v>110-00-0526184-4</v>
          </cell>
        </row>
        <row r="84">
          <cell r="B84" t="str">
            <v>Mulkan Tambunan</v>
          </cell>
          <cell r="C84" t="str">
            <v>110-00-0719233-6</v>
          </cell>
        </row>
        <row r="85">
          <cell r="B85" t="str">
            <v>Nora</v>
          </cell>
          <cell r="C85" t="str">
            <v>110-00-0589546-8</v>
          </cell>
        </row>
        <row r="86">
          <cell r="B86" t="str">
            <v>Pangodian S</v>
          </cell>
          <cell r="C86" t="str">
            <v>110-00-0526718-9</v>
          </cell>
        </row>
        <row r="87">
          <cell r="B87" t="str">
            <v>Pardius</v>
          </cell>
          <cell r="C87" t="str">
            <v>110-00-0718704-7</v>
          </cell>
        </row>
        <row r="88">
          <cell r="B88" t="str">
            <v>Petrus Sembiring</v>
          </cell>
          <cell r="C88" t="str">
            <v>110-00-0526299-0</v>
          </cell>
        </row>
        <row r="89">
          <cell r="B89" t="str">
            <v>Purmina Jaya</v>
          </cell>
          <cell r="C89" t="str">
            <v>111-00-0420112-1</v>
          </cell>
        </row>
        <row r="90">
          <cell r="B90" t="str">
            <v>Ramli</v>
          </cell>
          <cell r="C90" t="str">
            <v>110-00-0719718-6</v>
          </cell>
        </row>
        <row r="91">
          <cell r="B91" t="str">
            <v>Riduan</v>
          </cell>
          <cell r="C91" t="str">
            <v>110-00-0719096-7</v>
          </cell>
        </row>
        <row r="92">
          <cell r="B92" t="str">
            <v>Romi Andespa</v>
          </cell>
          <cell r="C92" t="str">
            <v>110-00-0718700-5</v>
          </cell>
        </row>
        <row r="93">
          <cell r="B93" t="str">
            <v>Ronald Wilsen Situmorang</v>
          </cell>
          <cell r="C93" t="str">
            <v>110-00-0464102-0</v>
          </cell>
        </row>
        <row r="94">
          <cell r="B94" t="str">
            <v>Roni Chandra</v>
          </cell>
          <cell r="C94" t="str">
            <v>110-00-0719239-3</v>
          </cell>
        </row>
        <row r="95">
          <cell r="B95" t="str">
            <v>Rudianto</v>
          </cell>
          <cell r="C95" t="str">
            <v>110-000517375-9</v>
          </cell>
        </row>
        <row r="96">
          <cell r="B96" t="str">
            <v>Rudi Gunawan</v>
          </cell>
          <cell r="C96" t="str">
            <v>110-00-06675059</v>
          </cell>
        </row>
        <row r="97">
          <cell r="B97" t="str">
            <v>Sabikun</v>
          </cell>
          <cell r="C97" t="str">
            <v>110-00-0719156-9</v>
          </cell>
        </row>
        <row r="98">
          <cell r="B98" t="str">
            <v>Sahbana</v>
          </cell>
          <cell r="C98" t="str">
            <v>110-00-0719788-9</v>
          </cell>
        </row>
        <row r="99">
          <cell r="B99" t="str">
            <v>Sahril</v>
          </cell>
          <cell r="C99" t="str">
            <v>110-00-0719779-8</v>
          </cell>
        </row>
        <row r="100">
          <cell r="B100" t="str">
            <v>Salmi. S</v>
          </cell>
          <cell r="C100" t="str">
            <v>110-00-0464844-7</v>
          </cell>
        </row>
        <row r="101">
          <cell r="B101" t="str">
            <v>Saparudin</v>
          </cell>
          <cell r="C101" t="str">
            <v>110-00-0719553-7</v>
          </cell>
        </row>
        <row r="102">
          <cell r="B102" t="str">
            <v>Saprianto</v>
          </cell>
          <cell r="C102" t="str">
            <v>110-00-0576447-4</v>
          </cell>
        </row>
        <row r="103">
          <cell r="B103" t="str">
            <v>Sarju</v>
          </cell>
          <cell r="C103" t="str">
            <v>110-00-0719761-6</v>
          </cell>
        </row>
        <row r="104">
          <cell r="B104" t="str">
            <v>Slamet Sayuti</v>
          </cell>
          <cell r="C104" t="str">
            <v>110-00-0463718-4</v>
          </cell>
        </row>
        <row r="105">
          <cell r="B105" t="str">
            <v>Sintong Nauli Rambe</v>
          </cell>
          <cell r="C105" t="str">
            <v>110-00-0719023-1</v>
          </cell>
        </row>
        <row r="106">
          <cell r="B106" t="str">
            <v>Sobat Sitepu</v>
          </cell>
          <cell r="C106" t="str">
            <v>110-00-0576691-7</v>
          </cell>
        </row>
        <row r="107">
          <cell r="B107" t="str">
            <v>Sugiman</v>
          </cell>
          <cell r="C107" t="str">
            <v>110-00-0464105-3</v>
          </cell>
        </row>
        <row r="108">
          <cell r="B108" t="str">
            <v>Sukiawan</v>
          </cell>
          <cell r="C108" t="str">
            <v>110-00-0463842-2</v>
          </cell>
        </row>
        <row r="109">
          <cell r="B109" t="str">
            <v>Sulaiman</v>
          </cell>
          <cell r="C109" t="str">
            <v>110-00-0527169-4</v>
          </cell>
        </row>
        <row r="110">
          <cell r="B110" t="str">
            <v>Sunardi</v>
          </cell>
          <cell r="C110" t="str">
            <v>110-00-0719784-8</v>
          </cell>
        </row>
        <row r="111">
          <cell r="B111" t="str">
            <v>Supriadi Dalimunthe</v>
          </cell>
          <cell r="C111" t="str">
            <v>110-00-0537231-0</v>
          </cell>
        </row>
        <row r="112">
          <cell r="B112" t="str">
            <v>Sutan Ali Amran Rambe</v>
          </cell>
          <cell r="C112" t="str">
            <v>110-00-0460718-7</v>
          </cell>
        </row>
        <row r="113">
          <cell r="B113" t="str">
            <v>Sutiman Wasito</v>
          </cell>
          <cell r="C113" t="str">
            <v>110-00-0472218-4</v>
          </cell>
        </row>
        <row r="114">
          <cell r="B114" t="str">
            <v>Syafnidarto</v>
          </cell>
          <cell r="C114" t="str">
            <v>110-00-0589797-7</v>
          </cell>
        </row>
        <row r="115">
          <cell r="B115" t="str">
            <v>Syamsuri</v>
          </cell>
          <cell r="C115" t="str">
            <v>110-00-0719202-1</v>
          </cell>
        </row>
        <row r="116">
          <cell r="B116" t="str">
            <v>Syafruddin</v>
          </cell>
          <cell r="C116" t="str">
            <v>110-00-0719766-5</v>
          </cell>
        </row>
        <row r="117">
          <cell r="B117" t="str">
            <v>Tibo Tuo Samosir</v>
          </cell>
          <cell r="C117" t="str">
            <v>110-00-0588860-4</v>
          </cell>
        </row>
        <row r="118">
          <cell r="B118" t="str">
            <v>Wawan Satria Yuswanto</v>
          </cell>
          <cell r="C118" t="str">
            <v>110-00-0728865-4</v>
          </cell>
        </row>
        <row r="119">
          <cell r="B119" t="str">
            <v>Yondrizal</v>
          </cell>
          <cell r="C119" t="str">
            <v>110-00-0718719-5</v>
          </cell>
        </row>
        <row r="120">
          <cell r="B120" t="str">
            <v>Yunaldi</v>
          </cell>
          <cell r="C120" t="str">
            <v>110-00-0525350-2</v>
          </cell>
        </row>
        <row r="121">
          <cell r="B121" t="str">
            <v>Zaherman</v>
          </cell>
          <cell r="C121" t="str">
            <v>110-00-0719783-0</v>
          </cell>
        </row>
        <row r="122">
          <cell r="B122" t="str">
            <v>Zulpan Kelana</v>
          </cell>
          <cell r="C122" t="str">
            <v>110-00-0463838-0</v>
          </cell>
        </row>
        <row r="123">
          <cell r="B123" t="str">
            <v>Zulfikar Arief</v>
          </cell>
          <cell r="C123" t="str">
            <v>110-00-0463720-0</v>
          </cell>
        </row>
        <row r="129">
          <cell r="B129" t="str">
            <v>A.Tarmizi</v>
          </cell>
          <cell r="C129" t="str">
            <v>900-00-3996631-3</v>
          </cell>
        </row>
        <row r="130">
          <cell r="B130" t="str">
            <v>Abdi Tambunan</v>
          </cell>
          <cell r="C130" t="str">
            <v>1100007151407'</v>
          </cell>
        </row>
        <row r="131">
          <cell r="B131" t="str">
            <v>Abdi Yaqup Siregar</v>
          </cell>
          <cell r="C131" t="str">
            <v>900.00.38263258</v>
          </cell>
        </row>
        <row r="132">
          <cell r="B132" t="str">
            <v>Abdul Asal Manalu</v>
          </cell>
          <cell r="C132" t="str">
            <v>110-00-0728866-2</v>
          </cell>
        </row>
        <row r="133">
          <cell r="B133" t="str">
            <v>Adrian Saputra</v>
          </cell>
          <cell r="C133" t="str">
            <v>110-00-0719702-0</v>
          </cell>
        </row>
        <row r="134">
          <cell r="B134" t="str">
            <v>Adytia Chandra</v>
          </cell>
          <cell r="C134" t="str">
            <v>110-00-0742403-6</v>
          </cell>
        </row>
        <row r="135">
          <cell r="B135" t="str">
            <v>Agustyadi</v>
          </cell>
          <cell r="C135" t="str">
            <v>110-00-0742404-4</v>
          </cell>
        </row>
        <row r="136">
          <cell r="B136" t="str">
            <v>Agus Haryanto</v>
          </cell>
          <cell r="C136" t="str">
            <v>1100007087494</v>
          </cell>
        </row>
        <row r="137">
          <cell r="B137" t="str">
            <v>Agus Winarko</v>
          </cell>
          <cell r="C137" t="str">
            <v>110-00-0742062-0</v>
          </cell>
        </row>
        <row r="138">
          <cell r="B138" t="str">
            <v>Ahmad Jumadi</v>
          </cell>
          <cell r="C138" t="str">
            <v>900-00-3997276-6</v>
          </cell>
        </row>
        <row r="139">
          <cell r="B139" t="str">
            <v>Ahmad Yani</v>
          </cell>
          <cell r="C139" t="str">
            <v>110-00-0749572-1</v>
          </cell>
        </row>
        <row r="140">
          <cell r="B140" t="str">
            <v>Ahmad Zuhdi</v>
          </cell>
          <cell r="C140" t="str">
            <v>110-00-0728118-8</v>
          </cell>
        </row>
        <row r="141">
          <cell r="B141" t="str">
            <v>Alan Cahyadi</v>
          </cell>
          <cell r="C141" t="str">
            <v>110.00.07840769</v>
          </cell>
        </row>
        <row r="142">
          <cell r="B142" t="str">
            <v>Al Fikri</v>
          </cell>
          <cell r="C142" t="str">
            <v>110-00-0742583-5</v>
          </cell>
        </row>
        <row r="143">
          <cell r="B143" t="str">
            <v>Alhadi</v>
          </cell>
          <cell r="C143" t="str">
            <v>110-00-0728530-4</v>
          </cell>
        </row>
        <row r="144">
          <cell r="B144" t="str">
            <v>Anggiat M Sianturi</v>
          </cell>
          <cell r="C144" t="str">
            <v>110-00-0742383-0</v>
          </cell>
        </row>
        <row r="145">
          <cell r="B145" t="str">
            <v>Arif Satria Yuda</v>
          </cell>
          <cell r="C145" t="str">
            <v>110-00-0736263-2</v>
          </cell>
        </row>
        <row r="146">
          <cell r="B146" t="str">
            <v>Arman</v>
          </cell>
          <cell r="C146" t="str">
            <v>900-00-22134606</v>
          </cell>
        </row>
        <row r="147">
          <cell r="B147" t="str">
            <v>Asep Riandi</v>
          </cell>
          <cell r="C147" t="str">
            <v>900-00-1916712-2</v>
          </cell>
        </row>
        <row r="148">
          <cell r="B148" t="str">
            <v>Asri Rambe</v>
          </cell>
          <cell r="C148" t="str">
            <v>110-00-0728880-3</v>
          </cell>
        </row>
        <row r="149">
          <cell r="B149" t="str">
            <v>Ayub Albahri</v>
          </cell>
          <cell r="C149" t="str">
            <v>1100007085464</v>
          </cell>
        </row>
        <row r="150">
          <cell r="B150" t="str">
            <v>Azis Fahri Lubis</v>
          </cell>
          <cell r="C150" t="str">
            <v>110-00-0742578-5</v>
          </cell>
        </row>
        <row r="151">
          <cell r="B151" t="str">
            <v>Budi Kurniadi</v>
          </cell>
          <cell r="C151" t="str">
            <v>110-00-0794471-0</v>
          </cell>
        </row>
        <row r="152">
          <cell r="B152" t="str">
            <v>Catur Febriansyah</v>
          </cell>
          <cell r="C152" t="str">
            <v>900-00-3997277-4</v>
          </cell>
        </row>
        <row r="153">
          <cell r="B153" t="str">
            <v>Defri Joni</v>
          </cell>
          <cell r="C153" t="str">
            <v>1100007084913</v>
          </cell>
        </row>
        <row r="154">
          <cell r="B154" t="str">
            <v>Dharma April Siahaan</v>
          </cell>
          <cell r="C154" t="str">
            <v>110-00-0728526-2</v>
          </cell>
        </row>
        <row r="155">
          <cell r="B155" t="str">
            <v>Dian Hidul Hidayat</v>
          </cell>
          <cell r="C155" t="str">
            <v>900.00.38263282</v>
          </cell>
        </row>
        <row r="156">
          <cell r="B156" t="str">
            <v>Djunaidi Effendi N</v>
          </cell>
          <cell r="C156" t="str">
            <v>110-00-0749611-7</v>
          </cell>
        </row>
        <row r="157">
          <cell r="B157" t="str">
            <v>Dodi Sardy</v>
          </cell>
          <cell r="C157" t="str">
            <v>110-00-0728116-2</v>
          </cell>
        </row>
        <row r="158">
          <cell r="B158" t="str">
            <v>Dodo</v>
          </cell>
          <cell r="C158" t="str">
            <v>900-00-3996632-1</v>
          </cell>
        </row>
        <row r="159">
          <cell r="B159" t="str">
            <v>Doni Chandra</v>
          </cell>
          <cell r="C159" t="str">
            <v>900.00.38263290</v>
          </cell>
        </row>
        <row r="160">
          <cell r="B160" t="str">
            <v>Epriyanto</v>
          </cell>
          <cell r="C160" t="str">
            <v>110-00-0463719-2</v>
          </cell>
        </row>
        <row r="161">
          <cell r="B161" t="str">
            <v>Erizal</v>
          </cell>
          <cell r="C161" t="str">
            <v>110-00-0749612-5</v>
          </cell>
        </row>
        <row r="162">
          <cell r="B162" t="str">
            <v>Evan Junaidi</v>
          </cell>
          <cell r="C162" t="str">
            <v>110-00-0728124-6</v>
          </cell>
        </row>
        <row r="163">
          <cell r="B163" t="str">
            <v>Erwin Galingging</v>
          </cell>
          <cell r="C163" t="str">
            <v>110-00-0728713-6</v>
          </cell>
        </row>
        <row r="164">
          <cell r="B164" t="str">
            <v>Fandy Agung Ananda</v>
          </cell>
          <cell r="C164" t="str">
            <v>900.00.38263308</v>
          </cell>
        </row>
        <row r="165">
          <cell r="B165" t="str">
            <v>Febrian Elfalco</v>
          </cell>
          <cell r="C165" t="str">
            <v>900-000-955944-5</v>
          </cell>
        </row>
        <row r="166">
          <cell r="B166" t="str">
            <v>Fery Surya</v>
          </cell>
          <cell r="C166" t="str">
            <v>900.00.38263233</v>
          </cell>
        </row>
        <row r="167">
          <cell r="B167" t="str">
            <v>Fitra Budi Handoko</v>
          </cell>
          <cell r="C167" t="str">
            <v>900-00-3996627-1</v>
          </cell>
        </row>
        <row r="168">
          <cell r="B168" t="str">
            <v>Hara Anggi</v>
          </cell>
          <cell r="C168" t="str">
            <v>900-00-3997286-5</v>
          </cell>
        </row>
        <row r="169">
          <cell r="B169" t="str">
            <v>Hari Setiawan</v>
          </cell>
          <cell r="C169" t="str">
            <v>1100007084384</v>
          </cell>
        </row>
        <row r="170">
          <cell r="B170" t="str">
            <v>Hendry Abidin</v>
          </cell>
          <cell r="C170" t="str">
            <v>110-00-0794463-7</v>
          </cell>
        </row>
        <row r="171">
          <cell r="B171" t="str">
            <v>Heriyadi</v>
          </cell>
          <cell r="C171" t="str">
            <v>1100007084947</v>
          </cell>
        </row>
        <row r="172">
          <cell r="B172" t="str">
            <v>Herwanto</v>
          </cell>
          <cell r="C172" t="str">
            <v>1100007084855</v>
          </cell>
        </row>
        <row r="173">
          <cell r="B173" t="str">
            <v>Indra H</v>
          </cell>
          <cell r="C173" t="str">
            <v>900-00-3997281-6</v>
          </cell>
        </row>
        <row r="174">
          <cell r="B174" t="str">
            <v>Irfan Lubis</v>
          </cell>
          <cell r="C174" t="str">
            <v>110.00.07842427</v>
          </cell>
        </row>
        <row r="175">
          <cell r="B175" t="str">
            <v>Irvan Ade Saputra</v>
          </cell>
          <cell r="C175" t="str">
            <v>900-00-3997278-2</v>
          </cell>
        </row>
        <row r="176">
          <cell r="B176" t="str">
            <v>Irwanto</v>
          </cell>
          <cell r="C176" t="str">
            <v>1100007087312</v>
          </cell>
        </row>
        <row r="177">
          <cell r="B177" t="str">
            <v>Ismail</v>
          </cell>
          <cell r="C177" t="str">
            <v>110-00-0728684-9</v>
          </cell>
        </row>
        <row r="178">
          <cell r="B178" t="str">
            <v>Iwan Junaidi Napitupulu</v>
          </cell>
          <cell r="C178" t="str">
            <v>110-00-0728707-8</v>
          </cell>
        </row>
        <row r="179">
          <cell r="B179" t="str">
            <v>Jahnul Hakim Lase</v>
          </cell>
          <cell r="C179" t="str">
            <v>900.00.38263324</v>
          </cell>
        </row>
        <row r="180">
          <cell r="B180" t="str">
            <v>Jefri</v>
          </cell>
          <cell r="C180" t="str">
            <v>110-00-0742060-4</v>
          </cell>
        </row>
        <row r="181">
          <cell r="B181" t="str">
            <v>Jendri Antoni Ginting</v>
          </cell>
          <cell r="C181" t="str">
            <v>110-00-0588987-5</v>
          </cell>
        </row>
        <row r="182">
          <cell r="B182" t="str">
            <v>Jesaya Sembiring</v>
          </cell>
          <cell r="C182" t="str">
            <v>1100007833863</v>
          </cell>
        </row>
        <row r="183">
          <cell r="B183" t="str">
            <v>Ketut Rahmawanto</v>
          </cell>
          <cell r="C183" t="str">
            <v>900-00-3997267-5</v>
          </cell>
        </row>
        <row r="184">
          <cell r="B184" t="str">
            <v>L. Arafah</v>
          </cell>
          <cell r="C184" t="str">
            <v>1100005418436</v>
          </cell>
        </row>
        <row r="185">
          <cell r="B185" t="str">
            <v>Lintong Simarmata</v>
          </cell>
          <cell r="C185" t="str">
            <v>900.00.38263332</v>
          </cell>
        </row>
        <row r="186">
          <cell r="B186" t="str">
            <v>Lukman</v>
          </cell>
          <cell r="C186" t="str">
            <v>110-00-0728676-5</v>
          </cell>
        </row>
        <row r="187">
          <cell r="B187" t="str">
            <v>Mardilas Rizal</v>
          </cell>
          <cell r="C187" t="str">
            <v>900-00-3996630-5</v>
          </cell>
        </row>
        <row r="188">
          <cell r="B188" t="str">
            <v>M.Fadhillah</v>
          </cell>
          <cell r="C188" t="str">
            <v>900-00-3997284-0</v>
          </cell>
        </row>
        <row r="189">
          <cell r="B189" t="str">
            <v>Milson</v>
          </cell>
          <cell r="C189" t="str">
            <v>110-00-0742584-3</v>
          </cell>
        </row>
        <row r="190">
          <cell r="B190" t="str">
            <v>Misral</v>
          </cell>
          <cell r="C190" t="str">
            <v>1100007087056</v>
          </cell>
        </row>
        <row r="191">
          <cell r="B191" t="str">
            <v>Misran</v>
          </cell>
          <cell r="C191" t="str">
            <v>110-00-0742407-7</v>
          </cell>
        </row>
        <row r="192">
          <cell r="B192" t="str">
            <v>M.Ardiman</v>
          </cell>
          <cell r="C192" t="str">
            <v>110-00-0728872-0</v>
          </cell>
        </row>
        <row r="193">
          <cell r="B193" t="str">
            <v>M. Fadli</v>
          </cell>
          <cell r="C193" t="str">
            <v>1100007085282</v>
          </cell>
        </row>
        <row r="194">
          <cell r="B194" t="str">
            <v>M. Teguh MK</v>
          </cell>
          <cell r="C194" t="str">
            <v>110-00-0663485-8</v>
          </cell>
        </row>
        <row r="195">
          <cell r="B195" t="str">
            <v>Mulfarizon</v>
          </cell>
          <cell r="C195" t="str">
            <v>1100007087023</v>
          </cell>
        </row>
        <row r="196">
          <cell r="B196" t="str">
            <v>Mulia Pohan</v>
          </cell>
          <cell r="C196" t="str">
            <v>110-00-0728540-3</v>
          </cell>
        </row>
        <row r="197">
          <cell r="B197" t="str">
            <v>M.Yunus Fahrizal</v>
          </cell>
          <cell r="C197" t="str">
            <v>110-00-0749571-3</v>
          </cell>
        </row>
        <row r="198">
          <cell r="B198" t="str">
            <v>Nasrul Anhar</v>
          </cell>
          <cell r="C198" t="str">
            <v>900-000-955983-3</v>
          </cell>
        </row>
        <row r="199">
          <cell r="B199" t="str">
            <v>Parlindungan Harahap</v>
          </cell>
          <cell r="C199" t="str">
            <v>110-00-0728924-9</v>
          </cell>
        </row>
        <row r="200">
          <cell r="B200" t="str">
            <v>RD. Retno Iswandi</v>
          </cell>
          <cell r="C200" t="str">
            <v>110-00-0749575-4</v>
          </cell>
        </row>
        <row r="201">
          <cell r="B201" t="str">
            <v>Rahmad Rambe</v>
          </cell>
          <cell r="C201" t="str">
            <v>110-00-0728640-1</v>
          </cell>
        </row>
        <row r="202">
          <cell r="B202" t="str">
            <v>Rico</v>
          </cell>
          <cell r="C202" t="str">
            <v>1100007084798</v>
          </cell>
        </row>
        <row r="203">
          <cell r="B203" t="str">
            <v>Rinto Panjaitan</v>
          </cell>
          <cell r="C203" t="str">
            <v>110-00-0742061-2</v>
          </cell>
        </row>
        <row r="204">
          <cell r="B204" t="str">
            <v>Rio Aptrian Jani</v>
          </cell>
          <cell r="C204" t="str">
            <v>110-00-0794489-2</v>
          </cell>
        </row>
        <row r="205">
          <cell r="B205" t="str">
            <v>Rizal Pahmi</v>
          </cell>
          <cell r="C205" t="str">
            <v>110-00-0719782-2</v>
          </cell>
        </row>
        <row r="206">
          <cell r="B206" t="str">
            <v>Rizky Saputra</v>
          </cell>
          <cell r="C206" t="str">
            <v>1100007085787</v>
          </cell>
        </row>
        <row r="207">
          <cell r="B207" t="str">
            <v>Rudiyanto</v>
          </cell>
          <cell r="C207" t="str">
            <v>110-00-0749570-5</v>
          </cell>
        </row>
        <row r="208">
          <cell r="B208" t="str">
            <v>Siddik</v>
          </cell>
          <cell r="C208" t="str">
            <v>110-00-0729025-4</v>
          </cell>
        </row>
        <row r="209">
          <cell r="B209" t="str">
            <v>Sikgustin Rangga Iswandi</v>
          </cell>
          <cell r="C209" t="str">
            <v>110-00-0794457-9</v>
          </cell>
        </row>
        <row r="210">
          <cell r="B210" t="str">
            <v>Simson Perangin angin</v>
          </cell>
          <cell r="C210" t="str">
            <v>1100007150250'</v>
          </cell>
        </row>
        <row r="211">
          <cell r="B211" t="str">
            <v>Sorianto Sidabutar</v>
          </cell>
          <cell r="C211" t="str">
            <v>900.00.38263225</v>
          </cell>
        </row>
        <row r="212">
          <cell r="B212" t="str">
            <v>Sugeng Hariadi</v>
          </cell>
          <cell r="C212" t="str">
            <v>110-00-0749310-6</v>
          </cell>
        </row>
        <row r="213">
          <cell r="B213" t="str">
            <v>Sulaiman</v>
          </cell>
          <cell r="C213" t="str">
            <v>110-00-0728113-9</v>
          </cell>
        </row>
        <row r="214">
          <cell r="B214" t="str">
            <v>Sumihardo Rohani Panca</v>
          </cell>
          <cell r="C214" t="str">
            <v>900.00.38263241</v>
          </cell>
        </row>
        <row r="215">
          <cell r="B215" t="str">
            <v>Supriyadi</v>
          </cell>
          <cell r="C215" t="str">
            <v>1100007087296</v>
          </cell>
        </row>
        <row r="216">
          <cell r="B216" t="str">
            <v>Suryadi Surya Darma</v>
          </cell>
          <cell r="C216" t="str">
            <v>110-00-0728927-2</v>
          </cell>
        </row>
        <row r="217">
          <cell r="B217" t="str">
            <v>Syamsir Ambroni</v>
          </cell>
          <cell r="C217" t="str">
            <v>900.00.38263316</v>
          </cell>
        </row>
        <row r="218">
          <cell r="B218" t="str">
            <v>Taufik Hidayat</v>
          </cell>
          <cell r="C218" t="str">
            <v>1100007084830</v>
          </cell>
        </row>
        <row r="219">
          <cell r="B219" t="str">
            <v>Tiopan Sumardi Saragih</v>
          </cell>
          <cell r="C219" t="str">
            <v>110-00-0728925-6</v>
          </cell>
        </row>
        <row r="220">
          <cell r="B220" t="str">
            <v>Tison</v>
          </cell>
          <cell r="C220" t="str">
            <v>900-00-3996629-7</v>
          </cell>
        </row>
        <row r="221">
          <cell r="B221" t="str">
            <v>Triput Darmaji</v>
          </cell>
          <cell r="C221" t="str">
            <v>110-00-0749303-1</v>
          </cell>
        </row>
        <row r="222">
          <cell r="B222" t="str">
            <v>Wahyudi</v>
          </cell>
          <cell r="C222" t="str">
            <v>110-00-0794467-8</v>
          </cell>
        </row>
        <row r="223">
          <cell r="B223" t="str">
            <v>Wahyu Firmansyah</v>
          </cell>
          <cell r="C223" t="str">
            <v>1100007085894</v>
          </cell>
        </row>
        <row r="224">
          <cell r="B224" t="str">
            <v>Yeki Erdi</v>
          </cell>
          <cell r="C224" t="str">
            <v>110-00-0742585-0</v>
          </cell>
        </row>
        <row r="225">
          <cell r="B225" t="str">
            <v>Yudi Pasilintar</v>
          </cell>
          <cell r="C225" t="str">
            <v>110.00.07840710</v>
          </cell>
        </row>
        <row r="226">
          <cell r="B226" t="str">
            <v>Yurmalis</v>
          </cell>
          <cell r="C226" t="str">
            <v>900-00-3997287-3</v>
          </cell>
        </row>
        <row r="227">
          <cell r="B227" t="str">
            <v>Zulkifli</v>
          </cell>
          <cell r="C227" t="str">
            <v>110-00-0749569-7</v>
          </cell>
        </row>
        <row r="228">
          <cell r="B228" t="str">
            <v>Zundi</v>
          </cell>
          <cell r="C228" t="str">
            <v>110-00-0728871-2</v>
          </cell>
        </row>
      </sheetData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ji Januari 2017"/>
    </sheetNames>
    <sheetDataSet>
      <sheetData sheetId="0">
        <row r="8">
          <cell r="E8" t="str">
            <v>Abdil Haerul</v>
          </cell>
          <cell r="F8" t="str">
            <v>Awak I MT</v>
          </cell>
          <cell r="G8" t="str">
            <v>162-00-0098270-6</v>
          </cell>
        </row>
        <row r="9">
          <cell r="E9" t="str">
            <v>Ahmad Farid</v>
          </cell>
          <cell r="F9" t="str">
            <v>Awak I MT</v>
          </cell>
          <cell r="G9" t="str">
            <v>900-00-0673891-9</v>
          </cell>
        </row>
        <row r="10">
          <cell r="E10" t="str">
            <v>Ardiman</v>
          </cell>
          <cell r="F10" t="str">
            <v>Awak I MT</v>
          </cell>
          <cell r="G10" t="str">
            <v>162-00-0098313-4</v>
          </cell>
        </row>
        <row r="11">
          <cell r="E11" t="str">
            <v>Arifin</v>
          </cell>
          <cell r="F11" t="str">
            <v>Awak I MT</v>
          </cell>
          <cell r="G11" t="str">
            <v>162-00-0098306-8</v>
          </cell>
        </row>
        <row r="12">
          <cell r="E12" t="str">
            <v>Firmansyah</v>
          </cell>
          <cell r="F12" t="str">
            <v>Awak I MT</v>
          </cell>
          <cell r="G12" t="str">
            <v>162-00-0098369-6</v>
          </cell>
        </row>
        <row r="13">
          <cell r="E13" t="str">
            <v>Halim</v>
          </cell>
          <cell r="F13" t="str">
            <v>Awak I MT</v>
          </cell>
          <cell r="G13" t="str">
            <v>162-00-0099264-8</v>
          </cell>
        </row>
        <row r="14">
          <cell r="E14" t="str">
            <v>Hartawan</v>
          </cell>
          <cell r="F14" t="str">
            <v>Awak I MT</v>
          </cell>
          <cell r="G14" t="str">
            <v>162-00-0098231-8</v>
          </cell>
        </row>
        <row r="15">
          <cell r="E15" t="str">
            <v>Herman KB</v>
          </cell>
          <cell r="F15" t="str">
            <v>Awak I MT</v>
          </cell>
          <cell r="G15" t="str">
            <v>162-00-0098228-4</v>
          </cell>
        </row>
        <row r="16">
          <cell r="E16" t="str">
            <v>Jusmanto</v>
          </cell>
          <cell r="F16" t="str">
            <v>Awak I MT</v>
          </cell>
          <cell r="G16" t="str">
            <v>162-00-0098611-1</v>
          </cell>
        </row>
        <row r="17">
          <cell r="E17" t="str">
            <v>Kadir</v>
          </cell>
          <cell r="F17" t="str">
            <v>Awak I MT</v>
          </cell>
          <cell r="G17" t="str">
            <v>162-00-0099147-5</v>
          </cell>
        </row>
        <row r="18">
          <cell r="E18" t="str">
            <v>Muh. Fais Sukba</v>
          </cell>
          <cell r="F18" t="str">
            <v>Awak I MT</v>
          </cell>
          <cell r="G18" t="str">
            <v>162-00-0098573-3</v>
          </cell>
        </row>
        <row r="19">
          <cell r="E19" t="str">
            <v>Mursad Ali</v>
          </cell>
          <cell r="F19" t="str">
            <v>Awak I MT</v>
          </cell>
          <cell r="G19" t="str">
            <v>162-00-0098230-0</v>
          </cell>
        </row>
        <row r="20">
          <cell r="E20" t="str">
            <v>Syarifudin</v>
          </cell>
          <cell r="F20" t="str">
            <v>Awak I MT</v>
          </cell>
          <cell r="G20" t="str">
            <v>162-00-0098043-7</v>
          </cell>
        </row>
        <row r="21">
          <cell r="E21" t="str">
            <v>Rival Gusti</v>
          </cell>
          <cell r="F21" t="str">
            <v>Awak I MT</v>
          </cell>
          <cell r="G21" t="str">
            <v>162-00-0097972-8</v>
          </cell>
        </row>
        <row r="22">
          <cell r="E22" t="str">
            <v>Soni</v>
          </cell>
          <cell r="F22" t="str">
            <v>Awak I MT</v>
          </cell>
          <cell r="G22" t="str">
            <v>162-00-0098040-3</v>
          </cell>
        </row>
        <row r="23">
          <cell r="E23" t="str">
            <v>Sulaiman</v>
          </cell>
          <cell r="F23" t="str">
            <v>Awak I MT</v>
          </cell>
          <cell r="G23" t="str">
            <v>162-00-0098358-9</v>
          </cell>
        </row>
        <row r="24">
          <cell r="E24" t="str">
            <v>Syafruddin</v>
          </cell>
          <cell r="F24" t="str">
            <v>Awak I MT</v>
          </cell>
          <cell r="G24" t="str">
            <v>162-00-0098236-7</v>
          </cell>
        </row>
        <row r="25">
          <cell r="E25" t="str">
            <v>Andi Syamsul Bahri</v>
          </cell>
          <cell r="F25" t="str">
            <v>Awak I MT</v>
          </cell>
          <cell r="G25" t="str">
            <v>162-00-0098153-4</v>
          </cell>
        </row>
        <row r="26">
          <cell r="E26" t="str">
            <v>Paulus Pattola</v>
          </cell>
          <cell r="F26" t="str">
            <v>Awak I MT</v>
          </cell>
          <cell r="G26" t="str">
            <v>162-00-0097959-5</v>
          </cell>
        </row>
        <row r="44">
          <cell r="E44" t="str">
            <v>Adhy</v>
          </cell>
          <cell r="F44" t="str">
            <v>Awak II MT</v>
          </cell>
          <cell r="G44" t="str">
            <v>162-00-0098039-5</v>
          </cell>
        </row>
        <row r="45">
          <cell r="E45" t="str">
            <v>Ahmad Aswar</v>
          </cell>
          <cell r="F45" t="str">
            <v>Awak II MT</v>
          </cell>
          <cell r="G45" t="str">
            <v>162-00-0098506-3</v>
          </cell>
        </row>
        <row r="46">
          <cell r="E46" t="str">
            <v>Arman</v>
          </cell>
          <cell r="F46" t="str">
            <v>Awak II MT</v>
          </cell>
          <cell r="G46" t="str">
            <v>162-00-0098750-7</v>
          </cell>
        </row>
        <row r="47">
          <cell r="E47" t="str">
            <v>Hasriadi Haseng</v>
          </cell>
          <cell r="F47" t="str">
            <v>Awak II MT</v>
          </cell>
          <cell r="G47" t="str">
            <v>162-00-0098233-4</v>
          </cell>
        </row>
        <row r="48">
          <cell r="E48" t="str">
            <v>Aswar</v>
          </cell>
          <cell r="F48" t="str">
            <v>Awak II MT</v>
          </cell>
          <cell r="G48" t="str">
            <v>162-00-0098658-2</v>
          </cell>
        </row>
        <row r="49">
          <cell r="E49" t="str">
            <v>Bayu</v>
          </cell>
          <cell r="F49" t="str">
            <v>Awak II MT</v>
          </cell>
          <cell r="G49" t="str">
            <v>162-00-0098014-8</v>
          </cell>
        </row>
        <row r="50">
          <cell r="E50" t="str">
            <v>Joni Firmansyah</v>
          </cell>
          <cell r="F50" t="str">
            <v>Awak II MT</v>
          </cell>
          <cell r="G50" t="str">
            <v>162-00-0098047-8</v>
          </cell>
        </row>
        <row r="51">
          <cell r="E51" t="str">
            <v>Budiman</v>
          </cell>
          <cell r="F51" t="str">
            <v>Awak II MT</v>
          </cell>
          <cell r="G51" t="str">
            <v>162-00-0098778-8</v>
          </cell>
        </row>
        <row r="52">
          <cell r="E52" t="str">
            <v>Habibi</v>
          </cell>
          <cell r="F52" t="str">
            <v>Awak II MT</v>
          </cell>
          <cell r="G52" t="str">
            <v>162-00-0098434-8</v>
          </cell>
        </row>
        <row r="53">
          <cell r="E53" t="str">
            <v>Hamka Alan</v>
          </cell>
          <cell r="F53" t="str">
            <v>Awak II MT</v>
          </cell>
          <cell r="G53" t="str">
            <v>162-00-0098305-0</v>
          </cell>
        </row>
        <row r="54">
          <cell r="E54" t="str">
            <v>Herman Dg Rate</v>
          </cell>
          <cell r="F54" t="str">
            <v>Awak II MT</v>
          </cell>
          <cell r="G54" t="str">
            <v>162-00-0098790-3</v>
          </cell>
        </row>
        <row r="55">
          <cell r="E55" t="str">
            <v>Ipung Harianto</v>
          </cell>
          <cell r="F55" t="str">
            <v>Awak II MT</v>
          </cell>
          <cell r="G55" t="str">
            <v>162-00-0105489-3</v>
          </cell>
        </row>
        <row r="56">
          <cell r="E56" t="str">
            <v>Iwan</v>
          </cell>
          <cell r="F56" t="str">
            <v>Awak II MT</v>
          </cell>
          <cell r="G56" t="str">
            <v>162-00-0098655-8</v>
          </cell>
        </row>
        <row r="57">
          <cell r="E57" t="str">
            <v>Jufri</v>
          </cell>
          <cell r="F57" t="str">
            <v>Awak II MT</v>
          </cell>
          <cell r="G57" t="str">
            <v>162-00-0098268-0</v>
          </cell>
        </row>
        <row r="58">
          <cell r="E58" t="str">
            <v>Junaedin</v>
          </cell>
          <cell r="F58" t="str">
            <v>Awak II MT</v>
          </cell>
          <cell r="G58" t="str">
            <v>162-00-0113847-2</v>
          </cell>
        </row>
        <row r="59">
          <cell r="E59" t="str">
            <v>Kuswara</v>
          </cell>
          <cell r="F59" t="str">
            <v>Awak II MT</v>
          </cell>
          <cell r="G59" t="str">
            <v>162-00-0098368-8</v>
          </cell>
        </row>
        <row r="60">
          <cell r="E60" t="str">
            <v>Muhammad Nur</v>
          </cell>
          <cell r="F60" t="str">
            <v>Awak II MT</v>
          </cell>
          <cell r="G60" t="str">
            <v>162-00-0097976-9</v>
          </cell>
        </row>
        <row r="61">
          <cell r="E61" t="str">
            <v>Rajali</v>
          </cell>
          <cell r="F61" t="str">
            <v>Awak II MT</v>
          </cell>
          <cell r="G61" t="str">
            <v>162-00-0098607-9</v>
          </cell>
        </row>
        <row r="62">
          <cell r="E62" t="str">
            <v>Setiawan</v>
          </cell>
          <cell r="F62" t="str">
            <v>Awak II MT</v>
          </cell>
          <cell r="G62" t="str">
            <v>162-00-0098822-4</v>
          </cell>
        </row>
        <row r="63">
          <cell r="E63" t="str">
            <v>Tony Budiharjo</v>
          </cell>
          <cell r="F63" t="str">
            <v>Awak II MT</v>
          </cell>
          <cell r="G63" t="str">
            <v>162-00-0099255-6</v>
          </cell>
        </row>
        <row r="64">
          <cell r="E64" t="str">
            <v>Wagino</v>
          </cell>
          <cell r="F64" t="str">
            <v>Awak II MT</v>
          </cell>
          <cell r="G64" t="str">
            <v>162-00-0098769-7</v>
          </cell>
        </row>
        <row r="65">
          <cell r="E65" t="str">
            <v xml:space="preserve">Yusriadi </v>
          </cell>
          <cell r="F65" t="str">
            <v>Awak II MT</v>
          </cell>
          <cell r="G65" t="str">
            <v>162-00-0098431-4</v>
          </cell>
        </row>
        <row r="66">
          <cell r="E66" t="str">
            <v>Nasir</v>
          </cell>
          <cell r="F66" t="str">
            <v>Awak II MT</v>
          </cell>
          <cell r="G66" t="str">
            <v>162-00-0098227-6</v>
          </cell>
        </row>
        <row r="67">
          <cell r="E67" t="str">
            <v>Wahyu ari rustiar</v>
          </cell>
          <cell r="F67" t="str">
            <v>Awak II MT</v>
          </cell>
          <cell r="G67" t="str">
            <v>162-00-0098612-9</v>
          </cell>
        </row>
        <row r="68">
          <cell r="E68" t="str">
            <v>Supiyo</v>
          </cell>
          <cell r="F68" t="str">
            <v>Awak II MT</v>
          </cell>
          <cell r="G68" t="str">
            <v>162-00-0132315-7</v>
          </cell>
        </row>
        <row r="69">
          <cell r="E69" t="str">
            <v>Islamuddin</v>
          </cell>
          <cell r="F69" t="str">
            <v>Awak II MT</v>
          </cell>
          <cell r="G69" t="str">
            <v>162-00-0132312-4</v>
          </cell>
        </row>
        <row r="70">
          <cell r="E70" t="str">
            <v>Irwansyah</v>
          </cell>
          <cell r="F70" t="str">
            <v>Awak II MT</v>
          </cell>
          <cell r="G70" t="str">
            <v>162-00-0132314-0</v>
          </cell>
        </row>
        <row r="71">
          <cell r="E71" t="str">
            <v>Feri Fadli Azis</v>
          </cell>
          <cell r="F71" t="str">
            <v>Awak II MT</v>
          </cell>
          <cell r="G71" t="str">
            <v>162-00-0132316-5</v>
          </cell>
        </row>
        <row r="89">
          <cell r="E89" t="str">
            <v>Muhammad Ihsan</v>
          </cell>
          <cell r="F89" t="str">
            <v>Dispatcher</v>
          </cell>
          <cell r="G89" t="str">
            <v>162-00-0098052-8</v>
          </cell>
        </row>
        <row r="90">
          <cell r="E90" t="str">
            <v>Rahzadman</v>
          </cell>
          <cell r="F90" t="str">
            <v>Pws Adm &amp; HRD</v>
          </cell>
          <cell r="G90" t="str">
            <v>162-00-0097957-9</v>
          </cell>
        </row>
        <row r="91">
          <cell r="E91" t="str">
            <v>Karman</v>
          </cell>
          <cell r="F91" t="str">
            <v>Adm &amp;Keu</v>
          </cell>
          <cell r="G91" t="str">
            <v>162-00-0098149-2</v>
          </cell>
        </row>
        <row r="92">
          <cell r="E92" t="str">
            <v>Muhammad Ardani Burhan</v>
          </cell>
          <cell r="F92" t="str">
            <v>Kord Lapangan</v>
          </cell>
          <cell r="G92" t="str">
            <v>162-00-0019940-0</v>
          </cell>
        </row>
        <row r="93">
          <cell r="E93" t="str">
            <v>Jusman</v>
          </cell>
          <cell r="F93" t="str">
            <v>Fuel Man</v>
          </cell>
          <cell r="G93" t="str">
            <v>162-00-0098068-4</v>
          </cell>
        </row>
        <row r="94">
          <cell r="E94" t="str">
            <v>Muliadi Udo</v>
          </cell>
          <cell r="F94" t="str">
            <v>Pws Utama Operasi</v>
          </cell>
          <cell r="G94" t="str">
            <v>162-00-0002519-1</v>
          </cell>
        </row>
        <row r="95">
          <cell r="E95" t="str">
            <v>Fadli Aris Munandar dg Siame</v>
          </cell>
          <cell r="F95" t="str">
            <v>Pws. QHSSE</v>
          </cell>
          <cell r="G95" t="str">
            <v>162-00-0098649-1</v>
          </cell>
        </row>
        <row r="96">
          <cell r="E96" t="str">
            <v>Emi</v>
          </cell>
          <cell r="F96" t="str">
            <v>Tenaga Medis</v>
          </cell>
          <cell r="G96" t="str">
            <v>162-00-0140935-2</v>
          </cell>
        </row>
        <row r="97">
          <cell r="E97" t="str">
            <v>Sukirman</v>
          </cell>
          <cell r="F97" t="str">
            <v>Adm Mekanik</v>
          </cell>
          <cell r="G97" t="str">
            <v>162-00-0098380-3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2"/>
      <sheetName val="Komponen Gaji "/>
    </sheetNames>
    <sheetDataSet>
      <sheetData sheetId="0"/>
      <sheetData sheetId="1"/>
      <sheetData sheetId="2"/>
      <sheetData sheetId="3">
        <row r="12">
          <cell r="B12" t="str">
            <v>JUMADI</v>
          </cell>
          <cell r="C12" t="str">
            <v>Pws. MT</v>
          </cell>
          <cell r="D12">
            <v>23</v>
          </cell>
        </row>
        <row r="13">
          <cell r="B13" t="str">
            <v>NUR AQMAL</v>
          </cell>
          <cell r="C13" t="str">
            <v>Pws. Adm dan Umum</v>
          </cell>
          <cell r="D13">
            <v>23</v>
          </cell>
        </row>
        <row r="14">
          <cell r="B14" t="str">
            <v>MAZNI ZULKIS</v>
          </cell>
          <cell r="C14" t="str">
            <v xml:space="preserve">Pengawas Utama </v>
          </cell>
          <cell r="D14">
            <v>20</v>
          </cell>
        </row>
        <row r="15">
          <cell r="B15" t="str">
            <v>YOUNG SISWANDI</v>
          </cell>
          <cell r="C15" t="str">
            <v>IT</v>
          </cell>
          <cell r="D15">
            <v>25</v>
          </cell>
        </row>
        <row r="16">
          <cell r="B16" t="str">
            <v>MELDA AMDAYANI</v>
          </cell>
          <cell r="C16" t="str">
            <v>Adm. Keuangan</v>
          </cell>
          <cell r="D16">
            <v>23</v>
          </cell>
        </row>
        <row r="17">
          <cell r="B17" t="str">
            <v>RAHMAT</v>
          </cell>
          <cell r="C17" t="str">
            <v>HSSE</v>
          </cell>
          <cell r="D17">
            <v>24</v>
          </cell>
        </row>
        <row r="18">
          <cell r="B18" t="str">
            <v>SAFRIAN</v>
          </cell>
          <cell r="C18" t="str">
            <v>OB</v>
          </cell>
          <cell r="D18">
            <v>23</v>
          </cell>
        </row>
        <row r="19">
          <cell r="B19" t="str">
            <v>MUHAMMAD IQBAL</v>
          </cell>
          <cell r="C19" t="str">
            <v>HRD</v>
          </cell>
          <cell r="D19">
            <v>24</v>
          </cell>
        </row>
        <row r="20">
          <cell r="B20" t="str">
            <v>MUTIA MUSALLIMA</v>
          </cell>
          <cell r="C20" t="str">
            <v>TENAGA MEDIS</v>
          </cell>
          <cell r="D20">
            <v>26</v>
          </cell>
        </row>
        <row r="28">
          <cell r="B28" t="str">
            <v xml:space="preserve">AGUS MAWAR </v>
          </cell>
          <cell r="C28" t="str">
            <v>Awak I</v>
          </cell>
          <cell r="D28">
            <v>21</v>
          </cell>
        </row>
        <row r="29">
          <cell r="B29" t="str">
            <v xml:space="preserve">ALFIAN </v>
          </cell>
          <cell r="C29" t="str">
            <v>Awak I</v>
          </cell>
          <cell r="D29">
            <v>16</v>
          </cell>
        </row>
        <row r="30">
          <cell r="B30" t="str">
            <v>AMRIYADI M. ISA</v>
          </cell>
          <cell r="C30" t="str">
            <v>Awak I</v>
          </cell>
          <cell r="D30">
            <v>21</v>
          </cell>
        </row>
        <row r="31">
          <cell r="B31" t="str">
            <v>ANSHARULLAH</v>
          </cell>
          <cell r="C31" t="str">
            <v>Awak I</v>
          </cell>
          <cell r="D31">
            <v>21</v>
          </cell>
        </row>
        <row r="32">
          <cell r="B32" t="str">
            <v>BAIHAQQI</v>
          </cell>
          <cell r="C32" t="str">
            <v>Awak I</v>
          </cell>
          <cell r="D32">
            <v>21</v>
          </cell>
        </row>
        <row r="33">
          <cell r="B33" t="str">
            <v>BASRI</v>
          </cell>
          <cell r="C33" t="str">
            <v>Awak I</v>
          </cell>
          <cell r="D33">
            <v>21</v>
          </cell>
        </row>
        <row r="34">
          <cell r="B34" t="str">
            <v>EFFENDI CHANDRA</v>
          </cell>
          <cell r="C34" t="str">
            <v>Awak I</v>
          </cell>
          <cell r="D34">
            <v>17</v>
          </cell>
        </row>
        <row r="35">
          <cell r="B35" t="str">
            <v>ISFARIADI</v>
          </cell>
          <cell r="C35" t="str">
            <v>Awak I</v>
          </cell>
          <cell r="D35">
            <v>20</v>
          </cell>
        </row>
        <row r="36">
          <cell r="B36" t="str">
            <v>M ALI ABD</v>
          </cell>
          <cell r="C36" t="str">
            <v>Awak I</v>
          </cell>
          <cell r="D36">
            <v>20</v>
          </cell>
        </row>
        <row r="37">
          <cell r="B37" t="str">
            <v>M IQBAL</v>
          </cell>
          <cell r="C37" t="str">
            <v>Awak I</v>
          </cell>
          <cell r="D37">
            <v>13</v>
          </cell>
        </row>
        <row r="38">
          <cell r="B38" t="str">
            <v>M. KHADAFI. S</v>
          </cell>
          <cell r="C38" t="str">
            <v>Awak I</v>
          </cell>
          <cell r="D38">
            <v>17</v>
          </cell>
        </row>
        <row r="39">
          <cell r="B39" t="str">
            <v xml:space="preserve">MAHDI </v>
          </cell>
          <cell r="C39" t="str">
            <v>Awak I</v>
          </cell>
          <cell r="D39">
            <v>20</v>
          </cell>
        </row>
        <row r="40">
          <cell r="B40" t="str">
            <v>MAHDI NURDIN</v>
          </cell>
          <cell r="C40" t="str">
            <v>Awak I</v>
          </cell>
          <cell r="D40">
            <v>22</v>
          </cell>
        </row>
        <row r="41">
          <cell r="B41" t="str">
            <v>MASRIZAL</v>
          </cell>
          <cell r="C41" t="str">
            <v>Awak I</v>
          </cell>
          <cell r="D41">
            <v>21</v>
          </cell>
        </row>
        <row r="42">
          <cell r="B42" t="str">
            <v>MAULIDIN</v>
          </cell>
          <cell r="C42" t="str">
            <v>Awak I</v>
          </cell>
          <cell r="D42">
            <v>20</v>
          </cell>
        </row>
        <row r="43">
          <cell r="B43" t="str">
            <v>MOERHADI</v>
          </cell>
          <cell r="C43" t="str">
            <v>Awak I</v>
          </cell>
          <cell r="D43">
            <v>20</v>
          </cell>
        </row>
        <row r="44">
          <cell r="B44" t="str">
            <v>MULYADI</v>
          </cell>
          <cell r="C44" t="str">
            <v>Awak I</v>
          </cell>
          <cell r="D44">
            <v>19</v>
          </cell>
        </row>
        <row r="45">
          <cell r="B45" t="str">
            <v>SAMSUL BAHRI</v>
          </cell>
          <cell r="C45" t="str">
            <v>Awak I</v>
          </cell>
          <cell r="D45">
            <v>19</v>
          </cell>
        </row>
        <row r="46">
          <cell r="B46" t="str">
            <v>SULAIMAN</v>
          </cell>
          <cell r="C46" t="str">
            <v>Awak I</v>
          </cell>
          <cell r="D46">
            <v>21</v>
          </cell>
        </row>
        <row r="47">
          <cell r="B47" t="str">
            <v>SURYA DARMA</v>
          </cell>
          <cell r="C47" t="str">
            <v>Awak I</v>
          </cell>
          <cell r="D47">
            <v>22</v>
          </cell>
        </row>
        <row r="48">
          <cell r="B48" t="str">
            <v>SYAFRUDDIN</v>
          </cell>
          <cell r="C48" t="str">
            <v>Awak I</v>
          </cell>
          <cell r="D48">
            <v>19</v>
          </cell>
        </row>
        <row r="49">
          <cell r="B49" t="str">
            <v>HALIM YUSDI</v>
          </cell>
          <cell r="C49" t="str">
            <v>Awak I</v>
          </cell>
          <cell r="D49">
            <v>18</v>
          </cell>
        </row>
        <row r="50">
          <cell r="B50" t="str">
            <v>ZAINAL ARIFIN</v>
          </cell>
          <cell r="C50" t="str">
            <v>Awak I</v>
          </cell>
          <cell r="D50">
            <v>17</v>
          </cell>
        </row>
        <row r="51">
          <cell r="B51" t="str">
            <v>ZULKARNAEN ALI</v>
          </cell>
          <cell r="C51" t="str">
            <v>Awak I</v>
          </cell>
          <cell r="D51">
            <v>23</v>
          </cell>
        </row>
        <row r="59">
          <cell r="B59" t="str">
            <v>AMIRUDDIN ABBAS</v>
          </cell>
          <cell r="C59" t="str">
            <v>Awak II</v>
          </cell>
          <cell r="D59">
            <v>20</v>
          </cell>
        </row>
        <row r="60">
          <cell r="B60" t="str">
            <v>AGUS SUSAN</v>
          </cell>
          <cell r="C60" t="str">
            <v>Awak II</v>
          </cell>
          <cell r="D60">
            <v>22</v>
          </cell>
        </row>
        <row r="61">
          <cell r="B61" t="str">
            <v>ALFIS SYAHRIL</v>
          </cell>
          <cell r="C61" t="str">
            <v>Awak II</v>
          </cell>
          <cell r="D61">
            <v>20</v>
          </cell>
        </row>
        <row r="62">
          <cell r="B62" t="str">
            <v>AZHARI</v>
          </cell>
          <cell r="C62" t="str">
            <v>Awak II</v>
          </cell>
          <cell r="D62">
            <v>16</v>
          </cell>
        </row>
        <row r="63">
          <cell r="B63" t="str">
            <v>AZWIR</v>
          </cell>
          <cell r="C63" t="str">
            <v>Awak II</v>
          </cell>
          <cell r="D63">
            <v>19</v>
          </cell>
        </row>
        <row r="64">
          <cell r="B64" t="str">
            <v>BUKHARI</v>
          </cell>
          <cell r="C64" t="str">
            <v>Awak II</v>
          </cell>
          <cell r="D64">
            <v>21</v>
          </cell>
        </row>
        <row r="65">
          <cell r="B65" t="str">
            <v>DARMIADI</v>
          </cell>
          <cell r="C65" t="str">
            <v>Awak II</v>
          </cell>
          <cell r="D65">
            <v>16</v>
          </cell>
        </row>
        <row r="66">
          <cell r="B66" t="str">
            <v>DENY MARHAYUDI</v>
          </cell>
          <cell r="C66" t="str">
            <v>Awak II</v>
          </cell>
          <cell r="D66">
            <v>18</v>
          </cell>
        </row>
        <row r="67">
          <cell r="B67" t="str">
            <v>SYAMSUDDIN</v>
          </cell>
          <cell r="C67" t="str">
            <v>Awak II</v>
          </cell>
          <cell r="D67">
            <v>15</v>
          </cell>
        </row>
        <row r="68">
          <cell r="B68" t="str">
            <v>HERDIANSYAH</v>
          </cell>
          <cell r="C68" t="str">
            <v>Awak II</v>
          </cell>
          <cell r="D68">
            <v>22</v>
          </cell>
        </row>
        <row r="69">
          <cell r="B69" t="str">
            <v>IKHLAS SAPUTRA</v>
          </cell>
          <cell r="C69" t="str">
            <v>Awak II</v>
          </cell>
          <cell r="D69">
            <v>20</v>
          </cell>
        </row>
        <row r="70">
          <cell r="B70" t="str">
            <v>KHAIRURRIZAL</v>
          </cell>
          <cell r="C70" t="str">
            <v>Awak II</v>
          </cell>
          <cell r="D70">
            <v>21</v>
          </cell>
        </row>
        <row r="71">
          <cell r="B71" t="str">
            <v>KAMARUZZAMAN</v>
          </cell>
          <cell r="C71" t="str">
            <v>Awak II</v>
          </cell>
          <cell r="D71">
            <v>20</v>
          </cell>
        </row>
        <row r="72">
          <cell r="B72" t="str">
            <v>M. AMIN</v>
          </cell>
          <cell r="C72" t="str">
            <v>Awak II</v>
          </cell>
          <cell r="D72">
            <v>19</v>
          </cell>
        </row>
        <row r="73">
          <cell r="B73" t="str">
            <v>MARDANI</v>
          </cell>
          <cell r="C73" t="str">
            <v>Awak II</v>
          </cell>
          <cell r="D73">
            <v>11</v>
          </cell>
        </row>
        <row r="74">
          <cell r="B74" t="str">
            <v>MUNAWAR</v>
          </cell>
          <cell r="C74" t="str">
            <v>Awak II</v>
          </cell>
          <cell r="D74">
            <v>18</v>
          </cell>
        </row>
        <row r="75">
          <cell r="B75" t="str">
            <v>NURDIN B</v>
          </cell>
          <cell r="C75" t="str">
            <v>Awak II</v>
          </cell>
          <cell r="D75">
            <v>22</v>
          </cell>
        </row>
        <row r="76">
          <cell r="B76" t="str">
            <v>RODI FAZLI</v>
          </cell>
          <cell r="C76" t="str">
            <v>Awak II</v>
          </cell>
          <cell r="D76">
            <v>20</v>
          </cell>
        </row>
        <row r="77">
          <cell r="B77" t="str">
            <v>SAYED TAUFIQ</v>
          </cell>
          <cell r="C77" t="str">
            <v>Awak II</v>
          </cell>
          <cell r="D77">
            <v>11</v>
          </cell>
        </row>
        <row r="78">
          <cell r="B78" t="str">
            <v>SUTIADI</v>
          </cell>
          <cell r="C78" t="str">
            <v>Awak II</v>
          </cell>
          <cell r="D78">
            <v>20</v>
          </cell>
        </row>
        <row r="79">
          <cell r="B79" t="str">
            <v>TARMIZI</v>
          </cell>
          <cell r="C79" t="str">
            <v>Awak II</v>
          </cell>
          <cell r="D79">
            <v>22</v>
          </cell>
        </row>
        <row r="80">
          <cell r="B80" t="str">
            <v>TARWAZI</v>
          </cell>
          <cell r="C80" t="str">
            <v>Awak II</v>
          </cell>
          <cell r="D80">
            <v>21</v>
          </cell>
        </row>
        <row r="81">
          <cell r="B81" t="str">
            <v>YANNI IDRIS</v>
          </cell>
          <cell r="C81" t="str">
            <v>Awak II</v>
          </cell>
          <cell r="D81">
            <v>20</v>
          </cell>
        </row>
        <row r="82">
          <cell r="B82" t="str">
            <v>ZULKIFLI</v>
          </cell>
          <cell r="C82" t="str">
            <v>Awak II</v>
          </cell>
          <cell r="D82">
            <v>22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2"/>
      <sheetName val="Komponen Gaji "/>
    </sheetNames>
    <sheetDataSet>
      <sheetData sheetId="0"/>
      <sheetData sheetId="1"/>
      <sheetData sheetId="2"/>
      <sheetData sheetId="3">
        <row r="12">
          <cell r="B12" t="str">
            <v>JUMADI</v>
          </cell>
          <cell r="C12" t="str">
            <v>Pws. MT</v>
          </cell>
          <cell r="D12">
            <v>23</v>
          </cell>
          <cell r="E12">
            <v>1788500</v>
          </cell>
          <cell r="F12">
            <v>330000</v>
          </cell>
          <cell r="G12">
            <v>2118500</v>
          </cell>
          <cell r="H12">
            <v>0</v>
          </cell>
          <cell r="I12">
            <v>20000</v>
          </cell>
          <cell r="J12">
            <v>460000</v>
          </cell>
          <cell r="K12">
            <v>734740</v>
          </cell>
          <cell r="L12">
            <v>250000</v>
          </cell>
          <cell r="M12">
            <v>1444740</v>
          </cell>
          <cell r="N12">
            <v>3563240</v>
          </cell>
          <cell r="O12">
            <v>21185</v>
          </cell>
          <cell r="P12">
            <v>42370</v>
          </cell>
          <cell r="Q12">
            <v>21185</v>
          </cell>
          <cell r="R12">
            <v>3478500</v>
          </cell>
          <cell r="S12">
            <v>891534</v>
          </cell>
          <cell r="T12">
            <v>4430034</v>
          </cell>
          <cell r="U12">
            <v>1580000398578</v>
          </cell>
        </row>
        <row r="13">
          <cell r="B13" t="str">
            <v>NUR AQMAL</v>
          </cell>
          <cell r="C13" t="str">
            <v>Pws. Adm dan Umum</v>
          </cell>
          <cell r="D13">
            <v>24</v>
          </cell>
          <cell r="E13">
            <v>1896373</v>
          </cell>
          <cell r="F13">
            <v>330000</v>
          </cell>
          <cell r="G13">
            <v>2226373</v>
          </cell>
          <cell r="H13">
            <v>0</v>
          </cell>
          <cell r="I13">
            <v>20000</v>
          </cell>
          <cell r="J13">
            <v>480000</v>
          </cell>
          <cell r="K13">
            <v>772153</v>
          </cell>
          <cell r="L13">
            <v>250000</v>
          </cell>
          <cell r="M13">
            <v>1502153</v>
          </cell>
          <cell r="N13">
            <v>3728526</v>
          </cell>
          <cell r="O13">
            <v>22263.73</v>
          </cell>
          <cell r="P13">
            <v>44527.46</v>
          </cell>
          <cell r="Q13">
            <v>22263.73</v>
          </cell>
          <cell r="R13">
            <v>3639471.08</v>
          </cell>
          <cell r="S13">
            <v>995281</v>
          </cell>
          <cell r="T13">
            <v>4694752.08</v>
          </cell>
          <cell r="U13">
            <v>1580000225847</v>
          </cell>
        </row>
        <row r="14">
          <cell r="B14" t="str">
            <v>MAZNI ZULKIS</v>
          </cell>
          <cell r="C14" t="str">
            <v xml:space="preserve">Pengawas Utama </v>
          </cell>
          <cell r="D14">
            <v>21</v>
          </cell>
          <cell r="E14">
            <v>2120955</v>
          </cell>
          <cell r="F14">
            <v>330000</v>
          </cell>
          <cell r="G14">
            <v>2450955</v>
          </cell>
          <cell r="H14">
            <v>0</v>
          </cell>
          <cell r="I14">
            <v>15000</v>
          </cell>
          <cell r="J14">
            <v>315000</v>
          </cell>
          <cell r="K14">
            <v>719612</v>
          </cell>
          <cell r="L14">
            <v>500000</v>
          </cell>
          <cell r="M14">
            <v>1534612</v>
          </cell>
          <cell r="N14">
            <v>3985567</v>
          </cell>
          <cell r="O14">
            <v>24509.55</v>
          </cell>
          <cell r="P14">
            <v>49019.1</v>
          </cell>
          <cell r="Q14">
            <v>24509.55</v>
          </cell>
          <cell r="R14">
            <v>3887528.8000000003</v>
          </cell>
          <cell r="S14">
            <v>743850</v>
          </cell>
          <cell r="T14">
            <v>4417350</v>
          </cell>
          <cell r="U14">
            <v>1580000046490</v>
          </cell>
        </row>
        <row r="15">
          <cell r="B15" t="str">
            <v>YOUNG SISWANDI</v>
          </cell>
          <cell r="C15" t="str">
            <v>IT</v>
          </cell>
          <cell r="D15">
            <v>25</v>
          </cell>
          <cell r="E15">
            <v>1788500</v>
          </cell>
          <cell r="F15">
            <v>330000</v>
          </cell>
          <cell r="G15">
            <v>2118500</v>
          </cell>
          <cell r="H15">
            <v>0</v>
          </cell>
          <cell r="I15">
            <v>7500</v>
          </cell>
          <cell r="J15">
            <v>187500</v>
          </cell>
          <cell r="K15">
            <v>511445</v>
          </cell>
          <cell r="L15">
            <v>100000</v>
          </cell>
          <cell r="M15">
            <v>798945</v>
          </cell>
          <cell r="N15">
            <v>2917445</v>
          </cell>
          <cell r="O15">
            <v>21185</v>
          </cell>
          <cell r="P15">
            <v>42370</v>
          </cell>
          <cell r="Q15">
            <v>21185</v>
          </cell>
          <cell r="R15">
            <v>2832705</v>
          </cell>
          <cell r="S15">
            <v>655500</v>
          </cell>
          <cell r="T15">
            <v>3300705</v>
          </cell>
          <cell r="U15">
            <v>9000005331674</v>
          </cell>
        </row>
        <row r="16">
          <cell r="B16" t="str">
            <v>MELDA AMDAYANI</v>
          </cell>
          <cell r="C16" t="str">
            <v>Adm. Keuangan</v>
          </cell>
          <cell r="D16">
            <v>24</v>
          </cell>
          <cell r="E16">
            <v>1788500</v>
          </cell>
          <cell r="F16">
            <v>330000</v>
          </cell>
          <cell r="G16">
            <v>2118500</v>
          </cell>
          <cell r="H16">
            <v>0</v>
          </cell>
          <cell r="I16">
            <v>7500</v>
          </cell>
          <cell r="J16">
            <v>180000</v>
          </cell>
          <cell r="K16">
            <v>734740</v>
          </cell>
          <cell r="L16">
            <v>250000</v>
          </cell>
          <cell r="M16">
            <v>1164740</v>
          </cell>
          <cell r="N16">
            <v>3283240</v>
          </cell>
          <cell r="O16">
            <v>21185</v>
          </cell>
          <cell r="P16">
            <v>42370</v>
          </cell>
          <cell r="Q16">
            <v>21185</v>
          </cell>
          <cell r="R16">
            <v>3198500</v>
          </cell>
          <cell r="S16">
            <v>936350</v>
          </cell>
          <cell r="T16">
            <v>4157350</v>
          </cell>
          <cell r="U16">
            <v>9000020690120</v>
          </cell>
        </row>
        <row r="17">
          <cell r="B17" t="str">
            <v>RAHMAT</v>
          </cell>
          <cell r="C17" t="str">
            <v>HSSE</v>
          </cell>
          <cell r="D17">
            <v>26</v>
          </cell>
          <cell r="E17">
            <v>1788500</v>
          </cell>
          <cell r="F17">
            <v>330000</v>
          </cell>
          <cell r="G17">
            <v>2118500</v>
          </cell>
          <cell r="H17">
            <v>0</v>
          </cell>
          <cell r="I17">
            <v>7500</v>
          </cell>
          <cell r="J17">
            <v>195000</v>
          </cell>
          <cell r="K17">
            <v>511445</v>
          </cell>
          <cell r="L17">
            <v>100000</v>
          </cell>
          <cell r="M17">
            <v>806445</v>
          </cell>
          <cell r="N17">
            <v>2924945</v>
          </cell>
          <cell r="O17">
            <v>21185</v>
          </cell>
          <cell r="P17">
            <v>42370</v>
          </cell>
          <cell r="Q17">
            <v>21185</v>
          </cell>
          <cell r="R17">
            <v>2840205</v>
          </cell>
          <cell r="S17">
            <v>853000</v>
          </cell>
          <cell r="T17">
            <v>3700705</v>
          </cell>
          <cell r="U17">
            <v>1580002453082</v>
          </cell>
        </row>
        <row r="18">
          <cell r="B18" t="str">
            <v>SAFRIAN</v>
          </cell>
          <cell r="C18" t="str">
            <v>OB</v>
          </cell>
          <cell r="D18">
            <v>19</v>
          </cell>
          <cell r="E18">
            <v>1788500</v>
          </cell>
          <cell r="F18">
            <v>330000</v>
          </cell>
          <cell r="G18">
            <v>2118500</v>
          </cell>
          <cell r="H18">
            <v>0</v>
          </cell>
          <cell r="I18">
            <v>0</v>
          </cell>
          <cell r="J18">
            <v>0</v>
          </cell>
          <cell r="K18">
            <v>511445</v>
          </cell>
          <cell r="L18">
            <v>0</v>
          </cell>
          <cell r="M18">
            <v>511445</v>
          </cell>
          <cell r="N18">
            <v>2629945</v>
          </cell>
          <cell r="O18">
            <v>21185</v>
          </cell>
          <cell r="P18">
            <v>42370</v>
          </cell>
          <cell r="Q18">
            <v>21185</v>
          </cell>
          <cell r="R18">
            <v>2545205</v>
          </cell>
          <cell r="S18">
            <v>655500</v>
          </cell>
          <cell r="T18">
            <v>3200705</v>
          </cell>
          <cell r="U18">
            <v>9000022588199</v>
          </cell>
        </row>
        <row r="19">
          <cell r="B19" t="str">
            <v>MUHAMMAD IQBAL</v>
          </cell>
          <cell r="C19" t="str">
            <v>HRD</v>
          </cell>
          <cell r="D19">
            <v>23</v>
          </cell>
          <cell r="E19">
            <v>1788500</v>
          </cell>
          <cell r="F19">
            <v>330000</v>
          </cell>
          <cell r="G19">
            <v>2118500</v>
          </cell>
          <cell r="H19">
            <v>0</v>
          </cell>
          <cell r="I19">
            <v>7500</v>
          </cell>
          <cell r="J19">
            <v>172500</v>
          </cell>
          <cell r="K19">
            <v>734740</v>
          </cell>
          <cell r="L19">
            <v>250000</v>
          </cell>
          <cell r="M19">
            <v>1157240</v>
          </cell>
          <cell r="N19">
            <v>3275740</v>
          </cell>
          <cell r="O19">
            <v>21185</v>
          </cell>
          <cell r="P19">
            <v>42370</v>
          </cell>
          <cell r="Q19">
            <v>21185</v>
          </cell>
          <cell r="R19">
            <v>3191000</v>
          </cell>
          <cell r="S19">
            <v>0</v>
          </cell>
          <cell r="T19">
            <v>0</v>
          </cell>
          <cell r="U19">
            <v>1580003038619</v>
          </cell>
        </row>
        <row r="20">
          <cell r="B20" t="str">
            <v>MUTIA MUSALLIMA</v>
          </cell>
          <cell r="C20" t="str">
            <v>TENAGA MEDIS</v>
          </cell>
          <cell r="D20">
            <v>26</v>
          </cell>
          <cell r="E20">
            <v>1788500</v>
          </cell>
          <cell r="F20">
            <v>330000</v>
          </cell>
          <cell r="G20">
            <v>2118500</v>
          </cell>
          <cell r="H20">
            <v>0</v>
          </cell>
          <cell r="I20">
            <v>7500</v>
          </cell>
          <cell r="J20">
            <v>195000</v>
          </cell>
          <cell r="K20">
            <v>511445</v>
          </cell>
          <cell r="L20">
            <v>100000</v>
          </cell>
          <cell r="M20">
            <v>806445</v>
          </cell>
          <cell r="N20">
            <v>2924945</v>
          </cell>
          <cell r="O20">
            <v>21185</v>
          </cell>
          <cell r="P20">
            <v>42370</v>
          </cell>
          <cell r="Q20">
            <v>21185</v>
          </cell>
          <cell r="R20">
            <v>2840205</v>
          </cell>
          <cell r="S20">
            <v>0</v>
          </cell>
          <cell r="T20">
            <v>0</v>
          </cell>
          <cell r="U20">
            <v>1580003032398</v>
          </cell>
        </row>
        <row r="28">
          <cell r="B28" t="str">
            <v xml:space="preserve">AGUS MAWAR </v>
          </cell>
          <cell r="C28" t="str">
            <v>Awak I</v>
          </cell>
          <cell r="D28">
            <v>19</v>
          </cell>
          <cell r="E28">
            <v>1788500</v>
          </cell>
          <cell r="F28">
            <v>330000</v>
          </cell>
          <cell r="G28">
            <v>2118500</v>
          </cell>
          <cell r="H28">
            <v>0</v>
          </cell>
          <cell r="I28">
            <v>4000</v>
          </cell>
          <cell r="J28">
            <v>76000</v>
          </cell>
          <cell r="K28">
            <v>734740</v>
          </cell>
          <cell r="L28">
            <v>0</v>
          </cell>
          <cell r="M28">
            <v>810740</v>
          </cell>
          <cell r="N28">
            <v>2929240</v>
          </cell>
          <cell r="O28">
            <v>21185</v>
          </cell>
          <cell r="P28">
            <v>42370</v>
          </cell>
          <cell r="Q28">
            <v>21185</v>
          </cell>
          <cell r="R28">
            <v>2844500</v>
          </cell>
          <cell r="S28">
            <v>837654</v>
          </cell>
          <cell r="T28">
            <v>3690154</v>
          </cell>
          <cell r="U28">
            <v>1580002453991</v>
          </cell>
        </row>
        <row r="29">
          <cell r="B29" t="str">
            <v xml:space="preserve">ALFIAN </v>
          </cell>
          <cell r="C29" t="str">
            <v>Awak I</v>
          </cell>
          <cell r="D29">
            <v>20</v>
          </cell>
          <cell r="E29">
            <v>1788500</v>
          </cell>
          <cell r="F29">
            <v>330000</v>
          </cell>
          <cell r="G29">
            <v>2118500</v>
          </cell>
          <cell r="H29">
            <v>0</v>
          </cell>
          <cell r="I29">
            <v>4000</v>
          </cell>
          <cell r="J29">
            <v>80000</v>
          </cell>
          <cell r="K29">
            <v>734740</v>
          </cell>
          <cell r="L29">
            <v>0</v>
          </cell>
          <cell r="M29">
            <v>814740</v>
          </cell>
          <cell r="N29">
            <v>2933240</v>
          </cell>
          <cell r="O29">
            <v>21185</v>
          </cell>
          <cell r="P29">
            <v>42370</v>
          </cell>
          <cell r="Q29">
            <v>21185</v>
          </cell>
          <cell r="R29">
            <v>2848500</v>
          </cell>
          <cell r="S29">
            <v>825654</v>
          </cell>
          <cell r="T29">
            <v>3682154</v>
          </cell>
          <cell r="U29">
            <v>1580000272369</v>
          </cell>
        </row>
        <row r="30">
          <cell r="B30" t="str">
            <v>AMRIYADI M. ISA</v>
          </cell>
          <cell r="C30" t="str">
            <v>Awak I</v>
          </cell>
          <cell r="D30">
            <v>21</v>
          </cell>
          <cell r="E30">
            <v>1788500</v>
          </cell>
          <cell r="F30">
            <v>330000</v>
          </cell>
          <cell r="G30">
            <v>2118500</v>
          </cell>
          <cell r="H30">
            <v>0</v>
          </cell>
          <cell r="I30">
            <v>4000</v>
          </cell>
          <cell r="J30">
            <v>84000</v>
          </cell>
          <cell r="K30">
            <v>734740</v>
          </cell>
          <cell r="L30">
            <v>0</v>
          </cell>
          <cell r="M30">
            <v>818740</v>
          </cell>
          <cell r="N30">
            <v>2937240</v>
          </cell>
          <cell r="O30">
            <v>21185</v>
          </cell>
          <cell r="P30">
            <v>42370</v>
          </cell>
          <cell r="Q30">
            <v>21185</v>
          </cell>
          <cell r="R30">
            <v>2852500</v>
          </cell>
          <cell r="S30">
            <v>845654</v>
          </cell>
          <cell r="T30">
            <v>3706154</v>
          </cell>
          <cell r="U30">
            <v>1580000530691</v>
          </cell>
        </row>
        <row r="31">
          <cell r="B31" t="str">
            <v>ANSHARULLAH</v>
          </cell>
          <cell r="C31" t="str">
            <v>Awak I</v>
          </cell>
          <cell r="D31">
            <v>19</v>
          </cell>
          <cell r="E31">
            <v>1788500</v>
          </cell>
          <cell r="F31">
            <v>330000</v>
          </cell>
          <cell r="G31">
            <v>2118500</v>
          </cell>
          <cell r="H31">
            <v>0</v>
          </cell>
          <cell r="I31">
            <v>4000</v>
          </cell>
          <cell r="J31">
            <v>76000</v>
          </cell>
          <cell r="K31">
            <v>734740</v>
          </cell>
          <cell r="L31">
            <v>0</v>
          </cell>
          <cell r="M31">
            <v>810740</v>
          </cell>
          <cell r="N31">
            <v>2929240</v>
          </cell>
          <cell r="O31">
            <v>21185</v>
          </cell>
          <cell r="P31">
            <v>42370</v>
          </cell>
          <cell r="Q31">
            <v>21185</v>
          </cell>
          <cell r="R31">
            <v>2844500</v>
          </cell>
          <cell r="S31">
            <v>825654</v>
          </cell>
          <cell r="T31">
            <v>3682154</v>
          </cell>
          <cell r="U31">
            <v>1580000050682</v>
          </cell>
        </row>
        <row r="32">
          <cell r="B32" t="str">
            <v>BAIHAQQI</v>
          </cell>
          <cell r="C32" t="str">
            <v>Awak I</v>
          </cell>
          <cell r="D32">
            <v>20</v>
          </cell>
          <cell r="E32">
            <v>1788500</v>
          </cell>
          <cell r="F32">
            <v>330000</v>
          </cell>
          <cell r="G32">
            <v>2118500</v>
          </cell>
          <cell r="H32">
            <v>0</v>
          </cell>
          <cell r="I32">
            <v>4000</v>
          </cell>
          <cell r="J32">
            <v>80000</v>
          </cell>
          <cell r="K32">
            <v>734740</v>
          </cell>
          <cell r="L32">
            <v>0</v>
          </cell>
          <cell r="M32">
            <v>814740</v>
          </cell>
          <cell r="N32">
            <v>2933240</v>
          </cell>
          <cell r="O32">
            <v>21185</v>
          </cell>
          <cell r="P32">
            <v>42370</v>
          </cell>
          <cell r="Q32">
            <v>21185</v>
          </cell>
          <cell r="R32">
            <v>2848500</v>
          </cell>
          <cell r="S32">
            <v>829654</v>
          </cell>
          <cell r="T32">
            <v>3670154</v>
          </cell>
          <cell r="U32">
            <v>1580000050773</v>
          </cell>
        </row>
        <row r="33">
          <cell r="B33" t="str">
            <v>BASRI</v>
          </cell>
          <cell r="C33" t="str">
            <v>Awak I</v>
          </cell>
          <cell r="D33">
            <v>19</v>
          </cell>
          <cell r="E33">
            <v>1788500</v>
          </cell>
          <cell r="F33">
            <v>330000</v>
          </cell>
          <cell r="G33">
            <v>2118500</v>
          </cell>
          <cell r="H33">
            <v>0</v>
          </cell>
          <cell r="I33">
            <v>4000</v>
          </cell>
          <cell r="J33">
            <v>76000</v>
          </cell>
          <cell r="K33">
            <v>734740</v>
          </cell>
          <cell r="L33">
            <v>0</v>
          </cell>
          <cell r="M33">
            <v>810740</v>
          </cell>
          <cell r="N33">
            <v>2929240</v>
          </cell>
          <cell r="O33">
            <v>21185</v>
          </cell>
          <cell r="P33">
            <v>42370</v>
          </cell>
          <cell r="Q33">
            <v>21185</v>
          </cell>
          <cell r="R33">
            <v>2844500</v>
          </cell>
          <cell r="S33">
            <v>849654</v>
          </cell>
          <cell r="T33">
            <v>3710154</v>
          </cell>
          <cell r="U33">
            <v>1580000050716</v>
          </cell>
        </row>
        <row r="34">
          <cell r="B34" t="str">
            <v>EFFENDI CHANDRA</v>
          </cell>
          <cell r="C34" t="str">
            <v>Awak I</v>
          </cell>
          <cell r="D34">
            <v>14</v>
          </cell>
          <cell r="E34">
            <v>1788500</v>
          </cell>
          <cell r="F34">
            <v>330000</v>
          </cell>
          <cell r="G34">
            <v>2118500</v>
          </cell>
          <cell r="H34">
            <v>0</v>
          </cell>
          <cell r="I34">
            <v>4000</v>
          </cell>
          <cell r="J34">
            <v>56000</v>
          </cell>
          <cell r="K34">
            <v>734740</v>
          </cell>
          <cell r="L34">
            <v>0</v>
          </cell>
          <cell r="M34">
            <v>790740</v>
          </cell>
          <cell r="N34">
            <v>2909240</v>
          </cell>
          <cell r="O34">
            <v>21185</v>
          </cell>
          <cell r="P34">
            <v>42370</v>
          </cell>
          <cell r="Q34">
            <v>21185</v>
          </cell>
          <cell r="R34">
            <v>2824500</v>
          </cell>
          <cell r="S34">
            <v>797654</v>
          </cell>
          <cell r="T34">
            <v>3642154</v>
          </cell>
          <cell r="U34">
            <v>1580000050765</v>
          </cell>
        </row>
        <row r="35">
          <cell r="B35" t="str">
            <v>ISFARIADI</v>
          </cell>
          <cell r="C35" t="str">
            <v>Awak I</v>
          </cell>
          <cell r="D35">
            <v>21</v>
          </cell>
          <cell r="E35">
            <v>1788500</v>
          </cell>
          <cell r="F35">
            <v>330000</v>
          </cell>
          <cell r="G35">
            <v>2118500</v>
          </cell>
          <cell r="H35">
            <v>0</v>
          </cell>
          <cell r="I35">
            <v>4000</v>
          </cell>
          <cell r="J35">
            <v>84000</v>
          </cell>
          <cell r="K35">
            <v>734740</v>
          </cell>
          <cell r="L35">
            <v>0</v>
          </cell>
          <cell r="M35">
            <v>818740</v>
          </cell>
          <cell r="N35">
            <v>2937240</v>
          </cell>
          <cell r="O35">
            <v>21185</v>
          </cell>
          <cell r="P35">
            <v>42370</v>
          </cell>
          <cell r="Q35">
            <v>21185</v>
          </cell>
          <cell r="R35">
            <v>2852500</v>
          </cell>
          <cell r="S35">
            <v>833654</v>
          </cell>
          <cell r="T35">
            <v>3682154</v>
          </cell>
          <cell r="U35">
            <v>1580000530741</v>
          </cell>
        </row>
        <row r="36">
          <cell r="B36" t="str">
            <v>M ALI ABD</v>
          </cell>
          <cell r="C36" t="str">
            <v>Awak I</v>
          </cell>
          <cell r="D36">
            <v>20</v>
          </cell>
          <cell r="E36">
            <v>1788500</v>
          </cell>
          <cell r="F36">
            <v>330000</v>
          </cell>
          <cell r="G36">
            <v>2118500</v>
          </cell>
          <cell r="H36">
            <v>0</v>
          </cell>
          <cell r="I36">
            <v>4000</v>
          </cell>
          <cell r="J36">
            <v>80000</v>
          </cell>
          <cell r="K36">
            <v>734740</v>
          </cell>
          <cell r="L36">
            <v>0</v>
          </cell>
          <cell r="M36">
            <v>814740</v>
          </cell>
          <cell r="N36">
            <v>2933240</v>
          </cell>
          <cell r="O36">
            <v>21185</v>
          </cell>
          <cell r="P36">
            <v>42370</v>
          </cell>
          <cell r="Q36">
            <v>21185</v>
          </cell>
          <cell r="R36">
            <v>2848500</v>
          </cell>
          <cell r="S36">
            <v>797654</v>
          </cell>
          <cell r="T36">
            <v>3650154</v>
          </cell>
          <cell r="U36">
            <v>1580000066399</v>
          </cell>
        </row>
        <row r="37">
          <cell r="B37" t="str">
            <v>M IQBAL</v>
          </cell>
          <cell r="C37" t="str">
            <v>Awak I</v>
          </cell>
          <cell r="D37">
            <v>17</v>
          </cell>
          <cell r="E37">
            <v>1788500</v>
          </cell>
          <cell r="F37">
            <v>330000</v>
          </cell>
          <cell r="G37">
            <v>2118500</v>
          </cell>
          <cell r="H37">
            <v>0</v>
          </cell>
          <cell r="I37">
            <v>4000</v>
          </cell>
          <cell r="J37">
            <v>68000</v>
          </cell>
          <cell r="K37">
            <v>734740</v>
          </cell>
          <cell r="L37">
            <v>0</v>
          </cell>
          <cell r="M37">
            <v>802740</v>
          </cell>
          <cell r="N37">
            <v>2921240</v>
          </cell>
          <cell r="O37">
            <v>21185</v>
          </cell>
          <cell r="P37">
            <v>42370</v>
          </cell>
          <cell r="Q37">
            <v>21185</v>
          </cell>
          <cell r="R37">
            <v>2836500</v>
          </cell>
          <cell r="S37">
            <v>813654</v>
          </cell>
          <cell r="T37">
            <v>3658154</v>
          </cell>
          <cell r="U37">
            <v>1580002384832</v>
          </cell>
        </row>
        <row r="38">
          <cell r="B38" t="str">
            <v xml:space="preserve">MAHDI </v>
          </cell>
          <cell r="C38" t="str">
            <v>Awak I</v>
          </cell>
          <cell r="D38">
            <v>19</v>
          </cell>
          <cell r="E38">
            <v>1788500</v>
          </cell>
          <cell r="F38">
            <v>330000</v>
          </cell>
          <cell r="G38">
            <v>2118500</v>
          </cell>
          <cell r="H38">
            <v>0</v>
          </cell>
          <cell r="I38">
            <v>4000</v>
          </cell>
          <cell r="J38">
            <v>76000</v>
          </cell>
          <cell r="K38">
            <v>734740</v>
          </cell>
          <cell r="L38">
            <v>0</v>
          </cell>
          <cell r="M38">
            <v>810740</v>
          </cell>
          <cell r="N38">
            <v>2929240</v>
          </cell>
          <cell r="O38">
            <v>21185</v>
          </cell>
          <cell r="P38">
            <v>42370</v>
          </cell>
          <cell r="Q38">
            <v>21185</v>
          </cell>
          <cell r="R38">
            <v>2844500</v>
          </cell>
          <cell r="S38">
            <v>841654</v>
          </cell>
          <cell r="T38">
            <v>3686154</v>
          </cell>
          <cell r="U38">
            <v>1580002454833</v>
          </cell>
        </row>
        <row r="39">
          <cell r="B39" t="str">
            <v>MAHDI NURDIN</v>
          </cell>
          <cell r="C39" t="str">
            <v>Awak I</v>
          </cell>
          <cell r="D39">
            <v>20</v>
          </cell>
          <cell r="E39">
            <v>1788500</v>
          </cell>
          <cell r="F39">
            <v>330000</v>
          </cell>
          <cell r="G39">
            <v>2118500</v>
          </cell>
          <cell r="H39">
            <v>0</v>
          </cell>
          <cell r="I39">
            <v>4000</v>
          </cell>
          <cell r="J39">
            <v>80000</v>
          </cell>
          <cell r="K39">
            <v>734740</v>
          </cell>
          <cell r="L39">
            <v>0</v>
          </cell>
          <cell r="M39">
            <v>814740</v>
          </cell>
          <cell r="N39">
            <v>2933240</v>
          </cell>
          <cell r="O39">
            <v>21185</v>
          </cell>
          <cell r="P39">
            <v>42370</v>
          </cell>
          <cell r="Q39">
            <v>21185</v>
          </cell>
          <cell r="R39">
            <v>2848500</v>
          </cell>
          <cell r="S39">
            <v>849654</v>
          </cell>
          <cell r="T39">
            <v>3706154</v>
          </cell>
          <cell r="U39">
            <v>1580002386159</v>
          </cell>
        </row>
        <row r="40">
          <cell r="B40" t="str">
            <v>MASRIZAL</v>
          </cell>
          <cell r="C40" t="str">
            <v>Awak I</v>
          </cell>
          <cell r="D40">
            <v>20</v>
          </cell>
          <cell r="E40">
            <v>1788500</v>
          </cell>
          <cell r="F40">
            <v>330000</v>
          </cell>
          <cell r="G40">
            <v>2118500</v>
          </cell>
          <cell r="H40">
            <v>0</v>
          </cell>
          <cell r="I40">
            <v>4000</v>
          </cell>
          <cell r="J40">
            <v>80000</v>
          </cell>
          <cell r="K40">
            <v>734740</v>
          </cell>
          <cell r="L40">
            <v>0</v>
          </cell>
          <cell r="M40">
            <v>814740</v>
          </cell>
          <cell r="N40">
            <v>2933240</v>
          </cell>
          <cell r="O40">
            <v>21185</v>
          </cell>
          <cell r="P40">
            <v>42370</v>
          </cell>
          <cell r="Q40">
            <v>21185</v>
          </cell>
          <cell r="R40">
            <v>2848500</v>
          </cell>
          <cell r="S40">
            <v>829654</v>
          </cell>
          <cell r="T40">
            <v>3662154</v>
          </cell>
          <cell r="U40">
            <v>9000021105474</v>
          </cell>
        </row>
        <row r="41">
          <cell r="B41" t="str">
            <v>MAULIDIN</v>
          </cell>
          <cell r="C41" t="str">
            <v>Awak I</v>
          </cell>
          <cell r="D41">
            <v>18</v>
          </cell>
          <cell r="E41">
            <v>1788500</v>
          </cell>
          <cell r="F41">
            <v>330000</v>
          </cell>
          <cell r="G41">
            <v>2118500</v>
          </cell>
          <cell r="H41">
            <v>0</v>
          </cell>
          <cell r="I41">
            <v>4000</v>
          </cell>
          <cell r="J41">
            <v>72000</v>
          </cell>
          <cell r="K41">
            <v>734740</v>
          </cell>
          <cell r="L41">
            <v>0</v>
          </cell>
          <cell r="M41">
            <v>806740</v>
          </cell>
          <cell r="N41">
            <v>2925240</v>
          </cell>
          <cell r="O41">
            <v>21185</v>
          </cell>
          <cell r="P41">
            <v>42370</v>
          </cell>
          <cell r="Q41">
            <v>21185</v>
          </cell>
          <cell r="R41">
            <v>2840500</v>
          </cell>
          <cell r="S41">
            <v>813654</v>
          </cell>
          <cell r="T41">
            <v>3654154</v>
          </cell>
          <cell r="U41">
            <v>1580002412880</v>
          </cell>
        </row>
        <row r="42">
          <cell r="B42" t="str">
            <v>MOERHADI</v>
          </cell>
          <cell r="C42" t="str">
            <v>Awak I</v>
          </cell>
          <cell r="D42">
            <v>20</v>
          </cell>
          <cell r="E42">
            <v>1788500</v>
          </cell>
          <cell r="F42">
            <v>330000</v>
          </cell>
          <cell r="G42">
            <v>2118500</v>
          </cell>
          <cell r="H42">
            <v>0</v>
          </cell>
          <cell r="I42">
            <v>4000</v>
          </cell>
          <cell r="J42">
            <v>80000</v>
          </cell>
          <cell r="K42">
            <v>734740</v>
          </cell>
          <cell r="L42">
            <v>0</v>
          </cell>
          <cell r="M42">
            <v>814740</v>
          </cell>
          <cell r="N42">
            <v>2933240</v>
          </cell>
          <cell r="O42">
            <v>21185</v>
          </cell>
          <cell r="P42">
            <v>42370</v>
          </cell>
          <cell r="Q42">
            <v>21185</v>
          </cell>
          <cell r="R42">
            <v>2848500</v>
          </cell>
          <cell r="S42">
            <v>845654</v>
          </cell>
          <cell r="T42">
            <v>3702154</v>
          </cell>
          <cell r="U42">
            <v>1580000225839</v>
          </cell>
        </row>
        <row r="43">
          <cell r="B43" t="str">
            <v>MULYADI</v>
          </cell>
          <cell r="C43" t="str">
            <v>Awak I</v>
          </cell>
          <cell r="D43">
            <v>21</v>
          </cell>
          <cell r="E43">
            <v>1788500</v>
          </cell>
          <cell r="F43">
            <v>330000</v>
          </cell>
          <cell r="G43">
            <v>2118500</v>
          </cell>
          <cell r="H43">
            <v>0</v>
          </cell>
          <cell r="I43">
            <v>4000</v>
          </cell>
          <cell r="J43">
            <v>84000</v>
          </cell>
          <cell r="K43">
            <v>734740</v>
          </cell>
          <cell r="L43">
            <v>0</v>
          </cell>
          <cell r="M43">
            <v>818740</v>
          </cell>
          <cell r="N43">
            <v>2937240</v>
          </cell>
          <cell r="O43">
            <v>21185</v>
          </cell>
          <cell r="P43">
            <v>42370</v>
          </cell>
          <cell r="Q43">
            <v>21185</v>
          </cell>
          <cell r="R43">
            <v>2852500</v>
          </cell>
          <cell r="S43">
            <v>845654</v>
          </cell>
          <cell r="T43">
            <v>3690154</v>
          </cell>
          <cell r="U43">
            <v>9000017713463</v>
          </cell>
        </row>
        <row r="44">
          <cell r="B44" t="str">
            <v>SAMSUL BAHRI</v>
          </cell>
          <cell r="C44" t="str">
            <v>Awak I</v>
          </cell>
          <cell r="D44">
            <v>19</v>
          </cell>
          <cell r="E44">
            <v>1788500</v>
          </cell>
          <cell r="F44">
            <v>330000</v>
          </cell>
          <cell r="G44">
            <v>2118500</v>
          </cell>
          <cell r="H44">
            <v>0</v>
          </cell>
          <cell r="I44">
            <v>4000</v>
          </cell>
          <cell r="J44">
            <v>76000</v>
          </cell>
          <cell r="K44">
            <v>734740</v>
          </cell>
          <cell r="L44">
            <v>0</v>
          </cell>
          <cell r="M44">
            <v>810740</v>
          </cell>
          <cell r="N44">
            <v>2929240</v>
          </cell>
          <cell r="O44">
            <v>21185</v>
          </cell>
          <cell r="P44">
            <v>42370</v>
          </cell>
          <cell r="Q44">
            <v>21185</v>
          </cell>
          <cell r="R44">
            <v>2844500</v>
          </cell>
          <cell r="S44">
            <v>821654</v>
          </cell>
          <cell r="T44">
            <v>3674154</v>
          </cell>
          <cell r="U44">
            <v>1580000364190</v>
          </cell>
        </row>
        <row r="45">
          <cell r="B45" t="str">
            <v>SULAIMAN</v>
          </cell>
          <cell r="C45" t="str">
            <v>Awak I</v>
          </cell>
          <cell r="D45">
            <v>22</v>
          </cell>
          <cell r="E45">
            <v>1788500</v>
          </cell>
          <cell r="F45">
            <v>330000</v>
          </cell>
          <cell r="G45">
            <v>2118500</v>
          </cell>
          <cell r="H45">
            <v>0</v>
          </cell>
          <cell r="I45">
            <v>4000</v>
          </cell>
          <cell r="J45">
            <v>88000</v>
          </cell>
          <cell r="K45">
            <v>734740</v>
          </cell>
          <cell r="L45">
            <v>0</v>
          </cell>
          <cell r="M45">
            <v>822740</v>
          </cell>
          <cell r="N45">
            <v>2941240</v>
          </cell>
          <cell r="O45">
            <v>21185</v>
          </cell>
          <cell r="P45">
            <v>42370</v>
          </cell>
          <cell r="Q45">
            <v>21185</v>
          </cell>
          <cell r="R45">
            <v>2856500</v>
          </cell>
          <cell r="S45">
            <v>825654</v>
          </cell>
          <cell r="T45">
            <v>3690154</v>
          </cell>
          <cell r="U45">
            <v>1580000050815</v>
          </cell>
        </row>
        <row r="46">
          <cell r="B46" t="str">
            <v>SURYA DARMA</v>
          </cell>
          <cell r="C46" t="str">
            <v>Awak I</v>
          </cell>
          <cell r="D46">
            <v>9</v>
          </cell>
          <cell r="E46">
            <v>1788500</v>
          </cell>
          <cell r="F46">
            <v>330000</v>
          </cell>
          <cell r="G46">
            <v>2118500</v>
          </cell>
          <cell r="H46">
            <v>0</v>
          </cell>
          <cell r="I46">
            <v>4000</v>
          </cell>
          <cell r="J46">
            <v>36000</v>
          </cell>
          <cell r="K46">
            <v>734740</v>
          </cell>
          <cell r="L46">
            <v>0</v>
          </cell>
          <cell r="M46">
            <v>770740</v>
          </cell>
          <cell r="N46">
            <v>2889240</v>
          </cell>
          <cell r="O46">
            <v>21185</v>
          </cell>
          <cell r="P46">
            <v>42370</v>
          </cell>
          <cell r="Q46">
            <v>21185</v>
          </cell>
          <cell r="R46">
            <v>2804500</v>
          </cell>
          <cell r="S46">
            <v>829654</v>
          </cell>
          <cell r="T46">
            <v>3682154</v>
          </cell>
          <cell r="U46">
            <v>1580000371138</v>
          </cell>
        </row>
        <row r="47">
          <cell r="B47" t="str">
            <v>SYAFRUDDIN</v>
          </cell>
          <cell r="C47" t="str">
            <v>Awak I</v>
          </cell>
          <cell r="D47">
            <v>20</v>
          </cell>
          <cell r="E47">
            <v>1788500</v>
          </cell>
          <cell r="F47">
            <v>330000</v>
          </cell>
          <cell r="G47">
            <v>2118500</v>
          </cell>
          <cell r="H47">
            <v>0</v>
          </cell>
          <cell r="I47">
            <v>4000</v>
          </cell>
          <cell r="J47">
            <v>80000</v>
          </cell>
          <cell r="K47">
            <v>734740</v>
          </cell>
          <cell r="L47">
            <v>0</v>
          </cell>
          <cell r="M47">
            <v>814740</v>
          </cell>
          <cell r="N47">
            <v>2933240</v>
          </cell>
          <cell r="O47">
            <v>21185</v>
          </cell>
          <cell r="P47">
            <v>42370</v>
          </cell>
          <cell r="Q47">
            <v>21185</v>
          </cell>
          <cell r="R47">
            <v>2848500</v>
          </cell>
          <cell r="S47">
            <v>801654</v>
          </cell>
          <cell r="T47">
            <v>3650154</v>
          </cell>
          <cell r="U47">
            <v>1580000509265</v>
          </cell>
        </row>
        <row r="48">
          <cell r="B48" t="str">
            <v>SYAMSUDDIN</v>
          </cell>
          <cell r="C48" t="str">
            <v>Awak I</v>
          </cell>
          <cell r="D48">
            <v>17</v>
          </cell>
          <cell r="E48">
            <v>1788500</v>
          </cell>
          <cell r="F48">
            <v>330000</v>
          </cell>
          <cell r="G48">
            <v>2118500</v>
          </cell>
          <cell r="H48">
            <v>0</v>
          </cell>
          <cell r="I48">
            <v>4000</v>
          </cell>
          <cell r="J48">
            <v>68000</v>
          </cell>
          <cell r="K48">
            <v>734740</v>
          </cell>
          <cell r="L48">
            <v>0</v>
          </cell>
          <cell r="M48">
            <v>802740</v>
          </cell>
          <cell r="N48">
            <v>2921240</v>
          </cell>
          <cell r="O48">
            <v>21185</v>
          </cell>
          <cell r="P48">
            <v>42370</v>
          </cell>
          <cell r="Q48">
            <v>21185</v>
          </cell>
          <cell r="R48">
            <v>2836500</v>
          </cell>
          <cell r="S48">
            <v>829654</v>
          </cell>
          <cell r="T48">
            <v>3678154</v>
          </cell>
          <cell r="U48">
            <v>9000011219376</v>
          </cell>
        </row>
        <row r="49">
          <cell r="B49" t="str">
            <v>ZAINAL ARIFIN</v>
          </cell>
          <cell r="C49" t="str">
            <v>Awak I</v>
          </cell>
          <cell r="D49">
            <v>19</v>
          </cell>
          <cell r="E49">
            <v>1788500</v>
          </cell>
          <cell r="F49">
            <v>330000</v>
          </cell>
          <cell r="G49">
            <v>2118500</v>
          </cell>
          <cell r="H49">
            <v>0</v>
          </cell>
          <cell r="I49">
            <v>4000</v>
          </cell>
          <cell r="J49">
            <v>76000</v>
          </cell>
          <cell r="K49">
            <v>734740</v>
          </cell>
          <cell r="L49">
            <v>0</v>
          </cell>
          <cell r="M49">
            <v>810740</v>
          </cell>
          <cell r="N49">
            <v>2929240</v>
          </cell>
          <cell r="O49">
            <v>21185</v>
          </cell>
          <cell r="P49">
            <v>42370</v>
          </cell>
          <cell r="Q49">
            <v>21185</v>
          </cell>
          <cell r="R49">
            <v>2844500</v>
          </cell>
          <cell r="S49">
            <v>773654</v>
          </cell>
          <cell r="T49">
            <v>3614154</v>
          </cell>
          <cell r="U49">
            <v>1580000050708</v>
          </cell>
        </row>
        <row r="50">
          <cell r="B50" t="str">
            <v>ZULKARNAEN ALI</v>
          </cell>
          <cell r="C50" t="str">
            <v>Awak I</v>
          </cell>
          <cell r="D50">
            <v>19</v>
          </cell>
          <cell r="E50">
            <v>1788500</v>
          </cell>
          <cell r="F50">
            <v>330000</v>
          </cell>
          <cell r="G50">
            <v>2118500</v>
          </cell>
          <cell r="H50">
            <v>0</v>
          </cell>
          <cell r="I50">
            <v>4000</v>
          </cell>
          <cell r="J50">
            <v>76000</v>
          </cell>
          <cell r="K50">
            <v>734740</v>
          </cell>
          <cell r="L50">
            <v>0</v>
          </cell>
          <cell r="M50">
            <v>810740</v>
          </cell>
          <cell r="N50">
            <v>2929240</v>
          </cell>
          <cell r="O50">
            <v>21185</v>
          </cell>
          <cell r="P50">
            <v>42370</v>
          </cell>
          <cell r="Q50">
            <v>21185</v>
          </cell>
          <cell r="R50">
            <v>2844500</v>
          </cell>
          <cell r="S50">
            <v>857654</v>
          </cell>
          <cell r="T50">
            <v>3718154</v>
          </cell>
          <cell r="U50">
            <v>1580000050732</v>
          </cell>
        </row>
        <row r="58">
          <cell r="B58" t="str">
            <v>AMIRUDDIN ABBAS</v>
          </cell>
          <cell r="C58" t="str">
            <v>Awak II</v>
          </cell>
          <cell r="D58">
            <v>24</v>
          </cell>
          <cell r="E58">
            <v>1788500</v>
          </cell>
          <cell r="F58">
            <v>330000</v>
          </cell>
          <cell r="G58">
            <v>2118500</v>
          </cell>
          <cell r="H58">
            <v>0</v>
          </cell>
          <cell r="I58">
            <v>2500</v>
          </cell>
          <cell r="J58">
            <v>60000</v>
          </cell>
          <cell r="K58">
            <v>593600</v>
          </cell>
          <cell r="L58">
            <v>0</v>
          </cell>
          <cell r="M58">
            <v>653600</v>
          </cell>
          <cell r="N58">
            <v>2772100</v>
          </cell>
          <cell r="O58">
            <v>21185</v>
          </cell>
          <cell r="P58">
            <v>42370</v>
          </cell>
          <cell r="Q58">
            <v>21185</v>
          </cell>
          <cell r="R58">
            <v>2687360</v>
          </cell>
          <cell r="S58">
            <v>825500</v>
          </cell>
          <cell r="T58">
            <v>3510360</v>
          </cell>
          <cell r="U58">
            <v>1580000225813</v>
          </cell>
        </row>
        <row r="59">
          <cell r="B59" t="str">
            <v>AGUS SUSAN</v>
          </cell>
          <cell r="C59" t="str">
            <v>Awak II</v>
          </cell>
          <cell r="D59">
            <v>23</v>
          </cell>
          <cell r="E59">
            <v>1788500</v>
          </cell>
          <cell r="F59">
            <v>330000</v>
          </cell>
          <cell r="G59">
            <v>2118500</v>
          </cell>
          <cell r="H59">
            <v>0</v>
          </cell>
          <cell r="I59">
            <v>2500</v>
          </cell>
          <cell r="J59">
            <v>57500</v>
          </cell>
          <cell r="K59">
            <v>593600</v>
          </cell>
          <cell r="L59">
            <v>0</v>
          </cell>
          <cell r="M59">
            <v>651100</v>
          </cell>
          <cell r="N59">
            <v>2769600</v>
          </cell>
          <cell r="O59">
            <v>21185</v>
          </cell>
          <cell r="P59">
            <v>42370</v>
          </cell>
          <cell r="Q59">
            <v>21185</v>
          </cell>
          <cell r="R59">
            <v>2684860</v>
          </cell>
          <cell r="S59">
            <v>825500</v>
          </cell>
          <cell r="T59">
            <v>3510360</v>
          </cell>
          <cell r="U59">
            <v>1580003183167</v>
          </cell>
        </row>
        <row r="60">
          <cell r="B60" t="str">
            <v>ALFIS SYAHRIL</v>
          </cell>
          <cell r="C60" t="str">
            <v>Awak II</v>
          </cell>
          <cell r="D60">
            <v>21</v>
          </cell>
          <cell r="E60">
            <v>1788500</v>
          </cell>
          <cell r="F60">
            <v>330000</v>
          </cell>
          <cell r="G60">
            <v>2118500</v>
          </cell>
          <cell r="H60">
            <v>0</v>
          </cell>
          <cell r="I60">
            <v>2500</v>
          </cell>
          <cell r="J60">
            <v>52500</v>
          </cell>
          <cell r="K60">
            <v>593600</v>
          </cell>
          <cell r="L60">
            <v>0</v>
          </cell>
          <cell r="M60">
            <v>646100</v>
          </cell>
          <cell r="N60">
            <v>2764600</v>
          </cell>
          <cell r="O60">
            <v>21185</v>
          </cell>
          <cell r="P60">
            <v>42370</v>
          </cell>
          <cell r="Q60">
            <v>21186</v>
          </cell>
          <cell r="R60">
            <v>2679859</v>
          </cell>
          <cell r="S60">
            <v>825500</v>
          </cell>
          <cell r="T60">
            <v>3510360</v>
          </cell>
          <cell r="U60">
            <v>1580003180544</v>
          </cell>
        </row>
        <row r="61">
          <cell r="B61" t="str">
            <v>AZHARI</v>
          </cell>
          <cell r="C61" t="str">
            <v>Awak II</v>
          </cell>
          <cell r="D61">
            <v>18</v>
          </cell>
          <cell r="E61">
            <v>1788500</v>
          </cell>
          <cell r="F61">
            <v>330000</v>
          </cell>
          <cell r="G61">
            <v>2118500</v>
          </cell>
          <cell r="H61">
            <v>0</v>
          </cell>
          <cell r="I61">
            <v>2500</v>
          </cell>
          <cell r="J61">
            <v>45000</v>
          </cell>
          <cell r="K61">
            <v>593600</v>
          </cell>
          <cell r="L61">
            <v>0</v>
          </cell>
          <cell r="M61">
            <v>638600</v>
          </cell>
          <cell r="N61">
            <v>2757100</v>
          </cell>
          <cell r="O61">
            <v>21185</v>
          </cell>
          <cell r="P61">
            <v>42370</v>
          </cell>
          <cell r="Q61">
            <v>21185</v>
          </cell>
          <cell r="R61">
            <v>2672360</v>
          </cell>
          <cell r="S61">
            <v>800500</v>
          </cell>
          <cell r="T61">
            <v>3470360</v>
          </cell>
          <cell r="U61">
            <v>1580000040006</v>
          </cell>
        </row>
        <row r="62">
          <cell r="B62" t="str">
            <v>AZWIR</v>
          </cell>
          <cell r="C62" t="str">
            <v>Awak II</v>
          </cell>
          <cell r="D62">
            <v>17</v>
          </cell>
          <cell r="E62">
            <v>1788500</v>
          </cell>
          <cell r="F62">
            <v>330000</v>
          </cell>
          <cell r="G62">
            <v>2118500</v>
          </cell>
          <cell r="H62">
            <v>0</v>
          </cell>
          <cell r="I62">
            <v>2500</v>
          </cell>
          <cell r="J62">
            <v>42500</v>
          </cell>
          <cell r="K62">
            <v>593600</v>
          </cell>
          <cell r="L62">
            <v>0</v>
          </cell>
          <cell r="M62">
            <v>636100</v>
          </cell>
          <cell r="N62">
            <v>2754600</v>
          </cell>
          <cell r="O62">
            <v>21185</v>
          </cell>
          <cell r="P62">
            <v>42370</v>
          </cell>
          <cell r="Q62">
            <v>21185</v>
          </cell>
          <cell r="R62">
            <v>2669860</v>
          </cell>
          <cell r="S62">
            <v>830500</v>
          </cell>
          <cell r="T62">
            <v>3510360</v>
          </cell>
          <cell r="U62">
            <v>1580002453165</v>
          </cell>
        </row>
        <row r="63">
          <cell r="B63" t="str">
            <v>BUKHARI</v>
          </cell>
          <cell r="C63" t="str">
            <v>Awak II</v>
          </cell>
          <cell r="D63">
            <v>23</v>
          </cell>
          <cell r="E63">
            <v>1788500</v>
          </cell>
          <cell r="F63">
            <v>330000</v>
          </cell>
          <cell r="G63">
            <v>2118500</v>
          </cell>
          <cell r="H63">
            <v>0</v>
          </cell>
          <cell r="I63">
            <v>2500</v>
          </cell>
          <cell r="J63">
            <v>57500</v>
          </cell>
          <cell r="K63">
            <v>593600</v>
          </cell>
          <cell r="L63">
            <v>0</v>
          </cell>
          <cell r="M63">
            <v>651100</v>
          </cell>
          <cell r="N63">
            <v>2769600</v>
          </cell>
          <cell r="O63">
            <v>21185</v>
          </cell>
          <cell r="P63">
            <v>42370</v>
          </cell>
          <cell r="Q63">
            <v>21185</v>
          </cell>
          <cell r="R63">
            <v>2684860</v>
          </cell>
          <cell r="S63">
            <v>818000</v>
          </cell>
          <cell r="T63">
            <v>3502860</v>
          </cell>
          <cell r="U63">
            <v>1580000225797</v>
          </cell>
        </row>
        <row r="64">
          <cell r="B64" t="str">
            <v>DARMIADI</v>
          </cell>
          <cell r="C64" t="str">
            <v>Awak II</v>
          </cell>
          <cell r="D64">
            <v>21</v>
          </cell>
          <cell r="E64">
            <v>1788500</v>
          </cell>
          <cell r="F64">
            <v>330000</v>
          </cell>
          <cell r="G64">
            <v>2118500</v>
          </cell>
          <cell r="H64">
            <v>0</v>
          </cell>
          <cell r="I64">
            <v>2500</v>
          </cell>
          <cell r="J64">
            <v>52500</v>
          </cell>
          <cell r="K64">
            <v>593600</v>
          </cell>
          <cell r="L64">
            <v>0</v>
          </cell>
          <cell r="M64">
            <v>646100</v>
          </cell>
          <cell r="N64">
            <v>2764600</v>
          </cell>
          <cell r="O64">
            <v>21185</v>
          </cell>
          <cell r="P64">
            <v>42370</v>
          </cell>
          <cell r="Q64">
            <v>21185</v>
          </cell>
          <cell r="R64">
            <v>2679860</v>
          </cell>
          <cell r="S64">
            <v>793000</v>
          </cell>
          <cell r="T64">
            <v>3472860</v>
          </cell>
          <cell r="U64">
            <v>1580000064030</v>
          </cell>
        </row>
        <row r="65">
          <cell r="B65" t="str">
            <v>DENY MARHAYUDI</v>
          </cell>
          <cell r="C65" t="str">
            <v>Awak II</v>
          </cell>
          <cell r="D65">
            <v>20</v>
          </cell>
          <cell r="E65">
            <v>1788500</v>
          </cell>
          <cell r="F65">
            <v>330000</v>
          </cell>
          <cell r="G65">
            <v>2118500</v>
          </cell>
          <cell r="H65">
            <v>0</v>
          </cell>
          <cell r="I65">
            <v>2500</v>
          </cell>
          <cell r="J65">
            <v>50000</v>
          </cell>
          <cell r="K65">
            <v>593600</v>
          </cell>
          <cell r="L65">
            <v>0</v>
          </cell>
          <cell r="M65">
            <v>643600</v>
          </cell>
          <cell r="N65">
            <v>2762100</v>
          </cell>
          <cell r="O65">
            <v>21185</v>
          </cell>
          <cell r="P65">
            <v>42370</v>
          </cell>
          <cell r="Q65">
            <v>21185</v>
          </cell>
          <cell r="R65">
            <v>2677360</v>
          </cell>
          <cell r="S65">
            <v>815500</v>
          </cell>
          <cell r="T65">
            <v>3502860</v>
          </cell>
          <cell r="U65">
            <v>1580000040097</v>
          </cell>
        </row>
        <row r="66">
          <cell r="B66" t="str">
            <v>HALIM YUSDI</v>
          </cell>
          <cell r="C66" t="str">
            <v>Awak II</v>
          </cell>
          <cell r="D66">
            <v>20</v>
          </cell>
          <cell r="E66">
            <v>1788500</v>
          </cell>
          <cell r="F66">
            <v>330000</v>
          </cell>
          <cell r="G66">
            <v>2118500</v>
          </cell>
          <cell r="H66">
            <v>0</v>
          </cell>
          <cell r="I66">
            <v>2500</v>
          </cell>
          <cell r="J66">
            <v>50000</v>
          </cell>
          <cell r="K66">
            <v>593600</v>
          </cell>
          <cell r="L66">
            <v>0</v>
          </cell>
          <cell r="M66">
            <v>643600</v>
          </cell>
          <cell r="N66">
            <v>2762100</v>
          </cell>
          <cell r="O66">
            <v>21185</v>
          </cell>
          <cell r="P66">
            <v>42370</v>
          </cell>
          <cell r="Q66">
            <v>21185</v>
          </cell>
          <cell r="R66">
            <v>2677360</v>
          </cell>
          <cell r="S66">
            <v>775500</v>
          </cell>
          <cell r="T66">
            <v>3437860</v>
          </cell>
          <cell r="U66">
            <v>9000016955214</v>
          </cell>
        </row>
        <row r="67">
          <cell r="B67" t="str">
            <v>HERDIANSYAH</v>
          </cell>
          <cell r="C67" t="str">
            <v>Awak II</v>
          </cell>
          <cell r="D67">
            <v>21</v>
          </cell>
          <cell r="E67">
            <v>1788500</v>
          </cell>
          <cell r="F67">
            <v>330000</v>
          </cell>
          <cell r="G67">
            <v>2118500</v>
          </cell>
          <cell r="H67">
            <v>0</v>
          </cell>
          <cell r="I67">
            <v>2500</v>
          </cell>
          <cell r="J67">
            <v>52500</v>
          </cell>
          <cell r="K67">
            <v>593600</v>
          </cell>
          <cell r="L67">
            <v>0</v>
          </cell>
          <cell r="M67">
            <v>646100</v>
          </cell>
          <cell r="N67">
            <v>2764600</v>
          </cell>
          <cell r="O67">
            <v>21185</v>
          </cell>
          <cell r="P67">
            <v>42370</v>
          </cell>
          <cell r="Q67">
            <v>21185</v>
          </cell>
          <cell r="R67">
            <v>2679860</v>
          </cell>
          <cell r="S67">
            <v>775500</v>
          </cell>
          <cell r="T67">
            <v>3437860</v>
          </cell>
          <cell r="U67">
            <v>9000029132173</v>
          </cell>
        </row>
        <row r="68">
          <cell r="B68" t="str">
            <v>IKHLAS SAPUTRA</v>
          </cell>
          <cell r="C68" t="str">
            <v>Awak II</v>
          </cell>
          <cell r="D68">
            <v>23</v>
          </cell>
          <cell r="E68">
            <v>1788500</v>
          </cell>
          <cell r="F68">
            <v>330000</v>
          </cell>
          <cell r="G68">
            <v>2118500</v>
          </cell>
          <cell r="H68">
            <v>0</v>
          </cell>
          <cell r="I68">
            <v>2500</v>
          </cell>
          <cell r="J68">
            <v>57500</v>
          </cell>
          <cell r="K68">
            <v>593600</v>
          </cell>
          <cell r="L68">
            <v>0</v>
          </cell>
          <cell r="M68">
            <v>651100</v>
          </cell>
          <cell r="N68">
            <v>2769600</v>
          </cell>
          <cell r="O68">
            <v>21185</v>
          </cell>
          <cell r="P68">
            <v>42370</v>
          </cell>
          <cell r="Q68">
            <v>21185</v>
          </cell>
          <cell r="R68">
            <v>2684860</v>
          </cell>
          <cell r="S68">
            <v>775500</v>
          </cell>
          <cell r="T68">
            <v>3437860</v>
          </cell>
          <cell r="U68">
            <v>1580003179785</v>
          </cell>
        </row>
        <row r="69">
          <cell r="B69" t="str">
            <v>KHAIRURRIZAL</v>
          </cell>
          <cell r="C69" t="str">
            <v>Awak II</v>
          </cell>
          <cell r="D69">
            <v>17</v>
          </cell>
          <cell r="E69">
            <v>1788500</v>
          </cell>
          <cell r="F69">
            <v>330000</v>
          </cell>
          <cell r="G69">
            <v>2118500</v>
          </cell>
          <cell r="H69">
            <v>0</v>
          </cell>
          <cell r="I69">
            <v>2500</v>
          </cell>
          <cell r="J69">
            <v>42500</v>
          </cell>
          <cell r="K69">
            <v>593600</v>
          </cell>
          <cell r="L69">
            <v>0</v>
          </cell>
          <cell r="M69">
            <v>636100</v>
          </cell>
          <cell r="N69">
            <v>2754600</v>
          </cell>
          <cell r="O69">
            <v>21185</v>
          </cell>
          <cell r="P69">
            <v>42370</v>
          </cell>
          <cell r="Q69">
            <v>21185</v>
          </cell>
          <cell r="R69">
            <v>2669860</v>
          </cell>
          <cell r="S69">
            <v>775500</v>
          </cell>
          <cell r="T69">
            <v>3437860</v>
          </cell>
          <cell r="U69">
            <v>1580003185626</v>
          </cell>
        </row>
        <row r="70">
          <cell r="B70" t="str">
            <v>KAMARUZZAMAN</v>
          </cell>
          <cell r="C70" t="str">
            <v>Awak II</v>
          </cell>
          <cell r="D70">
            <v>20</v>
          </cell>
          <cell r="E70">
            <v>1788500</v>
          </cell>
          <cell r="F70">
            <v>330000</v>
          </cell>
          <cell r="G70">
            <v>2118500</v>
          </cell>
          <cell r="H70">
            <v>0</v>
          </cell>
          <cell r="I70">
            <v>2500</v>
          </cell>
          <cell r="J70">
            <v>50000</v>
          </cell>
          <cell r="K70">
            <v>593600</v>
          </cell>
          <cell r="L70">
            <v>0</v>
          </cell>
          <cell r="M70">
            <v>643600</v>
          </cell>
          <cell r="N70">
            <v>2762100</v>
          </cell>
          <cell r="O70">
            <v>21185</v>
          </cell>
          <cell r="P70">
            <v>42370</v>
          </cell>
          <cell r="Q70">
            <v>21185</v>
          </cell>
          <cell r="R70">
            <v>2677360</v>
          </cell>
          <cell r="S70">
            <v>828000</v>
          </cell>
          <cell r="T70">
            <v>3507860</v>
          </cell>
          <cell r="U70">
            <v>1580000400556</v>
          </cell>
        </row>
        <row r="71">
          <cell r="B71" t="str">
            <v>M. AMIN</v>
          </cell>
          <cell r="C71" t="str">
            <v>Awak II</v>
          </cell>
          <cell r="D71">
            <v>15</v>
          </cell>
          <cell r="E71">
            <v>1788500</v>
          </cell>
          <cell r="F71">
            <v>330000</v>
          </cell>
          <cell r="G71">
            <v>2118500</v>
          </cell>
          <cell r="H71">
            <v>0</v>
          </cell>
          <cell r="I71">
            <v>2500</v>
          </cell>
          <cell r="J71">
            <v>37500</v>
          </cell>
          <cell r="K71">
            <v>593600</v>
          </cell>
          <cell r="L71">
            <v>0</v>
          </cell>
          <cell r="M71">
            <v>631100</v>
          </cell>
          <cell r="N71">
            <v>2749600</v>
          </cell>
          <cell r="O71">
            <v>21185</v>
          </cell>
          <cell r="P71">
            <v>42370</v>
          </cell>
          <cell r="Q71">
            <v>21185</v>
          </cell>
          <cell r="R71">
            <v>2664860</v>
          </cell>
          <cell r="S71">
            <v>820500</v>
          </cell>
          <cell r="T71">
            <v>3500360</v>
          </cell>
          <cell r="U71">
            <v>1580000337501</v>
          </cell>
        </row>
        <row r="72">
          <cell r="B72" t="str">
            <v>M. KHADAFI. S</v>
          </cell>
          <cell r="C72" t="str">
            <v>Awak II</v>
          </cell>
          <cell r="D72">
            <v>19</v>
          </cell>
          <cell r="E72">
            <v>1788500</v>
          </cell>
          <cell r="F72">
            <v>330000</v>
          </cell>
          <cell r="G72">
            <v>2118500</v>
          </cell>
          <cell r="H72">
            <v>0</v>
          </cell>
          <cell r="I72">
            <v>2500</v>
          </cell>
          <cell r="J72">
            <v>47500</v>
          </cell>
          <cell r="K72">
            <v>593600</v>
          </cell>
          <cell r="L72">
            <v>0</v>
          </cell>
          <cell r="M72">
            <v>641100</v>
          </cell>
          <cell r="N72">
            <v>2759600</v>
          </cell>
          <cell r="O72">
            <v>21185</v>
          </cell>
          <cell r="P72">
            <v>42370</v>
          </cell>
          <cell r="Q72">
            <v>21185</v>
          </cell>
          <cell r="R72">
            <v>2674860</v>
          </cell>
          <cell r="S72">
            <v>798000</v>
          </cell>
          <cell r="T72">
            <v>3467860</v>
          </cell>
          <cell r="U72">
            <v>1580000506048</v>
          </cell>
        </row>
        <row r="73">
          <cell r="B73" t="str">
            <v>MARDANI</v>
          </cell>
          <cell r="C73" t="str">
            <v>Awak II</v>
          </cell>
          <cell r="D73">
            <v>13</v>
          </cell>
          <cell r="E73">
            <v>1788500</v>
          </cell>
          <cell r="F73">
            <v>330000</v>
          </cell>
          <cell r="G73">
            <v>2118500</v>
          </cell>
          <cell r="H73">
            <v>0</v>
          </cell>
          <cell r="I73">
            <v>2500</v>
          </cell>
          <cell r="J73">
            <v>32500</v>
          </cell>
          <cell r="K73">
            <v>593600</v>
          </cell>
          <cell r="L73">
            <v>0</v>
          </cell>
          <cell r="M73">
            <v>626100</v>
          </cell>
          <cell r="N73">
            <v>2744600</v>
          </cell>
          <cell r="O73">
            <v>21185</v>
          </cell>
          <cell r="P73">
            <v>42370</v>
          </cell>
          <cell r="Q73">
            <v>21185</v>
          </cell>
          <cell r="R73">
            <v>2659860</v>
          </cell>
          <cell r="S73">
            <v>805500</v>
          </cell>
          <cell r="T73">
            <v>3480360</v>
          </cell>
          <cell r="U73">
            <v>1580000770628</v>
          </cell>
        </row>
        <row r="74">
          <cell r="B74" t="str">
            <v>MUNAWAR</v>
          </cell>
          <cell r="C74" t="str">
            <v>Awak II</v>
          </cell>
          <cell r="D74">
            <v>18</v>
          </cell>
          <cell r="E74">
            <v>1788500</v>
          </cell>
          <cell r="F74">
            <v>330000</v>
          </cell>
          <cell r="G74">
            <v>2118500</v>
          </cell>
          <cell r="H74">
            <v>0</v>
          </cell>
          <cell r="I74">
            <v>2500</v>
          </cell>
          <cell r="J74">
            <v>45000</v>
          </cell>
          <cell r="K74">
            <v>593600</v>
          </cell>
          <cell r="L74">
            <v>0</v>
          </cell>
          <cell r="M74">
            <v>638600</v>
          </cell>
          <cell r="N74">
            <v>2757100</v>
          </cell>
          <cell r="O74">
            <v>21185</v>
          </cell>
          <cell r="P74">
            <v>42370</v>
          </cell>
          <cell r="Q74">
            <v>21185</v>
          </cell>
          <cell r="R74">
            <v>2672360</v>
          </cell>
          <cell r="S74">
            <v>813000</v>
          </cell>
          <cell r="T74">
            <v>3492860</v>
          </cell>
          <cell r="U74">
            <v>1580002409175</v>
          </cell>
        </row>
        <row r="75">
          <cell r="B75" t="str">
            <v>NURDIN B</v>
          </cell>
          <cell r="C75" t="str">
            <v>Awak II</v>
          </cell>
          <cell r="D75">
            <v>21</v>
          </cell>
          <cell r="E75">
            <v>1788500</v>
          </cell>
          <cell r="F75">
            <v>330000</v>
          </cell>
          <cell r="G75">
            <v>2118500</v>
          </cell>
          <cell r="H75">
            <v>0</v>
          </cell>
          <cell r="I75">
            <v>2500</v>
          </cell>
          <cell r="J75">
            <v>52500</v>
          </cell>
          <cell r="K75">
            <v>593600</v>
          </cell>
          <cell r="L75">
            <v>0</v>
          </cell>
          <cell r="M75">
            <v>646100</v>
          </cell>
          <cell r="N75">
            <v>2764600</v>
          </cell>
          <cell r="O75">
            <v>21185</v>
          </cell>
          <cell r="P75">
            <v>42370</v>
          </cell>
          <cell r="Q75">
            <v>21185</v>
          </cell>
          <cell r="R75">
            <v>2679860</v>
          </cell>
          <cell r="S75">
            <v>783000</v>
          </cell>
          <cell r="T75">
            <v>3467860</v>
          </cell>
          <cell r="U75">
            <v>9000029473908</v>
          </cell>
        </row>
        <row r="76">
          <cell r="B76" t="str">
            <v>RODI FAZLI</v>
          </cell>
          <cell r="C76" t="str">
            <v>Awak II</v>
          </cell>
          <cell r="D76">
            <v>22</v>
          </cell>
          <cell r="E76">
            <v>1788500</v>
          </cell>
          <cell r="F76">
            <v>330000</v>
          </cell>
          <cell r="G76">
            <v>2118500</v>
          </cell>
          <cell r="H76">
            <v>0</v>
          </cell>
          <cell r="I76">
            <v>2500</v>
          </cell>
          <cell r="J76">
            <v>55000</v>
          </cell>
          <cell r="K76">
            <v>593600</v>
          </cell>
          <cell r="L76">
            <v>0</v>
          </cell>
          <cell r="M76">
            <v>648600</v>
          </cell>
          <cell r="N76">
            <v>2767100</v>
          </cell>
          <cell r="O76">
            <v>21185</v>
          </cell>
          <cell r="P76">
            <v>42370</v>
          </cell>
          <cell r="Q76">
            <v>21185</v>
          </cell>
          <cell r="R76">
            <v>2682360</v>
          </cell>
          <cell r="S76">
            <v>793000</v>
          </cell>
          <cell r="T76">
            <v>3467860</v>
          </cell>
          <cell r="U76">
            <v>1580000258434</v>
          </cell>
        </row>
        <row r="77">
          <cell r="B77" t="str">
            <v>SAYED TAUFIQ</v>
          </cell>
          <cell r="C77" t="str">
            <v>Awak II</v>
          </cell>
          <cell r="D77">
            <v>9</v>
          </cell>
          <cell r="E77">
            <v>1788500</v>
          </cell>
          <cell r="F77">
            <v>330000</v>
          </cell>
          <cell r="G77">
            <v>2118500</v>
          </cell>
          <cell r="H77">
            <v>0</v>
          </cell>
          <cell r="I77">
            <v>2500</v>
          </cell>
          <cell r="J77">
            <v>22500</v>
          </cell>
          <cell r="K77">
            <v>593600</v>
          </cell>
          <cell r="L77">
            <v>0</v>
          </cell>
          <cell r="M77">
            <v>616100</v>
          </cell>
          <cell r="N77">
            <v>2734600</v>
          </cell>
          <cell r="O77">
            <v>21185</v>
          </cell>
          <cell r="P77">
            <v>42370</v>
          </cell>
          <cell r="Q77">
            <v>21185</v>
          </cell>
          <cell r="R77">
            <v>2649860</v>
          </cell>
          <cell r="S77">
            <v>755500</v>
          </cell>
          <cell r="T77">
            <v>3407860</v>
          </cell>
          <cell r="U77">
            <v>1580002399095</v>
          </cell>
        </row>
        <row r="78">
          <cell r="B78" t="str">
            <v>SUTIADI</v>
          </cell>
          <cell r="C78" t="str">
            <v>Awak II</v>
          </cell>
          <cell r="D78">
            <v>18</v>
          </cell>
          <cell r="E78">
            <v>1788500</v>
          </cell>
          <cell r="F78">
            <v>330000</v>
          </cell>
          <cell r="G78">
            <v>2118500</v>
          </cell>
          <cell r="H78">
            <v>0</v>
          </cell>
          <cell r="I78">
            <v>2500</v>
          </cell>
          <cell r="J78">
            <v>45000</v>
          </cell>
          <cell r="K78">
            <v>593600</v>
          </cell>
          <cell r="L78">
            <v>0</v>
          </cell>
          <cell r="M78">
            <v>638600</v>
          </cell>
          <cell r="N78">
            <v>2757100</v>
          </cell>
          <cell r="O78">
            <v>21185</v>
          </cell>
          <cell r="P78">
            <v>42370</v>
          </cell>
          <cell r="Q78">
            <v>21185</v>
          </cell>
          <cell r="R78">
            <v>2672360</v>
          </cell>
          <cell r="S78">
            <v>808000</v>
          </cell>
          <cell r="T78">
            <v>3472860</v>
          </cell>
          <cell r="U78">
            <v>1580000040063</v>
          </cell>
        </row>
        <row r="79">
          <cell r="B79" t="str">
            <v>TARMIZI</v>
          </cell>
          <cell r="C79" t="str">
            <v>Awak II</v>
          </cell>
          <cell r="D79">
            <v>21</v>
          </cell>
          <cell r="E79">
            <v>1788500</v>
          </cell>
          <cell r="F79">
            <v>330000</v>
          </cell>
          <cell r="G79">
            <v>2118500</v>
          </cell>
          <cell r="H79">
            <v>0</v>
          </cell>
          <cell r="I79">
            <v>2500</v>
          </cell>
          <cell r="J79">
            <v>52500</v>
          </cell>
          <cell r="K79">
            <v>593600</v>
          </cell>
          <cell r="L79">
            <v>0</v>
          </cell>
          <cell r="M79">
            <v>646100</v>
          </cell>
          <cell r="N79">
            <v>2764600</v>
          </cell>
          <cell r="O79">
            <v>21185</v>
          </cell>
          <cell r="P79">
            <v>42370</v>
          </cell>
          <cell r="Q79">
            <v>21185</v>
          </cell>
          <cell r="R79">
            <v>2679860</v>
          </cell>
          <cell r="S79">
            <v>808000</v>
          </cell>
          <cell r="T79">
            <v>3472860</v>
          </cell>
          <cell r="U79">
            <v>1580003184025</v>
          </cell>
        </row>
        <row r="80">
          <cell r="B80" t="str">
            <v>TARWAZI</v>
          </cell>
          <cell r="C80" t="str">
            <v>Awak II</v>
          </cell>
          <cell r="D80">
            <v>21</v>
          </cell>
          <cell r="E80">
            <v>1788500</v>
          </cell>
          <cell r="F80">
            <v>330000</v>
          </cell>
          <cell r="G80">
            <v>2118500</v>
          </cell>
          <cell r="H80">
            <v>0</v>
          </cell>
          <cell r="I80">
            <v>2500</v>
          </cell>
          <cell r="J80">
            <v>52500</v>
          </cell>
          <cell r="K80">
            <v>593600</v>
          </cell>
          <cell r="L80">
            <v>0</v>
          </cell>
          <cell r="M80">
            <v>646100</v>
          </cell>
          <cell r="N80">
            <v>2764600</v>
          </cell>
          <cell r="O80">
            <v>21185</v>
          </cell>
          <cell r="P80">
            <v>42370</v>
          </cell>
          <cell r="Q80">
            <v>21185</v>
          </cell>
          <cell r="R80">
            <v>2679860</v>
          </cell>
          <cell r="S80">
            <v>815500</v>
          </cell>
          <cell r="T80">
            <v>3502860</v>
          </cell>
          <cell r="U80">
            <v>1580000509224</v>
          </cell>
        </row>
        <row r="81">
          <cell r="B81" t="str">
            <v>YANNI IDRIS</v>
          </cell>
          <cell r="C81" t="str">
            <v>Awak II</v>
          </cell>
          <cell r="D81">
            <v>17</v>
          </cell>
          <cell r="E81">
            <v>1788500</v>
          </cell>
          <cell r="F81">
            <v>330000</v>
          </cell>
          <cell r="G81">
            <v>2118500</v>
          </cell>
          <cell r="H81">
            <v>0</v>
          </cell>
          <cell r="I81">
            <v>2500</v>
          </cell>
          <cell r="J81">
            <v>42500</v>
          </cell>
          <cell r="K81">
            <v>593600</v>
          </cell>
          <cell r="L81">
            <v>0</v>
          </cell>
          <cell r="M81">
            <v>636100</v>
          </cell>
          <cell r="N81">
            <v>2754600</v>
          </cell>
          <cell r="O81">
            <v>21185</v>
          </cell>
          <cell r="P81">
            <v>42370</v>
          </cell>
          <cell r="Q81">
            <v>21185</v>
          </cell>
          <cell r="R81">
            <v>2669860</v>
          </cell>
          <cell r="S81">
            <v>810500</v>
          </cell>
          <cell r="T81">
            <v>3492860</v>
          </cell>
          <cell r="U81">
            <v>1580000039982</v>
          </cell>
        </row>
        <row r="82">
          <cell r="B82" t="str">
            <v>ZAINUDDIN HUSEN</v>
          </cell>
          <cell r="C82" t="str">
            <v>Awak II</v>
          </cell>
          <cell r="D82">
            <v>10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2500</v>
          </cell>
          <cell r="J82">
            <v>25000</v>
          </cell>
          <cell r="K82">
            <v>593600</v>
          </cell>
          <cell r="L82">
            <v>0</v>
          </cell>
          <cell r="M82">
            <v>618600</v>
          </cell>
          <cell r="N82">
            <v>618600</v>
          </cell>
          <cell r="O82">
            <v>21185</v>
          </cell>
          <cell r="P82">
            <v>42370</v>
          </cell>
          <cell r="Q82">
            <v>21185</v>
          </cell>
          <cell r="R82">
            <v>533860</v>
          </cell>
          <cell r="S82">
            <v>825500</v>
          </cell>
          <cell r="T82">
            <v>3512860</v>
          </cell>
          <cell r="U82">
            <v>1580000040139</v>
          </cell>
        </row>
        <row r="83">
          <cell r="B83" t="str">
            <v>ZAINUDDIN. S</v>
          </cell>
          <cell r="C83" t="str">
            <v>Awak II</v>
          </cell>
          <cell r="D83">
            <v>12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2500</v>
          </cell>
          <cell r="J83">
            <v>30000</v>
          </cell>
          <cell r="K83">
            <v>593600</v>
          </cell>
          <cell r="L83">
            <v>0</v>
          </cell>
          <cell r="M83">
            <v>623600</v>
          </cell>
          <cell r="N83">
            <v>623600</v>
          </cell>
          <cell r="O83">
            <v>21185</v>
          </cell>
          <cell r="P83">
            <v>42370</v>
          </cell>
          <cell r="Q83">
            <v>21185</v>
          </cell>
          <cell r="R83">
            <v>538860</v>
          </cell>
          <cell r="S83">
            <v>810500</v>
          </cell>
          <cell r="T83">
            <v>3492860</v>
          </cell>
          <cell r="U83">
            <v>1580000225805</v>
          </cell>
        </row>
        <row r="84">
          <cell r="B84" t="str">
            <v>ZULKIFLI</v>
          </cell>
          <cell r="C84" t="str">
            <v>Awak II</v>
          </cell>
          <cell r="D84">
            <v>17</v>
          </cell>
          <cell r="E84">
            <v>1788500</v>
          </cell>
          <cell r="F84">
            <v>330000</v>
          </cell>
          <cell r="G84">
            <v>2118500</v>
          </cell>
          <cell r="H84">
            <v>0</v>
          </cell>
          <cell r="I84">
            <v>2500</v>
          </cell>
          <cell r="J84">
            <v>42500</v>
          </cell>
          <cell r="K84">
            <v>593600</v>
          </cell>
          <cell r="L84">
            <v>0</v>
          </cell>
          <cell r="M84">
            <v>636100</v>
          </cell>
          <cell r="N84">
            <v>2754600</v>
          </cell>
          <cell r="O84">
            <v>21185</v>
          </cell>
          <cell r="P84">
            <v>42370</v>
          </cell>
          <cell r="Q84">
            <v>21185</v>
          </cell>
          <cell r="R84">
            <v>2669860</v>
          </cell>
          <cell r="S84">
            <v>818000</v>
          </cell>
          <cell r="T84">
            <v>3495360</v>
          </cell>
          <cell r="U84">
            <v>1580000050740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JI FEBRUARI 2017"/>
      <sheetName val="Permasalahan"/>
      <sheetName val="Sheet3"/>
    </sheetNames>
    <sheetDataSet>
      <sheetData sheetId="0">
        <row r="8">
          <cell r="C8" t="str">
            <v>HENDRO SUNARKO</v>
          </cell>
          <cell r="D8" t="str">
            <v>150110419</v>
          </cell>
          <cell r="E8" t="str">
            <v>Pws. Utama Ops</v>
          </cell>
          <cell r="F8">
            <v>26</v>
          </cell>
        </row>
        <row r="9">
          <cell r="C9" t="str">
            <v>ABDUL AZIS</v>
          </cell>
          <cell r="D9" t="str">
            <v>150110356</v>
          </cell>
          <cell r="E9" t="str">
            <v>Pws. Lapangan</v>
          </cell>
          <cell r="F9">
            <v>16</v>
          </cell>
        </row>
        <row r="10">
          <cell r="C10" t="str">
            <v>M. YUSUF KASYAH</v>
          </cell>
          <cell r="D10" t="str">
            <v>150110362</v>
          </cell>
          <cell r="E10" t="str">
            <v>Dispatcher</v>
          </cell>
          <cell r="F10">
            <v>23</v>
          </cell>
        </row>
        <row r="11">
          <cell r="C11" t="str">
            <v>YUSADI</v>
          </cell>
          <cell r="D11" t="str">
            <v>150110365</v>
          </cell>
          <cell r="E11" t="str">
            <v>QHSSE / HSE Officer</v>
          </cell>
          <cell r="F11">
            <v>28</v>
          </cell>
        </row>
        <row r="12">
          <cell r="C12" t="str">
            <v xml:space="preserve">DEWI ISFAYANTI </v>
          </cell>
          <cell r="D12" t="str">
            <v>150613906</v>
          </cell>
          <cell r="E12" t="str">
            <v xml:space="preserve">HRD </v>
          </cell>
          <cell r="F12">
            <v>24</v>
          </cell>
        </row>
        <row r="13">
          <cell r="C13" t="str">
            <v>IIN MURIZA</v>
          </cell>
          <cell r="D13" t="str">
            <v>150110361</v>
          </cell>
          <cell r="E13" t="str">
            <v>Pjs. Keu &amp; Adm Umum</v>
          </cell>
          <cell r="F13">
            <v>27</v>
          </cell>
        </row>
        <row r="14">
          <cell r="C14" t="str">
            <v>CUCUN HARISANDI</v>
          </cell>
          <cell r="D14" t="str">
            <v>150110359</v>
          </cell>
          <cell r="E14" t="str">
            <v>ADM Mekanik</v>
          </cell>
          <cell r="F14">
            <v>25</v>
          </cell>
        </row>
        <row r="15">
          <cell r="C15" t="str">
            <v>RAJA MUNAWAR DANI</v>
          </cell>
          <cell r="D15" t="str">
            <v>150110364</v>
          </cell>
          <cell r="E15" t="str">
            <v xml:space="preserve">IT </v>
          </cell>
          <cell r="F15">
            <v>24</v>
          </cell>
        </row>
        <row r="16">
          <cell r="C16" t="str">
            <v>AL KAUSAR</v>
          </cell>
          <cell r="D16" t="str">
            <v>160614273</v>
          </cell>
          <cell r="E16" t="str">
            <v>Staff Tenaga Medis</v>
          </cell>
          <cell r="F16">
            <v>27</v>
          </cell>
        </row>
        <row r="17">
          <cell r="C17" t="str">
            <v>AHMAD SYAKBAN</v>
          </cell>
          <cell r="D17" t="str">
            <v>150110358</v>
          </cell>
          <cell r="E17" t="str">
            <v>Helper- Gate Keeper</v>
          </cell>
          <cell r="F17">
            <v>24</v>
          </cell>
        </row>
        <row r="18">
          <cell r="C18" t="str">
            <v>ADE RAHMAD</v>
          </cell>
          <cell r="D18" t="str">
            <v>150110357</v>
          </cell>
          <cell r="E18" t="str">
            <v>Mekanik</v>
          </cell>
          <cell r="F18">
            <v>16</v>
          </cell>
        </row>
        <row r="19">
          <cell r="C19" t="str">
            <v>ZULFIKAR T. ZAINAL</v>
          </cell>
          <cell r="D19" t="str">
            <v>150110366</v>
          </cell>
          <cell r="E19" t="str">
            <v>Helper -Cleaning Service</v>
          </cell>
          <cell r="F19">
            <v>29</v>
          </cell>
        </row>
        <row r="26">
          <cell r="C26" t="str">
            <v>ADRIANSYAH</v>
          </cell>
          <cell r="D26" t="str">
            <v>150110389</v>
          </cell>
          <cell r="E26" t="str">
            <v>Awak I</v>
          </cell>
          <cell r="F26">
            <v>17</v>
          </cell>
        </row>
        <row r="27">
          <cell r="C27" t="str">
            <v>ALDRIN MUSA</v>
          </cell>
          <cell r="D27" t="str">
            <v>150110390</v>
          </cell>
          <cell r="E27" t="str">
            <v>Awak I</v>
          </cell>
          <cell r="F27">
            <v>16</v>
          </cell>
        </row>
        <row r="28">
          <cell r="C28" t="str">
            <v>BAKHTIAR</v>
          </cell>
          <cell r="D28">
            <v>150110393</v>
          </cell>
          <cell r="E28" t="str">
            <v>Awak I</v>
          </cell>
          <cell r="F28">
            <v>19</v>
          </cell>
        </row>
        <row r="29">
          <cell r="C29" t="str">
            <v>FARIS MUNANDAR</v>
          </cell>
          <cell r="D29" t="str">
            <v>160714328</v>
          </cell>
          <cell r="E29" t="str">
            <v>Awak I</v>
          </cell>
          <cell r="F29">
            <v>18</v>
          </cell>
        </row>
        <row r="30">
          <cell r="C30" t="str">
            <v>ISHAK</v>
          </cell>
          <cell r="D30" t="str">
            <v>150110397</v>
          </cell>
          <cell r="E30" t="str">
            <v>Awak I</v>
          </cell>
          <cell r="F30">
            <v>18</v>
          </cell>
        </row>
        <row r="31">
          <cell r="C31" t="str">
            <v>IRWAN SAHRI</v>
          </cell>
          <cell r="D31" t="str">
            <v>150110396</v>
          </cell>
          <cell r="E31" t="str">
            <v>Awak I</v>
          </cell>
          <cell r="F31">
            <v>8</v>
          </cell>
        </row>
        <row r="32">
          <cell r="C32" t="str">
            <v>JULIADI</v>
          </cell>
          <cell r="D32" t="str">
            <v>150110374</v>
          </cell>
          <cell r="E32" t="str">
            <v>Awak I</v>
          </cell>
          <cell r="F32">
            <v>21</v>
          </cell>
        </row>
        <row r="33">
          <cell r="C33" t="str">
            <v>MAHDI ISMAIL</v>
          </cell>
          <cell r="D33" t="str">
            <v>150110375</v>
          </cell>
          <cell r="E33" t="str">
            <v>Awak I</v>
          </cell>
          <cell r="F33">
            <v>14</v>
          </cell>
        </row>
        <row r="34">
          <cell r="C34" t="str">
            <v>MAHDI Y</v>
          </cell>
          <cell r="D34" t="str">
            <v>150110398</v>
          </cell>
          <cell r="E34" t="str">
            <v>Awak I</v>
          </cell>
          <cell r="F34">
            <v>18</v>
          </cell>
        </row>
        <row r="35">
          <cell r="C35" t="str">
            <v>MARZUKI</v>
          </cell>
          <cell r="D35" t="str">
            <v>150110376</v>
          </cell>
          <cell r="E35" t="str">
            <v>Awak I</v>
          </cell>
          <cell r="F35">
            <v>18</v>
          </cell>
        </row>
        <row r="36">
          <cell r="C36" t="str">
            <v>MAWARDI A MUTHALIB</v>
          </cell>
          <cell r="D36" t="str">
            <v>150110377</v>
          </cell>
          <cell r="E36" t="str">
            <v>Awak I</v>
          </cell>
          <cell r="F36">
            <v>21</v>
          </cell>
        </row>
        <row r="37">
          <cell r="C37" t="str">
            <v>MANDAHRI ABDULLAH</v>
          </cell>
          <cell r="D37" t="str">
            <v>150110399</v>
          </cell>
          <cell r="E37" t="str">
            <v>Awak I</v>
          </cell>
          <cell r="F37">
            <v>17</v>
          </cell>
        </row>
        <row r="38">
          <cell r="C38" t="str">
            <v>MUHAMMAD</v>
          </cell>
          <cell r="D38" t="str">
            <v>150110378</v>
          </cell>
          <cell r="E38" t="str">
            <v>Awak I</v>
          </cell>
          <cell r="F38">
            <v>19</v>
          </cell>
        </row>
        <row r="39">
          <cell r="C39" t="str">
            <v>MUHAMMAD ABRAR</v>
          </cell>
          <cell r="D39" t="str">
            <v>150110400</v>
          </cell>
          <cell r="E39" t="str">
            <v>Awak I</v>
          </cell>
          <cell r="F39">
            <v>18</v>
          </cell>
        </row>
        <row r="40">
          <cell r="C40" t="str">
            <v>MUSLIADI</v>
          </cell>
          <cell r="D40" t="str">
            <v>150110406</v>
          </cell>
          <cell r="E40" t="str">
            <v>Awak I</v>
          </cell>
          <cell r="F40">
            <v>24</v>
          </cell>
        </row>
        <row r="41">
          <cell r="C41" t="str">
            <v>MUHARDI</v>
          </cell>
          <cell r="D41" t="str">
            <v>150110403</v>
          </cell>
          <cell r="E41" t="str">
            <v>Awak I</v>
          </cell>
          <cell r="F41">
            <v>20</v>
          </cell>
        </row>
        <row r="42">
          <cell r="C42" t="str">
            <v>MULYADI</v>
          </cell>
          <cell r="D42" t="str">
            <v>150110404</v>
          </cell>
          <cell r="E42" t="str">
            <v>Awak I</v>
          </cell>
          <cell r="F42">
            <v>20</v>
          </cell>
        </row>
        <row r="43">
          <cell r="C43" t="str">
            <v>MUNTASIR M.HASAN</v>
          </cell>
          <cell r="D43" t="str">
            <v>150513843</v>
          </cell>
          <cell r="E43" t="str">
            <v>Awak I</v>
          </cell>
          <cell r="F43">
            <v>18</v>
          </cell>
        </row>
        <row r="44">
          <cell r="C44" t="str">
            <v>MUSLIADI LABANIA</v>
          </cell>
          <cell r="D44" t="str">
            <v>150110379</v>
          </cell>
          <cell r="E44" t="str">
            <v>Awak I</v>
          </cell>
          <cell r="F44">
            <v>17</v>
          </cell>
        </row>
        <row r="45">
          <cell r="C45" t="str">
            <v>MUSMULIADI</v>
          </cell>
          <cell r="D45" t="str">
            <v>150110380</v>
          </cell>
          <cell r="E45" t="str">
            <v>Awak I</v>
          </cell>
          <cell r="F45">
            <v>15</v>
          </cell>
        </row>
        <row r="46">
          <cell r="C46" t="str">
            <v>NAZARUDDIN</v>
          </cell>
          <cell r="D46" t="str">
            <v>150110381</v>
          </cell>
          <cell r="E46" t="str">
            <v>Awak I</v>
          </cell>
          <cell r="F46">
            <v>17</v>
          </cell>
        </row>
        <row r="47">
          <cell r="C47" t="str">
            <v>JUHARDI</v>
          </cell>
          <cell r="D47" t="str">
            <v>150110373</v>
          </cell>
          <cell r="E47" t="str">
            <v>Awak I</v>
          </cell>
          <cell r="F47">
            <v>26</v>
          </cell>
        </row>
        <row r="48">
          <cell r="C48" t="str">
            <v>RUSDI</v>
          </cell>
          <cell r="D48" t="str">
            <v>150110411</v>
          </cell>
          <cell r="E48" t="str">
            <v>Awak I</v>
          </cell>
          <cell r="F48">
            <v>17</v>
          </cell>
        </row>
        <row r="49">
          <cell r="C49" t="str">
            <v>RUDIANTO</v>
          </cell>
          <cell r="D49" t="str">
            <v>150110410</v>
          </cell>
          <cell r="E49" t="str">
            <v>Awak I</v>
          </cell>
          <cell r="F49">
            <v>21</v>
          </cell>
        </row>
        <row r="50">
          <cell r="C50" t="str">
            <v>TAUFIK</v>
          </cell>
          <cell r="D50" t="str">
            <v>150513842</v>
          </cell>
          <cell r="E50" t="str">
            <v>Awak I</v>
          </cell>
          <cell r="F50">
            <v>19</v>
          </cell>
        </row>
        <row r="51">
          <cell r="C51" t="str">
            <v>SAMSUL ANWAR</v>
          </cell>
          <cell r="D51" t="str">
            <v>150110383</v>
          </cell>
          <cell r="E51" t="str">
            <v>Awak I</v>
          </cell>
          <cell r="F51">
            <v>19</v>
          </cell>
        </row>
        <row r="52">
          <cell r="C52" t="str">
            <v>SAYET  MARZUKI</v>
          </cell>
          <cell r="D52" t="str">
            <v>150110384</v>
          </cell>
          <cell r="E52" t="str">
            <v>Awak I</v>
          </cell>
          <cell r="F52">
            <v>20</v>
          </cell>
        </row>
        <row r="53">
          <cell r="C53" t="str">
            <v>SYAFRIZAL M. HASAN</v>
          </cell>
          <cell r="D53" t="str">
            <v>150513840</v>
          </cell>
          <cell r="E53" t="str">
            <v>Awak I</v>
          </cell>
          <cell r="F53">
            <v>18</v>
          </cell>
        </row>
        <row r="54">
          <cell r="C54" t="str">
            <v>T.KHAIRUMANSYAH</v>
          </cell>
          <cell r="D54" t="str">
            <v>150110385</v>
          </cell>
          <cell r="E54" t="str">
            <v>Awak I</v>
          </cell>
          <cell r="F54">
            <v>19</v>
          </cell>
        </row>
        <row r="55">
          <cell r="C55" t="str">
            <v>ZULFIKAR JULI</v>
          </cell>
          <cell r="D55" t="str">
            <v>150110386</v>
          </cell>
          <cell r="E55" t="str">
            <v>Awak I</v>
          </cell>
          <cell r="F55">
            <v>20</v>
          </cell>
        </row>
        <row r="56">
          <cell r="C56" t="str">
            <v>ZULKARNAINI 2</v>
          </cell>
          <cell r="D56" t="str">
            <v>150110418</v>
          </cell>
          <cell r="E56" t="str">
            <v>Awak I</v>
          </cell>
          <cell r="F56">
            <v>7</v>
          </cell>
        </row>
        <row r="57">
          <cell r="C57" t="str">
            <v>ZULFIDAR</v>
          </cell>
          <cell r="D57" t="str">
            <v>150110417</v>
          </cell>
          <cell r="E57" t="str">
            <v>Awak I</v>
          </cell>
          <cell r="F57">
            <v>16</v>
          </cell>
        </row>
        <row r="64">
          <cell r="C64" t="str">
            <v>AZHARI</v>
          </cell>
          <cell r="D64" t="str">
            <v>150110392</v>
          </cell>
          <cell r="E64" t="str">
            <v>Awak II</v>
          </cell>
          <cell r="F64">
            <v>17</v>
          </cell>
        </row>
        <row r="65">
          <cell r="C65" t="str">
            <v>AMRI JUNAIDI</v>
          </cell>
          <cell r="D65" t="str">
            <v>150110391</v>
          </cell>
          <cell r="E65" t="str">
            <v>Awak II</v>
          </cell>
          <cell r="F65">
            <v>20</v>
          </cell>
        </row>
        <row r="66">
          <cell r="C66" t="str">
            <v>CHAIRUL ASHAR</v>
          </cell>
          <cell r="D66" t="str">
            <v>150110394</v>
          </cell>
          <cell r="E66" t="str">
            <v>Awak II</v>
          </cell>
          <cell r="F66">
            <v>19</v>
          </cell>
        </row>
        <row r="67">
          <cell r="C67" t="str">
            <v>IRWAN LUBIS</v>
          </cell>
          <cell r="D67" t="str">
            <v>150110371</v>
          </cell>
          <cell r="E67" t="str">
            <v>Awak II</v>
          </cell>
          <cell r="F67">
            <v>9</v>
          </cell>
        </row>
        <row r="68">
          <cell r="C68" t="str">
            <v>ISKANDAR</v>
          </cell>
          <cell r="D68" t="str">
            <v>150110372</v>
          </cell>
          <cell r="E68" t="str">
            <v>Awak II</v>
          </cell>
          <cell r="F68">
            <v>21</v>
          </cell>
        </row>
        <row r="69">
          <cell r="C69" t="str">
            <v>MUHAMMAD HANAFIAH</v>
          </cell>
          <cell r="D69" t="str">
            <v>150110401</v>
          </cell>
          <cell r="E69" t="str">
            <v>Awak II</v>
          </cell>
          <cell r="F69">
            <v>12</v>
          </cell>
        </row>
        <row r="70">
          <cell r="C70" t="str">
            <v>MURTALA</v>
          </cell>
          <cell r="D70" t="str">
            <v>150110405</v>
          </cell>
          <cell r="E70" t="str">
            <v>Awak II</v>
          </cell>
          <cell r="F70">
            <v>18</v>
          </cell>
        </row>
        <row r="71">
          <cell r="C71" t="str">
            <v>MUSTAFA  HARUN</v>
          </cell>
          <cell r="D71" t="str">
            <v>150110407</v>
          </cell>
          <cell r="E71" t="str">
            <v>Awak II</v>
          </cell>
          <cell r="F71">
            <v>18</v>
          </cell>
        </row>
        <row r="72">
          <cell r="C72" t="str">
            <v xml:space="preserve">PONSYIK </v>
          </cell>
          <cell r="D72" t="str">
            <v>150110409</v>
          </cell>
          <cell r="E72" t="str">
            <v>Awak II</v>
          </cell>
          <cell r="F72">
            <v>14</v>
          </cell>
        </row>
        <row r="73">
          <cell r="C73" t="str">
            <v>SABIRIN</v>
          </cell>
          <cell r="D73" t="str">
            <v>150110382</v>
          </cell>
          <cell r="E73" t="str">
            <v>Awak II</v>
          </cell>
          <cell r="F73">
            <v>5</v>
          </cell>
        </row>
        <row r="74">
          <cell r="C74" t="str">
            <v>SAFRIZAL HAMDAN</v>
          </cell>
          <cell r="D74" t="str">
            <v>150110412</v>
          </cell>
          <cell r="E74" t="str">
            <v>Awak II</v>
          </cell>
          <cell r="F74">
            <v>18</v>
          </cell>
        </row>
        <row r="75">
          <cell r="C75" t="str">
            <v>SYAFRIZAL CHAIRUL</v>
          </cell>
          <cell r="D75" t="str">
            <v>150110414</v>
          </cell>
          <cell r="E75" t="str">
            <v>Awak II</v>
          </cell>
          <cell r="F75">
            <v>21</v>
          </cell>
        </row>
        <row r="76">
          <cell r="C76" t="str">
            <v>SYAH WALUDDIN</v>
          </cell>
          <cell r="D76" t="str">
            <v>150110415</v>
          </cell>
          <cell r="E76" t="str">
            <v>Awak II</v>
          </cell>
          <cell r="F76">
            <v>25</v>
          </cell>
        </row>
        <row r="77">
          <cell r="C77" t="str">
            <v>ABDI MULYA</v>
          </cell>
          <cell r="D77" t="str">
            <v>150513836</v>
          </cell>
          <cell r="E77" t="str">
            <v>Awak II</v>
          </cell>
          <cell r="F77">
            <v>18</v>
          </cell>
        </row>
        <row r="78">
          <cell r="C78" t="str">
            <v>FAZIEL SAPUTRA</v>
          </cell>
          <cell r="D78" t="str">
            <v>150513837</v>
          </cell>
          <cell r="E78" t="str">
            <v>Awak II</v>
          </cell>
          <cell r="F78">
            <v>21</v>
          </cell>
        </row>
        <row r="79">
          <cell r="C79" t="str">
            <v>MUHIBBUL KHAIRI</v>
          </cell>
          <cell r="D79" t="str">
            <v>150513838</v>
          </cell>
          <cell r="E79" t="str">
            <v>Awak II</v>
          </cell>
          <cell r="F79">
            <v>20</v>
          </cell>
        </row>
        <row r="80">
          <cell r="C80" t="str">
            <v>MUHAMMAD AKBAR</v>
          </cell>
          <cell r="D80" t="str">
            <v>150513839</v>
          </cell>
          <cell r="E80" t="str">
            <v>Awak II</v>
          </cell>
          <cell r="F80">
            <v>19</v>
          </cell>
        </row>
        <row r="81">
          <cell r="C81" t="str">
            <v>RAUL SAM</v>
          </cell>
          <cell r="D81" t="str">
            <v>150613844</v>
          </cell>
          <cell r="E81" t="str">
            <v>Awak II</v>
          </cell>
          <cell r="F81">
            <v>18</v>
          </cell>
        </row>
        <row r="82">
          <cell r="C82" t="str">
            <v>RIZKI SYANAHKRI</v>
          </cell>
          <cell r="D82" t="str">
            <v>150613845</v>
          </cell>
          <cell r="E82" t="str">
            <v>Awak II</v>
          </cell>
          <cell r="F82">
            <v>17</v>
          </cell>
        </row>
        <row r="83">
          <cell r="C83" t="str">
            <v>BUDI IRAWAN</v>
          </cell>
          <cell r="D83" t="str">
            <v>160714329</v>
          </cell>
          <cell r="E83" t="str">
            <v>Awak II</v>
          </cell>
          <cell r="F83">
            <v>22</v>
          </cell>
        </row>
        <row r="84">
          <cell r="C84" t="str">
            <v>SAMSUL BAHRI</v>
          </cell>
          <cell r="D84" t="str">
            <v>160714330</v>
          </cell>
          <cell r="E84" t="str">
            <v>Awak II</v>
          </cell>
          <cell r="F84">
            <v>19</v>
          </cell>
        </row>
        <row r="85">
          <cell r="C85" t="str">
            <v>JUFRIADI</v>
          </cell>
          <cell r="D85" t="str">
            <v>160714331</v>
          </cell>
          <cell r="E85" t="str">
            <v>Awak II</v>
          </cell>
          <cell r="F85">
            <v>17</v>
          </cell>
        </row>
        <row r="86">
          <cell r="C86" t="str">
            <v>MULHADI SAPUTRA</v>
          </cell>
          <cell r="D86" t="str">
            <v>160714332</v>
          </cell>
          <cell r="E86" t="str">
            <v>Awak II</v>
          </cell>
          <cell r="F86">
            <v>19</v>
          </cell>
        </row>
        <row r="87">
          <cell r="C87" t="str">
            <v>MUHAMMAD YUBLI</v>
          </cell>
          <cell r="D87" t="str">
            <v>160714333</v>
          </cell>
          <cell r="E87" t="str">
            <v>Awak II</v>
          </cell>
          <cell r="F87">
            <v>18</v>
          </cell>
        </row>
        <row r="88">
          <cell r="C88" t="str">
            <v>MUHAMMAD REZA</v>
          </cell>
          <cell r="D88" t="str">
            <v>160714334</v>
          </cell>
          <cell r="E88" t="str">
            <v>Awak II</v>
          </cell>
          <cell r="F88">
            <v>23</v>
          </cell>
        </row>
        <row r="89">
          <cell r="C89" t="str">
            <v>EDY SYAPUTRA</v>
          </cell>
          <cell r="D89" t="str">
            <v>160714335</v>
          </cell>
          <cell r="E89" t="str">
            <v>Awak II</v>
          </cell>
          <cell r="F89">
            <v>18</v>
          </cell>
        </row>
        <row r="90">
          <cell r="C90" t="str">
            <v>MUHAMMAD NASIR</v>
          </cell>
          <cell r="D90" t="str">
            <v>160714336</v>
          </cell>
          <cell r="E90" t="str">
            <v>Awak II</v>
          </cell>
          <cell r="F90">
            <v>23</v>
          </cell>
        </row>
        <row r="91">
          <cell r="C91" t="str">
            <v>SAFRIZAL HASYIM</v>
          </cell>
          <cell r="D91" t="str">
            <v>160714337</v>
          </cell>
          <cell r="E91" t="str">
            <v>Awak II</v>
          </cell>
          <cell r="F91">
            <v>23</v>
          </cell>
        </row>
        <row r="92">
          <cell r="C92" t="str">
            <v>SAFUANDI</v>
          </cell>
          <cell r="D92" t="str">
            <v>160714338</v>
          </cell>
          <cell r="E92" t="str">
            <v>Awak II</v>
          </cell>
          <cell r="F92">
            <v>19</v>
          </cell>
        </row>
        <row r="93">
          <cell r="C93" t="str">
            <v>ARIF HIDAYAT</v>
          </cell>
          <cell r="D93" t="str">
            <v>160714339</v>
          </cell>
          <cell r="E93" t="str">
            <v>Awak II</v>
          </cell>
          <cell r="F93">
            <v>20</v>
          </cell>
        </row>
      </sheetData>
      <sheetData sheetId="1"/>
      <sheetData sheetId="2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JI JANUARI 2017"/>
      <sheetName val="Permasalahan"/>
      <sheetName val="Sheet3"/>
    </sheetNames>
    <sheetDataSet>
      <sheetData sheetId="0">
        <row r="8">
          <cell r="C8" t="str">
            <v>HENDRO SUNARKO</v>
          </cell>
          <cell r="D8" t="str">
            <v>150110419</v>
          </cell>
          <cell r="E8" t="str">
            <v>Pws. Utama Ops</v>
          </cell>
          <cell r="F8">
            <v>23</v>
          </cell>
          <cell r="G8">
            <v>1788500</v>
          </cell>
          <cell r="H8">
            <v>330000</v>
          </cell>
          <cell r="I8">
            <v>2118500</v>
          </cell>
          <cell r="J8">
            <v>15000</v>
          </cell>
          <cell r="K8">
            <v>734740</v>
          </cell>
          <cell r="L8">
            <v>500000</v>
          </cell>
          <cell r="M8">
            <v>1579740</v>
          </cell>
          <cell r="N8">
            <v>21185</v>
          </cell>
          <cell r="O8">
            <v>42370</v>
          </cell>
          <cell r="P8">
            <v>21185</v>
          </cell>
          <cell r="Q8">
            <v>3613500</v>
          </cell>
          <cell r="R8" t="str">
            <v>1580001870609</v>
          </cell>
        </row>
        <row r="9">
          <cell r="C9" t="str">
            <v>ABDUL AZIS</v>
          </cell>
          <cell r="D9" t="str">
            <v>150110356</v>
          </cell>
          <cell r="E9" t="str">
            <v>Pws. Lapangan</v>
          </cell>
          <cell r="F9">
            <v>29</v>
          </cell>
          <cell r="G9">
            <v>1788500</v>
          </cell>
          <cell r="H9">
            <v>330000</v>
          </cell>
          <cell r="I9">
            <v>2118500</v>
          </cell>
          <cell r="J9">
            <v>8000</v>
          </cell>
          <cell r="K9">
            <v>644000</v>
          </cell>
          <cell r="L9">
            <v>250000</v>
          </cell>
          <cell r="M9">
            <v>1126000</v>
          </cell>
          <cell r="N9">
            <v>21185</v>
          </cell>
          <cell r="O9">
            <v>42370</v>
          </cell>
          <cell r="P9">
            <v>21185</v>
          </cell>
          <cell r="Q9">
            <v>3159760</v>
          </cell>
          <cell r="R9" t="str">
            <v>1580000045617</v>
          </cell>
        </row>
        <row r="10">
          <cell r="C10" t="str">
            <v>M. YUSUF KASYAH</v>
          </cell>
          <cell r="D10" t="str">
            <v>150110362</v>
          </cell>
          <cell r="E10" t="str">
            <v>Dispatcher</v>
          </cell>
          <cell r="F10">
            <v>23</v>
          </cell>
          <cell r="G10">
            <v>1788500</v>
          </cell>
          <cell r="H10">
            <v>330000</v>
          </cell>
          <cell r="I10">
            <v>2118500</v>
          </cell>
          <cell r="J10">
            <v>8000</v>
          </cell>
          <cell r="K10">
            <v>644000</v>
          </cell>
          <cell r="L10">
            <v>100000</v>
          </cell>
          <cell r="M10">
            <v>928000</v>
          </cell>
          <cell r="N10">
            <v>21185</v>
          </cell>
          <cell r="O10">
            <v>42370</v>
          </cell>
          <cell r="P10">
            <v>21185</v>
          </cell>
          <cell r="Q10">
            <v>2961760</v>
          </cell>
          <cell r="R10" t="str">
            <v>1580000046433</v>
          </cell>
        </row>
        <row r="11">
          <cell r="C11" t="str">
            <v>YUSADI</v>
          </cell>
          <cell r="D11" t="str">
            <v>150110365</v>
          </cell>
          <cell r="E11" t="str">
            <v>QHSSE / HSE Officer</v>
          </cell>
          <cell r="F11">
            <v>28</v>
          </cell>
          <cell r="G11">
            <v>1788500</v>
          </cell>
          <cell r="H11">
            <v>330000</v>
          </cell>
          <cell r="I11">
            <v>2118500</v>
          </cell>
          <cell r="J11">
            <v>8000</v>
          </cell>
          <cell r="K11">
            <v>593600</v>
          </cell>
          <cell r="L11">
            <v>100000</v>
          </cell>
          <cell r="M11">
            <v>917600</v>
          </cell>
          <cell r="N11">
            <v>21185</v>
          </cell>
          <cell r="O11">
            <v>42370</v>
          </cell>
          <cell r="P11">
            <v>21185</v>
          </cell>
          <cell r="Q11">
            <v>2951360</v>
          </cell>
          <cell r="R11" t="str">
            <v>1580001093566</v>
          </cell>
        </row>
        <row r="12">
          <cell r="C12" t="str">
            <v xml:space="preserve">DEWI ISFAYANTI </v>
          </cell>
          <cell r="D12" t="str">
            <v>150613906</v>
          </cell>
          <cell r="E12" t="str">
            <v xml:space="preserve">HRD </v>
          </cell>
          <cell r="F12">
            <v>25</v>
          </cell>
          <cell r="G12">
            <v>1788500</v>
          </cell>
          <cell r="H12">
            <v>330000</v>
          </cell>
          <cell r="I12">
            <v>2118500</v>
          </cell>
          <cell r="J12">
            <v>8000</v>
          </cell>
          <cell r="K12">
            <v>593600</v>
          </cell>
          <cell r="L12">
            <v>250000</v>
          </cell>
          <cell r="M12">
            <v>1043600</v>
          </cell>
          <cell r="N12">
            <v>21185</v>
          </cell>
          <cell r="O12">
            <v>42370</v>
          </cell>
          <cell r="P12">
            <v>21185</v>
          </cell>
          <cell r="Q12">
            <v>3077360</v>
          </cell>
          <cell r="R12" t="str">
            <v>1580002578425</v>
          </cell>
        </row>
        <row r="13">
          <cell r="C13" t="str">
            <v>IIN MURIZA</v>
          </cell>
          <cell r="D13" t="str">
            <v>150110361</v>
          </cell>
          <cell r="E13" t="str">
            <v>Pjs. Keu &amp; Adm Umum</v>
          </cell>
          <cell r="F13">
            <v>27</v>
          </cell>
          <cell r="G13">
            <v>1788500</v>
          </cell>
          <cell r="H13">
            <v>330000</v>
          </cell>
          <cell r="I13">
            <v>2118500</v>
          </cell>
          <cell r="J13">
            <v>8000</v>
          </cell>
          <cell r="K13">
            <v>593600</v>
          </cell>
          <cell r="L13">
            <v>250000</v>
          </cell>
          <cell r="M13">
            <v>1059600</v>
          </cell>
          <cell r="N13">
            <v>21185</v>
          </cell>
          <cell r="O13">
            <v>42370</v>
          </cell>
          <cell r="P13">
            <v>21185</v>
          </cell>
          <cell r="Q13">
            <v>3093360</v>
          </cell>
          <cell r="R13" t="str">
            <v>1580002570885</v>
          </cell>
        </row>
        <row r="14">
          <cell r="C14" t="str">
            <v>CUCUN HARISANDI</v>
          </cell>
          <cell r="D14" t="str">
            <v>150110359</v>
          </cell>
          <cell r="E14" t="str">
            <v>ADM Mekanik</v>
          </cell>
          <cell r="F14">
            <v>23</v>
          </cell>
          <cell r="G14">
            <v>1788500</v>
          </cell>
          <cell r="H14">
            <v>330000</v>
          </cell>
          <cell r="I14">
            <v>2118500</v>
          </cell>
          <cell r="J14">
            <v>8000</v>
          </cell>
          <cell r="K14">
            <v>593600</v>
          </cell>
          <cell r="L14">
            <v>100000</v>
          </cell>
          <cell r="M14">
            <v>877600</v>
          </cell>
          <cell r="N14">
            <v>21185</v>
          </cell>
          <cell r="O14">
            <v>42370</v>
          </cell>
          <cell r="P14">
            <v>21185</v>
          </cell>
          <cell r="Q14">
            <v>2911360</v>
          </cell>
          <cell r="R14" t="str">
            <v>9000017729089</v>
          </cell>
        </row>
        <row r="15">
          <cell r="C15" t="str">
            <v>RAJA MUNAWAR DANI</v>
          </cell>
          <cell r="D15" t="str">
            <v>150110364</v>
          </cell>
          <cell r="E15" t="str">
            <v xml:space="preserve">IT </v>
          </cell>
          <cell r="F15">
            <v>22</v>
          </cell>
          <cell r="G15">
            <v>1788500</v>
          </cell>
          <cell r="H15">
            <v>330000</v>
          </cell>
          <cell r="I15">
            <v>2118500</v>
          </cell>
          <cell r="J15">
            <v>8000</v>
          </cell>
          <cell r="K15">
            <v>593600</v>
          </cell>
          <cell r="L15">
            <v>100000</v>
          </cell>
          <cell r="M15">
            <v>869600</v>
          </cell>
          <cell r="N15">
            <v>21185</v>
          </cell>
          <cell r="O15">
            <v>42370</v>
          </cell>
          <cell r="P15">
            <v>21185</v>
          </cell>
          <cell r="Q15">
            <v>2903360</v>
          </cell>
          <cell r="R15" t="str">
            <v>1580002455459</v>
          </cell>
        </row>
        <row r="16">
          <cell r="C16" t="str">
            <v>AL KAUSAR</v>
          </cell>
          <cell r="D16" t="str">
            <v>160614273</v>
          </cell>
          <cell r="E16" t="str">
            <v>Staff Tenaga Medis</v>
          </cell>
          <cell r="F16">
            <v>26</v>
          </cell>
          <cell r="G16">
            <v>1788500</v>
          </cell>
          <cell r="H16">
            <v>330000</v>
          </cell>
          <cell r="I16">
            <v>2118500</v>
          </cell>
          <cell r="J16">
            <v>8000</v>
          </cell>
          <cell r="K16">
            <v>593600</v>
          </cell>
          <cell r="L16">
            <v>100000</v>
          </cell>
          <cell r="M16">
            <v>901600</v>
          </cell>
          <cell r="N16">
            <v>21185</v>
          </cell>
          <cell r="O16">
            <v>42370</v>
          </cell>
          <cell r="P16">
            <v>21185</v>
          </cell>
          <cell r="Q16">
            <v>2935360</v>
          </cell>
          <cell r="R16" t="str">
            <v>1580003011954</v>
          </cell>
        </row>
        <row r="17">
          <cell r="C17" t="str">
            <v>AHMAD SYAKBAN</v>
          </cell>
          <cell r="D17" t="str">
            <v>150110358</v>
          </cell>
          <cell r="E17" t="str">
            <v>Helper- Gate Keeper</v>
          </cell>
          <cell r="F17">
            <v>28</v>
          </cell>
          <cell r="G17">
            <v>1788500</v>
          </cell>
          <cell r="H17">
            <v>330000</v>
          </cell>
          <cell r="I17">
            <v>2118500</v>
          </cell>
          <cell r="J17">
            <v>5000</v>
          </cell>
          <cell r="K17">
            <v>593600</v>
          </cell>
          <cell r="L17">
            <v>100000</v>
          </cell>
          <cell r="M17">
            <v>693628</v>
          </cell>
          <cell r="N17">
            <v>21185</v>
          </cell>
          <cell r="O17">
            <v>42370</v>
          </cell>
          <cell r="P17">
            <v>21185</v>
          </cell>
          <cell r="Q17">
            <v>2727388</v>
          </cell>
          <cell r="R17" t="str">
            <v>1580002455475</v>
          </cell>
        </row>
        <row r="18">
          <cell r="C18" t="str">
            <v>ADE RAHMAD</v>
          </cell>
          <cell r="D18" t="str">
            <v>150110357</v>
          </cell>
          <cell r="E18" t="str">
            <v>Mekanik</v>
          </cell>
          <cell r="F18">
            <v>14</v>
          </cell>
          <cell r="G18">
            <v>1788500</v>
          </cell>
          <cell r="H18">
            <v>330000</v>
          </cell>
          <cell r="I18">
            <v>2118500</v>
          </cell>
          <cell r="J18">
            <v>8000</v>
          </cell>
          <cell r="K18">
            <v>593600</v>
          </cell>
          <cell r="L18">
            <v>100000</v>
          </cell>
          <cell r="M18">
            <v>805600</v>
          </cell>
          <cell r="N18">
            <v>21185</v>
          </cell>
          <cell r="O18">
            <v>42370</v>
          </cell>
          <cell r="P18">
            <v>21185</v>
          </cell>
          <cell r="Q18">
            <v>2839360</v>
          </cell>
          <cell r="R18" t="str">
            <v>9000005166609</v>
          </cell>
        </row>
        <row r="19">
          <cell r="C19" t="str">
            <v>ZULFIKAR T. ZAINAL</v>
          </cell>
          <cell r="D19" t="str">
            <v>150110366</v>
          </cell>
          <cell r="E19" t="str">
            <v>Helper -Cleaning Service</v>
          </cell>
          <cell r="F19">
            <v>23</v>
          </cell>
          <cell r="G19">
            <v>1788500</v>
          </cell>
          <cell r="H19">
            <v>330000</v>
          </cell>
          <cell r="I19">
            <v>2118500</v>
          </cell>
          <cell r="J19">
            <v>5000</v>
          </cell>
          <cell r="K19">
            <v>593600</v>
          </cell>
          <cell r="L19" t="str">
            <v>-</v>
          </cell>
          <cell r="M19">
            <v>593623</v>
          </cell>
          <cell r="N19">
            <v>21185</v>
          </cell>
          <cell r="O19">
            <v>42370</v>
          </cell>
          <cell r="P19">
            <v>21185</v>
          </cell>
          <cell r="Q19">
            <v>2627383</v>
          </cell>
          <cell r="R19" t="str">
            <v>1580002455491</v>
          </cell>
        </row>
        <row r="26">
          <cell r="C26" t="str">
            <v>ADRIANSYAH</v>
          </cell>
          <cell r="D26" t="str">
            <v>150110389</v>
          </cell>
          <cell r="E26" t="str">
            <v>Awak I</v>
          </cell>
          <cell r="F26">
            <v>11</v>
          </cell>
          <cell r="G26">
            <v>1788500</v>
          </cell>
          <cell r="H26">
            <v>330000</v>
          </cell>
          <cell r="I26">
            <v>2118500</v>
          </cell>
          <cell r="J26">
            <v>8000</v>
          </cell>
          <cell r="K26">
            <v>734740</v>
          </cell>
          <cell r="L26" t="str">
            <v>-</v>
          </cell>
          <cell r="M26">
            <v>822740</v>
          </cell>
          <cell r="N26">
            <v>21185</v>
          </cell>
          <cell r="O26">
            <v>42370</v>
          </cell>
          <cell r="P26">
            <v>21185</v>
          </cell>
          <cell r="Q26">
            <v>2856500</v>
          </cell>
          <cell r="R26" t="str">
            <v>9000005166468</v>
          </cell>
        </row>
        <row r="27">
          <cell r="C27" t="str">
            <v>ALDRIN MUSA</v>
          </cell>
          <cell r="D27" t="str">
            <v>150110390</v>
          </cell>
          <cell r="E27" t="str">
            <v>Awak I</v>
          </cell>
          <cell r="F27">
            <v>19</v>
          </cell>
          <cell r="G27">
            <v>1788500</v>
          </cell>
          <cell r="H27">
            <v>330000</v>
          </cell>
          <cell r="I27">
            <v>2118500</v>
          </cell>
          <cell r="J27">
            <v>8000</v>
          </cell>
          <cell r="K27">
            <v>734740</v>
          </cell>
          <cell r="L27" t="str">
            <v>-</v>
          </cell>
          <cell r="M27">
            <v>886740</v>
          </cell>
          <cell r="N27">
            <v>21185</v>
          </cell>
          <cell r="O27">
            <v>42370</v>
          </cell>
          <cell r="P27">
            <v>21185</v>
          </cell>
          <cell r="Q27">
            <v>2920500</v>
          </cell>
          <cell r="R27" t="str">
            <v>1580000673558</v>
          </cell>
        </row>
        <row r="28">
          <cell r="C28" t="str">
            <v>BAKHTIAR</v>
          </cell>
          <cell r="D28">
            <v>150110393</v>
          </cell>
          <cell r="E28" t="str">
            <v>Awak I</v>
          </cell>
          <cell r="F28">
            <v>18</v>
          </cell>
          <cell r="G28">
            <v>1788500</v>
          </cell>
          <cell r="H28">
            <v>330000</v>
          </cell>
          <cell r="I28">
            <v>2118500</v>
          </cell>
          <cell r="J28">
            <v>8000</v>
          </cell>
          <cell r="K28">
            <v>734740</v>
          </cell>
          <cell r="L28" t="str">
            <v>-</v>
          </cell>
          <cell r="M28">
            <v>878740</v>
          </cell>
          <cell r="N28">
            <v>21185</v>
          </cell>
          <cell r="O28">
            <v>42370</v>
          </cell>
          <cell r="P28">
            <v>21185</v>
          </cell>
          <cell r="Q28">
            <v>2912500</v>
          </cell>
          <cell r="R28" t="str">
            <v>9000005166633</v>
          </cell>
        </row>
        <row r="29">
          <cell r="C29" t="str">
            <v>INDRA</v>
          </cell>
          <cell r="D29" t="str">
            <v>150110370</v>
          </cell>
          <cell r="E29" t="str">
            <v>Awak I</v>
          </cell>
          <cell r="F29">
            <v>2</v>
          </cell>
          <cell r="G29" t="str">
            <v>-</v>
          </cell>
          <cell r="H29" t="str">
            <v>-</v>
          </cell>
          <cell r="I29">
            <v>0</v>
          </cell>
          <cell r="J29" t="str">
            <v>-</v>
          </cell>
          <cell r="K29">
            <v>61228.333333333336</v>
          </cell>
          <cell r="L29" t="str">
            <v>-</v>
          </cell>
          <cell r="M29">
            <v>61228</v>
          </cell>
          <cell r="N29" t="str">
            <v>-</v>
          </cell>
          <cell r="O29" t="str">
            <v>-</v>
          </cell>
          <cell r="P29" t="str">
            <v>-</v>
          </cell>
          <cell r="Q29">
            <v>61228</v>
          </cell>
          <cell r="R29" t="str">
            <v>1580000046987</v>
          </cell>
        </row>
        <row r="30">
          <cell r="C30" t="str">
            <v>ISHAK</v>
          </cell>
          <cell r="D30" t="str">
            <v>150110397</v>
          </cell>
          <cell r="E30" t="str">
            <v>Awak I</v>
          </cell>
          <cell r="F30">
            <v>19</v>
          </cell>
          <cell r="G30">
            <v>1788500</v>
          </cell>
          <cell r="H30">
            <v>330000</v>
          </cell>
          <cell r="I30">
            <v>2118500</v>
          </cell>
          <cell r="J30">
            <v>8000</v>
          </cell>
          <cell r="K30">
            <v>734740</v>
          </cell>
          <cell r="L30" t="str">
            <v>-</v>
          </cell>
          <cell r="M30">
            <v>886740</v>
          </cell>
          <cell r="N30">
            <v>21185</v>
          </cell>
          <cell r="O30">
            <v>42370</v>
          </cell>
          <cell r="P30">
            <v>21185</v>
          </cell>
          <cell r="Q30">
            <v>2920500</v>
          </cell>
          <cell r="R30" t="str">
            <v>9000019367656</v>
          </cell>
        </row>
        <row r="31">
          <cell r="C31" t="str">
            <v>IRWAN SAHRI</v>
          </cell>
          <cell r="D31" t="str">
            <v>150110396</v>
          </cell>
          <cell r="E31" t="str">
            <v>Awak I</v>
          </cell>
          <cell r="F31">
            <v>18</v>
          </cell>
          <cell r="G31">
            <v>1788500</v>
          </cell>
          <cell r="H31">
            <v>330000</v>
          </cell>
          <cell r="I31">
            <v>2118500</v>
          </cell>
          <cell r="J31">
            <v>8000</v>
          </cell>
          <cell r="K31">
            <v>734740</v>
          </cell>
          <cell r="L31" t="str">
            <v>-</v>
          </cell>
          <cell r="M31">
            <v>878740</v>
          </cell>
          <cell r="N31">
            <v>21185</v>
          </cell>
          <cell r="O31">
            <v>42370</v>
          </cell>
          <cell r="P31">
            <v>21185</v>
          </cell>
          <cell r="Q31">
            <v>2912500</v>
          </cell>
          <cell r="R31" t="str">
            <v>1580000385708</v>
          </cell>
        </row>
        <row r="32">
          <cell r="C32" t="str">
            <v>JULIADI</v>
          </cell>
          <cell r="D32" t="str">
            <v>150110374</v>
          </cell>
          <cell r="E32" t="str">
            <v>Awak I</v>
          </cell>
          <cell r="F32">
            <v>10</v>
          </cell>
          <cell r="G32">
            <v>1788500</v>
          </cell>
          <cell r="H32">
            <v>330000</v>
          </cell>
          <cell r="I32">
            <v>2118500</v>
          </cell>
          <cell r="J32">
            <v>8000</v>
          </cell>
          <cell r="K32">
            <v>734740</v>
          </cell>
          <cell r="L32" t="str">
            <v>-</v>
          </cell>
          <cell r="M32">
            <v>814740</v>
          </cell>
          <cell r="N32">
            <v>21185</v>
          </cell>
          <cell r="O32">
            <v>42370</v>
          </cell>
          <cell r="P32">
            <v>21185</v>
          </cell>
          <cell r="Q32">
            <v>2848500</v>
          </cell>
          <cell r="R32" t="str">
            <v>1580000045435</v>
          </cell>
        </row>
        <row r="33">
          <cell r="C33" t="str">
            <v>MAHDI ISMAIL</v>
          </cell>
          <cell r="D33" t="str">
            <v>150110375</v>
          </cell>
          <cell r="E33" t="str">
            <v>Awak I</v>
          </cell>
          <cell r="F33">
            <v>17</v>
          </cell>
          <cell r="G33">
            <v>1788500</v>
          </cell>
          <cell r="H33">
            <v>330000</v>
          </cell>
          <cell r="I33">
            <v>2118500</v>
          </cell>
          <cell r="J33">
            <v>8000</v>
          </cell>
          <cell r="K33">
            <v>734740</v>
          </cell>
          <cell r="L33" t="str">
            <v>-</v>
          </cell>
          <cell r="M33">
            <v>870740</v>
          </cell>
          <cell r="N33">
            <v>21185</v>
          </cell>
          <cell r="O33">
            <v>42370</v>
          </cell>
          <cell r="P33">
            <v>21185</v>
          </cell>
          <cell r="Q33">
            <v>2904500</v>
          </cell>
          <cell r="R33" t="str">
            <v>1580001878503</v>
          </cell>
        </row>
        <row r="34">
          <cell r="C34" t="str">
            <v>MAHDI Y</v>
          </cell>
          <cell r="D34" t="str">
            <v>150110398</v>
          </cell>
          <cell r="E34" t="str">
            <v>Awak I</v>
          </cell>
          <cell r="F34">
            <v>19</v>
          </cell>
          <cell r="G34">
            <v>1788500</v>
          </cell>
          <cell r="H34">
            <v>330000</v>
          </cell>
          <cell r="I34">
            <v>2118500</v>
          </cell>
          <cell r="J34">
            <v>8000</v>
          </cell>
          <cell r="K34">
            <v>734740</v>
          </cell>
          <cell r="L34" t="str">
            <v>-</v>
          </cell>
          <cell r="M34">
            <v>886740</v>
          </cell>
          <cell r="N34">
            <v>21185</v>
          </cell>
          <cell r="O34">
            <v>42370</v>
          </cell>
          <cell r="P34">
            <v>21185</v>
          </cell>
          <cell r="Q34">
            <v>2920500</v>
          </cell>
          <cell r="R34" t="str">
            <v>1580001070481</v>
          </cell>
        </row>
        <row r="35">
          <cell r="C35" t="str">
            <v>MARZUKI</v>
          </cell>
          <cell r="D35" t="str">
            <v>150110376</v>
          </cell>
          <cell r="E35" t="str">
            <v>Awak I</v>
          </cell>
          <cell r="F35">
            <v>17</v>
          </cell>
          <cell r="G35">
            <v>1788500</v>
          </cell>
          <cell r="H35">
            <v>330000</v>
          </cell>
          <cell r="I35">
            <v>2118500</v>
          </cell>
          <cell r="J35">
            <v>8000</v>
          </cell>
          <cell r="K35">
            <v>734740</v>
          </cell>
          <cell r="L35" t="str">
            <v>-</v>
          </cell>
          <cell r="M35">
            <v>870740</v>
          </cell>
          <cell r="N35">
            <v>21185</v>
          </cell>
          <cell r="O35">
            <v>42370</v>
          </cell>
          <cell r="P35">
            <v>21185</v>
          </cell>
          <cell r="Q35">
            <v>2904500</v>
          </cell>
          <cell r="R35" t="str">
            <v>1580000045633</v>
          </cell>
        </row>
        <row r="36">
          <cell r="C36" t="str">
            <v>MAWARDI A MUTHALIB</v>
          </cell>
          <cell r="D36" t="str">
            <v>150110377</v>
          </cell>
          <cell r="E36" t="str">
            <v>Awak I</v>
          </cell>
          <cell r="F36">
            <v>14</v>
          </cell>
          <cell r="G36">
            <v>1788500</v>
          </cell>
          <cell r="H36">
            <v>330000</v>
          </cell>
          <cell r="I36">
            <v>2118500</v>
          </cell>
          <cell r="J36">
            <v>8000</v>
          </cell>
          <cell r="K36">
            <v>734740</v>
          </cell>
          <cell r="L36" t="str">
            <v>-</v>
          </cell>
          <cell r="M36">
            <v>846740</v>
          </cell>
          <cell r="N36">
            <v>21185</v>
          </cell>
          <cell r="O36">
            <v>42370</v>
          </cell>
          <cell r="P36">
            <v>21185</v>
          </cell>
          <cell r="Q36">
            <v>2880500</v>
          </cell>
          <cell r="R36" t="str">
            <v>1580000046631</v>
          </cell>
        </row>
        <row r="37">
          <cell r="C37" t="str">
            <v>MANDAHRI ABDULLAH</v>
          </cell>
          <cell r="D37" t="str">
            <v>150110399</v>
          </cell>
          <cell r="E37" t="str">
            <v>Awak I</v>
          </cell>
          <cell r="F37">
            <v>19</v>
          </cell>
          <cell r="G37">
            <v>1788500</v>
          </cell>
          <cell r="H37">
            <v>330000</v>
          </cell>
          <cell r="I37">
            <v>2118500</v>
          </cell>
          <cell r="J37">
            <v>8000</v>
          </cell>
          <cell r="K37">
            <v>734740</v>
          </cell>
          <cell r="L37" t="str">
            <v>-</v>
          </cell>
          <cell r="M37">
            <v>886740</v>
          </cell>
          <cell r="N37">
            <v>21185</v>
          </cell>
          <cell r="O37">
            <v>42370</v>
          </cell>
          <cell r="P37">
            <v>21185</v>
          </cell>
          <cell r="Q37">
            <v>2920500</v>
          </cell>
          <cell r="R37" t="str">
            <v>1580000045526</v>
          </cell>
        </row>
        <row r="38">
          <cell r="C38" t="str">
            <v>MUHAMMAD</v>
          </cell>
          <cell r="D38" t="str">
            <v>150110378</v>
          </cell>
          <cell r="E38" t="str">
            <v>Awak I</v>
          </cell>
          <cell r="F38">
            <v>17</v>
          </cell>
          <cell r="G38">
            <v>1788500</v>
          </cell>
          <cell r="H38">
            <v>330000</v>
          </cell>
          <cell r="I38">
            <v>2118500</v>
          </cell>
          <cell r="J38">
            <v>8000</v>
          </cell>
          <cell r="K38">
            <v>734740</v>
          </cell>
          <cell r="L38" t="str">
            <v>-</v>
          </cell>
          <cell r="M38">
            <v>870740</v>
          </cell>
          <cell r="N38">
            <v>21185</v>
          </cell>
          <cell r="O38">
            <v>42370</v>
          </cell>
          <cell r="P38">
            <v>21185</v>
          </cell>
          <cell r="Q38">
            <v>2904500</v>
          </cell>
          <cell r="R38" t="str">
            <v>1580000045609</v>
          </cell>
        </row>
        <row r="39">
          <cell r="C39" t="str">
            <v>MUHAMMAD ABRAR</v>
          </cell>
          <cell r="D39" t="str">
            <v>150110400</v>
          </cell>
          <cell r="E39" t="str">
            <v>Awak I</v>
          </cell>
          <cell r="F39">
            <v>12</v>
          </cell>
          <cell r="G39">
            <v>1788500</v>
          </cell>
          <cell r="H39">
            <v>330000</v>
          </cell>
          <cell r="I39">
            <v>2118500</v>
          </cell>
          <cell r="J39">
            <v>8000</v>
          </cell>
          <cell r="K39">
            <v>734740</v>
          </cell>
          <cell r="L39" t="str">
            <v>-</v>
          </cell>
          <cell r="M39">
            <v>830740</v>
          </cell>
          <cell r="N39">
            <v>21185</v>
          </cell>
          <cell r="O39">
            <v>42370</v>
          </cell>
          <cell r="P39">
            <v>21185</v>
          </cell>
          <cell r="Q39">
            <v>2864500</v>
          </cell>
          <cell r="R39" t="str">
            <v>1580001589050</v>
          </cell>
        </row>
        <row r="40">
          <cell r="C40" t="str">
            <v>MUSLIADI</v>
          </cell>
          <cell r="D40" t="str">
            <v>150110406</v>
          </cell>
          <cell r="E40" t="str">
            <v>Awak I</v>
          </cell>
          <cell r="F40">
            <v>22</v>
          </cell>
          <cell r="G40">
            <v>1788500</v>
          </cell>
          <cell r="H40">
            <v>330000</v>
          </cell>
          <cell r="I40">
            <v>2118500</v>
          </cell>
          <cell r="J40">
            <v>8000</v>
          </cell>
          <cell r="K40">
            <v>734740</v>
          </cell>
          <cell r="L40" t="str">
            <v>-</v>
          </cell>
          <cell r="M40">
            <v>910740</v>
          </cell>
          <cell r="N40">
            <v>21185</v>
          </cell>
          <cell r="O40">
            <v>42370</v>
          </cell>
          <cell r="P40">
            <v>42370</v>
          </cell>
          <cell r="Q40">
            <v>2923315</v>
          </cell>
          <cell r="R40" t="str">
            <v>1050001327539</v>
          </cell>
        </row>
        <row r="41">
          <cell r="C41" t="str">
            <v>MUHARDI</v>
          </cell>
          <cell r="D41" t="str">
            <v>150110403</v>
          </cell>
          <cell r="E41" t="str">
            <v>Awak I</v>
          </cell>
          <cell r="F41">
            <v>19</v>
          </cell>
          <cell r="G41">
            <v>1788500</v>
          </cell>
          <cell r="H41">
            <v>330000</v>
          </cell>
          <cell r="I41">
            <v>2118500</v>
          </cell>
          <cell r="J41">
            <v>8000</v>
          </cell>
          <cell r="K41">
            <v>734740</v>
          </cell>
          <cell r="L41" t="str">
            <v>-</v>
          </cell>
          <cell r="M41">
            <v>886740</v>
          </cell>
          <cell r="N41">
            <v>21185</v>
          </cell>
          <cell r="O41">
            <v>42370</v>
          </cell>
          <cell r="P41">
            <v>21185</v>
          </cell>
          <cell r="Q41">
            <v>2920500</v>
          </cell>
          <cell r="R41" t="str">
            <v>1580000045682</v>
          </cell>
        </row>
        <row r="42">
          <cell r="C42" t="str">
            <v>MULYADI</v>
          </cell>
          <cell r="D42" t="str">
            <v>150110404</v>
          </cell>
          <cell r="E42" t="str">
            <v>Awak I</v>
          </cell>
          <cell r="F42">
            <v>16</v>
          </cell>
          <cell r="G42">
            <v>1788500</v>
          </cell>
          <cell r="H42">
            <v>330000</v>
          </cell>
          <cell r="I42">
            <v>2118500</v>
          </cell>
          <cell r="J42">
            <v>8000</v>
          </cell>
          <cell r="K42">
            <v>734740</v>
          </cell>
          <cell r="L42" t="str">
            <v>-</v>
          </cell>
          <cell r="M42">
            <v>862740</v>
          </cell>
          <cell r="N42">
            <v>21185</v>
          </cell>
          <cell r="O42">
            <v>42370</v>
          </cell>
          <cell r="P42">
            <v>21185</v>
          </cell>
          <cell r="Q42">
            <v>2896500</v>
          </cell>
          <cell r="R42" t="str">
            <v>1580002455517</v>
          </cell>
        </row>
        <row r="43">
          <cell r="C43" t="str">
            <v>MUNTASIR M.HASAN</v>
          </cell>
          <cell r="D43" t="str">
            <v>150513843</v>
          </cell>
          <cell r="E43" t="str">
            <v>Awak I</v>
          </cell>
          <cell r="F43">
            <v>15</v>
          </cell>
          <cell r="G43">
            <v>1788500</v>
          </cell>
          <cell r="H43">
            <v>330000</v>
          </cell>
          <cell r="I43">
            <v>2118500</v>
          </cell>
          <cell r="J43">
            <v>8000</v>
          </cell>
          <cell r="K43">
            <v>734740</v>
          </cell>
          <cell r="L43" t="str">
            <v>-</v>
          </cell>
          <cell r="M43">
            <v>854740</v>
          </cell>
          <cell r="N43">
            <v>21185</v>
          </cell>
          <cell r="O43">
            <v>42370</v>
          </cell>
          <cell r="P43">
            <v>21185</v>
          </cell>
          <cell r="Q43">
            <v>2888500</v>
          </cell>
          <cell r="R43" t="str">
            <v>9000013125613</v>
          </cell>
        </row>
        <row r="44">
          <cell r="C44" t="str">
            <v>MUSLIADI LABANIA</v>
          </cell>
          <cell r="D44" t="str">
            <v>150110379</v>
          </cell>
          <cell r="E44" t="str">
            <v>Awak I</v>
          </cell>
          <cell r="F44">
            <v>21</v>
          </cell>
          <cell r="G44">
            <v>1788500</v>
          </cell>
          <cell r="H44">
            <v>330000</v>
          </cell>
          <cell r="I44">
            <v>2118500</v>
          </cell>
          <cell r="J44">
            <v>8000</v>
          </cell>
          <cell r="K44">
            <v>734740</v>
          </cell>
          <cell r="L44" t="str">
            <v>-</v>
          </cell>
          <cell r="M44">
            <v>902740</v>
          </cell>
          <cell r="N44">
            <v>21185</v>
          </cell>
          <cell r="O44">
            <v>42370</v>
          </cell>
          <cell r="P44">
            <v>21185</v>
          </cell>
          <cell r="Q44">
            <v>2936500</v>
          </cell>
          <cell r="R44" t="str">
            <v>1580001398841</v>
          </cell>
        </row>
        <row r="45">
          <cell r="C45" t="str">
            <v>MUSMULIADI</v>
          </cell>
          <cell r="D45" t="str">
            <v>150110380</v>
          </cell>
          <cell r="E45" t="str">
            <v>Awak I</v>
          </cell>
          <cell r="F45">
            <v>16</v>
          </cell>
          <cell r="G45">
            <v>1788500</v>
          </cell>
          <cell r="H45">
            <v>330000</v>
          </cell>
          <cell r="I45">
            <v>2118500</v>
          </cell>
          <cell r="J45">
            <v>8000</v>
          </cell>
          <cell r="K45">
            <v>734740</v>
          </cell>
          <cell r="L45" t="str">
            <v>-</v>
          </cell>
          <cell r="M45">
            <v>862740</v>
          </cell>
          <cell r="N45">
            <v>21185</v>
          </cell>
          <cell r="O45">
            <v>42370</v>
          </cell>
          <cell r="P45">
            <v>21185</v>
          </cell>
          <cell r="Q45">
            <v>2896500</v>
          </cell>
          <cell r="R45" t="str">
            <v>1580000046466</v>
          </cell>
        </row>
        <row r="46">
          <cell r="C46" t="str">
            <v>NAZARUDDIN</v>
          </cell>
          <cell r="D46" t="str">
            <v>150110381</v>
          </cell>
          <cell r="E46" t="str">
            <v>Awak I</v>
          </cell>
          <cell r="F46">
            <v>17</v>
          </cell>
          <cell r="G46">
            <v>1788500</v>
          </cell>
          <cell r="H46">
            <v>330000</v>
          </cell>
          <cell r="I46">
            <v>2118500</v>
          </cell>
          <cell r="J46">
            <v>8000</v>
          </cell>
          <cell r="K46">
            <v>734740</v>
          </cell>
          <cell r="L46" t="str">
            <v>-</v>
          </cell>
          <cell r="M46">
            <v>870740</v>
          </cell>
          <cell r="N46">
            <v>21185</v>
          </cell>
          <cell r="O46">
            <v>42370</v>
          </cell>
          <cell r="P46">
            <v>21185</v>
          </cell>
          <cell r="Q46">
            <v>2904500</v>
          </cell>
          <cell r="R46" t="str">
            <v>1580000159764</v>
          </cell>
        </row>
        <row r="47">
          <cell r="C47" t="str">
            <v>JUHARDI</v>
          </cell>
          <cell r="D47" t="str">
            <v>150110373</v>
          </cell>
          <cell r="E47" t="str">
            <v>Awak I</v>
          </cell>
          <cell r="F47">
            <v>16</v>
          </cell>
          <cell r="G47">
            <v>1788500</v>
          </cell>
          <cell r="H47">
            <v>330000</v>
          </cell>
          <cell r="I47">
            <v>2118500</v>
          </cell>
          <cell r="J47">
            <v>8000</v>
          </cell>
          <cell r="K47">
            <v>734740</v>
          </cell>
          <cell r="L47" t="str">
            <v>-</v>
          </cell>
          <cell r="M47">
            <v>862740</v>
          </cell>
          <cell r="N47">
            <v>21185</v>
          </cell>
          <cell r="O47">
            <v>42370</v>
          </cell>
          <cell r="P47">
            <v>21185</v>
          </cell>
          <cell r="Q47">
            <v>2896500</v>
          </cell>
          <cell r="R47" t="str">
            <v>9000017564049</v>
          </cell>
        </row>
        <row r="48">
          <cell r="C48" t="str">
            <v>RUDIANTO</v>
          </cell>
          <cell r="D48" t="str">
            <v>150110410</v>
          </cell>
          <cell r="E48" t="str">
            <v>Awak I</v>
          </cell>
          <cell r="F48">
            <v>18</v>
          </cell>
          <cell r="G48">
            <v>1788500</v>
          </cell>
          <cell r="H48">
            <v>330000</v>
          </cell>
          <cell r="I48">
            <v>2118500</v>
          </cell>
          <cell r="J48">
            <v>8000</v>
          </cell>
          <cell r="K48">
            <v>734740</v>
          </cell>
          <cell r="L48" t="str">
            <v>-</v>
          </cell>
          <cell r="M48">
            <v>878740</v>
          </cell>
          <cell r="N48">
            <v>21185</v>
          </cell>
          <cell r="O48">
            <v>42370</v>
          </cell>
          <cell r="P48">
            <v>21185</v>
          </cell>
          <cell r="Q48">
            <v>2912500</v>
          </cell>
          <cell r="R48" t="str">
            <v>1580002455376</v>
          </cell>
        </row>
        <row r="49">
          <cell r="C49" t="str">
            <v>TAUFIK</v>
          </cell>
          <cell r="D49" t="str">
            <v>150513842</v>
          </cell>
          <cell r="E49" t="str">
            <v>Awak I</v>
          </cell>
          <cell r="F49">
            <v>21</v>
          </cell>
          <cell r="G49">
            <v>1788500</v>
          </cell>
          <cell r="H49">
            <v>330000</v>
          </cell>
          <cell r="I49">
            <v>2118500</v>
          </cell>
          <cell r="J49">
            <v>8000</v>
          </cell>
          <cell r="K49">
            <v>734740</v>
          </cell>
          <cell r="L49" t="str">
            <v>-</v>
          </cell>
          <cell r="M49">
            <v>902740</v>
          </cell>
          <cell r="N49">
            <v>21185</v>
          </cell>
          <cell r="O49">
            <v>42370</v>
          </cell>
          <cell r="P49">
            <v>21185</v>
          </cell>
          <cell r="Q49">
            <v>2936500</v>
          </cell>
          <cell r="R49" t="str">
            <v>1580002578474</v>
          </cell>
        </row>
        <row r="50">
          <cell r="C50" t="str">
            <v>SAMSUL ANWAR</v>
          </cell>
          <cell r="D50" t="str">
            <v>150110383</v>
          </cell>
          <cell r="E50" t="str">
            <v>Awak I</v>
          </cell>
          <cell r="F50">
            <v>22</v>
          </cell>
          <cell r="G50">
            <v>1788500</v>
          </cell>
          <cell r="H50">
            <v>330000</v>
          </cell>
          <cell r="I50">
            <v>2118500</v>
          </cell>
          <cell r="J50">
            <v>8000</v>
          </cell>
          <cell r="K50">
            <v>734740</v>
          </cell>
          <cell r="L50" t="str">
            <v>-</v>
          </cell>
          <cell r="M50">
            <v>910740</v>
          </cell>
          <cell r="N50">
            <v>21185</v>
          </cell>
          <cell r="O50">
            <v>42370</v>
          </cell>
          <cell r="P50">
            <v>21185</v>
          </cell>
          <cell r="Q50">
            <v>2944500</v>
          </cell>
          <cell r="R50" t="str">
            <v>1580000114439</v>
          </cell>
        </row>
        <row r="51">
          <cell r="C51" t="str">
            <v>SAYET  MARZUKI</v>
          </cell>
          <cell r="D51" t="str">
            <v>150110384</v>
          </cell>
          <cell r="E51" t="str">
            <v>Awak I</v>
          </cell>
          <cell r="F51">
            <v>14</v>
          </cell>
          <cell r="G51">
            <v>1788500</v>
          </cell>
          <cell r="H51">
            <v>330000</v>
          </cell>
          <cell r="I51">
            <v>2118500</v>
          </cell>
          <cell r="J51">
            <v>8000</v>
          </cell>
          <cell r="K51">
            <v>734740</v>
          </cell>
          <cell r="L51" t="str">
            <v>-</v>
          </cell>
          <cell r="M51">
            <v>846740</v>
          </cell>
          <cell r="N51">
            <v>21185</v>
          </cell>
          <cell r="O51">
            <v>42370</v>
          </cell>
          <cell r="P51">
            <v>21185</v>
          </cell>
          <cell r="Q51">
            <v>2880500</v>
          </cell>
          <cell r="R51" t="str">
            <v>1580001416833</v>
          </cell>
        </row>
        <row r="52">
          <cell r="C52" t="str">
            <v>SYAFRIZAL M. HASAN</v>
          </cell>
          <cell r="D52" t="str">
            <v>150513840</v>
          </cell>
          <cell r="E52" t="str">
            <v>Awak I</v>
          </cell>
          <cell r="F52">
            <v>17</v>
          </cell>
          <cell r="G52">
            <v>1788500</v>
          </cell>
          <cell r="H52">
            <v>330000</v>
          </cell>
          <cell r="I52">
            <v>2118500</v>
          </cell>
          <cell r="J52">
            <v>8000</v>
          </cell>
          <cell r="K52">
            <v>734740</v>
          </cell>
          <cell r="L52" t="str">
            <v>-</v>
          </cell>
          <cell r="M52">
            <v>870740</v>
          </cell>
          <cell r="N52">
            <v>21185</v>
          </cell>
          <cell r="O52">
            <v>42370</v>
          </cell>
          <cell r="P52">
            <v>21185</v>
          </cell>
          <cell r="Q52">
            <v>2904500</v>
          </cell>
          <cell r="R52" t="str">
            <v>1580002573194</v>
          </cell>
        </row>
        <row r="53">
          <cell r="C53" t="str">
            <v>T.KHAIRUMANSYAH</v>
          </cell>
          <cell r="D53" t="str">
            <v>150110385</v>
          </cell>
          <cell r="E53" t="str">
            <v>Awak I</v>
          </cell>
          <cell r="F53">
            <v>16</v>
          </cell>
          <cell r="G53">
            <v>1788500</v>
          </cell>
          <cell r="H53">
            <v>330000</v>
          </cell>
          <cell r="I53">
            <v>2118500</v>
          </cell>
          <cell r="J53">
            <v>8000</v>
          </cell>
          <cell r="K53">
            <v>734740</v>
          </cell>
          <cell r="L53" t="str">
            <v>-</v>
          </cell>
          <cell r="M53">
            <v>862740</v>
          </cell>
          <cell r="N53">
            <v>21185</v>
          </cell>
          <cell r="O53">
            <v>42370</v>
          </cell>
          <cell r="P53">
            <v>21185</v>
          </cell>
          <cell r="Q53">
            <v>2896500</v>
          </cell>
          <cell r="R53" t="str">
            <v>1580000114413</v>
          </cell>
        </row>
        <row r="54">
          <cell r="C54" t="str">
            <v>ZULFIKAR JULI</v>
          </cell>
          <cell r="D54" t="str">
            <v>150110386</v>
          </cell>
          <cell r="E54" t="str">
            <v>Awak I</v>
          </cell>
          <cell r="F54">
            <v>11</v>
          </cell>
          <cell r="G54">
            <v>1788500</v>
          </cell>
          <cell r="H54">
            <v>330000</v>
          </cell>
          <cell r="I54">
            <v>2118500</v>
          </cell>
          <cell r="J54">
            <v>8000</v>
          </cell>
          <cell r="K54">
            <v>734740</v>
          </cell>
          <cell r="L54" t="str">
            <v>-</v>
          </cell>
          <cell r="M54">
            <v>822740</v>
          </cell>
          <cell r="N54">
            <v>21185</v>
          </cell>
          <cell r="O54">
            <v>42370</v>
          </cell>
          <cell r="P54">
            <v>21185</v>
          </cell>
          <cell r="Q54">
            <v>2856500</v>
          </cell>
          <cell r="R54" t="str">
            <v>1580000045799</v>
          </cell>
        </row>
        <row r="55">
          <cell r="C55" t="str">
            <v>ZULKARNAINI 2</v>
          </cell>
          <cell r="D55" t="str">
            <v>150110418</v>
          </cell>
          <cell r="E55" t="str">
            <v>Awak I</v>
          </cell>
          <cell r="F55">
            <v>6</v>
          </cell>
          <cell r="G55">
            <v>1788500</v>
          </cell>
          <cell r="H55">
            <v>330000</v>
          </cell>
          <cell r="I55">
            <v>2118500</v>
          </cell>
          <cell r="J55">
            <v>8000</v>
          </cell>
          <cell r="K55">
            <v>734740</v>
          </cell>
          <cell r="L55" t="str">
            <v>-</v>
          </cell>
          <cell r="M55">
            <v>782740</v>
          </cell>
          <cell r="N55">
            <v>21185</v>
          </cell>
          <cell r="O55">
            <v>42370</v>
          </cell>
          <cell r="P55">
            <v>21185</v>
          </cell>
          <cell r="Q55">
            <v>2816500</v>
          </cell>
          <cell r="R55" t="str">
            <v>1580002455467</v>
          </cell>
        </row>
        <row r="56">
          <cell r="C56" t="str">
            <v>ZULFIDAR</v>
          </cell>
          <cell r="D56" t="str">
            <v>150110417</v>
          </cell>
          <cell r="E56" t="str">
            <v>Awak I</v>
          </cell>
          <cell r="F56">
            <v>16</v>
          </cell>
          <cell r="G56">
            <v>1788500</v>
          </cell>
          <cell r="H56">
            <v>330000</v>
          </cell>
          <cell r="I56">
            <v>2118500</v>
          </cell>
          <cell r="J56">
            <v>8000</v>
          </cell>
          <cell r="K56">
            <v>734740</v>
          </cell>
          <cell r="L56" t="str">
            <v>-</v>
          </cell>
          <cell r="M56">
            <v>862740</v>
          </cell>
          <cell r="N56">
            <v>21185</v>
          </cell>
          <cell r="O56">
            <v>42370</v>
          </cell>
          <cell r="P56">
            <v>21185</v>
          </cell>
          <cell r="Q56">
            <v>2896500</v>
          </cell>
          <cell r="R56" t="str">
            <v>1080012172004</v>
          </cell>
        </row>
        <row r="63">
          <cell r="C63" t="str">
            <v>AZHARI</v>
          </cell>
          <cell r="D63" t="str">
            <v>150110392</v>
          </cell>
          <cell r="E63" t="str">
            <v>Awak II</v>
          </cell>
          <cell r="F63">
            <v>17</v>
          </cell>
          <cell r="G63">
            <v>1788500</v>
          </cell>
          <cell r="H63">
            <v>330000</v>
          </cell>
          <cell r="I63">
            <v>2118500</v>
          </cell>
          <cell r="J63">
            <v>4000</v>
          </cell>
          <cell r="K63">
            <v>661266</v>
          </cell>
          <cell r="L63" t="str">
            <v>-</v>
          </cell>
          <cell r="M63">
            <v>729266</v>
          </cell>
          <cell r="N63">
            <v>21185</v>
          </cell>
          <cell r="O63">
            <v>42370</v>
          </cell>
          <cell r="P63">
            <v>21185</v>
          </cell>
          <cell r="Q63">
            <v>2763026</v>
          </cell>
          <cell r="R63" t="str">
            <v>1580002455400</v>
          </cell>
        </row>
        <row r="64">
          <cell r="C64" t="str">
            <v>AMRI JUNAIDI</v>
          </cell>
          <cell r="D64" t="str">
            <v>150110391</v>
          </cell>
          <cell r="E64" t="str">
            <v>Awak II</v>
          </cell>
          <cell r="F64">
            <v>18</v>
          </cell>
          <cell r="G64">
            <v>1788500</v>
          </cell>
          <cell r="H64">
            <v>330000</v>
          </cell>
          <cell r="I64">
            <v>2118500</v>
          </cell>
          <cell r="J64">
            <v>4000</v>
          </cell>
          <cell r="K64">
            <v>661266</v>
          </cell>
          <cell r="L64" t="str">
            <v>-</v>
          </cell>
          <cell r="M64">
            <v>733266</v>
          </cell>
          <cell r="N64">
            <v>21185</v>
          </cell>
          <cell r="O64">
            <v>42370</v>
          </cell>
          <cell r="P64">
            <v>21185</v>
          </cell>
          <cell r="Q64">
            <v>2767026</v>
          </cell>
          <cell r="R64" t="str">
            <v>1580001016674</v>
          </cell>
        </row>
        <row r="65">
          <cell r="C65" t="str">
            <v>CHAIRUL ASHAR</v>
          </cell>
          <cell r="D65" t="str">
            <v>150110394</v>
          </cell>
          <cell r="E65" t="str">
            <v>Awak II</v>
          </cell>
          <cell r="F65">
            <v>18</v>
          </cell>
          <cell r="G65">
            <v>1788500</v>
          </cell>
          <cell r="H65">
            <v>330000</v>
          </cell>
          <cell r="I65">
            <v>2118500</v>
          </cell>
          <cell r="J65">
            <v>4000</v>
          </cell>
          <cell r="K65">
            <v>661266</v>
          </cell>
          <cell r="L65" t="str">
            <v>-</v>
          </cell>
          <cell r="M65">
            <v>733266</v>
          </cell>
          <cell r="N65">
            <v>21185</v>
          </cell>
          <cell r="O65">
            <v>42370</v>
          </cell>
          <cell r="P65">
            <v>21185</v>
          </cell>
          <cell r="Q65">
            <v>2767026</v>
          </cell>
          <cell r="R65" t="str">
            <v>1580000047027</v>
          </cell>
        </row>
        <row r="66">
          <cell r="C66" t="str">
            <v>IRWAN LUBIS</v>
          </cell>
          <cell r="D66" t="str">
            <v>150110371</v>
          </cell>
          <cell r="E66" t="str">
            <v>Awak II</v>
          </cell>
          <cell r="F66">
            <v>14</v>
          </cell>
          <cell r="G66">
            <v>1788500</v>
          </cell>
          <cell r="H66">
            <v>330000</v>
          </cell>
          <cell r="I66">
            <v>2118500</v>
          </cell>
          <cell r="J66">
            <v>4000</v>
          </cell>
          <cell r="K66">
            <v>661266</v>
          </cell>
          <cell r="L66" t="str">
            <v>-</v>
          </cell>
          <cell r="M66">
            <v>717266</v>
          </cell>
          <cell r="N66">
            <v>21185</v>
          </cell>
          <cell r="O66">
            <v>42370</v>
          </cell>
          <cell r="P66">
            <v>21185</v>
          </cell>
          <cell r="Q66">
            <v>2751026</v>
          </cell>
          <cell r="R66" t="str">
            <v>1580000588103</v>
          </cell>
        </row>
        <row r="67">
          <cell r="C67" t="str">
            <v>ISKANDAR</v>
          </cell>
          <cell r="D67" t="str">
            <v>150110372</v>
          </cell>
          <cell r="E67" t="str">
            <v>Awak II</v>
          </cell>
          <cell r="F67">
            <v>7</v>
          </cell>
          <cell r="G67">
            <v>1788500</v>
          </cell>
          <cell r="H67">
            <v>330000</v>
          </cell>
          <cell r="I67">
            <v>2118500</v>
          </cell>
          <cell r="J67">
            <v>4000</v>
          </cell>
          <cell r="K67">
            <v>661266</v>
          </cell>
          <cell r="L67" t="str">
            <v>-</v>
          </cell>
          <cell r="M67">
            <v>689266</v>
          </cell>
          <cell r="N67">
            <v>21185</v>
          </cell>
          <cell r="O67">
            <v>42370</v>
          </cell>
          <cell r="P67">
            <v>21185</v>
          </cell>
          <cell r="Q67">
            <v>2723026</v>
          </cell>
          <cell r="R67" t="str">
            <v>1580000047019</v>
          </cell>
        </row>
        <row r="68">
          <cell r="C68" t="str">
            <v>MUHAMMAD HANAFIAH</v>
          </cell>
          <cell r="D68" t="str">
            <v>150110401</v>
          </cell>
          <cell r="E68" t="str">
            <v>Awak II</v>
          </cell>
          <cell r="F68">
            <v>18</v>
          </cell>
          <cell r="G68">
            <v>1788500</v>
          </cell>
          <cell r="H68">
            <v>330000</v>
          </cell>
          <cell r="I68">
            <v>2118500</v>
          </cell>
          <cell r="J68">
            <v>4000</v>
          </cell>
          <cell r="K68">
            <v>661266</v>
          </cell>
          <cell r="L68" t="str">
            <v>-</v>
          </cell>
          <cell r="M68">
            <v>733266</v>
          </cell>
          <cell r="N68">
            <v>21185</v>
          </cell>
          <cell r="O68">
            <v>42370</v>
          </cell>
          <cell r="P68">
            <v>21185</v>
          </cell>
          <cell r="Q68">
            <v>2767026</v>
          </cell>
          <cell r="R68" t="str">
            <v>9000005166492</v>
          </cell>
        </row>
        <row r="69">
          <cell r="C69" t="str">
            <v>MURTALA</v>
          </cell>
          <cell r="D69" t="str">
            <v>150110405</v>
          </cell>
          <cell r="E69" t="str">
            <v>Awak II</v>
          </cell>
          <cell r="F69">
            <v>17</v>
          </cell>
          <cell r="G69">
            <v>1788500</v>
          </cell>
          <cell r="H69">
            <v>330000</v>
          </cell>
          <cell r="I69">
            <v>2118500</v>
          </cell>
          <cell r="J69">
            <v>4000</v>
          </cell>
          <cell r="K69">
            <v>661266</v>
          </cell>
          <cell r="L69" t="str">
            <v>-</v>
          </cell>
          <cell r="M69">
            <v>729266</v>
          </cell>
          <cell r="N69">
            <v>21185</v>
          </cell>
          <cell r="O69">
            <v>42370</v>
          </cell>
          <cell r="P69">
            <v>21185</v>
          </cell>
          <cell r="Q69">
            <v>2763026</v>
          </cell>
          <cell r="R69" t="str">
            <v>1580000045484</v>
          </cell>
        </row>
        <row r="70">
          <cell r="C70" t="str">
            <v>MUSTAFA  HARUN</v>
          </cell>
          <cell r="D70" t="str">
            <v>150110407</v>
          </cell>
          <cell r="E70" t="str">
            <v>Awak II</v>
          </cell>
          <cell r="F70">
            <v>13</v>
          </cell>
          <cell r="G70">
            <v>1788500</v>
          </cell>
          <cell r="H70">
            <v>330000</v>
          </cell>
          <cell r="I70">
            <v>2118500</v>
          </cell>
          <cell r="J70">
            <v>4000</v>
          </cell>
          <cell r="K70">
            <v>661266</v>
          </cell>
          <cell r="L70" t="str">
            <v>-</v>
          </cell>
          <cell r="M70">
            <v>713266</v>
          </cell>
          <cell r="N70">
            <v>21185</v>
          </cell>
          <cell r="O70">
            <v>42370</v>
          </cell>
          <cell r="P70">
            <v>21185</v>
          </cell>
          <cell r="Q70">
            <v>2747026</v>
          </cell>
          <cell r="R70" t="str">
            <v>1580000730630</v>
          </cell>
        </row>
        <row r="71">
          <cell r="C71" t="str">
            <v xml:space="preserve">PONSYIK </v>
          </cell>
          <cell r="D71" t="str">
            <v>150110409</v>
          </cell>
          <cell r="E71" t="str">
            <v>Awak II</v>
          </cell>
          <cell r="F71">
            <v>14</v>
          </cell>
          <cell r="G71">
            <v>1788500</v>
          </cell>
          <cell r="H71">
            <v>330000</v>
          </cell>
          <cell r="I71">
            <v>2118500</v>
          </cell>
          <cell r="J71">
            <v>4000</v>
          </cell>
          <cell r="K71">
            <v>661266</v>
          </cell>
          <cell r="L71" t="str">
            <v>-</v>
          </cell>
          <cell r="M71">
            <v>717266</v>
          </cell>
          <cell r="N71">
            <v>21185</v>
          </cell>
          <cell r="O71">
            <v>42370</v>
          </cell>
          <cell r="P71">
            <v>21185</v>
          </cell>
          <cell r="Q71">
            <v>2751026</v>
          </cell>
          <cell r="R71" t="str">
            <v>1580002455343</v>
          </cell>
        </row>
        <row r="72">
          <cell r="C72" t="str">
            <v>RUSDI</v>
          </cell>
          <cell r="D72" t="str">
            <v>150110411</v>
          </cell>
          <cell r="E72" t="str">
            <v>Awak II</v>
          </cell>
          <cell r="F72">
            <v>19</v>
          </cell>
          <cell r="G72">
            <v>1788500</v>
          </cell>
          <cell r="H72">
            <v>330000</v>
          </cell>
          <cell r="I72">
            <v>2118500</v>
          </cell>
          <cell r="J72">
            <v>4000</v>
          </cell>
          <cell r="K72">
            <v>661266</v>
          </cell>
          <cell r="L72" t="str">
            <v>-</v>
          </cell>
          <cell r="M72">
            <v>737266</v>
          </cell>
          <cell r="N72">
            <v>21185</v>
          </cell>
          <cell r="O72">
            <v>42370</v>
          </cell>
          <cell r="P72">
            <v>21185</v>
          </cell>
          <cell r="Q72">
            <v>2771026</v>
          </cell>
          <cell r="R72" t="str">
            <v>1580000978734</v>
          </cell>
        </row>
        <row r="73">
          <cell r="C73" t="str">
            <v>SABIRIN</v>
          </cell>
          <cell r="D73" t="str">
            <v>150110382</v>
          </cell>
          <cell r="E73" t="str">
            <v>Awak II</v>
          </cell>
          <cell r="F73">
            <v>23</v>
          </cell>
          <cell r="G73">
            <v>1788500</v>
          </cell>
          <cell r="H73">
            <v>330000</v>
          </cell>
          <cell r="I73">
            <v>2118500</v>
          </cell>
          <cell r="J73">
            <v>4000</v>
          </cell>
          <cell r="K73">
            <v>661266</v>
          </cell>
          <cell r="L73" t="str">
            <v>-</v>
          </cell>
          <cell r="M73">
            <v>753266</v>
          </cell>
          <cell r="N73">
            <v>21185</v>
          </cell>
          <cell r="O73">
            <v>42370</v>
          </cell>
          <cell r="P73">
            <v>21185</v>
          </cell>
          <cell r="Q73">
            <v>2787026</v>
          </cell>
          <cell r="R73" t="str">
            <v>1580000045807</v>
          </cell>
        </row>
        <row r="74">
          <cell r="C74" t="str">
            <v>SAFRIZAL HAMDAN</v>
          </cell>
          <cell r="D74" t="str">
            <v>150110412</v>
          </cell>
          <cell r="E74" t="str">
            <v>Awak II</v>
          </cell>
          <cell r="F74">
            <v>19</v>
          </cell>
          <cell r="G74">
            <v>1788500</v>
          </cell>
          <cell r="H74">
            <v>330000</v>
          </cell>
          <cell r="I74">
            <v>2118500</v>
          </cell>
          <cell r="J74">
            <v>4000</v>
          </cell>
          <cell r="K74">
            <v>661266</v>
          </cell>
          <cell r="L74" t="str">
            <v>-</v>
          </cell>
          <cell r="M74">
            <v>737266</v>
          </cell>
          <cell r="N74">
            <v>21185</v>
          </cell>
          <cell r="O74">
            <v>42370</v>
          </cell>
          <cell r="P74">
            <v>21185</v>
          </cell>
          <cell r="Q74">
            <v>2771026</v>
          </cell>
          <cell r="R74" t="str">
            <v>1580002455525</v>
          </cell>
        </row>
        <row r="75">
          <cell r="C75" t="str">
            <v>SYAFRIZAL CHAIRUL</v>
          </cell>
          <cell r="D75" t="str">
            <v>150110414</v>
          </cell>
          <cell r="E75" t="str">
            <v>Awak II</v>
          </cell>
          <cell r="F75">
            <v>21</v>
          </cell>
          <cell r="G75">
            <v>1788500</v>
          </cell>
          <cell r="H75">
            <v>330000</v>
          </cell>
          <cell r="I75">
            <v>2118500</v>
          </cell>
          <cell r="J75">
            <v>4000</v>
          </cell>
          <cell r="K75">
            <v>661266</v>
          </cell>
          <cell r="L75" t="str">
            <v>-</v>
          </cell>
          <cell r="M75">
            <v>745266</v>
          </cell>
          <cell r="N75">
            <v>21185</v>
          </cell>
          <cell r="O75">
            <v>42370</v>
          </cell>
          <cell r="P75">
            <v>21185</v>
          </cell>
          <cell r="Q75">
            <v>2779026</v>
          </cell>
          <cell r="R75" t="str">
            <v>9000006738463</v>
          </cell>
        </row>
        <row r="76">
          <cell r="C76" t="str">
            <v>SYAH WALUDDIN</v>
          </cell>
          <cell r="D76" t="str">
            <v>150110415</v>
          </cell>
          <cell r="E76" t="str">
            <v>Awak II</v>
          </cell>
          <cell r="F76">
            <v>23</v>
          </cell>
          <cell r="G76">
            <v>1788500</v>
          </cell>
          <cell r="H76">
            <v>330000</v>
          </cell>
          <cell r="I76">
            <v>2118500</v>
          </cell>
          <cell r="J76">
            <v>4000</v>
          </cell>
          <cell r="K76">
            <v>661266</v>
          </cell>
          <cell r="L76" t="str">
            <v>-</v>
          </cell>
          <cell r="M76">
            <v>753266</v>
          </cell>
          <cell r="N76">
            <v>21185</v>
          </cell>
          <cell r="O76">
            <v>42370</v>
          </cell>
          <cell r="P76">
            <v>21185</v>
          </cell>
          <cell r="Q76">
            <v>2787026</v>
          </cell>
          <cell r="R76" t="str">
            <v>1580002455368</v>
          </cell>
        </row>
        <row r="77">
          <cell r="C77" t="str">
            <v>ABDI MULYA</v>
          </cell>
          <cell r="D77" t="str">
            <v>150513836</v>
          </cell>
          <cell r="E77" t="str">
            <v>Awak II</v>
          </cell>
          <cell r="F77">
            <v>14</v>
          </cell>
          <cell r="G77">
            <v>1788500</v>
          </cell>
          <cell r="H77">
            <v>330000</v>
          </cell>
          <cell r="I77">
            <v>2118500</v>
          </cell>
          <cell r="J77">
            <v>4000</v>
          </cell>
          <cell r="K77">
            <v>661266</v>
          </cell>
          <cell r="L77" t="str">
            <v>-</v>
          </cell>
          <cell r="M77">
            <v>717266</v>
          </cell>
          <cell r="N77">
            <v>21185</v>
          </cell>
          <cell r="O77">
            <v>42370</v>
          </cell>
          <cell r="P77">
            <v>21185</v>
          </cell>
          <cell r="Q77">
            <v>2751026</v>
          </cell>
          <cell r="R77" t="str">
            <v>1580002578433</v>
          </cell>
        </row>
        <row r="78">
          <cell r="C78" t="str">
            <v>FAZIEL SAPUTRA</v>
          </cell>
          <cell r="D78" t="str">
            <v>150513837</v>
          </cell>
          <cell r="E78" t="str">
            <v>Awak II</v>
          </cell>
          <cell r="F78">
            <v>18</v>
          </cell>
          <cell r="G78">
            <v>1788500</v>
          </cell>
          <cell r="H78">
            <v>330000</v>
          </cell>
          <cell r="I78">
            <v>2118500</v>
          </cell>
          <cell r="J78">
            <v>4000</v>
          </cell>
          <cell r="K78">
            <v>661266</v>
          </cell>
          <cell r="L78" t="str">
            <v>-</v>
          </cell>
          <cell r="M78">
            <v>733266</v>
          </cell>
          <cell r="N78">
            <v>21185</v>
          </cell>
          <cell r="O78">
            <v>42370</v>
          </cell>
          <cell r="P78">
            <v>21185</v>
          </cell>
          <cell r="Q78">
            <v>2767026</v>
          </cell>
          <cell r="R78" t="str">
            <v>1580002572055</v>
          </cell>
        </row>
        <row r="79">
          <cell r="C79" t="str">
            <v>MUHIBBUL KHAIRI</v>
          </cell>
          <cell r="D79" t="str">
            <v>150513838</v>
          </cell>
          <cell r="E79" t="str">
            <v>Awak II</v>
          </cell>
          <cell r="F79">
            <v>19</v>
          </cell>
          <cell r="G79">
            <v>1788500</v>
          </cell>
          <cell r="H79">
            <v>330000</v>
          </cell>
          <cell r="I79">
            <v>2118500</v>
          </cell>
          <cell r="J79">
            <v>4000</v>
          </cell>
          <cell r="K79">
            <v>661266</v>
          </cell>
          <cell r="L79" t="str">
            <v>-</v>
          </cell>
          <cell r="M79">
            <v>737266</v>
          </cell>
          <cell r="N79">
            <v>21185</v>
          </cell>
          <cell r="O79">
            <v>42370</v>
          </cell>
          <cell r="P79">
            <v>21185</v>
          </cell>
          <cell r="Q79">
            <v>2771026</v>
          </cell>
          <cell r="R79" t="str">
            <v>1580002578441</v>
          </cell>
        </row>
        <row r="80">
          <cell r="C80" t="str">
            <v>MUHAMMAD AKBAR</v>
          </cell>
          <cell r="D80" t="str">
            <v>150513839</v>
          </cell>
          <cell r="E80" t="str">
            <v>Awak II</v>
          </cell>
          <cell r="F80">
            <v>15</v>
          </cell>
          <cell r="G80">
            <v>1788500</v>
          </cell>
          <cell r="H80">
            <v>330000</v>
          </cell>
          <cell r="I80">
            <v>2118500</v>
          </cell>
          <cell r="J80">
            <v>4000</v>
          </cell>
          <cell r="K80">
            <v>661266</v>
          </cell>
          <cell r="L80" t="str">
            <v>-</v>
          </cell>
          <cell r="M80">
            <v>721266</v>
          </cell>
          <cell r="N80">
            <v>21185</v>
          </cell>
          <cell r="O80">
            <v>42370</v>
          </cell>
          <cell r="P80">
            <v>21185</v>
          </cell>
          <cell r="Q80">
            <v>2755026</v>
          </cell>
          <cell r="R80" t="str">
            <v>1580002581809</v>
          </cell>
        </row>
        <row r="81">
          <cell r="C81" t="str">
            <v>RAUL SAM</v>
          </cell>
          <cell r="D81" t="str">
            <v>150613844</v>
          </cell>
          <cell r="E81" t="str">
            <v>Awak II</v>
          </cell>
          <cell r="F81">
            <v>23</v>
          </cell>
          <cell r="G81">
            <v>1788500</v>
          </cell>
          <cell r="H81">
            <v>330000</v>
          </cell>
          <cell r="I81">
            <v>2118500</v>
          </cell>
          <cell r="J81">
            <v>4000</v>
          </cell>
          <cell r="K81">
            <v>661266</v>
          </cell>
          <cell r="L81" t="str">
            <v>-</v>
          </cell>
          <cell r="M81">
            <v>753266</v>
          </cell>
          <cell r="N81">
            <v>21185</v>
          </cell>
          <cell r="O81">
            <v>42370</v>
          </cell>
          <cell r="P81">
            <v>21185</v>
          </cell>
          <cell r="Q81">
            <v>2787026</v>
          </cell>
          <cell r="R81" t="str">
            <v>1580002602894</v>
          </cell>
        </row>
        <row r="82">
          <cell r="C82" t="str">
            <v>RIZKI SYANAHKRI</v>
          </cell>
          <cell r="D82" t="str">
            <v>150613845</v>
          </cell>
          <cell r="E82" t="str">
            <v>Awak II</v>
          </cell>
          <cell r="F82">
            <v>12</v>
          </cell>
          <cell r="G82">
            <v>1788500</v>
          </cell>
          <cell r="H82">
            <v>330000</v>
          </cell>
          <cell r="I82">
            <v>2118500</v>
          </cell>
          <cell r="J82">
            <v>4000</v>
          </cell>
          <cell r="K82">
            <v>661266</v>
          </cell>
          <cell r="L82" t="str">
            <v>-</v>
          </cell>
          <cell r="M82">
            <v>709266</v>
          </cell>
          <cell r="N82">
            <v>21185</v>
          </cell>
          <cell r="O82">
            <v>42370</v>
          </cell>
          <cell r="P82">
            <v>21185</v>
          </cell>
          <cell r="Q82">
            <v>2743026</v>
          </cell>
          <cell r="R82" t="str">
            <v>1580002602381</v>
          </cell>
        </row>
        <row r="83">
          <cell r="C83" t="str">
            <v>FARIS MUNANDAR</v>
          </cell>
          <cell r="D83" t="str">
            <v>160714328</v>
          </cell>
          <cell r="E83" t="str">
            <v>Awak II</v>
          </cell>
          <cell r="F83">
            <v>18</v>
          </cell>
          <cell r="G83">
            <v>1788500</v>
          </cell>
          <cell r="H83">
            <v>330000</v>
          </cell>
          <cell r="I83">
            <v>2118500</v>
          </cell>
          <cell r="J83">
            <v>4000</v>
          </cell>
          <cell r="K83">
            <v>661266</v>
          </cell>
          <cell r="L83" t="str">
            <v>-</v>
          </cell>
          <cell r="M83">
            <v>733266</v>
          </cell>
          <cell r="N83">
            <v>21185</v>
          </cell>
          <cell r="O83">
            <v>42370</v>
          </cell>
          <cell r="P83">
            <v>21185</v>
          </cell>
          <cell r="Q83">
            <v>2767026</v>
          </cell>
          <cell r="R83" t="str">
            <v>1580003100849</v>
          </cell>
        </row>
        <row r="84">
          <cell r="C84" t="str">
            <v>BUDI IRAWAN</v>
          </cell>
          <cell r="D84" t="str">
            <v>160714329</v>
          </cell>
          <cell r="E84" t="str">
            <v>Awak II</v>
          </cell>
          <cell r="F84">
            <v>21</v>
          </cell>
          <cell r="G84">
            <v>1788500</v>
          </cell>
          <cell r="H84">
            <v>330000</v>
          </cell>
          <cell r="I84">
            <v>2118500</v>
          </cell>
          <cell r="J84">
            <v>4000</v>
          </cell>
          <cell r="K84">
            <v>661266</v>
          </cell>
          <cell r="L84" t="str">
            <v>-</v>
          </cell>
          <cell r="M84">
            <v>745266</v>
          </cell>
          <cell r="N84">
            <v>21185</v>
          </cell>
          <cell r="O84">
            <v>42370</v>
          </cell>
          <cell r="P84">
            <v>21185</v>
          </cell>
          <cell r="Q84">
            <v>2779026</v>
          </cell>
          <cell r="R84" t="str">
            <v>9000035169698</v>
          </cell>
        </row>
        <row r="85">
          <cell r="C85" t="str">
            <v>SAMSUL BAHRI</v>
          </cell>
          <cell r="D85" t="str">
            <v>160714330</v>
          </cell>
          <cell r="E85" t="str">
            <v>Awak II</v>
          </cell>
          <cell r="F85">
            <v>16</v>
          </cell>
          <cell r="G85">
            <v>1788500</v>
          </cell>
          <cell r="H85">
            <v>330000</v>
          </cell>
          <cell r="I85">
            <v>2118500</v>
          </cell>
          <cell r="J85">
            <v>4000</v>
          </cell>
          <cell r="K85">
            <v>661266</v>
          </cell>
          <cell r="L85" t="str">
            <v>-</v>
          </cell>
          <cell r="M85">
            <v>725266</v>
          </cell>
          <cell r="N85">
            <v>21185</v>
          </cell>
          <cell r="O85">
            <v>42370</v>
          </cell>
          <cell r="P85">
            <v>21185</v>
          </cell>
          <cell r="Q85">
            <v>2759026</v>
          </cell>
          <cell r="R85" t="str">
            <v>1580003102993</v>
          </cell>
        </row>
        <row r="86">
          <cell r="C86" t="str">
            <v>JUFRIADI</v>
          </cell>
          <cell r="D86" t="str">
            <v>160714331</v>
          </cell>
          <cell r="E86" t="str">
            <v>Awak II</v>
          </cell>
          <cell r="F86">
            <v>18</v>
          </cell>
          <cell r="G86">
            <v>1788500</v>
          </cell>
          <cell r="H86">
            <v>330000</v>
          </cell>
          <cell r="I86">
            <v>2118500</v>
          </cell>
          <cell r="J86">
            <v>4000</v>
          </cell>
          <cell r="K86">
            <v>661266</v>
          </cell>
          <cell r="L86" t="str">
            <v>-</v>
          </cell>
          <cell r="M86">
            <v>733266</v>
          </cell>
          <cell r="N86">
            <v>21185</v>
          </cell>
          <cell r="O86">
            <v>42370</v>
          </cell>
          <cell r="P86">
            <v>21185</v>
          </cell>
          <cell r="Q86">
            <v>2767026</v>
          </cell>
          <cell r="R86" t="str">
            <v>1580003100328</v>
          </cell>
        </row>
        <row r="87">
          <cell r="C87" t="str">
            <v>MULHADI SAPUTRA</v>
          </cell>
          <cell r="D87" t="str">
            <v>160714332</v>
          </cell>
          <cell r="E87" t="str">
            <v>Awak II</v>
          </cell>
          <cell r="F87">
            <v>15</v>
          </cell>
          <cell r="G87">
            <v>1788500</v>
          </cell>
          <cell r="H87">
            <v>330000</v>
          </cell>
          <cell r="I87">
            <v>2118500</v>
          </cell>
          <cell r="J87">
            <v>4000</v>
          </cell>
          <cell r="K87">
            <v>661266</v>
          </cell>
          <cell r="L87" t="str">
            <v>-</v>
          </cell>
          <cell r="M87">
            <v>721266</v>
          </cell>
          <cell r="N87">
            <v>21185</v>
          </cell>
          <cell r="O87">
            <v>42370</v>
          </cell>
          <cell r="P87">
            <v>21185</v>
          </cell>
          <cell r="Q87">
            <v>2755026</v>
          </cell>
          <cell r="R87" t="str">
            <v>1580003106002</v>
          </cell>
        </row>
        <row r="88">
          <cell r="C88" t="str">
            <v>MUHAMMAD YUBLI</v>
          </cell>
          <cell r="D88" t="str">
            <v>160714333</v>
          </cell>
          <cell r="E88" t="str">
            <v>Awak II</v>
          </cell>
          <cell r="F88">
            <v>20</v>
          </cell>
          <cell r="G88">
            <v>1788500</v>
          </cell>
          <cell r="H88">
            <v>330000</v>
          </cell>
          <cell r="I88">
            <v>2118500</v>
          </cell>
          <cell r="J88">
            <v>4000</v>
          </cell>
          <cell r="K88">
            <v>661266</v>
          </cell>
          <cell r="L88" t="str">
            <v>-</v>
          </cell>
          <cell r="M88">
            <v>741266</v>
          </cell>
          <cell r="N88">
            <v>21185</v>
          </cell>
          <cell r="O88">
            <v>42370</v>
          </cell>
          <cell r="P88">
            <v>21185</v>
          </cell>
          <cell r="Q88">
            <v>2775026</v>
          </cell>
          <cell r="R88" t="str">
            <v>1580003100922</v>
          </cell>
        </row>
        <row r="89">
          <cell r="C89" t="str">
            <v>MUHAMMAD REZA</v>
          </cell>
          <cell r="D89" t="str">
            <v>160714334</v>
          </cell>
          <cell r="E89" t="str">
            <v>Awak II</v>
          </cell>
          <cell r="F89">
            <v>21</v>
          </cell>
          <cell r="G89">
            <v>1788500</v>
          </cell>
          <cell r="H89">
            <v>330000</v>
          </cell>
          <cell r="I89">
            <v>2118500</v>
          </cell>
          <cell r="J89">
            <v>4000</v>
          </cell>
          <cell r="K89">
            <v>661266</v>
          </cell>
          <cell r="L89" t="str">
            <v>-</v>
          </cell>
          <cell r="M89">
            <v>745266</v>
          </cell>
          <cell r="N89">
            <v>21185</v>
          </cell>
          <cell r="O89">
            <v>42370</v>
          </cell>
          <cell r="P89">
            <v>21185</v>
          </cell>
          <cell r="Q89">
            <v>2779026</v>
          </cell>
          <cell r="R89" t="str">
            <v>1580003100484</v>
          </cell>
        </row>
        <row r="90">
          <cell r="C90" t="str">
            <v>EDY SYAPUTRA</v>
          </cell>
          <cell r="D90" t="str">
            <v>160714335</v>
          </cell>
          <cell r="E90" t="str">
            <v>Awak II</v>
          </cell>
          <cell r="F90">
            <v>16</v>
          </cell>
          <cell r="G90">
            <v>1788500</v>
          </cell>
          <cell r="H90">
            <v>330000</v>
          </cell>
          <cell r="I90">
            <v>2118500</v>
          </cell>
          <cell r="J90">
            <v>4000</v>
          </cell>
          <cell r="K90">
            <v>661266</v>
          </cell>
          <cell r="L90" t="str">
            <v>-</v>
          </cell>
          <cell r="M90">
            <v>725266</v>
          </cell>
          <cell r="N90">
            <v>21185</v>
          </cell>
          <cell r="O90">
            <v>42370</v>
          </cell>
          <cell r="P90">
            <v>21185</v>
          </cell>
          <cell r="Q90">
            <v>2759026</v>
          </cell>
          <cell r="R90" t="str">
            <v>1580003100534</v>
          </cell>
        </row>
        <row r="91">
          <cell r="C91" t="str">
            <v>MUHAMMAD NASIR</v>
          </cell>
          <cell r="D91" t="str">
            <v>160714336</v>
          </cell>
          <cell r="E91" t="str">
            <v>Awak II</v>
          </cell>
          <cell r="F91">
            <v>21</v>
          </cell>
          <cell r="G91">
            <v>1788500</v>
          </cell>
          <cell r="H91">
            <v>330000</v>
          </cell>
          <cell r="I91">
            <v>2118500</v>
          </cell>
          <cell r="J91">
            <v>4000</v>
          </cell>
          <cell r="K91">
            <v>661266</v>
          </cell>
          <cell r="L91" t="str">
            <v>-</v>
          </cell>
          <cell r="M91">
            <v>745266</v>
          </cell>
          <cell r="N91">
            <v>21185</v>
          </cell>
          <cell r="O91">
            <v>42370</v>
          </cell>
          <cell r="P91">
            <v>21185</v>
          </cell>
          <cell r="Q91">
            <v>2779026</v>
          </cell>
          <cell r="R91" t="str">
            <v>1580003100344</v>
          </cell>
        </row>
        <row r="92">
          <cell r="C92" t="str">
            <v>SAFRIZAL HASYIM</v>
          </cell>
          <cell r="D92" t="str">
            <v>160714337</v>
          </cell>
          <cell r="E92" t="str">
            <v>Awak II</v>
          </cell>
          <cell r="F92">
            <v>21</v>
          </cell>
          <cell r="G92">
            <v>1788500</v>
          </cell>
          <cell r="H92">
            <v>330000</v>
          </cell>
          <cell r="I92">
            <v>2118500</v>
          </cell>
          <cell r="J92">
            <v>4000</v>
          </cell>
          <cell r="K92">
            <v>661266</v>
          </cell>
          <cell r="L92" t="str">
            <v>-</v>
          </cell>
          <cell r="M92">
            <v>745266</v>
          </cell>
          <cell r="N92">
            <v>21185</v>
          </cell>
          <cell r="O92">
            <v>42370</v>
          </cell>
          <cell r="P92">
            <v>21185</v>
          </cell>
          <cell r="Q92">
            <v>2779026</v>
          </cell>
          <cell r="R92" t="str">
            <v>1580003100369</v>
          </cell>
        </row>
        <row r="93">
          <cell r="C93" t="str">
            <v>SAFUANDI</v>
          </cell>
          <cell r="D93" t="str">
            <v>160714338</v>
          </cell>
          <cell r="E93" t="str">
            <v>Awak II</v>
          </cell>
          <cell r="F93">
            <v>20</v>
          </cell>
          <cell r="G93">
            <v>1788500</v>
          </cell>
          <cell r="H93">
            <v>330000</v>
          </cell>
          <cell r="I93">
            <v>2118500</v>
          </cell>
          <cell r="J93">
            <v>4000</v>
          </cell>
          <cell r="K93">
            <v>661266</v>
          </cell>
          <cell r="L93" t="str">
            <v>-</v>
          </cell>
          <cell r="M93">
            <v>741266</v>
          </cell>
          <cell r="N93">
            <v>21185</v>
          </cell>
          <cell r="O93">
            <v>42370</v>
          </cell>
          <cell r="P93">
            <v>21185</v>
          </cell>
          <cell r="Q93">
            <v>2775026</v>
          </cell>
          <cell r="R93" t="str">
            <v>1580003100286</v>
          </cell>
        </row>
        <row r="94">
          <cell r="C94" t="str">
            <v>ARIF HIDAYAT</v>
          </cell>
          <cell r="D94" t="str">
            <v>160714339</v>
          </cell>
          <cell r="E94" t="str">
            <v>Awak II</v>
          </cell>
          <cell r="F94">
            <v>17</v>
          </cell>
          <cell r="G94">
            <v>1788500</v>
          </cell>
          <cell r="H94">
            <v>330000</v>
          </cell>
          <cell r="I94">
            <v>2118500</v>
          </cell>
          <cell r="J94">
            <v>4000</v>
          </cell>
          <cell r="K94">
            <v>661266</v>
          </cell>
          <cell r="L94" t="str">
            <v>-</v>
          </cell>
          <cell r="M94">
            <v>729266</v>
          </cell>
          <cell r="N94">
            <v>21185</v>
          </cell>
          <cell r="O94">
            <v>42370</v>
          </cell>
          <cell r="P94">
            <v>21185</v>
          </cell>
          <cell r="Q94">
            <v>2763026</v>
          </cell>
          <cell r="R94" t="str">
            <v>1580003106051</v>
          </cell>
        </row>
      </sheetData>
      <sheetData sheetId="1"/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assar, Februari 2017"/>
    </sheetNames>
    <sheetDataSet>
      <sheetData sheetId="0">
        <row r="11">
          <cell r="C11" t="str">
            <v>ANO SUMIRAT</v>
          </cell>
          <cell r="D11" t="str">
            <v>QQ</v>
          </cell>
          <cell r="E11">
            <v>0</v>
          </cell>
          <cell r="F11">
            <v>27</v>
          </cell>
          <cell r="G11">
            <v>2313625</v>
          </cell>
          <cell r="H11">
            <v>0</v>
          </cell>
          <cell r="I11">
            <v>2313625</v>
          </cell>
          <cell r="J11">
            <v>5000</v>
          </cell>
          <cell r="K11">
            <v>717225</v>
          </cell>
          <cell r="L11">
            <v>100000</v>
          </cell>
          <cell r="M11">
            <v>952225</v>
          </cell>
          <cell r="N11">
            <v>3265850</v>
          </cell>
          <cell r="O11">
            <v>23136.25</v>
          </cell>
          <cell r="P11">
            <v>46272.5</v>
          </cell>
          <cell r="Q11">
            <v>23136.25</v>
          </cell>
          <cell r="R11">
            <v>3173305</v>
          </cell>
          <cell r="S11">
            <v>0</v>
          </cell>
        </row>
        <row r="12">
          <cell r="C12" t="str">
            <v>ERWINSYAH</v>
          </cell>
          <cell r="D12" t="str">
            <v>Dispatcher</v>
          </cell>
          <cell r="E12">
            <v>0</v>
          </cell>
          <cell r="F12">
            <v>27</v>
          </cell>
          <cell r="G12">
            <v>2313625</v>
          </cell>
          <cell r="H12">
            <v>0</v>
          </cell>
          <cell r="I12">
            <v>2313625</v>
          </cell>
          <cell r="J12">
            <v>13000</v>
          </cell>
          <cell r="K12">
            <v>717225</v>
          </cell>
          <cell r="L12">
            <v>100000</v>
          </cell>
          <cell r="M12">
            <v>1168225</v>
          </cell>
          <cell r="N12">
            <v>3481850</v>
          </cell>
          <cell r="O12">
            <v>23136.25</v>
          </cell>
          <cell r="P12">
            <v>46272.5</v>
          </cell>
          <cell r="Q12">
            <v>23136.25</v>
          </cell>
          <cell r="R12">
            <v>3389305</v>
          </cell>
          <cell r="S12">
            <v>0</v>
          </cell>
        </row>
        <row r="13">
          <cell r="C13" t="str">
            <v>FADLI ALIMUDDIN</v>
          </cell>
          <cell r="D13" t="str">
            <v>Keuangan</v>
          </cell>
          <cell r="E13">
            <v>0</v>
          </cell>
          <cell r="F13">
            <v>27</v>
          </cell>
          <cell r="G13">
            <v>2313625</v>
          </cell>
          <cell r="H13">
            <v>0</v>
          </cell>
          <cell r="I13">
            <v>2313625</v>
          </cell>
          <cell r="J13">
            <v>12000</v>
          </cell>
          <cell r="K13">
            <v>717225</v>
          </cell>
          <cell r="L13">
            <v>100000</v>
          </cell>
          <cell r="M13">
            <v>1141225</v>
          </cell>
          <cell r="N13">
            <v>3454850</v>
          </cell>
          <cell r="O13">
            <v>23136.25</v>
          </cell>
          <cell r="P13">
            <v>46272.5</v>
          </cell>
          <cell r="Q13">
            <v>23136.25</v>
          </cell>
          <cell r="R13">
            <v>3362305</v>
          </cell>
          <cell r="S13">
            <v>0</v>
          </cell>
        </row>
        <row r="14">
          <cell r="C14" t="str">
            <v>ISMAIL IBN WERO</v>
          </cell>
          <cell r="D14" t="str">
            <v>IT Champion</v>
          </cell>
          <cell r="E14">
            <v>0</v>
          </cell>
          <cell r="F14">
            <v>23</v>
          </cell>
          <cell r="G14">
            <v>2313625</v>
          </cell>
          <cell r="H14">
            <v>0</v>
          </cell>
          <cell r="I14">
            <v>2313625</v>
          </cell>
          <cell r="J14">
            <v>13000</v>
          </cell>
          <cell r="K14">
            <v>717225</v>
          </cell>
          <cell r="L14">
            <v>100000</v>
          </cell>
          <cell r="M14">
            <v>1116225</v>
          </cell>
          <cell r="N14">
            <v>3429850</v>
          </cell>
          <cell r="O14">
            <v>23136.25</v>
          </cell>
          <cell r="P14">
            <v>46272.5</v>
          </cell>
          <cell r="Q14">
            <v>23136.25</v>
          </cell>
          <cell r="R14">
            <v>3337305</v>
          </cell>
          <cell r="S14">
            <v>0</v>
          </cell>
        </row>
        <row r="15">
          <cell r="C15" t="str">
            <v>ISMAIL NUR</v>
          </cell>
          <cell r="D15" t="str">
            <v>HRD</v>
          </cell>
          <cell r="E15">
            <v>0</v>
          </cell>
          <cell r="F15">
            <v>28</v>
          </cell>
          <cell r="G15">
            <v>2013625</v>
          </cell>
          <cell r="H15">
            <v>300000</v>
          </cell>
          <cell r="I15">
            <v>2313625</v>
          </cell>
          <cell r="J15">
            <v>12000</v>
          </cell>
          <cell r="K15">
            <v>554913</v>
          </cell>
          <cell r="L15">
            <v>250000</v>
          </cell>
          <cell r="M15">
            <v>1140913</v>
          </cell>
          <cell r="N15">
            <v>3454538</v>
          </cell>
          <cell r="O15">
            <v>23136.25</v>
          </cell>
          <cell r="P15">
            <v>46272.5</v>
          </cell>
          <cell r="Q15">
            <v>23136.25</v>
          </cell>
          <cell r="R15">
            <v>3361993</v>
          </cell>
          <cell r="S15">
            <v>0</v>
          </cell>
        </row>
        <row r="16">
          <cell r="C16" t="str">
            <v>JASMIN ANANTO</v>
          </cell>
          <cell r="D16" t="str">
            <v>Segel</v>
          </cell>
          <cell r="E16">
            <v>0</v>
          </cell>
          <cell r="F16">
            <v>27</v>
          </cell>
          <cell r="G16">
            <v>2313625</v>
          </cell>
          <cell r="H16">
            <v>0</v>
          </cell>
          <cell r="I16">
            <v>2313625</v>
          </cell>
          <cell r="J16">
            <v>12000</v>
          </cell>
          <cell r="K16">
            <v>590983</v>
          </cell>
          <cell r="L16">
            <v>100000</v>
          </cell>
          <cell r="M16">
            <v>1014983</v>
          </cell>
          <cell r="N16">
            <v>3328608</v>
          </cell>
          <cell r="O16">
            <v>23136.25</v>
          </cell>
          <cell r="P16">
            <v>46272.5</v>
          </cell>
          <cell r="Q16">
            <v>23136.25</v>
          </cell>
          <cell r="R16">
            <v>3236063</v>
          </cell>
          <cell r="S16">
            <v>0</v>
          </cell>
        </row>
        <row r="17">
          <cell r="C17" t="str">
            <v>JAYANTI NUR BALQIS</v>
          </cell>
          <cell r="D17" t="str">
            <v>Costumer Service</v>
          </cell>
          <cell r="E17">
            <v>0</v>
          </cell>
          <cell r="F17">
            <v>23</v>
          </cell>
          <cell r="G17">
            <v>2313625</v>
          </cell>
          <cell r="H17">
            <v>0</v>
          </cell>
          <cell r="I17">
            <v>2313625</v>
          </cell>
          <cell r="J17">
            <v>10000</v>
          </cell>
          <cell r="K17">
            <v>554913</v>
          </cell>
          <cell r="L17">
            <v>100000</v>
          </cell>
          <cell r="M17">
            <v>884913</v>
          </cell>
          <cell r="N17">
            <v>3198538</v>
          </cell>
          <cell r="O17">
            <v>23136.25</v>
          </cell>
          <cell r="P17">
            <v>46272.5</v>
          </cell>
          <cell r="Q17">
            <v>23136.25</v>
          </cell>
          <cell r="R17">
            <v>3105993</v>
          </cell>
          <cell r="S17">
            <v>0</v>
          </cell>
        </row>
        <row r="18">
          <cell r="C18" t="str">
            <v>JHONY RANTE TASAK</v>
          </cell>
          <cell r="D18" t="str">
            <v>Dispatcher</v>
          </cell>
          <cell r="E18">
            <v>0</v>
          </cell>
          <cell r="F18">
            <v>27</v>
          </cell>
          <cell r="G18">
            <v>2313625</v>
          </cell>
          <cell r="H18">
            <v>0</v>
          </cell>
          <cell r="I18">
            <v>2313625</v>
          </cell>
          <cell r="J18">
            <v>13000</v>
          </cell>
          <cell r="K18">
            <v>717225</v>
          </cell>
          <cell r="L18">
            <v>100000</v>
          </cell>
          <cell r="M18">
            <v>1168225</v>
          </cell>
          <cell r="N18">
            <v>3481850</v>
          </cell>
          <cell r="O18">
            <v>23136.25</v>
          </cell>
          <cell r="P18">
            <v>46272.5</v>
          </cell>
          <cell r="Q18">
            <v>23136.25</v>
          </cell>
          <cell r="R18">
            <v>3389305</v>
          </cell>
          <cell r="S18">
            <v>0</v>
          </cell>
        </row>
        <row r="19">
          <cell r="C19" t="str">
            <v>M.SYAFRI J</v>
          </cell>
          <cell r="D19" t="str">
            <v>Korlap</v>
          </cell>
          <cell r="E19">
            <v>0</v>
          </cell>
          <cell r="F19">
            <v>28</v>
          </cell>
          <cell r="G19">
            <v>2313625</v>
          </cell>
          <cell r="H19">
            <v>0</v>
          </cell>
          <cell r="I19">
            <v>2313625</v>
          </cell>
          <cell r="J19">
            <v>10000</v>
          </cell>
          <cell r="K19">
            <v>534942.19653179194</v>
          </cell>
          <cell r="L19">
            <v>100000</v>
          </cell>
          <cell r="M19">
            <v>914942.19653179194</v>
          </cell>
          <cell r="N19">
            <v>3228567.1965317922</v>
          </cell>
          <cell r="O19">
            <v>23136.25</v>
          </cell>
          <cell r="P19">
            <v>46272.5</v>
          </cell>
          <cell r="Q19">
            <v>23136.25</v>
          </cell>
          <cell r="R19">
            <v>3136022.1965317922</v>
          </cell>
          <cell r="S19">
            <v>0</v>
          </cell>
        </row>
        <row r="20">
          <cell r="C20" t="str">
            <v>MIKAIL</v>
          </cell>
          <cell r="D20" t="str">
            <v>Korlap</v>
          </cell>
          <cell r="E20">
            <v>0</v>
          </cell>
          <cell r="F20">
            <v>28</v>
          </cell>
          <cell r="G20">
            <v>2313625</v>
          </cell>
          <cell r="H20">
            <v>0</v>
          </cell>
          <cell r="I20">
            <v>2313625</v>
          </cell>
          <cell r="J20">
            <v>12000</v>
          </cell>
          <cell r="K20">
            <v>717225</v>
          </cell>
          <cell r="L20">
            <v>250000</v>
          </cell>
          <cell r="M20">
            <v>1303225</v>
          </cell>
          <cell r="N20">
            <v>3616850</v>
          </cell>
          <cell r="O20">
            <v>23136.25</v>
          </cell>
          <cell r="P20">
            <v>46272.5</v>
          </cell>
          <cell r="Q20">
            <v>23136.25</v>
          </cell>
          <cell r="R20">
            <v>3524305</v>
          </cell>
          <cell r="S20">
            <v>0</v>
          </cell>
        </row>
        <row r="21">
          <cell r="C21" t="str">
            <v>MUFTI</v>
          </cell>
          <cell r="D21" t="str">
            <v>Pws. Lapangan</v>
          </cell>
          <cell r="E21">
            <v>0</v>
          </cell>
          <cell r="F21">
            <v>27</v>
          </cell>
          <cell r="G21">
            <v>2117578.75</v>
          </cell>
          <cell r="H21">
            <v>358000</v>
          </cell>
          <cell r="I21">
            <v>2475578.75</v>
          </cell>
          <cell r="J21">
            <v>13000</v>
          </cell>
          <cell r="K21">
            <v>1195972</v>
          </cell>
          <cell r="L21">
            <v>250000</v>
          </cell>
          <cell r="M21">
            <v>1796972</v>
          </cell>
          <cell r="N21">
            <v>4272550.75</v>
          </cell>
          <cell r="O21">
            <v>24755.787500000002</v>
          </cell>
          <cell r="P21">
            <v>49511.575000000004</v>
          </cell>
          <cell r="Q21">
            <v>24755.787500000002</v>
          </cell>
          <cell r="R21">
            <v>4173527.6</v>
          </cell>
          <cell r="S21">
            <v>0</v>
          </cell>
        </row>
        <row r="22">
          <cell r="C22" t="str">
            <v>MUH. YUSUF</v>
          </cell>
          <cell r="D22" t="str">
            <v>Staff Area III</v>
          </cell>
          <cell r="E22">
            <v>0</v>
          </cell>
          <cell r="F22">
            <v>23</v>
          </cell>
          <cell r="G22">
            <v>2117578.75</v>
          </cell>
          <cell r="H22">
            <v>358000</v>
          </cell>
          <cell r="I22">
            <v>2475578.75</v>
          </cell>
          <cell r="J22">
            <v>12000</v>
          </cell>
          <cell r="K22">
            <v>852486</v>
          </cell>
          <cell r="L22">
            <v>250000</v>
          </cell>
          <cell r="M22">
            <v>1378486</v>
          </cell>
          <cell r="N22">
            <v>3854064.75</v>
          </cell>
          <cell r="O22">
            <v>24755.787500000002</v>
          </cell>
          <cell r="P22">
            <v>49511.575000000004</v>
          </cell>
          <cell r="Q22">
            <v>24755.787500000002</v>
          </cell>
          <cell r="R22">
            <v>3755041.5999999996</v>
          </cell>
          <cell r="S22">
            <v>0</v>
          </cell>
        </row>
        <row r="23">
          <cell r="C23" t="str">
            <v>MUH.CHAERUL (2014)</v>
          </cell>
          <cell r="D23" t="str">
            <v>Asst. HSE Officer</v>
          </cell>
          <cell r="E23">
            <v>0</v>
          </cell>
          <cell r="F23">
            <v>27</v>
          </cell>
          <cell r="G23">
            <v>2313625</v>
          </cell>
          <cell r="H23">
            <v>0</v>
          </cell>
          <cell r="I23">
            <v>2313625</v>
          </cell>
          <cell r="J23">
            <v>12000</v>
          </cell>
          <cell r="K23">
            <v>554913</v>
          </cell>
          <cell r="L23">
            <v>100000</v>
          </cell>
          <cell r="M23">
            <v>978913</v>
          </cell>
          <cell r="N23">
            <v>3292538</v>
          </cell>
          <cell r="O23">
            <v>23136.25</v>
          </cell>
          <cell r="P23">
            <v>46272.5</v>
          </cell>
          <cell r="Q23">
            <v>23136.25</v>
          </cell>
          <cell r="R23">
            <v>3199993</v>
          </cell>
          <cell r="S23">
            <v>0</v>
          </cell>
        </row>
        <row r="24">
          <cell r="C24" t="str">
            <v>MUHAMMAD FUAD</v>
          </cell>
          <cell r="D24" t="str">
            <v>Staft Adm</v>
          </cell>
          <cell r="E24">
            <v>0</v>
          </cell>
          <cell r="F24">
            <v>23</v>
          </cell>
          <cell r="G24">
            <v>2313625</v>
          </cell>
          <cell r="H24">
            <v>0</v>
          </cell>
          <cell r="I24">
            <v>2313625</v>
          </cell>
          <cell r="J24">
            <v>15000</v>
          </cell>
          <cell r="K24">
            <v>738867</v>
          </cell>
          <cell r="L24">
            <v>100000</v>
          </cell>
          <cell r="M24">
            <v>1183867</v>
          </cell>
          <cell r="N24">
            <v>3497492</v>
          </cell>
          <cell r="O24">
            <v>23136.25</v>
          </cell>
          <cell r="P24">
            <v>46272.5</v>
          </cell>
          <cell r="Q24">
            <v>23136.25</v>
          </cell>
          <cell r="R24">
            <v>3404947</v>
          </cell>
          <cell r="S24">
            <v>0</v>
          </cell>
        </row>
        <row r="25">
          <cell r="C25" t="str">
            <v>REVELINO</v>
          </cell>
          <cell r="D25" t="str">
            <v>Gate Keeper</v>
          </cell>
          <cell r="E25">
            <v>0</v>
          </cell>
          <cell r="F25">
            <v>27</v>
          </cell>
          <cell r="G25">
            <v>2313625</v>
          </cell>
          <cell r="H25">
            <v>0</v>
          </cell>
          <cell r="I25">
            <v>2313625</v>
          </cell>
          <cell r="J25">
            <v>13000</v>
          </cell>
          <cell r="K25">
            <v>602254</v>
          </cell>
          <cell r="L25">
            <v>100000</v>
          </cell>
          <cell r="M25">
            <v>1053254</v>
          </cell>
          <cell r="N25">
            <v>3366879</v>
          </cell>
          <cell r="O25">
            <v>23136.25</v>
          </cell>
          <cell r="P25">
            <v>46272.5</v>
          </cell>
          <cell r="Q25">
            <v>23136.25</v>
          </cell>
          <cell r="R25">
            <v>3274334</v>
          </cell>
          <cell r="S25">
            <v>0</v>
          </cell>
        </row>
        <row r="26">
          <cell r="C26" t="str">
            <v>SALEH</v>
          </cell>
          <cell r="D26" t="str">
            <v>Mekanik</v>
          </cell>
          <cell r="E26">
            <v>0</v>
          </cell>
          <cell r="F26">
            <v>26</v>
          </cell>
          <cell r="G26">
            <v>2313625</v>
          </cell>
          <cell r="H26">
            <v>0</v>
          </cell>
          <cell r="I26">
            <v>2313625</v>
          </cell>
          <cell r="J26">
            <v>13000</v>
          </cell>
          <cell r="K26">
            <v>681156</v>
          </cell>
          <cell r="L26">
            <v>100000</v>
          </cell>
          <cell r="M26">
            <v>1119156</v>
          </cell>
          <cell r="N26">
            <v>3432781</v>
          </cell>
          <cell r="O26">
            <v>23136.25</v>
          </cell>
          <cell r="P26">
            <v>46272.5</v>
          </cell>
          <cell r="Q26">
            <v>23136.25</v>
          </cell>
          <cell r="R26">
            <v>3340236</v>
          </cell>
          <cell r="S26">
            <v>0</v>
          </cell>
        </row>
        <row r="27">
          <cell r="C27" t="str">
            <v>SANGKALA</v>
          </cell>
          <cell r="D27" t="str">
            <v>Adm Umum</v>
          </cell>
          <cell r="E27">
            <v>0</v>
          </cell>
          <cell r="F27">
            <v>31</v>
          </cell>
          <cell r="G27">
            <v>2313625</v>
          </cell>
          <cell r="H27">
            <v>0</v>
          </cell>
          <cell r="I27">
            <v>2313625</v>
          </cell>
          <cell r="J27">
            <v>12000</v>
          </cell>
          <cell r="K27">
            <v>681156</v>
          </cell>
          <cell r="L27">
            <v>100000</v>
          </cell>
          <cell r="M27">
            <v>1153156</v>
          </cell>
          <cell r="N27">
            <v>3466781</v>
          </cell>
          <cell r="O27">
            <v>23136.25</v>
          </cell>
          <cell r="P27">
            <v>46272.5</v>
          </cell>
          <cell r="Q27">
            <v>23136.25</v>
          </cell>
          <cell r="R27">
            <v>3374236</v>
          </cell>
          <cell r="S27">
            <v>0</v>
          </cell>
        </row>
        <row r="28">
          <cell r="C28" t="str">
            <v>SUGIONO</v>
          </cell>
          <cell r="D28" t="str">
            <v>Dispatcher</v>
          </cell>
          <cell r="E28">
            <v>0</v>
          </cell>
          <cell r="F28">
            <v>27</v>
          </cell>
          <cell r="G28">
            <v>2313625</v>
          </cell>
          <cell r="H28">
            <v>0</v>
          </cell>
          <cell r="I28">
            <v>2313625</v>
          </cell>
          <cell r="J28">
            <v>13000</v>
          </cell>
          <cell r="K28">
            <v>717225</v>
          </cell>
          <cell r="L28">
            <v>100000</v>
          </cell>
          <cell r="M28">
            <v>1168225</v>
          </cell>
          <cell r="N28">
            <v>3481850</v>
          </cell>
          <cell r="O28">
            <v>23136.25</v>
          </cell>
          <cell r="P28">
            <v>46272.5</v>
          </cell>
          <cell r="Q28">
            <v>23136.25</v>
          </cell>
          <cell r="R28">
            <v>3389305</v>
          </cell>
          <cell r="S28">
            <v>0</v>
          </cell>
        </row>
        <row r="29">
          <cell r="C29" t="str">
            <v>YUSBI</v>
          </cell>
          <cell r="D29" t="str">
            <v>Sopir Area III</v>
          </cell>
          <cell r="E29">
            <v>0</v>
          </cell>
          <cell r="F29">
            <v>23</v>
          </cell>
          <cell r="G29">
            <v>2313625</v>
          </cell>
          <cell r="H29">
            <v>0</v>
          </cell>
          <cell r="I29">
            <v>2313625</v>
          </cell>
          <cell r="J29">
            <v>0</v>
          </cell>
          <cell r="K29">
            <v>590983</v>
          </cell>
          <cell r="L29">
            <v>0</v>
          </cell>
          <cell r="M29">
            <v>590983</v>
          </cell>
          <cell r="N29">
            <v>2904608</v>
          </cell>
          <cell r="O29">
            <v>23136.25</v>
          </cell>
          <cell r="P29">
            <v>46272.5</v>
          </cell>
          <cell r="Q29">
            <v>23136.25</v>
          </cell>
          <cell r="R29">
            <v>2812063</v>
          </cell>
          <cell r="S29">
            <v>0</v>
          </cell>
        </row>
        <row r="30">
          <cell r="C30" t="str">
            <v>SUHARIYANTO SUKUR</v>
          </cell>
          <cell r="D30" t="str">
            <v>Gate Keeper</v>
          </cell>
          <cell r="E30">
            <v>0</v>
          </cell>
          <cell r="F30">
            <v>26</v>
          </cell>
          <cell r="G30">
            <v>2013625</v>
          </cell>
          <cell r="H30">
            <v>300000</v>
          </cell>
          <cell r="I30">
            <v>2313625</v>
          </cell>
          <cell r="J30">
            <v>5000</v>
          </cell>
          <cell r="K30">
            <v>554913</v>
          </cell>
          <cell r="L30">
            <v>100000</v>
          </cell>
          <cell r="M30">
            <v>784913</v>
          </cell>
          <cell r="N30">
            <v>3098538</v>
          </cell>
          <cell r="O30">
            <v>23136.25</v>
          </cell>
          <cell r="P30">
            <v>46272.5</v>
          </cell>
          <cell r="Q30">
            <v>23136.25</v>
          </cell>
          <cell r="R30">
            <v>3005993</v>
          </cell>
          <cell r="S30">
            <v>0</v>
          </cell>
        </row>
        <row r="31">
          <cell r="C31" t="str">
            <v>SASMITHA KASIM</v>
          </cell>
          <cell r="D31" t="str">
            <v>Tenaga Medis</v>
          </cell>
          <cell r="E31">
            <v>0</v>
          </cell>
          <cell r="F31">
            <v>26</v>
          </cell>
          <cell r="G31">
            <v>2313625</v>
          </cell>
          <cell r="H31">
            <v>0</v>
          </cell>
          <cell r="I31">
            <v>2313625</v>
          </cell>
          <cell r="J31">
            <v>5000</v>
          </cell>
          <cell r="K31">
            <v>554913</v>
          </cell>
          <cell r="L31">
            <v>100000</v>
          </cell>
          <cell r="M31">
            <v>784913</v>
          </cell>
          <cell r="N31">
            <v>3098538</v>
          </cell>
          <cell r="O31">
            <v>23136.25</v>
          </cell>
          <cell r="P31">
            <v>46272.5</v>
          </cell>
          <cell r="Q31">
            <v>23136.25</v>
          </cell>
          <cell r="R31">
            <v>3005993</v>
          </cell>
          <cell r="S31">
            <v>0</v>
          </cell>
        </row>
        <row r="32">
          <cell r="C32" t="str">
            <v>ANITA RAUF</v>
          </cell>
          <cell r="D32" t="str">
            <v>Tenaga Medis</v>
          </cell>
          <cell r="E32">
            <v>0</v>
          </cell>
          <cell r="F32">
            <v>27</v>
          </cell>
          <cell r="G32">
            <v>2313625</v>
          </cell>
          <cell r="H32">
            <v>0</v>
          </cell>
          <cell r="I32">
            <v>2313625</v>
          </cell>
          <cell r="J32">
            <v>12000</v>
          </cell>
          <cell r="K32">
            <v>554913</v>
          </cell>
          <cell r="L32">
            <v>100000</v>
          </cell>
          <cell r="M32">
            <v>978913</v>
          </cell>
          <cell r="N32">
            <v>3292538</v>
          </cell>
          <cell r="O32">
            <v>23136.25</v>
          </cell>
          <cell r="P32">
            <v>46272.5</v>
          </cell>
          <cell r="Q32">
            <v>23136.25</v>
          </cell>
          <cell r="R32">
            <v>3199993</v>
          </cell>
          <cell r="S32">
            <v>0</v>
          </cell>
        </row>
        <row r="33">
          <cell r="C33" t="str">
            <v>ANDI REZA NURZAMZAMI</v>
          </cell>
          <cell r="D33" t="str">
            <v>HSSE Officer</v>
          </cell>
          <cell r="E33">
            <v>0</v>
          </cell>
          <cell r="F33">
            <v>29</v>
          </cell>
          <cell r="G33">
            <v>2250000</v>
          </cell>
          <cell r="H33">
            <v>0</v>
          </cell>
          <cell r="I33">
            <v>2250000</v>
          </cell>
          <cell r="J33">
            <v>30000</v>
          </cell>
          <cell r="K33">
            <v>500000</v>
          </cell>
          <cell r="L33">
            <v>250000</v>
          </cell>
          <cell r="M33">
            <v>1620000</v>
          </cell>
          <cell r="N33">
            <v>3870000</v>
          </cell>
          <cell r="O33">
            <v>22500</v>
          </cell>
          <cell r="P33">
            <v>45000</v>
          </cell>
          <cell r="Q33">
            <v>22500</v>
          </cell>
          <cell r="R33">
            <v>3780000</v>
          </cell>
          <cell r="S33">
            <v>0</v>
          </cell>
        </row>
        <row r="34">
          <cell r="C34" t="str">
            <v>ANNISA RAHAYU</v>
          </cell>
          <cell r="D34" t="str">
            <v>Staf Adm</v>
          </cell>
          <cell r="E34">
            <v>0</v>
          </cell>
          <cell r="F34">
            <v>23</v>
          </cell>
          <cell r="G34">
            <v>2313625</v>
          </cell>
          <cell r="H34">
            <v>0</v>
          </cell>
          <cell r="I34">
            <v>2313625</v>
          </cell>
          <cell r="J34">
            <v>10000</v>
          </cell>
          <cell r="K34">
            <v>554913</v>
          </cell>
          <cell r="L34">
            <v>100000</v>
          </cell>
          <cell r="M34">
            <v>884913</v>
          </cell>
          <cell r="N34">
            <v>3198563</v>
          </cell>
          <cell r="O34">
            <v>23136.25</v>
          </cell>
          <cell r="P34">
            <v>46272.5</v>
          </cell>
          <cell r="Q34">
            <v>23136.25</v>
          </cell>
          <cell r="R34">
            <v>3106018</v>
          </cell>
          <cell r="S34">
            <v>0</v>
          </cell>
        </row>
        <row r="44">
          <cell r="C44" t="str">
            <v>ABD. HAMID</v>
          </cell>
          <cell r="D44" t="str">
            <v>Awak I</v>
          </cell>
          <cell r="E44">
            <v>0</v>
          </cell>
          <cell r="F44">
            <v>27</v>
          </cell>
          <cell r="G44">
            <v>2313625</v>
          </cell>
          <cell r="H44">
            <v>0</v>
          </cell>
          <cell r="I44">
            <v>2313625</v>
          </cell>
          <cell r="J44">
            <v>12000</v>
          </cell>
          <cell r="K44">
            <v>802413.29479768791</v>
          </cell>
          <cell r="L44">
            <v>0</v>
          </cell>
          <cell r="M44">
            <v>1126413.2947976878</v>
          </cell>
          <cell r="N44">
            <v>3440038.2947976878</v>
          </cell>
          <cell r="O44">
            <v>23136.25</v>
          </cell>
          <cell r="P44">
            <v>46272.5</v>
          </cell>
          <cell r="Q44">
            <v>23136.25</v>
          </cell>
          <cell r="R44">
            <v>3347493.2947976878</v>
          </cell>
          <cell r="S44">
            <v>0</v>
          </cell>
        </row>
        <row r="45">
          <cell r="C45" t="str">
            <v>ABD. KADIR I</v>
          </cell>
          <cell r="D45" t="str">
            <v>Awak I</v>
          </cell>
          <cell r="E45">
            <v>0</v>
          </cell>
          <cell r="F45">
            <v>26</v>
          </cell>
          <cell r="G45">
            <v>2013625</v>
          </cell>
          <cell r="H45">
            <v>300000</v>
          </cell>
          <cell r="I45">
            <v>2313625</v>
          </cell>
          <cell r="J45">
            <v>12000</v>
          </cell>
          <cell r="K45">
            <v>802413.29479768791</v>
          </cell>
          <cell r="L45">
            <v>0</v>
          </cell>
          <cell r="M45">
            <v>1114413.2947976878</v>
          </cell>
          <cell r="N45">
            <v>3428038.2947976878</v>
          </cell>
          <cell r="O45">
            <v>23136.25</v>
          </cell>
          <cell r="P45">
            <v>46272.5</v>
          </cell>
          <cell r="Q45">
            <v>23136.25</v>
          </cell>
          <cell r="R45">
            <v>3335493.2947976878</v>
          </cell>
          <cell r="S45">
            <v>0</v>
          </cell>
        </row>
        <row r="46">
          <cell r="C46" t="str">
            <v>ABD. KADIR II</v>
          </cell>
          <cell r="D46" t="str">
            <v>Awak I</v>
          </cell>
          <cell r="E46">
            <v>0</v>
          </cell>
          <cell r="F46">
            <v>21</v>
          </cell>
          <cell r="G46">
            <v>2313625</v>
          </cell>
          <cell r="H46">
            <v>0</v>
          </cell>
          <cell r="I46">
            <v>2313625</v>
          </cell>
          <cell r="J46">
            <v>12000</v>
          </cell>
          <cell r="K46">
            <v>802413.29479768791</v>
          </cell>
          <cell r="L46">
            <v>0</v>
          </cell>
          <cell r="M46">
            <v>1054413.2947976878</v>
          </cell>
          <cell r="N46">
            <v>3368038.2947976878</v>
          </cell>
          <cell r="O46">
            <v>23136.25</v>
          </cell>
          <cell r="P46">
            <v>46272.5</v>
          </cell>
          <cell r="Q46">
            <v>23136.25</v>
          </cell>
          <cell r="R46">
            <v>3275493.2947976878</v>
          </cell>
          <cell r="S46">
            <v>0</v>
          </cell>
        </row>
        <row r="47">
          <cell r="C47" t="str">
            <v>ABD. LATIEF</v>
          </cell>
          <cell r="D47" t="str">
            <v>Awak I</v>
          </cell>
          <cell r="E47">
            <v>0</v>
          </cell>
          <cell r="F47">
            <v>27</v>
          </cell>
          <cell r="G47">
            <v>2313625</v>
          </cell>
          <cell r="H47">
            <v>0</v>
          </cell>
          <cell r="I47">
            <v>2313625</v>
          </cell>
          <cell r="J47">
            <v>12000</v>
          </cell>
          <cell r="K47">
            <v>802413.29479768791</v>
          </cell>
          <cell r="L47">
            <v>0</v>
          </cell>
          <cell r="M47">
            <v>1126413.2947976878</v>
          </cell>
          <cell r="N47">
            <v>3440038.2947976878</v>
          </cell>
          <cell r="O47">
            <v>23136.25</v>
          </cell>
          <cell r="P47">
            <v>46272.5</v>
          </cell>
          <cell r="Q47">
            <v>23136.25</v>
          </cell>
          <cell r="R47">
            <v>3347493.2947976878</v>
          </cell>
          <cell r="S47">
            <v>0</v>
          </cell>
        </row>
        <row r="48">
          <cell r="C48" t="str">
            <v>ABDUL MALIK</v>
          </cell>
          <cell r="D48" t="str">
            <v>Awak I</v>
          </cell>
          <cell r="E48" t="str">
            <v>24 KL</v>
          </cell>
          <cell r="F48">
            <v>27</v>
          </cell>
          <cell r="G48">
            <v>2224389.84</v>
          </cell>
          <cell r="H48">
            <v>300000</v>
          </cell>
          <cell r="I48">
            <v>2524389.84</v>
          </cell>
          <cell r="J48">
            <v>12000</v>
          </cell>
          <cell r="K48">
            <v>875510.92716762994</v>
          </cell>
          <cell r="L48">
            <v>0</v>
          </cell>
          <cell r="M48">
            <v>1199510.9271676298</v>
          </cell>
          <cell r="N48">
            <v>3723900.7671676297</v>
          </cell>
          <cell r="O48">
            <v>25243.898399999998</v>
          </cell>
          <cell r="P48">
            <v>50487.796799999996</v>
          </cell>
          <cell r="Q48">
            <v>25243.898399999998</v>
          </cell>
          <cell r="R48">
            <v>3622925.1735676299</v>
          </cell>
          <cell r="S48">
            <v>300000</v>
          </cell>
        </row>
        <row r="49">
          <cell r="C49" t="str">
            <v>ALI MUSLIM</v>
          </cell>
          <cell r="D49" t="str">
            <v>Awak I</v>
          </cell>
          <cell r="E49">
            <v>0</v>
          </cell>
          <cell r="F49">
            <v>26</v>
          </cell>
          <cell r="G49">
            <v>2313625</v>
          </cell>
          <cell r="H49">
            <v>0</v>
          </cell>
          <cell r="I49">
            <v>2313625</v>
          </cell>
          <cell r="J49">
            <v>12000</v>
          </cell>
          <cell r="K49">
            <v>802413.29479768791</v>
          </cell>
          <cell r="L49">
            <v>0</v>
          </cell>
          <cell r="M49">
            <v>1114413.2947976878</v>
          </cell>
          <cell r="N49">
            <v>3428038.2947976878</v>
          </cell>
          <cell r="O49">
            <v>23136.25</v>
          </cell>
          <cell r="P49">
            <v>46272.5</v>
          </cell>
          <cell r="Q49">
            <v>23136.25</v>
          </cell>
          <cell r="R49">
            <v>3335493.2947976878</v>
          </cell>
          <cell r="S49">
            <v>0</v>
          </cell>
        </row>
        <row r="50">
          <cell r="C50" t="str">
            <v>AMBO AMRAN</v>
          </cell>
          <cell r="D50" t="str">
            <v>Awak I</v>
          </cell>
          <cell r="E50">
            <v>0</v>
          </cell>
          <cell r="F50">
            <v>28</v>
          </cell>
          <cell r="G50">
            <v>2313625</v>
          </cell>
          <cell r="H50">
            <v>0</v>
          </cell>
          <cell r="I50">
            <v>2313625</v>
          </cell>
          <cell r="J50">
            <v>12000</v>
          </cell>
          <cell r="K50">
            <v>802413.29479768791</v>
          </cell>
          <cell r="L50">
            <v>0</v>
          </cell>
          <cell r="M50">
            <v>1138413.2947976878</v>
          </cell>
          <cell r="N50">
            <v>3452038.2947976878</v>
          </cell>
          <cell r="O50">
            <v>23136.25</v>
          </cell>
          <cell r="P50">
            <v>46272.5</v>
          </cell>
          <cell r="Q50">
            <v>23136.25</v>
          </cell>
          <cell r="R50">
            <v>3359493.2947976878</v>
          </cell>
          <cell r="S50">
            <v>0</v>
          </cell>
        </row>
        <row r="51">
          <cell r="C51" t="str">
            <v>AMIR</v>
          </cell>
          <cell r="D51" t="str">
            <v>Awak I</v>
          </cell>
          <cell r="E51">
            <v>0</v>
          </cell>
          <cell r="F51">
            <v>25</v>
          </cell>
          <cell r="G51">
            <v>2313625</v>
          </cell>
          <cell r="H51">
            <v>0</v>
          </cell>
          <cell r="I51">
            <v>2313625</v>
          </cell>
          <cell r="J51">
            <v>12000</v>
          </cell>
          <cell r="K51">
            <v>802413.29479768791</v>
          </cell>
          <cell r="L51">
            <v>0</v>
          </cell>
          <cell r="M51">
            <v>1102413.2947976878</v>
          </cell>
          <cell r="N51">
            <v>3416038.2947976878</v>
          </cell>
          <cell r="O51">
            <v>23136.25</v>
          </cell>
          <cell r="P51">
            <v>46272.5</v>
          </cell>
          <cell r="Q51">
            <v>23136.25</v>
          </cell>
          <cell r="R51">
            <v>3323493.2947976878</v>
          </cell>
          <cell r="S51">
            <v>0</v>
          </cell>
        </row>
        <row r="52">
          <cell r="C52" t="str">
            <v>AMIRUDDIN</v>
          </cell>
          <cell r="D52" t="str">
            <v>Awak I</v>
          </cell>
          <cell r="E52">
            <v>0</v>
          </cell>
          <cell r="F52">
            <v>24</v>
          </cell>
          <cell r="G52">
            <v>2313625</v>
          </cell>
          <cell r="H52">
            <v>0</v>
          </cell>
          <cell r="I52">
            <v>2313625</v>
          </cell>
          <cell r="J52">
            <v>12000</v>
          </cell>
          <cell r="K52">
            <v>802413.29479768791</v>
          </cell>
          <cell r="L52">
            <v>0</v>
          </cell>
          <cell r="M52">
            <v>1090413.2947976878</v>
          </cell>
          <cell r="N52">
            <v>3404038.2947976878</v>
          </cell>
          <cell r="O52">
            <v>23136.25</v>
          </cell>
          <cell r="P52">
            <v>46272.5</v>
          </cell>
          <cell r="Q52">
            <v>23136.25</v>
          </cell>
          <cell r="R52">
            <v>3311493.2947976878</v>
          </cell>
          <cell r="S52">
            <v>0</v>
          </cell>
        </row>
        <row r="53">
          <cell r="C53" t="str">
            <v>AMIRUDDIN (Enol)</v>
          </cell>
          <cell r="D53" t="str">
            <v>Awak I</v>
          </cell>
          <cell r="E53">
            <v>0</v>
          </cell>
          <cell r="F53">
            <v>25</v>
          </cell>
          <cell r="G53">
            <v>2313625</v>
          </cell>
          <cell r="H53">
            <v>0</v>
          </cell>
          <cell r="I53">
            <v>2313625</v>
          </cell>
          <cell r="J53">
            <v>12000</v>
          </cell>
          <cell r="K53">
            <v>802413.29479768791</v>
          </cell>
          <cell r="L53">
            <v>0</v>
          </cell>
          <cell r="M53">
            <v>1102413.2947976878</v>
          </cell>
          <cell r="N53">
            <v>3416038.2947976878</v>
          </cell>
          <cell r="O53">
            <v>23136.25</v>
          </cell>
          <cell r="P53">
            <v>46272.5</v>
          </cell>
          <cell r="Q53">
            <v>23136.25</v>
          </cell>
          <cell r="R53">
            <v>3323493.2947976878</v>
          </cell>
          <cell r="S53">
            <v>0</v>
          </cell>
        </row>
        <row r="54">
          <cell r="C54" t="str">
            <v>ASRIADI</v>
          </cell>
          <cell r="D54" t="str">
            <v>Awak I</v>
          </cell>
          <cell r="E54">
            <v>0</v>
          </cell>
          <cell r="F54">
            <v>25</v>
          </cell>
          <cell r="G54">
            <v>2313625</v>
          </cell>
          <cell r="H54">
            <v>0</v>
          </cell>
          <cell r="I54">
            <v>2313625</v>
          </cell>
          <cell r="J54">
            <v>12000</v>
          </cell>
          <cell r="K54">
            <v>802413.29479768791</v>
          </cell>
          <cell r="L54">
            <v>0</v>
          </cell>
          <cell r="M54">
            <v>1102413.2947976878</v>
          </cell>
          <cell r="N54">
            <v>3416038.2947976878</v>
          </cell>
          <cell r="O54">
            <v>23136.25</v>
          </cell>
          <cell r="P54">
            <v>46272.5</v>
          </cell>
          <cell r="Q54">
            <v>23136.25</v>
          </cell>
          <cell r="R54">
            <v>3323493.2947976878</v>
          </cell>
          <cell r="S54">
            <v>0</v>
          </cell>
        </row>
        <row r="55">
          <cell r="C55" t="str">
            <v>BAHARUDDIN (S)</v>
          </cell>
          <cell r="D55" t="str">
            <v>Awak I</v>
          </cell>
          <cell r="E55">
            <v>0</v>
          </cell>
          <cell r="F55">
            <v>25</v>
          </cell>
          <cell r="G55">
            <v>2313625</v>
          </cell>
          <cell r="H55">
            <v>0</v>
          </cell>
          <cell r="I55">
            <v>2313625</v>
          </cell>
          <cell r="J55">
            <v>12000</v>
          </cell>
          <cell r="K55">
            <v>802413.29479768791</v>
          </cell>
          <cell r="L55">
            <v>0</v>
          </cell>
          <cell r="M55">
            <v>1102413.2947976878</v>
          </cell>
          <cell r="N55">
            <v>3416038.2947976878</v>
          </cell>
          <cell r="O55">
            <v>23136.25</v>
          </cell>
          <cell r="P55">
            <v>46272.5</v>
          </cell>
          <cell r="Q55">
            <v>23136.25</v>
          </cell>
          <cell r="R55">
            <v>3323493.2947976878</v>
          </cell>
          <cell r="S55">
            <v>0</v>
          </cell>
        </row>
        <row r="56">
          <cell r="C56" t="str">
            <v>BAHRI</v>
          </cell>
          <cell r="D56" t="str">
            <v>Awak I</v>
          </cell>
          <cell r="E56">
            <v>0</v>
          </cell>
          <cell r="F56">
            <v>25</v>
          </cell>
          <cell r="G56">
            <v>2313625</v>
          </cell>
          <cell r="H56">
            <v>0</v>
          </cell>
          <cell r="I56">
            <v>2313625</v>
          </cell>
          <cell r="J56">
            <v>12000</v>
          </cell>
          <cell r="K56">
            <v>802413.29479768791</v>
          </cell>
          <cell r="L56">
            <v>0</v>
          </cell>
          <cell r="M56">
            <v>1102413.2947976878</v>
          </cell>
          <cell r="N56">
            <v>3416038.2947976878</v>
          </cell>
          <cell r="O56">
            <v>23136.25</v>
          </cell>
          <cell r="P56">
            <v>46272.5</v>
          </cell>
          <cell r="Q56">
            <v>23136.25</v>
          </cell>
          <cell r="R56">
            <v>3323493.2947976878</v>
          </cell>
          <cell r="S56">
            <v>0</v>
          </cell>
        </row>
        <row r="57">
          <cell r="C57" t="str">
            <v>DARWIS IDRUS</v>
          </cell>
          <cell r="D57" t="str">
            <v>Awak I</v>
          </cell>
          <cell r="E57">
            <v>0</v>
          </cell>
          <cell r="F57">
            <v>25</v>
          </cell>
          <cell r="G57">
            <v>2313625</v>
          </cell>
          <cell r="H57">
            <v>0</v>
          </cell>
          <cell r="I57">
            <v>2313625</v>
          </cell>
          <cell r="J57">
            <v>12000</v>
          </cell>
          <cell r="K57">
            <v>802413.29479768791</v>
          </cell>
          <cell r="L57">
            <v>0</v>
          </cell>
          <cell r="M57">
            <v>1102413.2947976878</v>
          </cell>
          <cell r="N57">
            <v>3416038.2947976878</v>
          </cell>
          <cell r="O57">
            <v>23136.25</v>
          </cell>
          <cell r="P57">
            <v>46272.5</v>
          </cell>
          <cell r="Q57">
            <v>23136.25</v>
          </cell>
          <cell r="R57">
            <v>3323493.2947976878</v>
          </cell>
          <cell r="S57">
            <v>0</v>
          </cell>
        </row>
        <row r="58">
          <cell r="C58" t="str">
            <v>H. ABDUL HALIM ALI</v>
          </cell>
          <cell r="D58" t="str">
            <v>Awak I</v>
          </cell>
          <cell r="E58">
            <v>0</v>
          </cell>
          <cell r="F58">
            <v>28</v>
          </cell>
          <cell r="G58">
            <v>2313625</v>
          </cell>
          <cell r="H58">
            <v>0</v>
          </cell>
          <cell r="I58">
            <v>2313625</v>
          </cell>
          <cell r="J58">
            <v>12000</v>
          </cell>
          <cell r="K58">
            <v>802413.29479768791</v>
          </cell>
          <cell r="L58">
            <v>0</v>
          </cell>
          <cell r="M58">
            <v>1138413.2947976878</v>
          </cell>
          <cell r="N58">
            <v>3452038.2947976878</v>
          </cell>
          <cell r="O58">
            <v>23136.25</v>
          </cell>
          <cell r="P58">
            <v>46272.5</v>
          </cell>
          <cell r="Q58">
            <v>23136.25</v>
          </cell>
          <cell r="R58">
            <v>3359493.2947976878</v>
          </cell>
          <cell r="S58">
            <v>0</v>
          </cell>
        </row>
        <row r="59">
          <cell r="C59" t="str">
            <v>H.M. RAIS</v>
          </cell>
          <cell r="D59" t="str">
            <v>Awak I</v>
          </cell>
          <cell r="E59">
            <v>0</v>
          </cell>
          <cell r="F59">
            <v>24</v>
          </cell>
          <cell r="G59">
            <v>2313625</v>
          </cell>
          <cell r="H59">
            <v>0</v>
          </cell>
          <cell r="I59">
            <v>2313625</v>
          </cell>
          <cell r="J59">
            <v>12000</v>
          </cell>
          <cell r="K59">
            <v>802413.29479768791</v>
          </cell>
          <cell r="L59">
            <v>0</v>
          </cell>
          <cell r="M59">
            <v>1090413.2947976878</v>
          </cell>
          <cell r="N59">
            <v>3404038.2947976878</v>
          </cell>
          <cell r="O59">
            <v>23136.25</v>
          </cell>
          <cell r="P59">
            <v>46272.5</v>
          </cell>
          <cell r="Q59">
            <v>23136.25</v>
          </cell>
          <cell r="R59">
            <v>3311493.2947976878</v>
          </cell>
          <cell r="S59">
            <v>0</v>
          </cell>
        </row>
        <row r="60">
          <cell r="C60" t="str">
            <v>IRWAN</v>
          </cell>
          <cell r="D60" t="str">
            <v>Awak I</v>
          </cell>
          <cell r="E60" t="str">
            <v>24 KL</v>
          </cell>
          <cell r="F60">
            <v>26</v>
          </cell>
          <cell r="G60">
            <v>2224389.84</v>
          </cell>
          <cell r="H60">
            <v>300000</v>
          </cell>
          <cell r="I60">
            <v>2524389.84</v>
          </cell>
          <cell r="J60">
            <v>12000</v>
          </cell>
          <cell r="K60">
            <v>875510.92716762994</v>
          </cell>
          <cell r="L60">
            <v>0</v>
          </cell>
          <cell r="M60">
            <v>1187510.9271676298</v>
          </cell>
          <cell r="N60">
            <v>3711900.7671676297</v>
          </cell>
          <cell r="O60">
            <v>25243.898399999998</v>
          </cell>
          <cell r="P60">
            <v>50487.796799999996</v>
          </cell>
          <cell r="Q60">
            <v>25243.898399999998</v>
          </cell>
          <cell r="R60">
            <v>3610925.1735676299</v>
          </cell>
          <cell r="S60">
            <v>100000</v>
          </cell>
        </row>
        <row r="61">
          <cell r="C61" t="str">
            <v>JALIL</v>
          </cell>
          <cell r="D61" t="str">
            <v>Awak I</v>
          </cell>
          <cell r="E61" t="str">
            <v>24 KL</v>
          </cell>
          <cell r="F61">
            <v>26</v>
          </cell>
          <cell r="G61">
            <v>2224389.84</v>
          </cell>
          <cell r="H61">
            <v>300000</v>
          </cell>
          <cell r="I61">
            <v>2524389.84</v>
          </cell>
          <cell r="J61">
            <v>12000</v>
          </cell>
          <cell r="K61">
            <v>875510.92716762994</v>
          </cell>
          <cell r="L61">
            <v>0</v>
          </cell>
          <cell r="M61">
            <v>1187510.9271676298</v>
          </cell>
          <cell r="N61">
            <v>3711900.7671676297</v>
          </cell>
          <cell r="O61">
            <v>25243.898399999998</v>
          </cell>
          <cell r="P61">
            <v>50487.796799999996</v>
          </cell>
          <cell r="Q61">
            <v>25243.898399999998</v>
          </cell>
          <cell r="R61">
            <v>3610925.1735676299</v>
          </cell>
          <cell r="S61">
            <v>100000</v>
          </cell>
        </row>
        <row r="62">
          <cell r="C62" t="str">
            <v>JAMIL A.</v>
          </cell>
          <cell r="D62" t="str">
            <v>Awak I</v>
          </cell>
          <cell r="E62">
            <v>0</v>
          </cell>
          <cell r="F62">
            <v>28</v>
          </cell>
          <cell r="G62">
            <v>2313625</v>
          </cell>
          <cell r="H62">
            <v>0</v>
          </cell>
          <cell r="I62">
            <v>2313625</v>
          </cell>
          <cell r="J62">
            <v>12000</v>
          </cell>
          <cell r="K62">
            <v>802413.29479768791</v>
          </cell>
          <cell r="L62">
            <v>0</v>
          </cell>
          <cell r="M62">
            <v>1138413.2947976878</v>
          </cell>
          <cell r="N62">
            <v>3452038.2947976878</v>
          </cell>
          <cell r="O62">
            <v>23136.25</v>
          </cell>
          <cell r="P62">
            <v>46272.5</v>
          </cell>
          <cell r="Q62">
            <v>23136.25</v>
          </cell>
          <cell r="R62">
            <v>3359493.2947976878</v>
          </cell>
          <cell r="S62">
            <v>0</v>
          </cell>
        </row>
        <row r="63">
          <cell r="C63" t="str">
            <v xml:space="preserve">JUM </v>
          </cell>
          <cell r="D63" t="str">
            <v>Awak I</v>
          </cell>
          <cell r="E63">
            <v>0</v>
          </cell>
          <cell r="F63">
            <v>27</v>
          </cell>
          <cell r="G63">
            <v>2313625</v>
          </cell>
          <cell r="H63">
            <v>0</v>
          </cell>
          <cell r="I63">
            <v>2313625</v>
          </cell>
          <cell r="J63">
            <v>12000</v>
          </cell>
          <cell r="K63">
            <v>802413.29479768791</v>
          </cell>
          <cell r="L63">
            <v>0</v>
          </cell>
          <cell r="M63">
            <v>1126413.2947976878</v>
          </cell>
          <cell r="N63">
            <v>3440038.2947976878</v>
          </cell>
          <cell r="O63">
            <v>23136.25</v>
          </cell>
          <cell r="P63">
            <v>46272.5</v>
          </cell>
          <cell r="Q63">
            <v>23136.25</v>
          </cell>
          <cell r="R63">
            <v>3347493.2947976878</v>
          </cell>
          <cell r="S63">
            <v>0</v>
          </cell>
        </row>
        <row r="64">
          <cell r="C64" t="str">
            <v>JUNAEDI H.</v>
          </cell>
          <cell r="D64" t="str">
            <v>Awak I</v>
          </cell>
          <cell r="E64">
            <v>0</v>
          </cell>
          <cell r="F64">
            <v>27</v>
          </cell>
          <cell r="G64">
            <v>2313625</v>
          </cell>
          <cell r="H64">
            <v>0</v>
          </cell>
          <cell r="I64">
            <v>2313625</v>
          </cell>
          <cell r="J64">
            <v>12000</v>
          </cell>
          <cell r="K64">
            <v>802413.29479768791</v>
          </cell>
          <cell r="L64">
            <v>0</v>
          </cell>
          <cell r="M64">
            <v>1126413.2947976878</v>
          </cell>
          <cell r="N64">
            <v>3440038.2947976878</v>
          </cell>
          <cell r="O64">
            <v>23136.25</v>
          </cell>
          <cell r="P64">
            <v>46272.5</v>
          </cell>
          <cell r="Q64">
            <v>23136.25</v>
          </cell>
          <cell r="R64">
            <v>3347493.2947976878</v>
          </cell>
          <cell r="S64">
            <v>0</v>
          </cell>
        </row>
        <row r="65">
          <cell r="C65" t="str">
            <v>JUNIANTO</v>
          </cell>
          <cell r="D65" t="str">
            <v>Awak I</v>
          </cell>
          <cell r="E65">
            <v>0</v>
          </cell>
          <cell r="F65">
            <v>24</v>
          </cell>
          <cell r="G65">
            <v>2313625</v>
          </cell>
          <cell r="H65">
            <v>0</v>
          </cell>
          <cell r="I65">
            <v>2313625</v>
          </cell>
          <cell r="J65">
            <v>12000</v>
          </cell>
          <cell r="K65">
            <v>802413.29479768791</v>
          </cell>
          <cell r="L65">
            <v>0</v>
          </cell>
          <cell r="M65">
            <v>1090413.2947976878</v>
          </cell>
          <cell r="N65">
            <v>3404038.2947976878</v>
          </cell>
          <cell r="O65">
            <v>23136.25</v>
          </cell>
          <cell r="P65">
            <v>46272.5</v>
          </cell>
          <cell r="Q65">
            <v>23136.25</v>
          </cell>
          <cell r="R65">
            <v>3311493.2947976878</v>
          </cell>
          <cell r="S65">
            <v>0</v>
          </cell>
        </row>
        <row r="66">
          <cell r="C66" t="str">
            <v>KAHARUDDIN DG.NAMBUNG</v>
          </cell>
          <cell r="D66" t="str">
            <v>Awak I</v>
          </cell>
          <cell r="E66">
            <v>0</v>
          </cell>
          <cell r="F66">
            <v>26</v>
          </cell>
          <cell r="G66">
            <v>2313625</v>
          </cell>
          <cell r="H66">
            <v>0</v>
          </cell>
          <cell r="I66">
            <v>2313625</v>
          </cell>
          <cell r="J66">
            <v>12000</v>
          </cell>
          <cell r="K66">
            <v>802413.29479768791</v>
          </cell>
          <cell r="L66">
            <v>0</v>
          </cell>
          <cell r="M66">
            <v>1114413.2947976878</v>
          </cell>
          <cell r="N66">
            <v>3428038.2947976878</v>
          </cell>
          <cell r="O66">
            <v>23136.25</v>
          </cell>
          <cell r="P66">
            <v>46272.5</v>
          </cell>
          <cell r="Q66">
            <v>23136.25</v>
          </cell>
          <cell r="R66">
            <v>3335493.2947976878</v>
          </cell>
          <cell r="S66">
            <v>0</v>
          </cell>
        </row>
        <row r="67">
          <cell r="C67" t="str">
            <v>KAMARUDDIN (SUNA)</v>
          </cell>
          <cell r="D67" t="str">
            <v>Awak I</v>
          </cell>
          <cell r="E67">
            <v>0</v>
          </cell>
          <cell r="F67">
            <v>26</v>
          </cell>
          <cell r="G67">
            <v>2313625</v>
          </cell>
          <cell r="H67">
            <v>0</v>
          </cell>
          <cell r="I67">
            <v>2313625</v>
          </cell>
          <cell r="J67">
            <v>12000</v>
          </cell>
          <cell r="K67">
            <v>802413.29479768791</v>
          </cell>
          <cell r="L67">
            <v>0</v>
          </cell>
          <cell r="M67">
            <v>1114413.2947976878</v>
          </cell>
          <cell r="N67">
            <v>3428038.2947976878</v>
          </cell>
          <cell r="O67">
            <v>23136.25</v>
          </cell>
          <cell r="P67">
            <v>46272.5</v>
          </cell>
          <cell r="Q67">
            <v>23136.25</v>
          </cell>
          <cell r="R67">
            <v>3335493.2947976878</v>
          </cell>
          <cell r="S67">
            <v>0</v>
          </cell>
        </row>
        <row r="68">
          <cell r="C68" t="str">
            <v>M. NASRUN</v>
          </cell>
          <cell r="D68" t="str">
            <v>Awak I</v>
          </cell>
          <cell r="E68">
            <v>0</v>
          </cell>
          <cell r="F68">
            <v>25</v>
          </cell>
          <cell r="G68">
            <v>2313625</v>
          </cell>
          <cell r="H68">
            <v>0</v>
          </cell>
          <cell r="I68">
            <v>2313625</v>
          </cell>
          <cell r="J68">
            <v>12000</v>
          </cell>
          <cell r="K68">
            <v>802413.29479768791</v>
          </cell>
          <cell r="L68">
            <v>0</v>
          </cell>
          <cell r="M68">
            <v>1102413.2947976878</v>
          </cell>
          <cell r="N68">
            <v>3416038.2947976878</v>
          </cell>
          <cell r="O68">
            <v>23136.25</v>
          </cell>
          <cell r="P68">
            <v>46272.5</v>
          </cell>
          <cell r="Q68">
            <v>23136.25</v>
          </cell>
          <cell r="R68">
            <v>3323493.2947976878</v>
          </cell>
          <cell r="S68">
            <v>0</v>
          </cell>
        </row>
        <row r="69">
          <cell r="C69" t="str">
            <v>M. RIDWAN</v>
          </cell>
          <cell r="D69" t="str">
            <v>Awak I</v>
          </cell>
          <cell r="E69">
            <v>0</v>
          </cell>
          <cell r="F69">
            <v>27</v>
          </cell>
          <cell r="G69">
            <v>2313625</v>
          </cell>
          <cell r="H69">
            <v>0</v>
          </cell>
          <cell r="I69">
            <v>2313625</v>
          </cell>
          <cell r="J69">
            <v>12000</v>
          </cell>
          <cell r="K69">
            <v>802413.29479768791</v>
          </cell>
          <cell r="L69">
            <v>0</v>
          </cell>
          <cell r="M69">
            <v>1126413.2947976878</v>
          </cell>
          <cell r="N69">
            <v>3440038.2947976878</v>
          </cell>
          <cell r="O69">
            <v>23136.25</v>
          </cell>
          <cell r="P69">
            <v>46272.5</v>
          </cell>
          <cell r="Q69">
            <v>23136.25</v>
          </cell>
          <cell r="R69">
            <v>3347493.2947976878</v>
          </cell>
          <cell r="S69">
            <v>0</v>
          </cell>
        </row>
        <row r="70">
          <cell r="C70" t="str">
            <v>M. SATTAR</v>
          </cell>
          <cell r="D70" t="str">
            <v>Awak I</v>
          </cell>
          <cell r="E70">
            <v>0</v>
          </cell>
          <cell r="F70">
            <v>26</v>
          </cell>
          <cell r="G70">
            <v>2313625</v>
          </cell>
          <cell r="H70">
            <v>0</v>
          </cell>
          <cell r="I70">
            <v>2313625</v>
          </cell>
          <cell r="J70">
            <v>12000</v>
          </cell>
          <cell r="K70">
            <v>802413.29479768791</v>
          </cell>
          <cell r="L70">
            <v>0</v>
          </cell>
          <cell r="M70">
            <v>1114413.2947976878</v>
          </cell>
          <cell r="N70">
            <v>3428038.2947976878</v>
          </cell>
          <cell r="O70">
            <v>23136.25</v>
          </cell>
          <cell r="P70">
            <v>46272.5</v>
          </cell>
          <cell r="Q70">
            <v>23136.25</v>
          </cell>
          <cell r="R70">
            <v>3335493.2947976878</v>
          </cell>
          <cell r="S70">
            <v>0</v>
          </cell>
        </row>
        <row r="71">
          <cell r="C71" t="str">
            <v>M.RIDWAN NUR (2013)</v>
          </cell>
          <cell r="D71" t="str">
            <v>Awak I</v>
          </cell>
          <cell r="E71">
            <v>0</v>
          </cell>
          <cell r="F71">
            <v>27</v>
          </cell>
          <cell r="G71">
            <v>2013625</v>
          </cell>
          <cell r="H71">
            <v>300000</v>
          </cell>
          <cell r="I71">
            <v>2313625</v>
          </cell>
          <cell r="J71">
            <v>12000</v>
          </cell>
          <cell r="K71">
            <v>802413.29479768791</v>
          </cell>
          <cell r="L71">
            <v>0</v>
          </cell>
          <cell r="M71">
            <v>1126413.2947976878</v>
          </cell>
          <cell r="N71">
            <v>3440038.2947976878</v>
          </cell>
          <cell r="O71">
            <v>23136.25</v>
          </cell>
          <cell r="P71">
            <v>46272.5</v>
          </cell>
          <cell r="Q71">
            <v>23136.25</v>
          </cell>
          <cell r="R71">
            <v>3347493.2947976878</v>
          </cell>
          <cell r="S71">
            <v>0</v>
          </cell>
        </row>
        <row r="72">
          <cell r="C72" t="str">
            <v>MUH. IDRIS</v>
          </cell>
          <cell r="D72" t="str">
            <v>Awak I</v>
          </cell>
          <cell r="E72" t="str">
            <v>24 KL</v>
          </cell>
          <cell r="F72">
            <v>26</v>
          </cell>
          <cell r="G72">
            <v>2224389.84</v>
          </cell>
          <cell r="H72">
            <v>300000</v>
          </cell>
          <cell r="I72">
            <v>2524389.84</v>
          </cell>
          <cell r="J72">
            <v>12000</v>
          </cell>
          <cell r="K72">
            <v>875510.92716762994</v>
          </cell>
          <cell r="L72">
            <v>0</v>
          </cell>
          <cell r="M72">
            <v>1187510.9271676298</v>
          </cell>
          <cell r="N72">
            <v>3711900.7671676297</v>
          </cell>
          <cell r="O72">
            <v>25243.898399999998</v>
          </cell>
          <cell r="P72">
            <v>50487.796799999996</v>
          </cell>
          <cell r="Q72">
            <v>25243.898399999998</v>
          </cell>
          <cell r="R72">
            <v>3610925.1735676299</v>
          </cell>
          <cell r="S72">
            <v>100000</v>
          </cell>
        </row>
        <row r="73">
          <cell r="C73" t="str">
            <v>MUHLIS</v>
          </cell>
          <cell r="D73" t="str">
            <v>Awak I</v>
          </cell>
          <cell r="E73" t="str">
            <v>24 KL</v>
          </cell>
          <cell r="F73">
            <v>26</v>
          </cell>
          <cell r="G73">
            <v>2224389.84</v>
          </cell>
          <cell r="H73">
            <v>300000</v>
          </cell>
          <cell r="I73">
            <v>2524389.84</v>
          </cell>
          <cell r="J73">
            <v>12000</v>
          </cell>
          <cell r="K73">
            <v>875510.92716762994</v>
          </cell>
          <cell r="L73">
            <v>0</v>
          </cell>
          <cell r="M73">
            <v>1187510.9271676298</v>
          </cell>
          <cell r="N73">
            <v>3711900.7671676297</v>
          </cell>
          <cell r="O73">
            <v>25243.898399999998</v>
          </cell>
          <cell r="P73">
            <v>50487.796799999996</v>
          </cell>
          <cell r="Q73">
            <v>25243.898399999998</v>
          </cell>
          <cell r="R73">
            <v>3610925.1735676299</v>
          </cell>
          <cell r="S73">
            <v>100000</v>
          </cell>
        </row>
        <row r="74">
          <cell r="C74" t="str">
            <v>MURSIDI</v>
          </cell>
          <cell r="D74" t="str">
            <v>Awak I</v>
          </cell>
          <cell r="E74">
            <v>0</v>
          </cell>
          <cell r="F74">
            <v>22</v>
          </cell>
          <cell r="G74">
            <v>2313625</v>
          </cell>
          <cell r="H74">
            <v>0</v>
          </cell>
          <cell r="I74">
            <v>2313625</v>
          </cell>
          <cell r="J74">
            <v>12000</v>
          </cell>
          <cell r="K74">
            <v>802413.29479768791</v>
          </cell>
          <cell r="L74">
            <v>0</v>
          </cell>
          <cell r="M74">
            <v>1066413.2947976878</v>
          </cell>
          <cell r="N74">
            <v>3380038.2947976878</v>
          </cell>
          <cell r="O74">
            <v>23136.25</v>
          </cell>
          <cell r="P74">
            <v>46272.5</v>
          </cell>
          <cell r="Q74">
            <v>23136.25</v>
          </cell>
          <cell r="R74">
            <v>3287493.2947976878</v>
          </cell>
          <cell r="S74">
            <v>0</v>
          </cell>
        </row>
        <row r="75">
          <cell r="C75" t="str">
            <v>NASIR (ACCING)</v>
          </cell>
          <cell r="D75" t="str">
            <v>Awak I</v>
          </cell>
          <cell r="E75">
            <v>0</v>
          </cell>
          <cell r="F75">
            <v>26</v>
          </cell>
          <cell r="G75">
            <v>2313625</v>
          </cell>
          <cell r="H75">
            <v>0</v>
          </cell>
          <cell r="I75">
            <v>2313625</v>
          </cell>
          <cell r="J75">
            <v>12000</v>
          </cell>
          <cell r="K75">
            <v>802413.29479768791</v>
          </cell>
          <cell r="L75">
            <v>0</v>
          </cell>
          <cell r="M75">
            <v>1114413.2947976878</v>
          </cell>
          <cell r="N75">
            <v>3428038.2947976878</v>
          </cell>
          <cell r="O75">
            <v>23136.25</v>
          </cell>
          <cell r="P75">
            <v>46272.5</v>
          </cell>
          <cell r="Q75">
            <v>23136.25</v>
          </cell>
          <cell r="R75">
            <v>3335493.2947976878</v>
          </cell>
          <cell r="S75">
            <v>0</v>
          </cell>
        </row>
        <row r="76">
          <cell r="C76" t="str">
            <v>RAMLI DG LALO</v>
          </cell>
          <cell r="D76" t="str">
            <v>Awak I</v>
          </cell>
          <cell r="E76">
            <v>0</v>
          </cell>
          <cell r="F76">
            <v>24</v>
          </cell>
          <cell r="G76">
            <v>2313625</v>
          </cell>
          <cell r="H76">
            <v>0</v>
          </cell>
          <cell r="I76">
            <v>2313625</v>
          </cell>
          <cell r="J76">
            <v>12000</v>
          </cell>
          <cell r="K76">
            <v>802413.29479768791</v>
          </cell>
          <cell r="L76">
            <v>0</v>
          </cell>
          <cell r="M76">
            <v>1090413.2947976878</v>
          </cell>
          <cell r="N76">
            <v>3404038.2947976878</v>
          </cell>
          <cell r="O76">
            <v>23136.25</v>
          </cell>
          <cell r="P76">
            <v>46272.5</v>
          </cell>
          <cell r="Q76">
            <v>23136.25</v>
          </cell>
          <cell r="R76">
            <v>3311493.2947976878</v>
          </cell>
          <cell r="S76">
            <v>0</v>
          </cell>
        </row>
        <row r="77">
          <cell r="C77" t="str">
            <v>RIDWANdawang</v>
          </cell>
          <cell r="D77" t="str">
            <v>Awak I</v>
          </cell>
          <cell r="E77">
            <v>0</v>
          </cell>
          <cell r="F77">
            <v>25</v>
          </cell>
          <cell r="G77">
            <v>2313625</v>
          </cell>
          <cell r="H77">
            <v>0</v>
          </cell>
          <cell r="I77">
            <v>2313625</v>
          </cell>
          <cell r="J77">
            <v>12000</v>
          </cell>
          <cell r="K77">
            <v>802413.29479768791</v>
          </cell>
          <cell r="L77">
            <v>0</v>
          </cell>
          <cell r="M77">
            <v>1102413.2947976878</v>
          </cell>
          <cell r="N77">
            <v>3416038.2947976878</v>
          </cell>
          <cell r="O77">
            <v>23136.25</v>
          </cell>
          <cell r="P77">
            <v>46272.5</v>
          </cell>
          <cell r="Q77">
            <v>23136.25</v>
          </cell>
          <cell r="R77">
            <v>3323493.2947976878</v>
          </cell>
          <cell r="S77">
            <v>0</v>
          </cell>
        </row>
        <row r="78">
          <cell r="C78" t="str">
            <v>SAFRI B.</v>
          </cell>
          <cell r="D78" t="str">
            <v>Awak I</v>
          </cell>
          <cell r="E78">
            <v>0</v>
          </cell>
          <cell r="F78">
            <v>27</v>
          </cell>
          <cell r="G78">
            <v>2313625</v>
          </cell>
          <cell r="H78">
            <v>0</v>
          </cell>
          <cell r="I78">
            <v>2313625</v>
          </cell>
          <cell r="J78">
            <v>12000</v>
          </cell>
          <cell r="K78">
            <v>802413.29479768791</v>
          </cell>
          <cell r="L78">
            <v>0</v>
          </cell>
          <cell r="M78">
            <v>1126413.2947976878</v>
          </cell>
          <cell r="N78">
            <v>3440038.2947976878</v>
          </cell>
          <cell r="O78">
            <v>23136.25</v>
          </cell>
          <cell r="P78">
            <v>46272.5</v>
          </cell>
          <cell r="Q78">
            <v>23136.25</v>
          </cell>
          <cell r="R78">
            <v>3347493.2947976878</v>
          </cell>
          <cell r="S78">
            <v>0</v>
          </cell>
        </row>
        <row r="79">
          <cell r="C79" t="str">
            <v>SALDI</v>
          </cell>
          <cell r="D79" t="str">
            <v>Awak I</v>
          </cell>
          <cell r="E79" t="str">
            <v>24 KL</v>
          </cell>
          <cell r="F79">
            <v>28</v>
          </cell>
          <cell r="G79">
            <v>2224389.84</v>
          </cell>
          <cell r="H79">
            <v>300000</v>
          </cell>
          <cell r="I79">
            <v>2524389.84</v>
          </cell>
          <cell r="J79">
            <v>12000</v>
          </cell>
          <cell r="K79">
            <v>875510.92716762994</v>
          </cell>
          <cell r="L79">
            <v>0</v>
          </cell>
          <cell r="M79">
            <v>1211510.9271676298</v>
          </cell>
          <cell r="N79">
            <v>3735900.7671676297</v>
          </cell>
          <cell r="O79">
            <v>25243.898399999998</v>
          </cell>
          <cell r="P79">
            <v>50487.796799999996</v>
          </cell>
          <cell r="Q79">
            <v>25243.898399999998</v>
          </cell>
          <cell r="R79">
            <v>3634925.1735676299</v>
          </cell>
          <cell r="S79">
            <v>0</v>
          </cell>
        </row>
        <row r="80">
          <cell r="C80" t="str">
            <v>SAYPUL</v>
          </cell>
          <cell r="D80" t="str">
            <v>Awak I</v>
          </cell>
          <cell r="E80">
            <v>0</v>
          </cell>
          <cell r="F80">
            <v>25</v>
          </cell>
          <cell r="G80">
            <v>2313625</v>
          </cell>
          <cell r="H80">
            <v>0</v>
          </cell>
          <cell r="I80">
            <v>2313625</v>
          </cell>
          <cell r="J80">
            <v>12000</v>
          </cell>
          <cell r="K80">
            <v>802413.29479768791</v>
          </cell>
          <cell r="L80">
            <v>0</v>
          </cell>
          <cell r="M80">
            <v>1102413.2947976878</v>
          </cell>
          <cell r="N80">
            <v>3416038.2947976878</v>
          </cell>
          <cell r="O80">
            <v>23136.25</v>
          </cell>
          <cell r="P80">
            <v>46272.5</v>
          </cell>
          <cell r="Q80">
            <v>23136.25</v>
          </cell>
          <cell r="R80">
            <v>3323493.2947976878</v>
          </cell>
          <cell r="S80">
            <v>0</v>
          </cell>
        </row>
        <row r="81">
          <cell r="C81" t="str">
            <v>SUDIRMAN (2013)</v>
          </cell>
          <cell r="D81" t="str">
            <v>Awak I</v>
          </cell>
          <cell r="E81">
            <v>0</v>
          </cell>
          <cell r="F81">
            <v>26</v>
          </cell>
          <cell r="G81">
            <v>2313625</v>
          </cell>
          <cell r="H81">
            <v>0</v>
          </cell>
          <cell r="I81">
            <v>2313625</v>
          </cell>
          <cell r="J81">
            <v>12000</v>
          </cell>
          <cell r="K81">
            <v>802413.29479768791</v>
          </cell>
          <cell r="L81">
            <v>0</v>
          </cell>
          <cell r="M81">
            <v>1114413.2947976878</v>
          </cell>
          <cell r="N81">
            <v>3428038.2947976878</v>
          </cell>
          <cell r="O81">
            <v>23136.25</v>
          </cell>
          <cell r="P81">
            <v>46272.5</v>
          </cell>
          <cell r="Q81">
            <v>23136.25</v>
          </cell>
          <cell r="R81">
            <v>3335493.2947976878</v>
          </cell>
          <cell r="S81">
            <v>0</v>
          </cell>
        </row>
        <row r="82">
          <cell r="C82" t="str">
            <v>SYAMSIR</v>
          </cell>
          <cell r="D82" t="str">
            <v>Awak I</v>
          </cell>
          <cell r="E82">
            <v>0</v>
          </cell>
          <cell r="F82">
            <v>26</v>
          </cell>
          <cell r="G82">
            <v>2313625</v>
          </cell>
          <cell r="H82">
            <v>0</v>
          </cell>
          <cell r="I82">
            <v>2313625</v>
          </cell>
          <cell r="J82">
            <v>12000</v>
          </cell>
          <cell r="K82">
            <v>802413.29479768791</v>
          </cell>
          <cell r="L82">
            <v>0</v>
          </cell>
          <cell r="M82">
            <v>1114413.2947976878</v>
          </cell>
          <cell r="N82">
            <v>3428038.2947976878</v>
          </cell>
          <cell r="O82">
            <v>23136.25</v>
          </cell>
          <cell r="P82">
            <v>46272.5</v>
          </cell>
          <cell r="Q82">
            <v>23136.25</v>
          </cell>
          <cell r="R82">
            <v>3335493.2947976878</v>
          </cell>
          <cell r="S82">
            <v>0</v>
          </cell>
        </row>
        <row r="83">
          <cell r="C83" t="str">
            <v>SYAMSUDDIN 1</v>
          </cell>
          <cell r="D83" t="str">
            <v>Awak I</v>
          </cell>
          <cell r="E83">
            <v>0</v>
          </cell>
          <cell r="F83">
            <v>27</v>
          </cell>
          <cell r="G83">
            <v>2313625</v>
          </cell>
          <cell r="H83">
            <v>0</v>
          </cell>
          <cell r="I83">
            <v>2313625</v>
          </cell>
          <cell r="J83">
            <v>12000</v>
          </cell>
          <cell r="K83">
            <v>802413.29479768791</v>
          </cell>
          <cell r="L83">
            <v>0</v>
          </cell>
          <cell r="M83">
            <v>1126413.2947976878</v>
          </cell>
          <cell r="N83">
            <v>3440038.2947976878</v>
          </cell>
          <cell r="O83">
            <v>23136.25</v>
          </cell>
          <cell r="P83">
            <v>46272.5</v>
          </cell>
          <cell r="Q83">
            <v>23136.25</v>
          </cell>
          <cell r="R83">
            <v>3347493.2947976878</v>
          </cell>
          <cell r="S83">
            <v>0</v>
          </cell>
        </row>
        <row r="84">
          <cell r="C84" t="str">
            <v>SYAMSUL NABA</v>
          </cell>
          <cell r="D84" t="str">
            <v>Awak I</v>
          </cell>
          <cell r="E84">
            <v>0</v>
          </cell>
          <cell r="F84">
            <v>26</v>
          </cell>
          <cell r="G84">
            <v>2313625</v>
          </cell>
          <cell r="H84">
            <v>0</v>
          </cell>
          <cell r="I84">
            <v>2313625</v>
          </cell>
          <cell r="J84">
            <v>12000</v>
          </cell>
          <cell r="K84">
            <v>802413.29479768791</v>
          </cell>
          <cell r="L84">
            <v>0</v>
          </cell>
          <cell r="M84">
            <v>1114413.2947976878</v>
          </cell>
          <cell r="N84">
            <v>3428038.2947976878</v>
          </cell>
          <cell r="O84">
            <v>23136.25</v>
          </cell>
          <cell r="P84">
            <v>46272.5</v>
          </cell>
          <cell r="Q84">
            <v>23136.25</v>
          </cell>
          <cell r="R84">
            <v>3335493.2947976878</v>
          </cell>
          <cell r="S84">
            <v>0</v>
          </cell>
        </row>
        <row r="85">
          <cell r="C85" t="str">
            <v>TAMSIL</v>
          </cell>
          <cell r="D85" t="str">
            <v>Awak I</v>
          </cell>
          <cell r="E85" t="str">
            <v>24 KL</v>
          </cell>
          <cell r="F85">
            <v>26</v>
          </cell>
          <cell r="G85">
            <v>2224389.84</v>
          </cell>
          <cell r="H85">
            <v>300000</v>
          </cell>
          <cell r="I85">
            <v>2524389.84</v>
          </cell>
          <cell r="J85">
            <v>12000</v>
          </cell>
          <cell r="K85">
            <v>875510.92716762994</v>
          </cell>
          <cell r="L85">
            <v>0</v>
          </cell>
          <cell r="M85">
            <v>1187510.9271676298</v>
          </cell>
          <cell r="N85">
            <v>3711900.7671676297</v>
          </cell>
          <cell r="O85">
            <v>25243.898399999998</v>
          </cell>
          <cell r="P85">
            <v>50487.796799999996</v>
          </cell>
          <cell r="Q85">
            <v>25243.898399999998</v>
          </cell>
          <cell r="R85">
            <v>3610925.1735676299</v>
          </cell>
          <cell r="S85">
            <v>100000</v>
          </cell>
        </row>
        <row r="86">
          <cell r="C86" t="str">
            <v>TONI HARJO</v>
          </cell>
          <cell r="D86" t="str">
            <v>Awak I</v>
          </cell>
          <cell r="E86">
            <v>0</v>
          </cell>
          <cell r="F86">
            <v>26</v>
          </cell>
          <cell r="G86">
            <v>2313625</v>
          </cell>
          <cell r="H86">
            <v>0</v>
          </cell>
          <cell r="I86">
            <v>2313625</v>
          </cell>
          <cell r="J86">
            <v>12000</v>
          </cell>
          <cell r="K86">
            <v>802413.29479768791</v>
          </cell>
          <cell r="L86">
            <v>0</v>
          </cell>
          <cell r="M86">
            <v>1114413.2947976878</v>
          </cell>
          <cell r="N86">
            <v>3428038.2947976878</v>
          </cell>
          <cell r="O86">
            <v>23136.25</v>
          </cell>
          <cell r="P86">
            <v>46272.5</v>
          </cell>
          <cell r="Q86">
            <v>23136.25</v>
          </cell>
          <cell r="R86">
            <v>3335493.2947976878</v>
          </cell>
          <cell r="S86">
            <v>400000</v>
          </cell>
        </row>
        <row r="87">
          <cell r="C87" t="str">
            <v>ZAINAL ABIDIN</v>
          </cell>
          <cell r="D87" t="str">
            <v>Awak I</v>
          </cell>
          <cell r="E87">
            <v>0</v>
          </cell>
          <cell r="F87">
            <v>25</v>
          </cell>
          <cell r="G87">
            <v>2313625</v>
          </cell>
          <cell r="H87">
            <v>0</v>
          </cell>
          <cell r="I87">
            <v>2313625</v>
          </cell>
          <cell r="J87">
            <v>12000</v>
          </cell>
          <cell r="K87">
            <v>802413.29479768791</v>
          </cell>
          <cell r="L87">
            <v>0</v>
          </cell>
          <cell r="M87">
            <v>1102413.2947976878</v>
          </cell>
          <cell r="N87">
            <v>3416038.2947976878</v>
          </cell>
          <cell r="O87">
            <v>23136.25</v>
          </cell>
          <cell r="P87">
            <v>46272.5</v>
          </cell>
          <cell r="Q87">
            <v>23136.25</v>
          </cell>
          <cell r="R87">
            <v>3323493.2947976878</v>
          </cell>
          <cell r="S87">
            <v>0</v>
          </cell>
        </row>
        <row r="88">
          <cell r="C88" t="str">
            <v>ABD. RASAK</v>
          </cell>
          <cell r="D88" t="str">
            <v>Awak I-AA</v>
          </cell>
          <cell r="E88">
            <v>0</v>
          </cell>
          <cell r="F88">
            <v>22</v>
          </cell>
          <cell r="G88">
            <v>2236761.25</v>
          </cell>
          <cell r="H88">
            <v>100000</v>
          </cell>
          <cell r="I88">
            <v>2336761.25</v>
          </cell>
          <cell r="J88">
            <v>17000</v>
          </cell>
          <cell r="K88">
            <v>852486</v>
          </cell>
          <cell r="L88">
            <v>0</v>
          </cell>
          <cell r="M88">
            <v>1226486</v>
          </cell>
          <cell r="N88">
            <v>3563247.25</v>
          </cell>
          <cell r="O88">
            <v>23367.612499999999</v>
          </cell>
          <cell r="P88">
            <v>46735.224999999999</v>
          </cell>
          <cell r="Q88">
            <v>23367.612499999999</v>
          </cell>
          <cell r="R88">
            <v>3469776.8000000003</v>
          </cell>
          <cell r="S88">
            <v>150000</v>
          </cell>
        </row>
        <row r="89">
          <cell r="C89" t="str">
            <v>BAHARUDDIN</v>
          </cell>
          <cell r="D89" t="str">
            <v>Awak I-AA</v>
          </cell>
          <cell r="E89">
            <v>0</v>
          </cell>
          <cell r="F89">
            <v>26</v>
          </cell>
          <cell r="G89">
            <v>2236761.25</v>
          </cell>
          <cell r="H89">
            <v>100000</v>
          </cell>
          <cell r="I89">
            <v>2336761.25</v>
          </cell>
          <cell r="J89">
            <v>17000</v>
          </cell>
          <cell r="K89">
            <v>852486</v>
          </cell>
          <cell r="L89">
            <v>0</v>
          </cell>
          <cell r="M89">
            <v>1294486</v>
          </cell>
          <cell r="N89">
            <v>3631247.25</v>
          </cell>
          <cell r="O89">
            <v>23367.612499999999</v>
          </cell>
          <cell r="P89">
            <v>46735.224999999999</v>
          </cell>
          <cell r="Q89">
            <v>23367.612499999999</v>
          </cell>
          <cell r="R89">
            <v>3537776.8000000003</v>
          </cell>
          <cell r="S89">
            <v>0</v>
          </cell>
        </row>
        <row r="90">
          <cell r="C90" t="str">
            <v>BAHTIAR S.</v>
          </cell>
          <cell r="D90" t="str">
            <v>Awak I-AA</v>
          </cell>
          <cell r="E90">
            <v>0</v>
          </cell>
          <cell r="F90">
            <v>28</v>
          </cell>
          <cell r="G90">
            <v>2224389.84</v>
          </cell>
          <cell r="H90">
            <v>300000</v>
          </cell>
          <cell r="I90">
            <v>2524389.84</v>
          </cell>
          <cell r="J90">
            <v>17000</v>
          </cell>
          <cell r="K90">
            <v>875510.92716762994</v>
          </cell>
          <cell r="L90">
            <v>0</v>
          </cell>
          <cell r="M90">
            <v>1351510.9271676298</v>
          </cell>
          <cell r="N90">
            <v>3875900.7671676297</v>
          </cell>
          <cell r="O90">
            <v>25243.898399999998</v>
          </cell>
          <cell r="P90">
            <v>50487.796799999996</v>
          </cell>
          <cell r="Q90">
            <v>25243.898399999998</v>
          </cell>
          <cell r="R90">
            <v>3774925.1735676299</v>
          </cell>
          <cell r="S90">
            <v>150000</v>
          </cell>
        </row>
        <row r="91">
          <cell r="C91" t="str">
            <v>DARMAWAN</v>
          </cell>
          <cell r="D91" t="str">
            <v>Awak I-AA</v>
          </cell>
          <cell r="E91">
            <v>0</v>
          </cell>
          <cell r="F91">
            <v>28</v>
          </cell>
          <cell r="G91">
            <v>2313625</v>
          </cell>
          <cell r="H91">
            <v>0</v>
          </cell>
          <cell r="I91">
            <v>2313625</v>
          </cell>
          <cell r="J91">
            <v>12000</v>
          </cell>
          <cell r="K91">
            <v>852486</v>
          </cell>
          <cell r="L91">
            <v>0</v>
          </cell>
          <cell r="M91">
            <v>1188486</v>
          </cell>
          <cell r="N91">
            <v>3502111</v>
          </cell>
          <cell r="O91">
            <v>23136.25</v>
          </cell>
          <cell r="P91">
            <v>46272.5</v>
          </cell>
          <cell r="Q91">
            <v>23136.25</v>
          </cell>
          <cell r="R91">
            <v>3409566</v>
          </cell>
          <cell r="S91">
            <v>0</v>
          </cell>
        </row>
        <row r="92">
          <cell r="C92" t="str">
            <v>FATAHUDDIN</v>
          </cell>
          <cell r="D92" t="str">
            <v>Awak I-AA</v>
          </cell>
          <cell r="E92">
            <v>0</v>
          </cell>
          <cell r="F92">
            <v>21</v>
          </cell>
          <cell r="G92">
            <v>2236761.25</v>
          </cell>
          <cell r="H92">
            <v>100000</v>
          </cell>
          <cell r="I92">
            <v>2336761.25</v>
          </cell>
          <cell r="J92">
            <v>17000</v>
          </cell>
          <cell r="K92">
            <v>852486</v>
          </cell>
          <cell r="L92">
            <v>0</v>
          </cell>
          <cell r="M92">
            <v>1209486</v>
          </cell>
          <cell r="N92">
            <v>3546247.25</v>
          </cell>
          <cell r="O92">
            <v>23367.612499999999</v>
          </cell>
          <cell r="P92">
            <v>46735.224999999999</v>
          </cell>
          <cell r="Q92">
            <v>23367.612499999999</v>
          </cell>
          <cell r="R92">
            <v>3452776.8000000003</v>
          </cell>
          <cell r="S92">
            <v>250000</v>
          </cell>
        </row>
        <row r="93">
          <cell r="C93" t="str">
            <v>H. GANWAR DG LA'BANG</v>
          </cell>
          <cell r="D93" t="str">
            <v>Awak I-AA</v>
          </cell>
          <cell r="E93">
            <v>0</v>
          </cell>
          <cell r="F93">
            <v>26</v>
          </cell>
          <cell r="G93">
            <v>2236761.25</v>
          </cell>
          <cell r="H93">
            <v>100000</v>
          </cell>
          <cell r="I93">
            <v>2336761.25</v>
          </cell>
          <cell r="J93">
            <v>17000</v>
          </cell>
          <cell r="K93">
            <v>852486</v>
          </cell>
          <cell r="L93">
            <v>0</v>
          </cell>
          <cell r="M93">
            <v>1294486</v>
          </cell>
          <cell r="N93">
            <v>3631247.25</v>
          </cell>
          <cell r="O93">
            <v>23367.612499999999</v>
          </cell>
          <cell r="P93">
            <v>46735.224999999999</v>
          </cell>
          <cell r="Q93">
            <v>23367.612499999999</v>
          </cell>
          <cell r="R93">
            <v>3537776.8000000003</v>
          </cell>
          <cell r="S93">
            <v>0</v>
          </cell>
        </row>
        <row r="94">
          <cell r="C94" t="str">
            <v>HASRULLAH HUSAINI</v>
          </cell>
          <cell r="D94" t="str">
            <v>Awak I-AA</v>
          </cell>
          <cell r="E94">
            <v>0</v>
          </cell>
          <cell r="F94">
            <v>25</v>
          </cell>
          <cell r="G94">
            <v>2224389.84</v>
          </cell>
          <cell r="H94">
            <v>300000</v>
          </cell>
          <cell r="I94">
            <v>2524389.84</v>
          </cell>
          <cell r="J94">
            <v>17000</v>
          </cell>
          <cell r="K94">
            <v>875510.92716762994</v>
          </cell>
          <cell r="L94">
            <v>0</v>
          </cell>
          <cell r="M94">
            <v>1300510.9271676298</v>
          </cell>
          <cell r="N94">
            <v>3824900.7671676297</v>
          </cell>
          <cell r="O94">
            <v>25243.898399999998</v>
          </cell>
          <cell r="P94">
            <v>50487.796799999996</v>
          </cell>
          <cell r="Q94">
            <v>25243.898399999998</v>
          </cell>
          <cell r="R94">
            <v>3723925.1735676299</v>
          </cell>
          <cell r="S94">
            <v>0</v>
          </cell>
        </row>
        <row r="95">
          <cell r="C95" t="str">
            <v>HERMAN R.</v>
          </cell>
          <cell r="D95" t="str">
            <v>Awak I-AA</v>
          </cell>
          <cell r="E95">
            <v>0</v>
          </cell>
          <cell r="F95">
            <v>28</v>
          </cell>
          <cell r="G95">
            <v>2236761.25</v>
          </cell>
          <cell r="H95">
            <v>100000</v>
          </cell>
          <cell r="I95">
            <v>2336761.25</v>
          </cell>
          <cell r="J95">
            <v>17000</v>
          </cell>
          <cell r="K95">
            <v>852486</v>
          </cell>
          <cell r="L95">
            <v>0</v>
          </cell>
          <cell r="M95">
            <v>1328486</v>
          </cell>
          <cell r="N95">
            <v>3665247.25</v>
          </cell>
          <cell r="O95">
            <v>23367.612499999999</v>
          </cell>
          <cell r="P95">
            <v>46735.224999999999</v>
          </cell>
          <cell r="Q95">
            <v>23367.612499999999</v>
          </cell>
          <cell r="R95">
            <v>3571776.8000000003</v>
          </cell>
          <cell r="S95">
            <v>0</v>
          </cell>
        </row>
        <row r="96">
          <cell r="C96" t="str">
            <v>M. NASARUDDIN ARIEF</v>
          </cell>
          <cell r="D96" t="str">
            <v>Awak I-AA</v>
          </cell>
          <cell r="E96">
            <v>0</v>
          </cell>
          <cell r="F96">
            <v>27</v>
          </cell>
          <cell r="G96">
            <v>2236761.25</v>
          </cell>
          <cell r="H96">
            <v>100000</v>
          </cell>
          <cell r="I96">
            <v>2336761.25</v>
          </cell>
          <cell r="J96">
            <v>17000</v>
          </cell>
          <cell r="K96">
            <v>852486</v>
          </cell>
          <cell r="L96">
            <v>0</v>
          </cell>
          <cell r="M96">
            <v>1311486</v>
          </cell>
          <cell r="N96">
            <v>3648247.25</v>
          </cell>
          <cell r="O96">
            <v>23367.612499999999</v>
          </cell>
          <cell r="P96">
            <v>46735.224999999999</v>
          </cell>
          <cell r="Q96">
            <v>23367.612499999999</v>
          </cell>
          <cell r="R96">
            <v>3554776.8000000003</v>
          </cell>
          <cell r="S96">
            <v>0</v>
          </cell>
        </row>
        <row r="97">
          <cell r="C97" t="str">
            <v>M. SYAHRIR</v>
          </cell>
          <cell r="D97" t="str">
            <v>Awak I-AA</v>
          </cell>
          <cell r="E97">
            <v>0</v>
          </cell>
          <cell r="F97">
            <v>26</v>
          </cell>
          <cell r="G97">
            <v>2236761.25</v>
          </cell>
          <cell r="H97">
            <v>100000</v>
          </cell>
          <cell r="I97">
            <v>2336761.25</v>
          </cell>
          <cell r="J97">
            <v>17000</v>
          </cell>
          <cell r="K97">
            <v>852486</v>
          </cell>
          <cell r="L97">
            <v>0</v>
          </cell>
          <cell r="M97">
            <v>1294486</v>
          </cell>
          <cell r="N97">
            <v>3631247.25</v>
          </cell>
          <cell r="O97">
            <v>23367.612499999999</v>
          </cell>
          <cell r="P97">
            <v>46735.224999999999</v>
          </cell>
          <cell r="Q97">
            <v>23367.612499999999</v>
          </cell>
          <cell r="R97">
            <v>3537776.8000000003</v>
          </cell>
          <cell r="S97">
            <v>0</v>
          </cell>
        </row>
        <row r="98">
          <cell r="C98" t="str">
            <v>SAHARUDDIN</v>
          </cell>
          <cell r="D98" t="str">
            <v>Awak I-AA</v>
          </cell>
          <cell r="E98">
            <v>0</v>
          </cell>
          <cell r="F98">
            <v>26</v>
          </cell>
          <cell r="G98">
            <v>2236761.25</v>
          </cell>
          <cell r="H98">
            <v>100000</v>
          </cell>
          <cell r="I98">
            <v>2336761.25</v>
          </cell>
          <cell r="J98">
            <v>17000</v>
          </cell>
          <cell r="K98">
            <v>852486</v>
          </cell>
          <cell r="L98">
            <v>0</v>
          </cell>
          <cell r="M98">
            <v>1294486</v>
          </cell>
          <cell r="N98">
            <v>3631247.25</v>
          </cell>
          <cell r="O98">
            <v>23367.612499999999</v>
          </cell>
          <cell r="P98">
            <v>46735.224999999999</v>
          </cell>
          <cell r="Q98">
            <v>23367.612499999999</v>
          </cell>
          <cell r="R98">
            <v>3537776.8000000003</v>
          </cell>
          <cell r="S98">
            <v>0</v>
          </cell>
        </row>
        <row r="99">
          <cell r="C99" t="str">
            <v>SAIFUL</v>
          </cell>
          <cell r="D99" t="str">
            <v>Awak I-AA</v>
          </cell>
          <cell r="E99">
            <v>0</v>
          </cell>
          <cell r="F99">
            <v>27</v>
          </cell>
          <cell r="G99">
            <v>2236761.25</v>
          </cell>
          <cell r="H99">
            <v>100000</v>
          </cell>
          <cell r="I99">
            <v>2336761.25</v>
          </cell>
          <cell r="J99">
            <v>17000</v>
          </cell>
          <cell r="K99">
            <v>852486</v>
          </cell>
          <cell r="L99">
            <v>0</v>
          </cell>
          <cell r="M99">
            <v>1311486</v>
          </cell>
          <cell r="N99">
            <v>3648247.25</v>
          </cell>
          <cell r="O99">
            <v>23367.612499999999</v>
          </cell>
          <cell r="P99">
            <v>46735.224999999999</v>
          </cell>
          <cell r="Q99">
            <v>23367.612499999999</v>
          </cell>
          <cell r="R99">
            <v>3554776.8000000003</v>
          </cell>
          <cell r="S99">
            <v>0</v>
          </cell>
        </row>
        <row r="100">
          <cell r="C100" t="str">
            <v>SYAMSUDDIN 2</v>
          </cell>
          <cell r="D100" t="str">
            <v>Awak I-AA</v>
          </cell>
          <cell r="E100">
            <v>0</v>
          </cell>
          <cell r="F100">
            <v>27</v>
          </cell>
          <cell r="G100">
            <v>2213625</v>
          </cell>
          <cell r="H100">
            <v>100000</v>
          </cell>
          <cell r="I100">
            <v>2313625</v>
          </cell>
          <cell r="J100">
            <v>17000</v>
          </cell>
          <cell r="K100">
            <v>852486</v>
          </cell>
          <cell r="L100">
            <v>0</v>
          </cell>
          <cell r="M100">
            <v>1311486</v>
          </cell>
          <cell r="N100">
            <v>3625111</v>
          </cell>
          <cell r="O100">
            <v>23136.25</v>
          </cell>
          <cell r="P100">
            <v>46272.5</v>
          </cell>
          <cell r="Q100">
            <v>23136.25</v>
          </cell>
          <cell r="R100">
            <v>3532566</v>
          </cell>
          <cell r="S100">
            <v>0</v>
          </cell>
        </row>
        <row r="101">
          <cell r="C101" t="str">
            <v>ZAENAL</v>
          </cell>
          <cell r="D101" t="str">
            <v>Awak I-AA</v>
          </cell>
          <cell r="E101">
            <v>0</v>
          </cell>
          <cell r="F101">
            <v>27</v>
          </cell>
          <cell r="G101">
            <v>2236761.25</v>
          </cell>
          <cell r="H101">
            <v>100000</v>
          </cell>
          <cell r="I101">
            <v>2336761.25</v>
          </cell>
          <cell r="J101">
            <v>17000</v>
          </cell>
          <cell r="K101">
            <v>852486</v>
          </cell>
          <cell r="L101">
            <v>0</v>
          </cell>
          <cell r="M101">
            <v>1311486</v>
          </cell>
          <cell r="N101">
            <v>3648247.25</v>
          </cell>
          <cell r="O101">
            <v>23367.612499999999</v>
          </cell>
          <cell r="P101">
            <v>46735.224999999999</v>
          </cell>
          <cell r="Q101">
            <v>23367.612499999999</v>
          </cell>
          <cell r="R101">
            <v>3554776.8000000003</v>
          </cell>
          <cell r="S101">
            <v>0</v>
          </cell>
        </row>
        <row r="102">
          <cell r="C102" t="str">
            <v>MAKMUR</v>
          </cell>
          <cell r="D102" t="str">
            <v>Awak I (baru 2014)</v>
          </cell>
          <cell r="E102">
            <v>0</v>
          </cell>
          <cell r="F102">
            <v>25</v>
          </cell>
          <cell r="G102">
            <v>2313625</v>
          </cell>
          <cell r="H102">
            <v>0</v>
          </cell>
          <cell r="I102">
            <v>2313625</v>
          </cell>
          <cell r="J102">
            <v>12000</v>
          </cell>
          <cell r="K102">
            <v>802413.29479768791</v>
          </cell>
          <cell r="L102">
            <v>0</v>
          </cell>
          <cell r="M102">
            <v>1102413.2947976878</v>
          </cell>
          <cell r="N102">
            <v>3416038.2947976878</v>
          </cell>
          <cell r="O102">
            <v>23136.25</v>
          </cell>
          <cell r="P102">
            <v>46272.5</v>
          </cell>
          <cell r="Q102">
            <v>23136.25</v>
          </cell>
          <cell r="R102">
            <v>3323493.2947976878</v>
          </cell>
          <cell r="S102">
            <v>0</v>
          </cell>
        </row>
        <row r="103">
          <cell r="C103" t="str">
            <v>RUSTAM</v>
          </cell>
          <cell r="D103" t="str">
            <v>Awak I (baru 2014)</v>
          </cell>
          <cell r="E103">
            <v>0</v>
          </cell>
          <cell r="F103">
            <v>26</v>
          </cell>
          <cell r="G103">
            <v>2313625</v>
          </cell>
          <cell r="H103">
            <v>0</v>
          </cell>
          <cell r="I103">
            <v>2313625</v>
          </cell>
          <cell r="J103">
            <v>12000</v>
          </cell>
          <cell r="K103">
            <v>802413.29479768791</v>
          </cell>
          <cell r="L103">
            <v>0</v>
          </cell>
          <cell r="M103">
            <v>1114413.2947976878</v>
          </cell>
          <cell r="N103">
            <v>3428038.2947976878</v>
          </cell>
          <cell r="O103">
            <v>23136.25</v>
          </cell>
          <cell r="P103">
            <v>46272.5</v>
          </cell>
          <cell r="Q103">
            <v>23136.25</v>
          </cell>
          <cell r="R103">
            <v>3335493.2947976878</v>
          </cell>
          <cell r="S103">
            <v>0</v>
          </cell>
        </row>
        <row r="104">
          <cell r="C104" t="str">
            <v>PONIMAN</v>
          </cell>
          <cell r="D104" t="str">
            <v>Awak I</v>
          </cell>
          <cell r="E104">
            <v>0</v>
          </cell>
          <cell r="F104">
            <v>26</v>
          </cell>
          <cell r="G104">
            <v>1834664</v>
          </cell>
          <cell r="H104">
            <v>478961</v>
          </cell>
          <cell r="I104">
            <v>2313625</v>
          </cell>
          <cell r="J104">
            <v>17000</v>
          </cell>
          <cell r="K104">
            <v>802413.29479768791</v>
          </cell>
          <cell r="L104">
            <v>0</v>
          </cell>
          <cell r="M104">
            <v>1244413.2947976878</v>
          </cell>
          <cell r="N104">
            <v>3558038.2947976878</v>
          </cell>
          <cell r="O104">
            <v>23136.25</v>
          </cell>
          <cell r="P104">
            <v>46272.5</v>
          </cell>
          <cell r="Q104">
            <v>23136.25</v>
          </cell>
          <cell r="R104">
            <v>3465493.2947976878</v>
          </cell>
          <cell r="S104">
            <v>0</v>
          </cell>
        </row>
        <row r="112">
          <cell r="C112" t="str">
            <v>AGUSSALIM</v>
          </cell>
          <cell r="D112" t="str">
            <v>Awak II</v>
          </cell>
          <cell r="E112">
            <v>0</v>
          </cell>
          <cell r="F112">
            <v>26</v>
          </cell>
          <cell r="G112">
            <v>2313625</v>
          </cell>
          <cell r="H112">
            <v>0</v>
          </cell>
          <cell r="I112">
            <v>2313625</v>
          </cell>
          <cell r="J112">
            <v>0</v>
          </cell>
          <cell r="K112">
            <v>554913</v>
          </cell>
          <cell r="L112">
            <v>0</v>
          </cell>
          <cell r="M112">
            <v>554913</v>
          </cell>
          <cell r="N112">
            <v>2868538</v>
          </cell>
          <cell r="O112">
            <v>23136.25</v>
          </cell>
          <cell r="P112">
            <v>46272.5</v>
          </cell>
          <cell r="Q112">
            <v>23136.25</v>
          </cell>
          <cell r="R112">
            <v>2775993</v>
          </cell>
          <cell r="S112">
            <v>0</v>
          </cell>
        </row>
        <row r="113">
          <cell r="C113" t="str">
            <v>ANGRIAWAN LANGKAU (2013)</v>
          </cell>
          <cell r="D113" t="str">
            <v>Awak II</v>
          </cell>
          <cell r="E113">
            <v>0</v>
          </cell>
          <cell r="F113">
            <v>26</v>
          </cell>
          <cell r="G113">
            <v>2313625</v>
          </cell>
          <cell r="H113">
            <v>0</v>
          </cell>
          <cell r="I113">
            <v>2313625</v>
          </cell>
          <cell r="J113">
            <v>0</v>
          </cell>
          <cell r="K113">
            <v>554913</v>
          </cell>
          <cell r="L113">
            <v>0</v>
          </cell>
          <cell r="M113">
            <v>554913</v>
          </cell>
          <cell r="N113">
            <v>2868538</v>
          </cell>
          <cell r="O113">
            <v>23136.25</v>
          </cell>
          <cell r="P113">
            <v>46272.5</v>
          </cell>
          <cell r="Q113">
            <v>23136.25</v>
          </cell>
          <cell r="R113">
            <v>2775993</v>
          </cell>
          <cell r="S113">
            <v>0</v>
          </cell>
        </row>
        <row r="114">
          <cell r="C114" t="str">
            <v>ANSAR AHMAD</v>
          </cell>
          <cell r="D114" t="str">
            <v>Awak II</v>
          </cell>
          <cell r="E114">
            <v>0</v>
          </cell>
          <cell r="F114">
            <v>28</v>
          </cell>
          <cell r="G114">
            <v>2313625</v>
          </cell>
          <cell r="H114">
            <v>0</v>
          </cell>
          <cell r="I114">
            <v>2313625</v>
          </cell>
          <cell r="J114">
            <v>0</v>
          </cell>
          <cell r="K114">
            <v>554913</v>
          </cell>
          <cell r="L114">
            <v>0</v>
          </cell>
          <cell r="M114">
            <v>554913</v>
          </cell>
          <cell r="N114">
            <v>2868538</v>
          </cell>
          <cell r="O114">
            <v>23136.25</v>
          </cell>
          <cell r="P114">
            <v>46272.5</v>
          </cell>
          <cell r="Q114">
            <v>23136.25</v>
          </cell>
          <cell r="R114">
            <v>2775993</v>
          </cell>
          <cell r="S114">
            <v>0</v>
          </cell>
        </row>
        <row r="115">
          <cell r="C115" t="str">
            <v>FAISAL (2013)</v>
          </cell>
          <cell r="D115" t="str">
            <v>Awak II</v>
          </cell>
          <cell r="E115">
            <v>0</v>
          </cell>
          <cell r="F115">
            <v>25</v>
          </cell>
          <cell r="G115">
            <v>2313625</v>
          </cell>
          <cell r="H115">
            <v>0</v>
          </cell>
          <cell r="I115">
            <v>2313625</v>
          </cell>
          <cell r="J115">
            <v>0</v>
          </cell>
          <cell r="K115">
            <v>554913</v>
          </cell>
          <cell r="L115">
            <v>0</v>
          </cell>
          <cell r="M115">
            <v>554913</v>
          </cell>
          <cell r="N115">
            <v>2868538</v>
          </cell>
          <cell r="O115">
            <v>23136.25</v>
          </cell>
          <cell r="P115">
            <v>46272.5</v>
          </cell>
          <cell r="Q115">
            <v>23136.25</v>
          </cell>
          <cell r="R115">
            <v>2775993</v>
          </cell>
          <cell r="S115">
            <v>0</v>
          </cell>
        </row>
        <row r="116">
          <cell r="C116" t="str">
            <v>HAMKAH</v>
          </cell>
          <cell r="D116" t="str">
            <v>Awak II</v>
          </cell>
          <cell r="E116">
            <v>0</v>
          </cell>
          <cell r="F116">
            <v>24</v>
          </cell>
          <cell r="G116">
            <v>2313625</v>
          </cell>
          <cell r="H116">
            <v>0</v>
          </cell>
          <cell r="I116">
            <v>2313625</v>
          </cell>
          <cell r="J116">
            <v>0</v>
          </cell>
          <cell r="K116">
            <v>554913</v>
          </cell>
          <cell r="L116">
            <v>0</v>
          </cell>
          <cell r="M116">
            <v>554913</v>
          </cell>
          <cell r="N116">
            <v>2868538</v>
          </cell>
          <cell r="O116">
            <v>23136.25</v>
          </cell>
          <cell r="P116">
            <v>46272.5</v>
          </cell>
          <cell r="Q116">
            <v>23136.25</v>
          </cell>
          <cell r="R116">
            <v>2775993</v>
          </cell>
          <cell r="S116">
            <v>0</v>
          </cell>
        </row>
        <row r="117">
          <cell r="C117" t="str">
            <v>HAMZAH (2013)</v>
          </cell>
          <cell r="D117" t="str">
            <v>Awak II</v>
          </cell>
          <cell r="E117">
            <v>0</v>
          </cell>
          <cell r="F117">
            <v>27</v>
          </cell>
          <cell r="G117">
            <v>2313625</v>
          </cell>
          <cell r="H117">
            <v>0</v>
          </cell>
          <cell r="I117">
            <v>2313625</v>
          </cell>
          <cell r="J117">
            <v>0</v>
          </cell>
          <cell r="K117">
            <v>554913</v>
          </cell>
          <cell r="L117">
            <v>0</v>
          </cell>
          <cell r="M117">
            <v>554913</v>
          </cell>
          <cell r="N117">
            <v>2868538</v>
          </cell>
          <cell r="O117">
            <v>23136.25</v>
          </cell>
          <cell r="P117">
            <v>46272.5</v>
          </cell>
          <cell r="Q117">
            <v>23136.25</v>
          </cell>
          <cell r="R117">
            <v>2775993</v>
          </cell>
          <cell r="S117">
            <v>0</v>
          </cell>
        </row>
        <row r="118">
          <cell r="C118" t="str">
            <v>HASAN  DG SABBE</v>
          </cell>
          <cell r="D118" t="str">
            <v>Awak II</v>
          </cell>
          <cell r="E118">
            <v>0</v>
          </cell>
          <cell r="F118">
            <v>25</v>
          </cell>
          <cell r="G118">
            <v>2313625</v>
          </cell>
          <cell r="H118">
            <v>0</v>
          </cell>
          <cell r="I118">
            <v>2313625</v>
          </cell>
          <cell r="J118">
            <v>0</v>
          </cell>
          <cell r="K118">
            <v>554913</v>
          </cell>
          <cell r="L118">
            <v>0</v>
          </cell>
          <cell r="M118">
            <v>554913</v>
          </cell>
          <cell r="N118">
            <v>2868538</v>
          </cell>
          <cell r="O118">
            <v>23136.25</v>
          </cell>
          <cell r="P118">
            <v>46272.5</v>
          </cell>
          <cell r="Q118">
            <v>23136.25</v>
          </cell>
          <cell r="R118">
            <v>2775993</v>
          </cell>
          <cell r="S118">
            <v>0</v>
          </cell>
        </row>
        <row r="119">
          <cell r="C119" t="str">
            <v>IRFAN ABDULLAH</v>
          </cell>
          <cell r="D119" t="str">
            <v>Awak II</v>
          </cell>
          <cell r="E119">
            <v>0</v>
          </cell>
          <cell r="F119">
            <v>28</v>
          </cell>
          <cell r="G119">
            <v>2313625</v>
          </cell>
          <cell r="H119">
            <v>0</v>
          </cell>
          <cell r="I119">
            <v>2313625</v>
          </cell>
          <cell r="J119">
            <v>0</v>
          </cell>
          <cell r="K119">
            <v>554913</v>
          </cell>
          <cell r="L119">
            <v>0</v>
          </cell>
          <cell r="M119">
            <v>554913</v>
          </cell>
          <cell r="N119">
            <v>2868538</v>
          </cell>
          <cell r="O119">
            <v>23136.25</v>
          </cell>
          <cell r="P119">
            <v>46272.5</v>
          </cell>
          <cell r="Q119">
            <v>23136.25</v>
          </cell>
          <cell r="R119">
            <v>2775993</v>
          </cell>
          <cell r="S119">
            <v>0</v>
          </cell>
        </row>
        <row r="120">
          <cell r="C120" t="str">
            <v>JAMALUDDIN R.A.</v>
          </cell>
          <cell r="D120" t="str">
            <v>Awak II</v>
          </cell>
          <cell r="E120">
            <v>0</v>
          </cell>
          <cell r="F120">
            <v>24</v>
          </cell>
          <cell r="G120">
            <v>2313625</v>
          </cell>
          <cell r="H120">
            <v>0</v>
          </cell>
          <cell r="I120">
            <v>2313625</v>
          </cell>
          <cell r="J120">
            <v>0</v>
          </cell>
          <cell r="K120">
            <v>554913</v>
          </cell>
          <cell r="L120">
            <v>0</v>
          </cell>
          <cell r="M120">
            <v>554913</v>
          </cell>
          <cell r="N120">
            <v>2868538</v>
          </cell>
          <cell r="O120">
            <v>23136.25</v>
          </cell>
          <cell r="P120">
            <v>46272.5</v>
          </cell>
          <cell r="Q120">
            <v>23136.25</v>
          </cell>
          <cell r="R120">
            <v>2775993</v>
          </cell>
          <cell r="S120">
            <v>0</v>
          </cell>
        </row>
        <row r="121">
          <cell r="C121" t="str">
            <v>KAMARUDDIN</v>
          </cell>
          <cell r="D121" t="str">
            <v>Awak II</v>
          </cell>
          <cell r="E121">
            <v>0</v>
          </cell>
          <cell r="F121">
            <v>26</v>
          </cell>
          <cell r="G121">
            <v>2313625</v>
          </cell>
          <cell r="H121">
            <v>0</v>
          </cell>
          <cell r="I121">
            <v>2313625</v>
          </cell>
          <cell r="J121">
            <v>0</v>
          </cell>
          <cell r="K121">
            <v>554913</v>
          </cell>
          <cell r="L121">
            <v>0</v>
          </cell>
          <cell r="M121">
            <v>554913</v>
          </cell>
          <cell r="N121">
            <v>2868538</v>
          </cell>
          <cell r="O121">
            <v>23136.25</v>
          </cell>
          <cell r="P121">
            <v>46272.5</v>
          </cell>
          <cell r="Q121">
            <v>23136.25</v>
          </cell>
          <cell r="R121">
            <v>2775993</v>
          </cell>
          <cell r="S121">
            <v>0</v>
          </cell>
        </row>
        <row r="122">
          <cell r="C122" t="str">
            <v>M. DAHLAN</v>
          </cell>
          <cell r="D122" t="str">
            <v>Awak II</v>
          </cell>
          <cell r="E122">
            <v>0</v>
          </cell>
          <cell r="F122">
            <v>27</v>
          </cell>
          <cell r="G122">
            <v>2313625</v>
          </cell>
          <cell r="H122">
            <v>0</v>
          </cell>
          <cell r="I122">
            <v>2313625</v>
          </cell>
          <cell r="J122">
            <v>0</v>
          </cell>
          <cell r="K122">
            <v>554913</v>
          </cell>
          <cell r="L122">
            <v>0</v>
          </cell>
          <cell r="M122">
            <v>554913</v>
          </cell>
          <cell r="N122">
            <v>2868538</v>
          </cell>
          <cell r="O122">
            <v>23136.25</v>
          </cell>
          <cell r="P122">
            <v>46272.5</v>
          </cell>
          <cell r="Q122">
            <v>23136.25</v>
          </cell>
          <cell r="R122">
            <v>2775993</v>
          </cell>
          <cell r="S122">
            <v>0</v>
          </cell>
        </row>
        <row r="123">
          <cell r="C123" t="str">
            <v>M. MUSTAMIN</v>
          </cell>
          <cell r="D123" t="str">
            <v>Awak II</v>
          </cell>
          <cell r="E123">
            <v>0</v>
          </cell>
          <cell r="F123">
            <v>26</v>
          </cell>
          <cell r="G123">
            <v>2313625</v>
          </cell>
          <cell r="H123">
            <v>0</v>
          </cell>
          <cell r="I123">
            <v>2313625</v>
          </cell>
          <cell r="J123">
            <v>0</v>
          </cell>
          <cell r="K123">
            <v>778543</v>
          </cell>
          <cell r="L123">
            <v>0</v>
          </cell>
          <cell r="M123">
            <v>778543</v>
          </cell>
          <cell r="N123">
            <v>3092168</v>
          </cell>
          <cell r="O123">
            <v>23136.25</v>
          </cell>
          <cell r="P123">
            <v>46272.5</v>
          </cell>
          <cell r="Q123">
            <v>23136.25</v>
          </cell>
          <cell r="R123">
            <v>2999623</v>
          </cell>
          <cell r="S123">
            <v>0</v>
          </cell>
        </row>
        <row r="124">
          <cell r="C124" t="str">
            <v>M. NASIR</v>
          </cell>
          <cell r="D124" t="str">
            <v>Awak II</v>
          </cell>
          <cell r="E124">
            <v>0</v>
          </cell>
          <cell r="F124">
            <v>24</v>
          </cell>
          <cell r="G124">
            <v>2313625</v>
          </cell>
          <cell r="H124">
            <v>0</v>
          </cell>
          <cell r="I124">
            <v>2313625</v>
          </cell>
          <cell r="J124">
            <v>0</v>
          </cell>
          <cell r="K124">
            <v>554913</v>
          </cell>
          <cell r="L124">
            <v>0</v>
          </cell>
          <cell r="M124">
            <v>554913</v>
          </cell>
          <cell r="N124">
            <v>2868538</v>
          </cell>
          <cell r="O124">
            <v>23136.25</v>
          </cell>
          <cell r="P124">
            <v>46272.5</v>
          </cell>
          <cell r="Q124">
            <v>23136.25</v>
          </cell>
          <cell r="R124">
            <v>2775993</v>
          </cell>
          <cell r="S124">
            <v>0</v>
          </cell>
        </row>
        <row r="125">
          <cell r="C125" t="str">
            <v>M.SHAHIB (2013)</v>
          </cell>
          <cell r="D125" t="str">
            <v>Awak II</v>
          </cell>
          <cell r="E125">
            <v>0</v>
          </cell>
          <cell r="F125">
            <v>24</v>
          </cell>
          <cell r="G125">
            <v>2313625</v>
          </cell>
          <cell r="H125">
            <v>0</v>
          </cell>
          <cell r="I125">
            <v>2313625</v>
          </cell>
          <cell r="J125">
            <v>0</v>
          </cell>
          <cell r="K125">
            <v>554913</v>
          </cell>
          <cell r="L125">
            <v>0</v>
          </cell>
          <cell r="M125">
            <v>554913</v>
          </cell>
          <cell r="N125">
            <v>2868538</v>
          </cell>
          <cell r="O125">
            <v>23136.25</v>
          </cell>
          <cell r="P125">
            <v>46272.5</v>
          </cell>
          <cell r="Q125">
            <v>23136.25</v>
          </cell>
          <cell r="R125">
            <v>2775993</v>
          </cell>
          <cell r="S125">
            <v>0</v>
          </cell>
        </row>
        <row r="126">
          <cell r="C126" t="str">
            <v>MILHAN</v>
          </cell>
          <cell r="D126" t="str">
            <v>Awak II</v>
          </cell>
          <cell r="E126">
            <v>0</v>
          </cell>
          <cell r="F126">
            <v>27</v>
          </cell>
          <cell r="G126">
            <v>2313625</v>
          </cell>
          <cell r="H126">
            <v>0</v>
          </cell>
          <cell r="I126">
            <v>2313625</v>
          </cell>
          <cell r="J126">
            <v>0</v>
          </cell>
          <cell r="K126">
            <v>554913</v>
          </cell>
          <cell r="L126">
            <v>0</v>
          </cell>
          <cell r="M126">
            <v>554913</v>
          </cell>
          <cell r="N126">
            <v>2868538</v>
          </cell>
          <cell r="O126">
            <v>23136.25</v>
          </cell>
          <cell r="P126">
            <v>46272.5</v>
          </cell>
          <cell r="Q126">
            <v>23136.25</v>
          </cell>
          <cell r="R126">
            <v>2775993</v>
          </cell>
          <cell r="S126">
            <v>0</v>
          </cell>
        </row>
        <row r="127">
          <cell r="C127" t="str">
            <v xml:space="preserve">MUCHLIS </v>
          </cell>
          <cell r="D127" t="str">
            <v>Awak II</v>
          </cell>
          <cell r="E127">
            <v>0</v>
          </cell>
          <cell r="F127">
            <v>25</v>
          </cell>
          <cell r="G127">
            <v>2313625</v>
          </cell>
          <cell r="H127">
            <v>0</v>
          </cell>
          <cell r="I127">
            <v>2313625</v>
          </cell>
          <cell r="J127">
            <v>0</v>
          </cell>
          <cell r="K127">
            <v>554913</v>
          </cell>
          <cell r="L127">
            <v>0</v>
          </cell>
          <cell r="M127">
            <v>554913</v>
          </cell>
          <cell r="N127">
            <v>2868538</v>
          </cell>
          <cell r="O127">
            <v>23136.25</v>
          </cell>
          <cell r="P127">
            <v>46272.5</v>
          </cell>
          <cell r="Q127">
            <v>23136.25</v>
          </cell>
          <cell r="R127">
            <v>2775993</v>
          </cell>
          <cell r="S127">
            <v>0</v>
          </cell>
        </row>
        <row r="128">
          <cell r="C128" t="str">
            <v>NAFIZ</v>
          </cell>
          <cell r="D128" t="str">
            <v>Awak II</v>
          </cell>
          <cell r="E128">
            <v>0</v>
          </cell>
          <cell r="F128">
            <v>23</v>
          </cell>
          <cell r="G128">
            <v>2313625</v>
          </cell>
          <cell r="H128">
            <v>0</v>
          </cell>
          <cell r="I128">
            <v>2313625</v>
          </cell>
          <cell r="J128">
            <v>0</v>
          </cell>
          <cell r="K128">
            <v>554913</v>
          </cell>
          <cell r="L128">
            <v>0</v>
          </cell>
          <cell r="M128">
            <v>554913</v>
          </cell>
          <cell r="N128">
            <v>2868538</v>
          </cell>
          <cell r="O128">
            <v>23136.25</v>
          </cell>
          <cell r="P128">
            <v>46272.5</v>
          </cell>
          <cell r="Q128">
            <v>23136.25</v>
          </cell>
          <cell r="R128">
            <v>2775993</v>
          </cell>
          <cell r="S128">
            <v>0</v>
          </cell>
        </row>
        <row r="129">
          <cell r="C129" t="str">
            <v>NASIR (genggo)</v>
          </cell>
          <cell r="D129" t="str">
            <v>Awak II</v>
          </cell>
          <cell r="E129">
            <v>0</v>
          </cell>
          <cell r="F129">
            <v>25</v>
          </cell>
          <cell r="G129">
            <v>2313625</v>
          </cell>
          <cell r="H129">
            <v>0</v>
          </cell>
          <cell r="I129">
            <v>2313625</v>
          </cell>
          <cell r="J129">
            <v>0</v>
          </cell>
          <cell r="K129">
            <v>554913</v>
          </cell>
          <cell r="L129">
            <v>0</v>
          </cell>
          <cell r="M129">
            <v>554913</v>
          </cell>
          <cell r="N129">
            <v>2868538</v>
          </cell>
          <cell r="O129">
            <v>23136.25</v>
          </cell>
          <cell r="P129">
            <v>46272.5</v>
          </cell>
          <cell r="Q129">
            <v>23136.25</v>
          </cell>
          <cell r="R129">
            <v>2775993</v>
          </cell>
          <cell r="S129">
            <v>0</v>
          </cell>
        </row>
        <row r="130">
          <cell r="C130" t="str">
            <v>PUDDING (Saparuddin)</v>
          </cell>
          <cell r="D130" t="str">
            <v>Awak II</v>
          </cell>
          <cell r="E130">
            <v>0</v>
          </cell>
          <cell r="F130">
            <v>22</v>
          </cell>
          <cell r="G130">
            <v>2313625</v>
          </cell>
          <cell r="H130">
            <v>0</v>
          </cell>
          <cell r="I130">
            <v>2313625</v>
          </cell>
          <cell r="J130">
            <v>0</v>
          </cell>
          <cell r="K130">
            <v>554913</v>
          </cell>
          <cell r="L130">
            <v>0</v>
          </cell>
          <cell r="M130">
            <v>554913</v>
          </cell>
          <cell r="N130">
            <v>2868538</v>
          </cell>
          <cell r="O130">
            <v>23136.25</v>
          </cell>
          <cell r="P130">
            <v>46272.5</v>
          </cell>
          <cell r="Q130">
            <v>23136.25</v>
          </cell>
          <cell r="R130">
            <v>2775993</v>
          </cell>
          <cell r="S130">
            <v>0</v>
          </cell>
        </row>
        <row r="131">
          <cell r="C131" t="str">
            <v>SAHARUDDIN2</v>
          </cell>
          <cell r="D131" t="str">
            <v>Awak II</v>
          </cell>
          <cell r="E131">
            <v>0</v>
          </cell>
          <cell r="F131">
            <v>25</v>
          </cell>
          <cell r="G131">
            <v>2313625</v>
          </cell>
          <cell r="H131">
            <v>0</v>
          </cell>
          <cell r="I131">
            <v>2313625</v>
          </cell>
          <cell r="J131">
            <v>0</v>
          </cell>
          <cell r="K131">
            <v>554913</v>
          </cell>
          <cell r="L131">
            <v>0</v>
          </cell>
          <cell r="M131">
            <v>554913</v>
          </cell>
          <cell r="N131">
            <v>2868538</v>
          </cell>
          <cell r="O131">
            <v>23136.25</v>
          </cell>
          <cell r="P131">
            <v>46272.5</v>
          </cell>
          <cell r="Q131">
            <v>23136.25</v>
          </cell>
          <cell r="R131">
            <v>2775993</v>
          </cell>
          <cell r="S131">
            <v>0</v>
          </cell>
        </row>
        <row r="132">
          <cell r="C132" t="str">
            <v>SUBUH DG TIKA</v>
          </cell>
          <cell r="D132" t="str">
            <v>Awak II</v>
          </cell>
          <cell r="E132">
            <v>0</v>
          </cell>
          <cell r="F132">
            <v>24</v>
          </cell>
          <cell r="G132">
            <v>2313625</v>
          </cell>
          <cell r="H132">
            <v>0</v>
          </cell>
          <cell r="I132">
            <v>2313625</v>
          </cell>
          <cell r="J132">
            <v>0</v>
          </cell>
          <cell r="K132">
            <v>554913</v>
          </cell>
          <cell r="L132">
            <v>0</v>
          </cell>
          <cell r="M132">
            <v>554913</v>
          </cell>
          <cell r="N132">
            <v>2868538</v>
          </cell>
          <cell r="O132">
            <v>23136.25</v>
          </cell>
          <cell r="P132">
            <v>46272.5</v>
          </cell>
          <cell r="Q132">
            <v>23136.25</v>
          </cell>
          <cell r="R132">
            <v>2775993</v>
          </cell>
          <cell r="S132">
            <v>0</v>
          </cell>
        </row>
        <row r="133">
          <cell r="C133" t="str">
            <v>SYAHRIR (2013)</v>
          </cell>
          <cell r="D133" t="str">
            <v>Awak II</v>
          </cell>
          <cell r="E133">
            <v>0</v>
          </cell>
          <cell r="F133">
            <v>24</v>
          </cell>
          <cell r="G133">
            <v>2313625</v>
          </cell>
          <cell r="H133">
            <v>0</v>
          </cell>
          <cell r="I133">
            <v>2313625</v>
          </cell>
          <cell r="J133">
            <v>0</v>
          </cell>
          <cell r="K133">
            <v>554913</v>
          </cell>
          <cell r="L133">
            <v>0</v>
          </cell>
          <cell r="M133">
            <v>554913</v>
          </cell>
          <cell r="N133">
            <v>2868538</v>
          </cell>
          <cell r="O133">
            <v>23136.25</v>
          </cell>
          <cell r="P133">
            <v>46272.5</v>
          </cell>
          <cell r="Q133">
            <v>23136.25</v>
          </cell>
          <cell r="R133">
            <v>2775993</v>
          </cell>
          <cell r="S133">
            <v>0</v>
          </cell>
        </row>
        <row r="134">
          <cell r="C134" t="str">
            <v>SYAMSUDDIN (samsu')</v>
          </cell>
          <cell r="D134" t="str">
            <v>Awak II</v>
          </cell>
          <cell r="E134">
            <v>0</v>
          </cell>
          <cell r="F134">
            <v>24</v>
          </cell>
          <cell r="G134">
            <v>2313625</v>
          </cell>
          <cell r="H134">
            <v>0</v>
          </cell>
          <cell r="I134">
            <v>2313625</v>
          </cell>
          <cell r="J134">
            <v>0</v>
          </cell>
          <cell r="K134">
            <v>554913</v>
          </cell>
          <cell r="L134">
            <v>0</v>
          </cell>
          <cell r="M134">
            <v>554913</v>
          </cell>
          <cell r="N134">
            <v>2868538</v>
          </cell>
          <cell r="O134">
            <v>23136.25</v>
          </cell>
          <cell r="P134">
            <v>46272.5</v>
          </cell>
          <cell r="Q134">
            <v>23136.25</v>
          </cell>
          <cell r="R134">
            <v>2775993</v>
          </cell>
          <cell r="S134">
            <v>0</v>
          </cell>
        </row>
        <row r="135">
          <cell r="C135" t="str">
            <v>TAKDIR RACHMAN</v>
          </cell>
          <cell r="D135" t="str">
            <v>Awak II</v>
          </cell>
          <cell r="E135">
            <v>0</v>
          </cell>
          <cell r="F135">
            <v>24</v>
          </cell>
          <cell r="G135">
            <v>2313625</v>
          </cell>
          <cell r="H135">
            <v>0</v>
          </cell>
          <cell r="I135">
            <v>2313625</v>
          </cell>
          <cell r="J135">
            <v>0</v>
          </cell>
          <cell r="K135">
            <v>554913</v>
          </cell>
          <cell r="L135">
            <v>0</v>
          </cell>
          <cell r="M135">
            <v>554913</v>
          </cell>
          <cell r="N135">
            <v>2868538</v>
          </cell>
          <cell r="O135">
            <v>23136.25</v>
          </cell>
          <cell r="P135">
            <v>46272.5</v>
          </cell>
          <cell r="Q135">
            <v>23136.25</v>
          </cell>
          <cell r="R135">
            <v>2775993</v>
          </cell>
          <cell r="S135">
            <v>0</v>
          </cell>
        </row>
        <row r="136">
          <cell r="C136" t="str">
            <v>TAMRIN</v>
          </cell>
          <cell r="D136" t="str">
            <v>Awak II</v>
          </cell>
          <cell r="E136">
            <v>0</v>
          </cell>
          <cell r="F136">
            <v>24</v>
          </cell>
          <cell r="G136">
            <v>2313625</v>
          </cell>
          <cell r="H136">
            <v>0</v>
          </cell>
          <cell r="I136">
            <v>2313625</v>
          </cell>
          <cell r="J136">
            <v>0</v>
          </cell>
          <cell r="K136">
            <v>554913</v>
          </cell>
          <cell r="L136">
            <v>0</v>
          </cell>
          <cell r="M136">
            <v>554913</v>
          </cell>
          <cell r="N136">
            <v>2868538</v>
          </cell>
          <cell r="O136">
            <v>23136.25</v>
          </cell>
          <cell r="P136">
            <v>46272.5</v>
          </cell>
          <cell r="Q136">
            <v>23136.25</v>
          </cell>
          <cell r="R136">
            <v>2775993</v>
          </cell>
          <cell r="S136">
            <v>0</v>
          </cell>
        </row>
        <row r="137">
          <cell r="C137" t="str">
            <v>WAHYUDI</v>
          </cell>
          <cell r="D137" t="str">
            <v>Awak II</v>
          </cell>
          <cell r="E137">
            <v>0</v>
          </cell>
          <cell r="F137">
            <v>22</v>
          </cell>
          <cell r="G137">
            <v>2313625</v>
          </cell>
          <cell r="H137">
            <v>0</v>
          </cell>
          <cell r="I137">
            <v>2313625</v>
          </cell>
          <cell r="J137">
            <v>0</v>
          </cell>
          <cell r="K137">
            <v>554913</v>
          </cell>
          <cell r="L137">
            <v>0</v>
          </cell>
          <cell r="M137">
            <v>554913</v>
          </cell>
          <cell r="N137">
            <v>2868538</v>
          </cell>
          <cell r="O137">
            <v>23136.25</v>
          </cell>
          <cell r="P137">
            <v>46272.5</v>
          </cell>
          <cell r="Q137">
            <v>23136.25</v>
          </cell>
          <cell r="R137">
            <v>2775993</v>
          </cell>
          <cell r="S137">
            <v>0</v>
          </cell>
        </row>
        <row r="138">
          <cell r="C138" t="str">
            <v>ABDULLAH M.</v>
          </cell>
          <cell r="D138" t="str">
            <v>Awak II-AA</v>
          </cell>
          <cell r="E138">
            <v>0</v>
          </cell>
          <cell r="F138">
            <v>23</v>
          </cell>
          <cell r="G138">
            <v>2313625</v>
          </cell>
          <cell r="H138">
            <v>0</v>
          </cell>
          <cell r="I138">
            <v>2313625</v>
          </cell>
          <cell r="J138">
            <v>12000</v>
          </cell>
          <cell r="K138">
            <v>717225</v>
          </cell>
          <cell r="L138">
            <v>0</v>
          </cell>
          <cell r="M138">
            <v>993225</v>
          </cell>
          <cell r="N138">
            <v>3306850</v>
          </cell>
          <cell r="O138">
            <v>23136.25</v>
          </cell>
          <cell r="P138">
            <v>46272.5</v>
          </cell>
          <cell r="Q138">
            <v>23136.25</v>
          </cell>
          <cell r="R138">
            <v>3214305</v>
          </cell>
          <cell r="S138">
            <v>0</v>
          </cell>
        </row>
        <row r="139">
          <cell r="C139" t="str">
            <v>AHMAD A.</v>
          </cell>
          <cell r="D139" t="str">
            <v>Awak II-AA</v>
          </cell>
          <cell r="E139">
            <v>0</v>
          </cell>
          <cell r="F139">
            <v>27</v>
          </cell>
          <cell r="G139">
            <v>2313625</v>
          </cell>
          <cell r="H139">
            <v>0</v>
          </cell>
          <cell r="I139">
            <v>2313625</v>
          </cell>
          <cell r="J139">
            <v>12000</v>
          </cell>
          <cell r="K139">
            <v>554913</v>
          </cell>
          <cell r="L139">
            <v>0</v>
          </cell>
          <cell r="M139">
            <v>878913</v>
          </cell>
          <cell r="N139">
            <v>3192538</v>
          </cell>
          <cell r="O139">
            <v>23136.25</v>
          </cell>
          <cell r="P139">
            <v>46272.5</v>
          </cell>
          <cell r="Q139">
            <v>23136.25</v>
          </cell>
          <cell r="R139">
            <v>3099993</v>
          </cell>
          <cell r="S139">
            <v>0</v>
          </cell>
        </row>
        <row r="140">
          <cell r="C140" t="str">
            <v>ANWAR DJAMALUDDIN (2013)</v>
          </cell>
          <cell r="D140" t="str">
            <v>Awak II-AA</v>
          </cell>
          <cell r="E140">
            <v>0</v>
          </cell>
          <cell r="F140">
            <v>25</v>
          </cell>
          <cell r="G140">
            <v>2313625</v>
          </cell>
          <cell r="H140">
            <v>0</v>
          </cell>
          <cell r="I140">
            <v>2313625</v>
          </cell>
          <cell r="J140">
            <v>12000</v>
          </cell>
          <cell r="K140">
            <v>717225</v>
          </cell>
          <cell r="L140">
            <v>0</v>
          </cell>
          <cell r="M140">
            <v>1017225</v>
          </cell>
          <cell r="N140">
            <v>3330850</v>
          </cell>
          <cell r="O140">
            <v>23136.25</v>
          </cell>
          <cell r="P140">
            <v>46272.5</v>
          </cell>
          <cell r="Q140">
            <v>23136.25</v>
          </cell>
          <cell r="R140">
            <v>3238305</v>
          </cell>
          <cell r="S140">
            <v>0</v>
          </cell>
        </row>
        <row r="141">
          <cell r="C141" t="str">
            <v>DANIAL</v>
          </cell>
          <cell r="D141" t="str">
            <v>Awak II-AA</v>
          </cell>
          <cell r="E141">
            <v>0</v>
          </cell>
          <cell r="F141">
            <v>23</v>
          </cell>
          <cell r="G141">
            <v>2313625</v>
          </cell>
          <cell r="H141">
            <v>0</v>
          </cell>
          <cell r="I141">
            <v>2313625</v>
          </cell>
          <cell r="J141">
            <v>12000</v>
          </cell>
          <cell r="K141">
            <v>717225</v>
          </cell>
          <cell r="L141">
            <v>0</v>
          </cell>
          <cell r="M141">
            <v>993225</v>
          </cell>
          <cell r="N141">
            <v>3306850</v>
          </cell>
          <cell r="O141">
            <v>23136.25</v>
          </cell>
          <cell r="P141">
            <v>46272.5</v>
          </cell>
          <cell r="Q141">
            <v>23136.25</v>
          </cell>
          <cell r="R141">
            <v>3214305</v>
          </cell>
          <cell r="S141">
            <v>0</v>
          </cell>
        </row>
        <row r="142">
          <cell r="C142" t="str">
            <v>FIRMANSYAH</v>
          </cell>
          <cell r="D142" t="str">
            <v>Awak II-AA</v>
          </cell>
          <cell r="E142">
            <v>0</v>
          </cell>
          <cell r="F142">
            <v>26</v>
          </cell>
          <cell r="G142">
            <v>2313625</v>
          </cell>
          <cell r="H142">
            <v>0</v>
          </cell>
          <cell r="I142">
            <v>2313625</v>
          </cell>
          <cell r="J142">
            <v>12000</v>
          </cell>
          <cell r="K142">
            <v>717225</v>
          </cell>
          <cell r="L142">
            <v>0</v>
          </cell>
          <cell r="M142">
            <v>1029225</v>
          </cell>
          <cell r="N142">
            <v>3342850</v>
          </cell>
          <cell r="O142">
            <v>23136.25</v>
          </cell>
          <cell r="P142">
            <v>46272.5</v>
          </cell>
          <cell r="Q142">
            <v>23136.25</v>
          </cell>
          <cell r="R142">
            <v>3250305</v>
          </cell>
          <cell r="S142">
            <v>0</v>
          </cell>
        </row>
        <row r="143">
          <cell r="C143" t="str">
            <v>HARIYANTO HALIM</v>
          </cell>
          <cell r="D143" t="str">
            <v>Awak II-AA</v>
          </cell>
          <cell r="E143">
            <v>0</v>
          </cell>
          <cell r="F143">
            <v>26</v>
          </cell>
          <cell r="G143">
            <v>2313625</v>
          </cell>
          <cell r="H143">
            <v>0</v>
          </cell>
          <cell r="I143">
            <v>2313625</v>
          </cell>
          <cell r="J143">
            <v>12000</v>
          </cell>
          <cell r="K143">
            <v>717225</v>
          </cell>
          <cell r="L143">
            <v>0</v>
          </cell>
          <cell r="M143">
            <v>1029225</v>
          </cell>
          <cell r="N143">
            <v>3342850</v>
          </cell>
          <cell r="O143">
            <v>23136.25</v>
          </cell>
          <cell r="P143">
            <v>46272.5</v>
          </cell>
          <cell r="Q143">
            <v>23136.25</v>
          </cell>
          <cell r="R143">
            <v>3250305</v>
          </cell>
          <cell r="S143">
            <v>0</v>
          </cell>
        </row>
        <row r="144">
          <cell r="C144" t="str">
            <v>SUDIRMAN RUSDI</v>
          </cell>
          <cell r="D144" t="str">
            <v>Awak II-AA</v>
          </cell>
          <cell r="E144">
            <v>0</v>
          </cell>
          <cell r="F144">
            <v>28</v>
          </cell>
          <cell r="G144">
            <v>2313625</v>
          </cell>
          <cell r="H144">
            <v>0</v>
          </cell>
          <cell r="I144">
            <v>2313625</v>
          </cell>
          <cell r="J144">
            <v>12000</v>
          </cell>
          <cell r="K144">
            <v>717225</v>
          </cell>
          <cell r="L144">
            <v>0</v>
          </cell>
          <cell r="M144">
            <v>1053225</v>
          </cell>
          <cell r="N144">
            <v>3366850</v>
          </cell>
          <cell r="O144">
            <v>23136.25</v>
          </cell>
          <cell r="P144">
            <v>46272.5</v>
          </cell>
          <cell r="Q144">
            <v>23136.25</v>
          </cell>
          <cell r="R144">
            <v>3274305</v>
          </cell>
          <cell r="S144">
            <v>0</v>
          </cell>
        </row>
        <row r="145">
          <cell r="C145" t="str">
            <v>YUNUS</v>
          </cell>
          <cell r="D145" t="str">
            <v>Awak II-AA</v>
          </cell>
          <cell r="E145" t="str">
            <v>16 KL</v>
          </cell>
          <cell r="F145">
            <v>27</v>
          </cell>
          <cell r="G145">
            <v>2313625</v>
          </cell>
          <cell r="H145">
            <v>0</v>
          </cell>
          <cell r="I145">
            <v>2313625</v>
          </cell>
          <cell r="J145">
            <v>12000</v>
          </cell>
          <cell r="K145">
            <v>717225</v>
          </cell>
          <cell r="L145">
            <v>0</v>
          </cell>
          <cell r="M145">
            <v>1041225</v>
          </cell>
          <cell r="N145">
            <v>3354850</v>
          </cell>
          <cell r="O145">
            <v>23136.25</v>
          </cell>
          <cell r="P145">
            <v>46272.5</v>
          </cell>
          <cell r="Q145">
            <v>23136.25</v>
          </cell>
          <cell r="R145">
            <v>3262305</v>
          </cell>
          <cell r="S145">
            <v>0</v>
          </cell>
        </row>
        <row r="146">
          <cell r="C146" t="str">
            <v>AGUS</v>
          </cell>
          <cell r="D146" t="str">
            <v>Awak II (baru 2014)</v>
          </cell>
          <cell r="E146">
            <v>0</v>
          </cell>
          <cell r="F146">
            <v>24</v>
          </cell>
          <cell r="G146">
            <v>2313625</v>
          </cell>
          <cell r="H146">
            <v>0</v>
          </cell>
          <cell r="I146">
            <v>2313625</v>
          </cell>
          <cell r="J146">
            <v>0</v>
          </cell>
          <cell r="K146">
            <v>554913</v>
          </cell>
          <cell r="L146">
            <v>0</v>
          </cell>
          <cell r="M146">
            <v>554913</v>
          </cell>
          <cell r="N146">
            <v>2868538</v>
          </cell>
          <cell r="O146">
            <v>23136.25</v>
          </cell>
          <cell r="P146">
            <v>46272.5</v>
          </cell>
          <cell r="Q146">
            <v>23136.25</v>
          </cell>
          <cell r="R146">
            <v>2775993</v>
          </cell>
          <cell r="S146">
            <v>0</v>
          </cell>
        </row>
        <row r="147">
          <cell r="C147" t="str">
            <v>AMIRUDDIN</v>
          </cell>
          <cell r="D147" t="str">
            <v>Awak II (baru 2014)</v>
          </cell>
          <cell r="E147">
            <v>0</v>
          </cell>
          <cell r="F147">
            <v>25</v>
          </cell>
          <cell r="G147">
            <v>2313625</v>
          </cell>
          <cell r="H147">
            <v>0</v>
          </cell>
          <cell r="I147">
            <v>2313625</v>
          </cell>
          <cell r="J147">
            <v>12000</v>
          </cell>
          <cell r="K147">
            <v>802413.29479768791</v>
          </cell>
          <cell r="L147">
            <v>0</v>
          </cell>
          <cell r="M147">
            <v>1102413.2947976878</v>
          </cell>
          <cell r="N147">
            <v>3416038.2947976878</v>
          </cell>
          <cell r="O147">
            <v>23136.25</v>
          </cell>
          <cell r="P147">
            <v>46272.5</v>
          </cell>
          <cell r="Q147">
            <v>23136.25</v>
          </cell>
          <cell r="R147">
            <v>3323493.2947976878</v>
          </cell>
          <cell r="S147">
            <v>300000</v>
          </cell>
        </row>
        <row r="148">
          <cell r="C148" t="str">
            <v>ARDIANSYAH HASYIM</v>
          </cell>
          <cell r="D148" t="str">
            <v>Awak II (baru 2014)</v>
          </cell>
          <cell r="E148">
            <v>0</v>
          </cell>
          <cell r="F148">
            <v>23</v>
          </cell>
          <cell r="G148">
            <v>2313625</v>
          </cell>
          <cell r="H148">
            <v>0</v>
          </cell>
          <cell r="I148">
            <v>2313625</v>
          </cell>
          <cell r="J148">
            <v>0</v>
          </cell>
          <cell r="K148">
            <v>554913</v>
          </cell>
          <cell r="L148">
            <v>0</v>
          </cell>
          <cell r="M148">
            <v>554913</v>
          </cell>
          <cell r="N148">
            <v>2868538</v>
          </cell>
          <cell r="O148">
            <v>23136.25</v>
          </cell>
          <cell r="P148">
            <v>46272.5</v>
          </cell>
          <cell r="Q148">
            <v>23136.25</v>
          </cell>
          <cell r="R148">
            <v>2775993</v>
          </cell>
          <cell r="S148">
            <v>0</v>
          </cell>
        </row>
        <row r="149">
          <cell r="C149" t="str">
            <v>HERRY KURNIAWAN</v>
          </cell>
          <cell r="D149" t="str">
            <v>Awak II (baru 2014)</v>
          </cell>
          <cell r="E149">
            <v>0</v>
          </cell>
          <cell r="F149">
            <v>28</v>
          </cell>
          <cell r="G149">
            <v>2313625</v>
          </cell>
          <cell r="H149">
            <v>0</v>
          </cell>
          <cell r="I149">
            <v>2313625</v>
          </cell>
          <cell r="J149">
            <v>0</v>
          </cell>
          <cell r="K149">
            <v>554913</v>
          </cell>
          <cell r="L149">
            <v>0</v>
          </cell>
          <cell r="M149">
            <v>554913</v>
          </cell>
          <cell r="N149">
            <v>2868538</v>
          </cell>
          <cell r="O149">
            <v>23136.25</v>
          </cell>
          <cell r="P149">
            <v>46272.5</v>
          </cell>
          <cell r="Q149">
            <v>23136.25</v>
          </cell>
          <cell r="R149">
            <v>2775993</v>
          </cell>
          <cell r="S149">
            <v>0</v>
          </cell>
        </row>
        <row r="150">
          <cell r="C150" t="str">
            <v>M.RAMLI</v>
          </cell>
          <cell r="D150" t="str">
            <v>Awak II (baru 2014)</v>
          </cell>
          <cell r="E150">
            <v>0</v>
          </cell>
          <cell r="F150">
            <v>25</v>
          </cell>
          <cell r="G150">
            <v>2313625</v>
          </cell>
          <cell r="H150">
            <v>0</v>
          </cell>
          <cell r="I150">
            <v>2313625</v>
          </cell>
          <cell r="J150">
            <v>0</v>
          </cell>
          <cell r="K150">
            <v>554913</v>
          </cell>
          <cell r="L150">
            <v>0</v>
          </cell>
          <cell r="M150">
            <v>554913</v>
          </cell>
          <cell r="N150">
            <v>2868538</v>
          </cell>
          <cell r="O150">
            <v>23136.25</v>
          </cell>
          <cell r="P150">
            <v>46272.5</v>
          </cell>
          <cell r="Q150">
            <v>23136.25</v>
          </cell>
          <cell r="R150">
            <v>2775993</v>
          </cell>
          <cell r="S150">
            <v>0</v>
          </cell>
        </row>
        <row r="151">
          <cell r="C151" t="str">
            <v>MASLAM</v>
          </cell>
          <cell r="D151" t="str">
            <v>Awak II (baru 2014)</v>
          </cell>
          <cell r="E151">
            <v>0</v>
          </cell>
          <cell r="F151">
            <v>24</v>
          </cell>
          <cell r="G151">
            <v>2313625</v>
          </cell>
          <cell r="H151">
            <v>0</v>
          </cell>
          <cell r="I151">
            <v>2313625</v>
          </cell>
          <cell r="J151">
            <v>0</v>
          </cell>
          <cell r="K151">
            <v>554913</v>
          </cell>
          <cell r="L151">
            <v>0</v>
          </cell>
          <cell r="M151">
            <v>554913</v>
          </cell>
          <cell r="N151">
            <v>2868538</v>
          </cell>
          <cell r="O151">
            <v>23136.25</v>
          </cell>
          <cell r="P151">
            <v>46272.5</v>
          </cell>
          <cell r="Q151">
            <v>23136.25</v>
          </cell>
          <cell r="R151">
            <v>2775993</v>
          </cell>
          <cell r="S151">
            <v>0</v>
          </cell>
        </row>
        <row r="152">
          <cell r="C152" t="str">
            <v>MUHAMMAD ADIL</v>
          </cell>
          <cell r="D152" t="str">
            <v>Awak II (baru 2014)</v>
          </cell>
          <cell r="E152">
            <v>0</v>
          </cell>
          <cell r="F152">
            <v>27</v>
          </cell>
          <cell r="G152">
            <v>2313625</v>
          </cell>
          <cell r="H152">
            <v>0</v>
          </cell>
          <cell r="I152">
            <v>2313625</v>
          </cell>
          <cell r="J152">
            <v>0</v>
          </cell>
          <cell r="K152">
            <v>554913</v>
          </cell>
          <cell r="L152">
            <v>0</v>
          </cell>
          <cell r="M152">
            <v>554913</v>
          </cell>
          <cell r="N152">
            <v>2868538</v>
          </cell>
          <cell r="O152">
            <v>23136.25</v>
          </cell>
          <cell r="P152">
            <v>46272.5</v>
          </cell>
          <cell r="Q152">
            <v>23136.25</v>
          </cell>
          <cell r="R152">
            <v>2775993</v>
          </cell>
          <cell r="S152">
            <v>0</v>
          </cell>
        </row>
        <row r="153">
          <cell r="C153" t="str">
            <v>MUHAMMAD HASYIM</v>
          </cell>
          <cell r="D153" t="str">
            <v>Awak II (baru 2014)</v>
          </cell>
          <cell r="E153">
            <v>0</v>
          </cell>
          <cell r="F153">
            <v>24</v>
          </cell>
          <cell r="G153">
            <v>2313625</v>
          </cell>
          <cell r="H153">
            <v>0</v>
          </cell>
          <cell r="I153">
            <v>2313625</v>
          </cell>
          <cell r="J153">
            <v>0</v>
          </cell>
          <cell r="K153">
            <v>554913</v>
          </cell>
          <cell r="L153">
            <v>0</v>
          </cell>
          <cell r="M153">
            <v>554913</v>
          </cell>
          <cell r="N153">
            <v>2868538</v>
          </cell>
          <cell r="O153">
            <v>23136.25</v>
          </cell>
          <cell r="P153">
            <v>46272.5</v>
          </cell>
          <cell r="Q153">
            <v>23136.25</v>
          </cell>
          <cell r="R153">
            <v>2775993</v>
          </cell>
          <cell r="S153">
            <v>0</v>
          </cell>
        </row>
        <row r="154">
          <cell r="C154" t="str">
            <v>MUHAMMAD SYAHRIR</v>
          </cell>
          <cell r="D154" t="str">
            <v>Awak II (baru 2014)</v>
          </cell>
          <cell r="E154">
            <v>0</v>
          </cell>
          <cell r="F154">
            <v>25</v>
          </cell>
          <cell r="G154">
            <v>2313625</v>
          </cell>
          <cell r="H154">
            <v>0</v>
          </cell>
          <cell r="I154">
            <v>2313625</v>
          </cell>
          <cell r="J154">
            <v>0</v>
          </cell>
          <cell r="K154">
            <v>554913</v>
          </cell>
          <cell r="L154">
            <v>0</v>
          </cell>
          <cell r="M154">
            <v>554913</v>
          </cell>
          <cell r="N154">
            <v>2868538</v>
          </cell>
          <cell r="O154">
            <v>23136.25</v>
          </cell>
          <cell r="P154">
            <v>46272.5</v>
          </cell>
          <cell r="Q154">
            <v>23136.25</v>
          </cell>
          <cell r="R154">
            <v>2775993</v>
          </cell>
          <cell r="S154">
            <v>0</v>
          </cell>
        </row>
        <row r="155">
          <cell r="C155" t="str">
            <v>ROSIDIN</v>
          </cell>
          <cell r="D155" t="str">
            <v>Awak II (baru 2014)</v>
          </cell>
          <cell r="E155">
            <v>0</v>
          </cell>
          <cell r="F155">
            <v>24</v>
          </cell>
          <cell r="G155">
            <v>2313625</v>
          </cell>
          <cell r="H155">
            <v>0</v>
          </cell>
          <cell r="I155">
            <v>2313625</v>
          </cell>
          <cell r="J155">
            <v>0</v>
          </cell>
          <cell r="K155">
            <v>554913</v>
          </cell>
          <cell r="L155">
            <v>0</v>
          </cell>
          <cell r="M155">
            <v>554913</v>
          </cell>
          <cell r="N155">
            <v>2868538</v>
          </cell>
          <cell r="O155">
            <v>23136.25</v>
          </cell>
          <cell r="P155">
            <v>46272.5</v>
          </cell>
          <cell r="Q155">
            <v>23136.25</v>
          </cell>
          <cell r="R155">
            <v>2775993</v>
          </cell>
          <cell r="S155">
            <v>0</v>
          </cell>
        </row>
        <row r="156">
          <cell r="C156" t="str">
            <v>SYAHRIR</v>
          </cell>
          <cell r="D156" t="str">
            <v>Awak II (baru 2014)</v>
          </cell>
          <cell r="E156">
            <v>0</v>
          </cell>
          <cell r="F156">
            <v>24</v>
          </cell>
          <cell r="G156">
            <v>2313625</v>
          </cell>
          <cell r="H156">
            <v>0</v>
          </cell>
          <cell r="I156">
            <v>2313625</v>
          </cell>
          <cell r="J156">
            <v>0</v>
          </cell>
          <cell r="K156">
            <v>554913</v>
          </cell>
          <cell r="L156">
            <v>0</v>
          </cell>
          <cell r="M156">
            <v>554913</v>
          </cell>
          <cell r="N156">
            <v>2868538</v>
          </cell>
          <cell r="O156">
            <v>23136.25</v>
          </cell>
          <cell r="P156">
            <v>46272.5</v>
          </cell>
          <cell r="Q156">
            <v>23136.25</v>
          </cell>
          <cell r="R156">
            <v>2775993</v>
          </cell>
          <cell r="S156">
            <v>0</v>
          </cell>
        </row>
        <row r="157">
          <cell r="C157" t="str">
            <v>SYARIFUDDIN</v>
          </cell>
          <cell r="D157" t="str">
            <v>Awak II (baru 2014)</v>
          </cell>
          <cell r="E157">
            <v>0</v>
          </cell>
          <cell r="F157">
            <v>22</v>
          </cell>
          <cell r="G157">
            <v>2313625</v>
          </cell>
          <cell r="H157">
            <v>0</v>
          </cell>
          <cell r="I157">
            <v>2313625</v>
          </cell>
          <cell r="J157">
            <v>0</v>
          </cell>
          <cell r="K157">
            <v>554913</v>
          </cell>
          <cell r="L157">
            <v>0</v>
          </cell>
          <cell r="M157">
            <v>554913</v>
          </cell>
          <cell r="N157">
            <v>2868538</v>
          </cell>
          <cell r="O157">
            <v>23136.25</v>
          </cell>
          <cell r="P157">
            <v>46272.5</v>
          </cell>
          <cell r="Q157">
            <v>23136.25</v>
          </cell>
          <cell r="R157">
            <v>2775993</v>
          </cell>
          <cell r="S157">
            <v>0</v>
          </cell>
        </row>
        <row r="158">
          <cell r="C158" t="str">
            <v>ANJAS</v>
          </cell>
          <cell r="D158" t="str">
            <v>Awak II (baru 2014)</v>
          </cell>
          <cell r="E158">
            <v>0</v>
          </cell>
          <cell r="F158">
            <v>19</v>
          </cell>
          <cell r="G158">
            <v>2313625</v>
          </cell>
          <cell r="H158">
            <v>0</v>
          </cell>
          <cell r="I158">
            <v>2313625</v>
          </cell>
          <cell r="J158">
            <v>0</v>
          </cell>
          <cell r="K158">
            <v>554913</v>
          </cell>
          <cell r="L158">
            <v>0</v>
          </cell>
          <cell r="M158">
            <v>554913</v>
          </cell>
          <cell r="N158">
            <v>2868538</v>
          </cell>
          <cell r="O158">
            <v>23136.25</v>
          </cell>
          <cell r="P158">
            <v>46272.5</v>
          </cell>
          <cell r="Q158">
            <v>23136.25</v>
          </cell>
          <cell r="R158">
            <v>2775993</v>
          </cell>
          <cell r="S158">
            <v>0</v>
          </cell>
        </row>
        <row r="159">
          <cell r="C159" t="str">
            <v>MUNAWIR</v>
          </cell>
          <cell r="D159" t="str">
            <v>Awak II (baru 2016)</v>
          </cell>
          <cell r="E159">
            <v>0</v>
          </cell>
          <cell r="F159">
            <v>23</v>
          </cell>
          <cell r="G159">
            <v>2313625</v>
          </cell>
          <cell r="H159">
            <v>0</v>
          </cell>
          <cell r="I159">
            <v>2313625</v>
          </cell>
          <cell r="J159">
            <v>0</v>
          </cell>
          <cell r="K159">
            <v>554913</v>
          </cell>
          <cell r="L159">
            <v>0</v>
          </cell>
          <cell r="M159">
            <v>554913</v>
          </cell>
          <cell r="N159">
            <v>2868538</v>
          </cell>
          <cell r="O159">
            <v>23136.25</v>
          </cell>
          <cell r="P159">
            <v>46272.5</v>
          </cell>
          <cell r="Q159">
            <v>23136.25</v>
          </cell>
          <cell r="R159">
            <v>2775993</v>
          </cell>
          <cell r="S159">
            <v>0</v>
          </cell>
        </row>
        <row r="160">
          <cell r="C160" t="str">
            <v>ABDUL KAHAR WAHID</v>
          </cell>
          <cell r="D160" t="str">
            <v>Awak II (baru 2016)</v>
          </cell>
          <cell r="E160">
            <v>0</v>
          </cell>
          <cell r="F160">
            <v>27</v>
          </cell>
          <cell r="G160">
            <v>2313625</v>
          </cell>
          <cell r="H160">
            <v>0</v>
          </cell>
          <cell r="I160">
            <v>2313625</v>
          </cell>
          <cell r="J160">
            <v>0</v>
          </cell>
          <cell r="K160">
            <v>554913</v>
          </cell>
          <cell r="L160">
            <v>0</v>
          </cell>
          <cell r="M160">
            <v>554913</v>
          </cell>
          <cell r="N160">
            <v>2868538</v>
          </cell>
          <cell r="O160">
            <v>23136.25</v>
          </cell>
          <cell r="P160">
            <v>46272.5</v>
          </cell>
          <cell r="Q160">
            <v>23136.25</v>
          </cell>
          <cell r="R160">
            <v>2775993</v>
          </cell>
          <cell r="S160">
            <v>0</v>
          </cell>
        </row>
        <row r="161">
          <cell r="C161" t="str">
            <v>AGUS WANTO</v>
          </cell>
          <cell r="D161" t="str">
            <v>Awak II (baru 2016)</v>
          </cell>
          <cell r="E161">
            <v>0</v>
          </cell>
          <cell r="F161">
            <v>28</v>
          </cell>
          <cell r="G161">
            <v>2313625</v>
          </cell>
          <cell r="H161">
            <v>0</v>
          </cell>
          <cell r="I161">
            <v>2313625</v>
          </cell>
          <cell r="J161">
            <v>0</v>
          </cell>
          <cell r="K161">
            <v>554913</v>
          </cell>
          <cell r="L161">
            <v>0</v>
          </cell>
          <cell r="M161">
            <v>554913</v>
          </cell>
          <cell r="N161">
            <v>2868538</v>
          </cell>
          <cell r="O161">
            <v>23136.25</v>
          </cell>
          <cell r="P161">
            <v>46272.5</v>
          </cell>
          <cell r="Q161">
            <v>23136.25</v>
          </cell>
          <cell r="R161">
            <v>2775993</v>
          </cell>
          <cell r="S161">
            <v>0</v>
          </cell>
        </row>
        <row r="162">
          <cell r="C162" t="str">
            <v>AHMAD ASWAR</v>
          </cell>
          <cell r="D162" t="str">
            <v>Awak II (baru 2016)</v>
          </cell>
          <cell r="E162">
            <v>0</v>
          </cell>
          <cell r="F162">
            <v>21</v>
          </cell>
          <cell r="G162">
            <v>2313625</v>
          </cell>
          <cell r="H162">
            <v>0</v>
          </cell>
          <cell r="I162">
            <v>2313625</v>
          </cell>
          <cell r="J162">
            <v>0</v>
          </cell>
          <cell r="K162">
            <v>554913</v>
          </cell>
          <cell r="L162">
            <v>0</v>
          </cell>
          <cell r="M162">
            <v>554913</v>
          </cell>
          <cell r="N162">
            <v>2868538</v>
          </cell>
          <cell r="O162">
            <v>23136.25</v>
          </cell>
          <cell r="P162">
            <v>46272.5</v>
          </cell>
          <cell r="Q162">
            <v>23136.25</v>
          </cell>
          <cell r="R162">
            <v>2775993</v>
          </cell>
          <cell r="S162">
            <v>0</v>
          </cell>
        </row>
        <row r="163">
          <cell r="C163" t="str">
            <v>ARDI WIRANATA</v>
          </cell>
          <cell r="D163" t="str">
            <v>Awak II (baru 2016)</v>
          </cell>
          <cell r="E163">
            <v>0</v>
          </cell>
          <cell r="F163">
            <v>22</v>
          </cell>
          <cell r="G163">
            <v>2313625</v>
          </cell>
          <cell r="H163">
            <v>0</v>
          </cell>
          <cell r="I163">
            <v>2313625</v>
          </cell>
          <cell r="J163">
            <v>0</v>
          </cell>
          <cell r="K163">
            <v>554913</v>
          </cell>
          <cell r="L163">
            <v>0</v>
          </cell>
          <cell r="M163">
            <v>554913</v>
          </cell>
          <cell r="N163">
            <v>2868538</v>
          </cell>
          <cell r="O163">
            <v>23136.25</v>
          </cell>
          <cell r="P163">
            <v>46272.5</v>
          </cell>
          <cell r="Q163">
            <v>23136.25</v>
          </cell>
          <cell r="R163">
            <v>2775993</v>
          </cell>
          <cell r="S163">
            <v>0</v>
          </cell>
        </row>
        <row r="164">
          <cell r="C164" t="str">
            <v>ASRUL</v>
          </cell>
          <cell r="D164" t="str">
            <v>Awak II (baru 2016)</v>
          </cell>
          <cell r="E164">
            <v>0</v>
          </cell>
          <cell r="F164">
            <v>26</v>
          </cell>
          <cell r="G164">
            <v>2313625</v>
          </cell>
          <cell r="H164">
            <v>0</v>
          </cell>
          <cell r="I164">
            <v>2313625</v>
          </cell>
          <cell r="J164">
            <v>0</v>
          </cell>
          <cell r="K164">
            <v>554913</v>
          </cell>
          <cell r="L164">
            <v>0</v>
          </cell>
          <cell r="M164">
            <v>554913</v>
          </cell>
          <cell r="N164">
            <v>2868538</v>
          </cell>
          <cell r="O164">
            <v>23136.25</v>
          </cell>
          <cell r="P164">
            <v>46272.5</v>
          </cell>
          <cell r="Q164">
            <v>23136.25</v>
          </cell>
          <cell r="R164">
            <v>2775993</v>
          </cell>
          <cell r="S164">
            <v>0</v>
          </cell>
        </row>
        <row r="165">
          <cell r="C165" t="str">
            <v>ASWAR</v>
          </cell>
          <cell r="D165" t="str">
            <v>Awak II (baru 2016)</v>
          </cell>
          <cell r="E165">
            <v>0</v>
          </cell>
          <cell r="F165">
            <v>25</v>
          </cell>
          <cell r="G165">
            <v>2313625</v>
          </cell>
          <cell r="H165">
            <v>0</v>
          </cell>
          <cell r="I165">
            <v>2313625</v>
          </cell>
          <cell r="J165">
            <v>0</v>
          </cell>
          <cell r="K165">
            <v>554913</v>
          </cell>
          <cell r="L165">
            <v>0</v>
          </cell>
          <cell r="M165">
            <v>554913</v>
          </cell>
          <cell r="N165">
            <v>2868538</v>
          </cell>
          <cell r="O165">
            <v>23136.25</v>
          </cell>
          <cell r="P165">
            <v>46272.5</v>
          </cell>
          <cell r="Q165">
            <v>23136.25</v>
          </cell>
          <cell r="R165">
            <v>2775993</v>
          </cell>
          <cell r="S165">
            <v>0</v>
          </cell>
        </row>
        <row r="166">
          <cell r="C166" t="str">
            <v>EDI KURNIAWAN</v>
          </cell>
          <cell r="D166" t="str">
            <v>Awak II (baru 2016)</v>
          </cell>
          <cell r="E166">
            <v>0</v>
          </cell>
          <cell r="F166">
            <v>24</v>
          </cell>
          <cell r="G166">
            <v>2313625</v>
          </cell>
          <cell r="H166">
            <v>0</v>
          </cell>
          <cell r="I166">
            <v>2313625</v>
          </cell>
          <cell r="J166">
            <v>0</v>
          </cell>
          <cell r="K166">
            <v>554913</v>
          </cell>
          <cell r="L166">
            <v>0</v>
          </cell>
          <cell r="M166">
            <v>554913</v>
          </cell>
          <cell r="N166">
            <v>2868538</v>
          </cell>
          <cell r="O166">
            <v>23136.25</v>
          </cell>
          <cell r="P166">
            <v>46272.5</v>
          </cell>
          <cell r="Q166">
            <v>23136.25</v>
          </cell>
          <cell r="R166">
            <v>2775993</v>
          </cell>
          <cell r="S166">
            <v>0</v>
          </cell>
        </row>
        <row r="167">
          <cell r="C167" t="str">
            <v>HAIDIR</v>
          </cell>
          <cell r="D167" t="str">
            <v>Awak II (baru 2016)</v>
          </cell>
          <cell r="E167">
            <v>0</v>
          </cell>
          <cell r="F167">
            <v>28</v>
          </cell>
          <cell r="G167">
            <v>2313625</v>
          </cell>
          <cell r="H167">
            <v>0</v>
          </cell>
          <cell r="I167">
            <v>2313625</v>
          </cell>
          <cell r="J167">
            <v>0</v>
          </cell>
          <cell r="K167">
            <v>554913</v>
          </cell>
          <cell r="L167">
            <v>0</v>
          </cell>
          <cell r="M167">
            <v>554913</v>
          </cell>
          <cell r="N167">
            <v>2868538</v>
          </cell>
          <cell r="O167">
            <v>23136.25</v>
          </cell>
          <cell r="P167">
            <v>46272.5</v>
          </cell>
          <cell r="Q167">
            <v>23136.25</v>
          </cell>
          <cell r="R167">
            <v>2775993</v>
          </cell>
          <cell r="S167">
            <v>0</v>
          </cell>
        </row>
        <row r="168">
          <cell r="C168" t="str">
            <v>HERMAN</v>
          </cell>
          <cell r="D168" t="str">
            <v>Awak II (baru 2016)</v>
          </cell>
          <cell r="E168">
            <v>0</v>
          </cell>
          <cell r="F168">
            <v>28</v>
          </cell>
          <cell r="G168">
            <v>2313625</v>
          </cell>
          <cell r="H168">
            <v>0</v>
          </cell>
          <cell r="I168">
            <v>2313625</v>
          </cell>
          <cell r="J168">
            <v>0</v>
          </cell>
          <cell r="K168">
            <v>554913</v>
          </cell>
          <cell r="L168">
            <v>0</v>
          </cell>
          <cell r="M168">
            <v>554913</v>
          </cell>
          <cell r="N168">
            <v>2868538</v>
          </cell>
          <cell r="O168">
            <v>23136.25</v>
          </cell>
          <cell r="P168">
            <v>46272.5</v>
          </cell>
          <cell r="Q168">
            <v>23136.25</v>
          </cell>
          <cell r="R168">
            <v>2775993</v>
          </cell>
          <cell r="S168">
            <v>0</v>
          </cell>
        </row>
        <row r="169">
          <cell r="C169" t="str">
            <v>IKRAR</v>
          </cell>
          <cell r="D169" t="str">
            <v>Awak II (baru 2016)</v>
          </cell>
          <cell r="E169">
            <v>0</v>
          </cell>
          <cell r="F169">
            <v>28</v>
          </cell>
          <cell r="G169">
            <v>2313625</v>
          </cell>
          <cell r="H169">
            <v>0</v>
          </cell>
          <cell r="I169">
            <v>2313625</v>
          </cell>
          <cell r="J169">
            <v>0</v>
          </cell>
          <cell r="K169">
            <v>554913</v>
          </cell>
          <cell r="L169">
            <v>0</v>
          </cell>
          <cell r="M169">
            <v>554913</v>
          </cell>
          <cell r="N169">
            <v>2868538</v>
          </cell>
          <cell r="O169">
            <v>23136.25</v>
          </cell>
          <cell r="P169">
            <v>46272.5</v>
          </cell>
          <cell r="Q169">
            <v>23136.25</v>
          </cell>
          <cell r="R169">
            <v>2775993</v>
          </cell>
          <cell r="S169">
            <v>0</v>
          </cell>
        </row>
        <row r="170">
          <cell r="C170" t="str">
            <v>MUH. NUR HUDA</v>
          </cell>
          <cell r="D170" t="str">
            <v>Awak II (baru 2016)</v>
          </cell>
          <cell r="E170">
            <v>0</v>
          </cell>
          <cell r="F170">
            <v>25</v>
          </cell>
          <cell r="G170">
            <v>2313625</v>
          </cell>
          <cell r="H170">
            <v>0</v>
          </cell>
          <cell r="I170">
            <v>2313625</v>
          </cell>
          <cell r="J170">
            <v>0</v>
          </cell>
          <cell r="K170">
            <v>554913</v>
          </cell>
          <cell r="L170">
            <v>0</v>
          </cell>
          <cell r="M170">
            <v>554913</v>
          </cell>
          <cell r="N170">
            <v>2868538</v>
          </cell>
          <cell r="O170">
            <v>23136.25</v>
          </cell>
          <cell r="P170">
            <v>46272.5</v>
          </cell>
          <cell r="Q170">
            <v>23136.25</v>
          </cell>
          <cell r="R170">
            <v>2775993</v>
          </cell>
          <cell r="S170">
            <v>0</v>
          </cell>
        </row>
        <row r="171">
          <cell r="C171" t="str">
            <v>MUHAMMAD ILHAM</v>
          </cell>
          <cell r="D171" t="str">
            <v>Awak II (baru 2016)</v>
          </cell>
          <cell r="E171">
            <v>0</v>
          </cell>
          <cell r="F171">
            <v>26</v>
          </cell>
          <cell r="G171">
            <v>2313625</v>
          </cell>
          <cell r="H171">
            <v>0</v>
          </cell>
          <cell r="I171">
            <v>2313625</v>
          </cell>
          <cell r="J171">
            <v>0</v>
          </cell>
          <cell r="K171">
            <v>554913</v>
          </cell>
          <cell r="L171">
            <v>0</v>
          </cell>
          <cell r="M171">
            <v>554913</v>
          </cell>
          <cell r="N171">
            <v>2868538</v>
          </cell>
          <cell r="O171">
            <v>23136.25</v>
          </cell>
          <cell r="P171">
            <v>46272.5</v>
          </cell>
          <cell r="Q171">
            <v>23136.25</v>
          </cell>
          <cell r="R171">
            <v>2775993</v>
          </cell>
          <cell r="S171">
            <v>0</v>
          </cell>
        </row>
        <row r="172">
          <cell r="C172" t="str">
            <v>MUHTAR</v>
          </cell>
          <cell r="D172" t="str">
            <v>Awak II (baru 2016)</v>
          </cell>
          <cell r="E172">
            <v>0</v>
          </cell>
          <cell r="F172">
            <v>24</v>
          </cell>
          <cell r="G172">
            <v>2313625</v>
          </cell>
          <cell r="H172">
            <v>0</v>
          </cell>
          <cell r="I172">
            <v>2313625</v>
          </cell>
          <cell r="J172">
            <v>0</v>
          </cell>
          <cell r="K172">
            <v>554913</v>
          </cell>
          <cell r="L172">
            <v>0</v>
          </cell>
          <cell r="M172">
            <v>554913</v>
          </cell>
          <cell r="N172">
            <v>2868538</v>
          </cell>
          <cell r="O172">
            <v>23136.25</v>
          </cell>
          <cell r="P172">
            <v>46272.5</v>
          </cell>
          <cell r="Q172">
            <v>23136.25</v>
          </cell>
          <cell r="R172">
            <v>2775993</v>
          </cell>
          <cell r="S172">
            <v>0</v>
          </cell>
        </row>
        <row r="173">
          <cell r="C173" t="str">
            <v>RAHMAT</v>
          </cell>
          <cell r="D173" t="str">
            <v>Awak II (baru 2016)</v>
          </cell>
          <cell r="E173">
            <v>0</v>
          </cell>
          <cell r="F173">
            <v>26</v>
          </cell>
          <cell r="G173">
            <v>2313625</v>
          </cell>
          <cell r="H173">
            <v>0</v>
          </cell>
          <cell r="I173">
            <v>2313625</v>
          </cell>
          <cell r="J173">
            <v>0</v>
          </cell>
          <cell r="K173">
            <v>554913</v>
          </cell>
          <cell r="L173">
            <v>0</v>
          </cell>
          <cell r="M173">
            <v>554913</v>
          </cell>
          <cell r="N173">
            <v>2868538</v>
          </cell>
          <cell r="O173">
            <v>23136.25</v>
          </cell>
          <cell r="P173">
            <v>46272.5</v>
          </cell>
          <cell r="Q173">
            <v>23136.25</v>
          </cell>
          <cell r="R173">
            <v>2775993</v>
          </cell>
          <cell r="S173">
            <v>0</v>
          </cell>
        </row>
        <row r="174">
          <cell r="C174" t="str">
            <v>ROBI ISANTO</v>
          </cell>
          <cell r="D174" t="str">
            <v>Awak II (baru 2016)</v>
          </cell>
          <cell r="E174">
            <v>0</v>
          </cell>
          <cell r="F174">
            <v>29</v>
          </cell>
          <cell r="G174">
            <v>2313625</v>
          </cell>
          <cell r="H174">
            <v>0</v>
          </cell>
          <cell r="I174">
            <v>2313625</v>
          </cell>
          <cell r="J174">
            <v>0</v>
          </cell>
          <cell r="K174">
            <v>554913</v>
          </cell>
          <cell r="L174">
            <v>0</v>
          </cell>
          <cell r="M174">
            <v>554913</v>
          </cell>
          <cell r="N174">
            <v>2868538</v>
          </cell>
          <cell r="O174">
            <v>23136.25</v>
          </cell>
          <cell r="P174">
            <v>46272.5</v>
          </cell>
          <cell r="Q174">
            <v>23136.25</v>
          </cell>
          <cell r="R174">
            <v>2775993</v>
          </cell>
          <cell r="S174">
            <v>0</v>
          </cell>
        </row>
        <row r="175">
          <cell r="C175" t="str">
            <v>RUSLAN EFENDI</v>
          </cell>
          <cell r="D175" t="str">
            <v>Awak II (baru 2016)</v>
          </cell>
          <cell r="E175">
            <v>0</v>
          </cell>
          <cell r="F175">
            <v>25</v>
          </cell>
          <cell r="G175">
            <v>2313625</v>
          </cell>
          <cell r="H175">
            <v>0</v>
          </cell>
          <cell r="I175">
            <v>2313625</v>
          </cell>
          <cell r="J175">
            <v>0</v>
          </cell>
          <cell r="K175">
            <v>554913</v>
          </cell>
          <cell r="L175">
            <v>0</v>
          </cell>
          <cell r="M175">
            <v>554913</v>
          </cell>
          <cell r="N175">
            <v>2868538</v>
          </cell>
          <cell r="O175">
            <v>23136.25</v>
          </cell>
          <cell r="P175">
            <v>46272.5</v>
          </cell>
          <cell r="Q175">
            <v>23136.25</v>
          </cell>
          <cell r="R175">
            <v>2775993</v>
          </cell>
          <cell r="S175">
            <v>0</v>
          </cell>
        </row>
        <row r="176">
          <cell r="C176" t="str">
            <v>SAHARUDDIN. Z</v>
          </cell>
          <cell r="D176" t="str">
            <v>Awak II (baru 2016)</v>
          </cell>
          <cell r="E176">
            <v>0</v>
          </cell>
          <cell r="F176">
            <v>26</v>
          </cell>
          <cell r="G176">
            <v>2313625</v>
          </cell>
          <cell r="H176">
            <v>0</v>
          </cell>
          <cell r="I176">
            <v>2313625</v>
          </cell>
          <cell r="J176">
            <v>0</v>
          </cell>
          <cell r="K176">
            <v>554913</v>
          </cell>
          <cell r="L176">
            <v>0</v>
          </cell>
          <cell r="M176">
            <v>554913</v>
          </cell>
          <cell r="N176">
            <v>2868538</v>
          </cell>
          <cell r="O176">
            <v>23136.25</v>
          </cell>
          <cell r="P176">
            <v>46272.5</v>
          </cell>
          <cell r="Q176">
            <v>23136.25</v>
          </cell>
          <cell r="R176">
            <v>2775993</v>
          </cell>
          <cell r="S176">
            <v>0</v>
          </cell>
        </row>
        <row r="177">
          <cell r="C177" t="str">
            <v>SARIPULLAH</v>
          </cell>
          <cell r="D177" t="str">
            <v>Awak II (baru 2016)</v>
          </cell>
          <cell r="E177">
            <v>0</v>
          </cell>
          <cell r="F177">
            <v>27</v>
          </cell>
          <cell r="G177">
            <v>2313625</v>
          </cell>
          <cell r="H177">
            <v>0</v>
          </cell>
          <cell r="I177">
            <v>2313625</v>
          </cell>
          <cell r="J177">
            <v>0</v>
          </cell>
          <cell r="K177">
            <v>554913</v>
          </cell>
          <cell r="L177">
            <v>0</v>
          </cell>
          <cell r="M177">
            <v>554913</v>
          </cell>
          <cell r="N177">
            <v>2868538</v>
          </cell>
          <cell r="O177">
            <v>23136.25</v>
          </cell>
          <cell r="P177">
            <v>46272.5</v>
          </cell>
          <cell r="Q177">
            <v>23136.25</v>
          </cell>
          <cell r="R177">
            <v>2775993</v>
          </cell>
          <cell r="S177">
            <v>0</v>
          </cell>
        </row>
        <row r="178">
          <cell r="C178" t="str">
            <v>M. ASRAR RAHMAN</v>
          </cell>
          <cell r="D178" t="str">
            <v>Awak II (baru 2016)</v>
          </cell>
          <cell r="E178">
            <v>0</v>
          </cell>
          <cell r="F178">
            <v>27</v>
          </cell>
          <cell r="G178">
            <v>2313625</v>
          </cell>
          <cell r="H178">
            <v>0</v>
          </cell>
          <cell r="I178">
            <v>2313625</v>
          </cell>
          <cell r="J178">
            <v>0</v>
          </cell>
          <cell r="K178">
            <v>554913</v>
          </cell>
          <cell r="L178">
            <v>0</v>
          </cell>
          <cell r="M178">
            <v>554913</v>
          </cell>
          <cell r="N178">
            <v>2868538</v>
          </cell>
          <cell r="O178">
            <v>23136.25</v>
          </cell>
          <cell r="P178">
            <v>46272.5</v>
          </cell>
          <cell r="Q178">
            <v>23136.25</v>
          </cell>
          <cell r="R178">
            <v>2775993</v>
          </cell>
          <cell r="S178">
            <v>0</v>
          </cell>
        </row>
        <row r="179">
          <cell r="C179" t="str">
            <v>ASMIR</v>
          </cell>
          <cell r="D179" t="str">
            <v>Awak II (baru 2016)</v>
          </cell>
          <cell r="E179">
            <v>0</v>
          </cell>
          <cell r="F179">
            <v>25</v>
          </cell>
          <cell r="G179">
            <v>2313625</v>
          </cell>
          <cell r="H179">
            <v>0</v>
          </cell>
          <cell r="I179">
            <v>2313625</v>
          </cell>
          <cell r="J179">
            <v>0</v>
          </cell>
          <cell r="K179">
            <v>554913</v>
          </cell>
          <cell r="L179">
            <v>0</v>
          </cell>
          <cell r="M179">
            <v>554913</v>
          </cell>
          <cell r="N179">
            <v>2868538</v>
          </cell>
          <cell r="O179">
            <v>23136.25</v>
          </cell>
          <cell r="P179">
            <v>46272.5</v>
          </cell>
          <cell r="Q179">
            <v>23136.25</v>
          </cell>
          <cell r="R179">
            <v>2775993</v>
          </cell>
          <cell r="S179">
            <v>0</v>
          </cell>
        </row>
        <row r="180">
          <cell r="C180" t="str">
            <v>SULTAN</v>
          </cell>
          <cell r="D180" t="str">
            <v>Awak II (baru 2016)</v>
          </cell>
          <cell r="E180">
            <v>0</v>
          </cell>
          <cell r="F180">
            <v>23</v>
          </cell>
          <cell r="G180">
            <v>2313625</v>
          </cell>
          <cell r="H180">
            <v>0</v>
          </cell>
          <cell r="I180">
            <v>2313625</v>
          </cell>
          <cell r="J180">
            <v>0</v>
          </cell>
          <cell r="K180">
            <v>554913</v>
          </cell>
          <cell r="L180">
            <v>0</v>
          </cell>
          <cell r="M180">
            <v>554913</v>
          </cell>
          <cell r="N180">
            <v>2868538</v>
          </cell>
          <cell r="O180">
            <v>23136.25</v>
          </cell>
          <cell r="P180">
            <v>46272.5</v>
          </cell>
          <cell r="Q180">
            <v>23136.25</v>
          </cell>
          <cell r="R180">
            <v>2775993</v>
          </cell>
          <cell r="S180">
            <v>0</v>
          </cell>
        </row>
        <row r="181">
          <cell r="C181" t="str">
            <v>TAKDIR</v>
          </cell>
          <cell r="D181" t="str">
            <v>Awak II (baru 2016)</v>
          </cell>
          <cell r="E181">
            <v>0</v>
          </cell>
          <cell r="F181">
            <v>23</v>
          </cell>
          <cell r="G181">
            <v>2313625</v>
          </cell>
          <cell r="H181">
            <v>0</v>
          </cell>
          <cell r="I181">
            <v>2313625</v>
          </cell>
          <cell r="J181">
            <v>0</v>
          </cell>
          <cell r="K181">
            <v>554913</v>
          </cell>
          <cell r="L181">
            <v>0</v>
          </cell>
          <cell r="M181">
            <v>554913</v>
          </cell>
          <cell r="N181">
            <v>2868538</v>
          </cell>
          <cell r="O181">
            <v>23136.25</v>
          </cell>
          <cell r="P181">
            <v>46272.5</v>
          </cell>
          <cell r="Q181">
            <v>23136.25</v>
          </cell>
          <cell r="R181">
            <v>2775993</v>
          </cell>
          <cell r="S181">
            <v>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assar, Januari 2017"/>
    </sheetNames>
    <sheetDataSet>
      <sheetData sheetId="0">
        <row r="11">
          <cell r="C11" t="str">
            <v>ANO SUMIRAT</v>
          </cell>
          <cell r="D11" t="str">
            <v>QQ</v>
          </cell>
          <cell r="E11">
            <v>0</v>
          </cell>
          <cell r="F11">
            <v>26</v>
          </cell>
          <cell r="G11">
            <v>2313625</v>
          </cell>
          <cell r="H11">
            <v>0</v>
          </cell>
          <cell r="I11">
            <v>2313625</v>
          </cell>
          <cell r="J11">
            <v>5000</v>
          </cell>
          <cell r="K11">
            <v>717225</v>
          </cell>
          <cell r="L11">
            <v>100000</v>
          </cell>
          <cell r="M11">
            <v>947225</v>
          </cell>
          <cell r="N11">
            <v>3260850</v>
          </cell>
          <cell r="O11">
            <v>23136.25</v>
          </cell>
          <cell r="P11">
            <v>46272.5</v>
          </cell>
          <cell r="Q11">
            <v>23136.25</v>
          </cell>
          <cell r="R11">
            <v>3168305</v>
          </cell>
          <cell r="S11">
            <v>0</v>
          </cell>
          <cell r="T11">
            <v>3168305</v>
          </cell>
          <cell r="U11" t="str">
            <v>505-01-08182-11-2</v>
          </cell>
        </row>
        <row r="12">
          <cell r="C12" t="str">
            <v>ERWINSYAH</v>
          </cell>
          <cell r="D12" t="str">
            <v>Dispatcher</v>
          </cell>
          <cell r="E12">
            <v>0</v>
          </cell>
          <cell r="F12">
            <v>26</v>
          </cell>
          <cell r="G12">
            <v>2313625</v>
          </cell>
          <cell r="H12">
            <v>0</v>
          </cell>
          <cell r="I12">
            <v>2313625</v>
          </cell>
          <cell r="J12">
            <v>13000</v>
          </cell>
          <cell r="K12">
            <v>717225</v>
          </cell>
          <cell r="L12">
            <v>100000</v>
          </cell>
          <cell r="M12">
            <v>1155225</v>
          </cell>
          <cell r="N12">
            <v>3468850</v>
          </cell>
          <cell r="O12">
            <v>23136.25</v>
          </cell>
          <cell r="P12">
            <v>46272.5</v>
          </cell>
          <cell r="Q12">
            <v>23136.25</v>
          </cell>
          <cell r="R12">
            <v>3376305</v>
          </cell>
          <cell r="S12">
            <v>0</v>
          </cell>
          <cell r="T12">
            <v>3376305</v>
          </cell>
          <cell r="U12" t="str">
            <v>152-00-2211877-8</v>
          </cell>
        </row>
        <row r="13">
          <cell r="C13" t="str">
            <v>FADLI ALIMUDDIN</v>
          </cell>
          <cell r="D13" t="str">
            <v>Keuangan</v>
          </cell>
          <cell r="E13">
            <v>0</v>
          </cell>
          <cell r="F13">
            <v>26</v>
          </cell>
          <cell r="G13">
            <v>2313625</v>
          </cell>
          <cell r="H13">
            <v>0</v>
          </cell>
          <cell r="I13">
            <v>2313625</v>
          </cell>
          <cell r="J13">
            <v>12000</v>
          </cell>
          <cell r="K13">
            <v>717225</v>
          </cell>
          <cell r="L13">
            <v>100000</v>
          </cell>
          <cell r="M13">
            <v>1129225</v>
          </cell>
          <cell r="N13">
            <v>3442850</v>
          </cell>
          <cell r="O13">
            <v>23136.25</v>
          </cell>
          <cell r="P13">
            <v>46272.5</v>
          </cell>
          <cell r="Q13">
            <v>23136.25</v>
          </cell>
          <cell r="R13">
            <v>3350305</v>
          </cell>
          <cell r="S13">
            <v>0</v>
          </cell>
          <cell r="T13">
            <v>3350305</v>
          </cell>
          <cell r="U13" t="str">
            <v>152-00-1139803-5</v>
          </cell>
        </row>
        <row r="14">
          <cell r="C14" t="str">
            <v>ISMAIL IBN WERO</v>
          </cell>
          <cell r="D14" t="str">
            <v>IT Champion</v>
          </cell>
          <cell r="E14">
            <v>0</v>
          </cell>
          <cell r="F14">
            <v>21</v>
          </cell>
          <cell r="G14">
            <v>2313625</v>
          </cell>
          <cell r="H14">
            <v>0</v>
          </cell>
          <cell r="I14">
            <v>2313625</v>
          </cell>
          <cell r="J14">
            <v>13000</v>
          </cell>
          <cell r="K14">
            <v>717225</v>
          </cell>
          <cell r="L14">
            <v>100000</v>
          </cell>
          <cell r="M14">
            <v>1090225</v>
          </cell>
          <cell r="N14">
            <v>3403850</v>
          </cell>
          <cell r="O14">
            <v>23136.25</v>
          </cell>
          <cell r="P14">
            <v>46272.5</v>
          </cell>
          <cell r="Q14">
            <v>23136.25</v>
          </cell>
          <cell r="R14">
            <v>3311305</v>
          </cell>
          <cell r="S14">
            <v>0</v>
          </cell>
          <cell r="T14">
            <v>3311305</v>
          </cell>
          <cell r="U14" t="str">
            <v>505-01-08239-11-3</v>
          </cell>
        </row>
        <row r="15">
          <cell r="C15" t="str">
            <v>ISMAIL NUR</v>
          </cell>
          <cell r="D15" t="str">
            <v>HRD</v>
          </cell>
          <cell r="E15">
            <v>0</v>
          </cell>
          <cell r="F15">
            <v>28</v>
          </cell>
          <cell r="G15">
            <v>2013625</v>
          </cell>
          <cell r="H15">
            <v>300000</v>
          </cell>
          <cell r="I15">
            <v>2313625</v>
          </cell>
          <cell r="J15">
            <v>12000</v>
          </cell>
          <cell r="K15">
            <v>554913</v>
          </cell>
          <cell r="L15">
            <v>250000</v>
          </cell>
          <cell r="M15">
            <v>1140913</v>
          </cell>
          <cell r="N15">
            <v>3454538</v>
          </cell>
          <cell r="O15">
            <v>23136.25</v>
          </cell>
          <cell r="P15">
            <v>46272.5</v>
          </cell>
          <cell r="Q15">
            <v>23136.25</v>
          </cell>
          <cell r="R15">
            <v>3361993</v>
          </cell>
          <cell r="S15">
            <v>0</v>
          </cell>
          <cell r="T15">
            <v>3361993</v>
          </cell>
          <cell r="U15" t="str">
            <v>900-00-2096464-0</v>
          </cell>
        </row>
        <row r="16">
          <cell r="C16" t="str">
            <v>JASMIN ANANTO</v>
          </cell>
          <cell r="D16" t="str">
            <v>Segel</v>
          </cell>
          <cell r="E16">
            <v>0</v>
          </cell>
          <cell r="F16">
            <v>26</v>
          </cell>
          <cell r="G16">
            <v>2313625</v>
          </cell>
          <cell r="H16">
            <v>0</v>
          </cell>
          <cell r="I16">
            <v>2313625</v>
          </cell>
          <cell r="J16">
            <v>12000</v>
          </cell>
          <cell r="K16">
            <v>590983</v>
          </cell>
          <cell r="L16">
            <v>100000</v>
          </cell>
          <cell r="M16">
            <v>1002983</v>
          </cell>
          <cell r="N16">
            <v>3316608</v>
          </cell>
          <cell r="O16">
            <v>23136.25</v>
          </cell>
          <cell r="P16">
            <v>46272.5</v>
          </cell>
          <cell r="Q16">
            <v>23136.25</v>
          </cell>
          <cell r="R16">
            <v>3224063</v>
          </cell>
          <cell r="S16">
            <v>0</v>
          </cell>
          <cell r="T16">
            <v>3224063</v>
          </cell>
          <cell r="U16" t="str">
            <v>152-00-0984026-1</v>
          </cell>
        </row>
        <row r="17">
          <cell r="C17" t="str">
            <v>JAYANTI NUR BALQIS</v>
          </cell>
          <cell r="D17" t="str">
            <v>Costumer Service</v>
          </cell>
          <cell r="E17">
            <v>0</v>
          </cell>
          <cell r="F17">
            <v>21</v>
          </cell>
          <cell r="G17">
            <v>2313625</v>
          </cell>
          <cell r="H17">
            <v>0</v>
          </cell>
          <cell r="I17">
            <v>2313625</v>
          </cell>
          <cell r="J17">
            <v>10000</v>
          </cell>
          <cell r="K17">
            <v>554913</v>
          </cell>
          <cell r="L17">
            <v>100000</v>
          </cell>
          <cell r="M17">
            <v>864913</v>
          </cell>
          <cell r="N17">
            <v>3178538</v>
          </cell>
          <cell r="O17">
            <v>23136.25</v>
          </cell>
          <cell r="P17">
            <v>46272.5</v>
          </cell>
          <cell r="Q17">
            <v>23136.25</v>
          </cell>
          <cell r="R17">
            <v>3085993</v>
          </cell>
          <cell r="S17">
            <v>0</v>
          </cell>
          <cell r="T17">
            <v>3085993</v>
          </cell>
          <cell r="U17" t="str">
            <v>152-00-1196411-7</v>
          </cell>
        </row>
        <row r="18">
          <cell r="C18" t="str">
            <v>JHONY RANTE TASAK</v>
          </cell>
          <cell r="D18" t="str">
            <v>Dispatcher</v>
          </cell>
          <cell r="E18">
            <v>0</v>
          </cell>
          <cell r="F18">
            <v>26</v>
          </cell>
          <cell r="G18">
            <v>2313625</v>
          </cell>
          <cell r="H18">
            <v>0</v>
          </cell>
          <cell r="I18">
            <v>2313625</v>
          </cell>
          <cell r="J18">
            <v>13000</v>
          </cell>
          <cell r="K18">
            <v>717225</v>
          </cell>
          <cell r="L18">
            <v>100000</v>
          </cell>
          <cell r="M18">
            <v>1155225</v>
          </cell>
          <cell r="N18">
            <v>3468850</v>
          </cell>
          <cell r="O18">
            <v>23136.25</v>
          </cell>
          <cell r="P18">
            <v>46272.5</v>
          </cell>
          <cell r="Q18">
            <v>23136.25</v>
          </cell>
          <cell r="R18">
            <v>3376305</v>
          </cell>
          <cell r="S18">
            <v>0</v>
          </cell>
          <cell r="T18">
            <v>3376305</v>
          </cell>
          <cell r="U18" t="str">
            <v>152-00-1189873-7</v>
          </cell>
        </row>
        <row r="19">
          <cell r="C19" t="str">
            <v>M.SYAFRI J</v>
          </cell>
          <cell r="D19" t="str">
            <v>Korlap</v>
          </cell>
          <cell r="E19">
            <v>0</v>
          </cell>
          <cell r="F19">
            <v>27</v>
          </cell>
          <cell r="G19">
            <v>2313625</v>
          </cell>
          <cell r="H19">
            <v>0</v>
          </cell>
          <cell r="I19">
            <v>2313625</v>
          </cell>
          <cell r="J19">
            <v>10000</v>
          </cell>
          <cell r="K19">
            <v>534942.19653179194</v>
          </cell>
          <cell r="L19">
            <v>100000</v>
          </cell>
          <cell r="M19">
            <v>904942.19653179194</v>
          </cell>
          <cell r="N19">
            <v>3218567.1965317922</v>
          </cell>
          <cell r="O19">
            <v>23136.25</v>
          </cell>
          <cell r="P19">
            <v>46272.5</v>
          </cell>
          <cell r="Q19">
            <v>23136.25</v>
          </cell>
          <cell r="R19">
            <v>3126022.1965317922</v>
          </cell>
          <cell r="S19">
            <v>0</v>
          </cell>
          <cell r="T19">
            <v>3126022.1965317922</v>
          </cell>
          <cell r="U19" t="str">
            <v>152-00-1001529-1</v>
          </cell>
        </row>
        <row r="20">
          <cell r="C20" t="str">
            <v>MIKAIL</v>
          </cell>
          <cell r="D20" t="str">
            <v>Korlap</v>
          </cell>
          <cell r="E20">
            <v>0</v>
          </cell>
          <cell r="F20">
            <v>26</v>
          </cell>
          <cell r="G20">
            <v>2313625</v>
          </cell>
          <cell r="H20">
            <v>0</v>
          </cell>
          <cell r="I20">
            <v>2313625</v>
          </cell>
          <cell r="J20">
            <v>12000</v>
          </cell>
          <cell r="K20">
            <v>717225</v>
          </cell>
          <cell r="L20">
            <v>250000</v>
          </cell>
          <cell r="M20">
            <v>1279225</v>
          </cell>
          <cell r="N20">
            <v>3592850</v>
          </cell>
          <cell r="O20">
            <v>23136.25</v>
          </cell>
          <cell r="P20">
            <v>46272.5</v>
          </cell>
          <cell r="Q20">
            <v>23136.25</v>
          </cell>
          <cell r="R20">
            <v>3500305</v>
          </cell>
          <cell r="S20">
            <v>0</v>
          </cell>
          <cell r="T20">
            <v>3500305</v>
          </cell>
          <cell r="U20" t="str">
            <v>152-00-0991112-0</v>
          </cell>
        </row>
        <row r="21">
          <cell r="C21" t="str">
            <v>MUFTI</v>
          </cell>
          <cell r="D21" t="str">
            <v>Pws. Lapangan</v>
          </cell>
          <cell r="E21">
            <v>0</v>
          </cell>
          <cell r="F21">
            <v>26</v>
          </cell>
          <cell r="G21">
            <v>2117578.75</v>
          </cell>
          <cell r="H21">
            <v>358000</v>
          </cell>
          <cell r="I21">
            <v>2475578.75</v>
          </cell>
          <cell r="J21">
            <v>13000</v>
          </cell>
          <cell r="K21">
            <v>1195972</v>
          </cell>
          <cell r="L21">
            <v>250000</v>
          </cell>
          <cell r="M21">
            <v>1783972</v>
          </cell>
          <cell r="N21">
            <v>4259550.75</v>
          </cell>
          <cell r="O21">
            <v>24755.787500000002</v>
          </cell>
          <cell r="P21">
            <v>49511.575000000004</v>
          </cell>
          <cell r="Q21">
            <v>24755.787500000002</v>
          </cell>
          <cell r="R21">
            <v>4160527.5999999996</v>
          </cell>
          <cell r="S21">
            <v>0</v>
          </cell>
          <cell r="T21">
            <v>4160527.5999999996</v>
          </cell>
          <cell r="U21" t="str">
            <v>152-00-0985683-8</v>
          </cell>
        </row>
        <row r="22">
          <cell r="C22" t="str">
            <v>MUH. YUSUF</v>
          </cell>
          <cell r="D22" t="str">
            <v>Staff Area III</v>
          </cell>
          <cell r="E22">
            <v>0</v>
          </cell>
          <cell r="F22">
            <v>21</v>
          </cell>
          <cell r="G22">
            <v>2117578.75</v>
          </cell>
          <cell r="H22">
            <v>358000</v>
          </cell>
          <cell r="I22">
            <v>2475578.75</v>
          </cell>
          <cell r="J22">
            <v>12000</v>
          </cell>
          <cell r="K22">
            <v>852486</v>
          </cell>
          <cell r="L22">
            <v>250000</v>
          </cell>
          <cell r="M22">
            <v>1354486</v>
          </cell>
          <cell r="N22">
            <v>3830064.75</v>
          </cell>
          <cell r="O22">
            <v>24755.787500000002</v>
          </cell>
          <cell r="P22">
            <v>49511.575000000004</v>
          </cell>
          <cell r="Q22">
            <v>24755.787500000002</v>
          </cell>
          <cell r="R22">
            <v>3731041.5999999996</v>
          </cell>
          <cell r="S22">
            <v>0</v>
          </cell>
          <cell r="T22">
            <v>3731041.5999999996</v>
          </cell>
          <cell r="U22" t="str">
            <v>152-00-0977712-5</v>
          </cell>
        </row>
        <row r="23">
          <cell r="C23" t="str">
            <v>MUH.CHAERUL (2014)</v>
          </cell>
          <cell r="D23" t="str">
            <v>Asst. HSE Officer</v>
          </cell>
          <cell r="E23">
            <v>0</v>
          </cell>
          <cell r="F23">
            <v>26</v>
          </cell>
          <cell r="G23">
            <v>2313625</v>
          </cell>
          <cell r="H23">
            <v>0</v>
          </cell>
          <cell r="I23">
            <v>2313625</v>
          </cell>
          <cell r="J23">
            <v>12000</v>
          </cell>
          <cell r="K23">
            <v>554913</v>
          </cell>
          <cell r="L23">
            <v>100000</v>
          </cell>
          <cell r="M23">
            <v>966913</v>
          </cell>
          <cell r="N23">
            <v>3280538</v>
          </cell>
          <cell r="O23">
            <v>23136.25</v>
          </cell>
          <cell r="P23">
            <v>46272.5</v>
          </cell>
          <cell r="Q23">
            <v>23136.25</v>
          </cell>
          <cell r="R23">
            <v>3187993</v>
          </cell>
          <cell r="S23">
            <v>0</v>
          </cell>
          <cell r="T23">
            <v>3187993</v>
          </cell>
          <cell r="U23" t="str">
            <v>152-00-1423555-6</v>
          </cell>
        </row>
        <row r="24">
          <cell r="C24" t="str">
            <v>MUHAMMAD FUAD</v>
          </cell>
          <cell r="D24" t="str">
            <v>Staft Adm</v>
          </cell>
          <cell r="E24">
            <v>0</v>
          </cell>
          <cell r="F24">
            <v>21</v>
          </cell>
          <cell r="G24">
            <v>2313625</v>
          </cell>
          <cell r="H24">
            <v>0</v>
          </cell>
          <cell r="I24">
            <v>2313625</v>
          </cell>
          <cell r="J24">
            <v>15000</v>
          </cell>
          <cell r="K24">
            <v>738867</v>
          </cell>
          <cell r="L24">
            <v>100000</v>
          </cell>
          <cell r="M24">
            <v>1153867</v>
          </cell>
          <cell r="N24">
            <v>3467492</v>
          </cell>
          <cell r="O24">
            <v>23136.25</v>
          </cell>
          <cell r="P24">
            <v>46272.5</v>
          </cell>
          <cell r="Q24">
            <v>23136.25</v>
          </cell>
          <cell r="R24">
            <v>3374947</v>
          </cell>
          <cell r="S24">
            <v>0</v>
          </cell>
          <cell r="T24">
            <v>3374947</v>
          </cell>
          <cell r="U24" t="str">
            <v>151-00-0530189-7</v>
          </cell>
        </row>
        <row r="25">
          <cell r="C25" t="str">
            <v>REVELINO</v>
          </cell>
          <cell r="D25" t="str">
            <v>Gate Keeper</v>
          </cell>
          <cell r="E25">
            <v>0</v>
          </cell>
          <cell r="F25">
            <v>26</v>
          </cell>
          <cell r="G25">
            <v>2313625</v>
          </cell>
          <cell r="H25">
            <v>0</v>
          </cell>
          <cell r="I25">
            <v>2313625</v>
          </cell>
          <cell r="J25">
            <v>13000</v>
          </cell>
          <cell r="K25">
            <v>602254</v>
          </cell>
          <cell r="L25">
            <v>100000</v>
          </cell>
          <cell r="M25">
            <v>1040254</v>
          </cell>
          <cell r="N25">
            <v>3353879</v>
          </cell>
          <cell r="O25">
            <v>23136.25</v>
          </cell>
          <cell r="P25">
            <v>46272.5</v>
          </cell>
          <cell r="Q25">
            <v>23136.25</v>
          </cell>
          <cell r="R25">
            <v>3261334</v>
          </cell>
          <cell r="S25">
            <v>0</v>
          </cell>
          <cell r="T25">
            <v>3261334</v>
          </cell>
          <cell r="U25" t="str">
            <v>900-00-1226581-6</v>
          </cell>
        </row>
        <row r="26">
          <cell r="C26" t="str">
            <v>SALEH</v>
          </cell>
          <cell r="D26" t="str">
            <v>Mekanik</v>
          </cell>
          <cell r="E26">
            <v>0</v>
          </cell>
          <cell r="F26">
            <v>21</v>
          </cell>
          <cell r="G26">
            <v>2313625</v>
          </cell>
          <cell r="H26">
            <v>0</v>
          </cell>
          <cell r="I26">
            <v>2313625</v>
          </cell>
          <cell r="J26">
            <v>13000</v>
          </cell>
          <cell r="K26">
            <v>681156</v>
          </cell>
          <cell r="L26">
            <v>100000</v>
          </cell>
          <cell r="M26">
            <v>1054156</v>
          </cell>
          <cell r="N26">
            <v>3367781</v>
          </cell>
          <cell r="O26">
            <v>23136.25</v>
          </cell>
          <cell r="P26">
            <v>46272.5</v>
          </cell>
          <cell r="Q26">
            <v>23136.25</v>
          </cell>
          <cell r="R26">
            <v>3275236</v>
          </cell>
          <cell r="S26">
            <v>0</v>
          </cell>
          <cell r="T26">
            <v>3275236</v>
          </cell>
          <cell r="U26" t="str">
            <v>505-01-08242-11-6</v>
          </cell>
        </row>
        <row r="27">
          <cell r="C27" t="str">
            <v>SANGKALA</v>
          </cell>
          <cell r="D27" t="str">
            <v>Adm Umum</v>
          </cell>
          <cell r="E27">
            <v>0</v>
          </cell>
          <cell r="F27">
            <v>31</v>
          </cell>
          <cell r="G27">
            <v>2313625</v>
          </cell>
          <cell r="H27">
            <v>0</v>
          </cell>
          <cell r="I27">
            <v>2313625</v>
          </cell>
          <cell r="J27">
            <v>12000</v>
          </cell>
          <cell r="K27">
            <v>681156</v>
          </cell>
          <cell r="L27">
            <v>100000</v>
          </cell>
          <cell r="M27">
            <v>1153156</v>
          </cell>
          <cell r="N27">
            <v>3466781</v>
          </cell>
          <cell r="O27">
            <v>23136.25</v>
          </cell>
          <cell r="P27">
            <v>46272.5</v>
          </cell>
          <cell r="Q27">
            <v>23136.25</v>
          </cell>
          <cell r="R27">
            <v>3374236</v>
          </cell>
          <cell r="S27">
            <v>0</v>
          </cell>
          <cell r="T27">
            <v>3374236</v>
          </cell>
          <cell r="U27" t="str">
            <v>152-00-1425647-9</v>
          </cell>
        </row>
        <row r="28">
          <cell r="C28" t="str">
            <v>SUGIONO</v>
          </cell>
          <cell r="D28" t="str">
            <v>Dispatcher</v>
          </cell>
          <cell r="E28">
            <v>0</v>
          </cell>
          <cell r="F28">
            <v>26</v>
          </cell>
          <cell r="G28">
            <v>2313625</v>
          </cell>
          <cell r="H28">
            <v>0</v>
          </cell>
          <cell r="I28">
            <v>2313625</v>
          </cell>
          <cell r="J28">
            <v>13000</v>
          </cell>
          <cell r="K28">
            <v>717225</v>
          </cell>
          <cell r="L28">
            <v>100000</v>
          </cell>
          <cell r="M28">
            <v>1155225</v>
          </cell>
          <cell r="N28">
            <v>3468850</v>
          </cell>
          <cell r="O28">
            <v>23136.25</v>
          </cell>
          <cell r="P28">
            <v>46272.5</v>
          </cell>
          <cell r="Q28">
            <v>23136.25</v>
          </cell>
          <cell r="R28">
            <v>3376305</v>
          </cell>
          <cell r="S28">
            <v>0</v>
          </cell>
          <cell r="T28">
            <v>3376305</v>
          </cell>
          <cell r="U28" t="str">
            <v>152-00-1083974-0</v>
          </cell>
        </row>
        <row r="29">
          <cell r="C29" t="str">
            <v>YUSBI</v>
          </cell>
          <cell r="D29" t="str">
            <v>Sopir Area III</v>
          </cell>
          <cell r="E29">
            <v>0</v>
          </cell>
          <cell r="F29">
            <v>21</v>
          </cell>
          <cell r="G29">
            <v>2313625</v>
          </cell>
          <cell r="H29">
            <v>0</v>
          </cell>
          <cell r="I29">
            <v>2313625</v>
          </cell>
          <cell r="J29">
            <v>0</v>
          </cell>
          <cell r="K29">
            <v>590983</v>
          </cell>
          <cell r="L29">
            <v>0</v>
          </cell>
          <cell r="M29">
            <v>590983</v>
          </cell>
          <cell r="N29">
            <v>2904608</v>
          </cell>
          <cell r="O29">
            <v>23136.25</v>
          </cell>
          <cell r="P29">
            <v>46272.5</v>
          </cell>
          <cell r="Q29">
            <v>23136.25</v>
          </cell>
          <cell r="R29">
            <v>2812063</v>
          </cell>
          <cell r="S29">
            <v>0</v>
          </cell>
          <cell r="T29">
            <v>2812063</v>
          </cell>
          <cell r="U29" t="str">
            <v>152-00-1428641-9</v>
          </cell>
        </row>
        <row r="30">
          <cell r="C30" t="str">
            <v>SUHARIYANTO SUKUR</v>
          </cell>
          <cell r="D30" t="str">
            <v>Gate Keeper</v>
          </cell>
          <cell r="E30">
            <v>0</v>
          </cell>
          <cell r="F30">
            <v>28</v>
          </cell>
          <cell r="G30">
            <v>2013625</v>
          </cell>
          <cell r="H30">
            <v>300000</v>
          </cell>
          <cell r="I30">
            <v>2313625</v>
          </cell>
          <cell r="J30">
            <v>5000</v>
          </cell>
          <cell r="K30">
            <v>554913</v>
          </cell>
          <cell r="L30">
            <v>100000</v>
          </cell>
          <cell r="M30">
            <v>794913</v>
          </cell>
          <cell r="N30">
            <v>3108538</v>
          </cell>
          <cell r="O30">
            <v>23136.25</v>
          </cell>
          <cell r="P30">
            <v>46272.5</v>
          </cell>
          <cell r="Q30">
            <v>23136.25</v>
          </cell>
          <cell r="R30">
            <v>3015993</v>
          </cell>
          <cell r="S30">
            <v>0</v>
          </cell>
          <cell r="T30">
            <v>3015993</v>
          </cell>
          <cell r="U30" t="str">
            <v>900-00-2907356-7</v>
          </cell>
        </row>
        <row r="31">
          <cell r="C31" t="str">
            <v>SASMITHA KASIM</v>
          </cell>
          <cell r="D31" t="str">
            <v>Tenaga Medis</v>
          </cell>
          <cell r="E31">
            <v>0</v>
          </cell>
          <cell r="F31">
            <v>27</v>
          </cell>
          <cell r="G31">
            <v>2313625</v>
          </cell>
          <cell r="H31">
            <v>0</v>
          </cell>
          <cell r="I31">
            <v>2313625</v>
          </cell>
          <cell r="J31">
            <v>5000</v>
          </cell>
          <cell r="K31">
            <v>554913</v>
          </cell>
          <cell r="L31">
            <v>100000</v>
          </cell>
          <cell r="M31">
            <v>789913</v>
          </cell>
          <cell r="N31">
            <v>3103538</v>
          </cell>
          <cell r="O31">
            <v>23136.25</v>
          </cell>
          <cell r="P31">
            <v>46272.5</v>
          </cell>
          <cell r="Q31">
            <v>23136.25</v>
          </cell>
          <cell r="R31">
            <v>3010993</v>
          </cell>
          <cell r="S31">
            <v>0</v>
          </cell>
          <cell r="T31">
            <v>3010993</v>
          </cell>
          <cell r="U31" t="str">
            <v>152-00-1497418-8</v>
          </cell>
        </row>
        <row r="32">
          <cell r="C32" t="str">
            <v>ANITA RAUF</v>
          </cell>
          <cell r="D32" t="str">
            <v>Tenaga Medis</v>
          </cell>
          <cell r="E32">
            <v>0</v>
          </cell>
          <cell r="F32">
            <v>26</v>
          </cell>
          <cell r="G32">
            <v>2313625</v>
          </cell>
          <cell r="H32">
            <v>0</v>
          </cell>
          <cell r="I32">
            <v>2313625</v>
          </cell>
          <cell r="J32">
            <v>12000</v>
          </cell>
          <cell r="K32">
            <v>554913</v>
          </cell>
          <cell r="L32">
            <v>100000</v>
          </cell>
          <cell r="M32">
            <v>966913</v>
          </cell>
          <cell r="N32">
            <v>3280538</v>
          </cell>
          <cell r="O32">
            <v>23136.25</v>
          </cell>
          <cell r="P32">
            <v>46272.5</v>
          </cell>
          <cell r="Q32">
            <v>23136.25</v>
          </cell>
          <cell r="R32">
            <v>3187993</v>
          </cell>
          <cell r="S32">
            <v>0</v>
          </cell>
          <cell r="T32">
            <v>3187993</v>
          </cell>
          <cell r="U32" t="str">
            <v>152-00-1518551-1</v>
          </cell>
        </row>
        <row r="33">
          <cell r="C33" t="str">
            <v>ANDI REZA NURZAMZAMI</v>
          </cell>
          <cell r="D33" t="str">
            <v>HSSE Officer</v>
          </cell>
          <cell r="E33">
            <v>0</v>
          </cell>
          <cell r="F33">
            <v>28</v>
          </cell>
          <cell r="G33">
            <v>2250000</v>
          </cell>
          <cell r="H33">
            <v>0</v>
          </cell>
          <cell r="I33">
            <v>2250000</v>
          </cell>
          <cell r="J33">
            <v>30000</v>
          </cell>
          <cell r="K33">
            <v>500000</v>
          </cell>
          <cell r="L33">
            <v>250000</v>
          </cell>
          <cell r="M33">
            <v>1590000</v>
          </cell>
          <cell r="N33">
            <v>3840000</v>
          </cell>
          <cell r="O33">
            <v>22500</v>
          </cell>
          <cell r="P33">
            <v>45000</v>
          </cell>
          <cell r="Q33">
            <v>22500</v>
          </cell>
          <cell r="R33">
            <v>3750000</v>
          </cell>
          <cell r="S33">
            <v>0</v>
          </cell>
          <cell r="T33">
            <v>3750000</v>
          </cell>
          <cell r="U33" t="str">
            <v>170-00-0059703-3</v>
          </cell>
        </row>
        <row r="34">
          <cell r="C34" t="str">
            <v>ANNISA RAHAYU</v>
          </cell>
          <cell r="D34" t="str">
            <v>Staf Adm</v>
          </cell>
          <cell r="E34">
            <v>0</v>
          </cell>
          <cell r="F34">
            <v>21</v>
          </cell>
          <cell r="G34">
            <v>2313625</v>
          </cell>
          <cell r="H34">
            <v>0</v>
          </cell>
          <cell r="I34">
            <v>2313625</v>
          </cell>
          <cell r="J34">
            <v>10000</v>
          </cell>
          <cell r="K34">
            <v>554913</v>
          </cell>
          <cell r="L34">
            <v>100000</v>
          </cell>
          <cell r="M34">
            <v>864913</v>
          </cell>
          <cell r="N34">
            <v>3178564</v>
          </cell>
          <cell r="O34">
            <v>23136.25</v>
          </cell>
          <cell r="P34">
            <v>46272.5</v>
          </cell>
          <cell r="Q34">
            <v>23136.25</v>
          </cell>
          <cell r="R34">
            <v>3086019</v>
          </cell>
          <cell r="S34">
            <v>0</v>
          </cell>
          <cell r="T34">
            <v>3086019</v>
          </cell>
          <cell r="U34" t="str">
            <v>152-00-0910064-1</v>
          </cell>
        </row>
        <row r="44">
          <cell r="C44" t="str">
            <v>ABD. HAMID</v>
          </cell>
          <cell r="D44" t="str">
            <v>Awak I</v>
          </cell>
          <cell r="E44">
            <v>0</v>
          </cell>
          <cell r="F44">
            <v>26</v>
          </cell>
          <cell r="G44">
            <v>2313625</v>
          </cell>
          <cell r="H44">
            <v>0</v>
          </cell>
          <cell r="I44">
            <v>2313625</v>
          </cell>
          <cell r="J44">
            <v>12000</v>
          </cell>
          <cell r="K44">
            <v>802413.29479768791</v>
          </cell>
          <cell r="L44">
            <v>0</v>
          </cell>
          <cell r="M44">
            <v>1114413.2947976878</v>
          </cell>
          <cell r="N44">
            <v>3428038.2947976878</v>
          </cell>
          <cell r="O44">
            <v>23136.25</v>
          </cell>
          <cell r="P44">
            <v>46272.5</v>
          </cell>
          <cell r="Q44">
            <v>23136.25</v>
          </cell>
          <cell r="R44">
            <v>3335493.2947976878</v>
          </cell>
          <cell r="S44">
            <v>0</v>
          </cell>
          <cell r="T44">
            <v>3335493.2947976878</v>
          </cell>
          <cell r="U44" t="str">
            <v>505-01-08122-11-2</v>
          </cell>
        </row>
        <row r="45">
          <cell r="C45" t="str">
            <v>ABD. KADIR I</v>
          </cell>
          <cell r="D45" t="str">
            <v>Awak I</v>
          </cell>
          <cell r="E45">
            <v>0</v>
          </cell>
          <cell r="F45">
            <v>23</v>
          </cell>
          <cell r="G45">
            <v>2013625</v>
          </cell>
          <cell r="H45">
            <v>300000</v>
          </cell>
          <cell r="I45">
            <v>2313625</v>
          </cell>
          <cell r="J45">
            <v>12000</v>
          </cell>
          <cell r="K45">
            <v>802413.29479768791</v>
          </cell>
          <cell r="L45">
            <v>0</v>
          </cell>
          <cell r="M45">
            <v>1078413.2947976878</v>
          </cell>
          <cell r="N45">
            <v>3392038.2947976878</v>
          </cell>
          <cell r="O45">
            <v>23136.25</v>
          </cell>
          <cell r="P45">
            <v>46272.5</v>
          </cell>
          <cell r="Q45">
            <v>23136.25</v>
          </cell>
          <cell r="R45">
            <v>3299493.2947976878</v>
          </cell>
          <cell r="S45">
            <v>0</v>
          </cell>
          <cell r="T45">
            <v>3299493.2947976878</v>
          </cell>
          <cell r="U45" t="str">
            <v>505-01-08197-11-7</v>
          </cell>
        </row>
        <row r="46">
          <cell r="C46" t="str">
            <v>ABD. KADIR II</v>
          </cell>
          <cell r="D46" t="str">
            <v>Awak I</v>
          </cell>
          <cell r="E46">
            <v>0</v>
          </cell>
          <cell r="F46">
            <v>25</v>
          </cell>
          <cell r="G46">
            <v>2313625</v>
          </cell>
          <cell r="H46">
            <v>0</v>
          </cell>
          <cell r="I46">
            <v>2313625</v>
          </cell>
          <cell r="J46">
            <v>12000</v>
          </cell>
          <cell r="K46">
            <v>802413.29479768791</v>
          </cell>
          <cell r="L46">
            <v>0</v>
          </cell>
          <cell r="M46">
            <v>1102413.2947976878</v>
          </cell>
          <cell r="N46">
            <v>3416038.2947976878</v>
          </cell>
          <cell r="O46">
            <v>23136.25</v>
          </cell>
          <cell r="P46">
            <v>46272.5</v>
          </cell>
          <cell r="Q46">
            <v>23136.25</v>
          </cell>
          <cell r="R46">
            <v>3323493.2947976878</v>
          </cell>
          <cell r="S46">
            <v>0</v>
          </cell>
          <cell r="T46">
            <v>3323493.2947976878</v>
          </cell>
          <cell r="U46" t="str">
            <v>505-01-08258-11-7</v>
          </cell>
        </row>
        <row r="47">
          <cell r="C47" t="str">
            <v>ABD. LATIEF</v>
          </cell>
          <cell r="D47" t="str">
            <v>Awak I</v>
          </cell>
          <cell r="E47">
            <v>0</v>
          </cell>
          <cell r="F47">
            <v>25</v>
          </cell>
          <cell r="G47">
            <v>2313625</v>
          </cell>
          <cell r="H47">
            <v>0</v>
          </cell>
          <cell r="I47">
            <v>2313625</v>
          </cell>
          <cell r="J47">
            <v>12000</v>
          </cell>
          <cell r="K47">
            <v>802413.29479768791</v>
          </cell>
          <cell r="L47">
            <v>0</v>
          </cell>
          <cell r="M47">
            <v>1102413.2947976878</v>
          </cell>
          <cell r="N47">
            <v>3416038.2947976878</v>
          </cell>
          <cell r="O47">
            <v>23136.25</v>
          </cell>
          <cell r="P47">
            <v>46272.5</v>
          </cell>
          <cell r="Q47">
            <v>23136.25</v>
          </cell>
          <cell r="R47">
            <v>3323493.2947976878</v>
          </cell>
          <cell r="S47">
            <v>0</v>
          </cell>
          <cell r="T47">
            <v>3323493.2947976878</v>
          </cell>
          <cell r="U47" t="str">
            <v>505-01-08098-11-9</v>
          </cell>
        </row>
        <row r="48">
          <cell r="C48" t="str">
            <v>ABDUL MALIK</v>
          </cell>
          <cell r="D48" t="str">
            <v>Awak I</v>
          </cell>
          <cell r="E48" t="str">
            <v>24 KL</v>
          </cell>
          <cell r="F48">
            <v>25</v>
          </cell>
          <cell r="G48">
            <v>2224389.84</v>
          </cell>
          <cell r="H48">
            <v>300000</v>
          </cell>
          <cell r="I48">
            <v>2524389.84</v>
          </cell>
          <cell r="J48">
            <v>12000</v>
          </cell>
          <cell r="K48">
            <v>875510.92716762994</v>
          </cell>
          <cell r="L48">
            <v>0</v>
          </cell>
          <cell r="M48">
            <v>1175510.9271676298</v>
          </cell>
          <cell r="N48">
            <v>3699900.7671676297</v>
          </cell>
          <cell r="O48">
            <v>25243.898399999998</v>
          </cell>
          <cell r="P48">
            <v>50487.796799999996</v>
          </cell>
          <cell r="Q48">
            <v>25243.898399999998</v>
          </cell>
          <cell r="R48">
            <v>3598925.1735676299</v>
          </cell>
          <cell r="S48">
            <v>0</v>
          </cell>
          <cell r="T48">
            <v>3598925.1735676299</v>
          </cell>
          <cell r="U48" t="str">
            <v>505-01-08105-11-0</v>
          </cell>
        </row>
        <row r="49">
          <cell r="C49" t="str">
            <v>ALI MUSLIM</v>
          </cell>
          <cell r="D49" t="str">
            <v>Awak I</v>
          </cell>
          <cell r="E49">
            <v>0</v>
          </cell>
          <cell r="F49">
            <v>26</v>
          </cell>
          <cell r="G49">
            <v>2313625</v>
          </cell>
          <cell r="H49">
            <v>0</v>
          </cell>
          <cell r="I49">
            <v>2313625</v>
          </cell>
          <cell r="J49">
            <v>12000</v>
          </cell>
          <cell r="K49">
            <v>802413.29479768791</v>
          </cell>
          <cell r="L49">
            <v>0</v>
          </cell>
          <cell r="M49">
            <v>1114413.2947976878</v>
          </cell>
          <cell r="N49">
            <v>3428038.2947976878</v>
          </cell>
          <cell r="O49">
            <v>23136.25</v>
          </cell>
          <cell r="P49">
            <v>46272.5</v>
          </cell>
          <cell r="Q49">
            <v>23136.25</v>
          </cell>
          <cell r="R49">
            <v>3335493.2947976878</v>
          </cell>
          <cell r="S49">
            <v>0</v>
          </cell>
          <cell r="T49">
            <v>3335493.2947976878</v>
          </cell>
          <cell r="U49" t="str">
            <v>505-01-08111-11-1</v>
          </cell>
        </row>
        <row r="50">
          <cell r="C50" t="str">
            <v>AMBO AMRAN</v>
          </cell>
          <cell r="D50" t="str">
            <v>Awak I</v>
          </cell>
          <cell r="E50">
            <v>0</v>
          </cell>
          <cell r="F50">
            <v>23</v>
          </cell>
          <cell r="G50">
            <v>2313625</v>
          </cell>
          <cell r="H50">
            <v>0</v>
          </cell>
          <cell r="I50">
            <v>2313625</v>
          </cell>
          <cell r="J50">
            <v>12000</v>
          </cell>
          <cell r="K50">
            <v>802413.29479768791</v>
          </cell>
          <cell r="L50">
            <v>0</v>
          </cell>
          <cell r="M50">
            <v>1078413.2947976878</v>
          </cell>
          <cell r="N50">
            <v>3392038.2947976878</v>
          </cell>
          <cell r="O50">
            <v>23136.25</v>
          </cell>
          <cell r="P50">
            <v>46272.5</v>
          </cell>
          <cell r="Q50">
            <v>23136.25</v>
          </cell>
          <cell r="R50">
            <v>3299493.2947976878</v>
          </cell>
          <cell r="S50">
            <v>0</v>
          </cell>
          <cell r="T50">
            <v>3299493.2947976878</v>
          </cell>
          <cell r="U50" t="str">
            <v>505-01-08113-11-3</v>
          </cell>
        </row>
        <row r="51">
          <cell r="C51" t="str">
            <v>AMIR</v>
          </cell>
          <cell r="D51" t="str">
            <v>Awak I</v>
          </cell>
          <cell r="E51">
            <v>0</v>
          </cell>
          <cell r="F51">
            <v>22</v>
          </cell>
          <cell r="G51">
            <v>2313625</v>
          </cell>
          <cell r="H51">
            <v>0</v>
          </cell>
          <cell r="I51">
            <v>2313625</v>
          </cell>
          <cell r="J51">
            <v>12000</v>
          </cell>
          <cell r="K51">
            <v>802413.29479768791</v>
          </cell>
          <cell r="L51">
            <v>0</v>
          </cell>
          <cell r="M51">
            <v>1066413.2947976878</v>
          </cell>
          <cell r="N51">
            <v>3380038.2947976878</v>
          </cell>
          <cell r="O51">
            <v>23136.25</v>
          </cell>
          <cell r="P51">
            <v>46272.5</v>
          </cell>
          <cell r="Q51">
            <v>23136.25</v>
          </cell>
          <cell r="R51">
            <v>3287493.2947976878</v>
          </cell>
          <cell r="S51">
            <v>0</v>
          </cell>
          <cell r="T51">
            <v>3287493.2947976878</v>
          </cell>
          <cell r="U51" t="str">
            <v>505-01-08103-11-8</v>
          </cell>
        </row>
        <row r="52">
          <cell r="C52" t="str">
            <v>AMIRUDDIN</v>
          </cell>
          <cell r="D52" t="str">
            <v>Awak I</v>
          </cell>
          <cell r="E52">
            <v>0</v>
          </cell>
          <cell r="F52">
            <v>23</v>
          </cell>
          <cell r="G52">
            <v>2313625</v>
          </cell>
          <cell r="H52">
            <v>0</v>
          </cell>
          <cell r="I52">
            <v>2313625</v>
          </cell>
          <cell r="J52">
            <v>12000</v>
          </cell>
          <cell r="K52">
            <v>802413.29479768791</v>
          </cell>
          <cell r="L52">
            <v>0</v>
          </cell>
          <cell r="M52">
            <v>1078413.2947976878</v>
          </cell>
          <cell r="N52">
            <v>3392038.2947976878</v>
          </cell>
          <cell r="O52">
            <v>23136.25</v>
          </cell>
          <cell r="P52">
            <v>46272.5</v>
          </cell>
          <cell r="Q52">
            <v>23136.25</v>
          </cell>
          <cell r="R52">
            <v>3299493.2947976878</v>
          </cell>
          <cell r="S52">
            <v>0</v>
          </cell>
          <cell r="T52">
            <v>3299493.2947976878</v>
          </cell>
          <cell r="U52" t="str">
            <v>505-01-08260-11-4</v>
          </cell>
        </row>
        <row r="53">
          <cell r="C53" t="str">
            <v>AMIRUDDIN (Enol)</v>
          </cell>
          <cell r="D53" t="str">
            <v>Awak I</v>
          </cell>
          <cell r="E53">
            <v>0</v>
          </cell>
          <cell r="F53">
            <v>25</v>
          </cell>
          <cell r="G53">
            <v>2313625</v>
          </cell>
          <cell r="H53">
            <v>0</v>
          </cell>
          <cell r="I53">
            <v>2313625</v>
          </cell>
          <cell r="J53">
            <v>12000</v>
          </cell>
          <cell r="K53">
            <v>802413.29479768791</v>
          </cell>
          <cell r="L53">
            <v>0</v>
          </cell>
          <cell r="M53">
            <v>1102413.2947976878</v>
          </cell>
          <cell r="N53">
            <v>3416038.2947976878</v>
          </cell>
          <cell r="O53">
            <v>23136.25</v>
          </cell>
          <cell r="P53">
            <v>46272.5</v>
          </cell>
          <cell r="Q53">
            <v>23136.25</v>
          </cell>
          <cell r="R53">
            <v>3323493.2947976878</v>
          </cell>
          <cell r="S53">
            <v>0</v>
          </cell>
          <cell r="T53">
            <v>3323493.2947976878</v>
          </cell>
          <cell r="U53" t="str">
            <v>505-01-08077-11-3</v>
          </cell>
        </row>
        <row r="54">
          <cell r="C54" t="str">
            <v>ASRIADI</v>
          </cell>
          <cell r="D54" t="str">
            <v>Awak I</v>
          </cell>
          <cell r="E54">
            <v>0</v>
          </cell>
          <cell r="F54">
            <v>26</v>
          </cell>
          <cell r="G54">
            <v>2313625</v>
          </cell>
          <cell r="H54">
            <v>0</v>
          </cell>
          <cell r="I54">
            <v>2313625</v>
          </cell>
          <cell r="J54">
            <v>12000</v>
          </cell>
          <cell r="K54">
            <v>802413.29479768791</v>
          </cell>
          <cell r="L54">
            <v>0</v>
          </cell>
          <cell r="M54">
            <v>1114413.2947976878</v>
          </cell>
          <cell r="N54">
            <v>3428038.2947976878</v>
          </cell>
          <cell r="O54">
            <v>23136.25</v>
          </cell>
          <cell r="P54">
            <v>46272.5</v>
          </cell>
          <cell r="Q54">
            <v>23136.25</v>
          </cell>
          <cell r="R54">
            <v>3335493.2947976878</v>
          </cell>
          <cell r="S54">
            <v>0</v>
          </cell>
          <cell r="T54">
            <v>3335493.2947976878</v>
          </cell>
          <cell r="U54" t="str">
            <v>505-01-08085-11-6</v>
          </cell>
        </row>
        <row r="55">
          <cell r="C55" t="str">
            <v>BAHARUDDIN (S)</v>
          </cell>
          <cell r="D55" t="str">
            <v>Awak I</v>
          </cell>
          <cell r="E55">
            <v>0</v>
          </cell>
          <cell r="F55">
            <v>25</v>
          </cell>
          <cell r="G55">
            <v>2313625</v>
          </cell>
          <cell r="H55">
            <v>0</v>
          </cell>
          <cell r="I55">
            <v>2313625</v>
          </cell>
          <cell r="J55">
            <v>12000</v>
          </cell>
          <cell r="K55">
            <v>802413.29479768791</v>
          </cell>
          <cell r="L55">
            <v>0</v>
          </cell>
          <cell r="M55">
            <v>1102413.2947976878</v>
          </cell>
          <cell r="N55">
            <v>3416038.2947976878</v>
          </cell>
          <cell r="O55">
            <v>23136.25</v>
          </cell>
          <cell r="P55">
            <v>46272.5</v>
          </cell>
          <cell r="Q55">
            <v>23136.25</v>
          </cell>
          <cell r="R55">
            <v>3323493.2947976878</v>
          </cell>
          <cell r="S55">
            <v>0</v>
          </cell>
          <cell r="T55">
            <v>3323493.2947976878</v>
          </cell>
          <cell r="U55" t="str">
            <v>505-01-08102-11-2</v>
          </cell>
        </row>
        <row r="56">
          <cell r="C56" t="str">
            <v>BAHRI</v>
          </cell>
          <cell r="D56" t="str">
            <v>Awak I</v>
          </cell>
          <cell r="E56">
            <v>0</v>
          </cell>
          <cell r="F56">
            <v>25</v>
          </cell>
          <cell r="G56">
            <v>2313625</v>
          </cell>
          <cell r="H56">
            <v>0</v>
          </cell>
          <cell r="I56">
            <v>2313625</v>
          </cell>
          <cell r="J56">
            <v>12000</v>
          </cell>
          <cell r="K56">
            <v>802413.29479768791</v>
          </cell>
          <cell r="L56">
            <v>0</v>
          </cell>
          <cell r="M56">
            <v>1102413.2947976878</v>
          </cell>
          <cell r="N56">
            <v>3416038.2947976878</v>
          </cell>
          <cell r="O56">
            <v>23136.25</v>
          </cell>
          <cell r="P56">
            <v>46272.5</v>
          </cell>
          <cell r="Q56">
            <v>23136.25</v>
          </cell>
          <cell r="R56">
            <v>3323493.2947976878</v>
          </cell>
          <cell r="S56">
            <v>0</v>
          </cell>
          <cell r="T56">
            <v>3323493.2947976878</v>
          </cell>
          <cell r="U56" t="str">
            <v>505-01-08201-11-0</v>
          </cell>
        </row>
        <row r="57">
          <cell r="C57" t="str">
            <v>DARWIS IDRUS</v>
          </cell>
          <cell r="D57" t="str">
            <v>Awak I</v>
          </cell>
          <cell r="E57">
            <v>0</v>
          </cell>
          <cell r="F57">
            <v>23</v>
          </cell>
          <cell r="G57">
            <v>2313625</v>
          </cell>
          <cell r="H57">
            <v>0</v>
          </cell>
          <cell r="I57">
            <v>2313625</v>
          </cell>
          <cell r="J57">
            <v>12000</v>
          </cell>
          <cell r="K57">
            <v>802413.29479768791</v>
          </cell>
          <cell r="L57">
            <v>0</v>
          </cell>
          <cell r="M57">
            <v>1078413.2947976878</v>
          </cell>
          <cell r="N57">
            <v>3392038.2947976878</v>
          </cell>
          <cell r="O57">
            <v>23136.25</v>
          </cell>
          <cell r="P57">
            <v>46272.5</v>
          </cell>
          <cell r="Q57">
            <v>23136.25</v>
          </cell>
          <cell r="R57">
            <v>3299493.2947976878</v>
          </cell>
          <cell r="S57">
            <v>0</v>
          </cell>
          <cell r="T57">
            <v>3299493.2947976878</v>
          </cell>
          <cell r="U57" t="str">
            <v>505-01-08109-11-4</v>
          </cell>
        </row>
        <row r="58">
          <cell r="C58" t="str">
            <v>H. ABDUL HALIM ALI</v>
          </cell>
          <cell r="D58" t="str">
            <v>Awak I</v>
          </cell>
          <cell r="E58">
            <v>0</v>
          </cell>
          <cell r="F58">
            <v>27</v>
          </cell>
          <cell r="G58">
            <v>2313625</v>
          </cell>
          <cell r="H58">
            <v>0</v>
          </cell>
          <cell r="I58">
            <v>2313625</v>
          </cell>
          <cell r="J58">
            <v>12000</v>
          </cell>
          <cell r="K58">
            <v>802413.29479768791</v>
          </cell>
          <cell r="L58">
            <v>0</v>
          </cell>
          <cell r="M58">
            <v>1126413.2947976878</v>
          </cell>
          <cell r="N58">
            <v>3440038.2947976878</v>
          </cell>
          <cell r="O58">
            <v>23136.25</v>
          </cell>
          <cell r="P58">
            <v>46272.5</v>
          </cell>
          <cell r="Q58">
            <v>23136.25</v>
          </cell>
          <cell r="R58">
            <v>3347493.2947976878</v>
          </cell>
          <cell r="S58">
            <v>0</v>
          </cell>
          <cell r="T58">
            <v>3347493.2947976878</v>
          </cell>
          <cell r="U58" t="str">
            <v>505-01-08108-11-8</v>
          </cell>
        </row>
        <row r="59">
          <cell r="C59" t="str">
            <v>H.M. RAIS</v>
          </cell>
          <cell r="D59" t="str">
            <v>Awak I</v>
          </cell>
          <cell r="E59">
            <v>0</v>
          </cell>
          <cell r="F59">
            <v>23</v>
          </cell>
          <cell r="G59">
            <v>2313625</v>
          </cell>
          <cell r="H59">
            <v>0</v>
          </cell>
          <cell r="I59">
            <v>2313625</v>
          </cell>
          <cell r="J59">
            <v>12000</v>
          </cell>
          <cell r="K59">
            <v>802413.29479768791</v>
          </cell>
          <cell r="L59">
            <v>0</v>
          </cell>
          <cell r="M59">
            <v>1078413.2947976878</v>
          </cell>
          <cell r="N59">
            <v>3392038.2947976878</v>
          </cell>
          <cell r="O59">
            <v>23136.25</v>
          </cell>
          <cell r="P59">
            <v>46272.5</v>
          </cell>
          <cell r="Q59">
            <v>23136.25</v>
          </cell>
          <cell r="R59">
            <v>3299493.2947976878</v>
          </cell>
          <cell r="S59">
            <v>0</v>
          </cell>
          <cell r="T59">
            <v>3299493.2947976878</v>
          </cell>
          <cell r="U59" t="str">
            <v>505-01-08175-11-5</v>
          </cell>
        </row>
        <row r="60">
          <cell r="C60" t="str">
            <v>IRWAN</v>
          </cell>
          <cell r="D60" t="str">
            <v>Awak I</v>
          </cell>
          <cell r="E60" t="str">
            <v>24 KL</v>
          </cell>
          <cell r="F60">
            <v>25</v>
          </cell>
          <cell r="G60">
            <v>2224389.84</v>
          </cell>
          <cell r="H60">
            <v>300000</v>
          </cell>
          <cell r="I60">
            <v>2524389.84</v>
          </cell>
          <cell r="J60">
            <v>12000</v>
          </cell>
          <cell r="K60">
            <v>875510.92716762994</v>
          </cell>
          <cell r="L60">
            <v>0</v>
          </cell>
          <cell r="M60">
            <v>1175510.9271676298</v>
          </cell>
          <cell r="N60">
            <v>3699900.7671676297</v>
          </cell>
          <cell r="O60">
            <v>25243.898399999998</v>
          </cell>
          <cell r="P60">
            <v>50487.796799999996</v>
          </cell>
          <cell r="Q60">
            <v>25243.898399999998</v>
          </cell>
          <cell r="R60">
            <v>3598925.1735676299</v>
          </cell>
          <cell r="S60">
            <v>0</v>
          </cell>
          <cell r="T60">
            <v>3598925.1735676299</v>
          </cell>
          <cell r="U60" t="str">
            <v>505-01-08237-11-1</v>
          </cell>
        </row>
        <row r="61">
          <cell r="C61" t="str">
            <v>JALIL</v>
          </cell>
          <cell r="D61" t="str">
            <v>Awak I</v>
          </cell>
          <cell r="E61" t="str">
            <v>24 KL</v>
          </cell>
          <cell r="F61">
            <v>25</v>
          </cell>
          <cell r="G61">
            <v>2224389.84</v>
          </cell>
          <cell r="H61">
            <v>300000</v>
          </cell>
          <cell r="I61">
            <v>2524389.84</v>
          </cell>
          <cell r="J61">
            <v>12000</v>
          </cell>
          <cell r="K61">
            <v>875510.92716762994</v>
          </cell>
          <cell r="L61">
            <v>0</v>
          </cell>
          <cell r="M61">
            <v>1175510.9271676298</v>
          </cell>
          <cell r="N61">
            <v>3699900.7671676297</v>
          </cell>
          <cell r="O61">
            <v>25243.898399999998</v>
          </cell>
          <cell r="P61">
            <v>50487.796799999996</v>
          </cell>
          <cell r="Q61">
            <v>25243.898399999998</v>
          </cell>
          <cell r="R61">
            <v>3598925.1735676299</v>
          </cell>
          <cell r="S61">
            <v>0</v>
          </cell>
          <cell r="T61">
            <v>3598925.1735676299</v>
          </cell>
          <cell r="U61" t="str">
            <v>505-01-08245-11-4</v>
          </cell>
        </row>
        <row r="62">
          <cell r="C62" t="str">
            <v>JAMIL A.</v>
          </cell>
          <cell r="D62" t="str">
            <v>Awak I</v>
          </cell>
          <cell r="E62">
            <v>0</v>
          </cell>
          <cell r="F62">
            <v>24</v>
          </cell>
          <cell r="G62">
            <v>2313625</v>
          </cell>
          <cell r="H62">
            <v>0</v>
          </cell>
          <cell r="I62">
            <v>2313625</v>
          </cell>
          <cell r="J62">
            <v>12000</v>
          </cell>
          <cell r="K62">
            <v>802413.29479768791</v>
          </cell>
          <cell r="L62">
            <v>0</v>
          </cell>
          <cell r="M62">
            <v>1090413.2947976878</v>
          </cell>
          <cell r="N62">
            <v>3404038.2947976878</v>
          </cell>
          <cell r="O62">
            <v>23136.25</v>
          </cell>
          <cell r="P62">
            <v>46272.5</v>
          </cell>
          <cell r="Q62">
            <v>23136.25</v>
          </cell>
          <cell r="R62">
            <v>3311493.2947976878</v>
          </cell>
          <cell r="S62">
            <v>0</v>
          </cell>
          <cell r="T62">
            <v>3311493.2947976878</v>
          </cell>
          <cell r="U62" t="str">
            <v>505-01-08137-11-7</v>
          </cell>
        </row>
        <row r="63">
          <cell r="C63" t="str">
            <v xml:space="preserve">JUM </v>
          </cell>
          <cell r="D63" t="str">
            <v>Awak I</v>
          </cell>
          <cell r="E63">
            <v>0</v>
          </cell>
          <cell r="F63">
            <v>25</v>
          </cell>
          <cell r="G63">
            <v>2313625</v>
          </cell>
          <cell r="H63">
            <v>0</v>
          </cell>
          <cell r="I63">
            <v>2313625</v>
          </cell>
          <cell r="J63">
            <v>12000</v>
          </cell>
          <cell r="K63">
            <v>802413.29479768791</v>
          </cell>
          <cell r="L63">
            <v>0</v>
          </cell>
          <cell r="M63">
            <v>1102413.2947976878</v>
          </cell>
          <cell r="N63">
            <v>3416038.2947976878</v>
          </cell>
          <cell r="O63">
            <v>23136.25</v>
          </cell>
          <cell r="P63">
            <v>46272.5</v>
          </cell>
          <cell r="Q63">
            <v>23136.25</v>
          </cell>
          <cell r="R63">
            <v>3323493.2947976878</v>
          </cell>
          <cell r="S63">
            <v>0</v>
          </cell>
          <cell r="T63">
            <v>3323493.2947976878</v>
          </cell>
          <cell r="U63" t="str">
            <v>505-01-08136-11-1</v>
          </cell>
        </row>
        <row r="64">
          <cell r="C64" t="str">
            <v>JUNAEDI H.</v>
          </cell>
          <cell r="D64" t="str">
            <v>Awak I</v>
          </cell>
          <cell r="E64">
            <v>0</v>
          </cell>
          <cell r="F64">
            <v>27</v>
          </cell>
          <cell r="G64">
            <v>2313625</v>
          </cell>
          <cell r="H64">
            <v>0</v>
          </cell>
          <cell r="I64">
            <v>2313625</v>
          </cell>
          <cell r="J64">
            <v>12000</v>
          </cell>
          <cell r="K64">
            <v>802413.29479768791</v>
          </cell>
          <cell r="L64">
            <v>0</v>
          </cell>
          <cell r="M64">
            <v>1126413.2947976878</v>
          </cell>
          <cell r="N64">
            <v>3440038.2947976878</v>
          </cell>
          <cell r="O64">
            <v>23136.25</v>
          </cell>
          <cell r="P64">
            <v>46272.5</v>
          </cell>
          <cell r="Q64">
            <v>23136.25</v>
          </cell>
          <cell r="R64">
            <v>3347493.2947976878</v>
          </cell>
          <cell r="S64">
            <v>0</v>
          </cell>
          <cell r="T64">
            <v>3347493.2947976878</v>
          </cell>
          <cell r="U64" t="str">
            <v>505-01-08101-11-6</v>
          </cell>
        </row>
        <row r="65">
          <cell r="C65" t="str">
            <v>JUNIANTO</v>
          </cell>
          <cell r="D65" t="str">
            <v>Awak I</v>
          </cell>
          <cell r="E65">
            <v>0</v>
          </cell>
          <cell r="F65">
            <v>23</v>
          </cell>
          <cell r="G65">
            <v>2313625</v>
          </cell>
          <cell r="H65">
            <v>0</v>
          </cell>
          <cell r="I65">
            <v>2313625</v>
          </cell>
          <cell r="J65">
            <v>12000</v>
          </cell>
          <cell r="K65">
            <v>802413.29479768791</v>
          </cell>
          <cell r="L65">
            <v>0</v>
          </cell>
          <cell r="M65">
            <v>1078413.2947976878</v>
          </cell>
          <cell r="N65">
            <v>3392038.2947976878</v>
          </cell>
          <cell r="O65">
            <v>23136.25</v>
          </cell>
          <cell r="P65">
            <v>46272.5</v>
          </cell>
          <cell r="Q65">
            <v>23136.25</v>
          </cell>
          <cell r="R65">
            <v>3299493.2947976878</v>
          </cell>
          <cell r="S65">
            <v>0</v>
          </cell>
          <cell r="T65">
            <v>3299493.2947976878</v>
          </cell>
          <cell r="U65" t="str">
            <v>505-01-08247-11-6</v>
          </cell>
        </row>
        <row r="66">
          <cell r="C66" t="str">
            <v>KAHARUDDIN DG.NAMBUNG</v>
          </cell>
          <cell r="D66" t="str">
            <v>Awak I</v>
          </cell>
          <cell r="E66">
            <v>0</v>
          </cell>
          <cell r="F66">
            <v>25</v>
          </cell>
          <cell r="G66">
            <v>2313625</v>
          </cell>
          <cell r="H66">
            <v>0</v>
          </cell>
          <cell r="I66">
            <v>2313625</v>
          </cell>
          <cell r="J66">
            <v>12000</v>
          </cell>
          <cell r="K66">
            <v>802413.29479768791</v>
          </cell>
          <cell r="L66">
            <v>0</v>
          </cell>
          <cell r="M66">
            <v>1102413.2947976878</v>
          </cell>
          <cell r="N66">
            <v>3416038.2947976878</v>
          </cell>
          <cell r="O66">
            <v>23136.25</v>
          </cell>
          <cell r="P66">
            <v>46272.5</v>
          </cell>
          <cell r="Q66">
            <v>23136.25</v>
          </cell>
          <cell r="R66">
            <v>3323493.2947976878</v>
          </cell>
          <cell r="S66">
            <v>0</v>
          </cell>
          <cell r="T66">
            <v>3323493.2947976878</v>
          </cell>
          <cell r="U66" t="str">
            <v>505-01-08143-11-8</v>
          </cell>
        </row>
        <row r="67">
          <cell r="C67" t="str">
            <v>KAMARUDDIN (SUNA)</v>
          </cell>
          <cell r="D67" t="str">
            <v>Awak I</v>
          </cell>
          <cell r="E67">
            <v>0</v>
          </cell>
          <cell r="F67">
            <v>25</v>
          </cell>
          <cell r="G67">
            <v>2313625</v>
          </cell>
          <cell r="H67">
            <v>0</v>
          </cell>
          <cell r="I67">
            <v>2313625</v>
          </cell>
          <cell r="J67">
            <v>12000</v>
          </cell>
          <cell r="K67">
            <v>802413.29479768791</v>
          </cell>
          <cell r="L67">
            <v>0</v>
          </cell>
          <cell r="M67">
            <v>1102413.2947976878</v>
          </cell>
          <cell r="N67">
            <v>3416038.2947976878</v>
          </cell>
          <cell r="O67">
            <v>23136.25</v>
          </cell>
          <cell r="P67">
            <v>46272.5</v>
          </cell>
          <cell r="Q67">
            <v>23136.25</v>
          </cell>
          <cell r="R67">
            <v>3323493.2947976878</v>
          </cell>
          <cell r="S67">
            <v>0</v>
          </cell>
          <cell r="T67">
            <v>3323493.2947976878</v>
          </cell>
          <cell r="U67" t="str">
            <v>505-01-08189-11-4</v>
          </cell>
        </row>
        <row r="68">
          <cell r="C68" t="str">
            <v>M. NASRUN</v>
          </cell>
          <cell r="D68" t="str">
            <v>Awak I</v>
          </cell>
          <cell r="E68">
            <v>0</v>
          </cell>
          <cell r="F68">
            <v>26</v>
          </cell>
          <cell r="G68">
            <v>2313625</v>
          </cell>
          <cell r="H68">
            <v>0</v>
          </cell>
          <cell r="I68">
            <v>2313625</v>
          </cell>
          <cell r="J68">
            <v>12000</v>
          </cell>
          <cell r="K68">
            <v>802413.29479768791</v>
          </cell>
          <cell r="L68">
            <v>0</v>
          </cell>
          <cell r="M68">
            <v>1114413.2947976878</v>
          </cell>
          <cell r="N68">
            <v>3428038.2947976878</v>
          </cell>
          <cell r="O68">
            <v>23136.25</v>
          </cell>
          <cell r="P68">
            <v>46272.5</v>
          </cell>
          <cell r="Q68">
            <v>23136.25</v>
          </cell>
          <cell r="R68">
            <v>3335493.2947976878</v>
          </cell>
          <cell r="S68">
            <v>0</v>
          </cell>
          <cell r="T68">
            <v>3335493.2947976878</v>
          </cell>
          <cell r="U68" t="str">
            <v>505-01-08168-11-8</v>
          </cell>
        </row>
        <row r="69">
          <cell r="C69" t="str">
            <v>M. RIDWAN</v>
          </cell>
          <cell r="D69" t="str">
            <v>Awak I</v>
          </cell>
          <cell r="E69">
            <v>0</v>
          </cell>
          <cell r="F69">
            <v>29</v>
          </cell>
          <cell r="G69">
            <v>2313625</v>
          </cell>
          <cell r="H69">
            <v>0</v>
          </cell>
          <cell r="I69">
            <v>2313625</v>
          </cell>
          <cell r="J69">
            <v>12000</v>
          </cell>
          <cell r="K69">
            <v>802413.29479768791</v>
          </cell>
          <cell r="L69">
            <v>0</v>
          </cell>
          <cell r="M69">
            <v>1150413.2947976878</v>
          </cell>
          <cell r="N69">
            <v>3464038.2947976878</v>
          </cell>
          <cell r="O69">
            <v>23136.25</v>
          </cell>
          <cell r="P69">
            <v>46272.5</v>
          </cell>
          <cell r="Q69">
            <v>23136.25</v>
          </cell>
          <cell r="R69">
            <v>3371493.2947976878</v>
          </cell>
          <cell r="S69">
            <v>0</v>
          </cell>
          <cell r="T69">
            <v>3371493.2947976878</v>
          </cell>
          <cell r="U69" t="str">
            <v>505-01-08241-11-0</v>
          </cell>
        </row>
        <row r="70">
          <cell r="C70" t="str">
            <v>M. SATTAR</v>
          </cell>
          <cell r="D70" t="str">
            <v>Awak I</v>
          </cell>
          <cell r="E70">
            <v>0</v>
          </cell>
          <cell r="F70">
            <v>25</v>
          </cell>
          <cell r="G70">
            <v>2313625</v>
          </cell>
          <cell r="H70">
            <v>0</v>
          </cell>
          <cell r="I70">
            <v>2313625</v>
          </cell>
          <cell r="J70">
            <v>12000</v>
          </cell>
          <cell r="K70">
            <v>802413.29479768791</v>
          </cell>
          <cell r="L70">
            <v>0</v>
          </cell>
          <cell r="M70">
            <v>1102413.2947976878</v>
          </cell>
          <cell r="N70">
            <v>3416038.2947976878</v>
          </cell>
          <cell r="O70">
            <v>23136.25</v>
          </cell>
          <cell r="P70">
            <v>46272.5</v>
          </cell>
          <cell r="Q70">
            <v>23136.25</v>
          </cell>
          <cell r="R70">
            <v>3323493.2947976878</v>
          </cell>
          <cell r="S70">
            <v>0</v>
          </cell>
          <cell r="T70">
            <v>3323493.2947976878</v>
          </cell>
          <cell r="U70" t="str">
            <v>505-01-08132-11-7</v>
          </cell>
        </row>
        <row r="71">
          <cell r="C71" t="str">
            <v>M.RIDWAN NUR (2013)</v>
          </cell>
          <cell r="D71" t="str">
            <v>Awak I</v>
          </cell>
          <cell r="E71">
            <v>0</v>
          </cell>
          <cell r="F71">
            <v>25</v>
          </cell>
          <cell r="G71">
            <v>2013625</v>
          </cell>
          <cell r="H71">
            <v>300000</v>
          </cell>
          <cell r="I71">
            <v>2313625</v>
          </cell>
          <cell r="J71">
            <v>12000</v>
          </cell>
          <cell r="K71">
            <v>802413.29479768791</v>
          </cell>
          <cell r="L71">
            <v>0</v>
          </cell>
          <cell r="M71">
            <v>1102413.2947976878</v>
          </cell>
          <cell r="N71">
            <v>3416038.2947976878</v>
          </cell>
          <cell r="O71">
            <v>23136.25</v>
          </cell>
          <cell r="P71">
            <v>46272.5</v>
          </cell>
          <cell r="Q71">
            <v>23136.25</v>
          </cell>
          <cell r="R71">
            <v>3323493.2947976878</v>
          </cell>
          <cell r="S71">
            <v>0</v>
          </cell>
          <cell r="T71">
            <v>3323493.2947976878</v>
          </cell>
          <cell r="U71" t="str">
            <v>505-01-08173-11-3</v>
          </cell>
        </row>
        <row r="72">
          <cell r="C72" t="str">
            <v>MUH. IDRIS</v>
          </cell>
          <cell r="D72" t="str">
            <v>Awak I</v>
          </cell>
          <cell r="E72" t="str">
            <v>24 KL</v>
          </cell>
          <cell r="F72">
            <v>24</v>
          </cell>
          <cell r="G72">
            <v>2224389.84</v>
          </cell>
          <cell r="H72">
            <v>300000</v>
          </cell>
          <cell r="I72">
            <v>2524389.84</v>
          </cell>
          <cell r="J72">
            <v>12000</v>
          </cell>
          <cell r="K72">
            <v>875510.92716762994</v>
          </cell>
          <cell r="L72">
            <v>0</v>
          </cell>
          <cell r="M72">
            <v>1163510.9271676298</v>
          </cell>
          <cell r="N72">
            <v>3687900.7671676297</v>
          </cell>
          <cell r="O72">
            <v>25243.898399999998</v>
          </cell>
          <cell r="P72">
            <v>50487.796799999996</v>
          </cell>
          <cell r="Q72">
            <v>25243.898399999998</v>
          </cell>
          <cell r="R72">
            <v>3586925.1735676299</v>
          </cell>
          <cell r="S72">
            <v>0</v>
          </cell>
          <cell r="T72">
            <v>3586925.1735676299</v>
          </cell>
          <cell r="U72" t="str">
            <v>505-01-08170-11-5</v>
          </cell>
        </row>
        <row r="73">
          <cell r="C73" t="str">
            <v>MUHLIS</v>
          </cell>
          <cell r="D73" t="str">
            <v>Awak I</v>
          </cell>
          <cell r="E73" t="str">
            <v>24 KL</v>
          </cell>
          <cell r="F73">
            <v>26</v>
          </cell>
          <cell r="G73">
            <v>2224389.84</v>
          </cell>
          <cell r="H73">
            <v>300000</v>
          </cell>
          <cell r="I73">
            <v>2524389.84</v>
          </cell>
          <cell r="J73">
            <v>12000</v>
          </cell>
          <cell r="K73">
            <v>875510.92716762994</v>
          </cell>
          <cell r="L73">
            <v>0</v>
          </cell>
          <cell r="M73">
            <v>1187510.9271676298</v>
          </cell>
          <cell r="N73">
            <v>3711900.7671676297</v>
          </cell>
          <cell r="O73">
            <v>25243.898399999998</v>
          </cell>
          <cell r="P73">
            <v>50487.796799999996</v>
          </cell>
          <cell r="Q73">
            <v>25243.898399999998</v>
          </cell>
          <cell r="R73">
            <v>3610925.1735676299</v>
          </cell>
          <cell r="S73">
            <v>100000</v>
          </cell>
          <cell r="T73">
            <v>3510925.1735676299</v>
          </cell>
          <cell r="U73" t="str">
            <v>505-01-08255-11-9</v>
          </cell>
        </row>
        <row r="74">
          <cell r="C74" t="str">
            <v>MURSIDI</v>
          </cell>
          <cell r="D74" t="str">
            <v>Awak I</v>
          </cell>
          <cell r="E74">
            <v>0</v>
          </cell>
          <cell r="F74">
            <v>25</v>
          </cell>
          <cell r="G74">
            <v>2313625</v>
          </cell>
          <cell r="H74">
            <v>0</v>
          </cell>
          <cell r="I74">
            <v>2313625</v>
          </cell>
          <cell r="J74">
            <v>12000</v>
          </cell>
          <cell r="K74">
            <v>802413.29479768791</v>
          </cell>
          <cell r="L74">
            <v>0</v>
          </cell>
          <cell r="M74">
            <v>1102413.2947976878</v>
          </cell>
          <cell r="N74">
            <v>3416038.2947976878</v>
          </cell>
          <cell r="O74">
            <v>23136.25</v>
          </cell>
          <cell r="P74">
            <v>46272.5</v>
          </cell>
          <cell r="Q74">
            <v>23136.25</v>
          </cell>
          <cell r="R74">
            <v>3323493.2947976878</v>
          </cell>
          <cell r="S74">
            <v>0</v>
          </cell>
          <cell r="T74">
            <v>3323493.2947976878</v>
          </cell>
          <cell r="U74" t="str">
            <v>505-01-08135-11-5</v>
          </cell>
        </row>
        <row r="75">
          <cell r="C75" t="str">
            <v>NASIR (ACCING)</v>
          </cell>
          <cell r="D75" t="str">
            <v>Awak I</v>
          </cell>
          <cell r="E75">
            <v>0</v>
          </cell>
          <cell r="F75">
            <v>25</v>
          </cell>
          <cell r="G75">
            <v>2313625</v>
          </cell>
          <cell r="H75">
            <v>0</v>
          </cell>
          <cell r="I75">
            <v>2313625</v>
          </cell>
          <cell r="J75">
            <v>12000</v>
          </cell>
          <cell r="K75">
            <v>802413.29479768791</v>
          </cell>
          <cell r="L75">
            <v>0</v>
          </cell>
          <cell r="M75">
            <v>1102413.2947976878</v>
          </cell>
          <cell r="N75">
            <v>3416038.2947976878</v>
          </cell>
          <cell r="O75">
            <v>23136.25</v>
          </cell>
          <cell r="P75">
            <v>46272.5</v>
          </cell>
          <cell r="Q75">
            <v>23136.25</v>
          </cell>
          <cell r="R75">
            <v>3323493.2947976878</v>
          </cell>
          <cell r="S75">
            <v>0</v>
          </cell>
          <cell r="T75">
            <v>3323493.2947976878</v>
          </cell>
          <cell r="U75" t="str">
            <v>505-01-08219-11-3</v>
          </cell>
        </row>
        <row r="76">
          <cell r="C76" t="str">
            <v>RAMLI DG LALO</v>
          </cell>
          <cell r="D76" t="str">
            <v>Awak I</v>
          </cell>
          <cell r="E76">
            <v>0</v>
          </cell>
          <cell r="F76">
            <v>26</v>
          </cell>
          <cell r="G76">
            <v>2313625</v>
          </cell>
          <cell r="H76">
            <v>0</v>
          </cell>
          <cell r="I76">
            <v>2313625</v>
          </cell>
          <cell r="J76">
            <v>12000</v>
          </cell>
          <cell r="K76">
            <v>802413.29479768791</v>
          </cell>
          <cell r="L76">
            <v>0</v>
          </cell>
          <cell r="M76">
            <v>1114413.2947976878</v>
          </cell>
          <cell r="N76">
            <v>3428038.2947976878</v>
          </cell>
          <cell r="O76">
            <v>23136.25</v>
          </cell>
          <cell r="P76">
            <v>46272.5</v>
          </cell>
          <cell r="Q76">
            <v>23136.25</v>
          </cell>
          <cell r="R76">
            <v>3335493.2947976878</v>
          </cell>
          <cell r="S76">
            <v>0</v>
          </cell>
          <cell r="T76">
            <v>3335493.2947976878</v>
          </cell>
          <cell r="U76" t="str">
            <v>505-01-08078-11-9</v>
          </cell>
        </row>
        <row r="77">
          <cell r="C77" t="str">
            <v>RIDWANdawang</v>
          </cell>
          <cell r="D77" t="str">
            <v>Awak I</v>
          </cell>
          <cell r="E77">
            <v>0</v>
          </cell>
          <cell r="F77">
            <v>25</v>
          </cell>
          <cell r="G77">
            <v>2313625</v>
          </cell>
          <cell r="H77">
            <v>0</v>
          </cell>
          <cell r="I77">
            <v>2313625</v>
          </cell>
          <cell r="J77">
            <v>12000</v>
          </cell>
          <cell r="K77">
            <v>802413.29479768791</v>
          </cell>
          <cell r="L77">
            <v>0</v>
          </cell>
          <cell r="M77">
            <v>1102413.2947976878</v>
          </cell>
          <cell r="N77">
            <v>3416038.2947976878</v>
          </cell>
          <cell r="O77">
            <v>23136.25</v>
          </cell>
          <cell r="P77">
            <v>46272.5</v>
          </cell>
          <cell r="Q77">
            <v>23136.25</v>
          </cell>
          <cell r="R77">
            <v>3323493.2947976878</v>
          </cell>
          <cell r="S77">
            <v>0</v>
          </cell>
          <cell r="T77">
            <v>3323493.2947976878</v>
          </cell>
          <cell r="U77" t="str">
            <v>505-01-08148-11-8</v>
          </cell>
        </row>
        <row r="78">
          <cell r="C78" t="str">
            <v>SAFRI B.</v>
          </cell>
          <cell r="D78" t="str">
            <v>Awak I</v>
          </cell>
          <cell r="E78">
            <v>0</v>
          </cell>
          <cell r="F78">
            <v>26</v>
          </cell>
          <cell r="G78">
            <v>2313625</v>
          </cell>
          <cell r="H78">
            <v>0</v>
          </cell>
          <cell r="I78">
            <v>2313625</v>
          </cell>
          <cell r="J78">
            <v>12000</v>
          </cell>
          <cell r="K78">
            <v>802413.29479768791</v>
          </cell>
          <cell r="L78">
            <v>0</v>
          </cell>
          <cell r="M78">
            <v>1114413.2947976878</v>
          </cell>
          <cell r="N78">
            <v>3428038.2947976878</v>
          </cell>
          <cell r="O78">
            <v>23136.25</v>
          </cell>
          <cell r="P78">
            <v>46272.5</v>
          </cell>
          <cell r="Q78">
            <v>23136.25</v>
          </cell>
          <cell r="R78">
            <v>3335493.2947976878</v>
          </cell>
          <cell r="S78">
            <v>0</v>
          </cell>
          <cell r="T78">
            <v>3335493.2947976878</v>
          </cell>
          <cell r="U78" t="str">
            <v>505-01-08080-11-6</v>
          </cell>
        </row>
        <row r="79">
          <cell r="C79" t="str">
            <v>SALDI</v>
          </cell>
          <cell r="D79" t="str">
            <v>Awak I</v>
          </cell>
          <cell r="E79" t="str">
            <v>24 KL</v>
          </cell>
          <cell r="F79">
            <v>29</v>
          </cell>
          <cell r="G79">
            <v>2224389.84</v>
          </cell>
          <cell r="H79">
            <v>300000</v>
          </cell>
          <cell r="I79">
            <v>2524389.84</v>
          </cell>
          <cell r="J79">
            <v>12000</v>
          </cell>
          <cell r="K79">
            <v>875510.92716762994</v>
          </cell>
          <cell r="L79">
            <v>0</v>
          </cell>
          <cell r="M79">
            <v>1223510.9271676298</v>
          </cell>
          <cell r="N79">
            <v>3747900.7671676297</v>
          </cell>
          <cell r="O79">
            <v>25243.898399999998</v>
          </cell>
          <cell r="P79">
            <v>50487.796799999996</v>
          </cell>
          <cell r="Q79">
            <v>25243.898399999998</v>
          </cell>
          <cell r="R79">
            <v>3646925.1735676299</v>
          </cell>
          <cell r="S79">
            <v>0</v>
          </cell>
          <cell r="T79">
            <v>3646925.1735676299</v>
          </cell>
          <cell r="U79" t="str">
            <v>505-01-08131-11-1</v>
          </cell>
        </row>
        <row r="80">
          <cell r="C80" t="str">
            <v>SAYPUL</v>
          </cell>
          <cell r="D80" t="str">
            <v>Awak I</v>
          </cell>
          <cell r="E80">
            <v>0</v>
          </cell>
          <cell r="F80">
            <v>27</v>
          </cell>
          <cell r="G80">
            <v>2313625</v>
          </cell>
          <cell r="H80">
            <v>0</v>
          </cell>
          <cell r="I80">
            <v>2313625</v>
          </cell>
          <cell r="J80">
            <v>12000</v>
          </cell>
          <cell r="K80">
            <v>802413.29479768791</v>
          </cell>
          <cell r="L80">
            <v>0</v>
          </cell>
          <cell r="M80">
            <v>1126413.2947976878</v>
          </cell>
          <cell r="N80">
            <v>3440038.2947976878</v>
          </cell>
          <cell r="O80">
            <v>23136.25</v>
          </cell>
          <cell r="P80">
            <v>46272.5</v>
          </cell>
          <cell r="Q80">
            <v>23136.25</v>
          </cell>
          <cell r="R80">
            <v>3347493.2947976878</v>
          </cell>
          <cell r="S80">
            <v>0</v>
          </cell>
          <cell r="T80">
            <v>3347493.2947976878</v>
          </cell>
          <cell r="U80" t="str">
            <v>505-01-08256-11-5</v>
          </cell>
        </row>
        <row r="81">
          <cell r="C81" t="str">
            <v>SUDIRMAN (2013)</v>
          </cell>
          <cell r="D81" t="str">
            <v>Awak I</v>
          </cell>
          <cell r="E81">
            <v>0</v>
          </cell>
          <cell r="F81">
            <v>25</v>
          </cell>
          <cell r="G81">
            <v>2313625</v>
          </cell>
          <cell r="H81">
            <v>0</v>
          </cell>
          <cell r="I81">
            <v>2313625</v>
          </cell>
          <cell r="J81">
            <v>12000</v>
          </cell>
          <cell r="K81">
            <v>802413.29479768791</v>
          </cell>
          <cell r="L81">
            <v>0</v>
          </cell>
          <cell r="M81">
            <v>1102413.2947976878</v>
          </cell>
          <cell r="N81">
            <v>3416038.2947976878</v>
          </cell>
          <cell r="O81">
            <v>23136.25</v>
          </cell>
          <cell r="P81">
            <v>46272.5</v>
          </cell>
          <cell r="Q81">
            <v>23136.25</v>
          </cell>
          <cell r="R81">
            <v>3323493.2947976878</v>
          </cell>
          <cell r="S81">
            <v>0</v>
          </cell>
          <cell r="T81">
            <v>3323493.2947976878</v>
          </cell>
          <cell r="U81" t="str">
            <v>505-01-08193-11-3</v>
          </cell>
        </row>
        <row r="82">
          <cell r="C82" t="str">
            <v>SYAMSIR</v>
          </cell>
          <cell r="D82" t="str">
            <v>Awak I</v>
          </cell>
          <cell r="E82">
            <v>0</v>
          </cell>
          <cell r="F82">
            <v>25</v>
          </cell>
          <cell r="G82">
            <v>2313625</v>
          </cell>
          <cell r="H82">
            <v>0</v>
          </cell>
          <cell r="I82">
            <v>2313625</v>
          </cell>
          <cell r="J82">
            <v>12000</v>
          </cell>
          <cell r="K82">
            <v>802413.29479768791</v>
          </cell>
          <cell r="L82">
            <v>0</v>
          </cell>
          <cell r="M82">
            <v>1102413.2947976878</v>
          </cell>
          <cell r="N82">
            <v>3416038.2947976878</v>
          </cell>
          <cell r="O82">
            <v>23136.25</v>
          </cell>
          <cell r="P82">
            <v>46272.5</v>
          </cell>
          <cell r="Q82">
            <v>23136.25</v>
          </cell>
          <cell r="R82">
            <v>3323493.2947976878</v>
          </cell>
          <cell r="S82">
            <v>0</v>
          </cell>
          <cell r="T82">
            <v>3323493.2947976878</v>
          </cell>
          <cell r="U82" t="str">
            <v>505-01-08159-11-9</v>
          </cell>
        </row>
        <row r="83">
          <cell r="C83" t="str">
            <v>SYAMSUDDIN 1</v>
          </cell>
          <cell r="D83" t="str">
            <v>Awak I</v>
          </cell>
          <cell r="E83">
            <v>0</v>
          </cell>
          <cell r="F83">
            <v>25</v>
          </cell>
          <cell r="G83">
            <v>2313625</v>
          </cell>
          <cell r="H83">
            <v>0</v>
          </cell>
          <cell r="I83">
            <v>2313625</v>
          </cell>
          <cell r="J83">
            <v>12000</v>
          </cell>
          <cell r="K83">
            <v>802413.29479768791</v>
          </cell>
          <cell r="L83">
            <v>0</v>
          </cell>
          <cell r="M83">
            <v>1102413.2947976878</v>
          </cell>
          <cell r="N83">
            <v>3416038.2947976878</v>
          </cell>
          <cell r="O83">
            <v>23136.25</v>
          </cell>
          <cell r="P83">
            <v>46272.5</v>
          </cell>
          <cell r="Q83">
            <v>23136.25</v>
          </cell>
          <cell r="R83">
            <v>3323493.2947976878</v>
          </cell>
          <cell r="S83">
            <v>0</v>
          </cell>
          <cell r="T83">
            <v>3323493.2947976878</v>
          </cell>
          <cell r="U83" t="str">
            <v>505-01-08146-11-6</v>
          </cell>
        </row>
        <row r="84">
          <cell r="C84" t="str">
            <v>SYAMSUL NABA</v>
          </cell>
          <cell r="D84" t="str">
            <v>Awak I</v>
          </cell>
          <cell r="E84">
            <v>0</v>
          </cell>
          <cell r="F84">
            <v>27</v>
          </cell>
          <cell r="G84">
            <v>2313625</v>
          </cell>
          <cell r="H84">
            <v>0</v>
          </cell>
          <cell r="I84">
            <v>2313625</v>
          </cell>
          <cell r="J84">
            <v>12000</v>
          </cell>
          <cell r="K84">
            <v>802413.29479768791</v>
          </cell>
          <cell r="L84">
            <v>0</v>
          </cell>
          <cell r="M84">
            <v>1126413.2947976878</v>
          </cell>
          <cell r="N84">
            <v>3440038.2947976878</v>
          </cell>
          <cell r="O84">
            <v>23136.25</v>
          </cell>
          <cell r="P84">
            <v>46272.5</v>
          </cell>
          <cell r="Q84">
            <v>23136.25</v>
          </cell>
          <cell r="R84">
            <v>3347493.2947976878</v>
          </cell>
          <cell r="S84">
            <v>0</v>
          </cell>
          <cell r="T84">
            <v>3347493.2947976878</v>
          </cell>
          <cell r="U84" t="str">
            <v>505-01-08180-11-0</v>
          </cell>
        </row>
        <row r="85">
          <cell r="C85" t="str">
            <v>TAMSIL</v>
          </cell>
          <cell r="D85" t="str">
            <v>Awak I</v>
          </cell>
          <cell r="E85" t="str">
            <v>24 KL</v>
          </cell>
          <cell r="F85">
            <v>23</v>
          </cell>
          <cell r="G85">
            <v>2224389.84</v>
          </cell>
          <cell r="H85">
            <v>300000</v>
          </cell>
          <cell r="I85">
            <v>2524389.84</v>
          </cell>
          <cell r="J85">
            <v>12000</v>
          </cell>
          <cell r="K85">
            <v>875510.92716762994</v>
          </cell>
          <cell r="L85">
            <v>0</v>
          </cell>
          <cell r="M85">
            <v>1151510.9271676298</v>
          </cell>
          <cell r="N85">
            <v>3675900.7671676297</v>
          </cell>
          <cell r="O85">
            <v>25243.898399999998</v>
          </cell>
          <cell r="P85">
            <v>50487.796799999996</v>
          </cell>
          <cell r="Q85">
            <v>25243.898399999998</v>
          </cell>
          <cell r="R85">
            <v>3574925.1735676299</v>
          </cell>
          <cell r="S85">
            <v>600000</v>
          </cell>
          <cell r="T85">
            <v>2974925.1735676299</v>
          </cell>
          <cell r="U85" t="str">
            <v>505-01-08091-11-7</v>
          </cell>
        </row>
        <row r="86">
          <cell r="C86" t="str">
            <v>TONI HARJO</v>
          </cell>
          <cell r="D86" t="str">
            <v>Awak I</v>
          </cell>
          <cell r="E86">
            <v>0</v>
          </cell>
          <cell r="F86">
            <v>23</v>
          </cell>
          <cell r="G86">
            <v>2313625</v>
          </cell>
          <cell r="H86">
            <v>0</v>
          </cell>
          <cell r="I86">
            <v>2313625</v>
          </cell>
          <cell r="J86">
            <v>12000</v>
          </cell>
          <cell r="K86">
            <v>802413.29479768791</v>
          </cell>
          <cell r="L86">
            <v>0</v>
          </cell>
          <cell r="M86">
            <v>1078413.2947976878</v>
          </cell>
          <cell r="N86">
            <v>3392038.2947976878</v>
          </cell>
          <cell r="O86">
            <v>23136.25</v>
          </cell>
          <cell r="P86">
            <v>46272.5</v>
          </cell>
          <cell r="Q86">
            <v>23136.25</v>
          </cell>
          <cell r="R86">
            <v>3299493.2947976878</v>
          </cell>
          <cell r="S86">
            <v>0</v>
          </cell>
          <cell r="T86">
            <v>3299493.2947976878</v>
          </cell>
          <cell r="U86" t="str">
            <v>505-01-08088-11-4</v>
          </cell>
        </row>
        <row r="87">
          <cell r="C87" t="str">
            <v>ZAINAL ABIDIN</v>
          </cell>
          <cell r="D87" t="str">
            <v>Awak I</v>
          </cell>
          <cell r="E87">
            <v>0</v>
          </cell>
          <cell r="F87">
            <v>25</v>
          </cell>
          <cell r="G87">
            <v>2313625</v>
          </cell>
          <cell r="H87">
            <v>0</v>
          </cell>
          <cell r="I87">
            <v>2313625</v>
          </cell>
          <cell r="J87">
            <v>12000</v>
          </cell>
          <cell r="K87">
            <v>802413.29479768791</v>
          </cell>
          <cell r="L87">
            <v>0</v>
          </cell>
          <cell r="M87">
            <v>1102413.2947976878</v>
          </cell>
          <cell r="N87">
            <v>3416038.2947976878</v>
          </cell>
          <cell r="O87">
            <v>23136.25</v>
          </cell>
          <cell r="P87">
            <v>46272.5</v>
          </cell>
          <cell r="Q87">
            <v>23136.25</v>
          </cell>
          <cell r="R87">
            <v>3323493.2947976878</v>
          </cell>
          <cell r="S87">
            <v>0</v>
          </cell>
          <cell r="T87">
            <v>3323493.2947976878</v>
          </cell>
          <cell r="U87" t="str">
            <v>505-01-08129-11-4</v>
          </cell>
        </row>
        <row r="88">
          <cell r="C88" t="str">
            <v>ABD. RASAK</v>
          </cell>
          <cell r="D88" t="str">
            <v>Awak I-AA</v>
          </cell>
          <cell r="E88">
            <v>0</v>
          </cell>
          <cell r="F88">
            <v>20</v>
          </cell>
          <cell r="G88">
            <v>2236761.25</v>
          </cell>
          <cell r="H88">
            <v>100000</v>
          </cell>
          <cell r="I88">
            <v>2336761.25</v>
          </cell>
          <cell r="J88">
            <v>17000</v>
          </cell>
          <cell r="K88">
            <v>852486</v>
          </cell>
          <cell r="L88">
            <v>0</v>
          </cell>
          <cell r="M88">
            <v>1192486</v>
          </cell>
          <cell r="N88">
            <v>3529247.25</v>
          </cell>
          <cell r="O88">
            <v>23367.612499999999</v>
          </cell>
          <cell r="P88">
            <v>46735.224999999999</v>
          </cell>
          <cell r="Q88">
            <v>23367.612499999999</v>
          </cell>
          <cell r="R88">
            <v>3435776.8000000003</v>
          </cell>
          <cell r="S88">
            <v>0</v>
          </cell>
          <cell r="T88">
            <v>3435776.8000000003</v>
          </cell>
          <cell r="U88" t="str">
            <v>505-01-08095-11-1</v>
          </cell>
        </row>
        <row r="89">
          <cell r="C89" t="str">
            <v>BAHARUDDIN</v>
          </cell>
          <cell r="D89" t="str">
            <v>Awak I-AA</v>
          </cell>
          <cell r="E89">
            <v>0</v>
          </cell>
          <cell r="F89">
            <v>25</v>
          </cell>
          <cell r="G89">
            <v>2236761.25</v>
          </cell>
          <cell r="H89">
            <v>100000</v>
          </cell>
          <cell r="I89">
            <v>2336761.25</v>
          </cell>
          <cell r="J89">
            <v>17000</v>
          </cell>
          <cell r="K89">
            <v>852486</v>
          </cell>
          <cell r="L89">
            <v>0</v>
          </cell>
          <cell r="M89">
            <v>1277486</v>
          </cell>
          <cell r="N89">
            <v>3614247.25</v>
          </cell>
          <cell r="O89">
            <v>23367.612499999999</v>
          </cell>
          <cell r="P89">
            <v>46735.224999999999</v>
          </cell>
          <cell r="Q89">
            <v>23367.612499999999</v>
          </cell>
          <cell r="R89">
            <v>3520776.8000000003</v>
          </cell>
          <cell r="S89">
            <v>0</v>
          </cell>
          <cell r="T89">
            <v>3520776.8000000003</v>
          </cell>
          <cell r="U89" t="str">
            <v>505-01-08100-11-0</v>
          </cell>
        </row>
        <row r="90">
          <cell r="C90" t="str">
            <v>BAHTIAR S.</v>
          </cell>
          <cell r="D90" t="str">
            <v>Awak I-AA</v>
          </cell>
          <cell r="E90">
            <v>0</v>
          </cell>
          <cell r="F90">
            <v>26</v>
          </cell>
          <cell r="G90">
            <v>2224389.84</v>
          </cell>
          <cell r="H90">
            <v>300000</v>
          </cell>
          <cell r="I90">
            <v>2524389.84</v>
          </cell>
          <cell r="J90">
            <v>17000</v>
          </cell>
          <cell r="K90">
            <v>875510.92716762994</v>
          </cell>
          <cell r="L90">
            <v>0</v>
          </cell>
          <cell r="M90">
            <v>1317510.9271676298</v>
          </cell>
          <cell r="N90">
            <v>3841900.7671676297</v>
          </cell>
          <cell r="O90">
            <v>25243.898399999998</v>
          </cell>
          <cell r="P90">
            <v>50487.796799999996</v>
          </cell>
          <cell r="Q90">
            <v>25243.898399999998</v>
          </cell>
          <cell r="R90">
            <v>3740925.1735676299</v>
          </cell>
          <cell r="S90">
            <v>100000</v>
          </cell>
          <cell r="T90">
            <v>3640925.1735676299</v>
          </cell>
          <cell r="U90" t="str">
            <v>505-01-08232-11-1</v>
          </cell>
        </row>
        <row r="91">
          <cell r="C91" t="str">
            <v>DARMAWAN</v>
          </cell>
          <cell r="D91" t="str">
            <v>Awak I-AA</v>
          </cell>
          <cell r="E91">
            <v>0</v>
          </cell>
          <cell r="F91">
            <v>27</v>
          </cell>
          <cell r="G91">
            <v>2313625</v>
          </cell>
          <cell r="H91">
            <v>0</v>
          </cell>
          <cell r="I91">
            <v>2313625</v>
          </cell>
          <cell r="J91">
            <v>12000</v>
          </cell>
          <cell r="K91">
            <v>852486</v>
          </cell>
          <cell r="L91">
            <v>0</v>
          </cell>
          <cell r="M91">
            <v>1176486</v>
          </cell>
          <cell r="N91">
            <v>3490111</v>
          </cell>
          <cell r="O91">
            <v>23136.25</v>
          </cell>
          <cell r="P91">
            <v>46272.5</v>
          </cell>
          <cell r="Q91">
            <v>23136.25</v>
          </cell>
          <cell r="R91">
            <v>3397566</v>
          </cell>
          <cell r="S91">
            <v>0</v>
          </cell>
          <cell r="T91">
            <v>3397566</v>
          </cell>
          <cell r="U91" t="str">
            <v>505-01-08200-11-4</v>
          </cell>
        </row>
        <row r="92">
          <cell r="C92" t="str">
            <v>FATAHUDDIN</v>
          </cell>
          <cell r="D92" t="str">
            <v>Awak I-AA</v>
          </cell>
          <cell r="E92">
            <v>0</v>
          </cell>
          <cell r="F92">
            <v>21</v>
          </cell>
          <cell r="G92">
            <v>2236761.25</v>
          </cell>
          <cell r="H92">
            <v>100000</v>
          </cell>
          <cell r="I92">
            <v>2336761.25</v>
          </cell>
          <cell r="J92">
            <v>17000</v>
          </cell>
          <cell r="K92">
            <v>852486</v>
          </cell>
          <cell r="L92">
            <v>0</v>
          </cell>
          <cell r="M92">
            <v>1209486</v>
          </cell>
          <cell r="N92">
            <v>3546247.25</v>
          </cell>
          <cell r="O92">
            <v>23367.612499999999</v>
          </cell>
          <cell r="P92">
            <v>46735.224999999999</v>
          </cell>
          <cell r="Q92">
            <v>23367.612499999999</v>
          </cell>
          <cell r="R92">
            <v>3452776.8000000003</v>
          </cell>
          <cell r="S92">
            <v>200000</v>
          </cell>
          <cell r="T92">
            <v>3252776.8000000003</v>
          </cell>
          <cell r="U92" t="str">
            <v>505-01-08114-11-9</v>
          </cell>
        </row>
        <row r="93">
          <cell r="C93" t="str">
            <v>H. GANWAR DG LA'BANG</v>
          </cell>
          <cell r="D93" t="str">
            <v>Awak I-AA</v>
          </cell>
          <cell r="E93">
            <v>0</v>
          </cell>
          <cell r="F93">
            <v>24</v>
          </cell>
          <cell r="G93">
            <v>2236761.25</v>
          </cell>
          <cell r="H93">
            <v>100000</v>
          </cell>
          <cell r="I93">
            <v>2336761.25</v>
          </cell>
          <cell r="J93">
            <v>17000</v>
          </cell>
          <cell r="K93">
            <v>852486</v>
          </cell>
          <cell r="L93">
            <v>0</v>
          </cell>
          <cell r="M93">
            <v>1260486</v>
          </cell>
          <cell r="N93">
            <v>3597247.25</v>
          </cell>
          <cell r="O93">
            <v>23367.612499999999</v>
          </cell>
          <cell r="P93">
            <v>46735.224999999999</v>
          </cell>
          <cell r="Q93">
            <v>23367.612499999999</v>
          </cell>
          <cell r="R93">
            <v>3503776.8000000003</v>
          </cell>
          <cell r="S93">
            <v>0</v>
          </cell>
          <cell r="T93">
            <v>3503776.8000000003</v>
          </cell>
          <cell r="U93" t="str">
            <v>505-01-08115-11-5</v>
          </cell>
        </row>
        <row r="94">
          <cell r="C94" t="str">
            <v>HASRULLAH HUSAINI</v>
          </cell>
          <cell r="D94" t="str">
            <v>Awak I-AA</v>
          </cell>
          <cell r="E94">
            <v>0</v>
          </cell>
          <cell r="F94">
            <v>25</v>
          </cell>
          <cell r="G94">
            <v>2224389.84</v>
          </cell>
          <cell r="H94">
            <v>300000</v>
          </cell>
          <cell r="I94">
            <v>2524389.84</v>
          </cell>
          <cell r="J94">
            <v>17000</v>
          </cell>
          <cell r="K94">
            <v>875510.92716762994</v>
          </cell>
          <cell r="L94">
            <v>0</v>
          </cell>
          <cell r="M94">
            <v>1300510.9271676298</v>
          </cell>
          <cell r="N94">
            <v>3824900.7671676297</v>
          </cell>
          <cell r="O94">
            <v>25243.898399999998</v>
          </cell>
          <cell r="P94">
            <v>50487.796799999996</v>
          </cell>
          <cell r="Q94">
            <v>25243.898399999998</v>
          </cell>
          <cell r="R94">
            <v>3723925.1735676299</v>
          </cell>
          <cell r="S94">
            <v>200000</v>
          </cell>
          <cell r="T94">
            <v>3523925.1735676299</v>
          </cell>
          <cell r="U94" t="str">
            <v>505-01-08118-11-3</v>
          </cell>
        </row>
        <row r="95">
          <cell r="C95" t="str">
            <v>HERMAN R.</v>
          </cell>
          <cell r="D95" t="str">
            <v>Awak I-AA</v>
          </cell>
          <cell r="E95">
            <v>0</v>
          </cell>
          <cell r="F95">
            <v>28</v>
          </cell>
          <cell r="G95">
            <v>2236761.25</v>
          </cell>
          <cell r="H95">
            <v>100000</v>
          </cell>
          <cell r="I95">
            <v>2336761.25</v>
          </cell>
          <cell r="J95">
            <v>17000</v>
          </cell>
          <cell r="K95">
            <v>852486</v>
          </cell>
          <cell r="L95">
            <v>0</v>
          </cell>
          <cell r="M95">
            <v>1328486</v>
          </cell>
          <cell r="N95">
            <v>3665247.25</v>
          </cell>
          <cell r="O95">
            <v>23367.612499999999</v>
          </cell>
          <cell r="P95">
            <v>46735.224999999999</v>
          </cell>
          <cell r="Q95">
            <v>23367.612499999999</v>
          </cell>
          <cell r="R95">
            <v>3571776.8000000003</v>
          </cell>
          <cell r="S95">
            <v>0</v>
          </cell>
          <cell r="T95">
            <v>3571776.8000000003</v>
          </cell>
          <cell r="U95" t="str">
            <v>505-01-10060-11-0</v>
          </cell>
        </row>
        <row r="96">
          <cell r="C96" t="str">
            <v>M. NASARUDDIN ARIEF</v>
          </cell>
          <cell r="D96" t="str">
            <v>Awak I-AA</v>
          </cell>
          <cell r="E96">
            <v>0</v>
          </cell>
          <cell r="F96">
            <v>25</v>
          </cell>
          <cell r="G96">
            <v>2236761.25</v>
          </cell>
          <cell r="H96">
            <v>100000</v>
          </cell>
          <cell r="I96">
            <v>2336761.25</v>
          </cell>
          <cell r="J96">
            <v>17000</v>
          </cell>
          <cell r="K96">
            <v>852486</v>
          </cell>
          <cell r="L96">
            <v>0</v>
          </cell>
          <cell r="M96">
            <v>1277486</v>
          </cell>
          <cell r="N96">
            <v>3614247.25</v>
          </cell>
          <cell r="O96">
            <v>23367.612499999999</v>
          </cell>
          <cell r="P96">
            <v>46735.224999999999</v>
          </cell>
          <cell r="Q96">
            <v>23367.612499999999</v>
          </cell>
          <cell r="R96">
            <v>3520776.8000000003</v>
          </cell>
          <cell r="S96">
            <v>0</v>
          </cell>
          <cell r="T96">
            <v>3520776.8000000003</v>
          </cell>
          <cell r="U96" t="str">
            <v>505-01-08172-11-7</v>
          </cell>
        </row>
        <row r="97">
          <cell r="C97" t="str">
            <v>M. SYAHRIR</v>
          </cell>
          <cell r="D97" t="str">
            <v>Awak I-AA</v>
          </cell>
          <cell r="E97">
            <v>0</v>
          </cell>
          <cell r="F97">
            <v>25</v>
          </cell>
          <cell r="G97">
            <v>2236761.25</v>
          </cell>
          <cell r="H97">
            <v>100000</v>
          </cell>
          <cell r="I97">
            <v>2336761.25</v>
          </cell>
          <cell r="J97">
            <v>17000</v>
          </cell>
          <cell r="K97">
            <v>852486</v>
          </cell>
          <cell r="L97">
            <v>0</v>
          </cell>
          <cell r="M97">
            <v>1277486</v>
          </cell>
          <cell r="N97">
            <v>3614247.25</v>
          </cell>
          <cell r="O97">
            <v>23367.612499999999</v>
          </cell>
          <cell r="P97">
            <v>46735.224999999999</v>
          </cell>
          <cell r="Q97">
            <v>23367.612499999999</v>
          </cell>
          <cell r="R97">
            <v>3520776.8000000003</v>
          </cell>
          <cell r="S97">
            <v>0</v>
          </cell>
          <cell r="T97">
            <v>3520776.8000000003</v>
          </cell>
          <cell r="U97" t="str">
            <v>505-01-08162-11-2</v>
          </cell>
        </row>
        <row r="98">
          <cell r="C98" t="str">
            <v>SAHARUDDIN</v>
          </cell>
          <cell r="D98" t="str">
            <v>Awak I-AA</v>
          </cell>
          <cell r="E98">
            <v>0</v>
          </cell>
          <cell r="F98">
            <v>26</v>
          </cell>
          <cell r="G98">
            <v>2236761.25</v>
          </cell>
          <cell r="H98">
            <v>100000</v>
          </cell>
          <cell r="I98">
            <v>2336761.25</v>
          </cell>
          <cell r="J98">
            <v>17000</v>
          </cell>
          <cell r="K98">
            <v>852486</v>
          </cell>
          <cell r="L98">
            <v>0</v>
          </cell>
          <cell r="M98">
            <v>1294486</v>
          </cell>
          <cell r="N98">
            <v>3631247.25</v>
          </cell>
          <cell r="O98">
            <v>23367.612499999999</v>
          </cell>
          <cell r="P98">
            <v>46735.224999999999</v>
          </cell>
          <cell r="Q98">
            <v>23367.612499999999</v>
          </cell>
          <cell r="R98">
            <v>3537776.8000000003</v>
          </cell>
          <cell r="S98">
            <v>0</v>
          </cell>
          <cell r="T98">
            <v>3537776.8000000003</v>
          </cell>
          <cell r="U98" t="str">
            <v>505-01-08152-11-7</v>
          </cell>
        </row>
        <row r="99">
          <cell r="C99" t="str">
            <v>SAIFUL</v>
          </cell>
          <cell r="D99" t="str">
            <v>Awak I-AA</v>
          </cell>
          <cell r="E99">
            <v>0</v>
          </cell>
          <cell r="F99">
            <v>25</v>
          </cell>
          <cell r="G99">
            <v>2236761.25</v>
          </cell>
          <cell r="H99">
            <v>100000</v>
          </cell>
          <cell r="I99">
            <v>2336761.25</v>
          </cell>
          <cell r="J99">
            <v>17000</v>
          </cell>
          <cell r="K99">
            <v>852486</v>
          </cell>
          <cell r="L99">
            <v>0</v>
          </cell>
          <cell r="M99">
            <v>1277486</v>
          </cell>
          <cell r="N99">
            <v>3614247.25</v>
          </cell>
          <cell r="O99">
            <v>23367.612499999999</v>
          </cell>
          <cell r="P99">
            <v>46735.224999999999</v>
          </cell>
          <cell r="Q99">
            <v>23367.612499999999</v>
          </cell>
          <cell r="R99">
            <v>3520776.8000000003</v>
          </cell>
          <cell r="S99">
            <v>0</v>
          </cell>
          <cell r="T99">
            <v>3520776.8000000003</v>
          </cell>
          <cell r="U99" t="str">
            <v>505-01-08084-11-0</v>
          </cell>
        </row>
        <row r="100">
          <cell r="C100" t="str">
            <v>SYAMSUDDIN 2</v>
          </cell>
          <cell r="D100" t="str">
            <v>Awak I-AA</v>
          </cell>
          <cell r="E100">
            <v>0</v>
          </cell>
          <cell r="F100">
            <v>28</v>
          </cell>
          <cell r="G100">
            <v>2213625</v>
          </cell>
          <cell r="H100">
            <v>100000</v>
          </cell>
          <cell r="I100">
            <v>2313625</v>
          </cell>
          <cell r="J100">
            <v>17000</v>
          </cell>
          <cell r="K100">
            <v>852486</v>
          </cell>
          <cell r="L100">
            <v>0</v>
          </cell>
          <cell r="M100">
            <v>1328486</v>
          </cell>
          <cell r="N100">
            <v>3642111</v>
          </cell>
          <cell r="O100">
            <v>23136.25</v>
          </cell>
          <cell r="P100">
            <v>46272.5</v>
          </cell>
          <cell r="Q100">
            <v>23136.25</v>
          </cell>
          <cell r="R100">
            <v>3549566</v>
          </cell>
          <cell r="S100">
            <v>0</v>
          </cell>
          <cell r="T100">
            <v>3549566</v>
          </cell>
          <cell r="U100" t="str">
            <v>505-01-08157-11-7</v>
          </cell>
        </row>
        <row r="101">
          <cell r="C101" t="str">
            <v>ZAENAL</v>
          </cell>
          <cell r="D101" t="str">
            <v>Awak I-AA</v>
          </cell>
          <cell r="E101">
            <v>0</v>
          </cell>
          <cell r="F101">
            <v>27</v>
          </cell>
          <cell r="G101">
            <v>2236761.25</v>
          </cell>
          <cell r="H101">
            <v>100000</v>
          </cell>
          <cell r="I101">
            <v>2336761.25</v>
          </cell>
          <cell r="J101">
            <v>17000</v>
          </cell>
          <cell r="K101">
            <v>852486</v>
          </cell>
          <cell r="L101">
            <v>0</v>
          </cell>
          <cell r="M101">
            <v>1311486</v>
          </cell>
          <cell r="N101">
            <v>3648247.25</v>
          </cell>
          <cell r="O101">
            <v>23367.612499999999</v>
          </cell>
          <cell r="P101">
            <v>46735.224999999999</v>
          </cell>
          <cell r="Q101">
            <v>23367.612499999999</v>
          </cell>
          <cell r="R101">
            <v>3554776.8000000003</v>
          </cell>
          <cell r="S101">
            <v>0</v>
          </cell>
          <cell r="T101">
            <v>3554776.8000000003</v>
          </cell>
          <cell r="U101" t="str">
            <v>505-01-08227-11-6</v>
          </cell>
        </row>
        <row r="102">
          <cell r="C102" t="str">
            <v>MAKMUR</v>
          </cell>
          <cell r="D102" t="str">
            <v>Awak I (baru 2014)</v>
          </cell>
          <cell r="E102">
            <v>0</v>
          </cell>
          <cell r="F102">
            <v>23</v>
          </cell>
          <cell r="G102">
            <v>2313625</v>
          </cell>
          <cell r="H102">
            <v>0</v>
          </cell>
          <cell r="I102">
            <v>2313625</v>
          </cell>
          <cell r="J102">
            <v>12000</v>
          </cell>
          <cell r="K102">
            <v>802413.29479768791</v>
          </cell>
          <cell r="L102">
            <v>0</v>
          </cell>
          <cell r="M102">
            <v>1078413.2947976878</v>
          </cell>
          <cell r="N102">
            <v>3392038.2947976878</v>
          </cell>
          <cell r="O102">
            <v>23136.25</v>
          </cell>
          <cell r="P102">
            <v>46272.5</v>
          </cell>
          <cell r="Q102">
            <v>23136.25</v>
          </cell>
          <cell r="R102">
            <v>3299493.2947976878</v>
          </cell>
          <cell r="S102">
            <v>0</v>
          </cell>
          <cell r="T102">
            <v>3299493.2947976878</v>
          </cell>
          <cell r="U102" t="str">
            <v>505-01-09483-11-3</v>
          </cell>
        </row>
        <row r="103">
          <cell r="C103" t="str">
            <v>RUSTAM</v>
          </cell>
          <cell r="D103" t="str">
            <v>Awak I (baru 2014)</v>
          </cell>
          <cell r="E103">
            <v>0</v>
          </cell>
          <cell r="F103">
            <v>23</v>
          </cell>
          <cell r="G103">
            <v>2313625</v>
          </cell>
          <cell r="H103">
            <v>0</v>
          </cell>
          <cell r="I103">
            <v>2313625</v>
          </cell>
          <cell r="J103">
            <v>12000</v>
          </cell>
          <cell r="K103">
            <v>802413.29479768791</v>
          </cell>
          <cell r="L103">
            <v>0</v>
          </cell>
          <cell r="M103">
            <v>1078413.2947976878</v>
          </cell>
          <cell r="N103">
            <v>3392038.2947976878</v>
          </cell>
          <cell r="O103">
            <v>23136.25</v>
          </cell>
          <cell r="P103">
            <v>46272.5</v>
          </cell>
          <cell r="Q103">
            <v>23136.25</v>
          </cell>
          <cell r="R103">
            <v>3299493.2947976878</v>
          </cell>
          <cell r="S103">
            <v>0</v>
          </cell>
          <cell r="T103">
            <v>3299493.2947976878</v>
          </cell>
          <cell r="U103" t="str">
            <v>505-01-09423-11-3</v>
          </cell>
        </row>
        <row r="104">
          <cell r="C104" t="str">
            <v>PONIMAN</v>
          </cell>
          <cell r="D104" t="str">
            <v>Awak I</v>
          </cell>
          <cell r="E104">
            <v>0</v>
          </cell>
          <cell r="F104">
            <v>24</v>
          </cell>
          <cell r="G104">
            <v>1834664</v>
          </cell>
          <cell r="H104">
            <v>478961</v>
          </cell>
          <cell r="I104">
            <v>2313625</v>
          </cell>
          <cell r="J104">
            <v>17000</v>
          </cell>
          <cell r="K104">
            <v>802413.29479768791</v>
          </cell>
          <cell r="L104">
            <v>0</v>
          </cell>
          <cell r="M104">
            <v>1210413.2947976878</v>
          </cell>
          <cell r="N104">
            <v>3524038.2947976878</v>
          </cell>
          <cell r="O104">
            <v>23136.25</v>
          </cell>
          <cell r="P104">
            <v>46272.5</v>
          </cell>
          <cell r="Q104">
            <v>23136.25</v>
          </cell>
          <cell r="R104">
            <v>3431493.2947976878</v>
          </cell>
          <cell r="S104">
            <v>0</v>
          </cell>
          <cell r="T104">
            <v>3431493.2947976878</v>
          </cell>
          <cell r="U104" t="str">
            <v>152-00-12979-27-0</v>
          </cell>
        </row>
        <row r="112">
          <cell r="C112" t="str">
            <v>AGUSSALIM</v>
          </cell>
          <cell r="D112" t="str">
            <v>Awak II</v>
          </cell>
          <cell r="E112">
            <v>0</v>
          </cell>
          <cell r="F112">
            <v>26</v>
          </cell>
          <cell r="G112">
            <v>2313625</v>
          </cell>
          <cell r="H112">
            <v>0</v>
          </cell>
          <cell r="I112">
            <v>2313625</v>
          </cell>
          <cell r="J112">
            <v>0</v>
          </cell>
          <cell r="K112">
            <v>554913</v>
          </cell>
          <cell r="L112">
            <v>0</v>
          </cell>
          <cell r="M112">
            <v>554913</v>
          </cell>
          <cell r="N112">
            <v>2868538</v>
          </cell>
          <cell r="O112">
            <v>23136.25</v>
          </cell>
          <cell r="P112">
            <v>46272.5</v>
          </cell>
          <cell r="Q112">
            <v>23136.25</v>
          </cell>
          <cell r="R112">
            <v>2775993</v>
          </cell>
          <cell r="S112">
            <v>0</v>
          </cell>
          <cell r="T112">
            <v>2775993</v>
          </cell>
          <cell r="U112" t="str">
            <v>505-01-08234-11-3</v>
          </cell>
        </row>
        <row r="113">
          <cell r="C113" t="str">
            <v>ANGRIAWAN LANGKAU (2013)</v>
          </cell>
          <cell r="D113" t="str">
            <v>Awak II</v>
          </cell>
          <cell r="E113">
            <v>0</v>
          </cell>
          <cell r="F113">
            <v>24</v>
          </cell>
          <cell r="G113">
            <v>2313625</v>
          </cell>
          <cell r="H113">
            <v>0</v>
          </cell>
          <cell r="I113">
            <v>2313625</v>
          </cell>
          <cell r="J113">
            <v>0</v>
          </cell>
          <cell r="K113">
            <v>554913</v>
          </cell>
          <cell r="L113">
            <v>0</v>
          </cell>
          <cell r="M113">
            <v>554913</v>
          </cell>
          <cell r="N113">
            <v>2868538</v>
          </cell>
          <cell r="O113">
            <v>23136.25</v>
          </cell>
          <cell r="P113">
            <v>46272.5</v>
          </cell>
          <cell r="Q113">
            <v>23136.25</v>
          </cell>
          <cell r="R113">
            <v>2775993</v>
          </cell>
          <cell r="S113">
            <v>0</v>
          </cell>
          <cell r="T113">
            <v>2775993</v>
          </cell>
          <cell r="U113" t="str">
            <v>505-01-08198-11-3</v>
          </cell>
        </row>
        <row r="114">
          <cell r="C114" t="str">
            <v>ANSAR AHMAD</v>
          </cell>
          <cell r="D114" t="str">
            <v>Awak II</v>
          </cell>
          <cell r="E114">
            <v>0</v>
          </cell>
          <cell r="F114">
            <v>27</v>
          </cell>
          <cell r="G114">
            <v>2313625</v>
          </cell>
          <cell r="H114">
            <v>0</v>
          </cell>
          <cell r="I114">
            <v>2313625</v>
          </cell>
          <cell r="J114">
            <v>0</v>
          </cell>
          <cell r="K114">
            <v>554913</v>
          </cell>
          <cell r="L114">
            <v>0</v>
          </cell>
          <cell r="M114">
            <v>554913</v>
          </cell>
          <cell r="N114">
            <v>2868538</v>
          </cell>
          <cell r="O114">
            <v>23136.25</v>
          </cell>
          <cell r="P114">
            <v>46272.5</v>
          </cell>
          <cell r="Q114">
            <v>23136.25</v>
          </cell>
          <cell r="R114">
            <v>2775993</v>
          </cell>
          <cell r="S114">
            <v>0</v>
          </cell>
          <cell r="T114">
            <v>2775993</v>
          </cell>
          <cell r="U114" t="str">
            <v>505-01-08079-11-5</v>
          </cell>
        </row>
        <row r="115">
          <cell r="C115" t="str">
            <v>FAISAL (2013)</v>
          </cell>
          <cell r="D115" t="str">
            <v>Awak II</v>
          </cell>
          <cell r="E115">
            <v>0</v>
          </cell>
          <cell r="F115">
            <v>26</v>
          </cell>
          <cell r="G115">
            <v>2313625</v>
          </cell>
          <cell r="H115">
            <v>0</v>
          </cell>
          <cell r="I115">
            <v>2313625</v>
          </cell>
          <cell r="J115">
            <v>0</v>
          </cell>
          <cell r="K115">
            <v>554913</v>
          </cell>
          <cell r="L115">
            <v>0</v>
          </cell>
          <cell r="M115">
            <v>554913</v>
          </cell>
          <cell r="N115">
            <v>2868538</v>
          </cell>
          <cell r="O115">
            <v>23136.25</v>
          </cell>
          <cell r="P115">
            <v>46272.5</v>
          </cell>
          <cell r="Q115">
            <v>23136.25</v>
          </cell>
          <cell r="R115">
            <v>2775993</v>
          </cell>
          <cell r="S115">
            <v>0</v>
          </cell>
          <cell r="T115">
            <v>2775993</v>
          </cell>
          <cell r="U115" t="str">
            <v>505-01-08110-11-5</v>
          </cell>
        </row>
        <row r="116">
          <cell r="C116" t="str">
            <v>HAMKAH</v>
          </cell>
          <cell r="D116" t="str">
            <v>Awak II</v>
          </cell>
          <cell r="E116">
            <v>0</v>
          </cell>
          <cell r="F116">
            <v>23</v>
          </cell>
          <cell r="G116">
            <v>2313625</v>
          </cell>
          <cell r="H116">
            <v>0</v>
          </cell>
          <cell r="I116">
            <v>2313625</v>
          </cell>
          <cell r="J116">
            <v>0</v>
          </cell>
          <cell r="K116">
            <v>554913</v>
          </cell>
          <cell r="L116">
            <v>0</v>
          </cell>
          <cell r="M116">
            <v>554913</v>
          </cell>
          <cell r="N116">
            <v>2868538</v>
          </cell>
          <cell r="O116">
            <v>23136.25</v>
          </cell>
          <cell r="P116">
            <v>46272.5</v>
          </cell>
          <cell r="Q116">
            <v>23136.25</v>
          </cell>
          <cell r="R116">
            <v>2775993</v>
          </cell>
          <cell r="S116">
            <v>0</v>
          </cell>
          <cell r="T116">
            <v>2775993</v>
          </cell>
          <cell r="U116" t="str">
            <v>505-01-08225-11-4</v>
          </cell>
        </row>
        <row r="117">
          <cell r="C117" t="str">
            <v>HAMZAH (2013)</v>
          </cell>
          <cell r="D117" t="str">
            <v>Awak II</v>
          </cell>
          <cell r="E117">
            <v>0</v>
          </cell>
          <cell r="F117">
            <v>21</v>
          </cell>
          <cell r="G117">
            <v>2313625</v>
          </cell>
          <cell r="H117">
            <v>0</v>
          </cell>
          <cell r="I117">
            <v>2313625</v>
          </cell>
          <cell r="J117">
            <v>0</v>
          </cell>
          <cell r="K117">
            <v>554913</v>
          </cell>
          <cell r="L117">
            <v>0</v>
          </cell>
          <cell r="M117">
            <v>554913</v>
          </cell>
          <cell r="N117">
            <v>2868538</v>
          </cell>
          <cell r="O117">
            <v>23136.25</v>
          </cell>
          <cell r="P117">
            <v>46272.5</v>
          </cell>
          <cell r="Q117">
            <v>23136.25</v>
          </cell>
          <cell r="R117">
            <v>2775993</v>
          </cell>
          <cell r="S117">
            <v>0</v>
          </cell>
          <cell r="T117">
            <v>2775993</v>
          </cell>
          <cell r="U117" t="str">
            <v>505-01-08120-11-0</v>
          </cell>
        </row>
        <row r="118">
          <cell r="C118" t="str">
            <v>HASAN  DG SABBE</v>
          </cell>
          <cell r="D118" t="str">
            <v>Awak II</v>
          </cell>
          <cell r="E118">
            <v>0</v>
          </cell>
          <cell r="F118">
            <v>23</v>
          </cell>
          <cell r="G118">
            <v>2313625</v>
          </cell>
          <cell r="H118">
            <v>0</v>
          </cell>
          <cell r="I118">
            <v>2313625</v>
          </cell>
          <cell r="J118">
            <v>0</v>
          </cell>
          <cell r="K118">
            <v>554913</v>
          </cell>
          <cell r="L118">
            <v>0</v>
          </cell>
          <cell r="M118">
            <v>554913</v>
          </cell>
          <cell r="N118">
            <v>2868538</v>
          </cell>
          <cell r="O118">
            <v>23136.25</v>
          </cell>
          <cell r="P118">
            <v>46272.5</v>
          </cell>
          <cell r="Q118">
            <v>23136.25</v>
          </cell>
          <cell r="R118">
            <v>2775993</v>
          </cell>
          <cell r="S118">
            <v>0</v>
          </cell>
          <cell r="T118">
            <v>2775993</v>
          </cell>
          <cell r="U118" t="str">
            <v>505-01-08145-11-0</v>
          </cell>
        </row>
        <row r="119">
          <cell r="C119" t="str">
            <v>IRFAN ABDULLAH</v>
          </cell>
          <cell r="D119" t="str">
            <v>Awak II</v>
          </cell>
          <cell r="E119">
            <v>0</v>
          </cell>
          <cell r="F119">
            <v>26</v>
          </cell>
          <cell r="G119">
            <v>2313625</v>
          </cell>
          <cell r="H119">
            <v>0</v>
          </cell>
          <cell r="I119">
            <v>2313625</v>
          </cell>
          <cell r="J119">
            <v>0</v>
          </cell>
          <cell r="K119">
            <v>554913</v>
          </cell>
          <cell r="L119">
            <v>0</v>
          </cell>
          <cell r="M119">
            <v>554913</v>
          </cell>
          <cell r="N119">
            <v>2868538</v>
          </cell>
          <cell r="O119">
            <v>23136.25</v>
          </cell>
          <cell r="P119">
            <v>46272.5</v>
          </cell>
          <cell r="Q119">
            <v>23136.25</v>
          </cell>
          <cell r="R119">
            <v>2775993</v>
          </cell>
          <cell r="S119">
            <v>0</v>
          </cell>
          <cell r="T119">
            <v>2775993</v>
          </cell>
          <cell r="U119" t="str">
            <v>505-01-08147-11-2</v>
          </cell>
        </row>
        <row r="120">
          <cell r="C120" t="str">
            <v>JAMALUDDIN R.A.</v>
          </cell>
          <cell r="D120" t="str">
            <v>Awak II</v>
          </cell>
          <cell r="E120">
            <v>0</v>
          </cell>
          <cell r="F120">
            <v>21</v>
          </cell>
          <cell r="G120">
            <v>2313625</v>
          </cell>
          <cell r="H120">
            <v>0</v>
          </cell>
          <cell r="I120">
            <v>2313625</v>
          </cell>
          <cell r="J120">
            <v>0</v>
          </cell>
          <cell r="K120">
            <v>554913</v>
          </cell>
          <cell r="L120">
            <v>0</v>
          </cell>
          <cell r="M120">
            <v>554913</v>
          </cell>
          <cell r="N120">
            <v>2868538</v>
          </cell>
          <cell r="O120">
            <v>23136.25</v>
          </cell>
          <cell r="P120">
            <v>46272.5</v>
          </cell>
          <cell r="Q120">
            <v>23136.25</v>
          </cell>
          <cell r="R120">
            <v>2775993</v>
          </cell>
          <cell r="S120">
            <v>0</v>
          </cell>
          <cell r="T120">
            <v>2775993</v>
          </cell>
          <cell r="U120" t="str">
            <v>505-01-08138-11-3</v>
          </cell>
        </row>
        <row r="121">
          <cell r="C121" t="str">
            <v>KAMARUDDIN</v>
          </cell>
          <cell r="D121" t="str">
            <v>Awak II</v>
          </cell>
          <cell r="E121">
            <v>0</v>
          </cell>
          <cell r="F121">
            <v>28</v>
          </cell>
          <cell r="G121">
            <v>2313625</v>
          </cell>
          <cell r="H121">
            <v>0</v>
          </cell>
          <cell r="I121">
            <v>2313625</v>
          </cell>
          <cell r="J121">
            <v>0</v>
          </cell>
          <cell r="K121">
            <v>554913</v>
          </cell>
          <cell r="L121">
            <v>0</v>
          </cell>
          <cell r="M121">
            <v>554913</v>
          </cell>
          <cell r="N121">
            <v>2868538</v>
          </cell>
          <cell r="O121">
            <v>23136.25</v>
          </cell>
          <cell r="P121">
            <v>46272.5</v>
          </cell>
          <cell r="Q121">
            <v>23136.25</v>
          </cell>
          <cell r="R121">
            <v>2775993</v>
          </cell>
          <cell r="S121">
            <v>0</v>
          </cell>
          <cell r="T121">
            <v>2775993</v>
          </cell>
          <cell r="U121" t="str">
            <v>505-01-08140-11-0</v>
          </cell>
        </row>
        <row r="122">
          <cell r="C122" t="str">
            <v>M. DAHLAN</v>
          </cell>
          <cell r="D122" t="str">
            <v>Awak II</v>
          </cell>
          <cell r="E122">
            <v>0</v>
          </cell>
          <cell r="F122">
            <v>23</v>
          </cell>
          <cell r="G122">
            <v>2313625</v>
          </cell>
          <cell r="H122">
            <v>0</v>
          </cell>
          <cell r="I122">
            <v>2313625</v>
          </cell>
          <cell r="J122">
            <v>0</v>
          </cell>
          <cell r="K122">
            <v>554913</v>
          </cell>
          <cell r="L122">
            <v>0</v>
          </cell>
          <cell r="M122">
            <v>554913</v>
          </cell>
          <cell r="N122">
            <v>2868538</v>
          </cell>
          <cell r="O122">
            <v>23136.25</v>
          </cell>
          <cell r="P122">
            <v>46272.5</v>
          </cell>
          <cell r="Q122">
            <v>23136.25</v>
          </cell>
          <cell r="R122">
            <v>2775993</v>
          </cell>
          <cell r="S122">
            <v>0</v>
          </cell>
          <cell r="T122">
            <v>2775993</v>
          </cell>
          <cell r="U122" t="str">
            <v>505-01-08243-11-2</v>
          </cell>
        </row>
        <row r="123">
          <cell r="C123" t="str">
            <v>M. MUSTAMIN</v>
          </cell>
          <cell r="D123" t="str">
            <v>Awak II</v>
          </cell>
          <cell r="E123">
            <v>0</v>
          </cell>
          <cell r="F123">
            <v>22</v>
          </cell>
          <cell r="G123">
            <v>2313625</v>
          </cell>
          <cell r="H123">
            <v>0</v>
          </cell>
          <cell r="I123">
            <v>2313625</v>
          </cell>
          <cell r="J123">
            <v>0</v>
          </cell>
          <cell r="K123">
            <v>778543</v>
          </cell>
          <cell r="L123">
            <v>0</v>
          </cell>
          <cell r="M123">
            <v>778543</v>
          </cell>
          <cell r="N123">
            <v>3092168</v>
          </cell>
          <cell r="O123">
            <v>23136.25</v>
          </cell>
          <cell r="P123">
            <v>46272.5</v>
          </cell>
          <cell r="Q123">
            <v>23136.25</v>
          </cell>
          <cell r="R123">
            <v>2999623</v>
          </cell>
          <cell r="S123">
            <v>0</v>
          </cell>
          <cell r="T123">
            <v>2999623</v>
          </cell>
          <cell r="U123" t="str">
            <v>505-01-08171-11-1</v>
          </cell>
        </row>
        <row r="124">
          <cell r="C124" t="str">
            <v>M. NASIR</v>
          </cell>
          <cell r="D124" t="str">
            <v>Awak II</v>
          </cell>
          <cell r="E124">
            <v>0</v>
          </cell>
          <cell r="F124">
            <v>23</v>
          </cell>
          <cell r="G124">
            <v>2313625</v>
          </cell>
          <cell r="H124">
            <v>0</v>
          </cell>
          <cell r="I124">
            <v>2313625</v>
          </cell>
          <cell r="J124">
            <v>0</v>
          </cell>
          <cell r="K124">
            <v>554913</v>
          </cell>
          <cell r="L124">
            <v>0</v>
          </cell>
          <cell r="M124">
            <v>554913</v>
          </cell>
          <cell r="N124">
            <v>2868538</v>
          </cell>
          <cell r="O124">
            <v>23136.25</v>
          </cell>
          <cell r="P124">
            <v>46272.5</v>
          </cell>
          <cell r="Q124">
            <v>23136.25</v>
          </cell>
          <cell r="R124">
            <v>2775993</v>
          </cell>
          <cell r="S124">
            <v>0</v>
          </cell>
          <cell r="T124">
            <v>2775993</v>
          </cell>
          <cell r="U124" t="str">
            <v>505-01-08128-11-8</v>
          </cell>
        </row>
        <row r="125">
          <cell r="C125" t="str">
            <v>M.SHAHIB (2013)</v>
          </cell>
          <cell r="D125" t="str">
            <v>Awak II</v>
          </cell>
          <cell r="E125">
            <v>0</v>
          </cell>
          <cell r="F125">
            <v>25</v>
          </cell>
          <cell r="G125">
            <v>2313625</v>
          </cell>
          <cell r="H125">
            <v>0</v>
          </cell>
          <cell r="I125">
            <v>2313625</v>
          </cell>
          <cell r="J125">
            <v>0</v>
          </cell>
          <cell r="K125">
            <v>554913</v>
          </cell>
          <cell r="L125">
            <v>0</v>
          </cell>
          <cell r="M125">
            <v>554913</v>
          </cell>
          <cell r="N125">
            <v>2868538</v>
          </cell>
          <cell r="O125">
            <v>23136.25</v>
          </cell>
          <cell r="P125">
            <v>46272.5</v>
          </cell>
          <cell r="Q125">
            <v>23136.25</v>
          </cell>
          <cell r="R125">
            <v>2775993</v>
          </cell>
          <cell r="S125">
            <v>0</v>
          </cell>
          <cell r="T125">
            <v>2775993</v>
          </cell>
          <cell r="U125" t="str">
            <v>505-01-08163-11-8</v>
          </cell>
        </row>
        <row r="126">
          <cell r="C126" t="str">
            <v>MILHAN</v>
          </cell>
          <cell r="D126" t="str">
            <v>Awak II</v>
          </cell>
          <cell r="E126">
            <v>0</v>
          </cell>
          <cell r="F126">
            <v>22</v>
          </cell>
          <cell r="G126">
            <v>2313625</v>
          </cell>
          <cell r="H126">
            <v>0</v>
          </cell>
          <cell r="I126">
            <v>2313625</v>
          </cell>
          <cell r="J126">
            <v>0</v>
          </cell>
          <cell r="K126">
            <v>554913</v>
          </cell>
          <cell r="L126">
            <v>0</v>
          </cell>
          <cell r="M126">
            <v>554913</v>
          </cell>
          <cell r="N126">
            <v>2868538</v>
          </cell>
          <cell r="O126">
            <v>23136.25</v>
          </cell>
          <cell r="P126">
            <v>46272.5</v>
          </cell>
          <cell r="Q126">
            <v>23136.25</v>
          </cell>
          <cell r="R126">
            <v>2775993</v>
          </cell>
          <cell r="S126">
            <v>0</v>
          </cell>
          <cell r="T126">
            <v>2775993</v>
          </cell>
          <cell r="U126" t="str">
            <v>505-01-08165-11-0</v>
          </cell>
        </row>
        <row r="127">
          <cell r="C127" t="str">
            <v xml:space="preserve">MUCHLIS </v>
          </cell>
          <cell r="D127" t="str">
            <v>Awak II</v>
          </cell>
          <cell r="E127">
            <v>0</v>
          </cell>
          <cell r="F127">
            <v>29</v>
          </cell>
          <cell r="G127">
            <v>2313625</v>
          </cell>
          <cell r="H127">
            <v>0</v>
          </cell>
          <cell r="I127">
            <v>2313625</v>
          </cell>
          <cell r="J127">
            <v>0</v>
          </cell>
          <cell r="K127">
            <v>554913</v>
          </cell>
          <cell r="L127">
            <v>0</v>
          </cell>
          <cell r="M127">
            <v>554913</v>
          </cell>
          <cell r="N127">
            <v>2868538</v>
          </cell>
          <cell r="O127">
            <v>23136.25</v>
          </cell>
          <cell r="P127">
            <v>46272.5</v>
          </cell>
          <cell r="Q127">
            <v>23136.25</v>
          </cell>
          <cell r="R127">
            <v>2775993</v>
          </cell>
          <cell r="S127">
            <v>0</v>
          </cell>
          <cell r="T127">
            <v>2775993</v>
          </cell>
          <cell r="U127" t="str">
            <v>505-01-08220-11-4</v>
          </cell>
        </row>
        <row r="128">
          <cell r="C128" t="str">
            <v>NAFIZ</v>
          </cell>
          <cell r="D128" t="str">
            <v>Awak II</v>
          </cell>
          <cell r="E128">
            <v>0</v>
          </cell>
          <cell r="F128">
            <v>20</v>
          </cell>
          <cell r="G128">
            <v>2313625</v>
          </cell>
          <cell r="H128">
            <v>0</v>
          </cell>
          <cell r="I128">
            <v>2313625</v>
          </cell>
          <cell r="J128">
            <v>0</v>
          </cell>
          <cell r="K128">
            <v>554913</v>
          </cell>
          <cell r="L128">
            <v>0</v>
          </cell>
          <cell r="M128">
            <v>554913</v>
          </cell>
          <cell r="N128">
            <v>2868538</v>
          </cell>
          <cell r="O128">
            <v>23136.25</v>
          </cell>
          <cell r="P128">
            <v>46272.5</v>
          </cell>
          <cell r="Q128">
            <v>23136.25</v>
          </cell>
          <cell r="R128">
            <v>2775993</v>
          </cell>
          <cell r="S128">
            <v>0</v>
          </cell>
          <cell r="T128">
            <v>2775993</v>
          </cell>
          <cell r="U128" t="str">
            <v>505-01-08199-11-9</v>
          </cell>
        </row>
        <row r="129">
          <cell r="C129" t="str">
            <v>NASIR (genggo)</v>
          </cell>
          <cell r="D129" t="str">
            <v>Awak II</v>
          </cell>
          <cell r="E129">
            <v>0</v>
          </cell>
          <cell r="F129">
            <v>22</v>
          </cell>
          <cell r="G129">
            <v>2313625</v>
          </cell>
          <cell r="H129">
            <v>0</v>
          </cell>
          <cell r="I129">
            <v>2313625</v>
          </cell>
          <cell r="J129">
            <v>0</v>
          </cell>
          <cell r="K129">
            <v>554913</v>
          </cell>
          <cell r="L129">
            <v>0</v>
          </cell>
          <cell r="M129">
            <v>554913</v>
          </cell>
          <cell r="N129">
            <v>2868538</v>
          </cell>
          <cell r="O129">
            <v>23136.25</v>
          </cell>
          <cell r="P129">
            <v>46272.5</v>
          </cell>
          <cell r="Q129">
            <v>23136.25</v>
          </cell>
          <cell r="R129">
            <v>2775993</v>
          </cell>
          <cell r="S129">
            <v>0</v>
          </cell>
          <cell r="T129">
            <v>2775993</v>
          </cell>
          <cell r="U129" t="str">
            <v>505-01-08133-11-3</v>
          </cell>
        </row>
        <row r="130">
          <cell r="C130" t="str">
            <v>PUDDING (Saparuddin)</v>
          </cell>
          <cell r="D130" t="str">
            <v>Awak II</v>
          </cell>
          <cell r="E130">
            <v>0</v>
          </cell>
          <cell r="F130">
            <v>22</v>
          </cell>
          <cell r="G130">
            <v>2313625</v>
          </cell>
          <cell r="H130">
            <v>0</v>
          </cell>
          <cell r="I130">
            <v>2313625</v>
          </cell>
          <cell r="J130">
            <v>0</v>
          </cell>
          <cell r="K130">
            <v>554913</v>
          </cell>
          <cell r="L130">
            <v>0</v>
          </cell>
          <cell r="M130">
            <v>554913</v>
          </cell>
          <cell r="N130">
            <v>2868538</v>
          </cell>
          <cell r="O130">
            <v>23136.25</v>
          </cell>
          <cell r="P130">
            <v>46272.5</v>
          </cell>
          <cell r="Q130">
            <v>23136.25</v>
          </cell>
          <cell r="R130">
            <v>2775993</v>
          </cell>
          <cell r="S130">
            <v>0</v>
          </cell>
          <cell r="T130">
            <v>2775993</v>
          </cell>
          <cell r="U130" t="str">
            <v>505-01-08154-11-9</v>
          </cell>
        </row>
        <row r="131">
          <cell r="C131" t="str">
            <v>SAHARUDDIN2</v>
          </cell>
          <cell r="D131" t="str">
            <v>Awak II</v>
          </cell>
          <cell r="E131">
            <v>0</v>
          </cell>
          <cell r="F131">
            <v>28</v>
          </cell>
          <cell r="G131">
            <v>2313625</v>
          </cell>
          <cell r="H131">
            <v>0</v>
          </cell>
          <cell r="I131">
            <v>2313625</v>
          </cell>
          <cell r="J131">
            <v>0</v>
          </cell>
          <cell r="K131">
            <v>554913</v>
          </cell>
          <cell r="L131">
            <v>0</v>
          </cell>
          <cell r="M131">
            <v>554913</v>
          </cell>
          <cell r="N131">
            <v>2868538</v>
          </cell>
          <cell r="O131">
            <v>23136.25</v>
          </cell>
          <cell r="P131">
            <v>46272.5</v>
          </cell>
          <cell r="Q131">
            <v>23136.25</v>
          </cell>
          <cell r="R131">
            <v>2775993</v>
          </cell>
          <cell r="S131">
            <v>0</v>
          </cell>
          <cell r="T131">
            <v>2775993</v>
          </cell>
          <cell r="U131" t="str">
            <v>505-01-08153-11-3</v>
          </cell>
        </row>
        <row r="132">
          <cell r="C132" t="str">
            <v>SUBUH DG TIKA</v>
          </cell>
          <cell r="D132" t="str">
            <v>Awak II</v>
          </cell>
          <cell r="E132">
            <v>0</v>
          </cell>
          <cell r="F132">
            <v>28</v>
          </cell>
          <cell r="G132">
            <v>2313625</v>
          </cell>
          <cell r="H132">
            <v>0</v>
          </cell>
          <cell r="I132">
            <v>2313625</v>
          </cell>
          <cell r="J132">
            <v>0</v>
          </cell>
          <cell r="K132">
            <v>554913</v>
          </cell>
          <cell r="L132">
            <v>0</v>
          </cell>
          <cell r="M132">
            <v>554913</v>
          </cell>
          <cell r="N132">
            <v>2868538</v>
          </cell>
          <cell r="O132">
            <v>23136.25</v>
          </cell>
          <cell r="P132">
            <v>46272.5</v>
          </cell>
          <cell r="Q132">
            <v>23136.25</v>
          </cell>
          <cell r="R132">
            <v>2775993</v>
          </cell>
          <cell r="S132">
            <v>0</v>
          </cell>
          <cell r="T132">
            <v>2775993</v>
          </cell>
          <cell r="U132" t="str">
            <v>505-01-08151-11-1</v>
          </cell>
        </row>
        <row r="133">
          <cell r="C133" t="str">
            <v>SYAHRIR (2013)</v>
          </cell>
          <cell r="D133" t="str">
            <v>Awak II</v>
          </cell>
          <cell r="E133">
            <v>0</v>
          </cell>
          <cell r="F133">
            <v>21</v>
          </cell>
          <cell r="G133">
            <v>2313625</v>
          </cell>
          <cell r="H133">
            <v>0</v>
          </cell>
          <cell r="I133">
            <v>2313625</v>
          </cell>
          <cell r="J133">
            <v>0</v>
          </cell>
          <cell r="K133">
            <v>554913</v>
          </cell>
          <cell r="L133">
            <v>0</v>
          </cell>
          <cell r="M133">
            <v>554913</v>
          </cell>
          <cell r="N133">
            <v>2868538</v>
          </cell>
          <cell r="O133">
            <v>23136.25</v>
          </cell>
          <cell r="P133">
            <v>46272.5</v>
          </cell>
          <cell r="Q133">
            <v>23136.25</v>
          </cell>
          <cell r="R133">
            <v>2775993</v>
          </cell>
          <cell r="S133">
            <v>0</v>
          </cell>
          <cell r="T133">
            <v>2775993</v>
          </cell>
          <cell r="U133" t="str">
            <v>505-01-08158-11-3</v>
          </cell>
        </row>
        <row r="134">
          <cell r="C134" t="str">
            <v>SYAMSUDDIN (samsu')</v>
          </cell>
          <cell r="D134" t="str">
            <v>Awak II</v>
          </cell>
          <cell r="E134">
            <v>0</v>
          </cell>
          <cell r="F134">
            <v>24</v>
          </cell>
          <cell r="G134">
            <v>2313625</v>
          </cell>
          <cell r="H134">
            <v>0</v>
          </cell>
          <cell r="I134">
            <v>2313625</v>
          </cell>
          <cell r="J134">
            <v>0</v>
          </cell>
          <cell r="K134">
            <v>554913</v>
          </cell>
          <cell r="L134">
            <v>0</v>
          </cell>
          <cell r="M134">
            <v>554913</v>
          </cell>
          <cell r="N134">
            <v>2868538</v>
          </cell>
          <cell r="O134">
            <v>23136.25</v>
          </cell>
          <cell r="P134">
            <v>46272.5</v>
          </cell>
          <cell r="Q134">
            <v>23136.25</v>
          </cell>
          <cell r="R134">
            <v>2775993</v>
          </cell>
          <cell r="S134">
            <v>0</v>
          </cell>
          <cell r="T134">
            <v>2775993</v>
          </cell>
          <cell r="U134" t="str">
            <v>505-01-08082-11-8</v>
          </cell>
        </row>
        <row r="135">
          <cell r="C135" t="str">
            <v>TAKDIR RACHMAN</v>
          </cell>
          <cell r="D135" t="str">
            <v>Awak II</v>
          </cell>
          <cell r="E135">
            <v>0</v>
          </cell>
          <cell r="F135">
            <v>21</v>
          </cell>
          <cell r="G135">
            <v>2313625</v>
          </cell>
          <cell r="H135">
            <v>0</v>
          </cell>
          <cell r="I135">
            <v>2313625</v>
          </cell>
          <cell r="J135">
            <v>0</v>
          </cell>
          <cell r="K135">
            <v>554913</v>
          </cell>
          <cell r="L135">
            <v>0</v>
          </cell>
          <cell r="M135">
            <v>554913</v>
          </cell>
          <cell r="N135">
            <v>2868538</v>
          </cell>
          <cell r="O135">
            <v>23136.25</v>
          </cell>
          <cell r="P135">
            <v>46272.5</v>
          </cell>
          <cell r="Q135">
            <v>23136.25</v>
          </cell>
          <cell r="R135">
            <v>2775993</v>
          </cell>
          <cell r="S135">
            <v>0</v>
          </cell>
          <cell r="T135">
            <v>2775993</v>
          </cell>
          <cell r="U135" t="str">
            <v>505-01-08090-11-1</v>
          </cell>
        </row>
        <row r="136">
          <cell r="C136" t="str">
            <v>TAMRIN</v>
          </cell>
          <cell r="D136" t="str">
            <v>Awak II</v>
          </cell>
          <cell r="E136">
            <v>0</v>
          </cell>
          <cell r="F136">
            <v>23</v>
          </cell>
          <cell r="G136">
            <v>2313625</v>
          </cell>
          <cell r="H136">
            <v>0</v>
          </cell>
          <cell r="I136">
            <v>2313625</v>
          </cell>
          <cell r="J136">
            <v>0</v>
          </cell>
          <cell r="K136">
            <v>554913</v>
          </cell>
          <cell r="L136">
            <v>0</v>
          </cell>
          <cell r="M136">
            <v>554913</v>
          </cell>
          <cell r="N136">
            <v>2868538</v>
          </cell>
          <cell r="O136">
            <v>23136.25</v>
          </cell>
          <cell r="P136">
            <v>46272.5</v>
          </cell>
          <cell r="Q136">
            <v>23136.25</v>
          </cell>
          <cell r="R136">
            <v>2775993</v>
          </cell>
          <cell r="S136">
            <v>0</v>
          </cell>
          <cell r="T136">
            <v>2775993</v>
          </cell>
          <cell r="U136" t="str">
            <v>505-01-08086-11-2</v>
          </cell>
        </row>
        <row r="137">
          <cell r="C137" t="str">
            <v>WAHYUDI</v>
          </cell>
          <cell r="D137" t="str">
            <v>Awak II</v>
          </cell>
          <cell r="E137">
            <v>0</v>
          </cell>
          <cell r="F137">
            <v>23</v>
          </cell>
          <cell r="G137">
            <v>2313625</v>
          </cell>
          <cell r="H137">
            <v>0</v>
          </cell>
          <cell r="I137">
            <v>2313625</v>
          </cell>
          <cell r="J137">
            <v>0</v>
          </cell>
          <cell r="K137">
            <v>554913</v>
          </cell>
          <cell r="L137">
            <v>0</v>
          </cell>
          <cell r="M137">
            <v>554913</v>
          </cell>
          <cell r="N137">
            <v>2868538</v>
          </cell>
          <cell r="O137">
            <v>23136.25</v>
          </cell>
          <cell r="P137">
            <v>46272.5</v>
          </cell>
          <cell r="Q137">
            <v>23136.25</v>
          </cell>
          <cell r="R137">
            <v>2775993</v>
          </cell>
          <cell r="S137">
            <v>0</v>
          </cell>
          <cell r="T137">
            <v>2775993</v>
          </cell>
          <cell r="U137" t="str">
            <v>505-01-08139-11-9</v>
          </cell>
        </row>
        <row r="138">
          <cell r="C138" t="str">
            <v>ABDULLAH M.</v>
          </cell>
          <cell r="D138" t="str">
            <v>Awak II-AA</v>
          </cell>
          <cell r="E138">
            <v>0</v>
          </cell>
          <cell r="F138">
            <v>23</v>
          </cell>
          <cell r="G138">
            <v>2313625</v>
          </cell>
          <cell r="H138">
            <v>0</v>
          </cell>
          <cell r="I138">
            <v>2313625</v>
          </cell>
          <cell r="J138">
            <v>12000</v>
          </cell>
          <cell r="K138">
            <v>717225</v>
          </cell>
          <cell r="L138">
            <v>0</v>
          </cell>
          <cell r="M138">
            <v>993225</v>
          </cell>
          <cell r="N138">
            <v>3306850</v>
          </cell>
          <cell r="O138">
            <v>23136.25</v>
          </cell>
          <cell r="P138">
            <v>46272.5</v>
          </cell>
          <cell r="Q138">
            <v>23136.25</v>
          </cell>
          <cell r="R138">
            <v>3214305</v>
          </cell>
          <cell r="S138">
            <v>0</v>
          </cell>
          <cell r="T138">
            <v>3214305</v>
          </cell>
          <cell r="U138" t="str">
            <v>505-01-08121-11-6</v>
          </cell>
        </row>
        <row r="139">
          <cell r="C139" t="str">
            <v>AHMAD A.</v>
          </cell>
          <cell r="D139" t="str">
            <v>Awak II-AA</v>
          </cell>
          <cell r="E139">
            <v>0</v>
          </cell>
          <cell r="F139">
            <v>27</v>
          </cell>
          <cell r="G139">
            <v>2313625</v>
          </cell>
          <cell r="H139">
            <v>0</v>
          </cell>
          <cell r="I139">
            <v>2313625</v>
          </cell>
          <cell r="J139">
            <v>12000</v>
          </cell>
          <cell r="K139">
            <v>554913</v>
          </cell>
          <cell r="L139">
            <v>0</v>
          </cell>
          <cell r="M139">
            <v>878913</v>
          </cell>
          <cell r="N139">
            <v>3192538</v>
          </cell>
          <cell r="O139">
            <v>23136.25</v>
          </cell>
          <cell r="P139">
            <v>46272.5</v>
          </cell>
          <cell r="Q139">
            <v>23136.25</v>
          </cell>
          <cell r="R139">
            <v>3099993</v>
          </cell>
          <cell r="S139">
            <v>0</v>
          </cell>
          <cell r="T139">
            <v>3099993</v>
          </cell>
          <cell r="U139" t="str">
            <v>505-01-08093-11-9</v>
          </cell>
        </row>
        <row r="140">
          <cell r="C140" t="str">
            <v>ANWAR DJAMALUDDIN (2013)</v>
          </cell>
          <cell r="D140" t="str">
            <v>Awak II-AA</v>
          </cell>
          <cell r="E140">
            <v>0</v>
          </cell>
          <cell r="F140">
            <v>27</v>
          </cell>
          <cell r="G140">
            <v>2313625</v>
          </cell>
          <cell r="H140">
            <v>0</v>
          </cell>
          <cell r="I140">
            <v>2313625</v>
          </cell>
          <cell r="J140">
            <v>12000</v>
          </cell>
          <cell r="K140">
            <v>717225</v>
          </cell>
          <cell r="L140">
            <v>0</v>
          </cell>
          <cell r="M140">
            <v>1041225</v>
          </cell>
          <cell r="N140">
            <v>3354850</v>
          </cell>
          <cell r="O140">
            <v>23136.25</v>
          </cell>
          <cell r="P140">
            <v>46272.5</v>
          </cell>
          <cell r="Q140">
            <v>23136.25</v>
          </cell>
          <cell r="R140">
            <v>3262305</v>
          </cell>
          <cell r="S140">
            <v>100000</v>
          </cell>
          <cell r="T140">
            <v>3162305</v>
          </cell>
          <cell r="U140" t="str">
            <v>505-01-08264-11-8</v>
          </cell>
        </row>
        <row r="141">
          <cell r="C141" t="str">
            <v>DANIAL</v>
          </cell>
          <cell r="D141" t="str">
            <v>Awak II-AA</v>
          </cell>
          <cell r="E141">
            <v>0</v>
          </cell>
          <cell r="F141">
            <v>23</v>
          </cell>
          <cell r="G141">
            <v>2313625</v>
          </cell>
          <cell r="H141">
            <v>0</v>
          </cell>
          <cell r="I141">
            <v>2313625</v>
          </cell>
          <cell r="J141">
            <v>12000</v>
          </cell>
          <cell r="K141">
            <v>717225</v>
          </cell>
          <cell r="L141">
            <v>0</v>
          </cell>
          <cell r="M141">
            <v>993225</v>
          </cell>
          <cell r="N141">
            <v>3306850</v>
          </cell>
          <cell r="O141">
            <v>23136.25</v>
          </cell>
          <cell r="P141">
            <v>46272.5</v>
          </cell>
          <cell r="Q141">
            <v>23136.25</v>
          </cell>
          <cell r="R141">
            <v>3214305</v>
          </cell>
          <cell r="S141">
            <v>0</v>
          </cell>
          <cell r="T141">
            <v>3214305</v>
          </cell>
          <cell r="U141" t="str">
            <v>505-01-08106-11-6</v>
          </cell>
        </row>
        <row r="142">
          <cell r="C142" t="str">
            <v>FIRMANSYAH</v>
          </cell>
          <cell r="D142" t="str">
            <v>Awak II-AA</v>
          </cell>
          <cell r="E142">
            <v>0</v>
          </cell>
          <cell r="F142">
            <v>28</v>
          </cell>
          <cell r="G142">
            <v>2313625</v>
          </cell>
          <cell r="H142">
            <v>0</v>
          </cell>
          <cell r="I142">
            <v>2313625</v>
          </cell>
          <cell r="J142">
            <v>12000</v>
          </cell>
          <cell r="K142">
            <v>717225</v>
          </cell>
          <cell r="L142">
            <v>0</v>
          </cell>
          <cell r="M142">
            <v>1053225</v>
          </cell>
          <cell r="N142">
            <v>3366850</v>
          </cell>
          <cell r="O142">
            <v>23136.25</v>
          </cell>
          <cell r="P142">
            <v>46272.5</v>
          </cell>
          <cell r="Q142">
            <v>23136.25</v>
          </cell>
          <cell r="R142">
            <v>3274305</v>
          </cell>
          <cell r="S142">
            <v>0</v>
          </cell>
          <cell r="T142">
            <v>3274305</v>
          </cell>
          <cell r="U142" t="str">
            <v>505-01-08112-11-7</v>
          </cell>
        </row>
        <row r="143">
          <cell r="C143" t="str">
            <v>HARIYANTO HALIM</v>
          </cell>
          <cell r="D143" t="str">
            <v>Awak II-AA</v>
          </cell>
          <cell r="E143">
            <v>0</v>
          </cell>
          <cell r="F143">
            <v>28</v>
          </cell>
          <cell r="G143">
            <v>2313625</v>
          </cell>
          <cell r="H143">
            <v>0</v>
          </cell>
          <cell r="I143">
            <v>2313625</v>
          </cell>
          <cell r="J143">
            <v>12000</v>
          </cell>
          <cell r="K143">
            <v>717225</v>
          </cell>
          <cell r="L143">
            <v>0</v>
          </cell>
          <cell r="M143">
            <v>1053225</v>
          </cell>
          <cell r="N143">
            <v>3366850</v>
          </cell>
          <cell r="O143">
            <v>23136.25</v>
          </cell>
          <cell r="P143">
            <v>46272.5</v>
          </cell>
          <cell r="Q143">
            <v>23136.25</v>
          </cell>
          <cell r="R143">
            <v>3274305</v>
          </cell>
          <cell r="S143">
            <v>0</v>
          </cell>
          <cell r="T143">
            <v>3274305</v>
          </cell>
          <cell r="U143" t="str">
            <v>505-01-08117-11-7</v>
          </cell>
        </row>
        <row r="144">
          <cell r="C144" t="str">
            <v>SUDIRMAN RUSDI</v>
          </cell>
          <cell r="D144" t="str">
            <v>Awak II-AA</v>
          </cell>
          <cell r="E144">
            <v>0</v>
          </cell>
          <cell r="F144">
            <v>27</v>
          </cell>
          <cell r="G144">
            <v>2313625</v>
          </cell>
          <cell r="H144">
            <v>0</v>
          </cell>
          <cell r="I144">
            <v>2313625</v>
          </cell>
          <cell r="J144">
            <v>12000</v>
          </cell>
          <cell r="K144">
            <v>717225</v>
          </cell>
          <cell r="L144">
            <v>0</v>
          </cell>
          <cell r="M144">
            <v>1041225</v>
          </cell>
          <cell r="N144">
            <v>3354850</v>
          </cell>
          <cell r="O144">
            <v>23136.25</v>
          </cell>
          <cell r="P144">
            <v>46272.5</v>
          </cell>
          <cell r="Q144">
            <v>23136.25</v>
          </cell>
          <cell r="R144">
            <v>3262305</v>
          </cell>
          <cell r="S144">
            <v>0</v>
          </cell>
          <cell r="T144">
            <v>3262305</v>
          </cell>
          <cell r="U144" t="str">
            <v>505-01-08156-11-1</v>
          </cell>
        </row>
        <row r="145">
          <cell r="C145" t="str">
            <v>YUNUS</v>
          </cell>
          <cell r="D145" t="str">
            <v>Awak II-AA</v>
          </cell>
          <cell r="E145" t="str">
            <v>16 KL</v>
          </cell>
          <cell r="F145">
            <v>28</v>
          </cell>
          <cell r="G145">
            <v>2313625</v>
          </cell>
          <cell r="H145">
            <v>0</v>
          </cell>
          <cell r="I145">
            <v>2313625</v>
          </cell>
          <cell r="J145">
            <v>12000</v>
          </cell>
          <cell r="K145">
            <v>717225</v>
          </cell>
          <cell r="L145">
            <v>0</v>
          </cell>
          <cell r="M145">
            <v>1053225</v>
          </cell>
          <cell r="N145">
            <v>3366850</v>
          </cell>
          <cell r="O145">
            <v>23136.25</v>
          </cell>
          <cell r="P145">
            <v>46272.5</v>
          </cell>
          <cell r="Q145">
            <v>23136.25</v>
          </cell>
          <cell r="R145">
            <v>3274305</v>
          </cell>
          <cell r="S145">
            <v>0</v>
          </cell>
          <cell r="T145">
            <v>3274305</v>
          </cell>
          <cell r="U145" t="str">
            <v>505-01-08094-11-5</v>
          </cell>
        </row>
        <row r="146">
          <cell r="C146" t="str">
            <v>AGUS</v>
          </cell>
          <cell r="D146" t="str">
            <v>Awak II (baru 2014)</v>
          </cell>
          <cell r="E146">
            <v>0</v>
          </cell>
          <cell r="F146">
            <v>29</v>
          </cell>
          <cell r="G146">
            <v>2313625</v>
          </cell>
          <cell r="H146">
            <v>0</v>
          </cell>
          <cell r="I146">
            <v>2313625</v>
          </cell>
          <cell r="J146">
            <v>0</v>
          </cell>
          <cell r="K146">
            <v>554913</v>
          </cell>
          <cell r="L146">
            <v>0</v>
          </cell>
          <cell r="M146">
            <v>554913</v>
          </cell>
          <cell r="N146">
            <v>2868538</v>
          </cell>
          <cell r="O146">
            <v>23136.25</v>
          </cell>
          <cell r="P146">
            <v>46272.5</v>
          </cell>
          <cell r="Q146">
            <v>23136.25</v>
          </cell>
          <cell r="R146">
            <v>2775993</v>
          </cell>
          <cell r="S146">
            <v>0</v>
          </cell>
          <cell r="T146">
            <v>2775993</v>
          </cell>
          <cell r="U146" t="str">
            <v>505-01-08910-11-7</v>
          </cell>
        </row>
        <row r="147">
          <cell r="C147" t="str">
            <v>AMIRUDDIN</v>
          </cell>
          <cell r="D147" t="str">
            <v>Awak II (baru 2014)</v>
          </cell>
          <cell r="E147">
            <v>0</v>
          </cell>
          <cell r="F147">
            <v>24</v>
          </cell>
          <cell r="G147">
            <v>2313625</v>
          </cell>
          <cell r="H147">
            <v>0</v>
          </cell>
          <cell r="I147">
            <v>2313625</v>
          </cell>
          <cell r="J147">
            <v>12000</v>
          </cell>
          <cell r="K147">
            <v>802413.29479768791</v>
          </cell>
          <cell r="L147">
            <v>0</v>
          </cell>
          <cell r="M147">
            <v>1090413.2947976878</v>
          </cell>
          <cell r="N147">
            <v>3404038.2947976878</v>
          </cell>
          <cell r="O147">
            <v>23136.25</v>
          </cell>
          <cell r="P147">
            <v>46272.5</v>
          </cell>
          <cell r="Q147">
            <v>23136.25</v>
          </cell>
          <cell r="R147">
            <v>3311493.2947976878</v>
          </cell>
          <cell r="S147">
            <v>300000</v>
          </cell>
          <cell r="T147">
            <v>3011493.2947976878</v>
          </cell>
          <cell r="U147" t="str">
            <v>505-01-08909-11-6</v>
          </cell>
        </row>
        <row r="148">
          <cell r="C148" t="str">
            <v>ARDIANSYAH HASYIM</v>
          </cell>
          <cell r="D148" t="str">
            <v>Awak II (baru 2014)</v>
          </cell>
          <cell r="E148">
            <v>0</v>
          </cell>
          <cell r="F148">
            <v>27</v>
          </cell>
          <cell r="G148">
            <v>2313625</v>
          </cell>
          <cell r="H148">
            <v>0</v>
          </cell>
          <cell r="I148">
            <v>2313625</v>
          </cell>
          <cell r="J148">
            <v>0</v>
          </cell>
          <cell r="K148">
            <v>554913</v>
          </cell>
          <cell r="L148">
            <v>0</v>
          </cell>
          <cell r="M148">
            <v>554913</v>
          </cell>
          <cell r="N148">
            <v>2868538</v>
          </cell>
          <cell r="O148">
            <v>23136.25</v>
          </cell>
          <cell r="P148">
            <v>46272.5</v>
          </cell>
          <cell r="Q148">
            <v>23136.25</v>
          </cell>
          <cell r="R148">
            <v>2775993</v>
          </cell>
          <cell r="S148">
            <v>0</v>
          </cell>
          <cell r="T148">
            <v>2775993</v>
          </cell>
          <cell r="U148" t="str">
            <v>505-01-08941-11-8</v>
          </cell>
        </row>
        <row r="149">
          <cell r="C149" t="str">
            <v>HERRY KURNIAWAN</v>
          </cell>
          <cell r="D149" t="str">
            <v>Awak II (baru 2014)</v>
          </cell>
          <cell r="E149">
            <v>0</v>
          </cell>
          <cell r="F149">
            <v>25</v>
          </cell>
          <cell r="G149">
            <v>2313625</v>
          </cell>
          <cell r="H149">
            <v>0</v>
          </cell>
          <cell r="I149">
            <v>2313625</v>
          </cell>
          <cell r="J149">
            <v>0</v>
          </cell>
          <cell r="K149">
            <v>554913</v>
          </cell>
          <cell r="L149">
            <v>0</v>
          </cell>
          <cell r="M149">
            <v>554913</v>
          </cell>
          <cell r="N149">
            <v>2868538</v>
          </cell>
          <cell r="O149">
            <v>23136.25</v>
          </cell>
          <cell r="P149">
            <v>46272.5</v>
          </cell>
          <cell r="Q149">
            <v>23136.25</v>
          </cell>
          <cell r="R149">
            <v>2775993</v>
          </cell>
          <cell r="S149">
            <v>0</v>
          </cell>
          <cell r="T149">
            <v>2775993</v>
          </cell>
          <cell r="U149" t="str">
            <v>505-01-08914-11-1</v>
          </cell>
        </row>
        <row r="150">
          <cell r="C150" t="str">
            <v>M.RAMLI</v>
          </cell>
          <cell r="D150" t="str">
            <v>Awak II (baru 2014)</v>
          </cell>
          <cell r="E150">
            <v>0</v>
          </cell>
          <cell r="F150">
            <v>27</v>
          </cell>
          <cell r="G150">
            <v>2313625</v>
          </cell>
          <cell r="H150">
            <v>0</v>
          </cell>
          <cell r="I150">
            <v>2313625</v>
          </cell>
          <cell r="J150">
            <v>0</v>
          </cell>
          <cell r="K150">
            <v>554913</v>
          </cell>
          <cell r="L150">
            <v>0</v>
          </cell>
          <cell r="M150">
            <v>554913</v>
          </cell>
          <cell r="N150">
            <v>2868538</v>
          </cell>
          <cell r="O150">
            <v>23136.25</v>
          </cell>
          <cell r="P150">
            <v>46272.5</v>
          </cell>
          <cell r="Q150">
            <v>23136.25</v>
          </cell>
          <cell r="R150">
            <v>2775993</v>
          </cell>
          <cell r="S150">
            <v>0</v>
          </cell>
          <cell r="T150">
            <v>2775993</v>
          </cell>
          <cell r="U150" t="str">
            <v>505-01-08860-11-8</v>
          </cell>
        </row>
        <row r="151">
          <cell r="C151" t="str">
            <v>MASLAM</v>
          </cell>
          <cell r="D151" t="str">
            <v>Awak II (baru 2014)</v>
          </cell>
          <cell r="E151">
            <v>0</v>
          </cell>
          <cell r="F151">
            <v>27</v>
          </cell>
          <cell r="G151">
            <v>2313625</v>
          </cell>
          <cell r="H151">
            <v>0</v>
          </cell>
          <cell r="I151">
            <v>2313625</v>
          </cell>
          <cell r="J151">
            <v>0</v>
          </cell>
          <cell r="K151">
            <v>554913</v>
          </cell>
          <cell r="L151">
            <v>0</v>
          </cell>
          <cell r="M151">
            <v>554913</v>
          </cell>
          <cell r="N151">
            <v>2868538</v>
          </cell>
          <cell r="O151">
            <v>23136.25</v>
          </cell>
          <cell r="P151">
            <v>46272.5</v>
          </cell>
          <cell r="Q151">
            <v>23136.25</v>
          </cell>
          <cell r="R151">
            <v>2775993</v>
          </cell>
          <cell r="S151">
            <v>0</v>
          </cell>
          <cell r="T151">
            <v>2775993</v>
          </cell>
          <cell r="U151" t="str">
            <v>505-01-08906-11-8</v>
          </cell>
        </row>
        <row r="152">
          <cell r="C152" t="str">
            <v>MUHAMMAD ADIL</v>
          </cell>
          <cell r="D152" t="str">
            <v>Awak II (baru 2014)</v>
          </cell>
          <cell r="E152">
            <v>0</v>
          </cell>
          <cell r="F152">
            <v>23</v>
          </cell>
          <cell r="G152">
            <v>2313625</v>
          </cell>
          <cell r="H152">
            <v>0</v>
          </cell>
          <cell r="I152">
            <v>2313625</v>
          </cell>
          <cell r="J152">
            <v>0</v>
          </cell>
          <cell r="K152">
            <v>554913</v>
          </cell>
          <cell r="L152">
            <v>0</v>
          </cell>
          <cell r="M152">
            <v>554913</v>
          </cell>
          <cell r="N152">
            <v>2868538</v>
          </cell>
          <cell r="O152">
            <v>23136.25</v>
          </cell>
          <cell r="P152">
            <v>46272.5</v>
          </cell>
          <cell r="Q152">
            <v>23136.25</v>
          </cell>
          <cell r="R152">
            <v>2775993</v>
          </cell>
          <cell r="S152">
            <v>0</v>
          </cell>
          <cell r="T152">
            <v>2775993</v>
          </cell>
          <cell r="U152" t="str">
            <v>505-01-08922-11-4</v>
          </cell>
        </row>
        <row r="153">
          <cell r="C153" t="str">
            <v>MUHAMMAD HASYIM</v>
          </cell>
          <cell r="D153" t="str">
            <v>Awak II (baru 2014)</v>
          </cell>
          <cell r="E153">
            <v>0</v>
          </cell>
          <cell r="F153">
            <v>23</v>
          </cell>
          <cell r="G153">
            <v>2313625</v>
          </cell>
          <cell r="H153">
            <v>0</v>
          </cell>
          <cell r="I153">
            <v>2313625</v>
          </cell>
          <cell r="J153">
            <v>0</v>
          </cell>
          <cell r="K153">
            <v>554913</v>
          </cell>
          <cell r="L153">
            <v>0</v>
          </cell>
          <cell r="M153">
            <v>554913</v>
          </cell>
          <cell r="N153">
            <v>2868538</v>
          </cell>
          <cell r="O153">
            <v>23136.25</v>
          </cell>
          <cell r="P153">
            <v>46272.5</v>
          </cell>
          <cell r="Q153">
            <v>23136.25</v>
          </cell>
          <cell r="R153">
            <v>2775993</v>
          </cell>
          <cell r="S153">
            <v>0</v>
          </cell>
          <cell r="T153">
            <v>2775993</v>
          </cell>
          <cell r="U153" t="str">
            <v>505-01-08929-11-6</v>
          </cell>
        </row>
        <row r="154">
          <cell r="C154" t="str">
            <v>MUHAMMAD SYAHRIR</v>
          </cell>
          <cell r="D154" t="str">
            <v>Awak II (baru 2014)</v>
          </cell>
          <cell r="E154">
            <v>0</v>
          </cell>
          <cell r="F154">
            <v>24</v>
          </cell>
          <cell r="G154">
            <v>2313625</v>
          </cell>
          <cell r="H154">
            <v>0</v>
          </cell>
          <cell r="I154">
            <v>2313625</v>
          </cell>
          <cell r="J154">
            <v>0</v>
          </cell>
          <cell r="K154">
            <v>554913</v>
          </cell>
          <cell r="L154">
            <v>0</v>
          </cell>
          <cell r="M154">
            <v>554913</v>
          </cell>
          <cell r="N154">
            <v>2868538</v>
          </cell>
          <cell r="O154">
            <v>23136.25</v>
          </cell>
          <cell r="P154">
            <v>46272.5</v>
          </cell>
          <cell r="Q154">
            <v>23136.25</v>
          </cell>
          <cell r="R154">
            <v>2775993</v>
          </cell>
          <cell r="S154">
            <v>0</v>
          </cell>
          <cell r="T154">
            <v>2775993</v>
          </cell>
          <cell r="U154" t="str">
            <v>505-01-08902-11-4</v>
          </cell>
        </row>
        <row r="155">
          <cell r="C155" t="str">
            <v>ROSIDIN</v>
          </cell>
          <cell r="D155" t="str">
            <v>Awak II (baru 2014)</v>
          </cell>
          <cell r="E155">
            <v>0</v>
          </cell>
          <cell r="F155">
            <v>25</v>
          </cell>
          <cell r="G155">
            <v>2313625</v>
          </cell>
          <cell r="H155">
            <v>0</v>
          </cell>
          <cell r="I155">
            <v>2313625</v>
          </cell>
          <cell r="J155">
            <v>0</v>
          </cell>
          <cell r="K155">
            <v>554913</v>
          </cell>
          <cell r="L155">
            <v>0</v>
          </cell>
          <cell r="M155">
            <v>554913</v>
          </cell>
          <cell r="N155">
            <v>2868538</v>
          </cell>
          <cell r="O155">
            <v>23136.25</v>
          </cell>
          <cell r="P155">
            <v>46272.5</v>
          </cell>
          <cell r="Q155">
            <v>23136.25</v>
          </cell>
          <cell r="R155">
            <v>2775993</v>
          </cell>
          <cell r="S155">
            <v>0</v>
          </cell>
          <cell r="T155">
            <v>2775993</v>
          </cell>
          <cell r="U155" t="str">
            <v>505-01-08911-11-3</v>
          </cell>
        </row>
        <row r="156">
          <cell r="C156" t="str">
            <v>SYAHRIR</v>
          </cell>
          <cell r="D156" t="str">
            <v>Awak II (baru 2014)</v>
          </cell>
          <cell r="E156">
            <v>0</v>
          </cell>
          <cell r="F156">
            <v>23</v>
          </cell>
          <cell r="G156">
            <v>2313625</v>
          </cell>
          <cell r="H156">
            <v>0</v>
          </cell>
          <cell r="I156">
            <v>2313625</v>
          </cell>
          <cell r="J156">
            <v>0</v>
          </cell>
          <cell r="K156">
            <v>554913</v>
          </cell>
          <cell r="L156">
            <v>0</v>
          </cell>
          <cell r="M156">
            <v>554913</v>
          </cell>
          <cell r="N156">
            <v>2868538</v>
          </cell>
          <cell r="O156">
            <v>23136.25</v>
          </cell>
          <cell r="P156">
            <v>46272.5</v>
          </cell>
          <cell r="Q156">
            <v>23136.25</v>
          </cell>
          <cell r="R156">
            <v>2775993</v>
          </cell>
          <cell r="S156">
            <v>0</v>
          </cell>
          <cell r="T156">
            <v>2775993</v>
          </cell>
          <cell r="U156" t="str">
            <v>505-01-08940-11-2</v>
          </cell>
        </row>
        <row r="157">
          <cell r="C157" t="str">
            <v>SYARIFUDDIN</v>
          </cell>
          <cell r="D157" t="str">
            <v>Awak II (baru 2014)</v>
          </cell>
          <cell r="E157">
            <v>0</v>
          </cell>
          <cell r="F157">
            <v>25</v>
          </cell>
          <cell r="G157">
            <v>2313625</v>
          </cell>
          <cell r="H157">
            <v>0</v>
          </cell>
          <cell r="I157">
            <v>2313625</v>
          </cell>
          <cell r="J157">
            <v>0</v>
          </cell>
          <cell r="K157">
            <v>554913</v>
          </cell>
          <cell r="L157">
            <v>0</v>
          </cell>
          <cell r="M157">
            <v>554913</v>
          </cell>
          <cell r="N157">
            <v>2868538</v>
          </cell>
          <cell r="O157">
            <v>23136.25</v>
          </cell>
          <cell r="P157">
            <v>46272.5</v>
          </cell>
          <cell r="Q157">
            <v>23136.25</v>
          </cell>
          <cell r="R157">
            <v>2775993</v>
          </cell>
          <cell r="S157">
            <v>0</v>
          </cell>
          <cell r="T157">
            <v>2775993</v>
          </cell>
          <cell r="U157" t="str">
            <v>505-01-08920-11-2</v>
          </cell>
        </row>
        <row r="158">
          <cell r="C158" t="str">
            <v>ANJAS</v>
          </cell>
          <cell r="D158" t="str">
            <v>Awak II (baru 2014)</v>
          </cell>
          <cell r="E158">
            <v>0</v>
          </cell>
          <cell r="F158">
            <v>23</v>
          </cell>
          <cell r="G158">
            <v>2313625</v>
          </cell>
          <cell r="H158">
            <v>0</v>
          </cell>
          <cell r="I158">
            <v>2313625</v>
          </cell>
          <cell r="J158">
            <v>0</v>
          </cell>
          <cell r="K158">
            <v>554913</v>
          </cell>
          <cell r="L158">
            <v>0</v>
          </cell>
          <cell r="M158">
            <v>554913</v>
          </cell>
          <cell r="N158">
            <v>2868538</v>
          </cell>
          <cell r="O158">
            <v>23136.25</v>
          </cell>
          <cell r="P158">
            <v>46272.5</v>
          </cell>
          <cell r="Q158">
            <v>23136.25</v>
          </cell>
          <cell r="R158">
            <v>2775993</v>
          </cell>
          <cell r="S158">
            <v>0</v>
          </cell>
          <cell r="T158">
            <v>2775993</v>
          </cell>
          <cell r="U158" t="str">
            <v>505-01-08908-11-0</v>
          </cell>
        </row>
        <row r="159">
          <cell r="C159" t="str">
            <v>MUNAWIR</v>
          </cell>
          <cell r="D159" t="str">
            <v>Awak II (baru 2016)</v>
          </cell>
          <cell r="E159">
            <v>0</v>
          </cell>
          <cell r="F159">
            <v>27</v>
          </cell>
          <cell r="G159">
            <v>2313625</v>
          </cell>
          <cell r="H159">
            <v>0</v>
          </cell>
          <cell r="I159">
            <v>2313625</v>
          </cell>
          <cell r="J159">
            <v>0</v>
          </cell>
          <cell r="K159">
            <v>554913</v>
          </cell>
          <cell r="L159">
            <v>0</v>
          </cell>
          <cell r="M159">
            <v>554913</v>
          </cell>
          <cell r="N159">
            <v>2868538</v>
          </cell>
          <cell r="O159">
            <v>23136.25</v>
          </cell>
          <cell r="P159">
            <v>46272.5</v>
          </cell>
          <cell r="Q159">
            <v>23136.25</v>
          </cell>
          <cell r="R159">
            <v>2775993</v>
          </cell>
          <cell r="S159">
            <v>0</v>
          </cell>
          <cell r="T159">
            <v>2775993</v>
          </cell>
          <cell r="U159" t="str">
            <v>505-01-10694-11-3</v>
          </cell>
        </row>
        <row r="160">
          <cell r="C160" t="str">
            <v>ABDUL KAHAR WAHID</v>
          </cell>
          <cell r="D160" t="str">
            <v>Awak II (baru 2016)</v>
          </cell>
          <cell r="E160">
            <v>0</v>
          </cell>
          <cell r="F160">
            <v>21</v>
          </cell>
          <cell r="G160">
            <v>2313625</v>
          </cell>
          <cell r="H160">
            <v>0</v>
          </cell>
          <cell r="I160">
            <v>2313625</v>
          </cell>
          <cell r="J160">
            <v>0</v>
          </cell>
          <cell r="K160">
            <v>554913</v>
          </cell>
          <cell r="L160">
            <v>0</v>
          </cell>
          <cell r="M160">
            <v>554913</v>
          </cell>
          <cell r="N160">
            <v>2868538</v>
          </cell>
          <cell r="O160">
            <v>23136.25</v>
          </cell>
          <cell r="P160">
            <v>46272.5</v>
          </cell>
          <cell r="Q160">
            <v>23136.25</v>
          </cell>
          <cell r="R160">
            <v>2775993</v>
          </cell>
          <cell r="S160">
            <v>0</v>
          </cell>
          <cell r="T160">
            <v>2775993</v>
          </cell>
          <cell r="U160" t="str">
            <v>0-760-93-406-780-0</v>
          </cell>
        </row>
        <row r="161">
          <cell r="C161" t="str">
            <v>AGUS WANTO</v>
          </cell>
          <cell r="D161" t="str">
            <v>Awak II (baru 2016)</v>
          </cell>
          <cell r="E161">
            <v>0</v>
          </cell>
          <cell r="F161">
            <v>28</v>
          </cell>
          <cell r="G161">
            <v>2313625</v>
          </cell>
          <cell r="H161">
            <v>0</v>
          </cell>
          <cell r="I161">
            <v>2313625</v>
          </cell>
          <cell r="J161">
            <v>0</v>
          </cell>
          <cell r="K161">
            <v>554913</v>
          </cell>
          <cell r="L161">
            <v>0</v>
          </cell>
          <cell r="M161">
            <v>554913</v>
          </cell>
          <cell r="N161">
            <v>2868538</v>
          </cell>
          <cell r="O161">
            <v>23136.25</v>
          </cell>
          <cell r="P161">
            <v>46272.5</v>
          </cell>
          <cell r="Q161">
            <v>23136.25</v>
          </cell>
          <cell r="R161">
            <v>2775993</v>
          </cell>
          <cell r="S161">
            <v>0</v>
          </cell>
          <cell r="T161">
            <v>2775993</v>
          </cell>
          <cell r="U161" t="str">
            <v>0-760-93-394-280-0</v>
          </cell>
        </row>
        <row r="162">
          <cell r="C162" t="str">
            <v>AHMAD ASWAR</v>
          </cell>
          <cell r="D162" t="str">
            <v>Awak II (baru 2016)</v>
          </cell>
          <cell r="E162">
            <v>0</v>
          </cell>
          <cell r="F162">
            <v>25</v>
          </cell>
          <cell r="G162">
            <v>2313625</v>
          </cell>
          <cell r="H162">
            <v>0</v>
          </cell>
          <cell r="I162">
            <v>2313625</v>
          </cell>
          <cell r="J162">
            <v>0</v>
          </cell>
          <cell r="K162">
            <v>554913</v>
          </cell>
          <cell r="L162">
            <v>0</v>
          </cell>
          <cell r="M162">
            <v>554913</v>
          </cell>
          <cell r="N162">
            <v>2868538</v>
          </cell>
          <cell r="O162">
            <v>23136.25</v>
          </cell>
          <cell r="P162">
            <v>46272.5</v>
          </cell>
          <cell r="Q162">
            <v>23136.25</v>
          </cell>
          <cell r="R162">
            <v>2775993</v>
          </cell>
          <cell r="S162">
            <v>0</v>
          </cell>
          <cell r="T162">
            <v>2775993</v>
          </cell>
          <cell r="U162" t="str">
            <v>0-760-93-335-450-0</v>
          </cell>
        </row>
        <row r="163">
          <cell r="C163" t="str">
            <v>ARDI WIRANATA</v>
          </cell>
          <cell r="D163" t="str">
            <v>Awak II (baru 2016)</v>
          </cell>
          <cell r="E163">
            <v>0</v>
          </cell>
          <cell r="F163">
            <v>23</v>
          </cell>
          <cell r="G163">
            <v>2313625</v>
          </cell>
          <cell r="H163">
            <v>0</v>
          </cell>
          <cell r="I163">
            <v>2313625</v>
          </cell>
          <cell r="J163">
            <v>0</v>
          </cell>
          <cell r="K163">
            <v>554913</v>
          </cell>
          <cell r="L163">
            <v>0</v>
          </cell>
          <cell r="M163">
            <v>554913</v>
          </cell>
          <cell r="N163">
            <v>2868538</v>
          </cell>
          <cell r="O163">
            <v>23136.25</v>
          </cell>
          <cell r="P163">
            <v>46272.5</v>
          </cell>
          <cell r="Q163">
            <v>23136.25</v>
          </cell>
          <cell r="R163">
            <v>2775993</v>
          </cell>
          <cell r="S163">
            <v>250000</v>
          </cell>
          <cell r="T163">
            <v>2525993</v>
          </cell>
          <cell r="U163" t="str">
            <v>0-760-93-394-660-0</v>
          </cell>
        </row>
        <row r="164">
          <cell r="C164" t="str">
            <v>ASRUL</v>
          </cell>
          <cell r="D164" t="str">
            <v>Awak II (baru 2016)</v>
          </cell>
          <cell r="E164">
            <v>0</v>
          </cell>
          <cell r="F164">
            <v>25</v>
          </cell>
          <cell r="G164">
            <v>2313625</v>
          </cell>
          <cell r="H164">
            <v>0</v>
          </cell>
          <cell r="I164">
            <v>2313625</v>
          </cell>
          <cell r="J164">
            <v>0</v>
          </cell>
          <cell r="K164">
            <v>554913</v>
          </cell>
          <cell r="L164">
            <v>0</v>
          </cell>
          <cell r="M164">
            <v>554913</v>
          </cell>
          <cell r="N164">
            <v>2868538</v>
          </cell>
          <cell r="O164">
            <v>23136.25</v>
          </cell>
          <cell r="P164">
            <v>46272.5</v>
          </cell>
          <cell r="Q164">
            <v>23136.25</v>
          </cell>
          <cell r="R164">
            <v>2775993</v>
          </cell>
          <cell r="S164">
            <v>150000</v>
          </cell>
          <cell r="T164">
            <v>2625993</v>
          </cell>
          <cell r="U164" t="str">
            <v>0-760-93-404-800-0</v>
          </cell>
        </row>
        <row r="165">
          <cell r="C165" t="str">
            <v>ASWAR</v>
          </cell>
          <cell r="D165" t="str">
            <v>Awak II (baru 2016)</v>
          </cell>
          <cell r="E165">
            <v>0</v>
          </cell>
          <cell r="F165">
            <v>24</v>
          </cell>
          <cell r="G165">
            <v>2313625</v>
          </cell>
          <cell r="H165">
            <v>0</v>
          </cell>
          <cell r="I165">
            <v>2313625</v>
          </cell>
          <cell r="J165">
            <v>0</v>
          </cell>
          <cell r="K165">
            <v>554913</v>
          </cell>
          <cell r="L165">
            <v>0</v>
          </cell>
          <cell r="M165">
            <v>554913</v>
          </cell>
          <cell r="N165">
            <v>2868538</v>
          </cell>
          <cell r="O165">
            <v>23136.25</v>
          </cell>
          <cell r="P165">
            <v>46272.5</v>
          </cell>
          <cell r="Q165">
            <v>23136.25</v>
          </cell>
          <cell r="R165">
            <v>2775993</v>
          </cell>
          <cell r="S165">
            <v>0</v>
          </cell>
          <cell r="T165">
            <v>2775993</v>
          </cell>
          <cell r="U165" t="str">
            <v>0-760-93-396-800-0</v>
          </cell>
        </row>
        <row r="166">
          <cell r="C166" t="str">
            <v>EDI KURNIAWAN</v>
          </cell>
          <cell r="D166" t="str">
            <v>Awak II (baru 2016)</v>
          </cell>
          <cell r="E166">
            <v>0</v>
          </cell>
          <cell r="F166">
            <v>22</v>
          </cell>
          <cell r="G166">
            <v>2313625</v>
          </cell>
          <cell r="H166">
            <v>0</v>
          </cell>
          <cell r="I166">
            <v>2313625</v>
          </cell>
          <cell r="J166">
            <v>0</v>
          </cell>
          <cell r="K166">
            <v>554913</v>
          </cell>
          <cell r="L166">
            <v>0</v>
          </cell>
          <cell r="M166">
            <v>554913</v>
          </cell>
          <cell r="N166">
            <v>2868538</v>
          </cell>
          <cell r="O166">
            <v>23136.25</v>
          </cell>
          <cell r="P166">
            <v>46272.5</v>
          </cell>
          <cell r="Q166">
            <v>23136.25</v>
          </cell>
          <cell r="R166">
            <v>2775993</v>
          </cell>
          <cell r="S166">
            <v>0</v>
          </cell>
          <cell r="T166">
            <v>2775993</v>
          </cell>
          <cell r="U166" t="str">
            <v>0-760-93-413-440-0</v>
          </cell>
        </row>
        <row r="167">
          <cell r="C167" t="str">
            <v>HAIDIR</v>
          </cell>
          <cell r="D167" t="str">
            <v>Awak II (baru 2016)</v>
          </cell>
          <cell r="E167">
            <v>0</v>
          </cell>
          <cell r="F167">
            <v>20</v>
          </cell>
          <cell r="G167">
            <v>2313625</v>
          </cell>
          <cell r="H167">
            <v>0</v>
          </cell>
          <cell r="I167">
            <v>2313625</v>
          </cell>
          <cell r="J167">
            <v>0</v>
          </cell>
          <cell r="K167">
            <v>554913</v>
          </cell>
          <cell r="L167">
            <v>0</v>
          </cell>
          <cell r="M167">
            <v>554913</v>
          </cell>
          <cell r="N167">
            <v>2868538</v>
          </cell>
          <cell r="O167">
            <v>23136.25</v>
          </cell>
          <cell r="P167">
            <v>46272.5</v>
          </cell>
          <cell r="Q167">
            <v>23136.25</v>
          </cell>
          <cell r="R167">
            <v>2775993</v>
          </cell>
          <cell r="S167">
            <v>0</v>
          </cell>
          <cell r="T167">
            <v>2775993</v>
          </cell>
          <cell r="U167" t="str">
            <v>0-760-93-404-920-0</v>
          </cell>
        </row>
        <row r="168">
          <cell r="C168" t="str">
            <v>HERMAN</v>
          </cell>
          <cell r="D168" t="str">
            <v>Awak II (baru 2016)</v>
          </cell>
          <cell r="E168">
            <v>0</v>
          </cell>
          <cell r="F168">
            <v>27</v>
          </cell>
          <cell r="G168">
            <v>2313625</v>
          </cell>
          <cell r="H168">
            <v>0</v>
          </cell>
          <cell r="I168">
            <v>2313625</v>
          </cell>
          <cell r="J168">
            <v>0</v>
          </cell>
          <cell r="K168">
            <v>554913</v>
          </cell>
          <cell r="L168">
            <v>0</v>
          </cell>
          <cell r="M168">
            <v>554913</v>
          </cell>
          <cell r="N168">
            <v>2868538</v>
          </cell>
          <cell r="O168">
            <v>23136.25</v>
          </cell>
          <cell r="P168">
            <v>46272.5</v>
          </cell>
          <cell r="Q168">
            <v>23136.25</v>
          </cell>
          <cell r="R168">
            <v>2775993</v>
          </cell>
          <cell r="S168">
            <v>0</v>
          </cell>
          <cell r="T168">
            <v>2775993</v>
          </cell>
          <cell r="U168" t="str">
            <v>0-760-93-367-100-0</v>
          </cell>
        </row>
        <row r="169">
          <cell r="C169" t="str">
            <v>IKRAR</v>
          </cell>
          <cell r="D169" t="str">
            <v>Awak II (baru 2016)</v>
          </cell>
          <cell r="E169">
            <v>0</v>
          </cell>
          <cell r="F169">
            <v>22</v>
          </cell>
          <cell r="G169">
            <v>2313625</v>
          </cell>
          <cell r="H169">
            <v>0</v>
          </cell>
          <cell r="I169">
            <v>2313625</v>
          </cell>
          <cell r="J169">
            <v>0</v>
          </cell>
          <cell r="K169">
            <v>554913</v>
          </cell>
          <cell r="L169">
            <v>0</v>
          </cell>
          <cell r="M169">
            <v>554913</v>
          </cell>
          <cell r="N169">
            <v>2868538</v>
          </cell>
          <cell r="O169">
            <v>23136.25</v>
          </cell>
          <cell r="P169">
            <v>46272.5</v>
          </cell>
          <cell r="Q169">
            <v>23136.25</v>
          </cell>
          <cell r="R169">
            <v>2775993</v>
          </cell>
          <cell r="S169">
            <v>0</v>
          </cell>
          <cell r="T169">
            <v>2775993</v>
          </cell>
          <cell r="U169" t="str">
            <v>0-760-93-394-540-0</v>
          </cell>
        </row>
        <row r="170">
          <cell r="C170" t="str">
            <v>MUH. NUR HUDA</v>
          </cell>
          <cell r="D170" t="str">
            <v>Awak II (baru 2016)</v>
          </cell>
          <cell r="E170">
            <v>0</v>
          </cell>
          <cell r="F170">
            <v>22</v>
          </cell>
          <cell r="G170">
            <v>2313625</v>
          </cell>
          <cell r="H170">
            <v>0</v>
          </cell>
          <cell r="I170">
            <v>2313625</v>
          </cell>
          <cell r="J170">
            <v>0</v>
          </cell>
          <cell r="K170">
            <v>554913</v>
          </cell>
          <cell r="L170">
            <v>0</v>
          </cell>
          <cell r="M170">
            <v>554913</v>
          </cell>
          <cell r="N170">
            <v>2868538</v>
          </cell>
          <cell r="O170">
            <v>23136.25</v>
          </cell>
          <cell r="P170">
            <v>46272.5</v>
          </cell>
          <cell r="Q170">
            <v>23136.25</v>
          </cell>
          <cell r="R170">
            <v>2775993</v>
          </cell>
          <cell r="S170">
            <v>0</v>
          </cell>
          <cell r="T170">
            <v>2775993</v>
          </cell>
          <cell r="U170" t="str">
            <v>0-760-93-395-350-0</v>
          </cell>
        </row>
        <row r="171">
          <cell r="C171" t="str">
            <v>MUHAMMAD ILHAM</v>
          </cell>
          <cell r="D171" t="str">
            <v>Awak II (baru 2016)</v>
          </cell>
          <cell r="E171">
            <v>0</v>
          </cell>
          <cell r="F171">
            <v>26</v>
          </cell>
          <cell r="G171">
            <v>2313625</v>
          </cell>
          <cell r="H171">
            <v>0</v>
          </cell>
          <cell r="I171">
            <v>2313625</v>
          </cell>
          <cell r="J171">
            <v>0</v>
          </cell>
          <cell r="K171">
            <v>554913</v>
          </cell>
          <cell r="L171">
            <v>0</v>
          </cell>
          <cell r="M171">
            <v>554913</v>
          </cell>
          <cell r="N171">
            <v>2868538</v>
          </cell>
          <cell r="O171">
            <v>23136.25</v>
          </cell>
          <cell r="P171">
            <v>46272.5</v>
          </cell>
          <cell r="Q171">
            <v>23136.25</v>
          </cell>
          <cell r="R171">
            <v>2775993</v>
          </cell>
          <cell r="S171">
            <v>0</v>
          </cell>
          <cell r="T171">
            <v>2775993</v>
          </cell>
          <cell r="U171" t="str">
            <v>0-760-93-396-780-0</v>
          </cell>
        </row>
        <row r="172">
          <cell r="C172" t="str">
            <v>MUHTAR</v>
          </cell>
          <cell r="D172" t="str">
            <v>Awak II (baru 2016)</v>
          </cell>
          <cell r="E172">
            <v>0</v>
          </cell>
          <cell r="F172">
            <v>21</v>
          </cell>
          <cell r="G172">
            <v>2313625</v>
          </cell>
          <cell r="H172">
            <v>0</v>
          </cell>
          <cell r="I172">
            <v>2313625</v>
          </cell>
          <cell r="J172">
            <v>0</v>
          </cell>
          <cell r="K172">
            <v>554913</v>
          </cell>
          <cell r="L172">
            <v>0</v>
          </cell>
          <cell r="M172">
            <v>554913</v>
          </cell>
          <cell r="N172">
            <v>2868538</v>
          </cell>
          <cell r="O172">
            <v>23136.25</v>
          </cell>
          <cell r="P172">
            <v>46272.5</v>
          </cell>
          <cell r="Q172">
            <v>23136.25</v>
          </cell>
          <cell r="R172">
            <v>2775993</v>
          </cell>
          <cell r="S172">
            <v>200000</v>
          </cell>
          <cell r="T172">
            <v>2575993</v>
          </cell>
          <cell r="U172" t="str">
            <v>0-760-93-395-610-0</v>
          </cell>
        </row>
        <row r="173">
          <cell r="C173" t="str">
            <v>RAHMAT</v>
          </cell>
          <cell r="D173" t="str">
            <v>Awak II (baru 2016)</v>
          </cell>
          <cell r="E173">
            <v>0</v>
          </cell>
          <cell r="F173">
            <v>25</v>
          </cell>
          <cell r="G173">
            <v>2313625</v>
          </cell>
          <cell r="H173">
            <v>0</v>
          </cell>
          <cell r="I173">
            <v>2313625</v>
          </cell>
          <cell r="J173">
            <v>0</v>
          </cell>
          <cell r="K173">
            <v>554913</v>
          </cell>
          <cell r="L173">
            <v>0</v>
          </cell>
          <cell r="M173">
            <v>554913</v>
          </cell>
          <cell r="N173">
            <v>2868538</v>
          </cell>
          <cell r="O173">
            <v>23136.25</v>
          </cell>
          <cell r="P173">
            <v>46272.5</v>
          </cell>
          <cell r="Q173">
            <v>23136.25</v>
          </cell>
          <cell r="R173">
            <v>2775993</v>
          </cell>
          <cell r="S173">
            <v>0</v>
          </cell>
          <cell r="T173">
            <v>2775993</v>
          </cell>
          <cell r="U173" t="str">
            <v>0-760-93-411-440-0</v>
          </cell>
        </row>
        <row r="174">
          <cell r="C174" t="str">
            <v>ROBI ISANTO</v>
          </cell>
          <cell r="D174" t="str">
            <v>Awak II (baru 2016)</v>
          </cell>
          <cell r="E174">
            <v>0</v>
          </cell>
          <cell r="F174">
            <v>29</v>
          </cell>
          <cell r="G174">
            <v>2313625</v>
          </cell>
          <cell r="H174">
            <v>0</v>
          </cell>
          <cell r="I174">
            <v>2313625</v>
          </cell>
          <cell r="J174">
            <v>0</v>
          </cell>
          <cell r="K174">
            <v>554913</v>
          </cell>
          <cell r="L174">
            <v>0</v>
          </cell>
          <cell r="M174">
            <v>554913</v>
          </cell>
          <cell r="N174">
            <v>2868538</v>
          </cell>
          <cell r="O174">
            <v>23136.25</v>
          </cell>
          <cell r="P174">
            <v>46272.5</v>
          </cell>
          <cell r="Q174">
            <v>23136.25</v>
          </cell>
          <cell r="R174">
            <v>2775993</v>
          </cell>
          <cell r="S174">
            <v>0</v>
          </cell>
          <cell r="T174">
            <v>2775993</v>
          </cell>
          <cell r="U174" t="str">
            <v>0-760-93-335-190-0</v>
          </cell>
        </row>
        <row r="175">
          <cell r="C175" t="str">
            <v>RUSLAN EFENDI</v>
          </cell>
          <cell r="D175" t="str">
            <v>Awak II (baru 2016)</v>
          </cell>
          <cell r="E175">
            <v>0</v>
          </cell>
          <cell r="F175">
            <v>26</v>
          </cell>
          <cell r="G175">
            <v>2313625</v>
          </cell>
          <cell r="H175">
            <v>0</v>
          </cell>
          <cell r="I175">
            <v>2313625</v>
          </cell>
          <cell r="J175">
            <v>0</v>
          </cell>
          <cell r="K175">
            <v>554913</v>
          </cell>
          <cell r="L175">
            <v>0</v>
          </cell>
          <cell r="M175">
            <v>554913</v>
          </cell>
          <cell r="N175">
            <v>2868538</v>
          </cell>
          <cell r="O175">
            <v>23136.25</v>
          </cell>
          <cell r="P175">
            <v>46272.5</v>
          </cell>
          <cell r="Q175">
            <v>23136.25</v>
          </cell>
          <cell r="R175">
            <v>2775993</v>
          </cell>
          <cell r="S175">
            <v>0</v>
          </cell>
          <cell r="T175">
            <v>2775993</v>
          </cell>
          <cell r="U175" t="str">
            <v>0-760-93-398-420-0</v>
          </cell>
        </row>
        <row r="176">
          <cell r="C176" t="str">
            <v>SAHARUDDIN. Z</v>
          </cell>
          <cell r="D176" t="str">
            <v>Awak II (baru 2016)</v>
          </cell>
          <cell r="E176">
            <v>0</v>
          </cell>
          <cell r="F176">
            <v>25</v>
          </cell>
          <cell r="G176">
            <v>2313625</v>
          </cell>
          <cell r="H176">
            <v>0</v>
          </cell>
          <cell r="I176">
            <v>2313625</v>
          </cell>
          <cell r="J176">
            <v>0</v>
          </cell>
          <cell r="K176">
            <v>554913</v>
          </cell>
          <cell r="L176">
            <v>0</v>
          </cell>
          <cell r="M176">
            <v>554913</v>
          </cell>
          <cell r="N176">
            <v>2868538</v>
          </cell>
          <cell r="O176">
            <v>23136.25</v>
          </cell>
          <cell r="P176">
            <v>46272.5</v>
          </cell>
          <cell r="Q176">
            <v>23136.25</v>
          </cell>
          <cell r="R176">
            <v>2775993</v>
          </cell>
          <cell r="S176">
            <v>0</v>
          </cell>
          <cell r="T176">
            <v>2775993</v>
          </cell>
          <cell r="U176" t="str">
            <v>0-760-93-335-070-0</v>
          </cell>
        </row>
        <row r="177">
          <cell r="C177" t="str">
            <v>SARIPULLAH</v>
          </cell>
          <cell r="D177" t="str">
            <v>Awak II (baru 2016)</v>
          </cell>
          <cell r="E177">
            <v>0</v>
          </cell>
          <cell r="F177">
            <v>22</v>
          </cell>
          <cell r="G177">
            <v>2313625</v>
          </cell>
          <cell r="H177">
            <v>0</v>
          </cell>
          <cell r="I177">
            <v>2313625</v>
          </cell>
          <cell r="J177">
            <v>0</v>
          </cell>
          <cell r="K177">
            <v>554913</v>
          </cell>
          <cell r="L177">
            <v>0</v>
          </cell>
          <cell r="M177">
            <v>554913</v>
          </cell>
          <cell r="N177">
            <v>2868538</v>
          </cell>
          <cell r="O177">
            <v>23136.25</v>
          </cell>
          <cell r="P177">
            <v>46272.5</v>
          </cell>
          <cell r="Q177">
            <v>23136.25</v>
          </cell>
          <cell r="R177">
            <v>2775993</v>
          </cell>
          <cell r="S177">
            <v>0</v>
          </cell>
          <cell r="T177">
            <v>2775993</v>
          </cell>
          <cell r="U177" t="str">
            <v>0-760-93-398-780-0</v>
          </cell>
        </row>
        <row r="178">
          <cell r="C178" t="str">
            <v>M. ASRAR RAHMAN</v>
          </cell>
          <cell r="D178" t="str">
            <v>Awak II (baru 2016)</v>
          </cell>
          <cell r="E178">
            <v>0</v>
          </cell>
          <cell r="F178">
            <v>27</v>
          </cell>
          <cell r="G178">
            <v>2313625</v>
          </cell>
          <cell r="H178">
            <v>0</v>
          </cell>
          <cell r="I178">
            <v>2313625</v>
          </cell>
          <cell r="J178">
            <v>0</v>
          </cell>
          <cell r="K178">
            <v>554913</v>
          </cell>
          <cell r="L178">
            <v>0</v>
          </cell>
          <cell r="M178">
            <v>554913</v>
          </cell>
          <cell r="N178">
            <v>2868538</v>
          </cell>
          <cell r="O178">
            <v>23136.25</v>
          </cell>
          <cell r="P178">
            <v>46272.5</v>
          </cell>
          <cell r="Q178">
            <v>23136.25</v>
          </cell>
          <cell r="R178">
            <v>2775993</v>
          </cell>
          <cell r="S178">
            <v>0</v>
          </cell>
          <cell r="T178">
            <v>2775993</v>
          </cell>
          <cell r="U178" t="str">
            <v>703-40-502520-0</v>
          </cell>
        </row>
        <row r="179">
          <cell r="C179" t="str">
            <v>ASMIR</v>
          </cell>
          <cell r="D179" t="str">
            <v>Awak II (baru 2016)</v>
          </cell>
          <cell r="E179">
            <v>0</v>
          </cell>
          <cell r="F179">
            <v>21</v>
          </cell>
          <cell r="G179">
            <v>2313625</v>
          </cell>
          <cell r="H179">
            <v>0</v>
          </cell>
          <cell r="I179">
            <v>2313625</v>
          </cell>
          <cell r="J179">
            <v>0</v>
          </cell>
          <cell r="K179">
            <v>554913</v>
          </cell>
          <cell r="L179">
            <v>0</v>
          </cell>
          <cell r="M179">
            <v>554913</v>
          </cell>
          <cell r="N179">
            <v>2868538</v>
          </cell>
          <cell r="O179">
            <v>23136.25</v>
          </cell>
          <cell r="P179">
            <v>46272.5</v>
          </cell>
          <cell r="Q179">
            <v>23136.25</v>
          </cell>
          <cell r="R179">
            <v>2775993</v>
          </cell>
          <cell r="S179">
            <v>0</v>
          </cell>
          <cell r="T179">
            <v>2775993</v>
          </cell>
          <cell r="U179" t="str">
            <v>703-40-549310-0</v>
          </cell>
        </row>
        <row r="180">
          <cell r="C180" t="str">
            <v>SULTAN</v>
          </cell>
          <cell r="D180" t="str">
            <v>Awak II (baru 2016)</v>
          </cell>
          <cell r="E180">
            <v>0</v>
          </cell>
          <cell r="F180">
            <v>26</v>
          </cell>
          <cell r="G180">
            <v>2313625</v>
          </cell>
          <cell r="H180">
            <v>0</v>
          </cell>
          <cell r="I180">
            <v>2313625</v>
          </cell>
          <cell r="J180">
            <v>0</v>
          </cell>
          <cell r="K180">
            <v>554913</v>
          </cell>
          <cell r="L180">
            <v>0</v>
          </cell>
          <cell r="M180">
            <v>554913</v>
          </cell>
          <cell r="N180">
            <v>2868538</v>
          </cell>
          <cell r="O180">
            <v>23136.25</v>
          </cell>
          <cell r="P180">
            <v>46272.5</v>
          </cell>
          <cell r="Q180">
            <v>23136.25</v>
          </cell>
          <cell r="R180">
            <v>2775993</v>
          </cell>
          <cell r="S180">
            <v>0</v>
          </cell>
          <cell r="T180">
            <v>2775993</v>
          </cell>
          <cell r="U180" t="str">
            <v>761-05-125060-0</v>
          </cell>
        </row>
        <row r="181">
          <cell r="C181" t="str">
            <v>TAKDIR</v>
          </cell>
          <cell r="D181" t="str">
            <v>Awak II (baru 2016)</v>
          </cell>
          <cell r="E181">
            <v>0</v>
          </cell>
          <cell r="F181">
            <v>26</v>
          </cell>
          <cell r="G181">
            <v>2313625</v>
          </cell>
          <cell r="H181">
            <v>0</v>
          </cell>
          <cell r="I181">
            <v>2313625</v>
          </cell>
          <cell r="J181">
            <v>0</v>
          </cell>
          <cell r="K181">
            <v>554913</v>
          </cell>
          <cell r="L181">
            <v>0</v>
          </cell>
          <cell r="M181">
            <v>554913</v>
          </cell>
          <cell r="N181">
            <v>2868538</v>
          </cell>
          <cell r="O181">
            <v>23136.25</v>
          </cell>
          <cell r="P181">
            <v>46272.5</v>
          </cell>
          <cell r="Q181">
            <v>23136.25</v>
          </cell>
          <cell r="R181">
            <v>2775993</v>
          </cell>
          <cell r="S181">
            <v>0</v>
          </cell>
          <cell r="T181">
            <v>2775993</v>
          </cell>
          <cell r="U181" t="str">
            <v>703-40-067780-0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 17"/>
    </sheetNames>
    <sheetDataSet>
      <sheetData sheetId="0">
        <row r="6">
          <cell r="B6" t="str">
            <v>AHMADI SARAGIH</v>
          </cell>
          <cell r="C6" t="str">
            <v>Pws Utama Operasional</v>
          </cell>
          <cell r="D6" t="str">
            <v>BANK MANDIRI</v>
          </cell>
          <cell r="E6" t="str">
            <v>MEDAN LAPANGAN MERDEKA</v>
          </cell>
          <cell r="F6" t="str">
            <v>106-00-0744705-8</v>
          </cell>
          <cell r="G6">
            <v>25</v>
          </cell>
        </row>
        <row r="7">
          <cell r="B7" t="str">
            <v>HARI PUDJIONO</v>
          </cell>
          <cell r="C7" t="str">
            <v>Koord. Keuangan</v>
          </cell>
          <cell r="D7" t="str">
            <v>BANK MANDIRI</v>
          </cell>
          <cell r="E7" t="str">
            <v>MEDAN LAPANGAN MERDEKA</v>
          </cell>
          <cell r="F7" t="str">
            <v>106-0005341766</v>
          </cell>
          <cell r="G7">
            <v>24</v>
          </cell>
        </row>
        <row r="8">
          <cell r="B8" t="str">
            <v>PIPIT HANDAYANI, SH</v>
          </cell>
          <cell r="C8" t="str">
            <v>Pws. Adm. Umum</v>
          </cell>
          <cell r="D8" t="str">
            <v>BANK MANDIRI</v>
          </cell>
          <cell r="E8" t="str">
            <v>MEDAN LAPANGAN MERDEKA</v>
          </cell>
          <cell r="F8">
            <v>1060005342624</v>
          </cell>
          <cell r="G8">
            <v>25</v>
          </cell>
        </row>
        <row r="9">
          <cell r="B9" t="str">
            <v>RAJIONO</v>
          </cell>
          <cell r="C9" t="str">
            <v>HSE Officer</v>
          </cell>
          <cell r="D9" t="str">
            <v>BANK MANDIRI</v>
          </cell>
          <cell r="E9" t="str">
            <v>MEDAN LAPANGAN MERDEKA</v>
          </cell>
          <cell r="F9">
            <v>1060011204818</v>
          </cell>
          <cell r="G9">
            <v>25</v>
          </cell>
        </row>
        <row r="10">
          <cell r="B10" t="str">
            <v>M. SEVRY R. K SIREGAR</v>
          </cell>
          <cell r="C10" t="str">
            <v>Staf HRD</v>
          </cell>
          <cell r="D10" t="str">
            <v>BANK MANDIRI</v>
          </cell>
          <cell r="E10" t="str">
            <v>MEDAN LAPANGAN MERDEKA</v>
          </cell>
          <cell r="F10">
            <v>9000017727760</v>
          </cell>
          <cell r="G10">
            <v>24</v>
          </cell>
        </row>
        <row r="11">
          <cell r="B11" t="str">
            <v>AIDIL PUTRA</v>
          </cell>
          <cell r="C11" t="str">
            <v>ADM Pola Tarif</v>
          </cell>
          <cell r="D11" t="str">
            <v>BANK MANDIRI</v>
          </cell>
          <cell r="E11" t="str">
            <v>MEDAN LAPANGAN MERDEKA</v>
          </cell>
          <cell r="F11">
            <v>1060005341915</v>
          </cell>
          <cell r="G11">
            <v>24</v>
          </cell>
        </row>
        <row r="12">
          <cell r="B12" t="str">
            <v>RUSMAINI</v>
          </cell>
          <cell r="C12" t="str">
            <v>Adm. Ritase</v>
          </cell>
          <cell r="D12" t="str">
            <v>BANK MANDIRI</v>
          </cell>
          <cell r="E12" t="str">
            <v>MEDAN LAPANGAN MERDEKA</v>
          </cell>
          <cell r="F12" t="str">
            <v>1060009974661</v>
          </cell>
          <cell r="G12">
            <v>24</v>
          </cell>
        </row>
        <row r="13">
          <cell r="B13" t="str">
            <v>ABDULLAH ZAINI, Spi</v>
          </cell>
          <cell r="C13" t="str">
            <v>Pengawas. QQ</v>
          </cell>
          <cell r="D13" t="str">
            <v>BANK MANDIRI</v>
          </cell>
          <cell r="E13" t="str">
            <v>MEDAN LAPANGAN MERDEKA</v>
          </cell>
          <cell r="F13">
            <v>1060005341360</v>
          </cell>
          <cell r="G13">
            <v>24</v>
          </cell>
        </row>
        <row r="14">
          <cell r="B14" t="str">
            <v>BAMBANG IRIANSYAH SITEPU</v>
          </cell>
          <cell r="C14" t="str">
            <v>Ass. Pws Lapangan</v>
          </cell>
          <cell r="D14" t="str">
            <v>BANK MANDIRI</v>
          </cell>
          <cell r="E14" t="str">
            <v>MEDAN LAPANGAN MERDEKA</v>
          </cell>
          <cell r="F14">
            <v>1060005341550</v>
          </cell>
          <cell r="G14">
            <v>0</v>
          </cell>
        </row>
        <row r="15">
          <cell r="B15" t="str">
            <v>ELIDA NURIA</v>
          </cell>
          <cell r="C15" t="str">
            <v>T.Medis Vit To Work</v>
          </cell>
          <cell r="D15" t="str">
            <v>BANK MANDIRI</v>
          </cell>
          <cell r="E15" t="str">
            <v>MEDAN LAPANGAN MERDEKA</v>
          </cell>
          <cell r="F15" t="str">
            <v>106-00-1179533-6</v>
          </cell>
          <cell r="G15">
            <v>24</v>
          </cell>
        </row>
        <row r="16">
          <cell r="B16" t="str">
            <v>YESICA OZINAWA</v>
          </cell>
          <cell r="C16" t="str">
            <v>T.Medis Vit To Work</v>
          </cell>
          <cell r="D16" t="str">
            <v>BANK MANDIRI</v>
          </cell>
          <cell r="E16" t="str">
            <v>MEDAN LAPANGAN MERDEKA</v>
          </cell>
          <cell r="F16" t="str">
            <v>106-00-1179488-3</v>
          </cell>
          <cell r="G16">
            <v>24</v>
          </cell>
        </row>
        <row r="17">
          <cell r="B17" t="str">
            <v>TARJON SITORUS</v>
          </cell>
          <cell r="C17" t="str">
            <v>Ass. Pws Lapangan</v>
          </cell>
          <cell r="D17" t="str">
            <v>BANK MANDIRI</v>
          </cell>
          <cell r="E17" t="str">
            <v>MEDAN LAPANGAN MERDEKA</v>
          </cell>
          <cell r="F17">
            <v>1060005345148</v>
          </cell>
          <cell r="G17">
            <v>24</v>
          </cell>
        </row>
        <row r="18">
          <cell r="B18" t="str">
            <v>BUSTAMI ARIFIN SIREGAR</v>
          </cell>
          <cell r="C18" t="str">
            <v>Ass. Pws Lapangan</v>
          </cell>
          <cell r="D18" t="str">
            <v>BANK MANDIRI</v>
          </cell>
          <cell r="E18" t="str">
            <v>MEDAN LAPANGAN MERDEKA</v>
          </cell>
          <cell r="F18" t="str">
            <v>106-00-11911701</v>
          </cell>
          <cell r="G18">
            <v>24</v>
          </cell>
        </row>
        <row r="19">
          <cell r="B19" t="str">
            <v>DEDY WAHYUDI</v>
          </cell>
          <cell r="C19" t="str">
            <v>Ass. Pws Lapangan</v>
          </cell>
          <cell r="D19" t="str">
            <v>BANK MANDIRI</v>
          </cell>
          <cell r="E19" t="str">
            <v>MEDAN LAPANGAN MERDEKA</v>
          </cell>
          <cell r="F19" t="str">
            <v>106-00-11911693</v>
          </cell>
          <cell r="G19">
            <v>24</v>
          </cell>
        </row>
        <row r="20">
          <cell r="B20" t="str">
            <v>M ARIEF BUDIMAN</v>
          </cell>
          <cell r="C20" t="str">
            <v>Ass. Pws Lapangan</v>
          </cell>
          <cell r="D20" t="str">
            <v>BANK MANDIRI</v>
          </cell>
          <cell r="E20" t="str">
            <v>MEDAN LAPANGAN MERDEKA</v>
          </cell>
          <cell r="F20" t="str">
            <v>106-00-0518036-2</v>
          </cell>
          <cell r="G20">
            <v>24</v>
          </cell>
        </row>
        <row r="21">
          <cell r="B21" t="str">
            <v>MIKA HELMANDO SILALAHI</v>
          </cell>
          <cell r="C21" t="str">
            <v>Ass. Pws Lapangan</v>
          </cell>
          <cell r="D21" t="str">
            <v>BANK MANDIRI</v>
          </cell>
          <cell r="E21" t="str">
            <v>MEDAN LAPANGAN MERDEKA</v>
          </cell>
          <cell r="F21" t="str">
            <v>106-00-11911677</v>
          </cell>
          <cell r="G21">
            <v>24</v>
          </cell>
        </row>
        <row r="22">
          <cell r="B22" t="str">
            <v>JUMAIN</v>
          </cell>
          <cell r="C22" t="str">
            <v>Ass. Pws Lapangan</v>
          </cell>
          <cell r="D22" t="str">
            <v>BANK MANDIRI</v>
          </cell>
          <cell r="E22" t="str">
            <v>MEDAN LAPANGAN MERDEKA</v>
          </cell>
          <cell r="F22" t="str">
            <v>106-0011238600</v>
          </cell>
          <cell r="G22">
            <v>24</v>
          </cell>
        </row>
        <row r="23">
          <cell r="B23" t="str">
            <v>PARLINDUNGAN PURBA</v>
          </cell>
          <cell r="C23" t="str">
            <v>DISCPATCHTER</v>
          </cell>
          <cell r="D23" t="str">
            <v>BANK MANDIRI</v>
          </cell>
          <cell r="E23" t="str">
            <v>MEDAN LAPANGAN MERDEKA</v>
          </cell>
          <cell r="F23">
            <v>1060011204826</v>
          </cell>
          <cell r="G23">
            <v>24</v>
          </cell>
        </row>
        <row r="24">
          <cell r="B24" t="str">
            <v>AHMAD ALI NAFIAH</v>
          </cell>
          <cell r="C24" t="str">
            <v>Adm. Mekanik</v>
          </cell>
          <cell r="D24" t="str">
            <v>BANK MANDIRI</v>
          </cell>
          <cell r="E24" t="str">
            <v>MEDAN LAPANGAN MERDEKA</v>
          </cell>
          <cell r="F24" t="str">
            <v>1060011204834</v>
          </cell>
          <cell r="G24">
            <v>24</v>
          </cell>
        </row>
        <row r="25">
          <cell r="B25" t="str">
            <v>FILOSOFIA LUBIS</v>
          </cell>
          <cell r="C25" t="str">
            <v>Adm QQ</v>
          </cell>
          <cell r="D25" t="str">
            <v>BANK MANDIRI</v>
          </cell>
          <cell r="E25" t="str">
            <v>MEDAN LAPANGAN MERDEKA</v>
          </cell>
          <cell r="F25" t="str">
            <v>1060005257855</v>
          </cell>
          <cell r="G25">
            <v>19</v>
          </cell>
        </row>
        <row r="26">
          <cell r="B26" t="str">
            <v>LITA FARDIATI</v>
          </cell>
          <cell r="C26" t="str">
            <v>Adm. Mekanik</v>
          </cell>
          <cell r="D26" t="str">
            <v>BANK MANDIRI</v>
          </cell>
          <cell r="E26" t="str">
            <v>MEDAN LAPANGAN MERDEKA</v>
          </cell>
          <cell r="F26" t="str">
            <v>9000014770227</v>
          </cell>
          <cell r="G26">
            <v>24</v>
          </cell>
        </row>
        <row r="27">
          <cell r="B27" t="str">
            <v>LIZA HAMDAYANI</v>
          </cell>
          <cell r="C27" t="str">
            <v>DISCPATCHTER</v>
          </cell>
          <cell r="D27" t="str">
            <v>BANK MANDIRI</v>
          </cell>
          <cell r="E27" t="str">
            <v>MEDAN LAPANGAN MERDEKA</v>
          </cell>
          <cell r="F27" t="str">
            <v>9000017729139</v>
          </cell>
          <cell r="G27">
            <v>24</v>
          </cell>
        </row>
        <row r="28">
          <cell r="B28" t="str">
            <v>WINDI WIBOWO</v>
          </cell>
          <cell r="C28" t="str">
            <v>IT CHAMP</v>
          </cell>
          <cell r="D28" t="str">
            <v>BANK MANDIRI</v>
          </cell>
          <cell r="E28" t="str">
            <v>MEDAN LAPANGAN MERDEKA</v>
          </cell>
          <cell r="F28" t="str">
            <v>9000017728941</v>
          </cell>
          <cell r="G28">
            <v>24</v>
          </cell>
        </row>
        <row r="29">
          <cell r="B29" t="str">
            <v>HENDRIK PRAMONO</v>
          </cell>
          <cell r="C29" t="str">
            <v>Ass. Pws Lapangan</v>
          </cell>
          <cell r="D29" t="str">
            <v>BANK MANDIRI</v>
          </cell>
          <cell r="E29" t="str">
            <v>MEDAN LAPANGAN MERDEKA</v>
          </cell>
          <cell r="F29" t="str">
            <v>1060005364438</v>
          </cell>
          <cell r="G29">
            <v>24</v>
          </cell>
        </row>
        <row r="30">
          <cell r="B30" t="str">
            <v>DIANA MONA UTARI HUTAPEA</v>
          </cell>
          <cell r="C30" t="str">
            <v>Staf HRD</v>
          </cell>
          <cell r="D30" t="str">
            <v>BANK MANDIRI</v>
          </cell>
          <cell r="E30" t="str">
            <v>MEDAN LAPANGAN MERDEKA</v>
          </cell>
          <cell r="F30">
            <v>1060010529868</v>
          </cell>
          <cell r="G30">
            <v>21</v>
          </cell>
        </row>
        <row r="31">
          <cell r="B31" t="str">
            <v>MHD YUSUF</v>
          </cell>
          <cell r="C31" t="str">
            <v>DISCPATCHTER</v>
          </cell>
          <cell r="D31" t="str">
            <v>BANK MANDIRI</v>
          </cell>
          <cell r="E31" t="str">
            <v>MEDAN LAPANGAN MERDEKA</v>
          </cell>
          <cell r="F31">
            <v>1520010570444</v>
          </cell>
          <cell r="G31">
            <v>24</v>
          </cell>
        </row>
        <row r="32">
          <cell r="B32" t="str">
            <v>MAWARDI</v>
          </cell>
          <cell r="C32" t="str">
            <v>Ka. Mekanik</v>
          </cell>
          <cell r="D32" t="str">
            <v>BANK MANDIRI</v>
          </cell>
          <cell r="E32" t="str">
            <v>MEDAN LAPANGAN MERDEKA</v>
          </cell>
          <cell r="F32" t="str">
            <v>106-0011236174</v>
          </cell>
          <cell r="G32">
            <v>24</v>
          </cell>
        </row>
        <row r="33">
          <cell r="B33" t="str">
            <v>AGUS SUSANTO</v>
          </cell>
          <cell r="C33" t="str">
            <v>Adm. Mekanik/Ban</v>
          </cell>
          <cell r="D33" t="str">
            <v>BANK MANDIRI</v>
          </cell>
          <cell r="E33" t="str">
            <v>MEDAN LAPANGAN MERDEKA</v>
          </cell>
          <cell r="F33" t="str">
            <v>1060007389011</v>
          </cell>
          <cell r="G33">
            <v>24</v>
          </cell>
        </row>
        <row r="34">
          <cell r="B34" t="str">
            <v>SYAWALUDDIN</v>
          </cell>
          <cell r="C34" t="str">
            <v>Ast QQ/G. Keper</v>
          </cell>
          <cell r="D34" t="str">
            <v>BANK MANDIRI</v>
          </cell>
          <cell r="E34" t="str">
            <v>MEDAN LAPANGAN MERDEKA</v>
          </cell>
          <cell r="F34" t="str">
            <v>1060007960142</v>
          </cell>
          <cell r="G34">
            <v>24</v>
          </cell>
        </row>
        <row r="35">
          <cell r="B35" t="str">
            <v>RIZKI ANWAR</v>
          </cell>
          <cell r="C35" t="str">
            <v>ADM MOE (GPS)</v>
          </cell>
          <cell r="D35" t="str">
            <v>BANK MANDIRI</v>
          </cell>
          <cell r="E35" t="str">
            <v>MEDAN LAPANGAN MERDEKA</v>
          </cell>
          <cell r="F35" t="str">
            <v>106-0011236729</v>
          </cell>
          <cell r="G35">
            <v>24</v>
          </cell>
        </row>
        <row r="36">
          <cell r="B36" t="str">
            <v>GUNARDI</v>
          </cell>
          <cell r="C36" t="str">
            <v>Mekanik</v>
          </cell>
          <cell r="D36" t="str">
            <v>BANK MANDIRI</v>
          </cell>
          <cell r="E36" t="str">
            <v>MEDAN LAPANGAN MERDEKA</v>
          </cell>
          <cell r="F36">
            <v>1060005343796</v>
          </cell>
          <cell r="G36">
            <v>24</v>
          </cell>
        </row>
        <row r="37">
          <cell r="B37" t="str">
            <v>SULAIMAN</v>
          </cell>
          <cell r="C37" t="str">
            <v>Costumer Service</v>
          </cell>
          <cell r="D37" t="str">
            <v>BANK MANDIRI</v>
          </cell>
          <cell r="E37" t="str">
            <v>MEDAN LAPANGAN MERDEKA</v>
          </cell>
          <cell r="F37" t="str">
            <v>106-0011241869</v>
          </cell>
          <cell r="G37">
            <v>24</v>
          </cell>
        </row>
        <row r="38">
          <cell r="B38" t="str">
            <v>ROY PRATAMA SILAEN</v>
          </cell>
          <cell r="C38" t="str">
            <v>Adm. Ritase</v>
          </cell>
          <cell r="D38" t="str">
            <v>BANK MANDIRI</v>
          </cell>
          <cell r="E38" t="str">
            <v>MEDAN LAPANGAN MERDEKA</v>
          </cell>
          <cell r="F38" t="str">
            <v>9000015106231</v>
          </cell>
          <cell r="G38">
            <v>24</v>
          </cell>
        </row>
        <row r="39">
          <cell r="B39" t="str">
            <v>HASBUIN</v>
          </cell>
          <cell r="C39" t="str">
            <v>DISCPATCHTER</v>
          </cell>
          <cell r="D39" t="str">
            <v>BANK MANDIRI</v>
          </cell>
          <cell r="E39" t="str">
            <v>MEDAN LAPANGAN MERDEKA</v>
          </cell>
          <cell r="F39" t="str">
            <v>106-0011263616</v>
          </cell>
          <cell r="G39">
            <v>24</v>
          </cell>
        </row>
        <row r="40">
          <cell r="B40" t="str">
            <v>ISMAIL BUGIS</v>
          </cell>
          <cell r="C40" t="str">
            <v>Adm Umum</v>
          </cell>
          <cell r="D40" t="str">
            <v>BANK MANDIRI</v>
          </cell>
          <cell r="E40" t="str">
            <v>MEDAN LAPANGAN MERDEKA</v>
          </cell>
          <cell r="F40">
            <v>1060011247593</v>
          </cell>
          <cell r="G40">
            <v>24</v>
          </cell>
        </row>
        <row r="41">
          <cell r="B41" t="str">
            <v>SUBANDI YUMAIDA</v>
          </cell>
          <cell r="C41" t="str">
            <v>Costumer Service</v>
          </cell>
          <cell r="D41" t="str">
            <v>BANK MANDIRI</v>
          </cell>
          <cell r="E41" t="str">
            <v>MEDAN LAPANGAN MERDEKA</v>
          </cell>
          <cell r="F41" t="str">
            <v>106-0011237388</v>
          </cell>
          <cell r="G41">
            <v>24</v>
          </cell>
        </row>
        <row r="42">
          <cell r="B42" t="str">
            <v>TUAH SAMUEL PISON S</v>
          </cell>
          <cell r="C42" t="str">
            <v>ADM MOE (GPS)</v>
          </cell>
          <cell r="D42" t="str">
            <v>BANK MANDIRI</v>
          </cell>
          <cell r="E42" t="str">
            <v>MEDAN LAPANGAN MERDEKA</v>
          </cell>
          <cell r="F42" t="str">
            <v>106-00-1200452-2</v>
          </cell>
          <cell r="G42">
            <v>24</v>
          </cell>
        </row>
        <row r="43">
          <cell r="B43" t="str">
            <v>M. HARRIS</v>
          </cell>
          <cell r="C43" t="str">
            <v>Cleaning Service</v>
          </cell>
          <cell r="D43" t="str">
            <v>BANK MANDIRI</v>
          </cell>
          <cell r="E43" t="str">
            <v>MEDAN LAPANGAN MERDEKA</v>
          </cell>
          <cell r="F43" t="str">
            <v>106-0011236232</v>
          </cell>
          <cell r="G43">
            <v>24</v>
          </cell>
        </row>
        <row r="44">
          <cell r="B44" t="str">
            <v>ABDUL KADIR JAILANI</v>
          </cell>
          <cell r="C44" t="str">
            <v>AWAK II</v>
          </cell>
          <cell r="D44" t="str">
            <v>BANK MANDIRI</v>
          </cell>
          <cell r="E44" t="str">
            <v>MEDAN LAPANGAN MERDEKA</v>
          </cell>
          <cell r="F44" t="str">
            <v>106-0011244590</v>
          </cell>
          <cell r="G44">
            <v>23</v>
          </cell>
        </row>
        <row r="45">
          <cell r="B45" t="str">
            <v>ABDULLAH HASYIM</v>
          </cell>
          <cell r="C45" t="str">
            <v>AWAK II</v>
          </cell>
          <cell r="D45" t="str">
            <v>BANK MANDIRI</v>
          </cell>
          <cell r="E45" t="str">
            <v>MEDAN LAPANGAN MERDEKA</v>
          </cell>
          <cell r="F45" t="str">
            <v>106-0011236083</v>
          </cell>
          <cell r="G45">
            <v>23</v>
          </cell>
        </row>
        <row r="46">
          <cell r="B46" t="str">
            <v>ACHMAD HARAMAIN</v>
          </cell>
          <cell r="C46" t="str">
            <v>AWAK II</v>
          </cell>
          <cell r="D46" t="str">
            <v>BANK MANDIRI</v>
          </cell>
          <cell r="E46" t="str">
            <v>MEDAN LAPANGAN MERDEKA</v>
          </cell>
          <cell r="F46" t="str">
            <v>106-0007276408</v>
          </cell>
          <cell r="G46">
            <v>23</v>
          </cell>
        </row>
        <row r="47">
          <cell r="B47" t="str">
            <v>Ade Fitria</v>
          </cell>
          <cell r="C47" t="str">
            <v>AWAK II</v>
          </cell>
          <cell r="D47" t="str">
            <v>BANK MANDIRI</v>
          </cell>
          <cell r="E47" t="str">
            <v>MEDAN LAPANGAN MERDEKA</v>
          </cell>
          <cell r="F47">
            <v>1060011238477</v>
          </cell>
          <cell r="G47">
            <v>23</v>
          </cell>
        </row>
        <row r="48">
          <cell r="B48" t="str">
            <v>ADE IRAWAN NST</v>
          </cell>
          <cell r="C48" t="str">
            <v>AWAK II</v>
          </cell>
          <cell r="D48" t="str">
            <v>BANK MANDIRI</v>
          </cell>
          <cell r="E48" t="str">
            <v>MEDAN LAPANGAN MERDEKA</v>
          </cell>
          <cell r="F48" t="str">
            <v>106-0011235614</v>
          </cell>
          <cell r="G48">
            <v>23</v>
          </cell>
        </row>
        <row r="49">
          <cell r="B49" t="str">
            <v>ADELIL FEBRI</v>
          </cell>
          <cell r="C49" t="str">
            <v>AWAK II</v>
          </cell>
          <cell r="D49" t="str">
            <v>BANK MANDIRI</v>
          </cell>
          <cell r="E49" t="str">
            <v>MEDAN LAPANGAN MERDEKA</v>
          </cell>
          <cell r="F49" t="str">
            <v>1060011702423</v>
          </cell>
          <cell r="G49">
            <v>23</v>
          </cell>
        </row>
        <row r="50">
          <cell r="B50" t="str">
            <v>ADI SUPRAPTO</v>
          </cell>
          <cell r="C50" t="str">
            <v>AWAK II</v>
          </cell>
          <cell r="D50" t="str">
            <v>BANK MANDIRI</v>
          </cell>
          <cell r="E50" t="str">
            <v>MEDAN LAPANGAN MERDEKA</v>
          </cell>
          <cell r="F50">
            <v>1060011237164</v>
          </cell>
          <cell r="G50">
            <v>23</v>
          </cell>
        </row>
        <row r="51">
          <cell r="B51" t="str">
            <v>Agus Effendi</v>
          </cell>
          <cell r="C51" t="str">
            <v>AWAK II</v>
          </cell>
          <cell r="D51" t="str">
            <v>BANK MANDIRI</v>
          </cell>
          <cell r="E51" t="str">
            <v>MEDAN LAPANGAN MERDEKA</v>
          </cell>
          <cell r="F51" t="str">
            <v>106-00-1182036-5</v>
          </cell>
          <cell r="G51">
            <v>23</v>
          </cell>
        </row>
        <row r="52">
          <cell r="B52" t="str">
            <v>AGUS PRANOTO</v>
          </cell>
          <cell r="C52" t="str">
            <v>AWAK II</v>
          </cell>
          <cell r="D52" t="str">
            <v>BANK MANDIRI</v>
          </cell>
          <cell r="E52" t="str">
            <v>MEDAN LAPANGAN MERDEKA</v>
          </cell>
          <cell r="F52" t="str">
            <v>106-0011241737</v>
          </cell>
          <cell r="G52">
            <v>23</v>
          </cell>
        </row>
        <row r="53">
          <cell r="B53" t="str">
            <v>AGUS SAFRIZAL</v>
          </cell>
          <cell r="C53" t="str">
            <v>AWAK II</v>
          </cell>
          <cell r="D53" t="str">
            <v>BANK MANDIRI</v>
          </cell>
          <cell r="E53" t="str">
            <v>MEDAN LAPANGAN MERDEKA</v>
          </cell>
          <cell r="F53" t="str">
            <v>9000034346032</v>
          </cell>
          <cell r="G53">
            <v>23</v>
          </cell>
        </row>
        <row r="54">
          <cell r="B54" t="str">
            <v>AGUS SALIM (B)</v>
          </cell>
          <cell r="C54" t="str">
            <v>AWAK II</v>
          </cell>
          <cell r="D54" t="str">
            <v>BANK MANDIRI</v>
          </cell>
          <cell r="E54" t="str">
            <v>MEDAN LAPANGAN MERDEKA</v>
          </cell>
          <cell r="F54" t="str">
            <v>900001 7724114</v>
          </cell>
          <cell r="G54">
            <v>4</v>
          </cell>
        </row>
        <row r="55">
          <cell r="B55" t="str">
            <v>AGUS SALIM BUSTAMI</v>
          </cell>
          <cell r="C55" t="str">
            <v>AWAK II</v>
          </cell>
          <cell r="D55" t="str">
            <v>BANK MANDIRI</v>
          </cell>
          <cell r="E55" t="str">
            <v>MEDAN LAPANGAN MERDEKA</v>
          </cell>
          <cell r="F55" t="str">
            <v>9000034345976</v>
          </cell>
          <cell r="G55">
            <v>23</v>
          </cell>
        </row>
        <row r="56">
          <cell r="B56" t="str">
            <v>AGUS SALIM USMAN</v>
          </cell>
          <cell r="C56" t="str">
            <v>AWAK II</v>
          </cell>
          <cell r="D56" t="str">
            <v>BANK MANDIRI</v>
          </cell>
          <cell r="E56" t="str">
            <v>MEDAN LAPANGAN MERDEKA</v>
          </cell>
          <cell r="F56" t="str">
            <v>9000034348673</v>
          </cell>
          <cell r="G56">
            <v>23</v>
          </cell>
        </row>
        <row r="57">
          <cell r="B57" t="str">
            <v>AGUS SISWANTO</v>
          </cell>
          <cell r="C57" t="str">
            <v>AWAK II</v>
          </cell>
          <cell r="D57" t="str">
            <v>BANK MANDIRI</v>
          </cell>
          <cell r="E57" t="str">
            <v>MEDAN LAPANGAN MERDEKA</v>
          </cell>
          <cell r="F57" t="str">
            <v>106-0011236562</v>
          </cell>
          <cell r="G57">
            <v>23</v>
          </cell>
        </row>
        <row r="58">
          <cell r="B58" t="str">
            <v>AHMAD NURSYARI</v>
          </cell>
          <cell r="C58" t="str">
            <v>AWAK II</v>
          </cell>
          <cell r="D58" t="str">
            <v>BANK MANDIRI</v>
          </cell>
          <cell r="E58" t="str">
            <v>MEDAN LAPANGAN MERDEKA</v>
          </cell>
          <cell r="F58">
            <v>1060011231993</v>
          </cell>
          <cell r="G58">
            <v>13</v>
          </cell>
        </row>
        <row r="59">
          <cell r="B59" t="str">
            <v>AHMAD TAUFIK SIMANUGKALIT</v>
          </cell>
          <cell r="C59" t="str">
            <v>AWAK II</v>
          </cell>
          <cell r="D59" t="str">
            <v>BANK MANDIRI</v>
          </cell>
          <cell r="E59" t="str">
            <v>MEDAN LAPANGAN MERDEKA</v>
          </cell>
          <cell r="F59">
            <v>1060011228056</v>
          </cell>
          <cell r="G59">
            <v>23</v>
          </cell>
        </row>
        <row r="60">
          <cell r="B60" t="str">
            <v>ALBERT TOBING</v>
          </cell>
          <cell r="C60" t="str">
            <v>AWAK II</v>
          </cell>
          <cell r="D60" t="str">
            <v>BANK MANDIRI</v>
          </cell>
          <cell r="E60" t="str">
            <v>MEDAN LAPANGAN MERDEKA</v>
          </cell>
          <cell r="F60" t="str">
            <v>106-0011236216</v>
          </cell>
          <cell r="G60">
            <v>23</v>
          </cell>
        </row>
        <row r="61">
          <cell r="B61" t="str">
            <v>ALFIAN TANJUNG</v>
          </cell>
          <cell r="C61" t="str">
            <v>AWAK II</v>
          </cell>
          <cell r="D61" t="str">
            <v>BANK MANDIRI</v>
          </cell>
          <cell r="E61" t="str">
            <v>MEDAN LAPANGAN MERDEKA</v>
          </cell>
          <cell r="F61" t="str">
            <v>106-0011235721</v>
          </cell>
          <cell r="G61">
            <v>23</v>
          </cell>
        </row>
        <row r="62">
          <cell r="B62" t="str">
            <v>ALI AMSYAH SINAGA</v>
          </cell>
          <cell r="C62" t="str">
            <v>AWAK II</v>
          </cell>
          <cell r="D62" t="str">
            <v>BANK MANDIRI</v>
          </cell>
          <cell r="E62" t="str">
            <v>MEDAN LAPANGAN MERDEKA</v>
          </cell>
          <cell r="F62" t="str">
            <v>1060011481895</v>
          </cell>
          <cell r="G62">
            <v>23</v>
          </cell>
        </row>
        <row r="63">
          <cell r="B63" t="str">
            <v>ALI SAKTI GURNING</v>
          </cell>
          <cell r="C63" t="str">
            <v>AWAK II</v>
          </cell>
          <cell r="D63" t="str">
            <v>BANK MANDIRI</v>
          </cell>
          <cell r="E63" t="str">
            <v>MEDAN LAPANGAN MERDEKA</v>
          </cell>
          <cell r="F63">
            <v>1060011215418</v>
          </cell>
          <cell r="G63">
            <v>23</v>
          </cell>
        </row>
        <row r="64">
          <cell r="B64" t="str">
            <v>ALUN SUMANTO</v>
          </cell>
          <cell r="C64" t="str">
            <v>AWAK II</v>
          </cell>
          <cell r="D64" t="str">
            <v>BANK MANDIRI</v>
          </cell>
          <cell r="E64" t="str">
            <v>MEDAN LAPANGAN MERDEKA</v>
          </cell>
          <cell r="F64" t="str">
            <v>106-0011235515</v>
          </cell>
          <cell r="G64">
            <v>23</v>
          </cell>
        </row>
        <row r="65">
          <cell r="B65" t="str">
            <v>ANDI IRAWAN</v>
          </cell>
          <cell r="C65" t="str">
            <v>AWAK II</v>
          </cell>
          <cell r="D65" t="str">
            <v>BANK MANDIRI</v>
          </cell>
          <cell r="E65" t="str">
            <v>MEDAN LAPANGAN MERDEKA</v>
          </cell>
          <cell r="F65">
            <v>1060011204859</v>
          </cell>
          <cell r="G65">
            <v>23</v>
          </cell>
        </row>
        <row r="66">
          <cell r="B66" t="str">
            <v>ANDREAS SIHITE</v>
          </cell>
          <cell r="C66" t="str">
            <v>AWAK II</v>
          </cell>
          <cell r="D66" t="str">
            <v>BANK MANDIRI</v>
          </cell>
          <cell r="E66" t="str">
            <v>MEDAN LAPANGAN MERDEKA</v>
          </cell>
          <cell r="F66">
            <v>1060011250787</v>
          </cell>
          <cell r="G66">
            <v>23</v>
          </cell>
        </row>
        <row r="67">
          <cell r="B67" t="str">
            <v>Andi Irwansyah Husain</v>
          </cell>
          <cell r="C67" t="str">
            <v>AWAK II</v>
          </cell>
          <cell r="D67" t="str">
            <v>BANK MANDIRI</v>
          </cell>
          <cell r="E67" t="str">
            <v>MEDAN LAPANGAN MERDEKA</v>
          </cell>
          <cell r="F67" t="str">
            <v>106-00-1181612-4</v>
          </cell>
          <cell r="G67">
            <v>23</v>
          </cell>
        </row>
        <row r="68">
          <cell r="B68" t="str">
            <v>ANDI RAHMADANI</v>
          </cell>
          <cell r="C68" t="str">
            <v>AWAK II</v>
          </cell>
          <cell r="D68" t="str">
            <v>BANK MANDIRI</v>
          </cell>
          <cell r="E68" t="str">
            <v>MEDAN LAPANGAN MERDEKA</v>
          </cell>
          <cell r="F68">
            <v>1060011212316</v>
          </cell>
          <cell r="G68">
            <v>23</v>
          </cell>
        </row>
        <row r="69">
          <cell r="B69" t="str">
            <v>ARDI SUKONO</v>
          </cell>
          <cell r="C69" t="str">
            <v>AWAK II</v>
          </cell>
          <cell r="D69" t="str">
            <v>BANK MANDIRI</v>
          </cell>
          <cell r="E69" t="str">
            <v>MEDAN LAPANGAN MERDEKA</v>
          </cell>
          <cell r="F69" t="str">
            <v>1060011698811</v>
          </cell>
          <cell r="G69">
            <v>23</v>
          </cell>
        </row>
        <row r="70">
          <cell r="B70" t="str">
            <v>ARDIANSYAH</v>
          </cell>
          <cell r="C70" t="str">
            <v>AWAK II</v>
          </cell>
          <cell r="D70" t="str">
            <v>BANK MANDIRI</v>
          </cell>
          <cell r="E70" t="str">
            <v>MEDAN LAPANGAN MERDEKA</v>
          </cell>
          <cell r="F70" t="str">
            <v>9000034345943</v>
          </cell>
          <cell r="G70">
            <v>23</v>
          </cell>
        </row>
        <row r="71">
          <cell r="B71" t="str">
            <v>ARIANTO PAISAN</v>
          </cell>
          <cell r="C71" t="str">
            <v>AWAK II</v>
          </cell>
          <cell r="D71" t="str">
            <v>BANK MANDIRI</v>
          </cell>
          <cell r="E71" t="str">
            <v>MEDAN LAPANGAN MERDEKA</v>
          </cell>
          <cell r="F71" t="str">
            <v>9000034345992</v>
          </cell>
          <cell r="G71">
            <v>23</v>
          </cell>
        </row>
        <row r="72">
          <cell r="B72" t="str">
            <v>ARMANSYAH</v>
          </cell>
          <cell r="C72" t="str">
            <v>AWAK II</v>
          </cell>
          <cell r="D72" t="str">
            <v>BANK MANDIRI</v>
          </cell>
          <cell r="E72" t="str">
            <v>MEDAN LAPANGAN MERDEKA</v>
          </cell>
          <cell r="F72">
            <v>1060011238584</v>
          </cell>
          <cell r="G72">
            <v>23</v>
          </cell>
        </row>
        <row r="73">
          <cell r="B73" t="str">
            <v>ASNAWI</v>
          </cell>
          <cell r="C73" t="str">
            <v>AWAK II</v>
          </cell>
          <cell r="D73" t="str">
            <v>BANK MANDIRI</v>
          </cell>
          <cell r="E73" t="str">
            <v>MEDAN LAPANGAN MERDEKA</v>
          </cell>
          <cell r="F73" t="str">
            <v>106-0011263582</v>
          </cell>
          <cell r="G73">
            <v>23</v>
          </cell>
        </row>
        <row r="74">
          <cell r="B74" t="str">
            <v>ASRIL SAIDI</v>
          </cell>
          <cell r="C74" t="str">
            <v>AWAK II</v>
          </cell>
          <cell r="D74" t="str">
            <v>BANK MANDIRI</v>
          </cell>
          <cell r="E74" t="str">
            <v>MEDAN LAPANGAN MERDEKA</v>
          </cell>
          <cell r="F74" t="str">
            <v>9000034345901</v>
          </cell>
          <cell r="G74">
            <v>23</v>
          </cell>
        </row>
        <row r="75">
          <cell r="B75" t="str">
            <v>ASTOM SITORUS</v>
          </cell>
          <cell r="C75" t="str">
            <v>AWAK II</v>
          </cell>
          <cell r="D75" t="str">
            <v>BANK MANDIRI</v>
          </cell>
          <cell r="E75" t="str">
            <v>MEDAN LAPANGAN MERDEKA</v>
          </cell>
          <cell r="F75" t="str">
            <v>106-0011244574</v>
          </cell>
          <cell r="G75">
            <v>7</v>
          </cell>
        </row>
        <row r="76">
          <cell r="B76" t="str">
            <v>BAMBANG JULIAN TONNY</v>
          </cell>
          <cell r="C76" t="str">
            <v>AWAK II</v>
          </cell>
          <cell r="D76" t="str">
            <v>BANK MANDIRI</v>
          </cell>
          <cell r="E76" t="str">
            <v>MEDAN LAPANGAN MERDEKA</v>
          </cell>
          <cell r="F76" t="str">
            <v>106-0011236539</v>
          </cell>
          <cell r="G76">
            <v>23</v>
          </cell>
        </row>
        <row r="77">
          <cell r="B77" t="str">
            <v>BENY SIHITE</v>
          </cell>
          <cell r="C77" t="str">
            <v>AWAK II</v>
          </cell>
          <cell r="D77" t="str">
            <v>BANK MANDIRI</v>
          </cell>
          <cell r="E77" t="str">
            <v>MEDAN LAPANGAN MERDEKA</v>
          </cell>
          <cell r="F77">
            <v>1060005343549</v>
          </cell>
          <cell r="G77">
            <v>23</v>
          </cell>
        </row>
        <row r="78">
          <cell r="B78" t="str">
            <v>BERTO PARLUHUTAN BAKO</v>
          </cell>
          <cell r="C78" t="str">
            <v>AWAK II</v>
          </cell>
          <cell r="D78" t="str">
            <v>BANK MANDIRI</v>
          </cell>
          <cell r="E78" t="str">
            <v>MEDAN LAPANGAN MERDEKA</v>
          </cell>
          <cell r="F78" t="str">
            <v>1060007824728</v>
          </cell>
          <cell r="G78">
            <v>23</v>
          </cell>
        </row>
        <row r="79">
          <cell r="B79" t="str">
            <v>BOBBY HARYANTO</v>
          </cell>
          <cell r="C79" t="str">
            <v>AWAK II</v>
          </cell>
          <cell r="D79" t="str">
            <v>BANK MANDIRI</v>
          </cell>
          <cell r="E79" t="str">
            <v>MEDAN LAPANGAN MERDEKA</v>
          </cell>
          <cell r="F79" t="str">
            <v>106-0011235713</v>
          </cell>
          <cell r="G79">
            <v>23</v>
          </cell>
        </row>
        <row r="80">
          <cell r="B80" t="str">
            <v>BURHANUDDIN</v>
          </cell>
          <cell r="C80" t="str">
            <v>AWAK II</v>
          </cell>
          <cell r="D80" t="str">
            <v>BANK MANDIRI</v>
          </cell>
          <cell r="E80" t="str">
            <v>MEDAN LAPANGAN MERDEKA</v>
          </cell>
          <cell r="F80" t="str">
            <v>106-0005362218</v>
          </cell>
          <cell r="G80">
            <v>23</v>
          </cell>
        </row>
        <row r="81">
          <cell r="B81" t="str">
            <v>CHAIRIL SULANO</v>
          </cell>
          <cell r="C81" t="str">
            <v>AWAK II</v>
          </cell>
          <cell r="D81" t="str">
            <v>BANK MANDIRI</v>
          </cell>
          <cell r="E81" t="str">
            <v>MEDAN LAPANGAN MERDEKA</v>
          </cell>
          <cell r="F81" t="str">
            <v>106-0011215491</v>
          </cell>
          <cell r="G81">
            <v>23</v>
          </cell>
        </row>
        <row r="82">
          <cell r="B82" t="str">
            <v>CHANDRA ADRIANUS SIDABUTAR</v>
          </cell>
          <cell r="C82" t="str">
            <v>AWAK II</v>
          </cell>
          <cell r="D82" t="str">
            <v>BANK MANDIRI</v>
          </cell>
          <cell r="E82" t="str">
            <v>MEDAN LAPANGAN MERDEKA</v>
          </cell>
          <cell r="F82" t="str">
            <v>900001 7728529</v>
          </cell>
          <cell r="G82">
            <v>15</v>
          </cell>
        </row>
        <row r="83">
          <cell r="B83" t="str">
            <v>DAPOT GURNING</v>
          </cell>
          <cell r="C83" t="str">
            <v>AWAK II</v>
          </cell>
          <cell r="D83" t="str">
            <v>BANK MANDIRI</v>
          </cell>
          <cell r="E83" t="str">
            <v>MEDAN LAPANGAN MERDEKA</v>
          </cell>
          <cell r="F83" t="str">
            <v>106-0011244657</v>
          </cell>
          <cell r="G83">
            <v>23</v>
          </cell>
        </row>
        <row r="84">
          <cell r="B84" t="str">
            <v>DARWANTO</v>
          </cell>
          <cell r="C84" t="str">
            <v>AWAK II</v>
          </cell>
          <cell r="D84" t="str">
            <v>BANK MANDIRI</v>
          </cell>
          <cell r="E84" t="str">
            <v>MEDAN LAPANGAN MERDEKA</v>
          </cell>
          <cell r="F84" t="str">
            <v>1060005685873</v>
          </cell>
          <cell r="G84">
            <v>23</v>
          </cell>
        </row>
        <row r="85">
          <cell r="B85" t="str">
            <v>DEDI IRAWAN</v>
          </cell>
          <cell r="C85" t="str">
            <v>AWAK II</v>
          </cell>
          <cell r="D85" t="str">
            <v>BANK MANDIRI</v>
          </cell>
          <cell r="E85" t="str">
            <v>MEDAN LAPANGAN MERDEKA</v>
          </cell>
          <cell r="F85" t="str">
            <v>106-0011218784</v>
          </cell>
          <cell r="G85">
            <v>23</v>
          </cell>
        </row>
        <row r="86">
          <cell r="B86" t="str">
            <v>DEDI SUHENDRA</v>
          </cell>
          <cell r="C86" t="str">
            <v>AWAK II</v>
          </cell>
          <cell r="D86" t="str">
            <v>BANK MANDIRI</v>
          </cell>
          <cell r="E86" t="str">
            <v>MEDAN LAPANGAN MERDEKA</v>
          </cell>
          <cell r="F86">
            <v>1060011238485</v>
          </cell>
          <cell r="G86">
            <v>23</v>
          </cell>
        </row>
        <row r="87">
          <cell r="B87" t="str">
            <v>DEDY PRAMONO</v>
          </cell>
          <cell r="C87" t="str">
            <v>AWAK II</v>
          </cell>
          <cell r="D87" t="str">
            <v>BANK MANDIRI</v>
          </cell>
          <cell r="E87" t="str">
            <v>MEDAN LAPANGAN MERDEKA</v>
          </cell>
          <cell r="F87" t="str">
            <v>9000034345919</v>
          </cell>
          <cell r="G87">
            <v>23</v>
          </cell>
        </row>
        <row r="88">
          <cell r="B88" t="str">
            <v>DIAN ARIA BUDI</v>
          </cell>
          <cell r="C88" t="str">
            <v>AWAK II</v>
          </cell>
          <cell r="D88" t="str">
            <v>BANK MANDIRI</v>
          </cell>
          <cell r="E88" t="str">
            <v>MEDAN LAPANGAN MERDEKA</v>
          </cell>
          <cell r="F88" t="str">
            <v>1060011702480</v>
          </cell>
          <cell r="G88">
            <v>23</v>
          </cell>
        </row>
        <row r="89">
          <cell r="B89" t="str">
            <v>DONAL H MANURUNG</v>
          </cell>
          <cell r="C89" t="str">
            <v>AWAK II</v>
          </cell>
          <cell r="D89" t="str">
            <v>BANK MANDIRI</v>
          </cell>
          <cell r="E89" t="str">
            <v>MEDAN LAPANGAN MERDEKA</v>
          </cell>
          <cell r="F89" t="str">
            <v>106-0011236356</v>
          </cell>
          <cell r="G89">
            <v>23</v>
          </cell>
        </row>
        <row r="90">
          <cell r="B90" t="str">
            <v>EDYSON TARIGAN T</v>
          </cell>
          <cell r="C90" t="str">
            <v>AWAK II</v>
          </cell>
          <cell r="D90" t="str">
            <v>BANK MANDIRI</v>
          </cell>
          <cell r="E90" t="str">
            <v>MEDAN LAPANGAN MERDEKA</v>
          </cell>
          <cell r="F90">
            <v>1060011243303</v>
          </cell>
          <cell r="G90">
            <v>23</v>
          </cell>
        </row>
        <row r="91">
          <cell r="B91" t="str">
            <v>ELLYANTO</v>
          </cell>
          <cell r="C91" t="str">
            <v>AWAK II</v>
          </cell>
          <cell r="D91" t="str">
            <v>BANK MANDIRI</v>
          </cell>
          <cell r="E91" t="str">
            <v>MEDAN LAPANGAN MERDEKA</v>
          </cell>
          <cell r="F91" t="str">
            <v>106-0011244517</v>
          </cell>
          <cell r="G91">
            <v>23</v>
          </cell>
        </row>
        <row r="92">
          <cell r="B92" t="str">
            <v>EPRINANDUS S.</v>
          </cell>
          <cell r="C92" t="str">
            <v>AWAK II</v>
          </cell>
          <cell r="D92" t="str">
            <v>BANK MANDIRI</v>
          </cell>
          <cell r="E92" t="str">
            <v>MEDAN LAPANGAN MERDEKA</v>
          </cell>
          <cell r="F92" t="str">
            <v>1060011248344</v>
          </cell>
          <cell r="G92">
            <v>23</v>
          </cell>
        </row>
        <row r="93">
          <cell r="B93" t="str">
            <v>ERWIN ERIANTO</v>
          </cell>
          <cell r="C93" t="str">
            <v>AWAK II</v>
          </cell>
          <cell r="D93" t="str">
            <v>BANK MANDIRI</v>
          </cell>
          <cell r="E93" t="str">
            <v>MEDAN LAPANGAN MERDEKA</v>
          </cell>
          <cell r="F93" t="str">
            <v>106-0011262915</v>
          </cell>
          <cell r="G93">
            <v>23</v>
          </cell>
        </row>
        <row r="94">
          <cell r="B94" t="str">
            <v>EVADO SITUNGKIR</v>
          </cell>
          <cell r="C94" t="str">
            <v>AWAK II</v>
          </cell>
          <cell r="D94" t="str">
            <v>BANK MANDIRI</v>
          </cell>
          <cell r="E94" t="str">
            <v>MEDAN LAPANGAN MERDEKA</v>
          </cell>
          <cell r="F94" t="str">
            <v>9000034345927</v>
          </cell>
          <cell r="G94">
            <v>23</v>
          </cell>
        </row>
        <row r="95">
          <cell r="B95" t="str">
            <v>FAHRIZAL</v>
          </cell>
          <cell r="C95" t="str">
            <v>AWAK II</v>
          </cell>
          <cell r="D95" t="str">
            <v>BANK MANDIRI</v>
          </cell>
          <cell r="E95" t="str">
            <v>MEDAN LAPANGAN MERDEKA</v>
          </cell>
          <cell r="F95">
            <v>1060005344752</v>
          </cell>
          <cell r="G95">
            <v>23</v>
          </cell>
        </row>
        <row r="96">
          <cell r="B96" t="str">
            <v>FAIRUZI NASUTION</v>
          </cell>
          <cell r="C96" t="str">
            <v>AWAK II</v>
          </cell>
          <cell r="D96" t="str">
            <v>BANK MANDIRI</v>
          </cell>
          <cell r="E96" t="str">
            <v>MEDAN LAPANGAN MERDEKA</v>
          </cell>
          <cell r="F96" t="str">
            <v>9000034346081</v>
          </cell>
          <cell r="G96">
            <v>23</v>
          </cell>
        </row>
        <row r="97">
          <cell r="B97" t="str">
            <v>FAISAL</v>
          </cell>
          <cell r="C97" t="str">
            <v>AWAK II</v>
          </cell>
          <cell r="D97" t="str">
            <v>BANK MANDIRI</v>
          </cell>
          <cell r="E97" t="str">
            <v>MEDAN LAPANGAN MERDEKA</v>
          </cell>
          <cell r="F97" t="str">
            <v>1060011266445</v>
          </cell>
          <cell r="G97">
            <v>23</v>
          </cell>
        </row>
        <row r="98">
          <cell r="B98" t="str">
            <v>FERDIAN MARBUN</v>
          </cell>
          <cell r="C98" t="str">
            <v>AWAK II</v>
          </cell>
          <cell r="D98" t="str">
            <v>BANK MANDIRI</v>
          </cell>
          <cell r="E98" t="str">
            <v>MEDAN LAPANGAN MERDEKA</v>
          </cell>
          <cell r="F98" t="str">
            <v>106-0011244566</v>
          </cell>
          <cell r="G98">
            <v>23</v>
          </cell>
        </row>
        <row r="99">
          <cell r="B99" t="str">
            <v>FERI ANTO</v>
          </cell>
          <cell r="C99" t="str">
            <v>AWAK II</v>
          </cell>
          <cell r="D99" t="str">
            <v>BANK MANDIRI</v>
          </cell>
          <cell r="E99" t="str">
            <v>MEDAN LAPANGAN MERDEKA</v>
          </cell>
          <cell r="F99" t="str">
            <v>1060011699249</v>
          </cell>
          <cell r="G99">
            <v>23</v>
          </cell>
        </row>
        <row r="100">
          <cell r="B100" t="str">
            <v>FERIADI</v>
          </cell>
          <cell r="C100" t="str">
            <v>AWAK II</v>
          </cell>
          <cell r="D100" t="str">
            <v>BANK MANDIRI</v>
          </cell>
          <cell r="E100" t="str">
            <v>MEDAN LAPANGAN MERDEKA</v>
          </cell>
          <cell r="F100">
            <v>1060011237198</v>
          </cell>
          <cell r="G100">
            <v>23</v>
          </cell>
        </row>
        <row r="101">
          <cell r="B101" t="str">
            <v>FOLIM SIHITE</v>
          </cell>
          <cell r="C101" t="str">
            <v>AWAK II</v>
          </cell>
          <cell r="D101" t="str">
            <v>BANK MANDIRI</v>
          </cell>
          <cell r="E101" t="str">
            <v>MEDAN LAPANGAN MERDEKA</v>
          </cell>
          <cell r="F101" t="str">
            <v>106-0011215400</v>
          </cell>
          <cell r="G101">
            <v>23</v>
          </cell>
        </row>
        <row r="102">
          <cell r="B102" t="str">
            <v>GORTAP MANALU</v>
          </cell>
          <cell r="C102" t="str">
            <v>AWAK II</v>
          </cell>
          <cell r="D102" t="str">
            <v>BANK MANDIRI</v>
          </cell>
          <cell r="E102" t="str">
            <v>MEDAN LAPANGAN MERDEKA</v>
          </cell>
          <cell r="F102" t="str">
            <v>9000034345984</v>
          </cell>
          <cell r="G102">
            <v>23</v>
          </cell>
        </row>
        <row r="103">
          <cell r="B103" t="str">
            <v>HAMONANGAN AMBARITA</v>
          </cell>
          <cell r="C103" t="str">
            <v>AWAK II</v>
          </cell>
          <cell r="D103" t="str">
            <v>BANK MANDIRI</v>
          </cell>
          <cell r="E103" t="str">
            <v>MEDAN LAPANGAN MERDEKA</v>
          </cell>
          <cell r="F103" t="str">
            <v>106-0011236430</v>
          </cell>
          <cell r="G103">
            <v>23</v>
          </cell>
        </row>
        <row r="104">
          <cell r="B104" t="str">
            <v>HENDRI EDI SYAHPUTRA BARUS</v>
          </cell>
          <cell r="C104" t="str">
            <v>AWAK II</v>
          </cell>
          <cell r="D104" t="str">
            <v>BANK MANDIRI</v>
          </cell>
          <cell r="E104" t="str">
            <v>MEDAN LAPANGAN MERDEKA</v>
          </cell>
          <cell r="F104" t="str">
            <v>1060011699199</v>
          </cell>
          <cell r="G104">
            <v>23</v>
          </cell>
        </row>
        <row r="105">
          <cell r="B105" t="str">
            <v>HENNRY HUTABARAT</v>
          </cell>
          <cell r="C105" t="str">
            <v>AWAK II</v>
          </cell>
          <cell r="D105" t="str">
            <v>BANK MANDIRI</v>
          </cell>
          <cell r="E105" t="str">
            <v>MEDAN LAPANGAN MERDEKA</v>
          </cell>
          <cell r="F105" t="str">
            <v>9000017729022</v>
          </cell>
          <cell r="G105">
            <v>23</v>
          </cell>
        </row>
        <row r="106">
          <cell r="B106" t="str">
            <v>HERMANTO</v>
          </cell>
          <cell r="C106" t="str">
            <v>AWAK II</v>
          </cell>
          <cell r="D106" t="str">
            <v>BANK MANDIRI</v>
          </cell>
          <cell r="E106" t="str">
            <v>MEDAN LAPANGAN MERDEKA</v>
          </cell>
          <cell r="F106" t="str">
            <v>106-0005342632</v>
          </cell>
          <cell r="G106">
            <v>23</v>
          </cell>
        </row>
        <row r="107">
          <cell r="B107" t="str">
            <v>HERWIN</v>
          </cell>
          <cell r="C107" t="str">
            <v>AWAK II</v>
          </cell>
          <cell r="D107" t="str">
            <v>BANK MANDIRI</v>
          </cell>
          <cell r="E107" t="str">
            <v>MEDAN LAPANGAN MERDEKA</v>
          </cell>
          <cell r="F107" t="str">
            <v>106-0011278556</v>
          </cell>
          <cell r="G107">
            <v>23</v>
          </cell>
        </row>
        <row r="108">
          <cell r="B108" t="str">
            <v>ICHSAN</v>
          </cell>
          <cell r="C108" t="str">
            <v>AWAK II</v>
          </cell>
          <cell r="D108" t="str">
            <v>BANK MANDIRI</v>
          </cell>
          <cell r="E108" t="str">
            <v>MEDAN LAPANGAN MERDEKA</v>
          </cell>
          <cell r="F108">
            <v>1060011263566</v>
          </cell>
          <cell r="G108">
            <v>23</v>
          </cell>
        </row>
        <row r="109">
          <cell r="B109" t="str">
            <v>INDRA SALEH HUTABARAT</v>
          </cell>
          <cell r="C109" t="str">
            <v>AWAK II</v>
          </cell>
          <cell r="D109" t="str">
            <v>BANK MANDIRI</v>
          </cell>
          <cell r="E109" t="str">
            <v>MEDAN LAPANGAN MERDEKA</v>
          </cell>
          <cell r="F109" t="str">
            <v>106-0011212100</v>
          </cell>
          <cell r="G109">
            <v>23</v>
          </cell>
        </row>
        <row r="110">
          <cell r="B110" t="str">
            <v>IRAWAN</v>
          </cell>
          <cell r="C110" t="str">
            <v>AWAK II</v>
          </cell>
          <cell r="D110" t="str">
            <v>BANK MANDIRI</v>
          </cell>
          <cell r="E110" t="str">
            <v>MEDAN LAPANGAN MERDEKA</v>
          </cell>
          <cell r="F110" t="str">
            <v>1060010003153</v>
          </cell>
          <cell r="G110">
            <v>23</v>
          </cell>
        </row>
        <row r="111">
          <cell r="B111" t="str">
            <v>IRHAM</v>
          </cell>
          <cell r="C111" t="str">
            <v>AWAK II</v>
          </cell>
          <cell r="D111" t="str">
            <v>BANK MANDIRI</v>
          </cell>
          <cell r="E111" t="str">
            <v>MEDAN LAPANGAN MERDEKA</v>
          </cell>
          <cell r="F111" t="str">
            <v>106-0011235903</v>
          </cell>
          <cell r="G111">
            <v>23</v>
          </cell>
        </row>
        <row r="112">
          <cell r="B112" t="str">
            <v>IRVAN</v>
          </cell>
          <cell r="C112" t="str">
            <v>AWAK II</v>
          </cell>
          <cell r="D112" t="str">
            <v>BANK MANDIRI</v>
          </cell>
          <cell r="E112" t="str">
            <v>MEDAN LAPANGAN MERDEKA</v>
          </cell>
          <cell r="F112" t="str">
            <v>106-0011241919</v>
          </cell>
          <cell r="G112">
            <v>23</v>
          </cell>
        </row>
        <row r="113">
          <cell r="B113" t="str">
            <v>IRWAN SYAHPUTRA</v>
          </cell>
          <cell r="C113" t="str">
            <v>AWAK II</v>
          </cell>
          <cell r="D113" t="str">
            <v>BANK MANDIRI</v>
          </cell>
          <cell r="E113" t="str">
            <v>MEDAN LAPANGAN MERDEKA</v>
          </cell>
          <cell r="F113">
            <v>1060011238592</v>
          </cell>
          <cell r="G113">
            <v>23</v>
          </cell>
        </row>
        <row r="114">
          <cell r="B114" t="str">
            <v>IRWANDA</v>
          </cell>
          <cell r="C114" t="str">
            <v>AWAK II</v>
          </cell>
          <cell r="D114" t="str">
            <v>BANK MANDIRI</v>
          </cell>
          <cell r="E114" t="str">
            <v>MEDAN LAPANGAN MERDEKA</v>
          </cell>
          <cell r="F114" t="str">
            <v>9000034346131</v>
          </cell>
          <cell r="G114">
            <v>23</v>
          </cell>
        </row>
        <row r="115">
          <cell r="B115" t="str">
            <v>IRWANTO</v>
          </cell>
          <cell r="C115" t="str">
            <v>AWAK II</v>
          </cell>
          <cell r="D115" t="str">
            <v>BANK MANDIRI</v>
          </cell>
          <cell r="E115" t="str">
            <v>MEDAN LAPANGAN MERDEKA</v>
          </cell>
          <cell r="F115" t="str">
            <v>106-0011238469</v>
          </cell>
          <cell r="G115">
            <v>13</v>
          </cell>
        </row>
        <row r="116">
          <cell r="B116" t="str">
            <v>ISMAIL</v>
          </cell>
          <cell r="C116" t="str">
            <v>AWAK II</v>
          </cell>
          <cell r="D116" t="str">
            <v>BANK MANDIRI</v>
          </cell>
          <cell r="E116" t="str">
            <v>MEDAN LAPANGAN MERDEKA</v>
          </cell>
          <cell r="F116" t="str">
            <v>106-0011215350</v>
          </cell>
          <cell r="G116">
            <v>23</v>
          </cell>
        </row>
        <row r="117">
          <cell r="B117" t="str">
            <v>ISMAIL GOPAR</v>
          </cell>
          <cell r="C117" t="str">
            <v>AWAK II</v>
          </cell>
          <cell r="D117" t="str">
            <v>BANK MANDIRI</v>
          </cell>
          <cell r="E117" t="str">
            <v>MEDAN LAPANGAN MERDEKA</v>
          </cell>
          <cell r="F117" t="str">
            <v>106-0011241794</v>
          </cell>
          <cell r="G117">
            <v>23</v>
          </cell>
        </row>
        <row r="118">
          <cell r="B118" t="str">
            <v>JAKOBUS SIREGAR</v>
          </cell>
          <cell r="C118" t="str">
            <v>AWAK II</v>
          </cell>
          <cell r="D118" t="str">
            <v>BANK MANDIRI</v>
          </cell>
          <cell r="E118" t="str">
            <v>MEDAN LAPANGAN MERDEKA</v>
          </cell>
          <cell r="F118" t="str">
            <v>106-0011225391</v>
          </cell>
          <cell r="G118">
            <v>23</v>
          </cell>
        </row>
        <row r="119">
          <cell r="B119" t="str">
            <v>Jamaluddin Atan</v>
          </cell>
          <cell r="C119" t="str">
            <v>AWAK II</v>
          </cell>
          <cell r="D119" t="str">
            <v>BANK MANDIRI</v>
          </cell>
          <cell r="E119" t="str">
            <v>MEDAN LAPANGAN MERDEKA</v>
          </cell>
          <cell r="F119" t="str">
            <v>106-00-1181621-5</v>
          </cell>
          <cell r="G119">
            <v>12</v>
          </cell>
        </row>
        <row r="120">
          <cell r="B120" t="str">
            <v>JAMALUDDIN NASUTION</v>
          </cell>
          <cell r="C120" t="str">
            <v>AWAK II</v>
          </cell>
          <cell r="D120" t="str">
            <v>BANK MANDIRI</v>
          </cell>
          <cell r="E120" t="str">
            <v>MEDAN LAPANGAN MERDEKA</v>
          </cell>
          <cell r="F120" t="str">
            <v>106-0011236406</v>
          </cell>
          <cell r="G120">
            <v>23</v>
          </cell>
        </row>
        <row r="121">
          <cell r="B121" t="str">
            <v>JAMANGIHUT NAIBAHO</v>
          </cell>
          <cell r="C121" t="str">
            <v>AWAK II</v>
          </cell>
          <cell r="D121" t="str">
            <v>BANK MANDIRI</v>
          </cell>
          <cell r="E121" t="str">
            <v>MEDAN LAPANGAN MERDEKA</v>
          </cell>
          <cell r="F121" t="str">
            <v>9000017728958</v>
          </cell>
          <cell r="G121">
            <v>23</v>
          </cell>
        </row>
        <row r="122">
          <cell r="B122" t="str">
            <v>Jasman Siregar</v>
          </cell>
          <cell r="C122" t="str">
            <v>AWAK II</v>
          </cell>
          <cell r="D122" t="str">
            <v>BANK MANDIRI</v>
          </cell>
          <cell r="E122" t="str">
            <v>MEDAN LAPANGAN MERDEKA</v>
          </cell>
          <cell r="F122" t="str">
            <v>106-00-1181619-9</v>
          </cell>
          <cell r="G122">
            <v>23</v>
          </cell>
        </row>
        <row r="123">
          <cell r="B123" t="str">
            <v>JEKSON SIMANJUNTAK</v>
          </cell>
          <cell r="C123" t="str">
            <v>AWAK II</v>
          </cell>
          <cell r="D123" t="str">
            <v>BANK MANDIRI</v>
          </cell>
          <cell r="E123" t="str">
            <v>MEDAN LAPANGAN MERDEKA</v>
          </cell>
          <cell r="F123" t="str">
            <v>9000034346008</v>
          </cell>
          <cell r="G123">
            <v>23</v>
          </cell>
        </row>
        <row r="124">
          <cell r="B124" t="str">
            <v>JEXTRONG RUMAPEA</v>
          </cell>
          <cell r="C124" t="str">
            <v>AWAK II</v>
          </cell>
          <cell r="D124" t="str">
            <v>BANK MANDIRI</v>
          </cell>
          <cell r="E124" t="str">
            <v>MEDAN LAPANGAN MERDEKA</v>
          </cell>
          <cell r="F124" t="str">
            <v>106-0011235978</v>
          </cell>
          <cell r="G124">
            <v>23</v>
          </cell>
        </row>
        <row r="125">
          <cell r="B125" t="str">
            <v>JHONATAN DARWIN BARASA</v>
          </cell>
          <cell r="C125" t="str">
            <v>AWAK II</v>
          </cell>
          <cell r="D125" t="str">
            <v>BANK MANDIRI</v>
          </cell>
          <cell r="E125" t="str">
            <v>MEDAN LAPANGAN MERDEKA</v>
          </cell>
          <cell r="F125" t="str">
            <v>9000034346016</v>
          </cell>
          <cell r="G125">
            <v>23</v>
          </cell>
        </row>
        <row r="126">
          <cell r="B126" t="str">
            <v>JHONNI AMAN</v>
          </cell>
          <cell r="C126" t="str">
            <v>AWAK II</v>
          </cell>
          <cell r="D126" t="str">
            <v>BANK MANDIRI</v>
          </cell>
          <cell r="E126" t="str">
            <v>MEDAN LAPANGAN MERDEKA</v>
          </cell>
          <cell r="F126" t="str">
            <v>9000034346073</v>
          </cell>
          <cell r="G126">
            <v>23</v>
          </cell>
        </row>
        <row r="127">
          <cell r="B127" t="str">
            <v>JHONNI MANALU</v>
          </cell>
          <cell r="C127" t="str">
            <v>AWAK II</v>
          </cell>
          <cell r="D127" t="str">
            <v>BANK MANDIRI</v>
          </cell>
          <cell r="E127" t="str">
            <v>MEDAN LAPANGAN MERDEKA</v>
          </cell>
          <cell r="F127" t="str">
            <v>9000034346099</v>
          </cell>
          <cell r="G127">
            <v>23</v>
          </cell>
        </row>
        <row r="128">
          <cell r="B128" t="str">
            <v>JHONSON SIREGAR</v>
          </cell>
          <cell r="C128" t="str">
            <v>AWAK II</v>
          </cell>
          <cell r="D128" t="str">
            <v>BANK MANDIRI</v>
          </cell>
          <cell r="E128" t="str">
            <v>MEDAN LAPANGAN MERDEKA</v>
          </cell>
          <cell r="F128" t="str">
            <v>106-0011212217</v>
          </cell>
          <cell r="G128">
            <v>23</v>
          </cell>
        </row>
        <row r="129">
          <cell r="B129" t="str">
            <v>JIMMY KRISTIAN SILALAHI</v>
          </cell>
          <cell r="C129" t="str">
            <v>AWAK II</v>
          </cell>
          <cell r="D129" t="str">
            <v>BANK MANDIRI</v>
          </cell>
          <cell r="E129" t="str">
            <v>MEDAN LAPANGAN MERDEKA</v>
          </cell>
          <cell r="F129" t="str">
            <v>106-0011236091</v>
          </cell>
          <cell r="G129">
            <v>23</v>
          </cell>
        </row>
        <row r="130">
          <cell r="B130" t="str">
            <v>JONI SUPARJO</v>
          </cell>
          <cell r="C130" t="str">
            <v>AWAK II</v>
          </cell>
          <cell r="D130" t="str">
            <v>BANK MANDIRI</v>
          </cell>
          <cell r="E130" t="str">
            <v>MEDAN LAPANGAN MERDEKA</v>
          </cell>
          <cell r="F130" t="str">
            <v>9000034346024</v>
          </cell>
          <cell r="G130">
            <v>23</v>
          </cell>
        </row>
        <row r="131">
          <cell r="B131" t="str">
            <v>JONSON ARITONANG S</v>
          </cell>
          <cell r="C131" t="str">
            <v>AWAK II</v>
          </cell>
          <cell r="D131" t="str">
            <v>BANK MANDIRI</v>
          </cell>
          <cell r="E131" t="str">
            <v>MEDAN LAPANGAN MERDEKA</v>
          </cell>
          <cell r="F131" t="str">
            <v>106-0011218974</v>
          </cell>
          <cell r="G131">
            <v>23</v>
          </cell>
        </row>
        <row r="132">
          <cell r="B132" t="str">
            <v>JORRY SIMANULLANG</v>
          </cell>
          <cell r="C132" t="str">
            <v>AWAK II</v>
          </cell>
          <cell r="D132" t="str">
            <v>BANK MANDIRI</v>
          </cell>
          <cell r="E132" t="str">
            <v>MEDAN LAPANGAN MERDEKA</v>
          </cell>
          <cell r="F132">
            <v>1060011212365</v>
          </cell>
          <cell r="G132">
            <v>23</v>
          </cell>
        </row>
        <row r="133">
          <cell r="B133" t="str">
            <v>JOSUA LUKMAN PANGGABEAN</v>
          </cell>
          <cell r="C133" t="str">
            <v>AWAK II</v>
          </cell>
          <cell r="D133" t="str">
            <v>BANK MANDIRI</v>
          </cell>
          <cell r="E133" t="str">
            <v>MEDAN LAPANGAN MERDEKA</v>
          </cell>
          <cell r="F133" t="str">
            <v>106-0011244699</v>
          </cell>
          <cell r="G133">
            <v>23</v>
          </cell>
        </row>
        <row r="134">
          <cell r="B134" t="str">
            <v>JULHAIDIR</v>
          </cell>
          <cell r="C134" t="str">
            <v>AWAK II</v>
          </cell>
          <cell r="D134" t="str">
            <v>BANK MANDIRI</v>
          </cell>
          <cell r="E134" t="str">
            <v>MEDAN LAPANGAN MERDEKA</v>
          </cell>
          <cell r="F134" t="str">
            <v>106-0011235465</v>
          </cell>
          <cell r="G134">
            <v>23</v>
          </cell>
        </row>
        <row r="135">
          <cell r="B135" t="str">
            <v>JULHAMDANI</v>
          </cell>
          <cell r="C135" t="str">
            <v>AWAK II</v>
          </cell>
          <cell r="D135" t="str">
            <v>BANK MANDIRI</v>
          </cell>
          <cell r="E135" t="str">
            <v>MEDAN LAPANGAN MERDEKA</v>
          </cell>
          <cell r="F135" t="str">
            <v>106-0011235432</v>
          </cell>
          <cell r="G135">
            <v>2</v>
          </cell>
        </row>
        <row r="136">
          <cell r="B136" t="str">
            <v>JULIANSYAH HSB</v>
          </cell>
          <cell r="C136" t="str">
            <v>AWAK II</v>
          </cell>
          <cell r="D136" t="str">
            <v>BANK MANDIRI</v>
          </cell>
          <cell r="E136" t="str">
            <v>MEDAN LAPANGAN MERDEKA</v>
          </cell>
          <cell r="F136" t="str">
            <v>106-0011244681</v>
          </cell>
          <cell r="G136">
            <v>11</v>
          </cell>
        </row>
        <row r="137">
          <cell r="B137" t="str">
            <v>Junaidi Asran</v>
          </cell>
          <cell r="C137" t="str">
            <v>AWAK II</v>
          </cell>
          <cell r="D137" t="str">
            <v>BANK MANDIRI</v>
          </cell>
          <cell r="E137" t="str">
            <v>MEDAN LAPANGAN MERDEKA</v>
          </cell>
          <cell r="F137" t="str">
            <v>106-00-1181614-0</v>
          </cell>
          <cell r="G137">
            <v>23</v>
          </cell>
        </row>
        <row r="138">
          <cell r="B138" t="str">
            <v>JUNAIDI NST</v>
          </cell>
          <cell r="C138" t="str">
            <v>AWAK II</v>
          </cell>
          <cell r="D138" t="str">
            <v>BANK MANDIRI</v>
          </cell>
          <cell r="E138" t="str">
            <v>MEDAN LAPANGAN MERDEKA</v>
          </cell>
          <cell r="F138">
            <v>1060011216648</v>
          </cell>
          <cell r="G138">
            <v>23</v>
          </cell>
        </row>
        <row r="139">
          <cell r="B139" t="str">
            <v>JUNAIDI ZAKARIA</v>
          </cell>
          <cell r="C139" t="str">
            <v>AWAK II</v>
          </cell>
          <cell r="D139" t="str">
            <v>BANK MANDIRI</v>
          </cell>
          <cell r="E139" t="str">
            <v>MEDAN LAPANGAN MERDEKA</v>
          </cell>
          <cell r="F139" t="str">
            <v>1060009987291</v>
          </cell>
          <cell r="G139">
            <v>23</v>
          </cell>
        </row>
        <row r="140">
          <cell r="B140" t="str">
            <v>Khairul Bahri Yusuf</v>
          </cell>
          <cell r="C140" t="str">
            <v>AWAK II</v>
          </cell>
          <cell r="D140" t="str">
            <v>BANK MANDIRI</v>
          </cell>
          <cell r="E140" t="str">
            <v>MEDAN LAPANGAN MERDEKA</v>
          </cell>
          <cell r="F140" t="str">
            <v>106-00-1182038-1</v>
          </cell>
          <cell r="G140">
            <v>23</v>
          </cell>
        </row>
        <row r="141">
          <cell r="B141" t="str">
            <v>KHOIRUL AZMI NST</v>
          </cell>
          <cell r="C141" t="str">
            <v>AWAK II</v>
          </cell>
          <cell r="D141" t="str">
            <v>BANK MANDIRI</v>
          </cell>
          <cell r="E141" t="str">
            <v>MEDAN LAPANGAN MERDEKA</v>
          </cell>
          <cell r="F141" t="str">
            <v>1060011769323</v>
          </cell>
          <cell r="G141">
            <v>23</v>
          </cell>
        </row>
        <row r="142">
          <cell r="B142" t="str">
            <v>KISWANTO</v>
          </cell>
          <cell r="C142" t="str">
            <v>AWAK II</v>
          </cell>
          <cell r="D142" t="str">
            <v>BANK MANDIRI</v>
          </cell>
          <cell r="E142" t="str">
            <v>MEDAN LAPANGAN MERDEKA</v>
          </cell>
          <cell r="F142" t="str">
            <v>106-0011263491</v>
          </cell>
          <cell r="G142">
            <v>23</v>
          </cell>
        </row>
        <row r="143">
          <cell r="B143" t="str">
            <v>LA ODE ANDI KOTA UMAR</v>
          </cell>
          <cell r="C143" t="str">
            <v>AWAK II</v>
          </cell>
          <cell r="D143" t="str">
            <v>BANK MANDIRI</v>
          </cell>
          <cell r="E143" t="str">
            <v>MEDAN LAPANGAN MERDEKA</v>
          </cell>
          <cell r="F143">
            <v>1060011243295</v>
          </cell>
          <cell r="G143">
            <v>23</v>
          </cell>
        </row>
        <row r="144">
          <cell r="B144" t="str">
            <v>LAMHOT SIHOMBING</v>
          </cell>
          <cell r="C144" t="str">
            <v>AWAK II</v>
          </cell>
          <cell r="D144" t="str">
            <v>BANK MANDIRI</v>
          </cell>
          <cell r="E144" t="str">
            <v>MEDAN LAPANGAN MERDEKA</v>
          </cell>
          <cell r="F144" t="str">
            <v>106-0011225490</v>
          </cell>
          <cell r="G144">
            <v>23</v>
          </cell>
        </row>
        <row r="145">
          <cell r="B145" t="str">
            <v>LEORENSIUS SINAMBELA</v>
          </cell>
          <cell r="C145" t="str">
            <v>AWAK II</v>
          </cell>
          <cell r="D145" t="str">
            <v>BANK MANDIRI</v>
          </cell>
          <cell r="E145" t="str">
            <v>MEDAN LAPANGAN MERDEKA</v>
          </cell>
          <cell r="F145" t="str">
            <v>106-0011212183</v>
          </cell>
          <cell r="G145">
            <v>23</v>
          </cell>
        </row>
        <row r="146">
          <cell r="B146" t="str">
            <v>LILI SUHERI</v>
          </cell>
          <cell r="C146" t="str">
            <v>AWAK II</v>
          </cell>
          <cell r="D146" t="str">
            <v>BANK MANDIRI</v>
          </cell>
          <cell r="E146" t="str">
            <v>MEDAN LAPANGAN MERDEKA</v>
          </cell>
          <cell r="F146" t="str">
            <v>106-0011236588</v>
          </cell>
          <cell r="G146">
            <v>23</v>
          </cell>
        </row>
        <row r="147">
          <cell r="B147" t="str">
            <v>LISBON EDWARD SINAMBELA</v>
          </cell>
          <cell r="C147" t="str">
            <v>AWAK II</v>
          </cell>
          <cell r="D147" t="str">
            <v>BANK MANDIRI</v>
          </cell>
          <cell r="E147" t="str">
            <v>MEDAN LAPANGAN MERDEKA</v>
          </cell>
          <cell r="F147" t="str">
            <v>9000034346040</v>
          </cell>
          <cell r="G147">
            <v>23</v>
          </cell>
        </row>
        <row r="148">
          <cell r="B148" t="str">
            <v>Muhammad Khaidir</v>
          </cell>
          <cell r="C148" t="str">
            <v>AWAK II</v>
          </cell>
          <cell r="D148" t="str">
            <v>BANK MANDIRI</v>
          </cell>
          <cell r="E148" t="str">
            <v>MEDAN LAPANGAN MERDEKA</v>
          </cell>
          <cell r="F148" t="str">
            <v>106-00-1181646-2</v>
          </cell>
          <cell r="G148">
            <v>23</v>
          </cell>
        </row>
        <row r="149">
          <cell r="B149" t="str">
            <v>M. ARIEF SIMBOLON</v>
          </cell>
          <cell r="C149" t="str">
            <v>AWAK II</v>
          </cell>
          <cell r="D149" t="str">
            <v>BANK MANDIRI</v>
          </cell>
          <cell r="E149" t="str">
            <v>MEDAN LAPANGAN MERDEKA</v>
          </cell>
          <cell r="F149" t="str">
            <v>106-0011236901</v>
          </cell>
          <cell r="G149">
            <v>23</v>
          </cell>
        </row>
        <row r="150">
          <cell r="B150" t="str">
            <v>M. FADLI SIAHAAN</v>
          </cell>
          <cell r="C150" t="str">
            <v>AWAK II</v>
          </cell>
          <cell r="D150" t="str">
            <v>BANK MANDIRI</v>
          </cell>
          <cell r="E150" t="str">
            <v>MEDAN LAPANGAN MERDEKA</v>
          </cell>
          <cell r="F150" t="str">
            <v>9000034346057</v>
          </cell>
          <cell r="G150">
            <v>23</v>
          </cell>
        </row>
        <row r="151">
          <cell r="B151" t="str">
            <v>M. IRJAN</v>
          </cell>
          <cell r="C151" t="str">
            <v>AWAK II</v>
          </cell>
          <cell r="D151" t="str">
            <v>BANK MANDIRI</v>
          </cell>
          <cell r="E151" t="str">
            <v>MEDAN LAPANGAN MERDEKA</v>
          </cell>
          <cell r="F151">
            <v>1060011218727</v>
          </cell>
          <cell r="G151">
            <v>23</v>
          </cell>
        </row>
        <row r="152">
          <cell r="B152" t="str">
            <v>M. JEFRY</v>
          </cell>
          <cell r="C152" t="str">
            <v>AWAK II</v>
          </cell>
          <cell r="D152" t="str">
            <v>BANK MANDIRI</v>
          </cell>
          <cell r="E152" t="str">
            <v>MEDAN LAPANGAN MERDEKA</v>
          </cell>
          <cell r="F152" t="str">
            <v>9000034348848</v>
          </cell>
          <cell r="G152">
            <v>23</v>
          </cell>
        </row>
        <row r="153">
          <cell r="B153" t="str">
            <v>M. MUSLIM</v>
          </cell>
          <cell r="C153" t="str">
            <v>AWAK II</v>
          </cell>
          <cell r="D153" t="str">
            <v>BANK MANDIRI</v>
          </cell>
          <cell r="E153" t="str">
            <v>MEDAN LAPANGAN MERDEKA</v>
          </cell>
          <cell r="F153" t="str">
            <v>106-0011241703</v>
          </cell>
          <cell r="G153">
            <v>23</v>
          </cell>
        </row>
        <row r="154">
          <cell r="B154" t="str">
            <v>MANAPAR SIHOTANG</v>
          </cell>
          <cell r="C154" t="str">
            <v>AWAK II</v>
          </cell>
          <cell r="D154" t="str">
            <v>BANK MANDIRI</v>
          </cell>
          <cell r="E154" t="str">
            <v>MEDAN LAPANGAN MERDEKA</v>
          </cell>
          <cell r="F154" t="str">
            <v>106-0011235812</v>
          </cell>
          <cell r="G154">
            <v>23</v>
          </cell>
        </row>
        <row r="155">
          <cell r="B155" t="str">
            <v>MANAPIN SIREGAR</v>
          </cell>
          <cell r="C155" t="str">
            <v>AWAK II</v>
          </cell>
          <cell r="D155" t="str">
            <v>BANK MANDIRI</v>
          </cell>
          <cell r="E155" t="str">
            <v>MEDAN LAPANGAN MERDEKA</v>
          </cell>
          <cell r="F155" t="str">
            <v>1060011708784</v>
          </cell>
          <cell r="G155">
            <v>23</v>
          </cell>
        </row>
        <row r="156">
          <cell r="B156" t="str">
            <v>MANGARA TOGI BS TAMBUNAN</v>
          </cell>
          <cell r="C156" t="str">
            <v>AWAK II</v>
          </cell>
          <cell r="D156" t="str">
            <v>BANK MANDIRI</v>
          </cell>
          <cell r="E156" t="str">
            <v>MEDAN LAPANGAN MERDEKA</v>
          </cell>
          <cell r="F156">
            <v>1060011212381</v>
          </cell>
          <cell r="G156">
            <v>23</v>
          </cell>
        </row>
        <row r="157">
          <cell r="B157" t="str">
            <v>MARUDUT SITORUS</v>
          </cell>
          <cell r="C157" t="str">
            <v>AWAK II</v>
          </cell>
          <cell r="D157" t="str">
            <v>BANK MANDIRI</v>
          </cell>
          <cell r="E157" t="str">
            <v>MEDAN LAPANGAN MERDEKA</v>
          </cell>
          <cell r="F157" t="str">
            <v>106-0011236125</v>
          </cell>
          <cell r="G157">
            <v>23</v>
          </cell>
        </row>
        <row r="158">
          <cell r="B158" t="str">
            <v>MARWANSYAH</v>
          </cell>
          <cell r="C158" t="str">
            <v>AWAK II</v>
          </cell>
          <cell r="D158" t="str">
            <v>BANK MANDIRI</v>
          </cell>
          <cell r="E158" t="str">
            <v>MEDAN LAPANGAN MERDEKA</v>
          </cell>
          <cell r="F158">
            <v>1060007879862</v>
          </cell>
          <cell r="G158">
            <v>23</v>
          </cell>
        </row>
        <row r="159">
          <cell r="B159" t="str">
            <v>MHD. KHAIRULLAH</v>
          </cell>
          <cell r="C159" t="str">
            <v>AWAK II</v>
          </cell>
          <cell r="D159" t="str">
            <v>BANK MANDIRI</v>
          </cell>
          <cell r="E159" t="str">
            <v>MEDAN LAPANGAN MERDEKA</v>
          </cell>
          <cell r="F159">
            <v>1060011241778</v>
          </cell>
          <cell r="G159">
            <v>23</v>
          </cell>
        </row>
        <row r="160">
          <cell r="B160" t="str">
            <v>MIDUK ARTA PASARIBU</v>
          </cell>
          <cell r="C160" t="str">
            <v>AWAK II</v>
          </cell>
          <cell r="D160" t="str">
            <v>BANK MANDIRI</v>
          </cell>
          <cell r="E160" t="str">
            <v>MEDAN LAPANGAN MERDEKA</v>
          </cell>
          <cell r="F160" t="str">
            <v>9000034348830</v>
          </cell>
          <cell r="G160">
            <v>23</v>
          </cell>
        </row>
        <row r="161">
          <cell r="B161" t="str">
            <v>MINTAR MARUHUM TOGATOROP</v>
          </cell>
          <cell r="C161" t="str">
            <v>AWAK II</v>
          </cell>
          <cell r="D161" t="str">
            <v>BANK MANDIRI</v>
          </cell>
          <cell r="E161" t="str">
            <v>MEDAN LAPANGAN MERDEKA</v>
          </cell>
          <cell r="F161">
            <v>1060011215426</v>
          </cell>
          <cell r="G161">
            <v>23</v>
          </cell>
        </row>
        <row r="162">
          <cell r="B162" t="str">
            <v>MOSES SIMAMORA</v>
          </cell>
          <cell r="C162" t="str">
            <v>AWAK II</v>
          </cell>
          <cell r="D162" t="str">
            <v>BANK MANDIRI</v>
          </cell>
          <cell r="E162" t="str">
            <v>MEDAN LAPANGAN MERDEKA</v>
          </cell>
          <cell r="F162" t="str">
            <v>900-0017723710</v>
          </cell>
          <cell r="G162">
            <v>23</v>
          </cell>
        </row>
        <row r="163">
          <cell r="B163" t="str">
            <v>MOTTO LUBIS</v>
          </cell>
          <cell r="C163" t="str">
            <v>AWAK II</v>
          </cell>
          <cell r="D163" t="str">
            <v>BANK MANDIRI</v>
          </cell>
          <cell r="E163" t="str">
            <v>MEDAN LAPANGAN MERDEKA</v>
          </cell>
          <cell r="F163" t="str">
            <v>106-0011235556</v>
          </cell>
          <cell r="G163">
            <v>23</v>
          </cell>
        </row>
        <row r="164">
          <cell r="B164" t="str">
            <v>MUHAMMAD ALI USALLI</v>
          </cell>
          <cell r="C164" t="str">
            <v>AWAK II</v>
          </cell>
          <cell r="D164" t="str">
            <v>BANK MANDIRI</v>
          </cell>
          <cell r="E164" t="str">
            <v>MEDAN LAPANGAN MERDEKA</v>
          </cell>
          <cell r="F164" t="str">
            <v>106-0011235911</v>
          </cell>
          <cell r="G164">
            <v>23</v>
          </cell>
        </row>
        <row r="165">
          <cell r="B165" t="str">
            <v>MUHAMMAD DAVID</v>
          </cell>
          <cell r="C165" t="str">
            <v>AWAK II</v>
          </cell>
          <cell r="D165" t="str">
            <v>BANK MANDIRI</v>
          </cell>
          <cell r="E165" t="str">
            <v>MEDAN LAPANGAN MERDEKA</v>
          </cell>
          <cell r="F165">
            <v>1060011214395</v>
          </cell>
          <cell r="G165">
            <v>23</v>
          </cell>
        </row>
        <row r="166">
          <cell r="B166" t="str">
            <v>MUHAMMAD IKHSAN</v>
          </cell>
          <cell r="C166" t="str">
            <v>AWAK II</v>
          </cell>
          <cell r="D166" t="str">
            <v>BANK MANDIRI</v>
          </cell>
          <cell r="E166" t="str">
            <v>MEDAN LAPANGAN MERDEKA</v>
          </cell>
          <cell r="F166" t="str">
            <v>106-0011237347</v>
          </cell>
          <cell r="G166">
            <v>23</v>
          </cell>
        </row>
        <row r="167">
          <cell r="B167" t="str">
            <v>MUHAMMAD SYAFRI</v>
          </cell>
          <cell r="C167" t="str">
            <v>AWAK II</v>
          </cell>
          <cell r="D167" t="str">
            <v>BANK MANDIRI</v>
          </cell>
          <cell r="E167" t="str">
            <v>MEDAN LAPANGAN MERDEKA</v>
          </cell>
          <cell r="F167" t="str">
            <v>106-0011263541</v>
          </cell>
          <cell r="G167">
            <v>2</v>
          </cell>
        </row>
        <row r="168">
          <cell r="B168" t="str">
            <v>MUHAMMAD TAUFIK</v>
          </cell>
          <cell r="C168" t="str">
            <v>AWAK II</v>
          </cell>
          <cell r="D168" t="str">
            <v>BANK MANDIRI</v>
          </cell>
          <cell r="E168" t="str">
            <v>MEDAN LAPANGAN MERDEKA</v>
          </cell>
          <cell r="F168" t="str">
            <v>106-0011236596</v>
          </cell>
          <cell r="G168">
            <v>23</v>
          </cell>
        </row>
        <row r="169">
          <cell r="B169" t="str">
            <v>MUHATIR HAMDANI</v>
          </cell>
          <cell r="C169" t="str">
            <v>AWAK II</v>
          </cell>
          <cell r="D169" t="str">
            <v>BANK MANDIRI</v>
          </cell>
          <cell r="E169" t="str">
            <v>MEDAN LAPANGAN MERDEKA</v>
          </cell>
          <cell r="F169" t="str">
            <v>106-0011238501</v>
          </cell>
          <cell r="G169">
            <v>23</v>
          </cell>
        </row>
        <row r="170">
          <cell r="B170" t="str">
            <v>MUKHLIS</v>
          </cell>
          <cell r="C170" t="str">
            <v>AWAK II</v>
          </cell>
          <cell r="D170" t="str">
            <v>BANK MANDIRI</v>
          </cell>
          <cell r="E170" t="str">
            <v>MEDAN LAPANGAN MERDEKA</v>
          </cell>
          <cell r="F170" t="str">
            <v>10600 10814351</v>
          </cell>
          <cell r="G170">
            <v>23</v>
          </cell>
        </row>
        <row r="171">
          <cell r="B171" t="str">
            <v>MULIANTO</v>
          </cell>
          <cell r="C171" t="str">
            <v>AWAK II</v>
          </cell>
          <cell r="D171" t="str">
            <v>BANK MANDIRI</v>
          </cell>
          <cell r="E171" t="str">
            <v>MEDAN LAPANGAN MERDEKA</v>
          </cell>
          <cell r="F171" t="str">
            <v>106-0011236190</v>
          </cell>
          <cell r="G171">
            <v>23</v>
          </cell>
        </row>
        <row r="172">
          <cell r="B172" t="str">
            <v>MULYADI</v>
          </cell>
          <cell r="C172" t="str">
            <v>AWAK II</v>
          </cell>
          <cell r="D172" t="str">
            <v>BANK MANDIRI</v>
          </cell>
          <cell r="E172" t="str">
            <v>MEDAN LAPANGAN MERDEKA</v>
          </cell>
          <cell r="F172">
            <v>1060011238568</v>
          </cell>
          <cell r="G172">
            <v>23</v>
          </cell>
        </row>
        <row r="173">
          <cell r="B173" t="str">
            <v>NANANG HIDAYAT</v>
          </cell>
          <cell r="C173" t="str">
            <v>AWAK II</v>
          </cell>
          <cell r="D173" t="str">
            <v>BANK MANDIRI</v>
          </cell>
          <cell r="E173" t="str">
            <v>MEDAN LAPANGAN MERDEKA</v>
          </cell>
          <cell r="F173" t="str">
            <v>106-0011235820</v>
          </cell>
          <cell r="G173">
            <v>23</v>
          </cell>
        </row>
        <row r="174">
          <cell r="B174" t="str">
            <v>NGADIRUN</v>
          </cell>
          <cell r="C174" t="str">
            <v>AWAK II</v>
          </cell>
          <cell r="D174" t="str">
            <v>BANK MANDIRI</v>
          </cell>
          <cell r="E174" t="str">
            <v>MEDAN LAPANGAN MERDEKA</v>
          </cell>
          <cell r="F174" t="str">
            <v>1060005344786</v>
          </cell>
          <cell r="G174">
            <v>23</v>
          </cell>
        </row>
        <row r="175">
          <cell r="B175" t="str">
            <v>PAHALA SEMBIRING</v>
          </cell>
          <cell r="C175" t="str">
            <v>AWAK II</v>
          </cell>
          <cell r="D175" t="str">
            <v>BANK MANDIRI</v>
          </cell>
          <cell r="E175" t="str">
            <v>MEDAN LAPANGAN MERDEKA</v>
          </cell>
          <cell r="F175" t="str">
            <v>9000034348822</v>
          </cell>
          <cell r="G175">
            <v>23</v>
          </cell>
        </row>
        <row r="176">
          <cell r="B176" t="str">
            <v>PARAGUS V.R SIMANJUNTAK</v>
          </cell>
          <cell r="C176" t="str">
            <v>AWAK II</v>
          </cell>
          <cell r="D176" t="str">
            <v>BANK MANDIRI</v>
          </cell>
          <cell r="E176" t="str">
            <v>MEDAN LAPANGAN MERDEKA</v>
          </cell>
          <cell r="F176" t="str">
            <v>9000034348814</v>
          </cell>
          <cell r="G176">
            <v>23</v>
          </cell>
        </row>
        <row r="177">
          <cell r="B177" t="str">
            <v>PARULIAN TAMBUNAN</v>
          </cell>
          <cell r="C177" t="str">
            <v>AWAK II</v>
          </cell>
          <cell r="D177" t="str">
            <v>BANK MANDIRI</v>
          </cell>
          <cell r="E177" t="str">
            <v>MEDAN LAPANGAN MERDEKA</v>
          </cell>
          <cell r="F177" t="str">
            <v>106-0011236331</v>
          </cell>
          <cell r="G177">
            <v>23</v>
          </cell>
        </row>
        <row r="178">
          <cell r="B178" t="str">
            <v>PENDI NAINGGOLAN</v>
          </cell>
          <cell r="C178" t="str">
            <v>AWAK II</v>
          </cell>
          <cell r="D178" t="str">
            <v>BANK MANDIRI</v>
          </cell>
          <cell r="E178" t="str">
            <v>MEDAN LAPANGAN MERDEKA</v>
          </cell>
          <cell r="F178" t="str">
            <v>106-0011244616</v>
          </cell>
          <cell r="G178">
            <v>23</v>
          </cell>
        </row>
        <row r="179">
          <cell r="B179" t="str">
            <v>PUTRA HARTONO NABABAN</v>
          </cell>
          <cell r="C179" t="str">
            <v>AWAK II</v>
          </cell>
          <cell r="D179" t="str">
            <v>BANK MANDIRI</v>
          </cell>
          <cell r="E179" t="str">
            <v>MEDAN LAPANGAN MERDEKA</v>
          </cell>
          <cell r="F179" t="str">
            <v>106-0011236489</v>
          </cell>
          <cell r="G179">
            <v>23</v>
          </cell>
        </row>
        <row r="180">
          <cell r="B180" t="str">
            <v>RAHMAD ROHIDAN</v>
          </cell>
          <cell r="C180" t="str">
            <v>AWAK II</v>
          </cell>
          <cell r="D180" t="str">
            <v>BANK MANDIRI</v>
          </cell>
          <cell r="E180" t="str">
            <v>MEDAN LAPANGAN MERDEKA</v>
          </cell>
          <cell r="F180" t="str">
            <v>106-0011215384</v>
          </cell>
          <cell r="G180">
            <v>23</v>
          </cell>
        </row>
        <row r="181">
          <cell r="B181" t="str">
            <v>RAMLAN</v>
          </cell>
          <cell r="C181" t="str">
            <v>AWAK II</v>
          </cell>
          <cell r="D181" t="str">
            <v>BANK MANDIRI</v>
          </cell>
          <cell r="E181" t="str">
            <v>MEDAN LAPANGAN MERDEKA</v>
          </cell>
          <cell r="F181">
            <v>1060005340883</v>
          </cell>
          <cell r="G181">
            <v>23</v>
          </cell>
        </row>
        <row r="182">
          <cell r="B182" t="str">
            <v>REZA NUGRAHA</v>
          </cell>
          <cell r="C182" t="str">
            <v>AWAK II</v>
          </cell>
          <cell r="D182" t="str">
            <v>BANK MANDIRI</v>
          </cell>
          <cell r="E182" t="str">
            <v>MEDAN LAPANGAN MERDEKA</v>
          </cell>
          <cell r="F182" t="str">
            <v>106-0011235028</v>
          </cell>
          <cell r="G182">
            <v>23</v>
          </cell>
        </row>
        <row r="183">
          <cell r="B183" t="str">
            <v>Rian Hanafi</v>
          </cell>
          <cell r="C183" t="str">
            <v>AWAK II</v>
          </cell>
          <cell r="D183" t="str">
            <v>BANK MANDIRI</v>
          </cell>
          <cell r="E183" t="str">
            <v>MEDAN LAPANGAN MERDEKA</v>
          </cell>
          <cell r="F183" t="str">
            <v>106-00-1181629-8</v>
          </cell>
          <cell r="G183">
            <v>23</v>
          </cell>
        </row>
        <row r="184">
          <cell r="B184" t="str">
            <v>RICO F BANJARNAHOR</v>
          </cell>
          <cell r="C184" t="str">
            <v>AWAK II</v>
          </cell>
          <cell r="D184" t="str">
            <v>BANK MANDIRI</v>
          </cell>
          <cell r="E184" t="str">
            <v>MEDAN LAPANGAN MERDEKA</v>
          </cell>
          <cell r="F184">
            <v>1060011221697</v>
          </cell>
          <cell r="G184">
            <v>23</v>
          </cell>
        </row>
        <row r="185">
          <cell r="B185" t="str">
            <v>RIJAL PANAHATAN SILABAN</v>
          </cell>
          <cell r="C185" t="str">
            <v>AWAK II</v>
          </cell>
          <cell r="D185" t="str">
            <v>BANK MANDIRI</v>
          </cell>
          <cell r="E185" t="str">
            <v>MEDAN LAPANGAN MERDEKA</v>
          </cell>
          <cell r="F185" t="str">
            <v>1060011710806</v>
          </cell>
          <cell r="G185">
            <v>0</v>
          </cell>
        </row>
        <row r="186">
          <cell r="B186" t="str">
            <v>RINTO F. TUMEANG</v>
          </cell>
          <cell r="C186" t="str">
            <v>AWAK II</v>
          </cell>
          <cell r="D186" t="str">
            <v>BANK MANDIRI</v>
          </cell>
          <cell r="E186" t="str">
            <v>MEDAN LAPANGAN MERDEKA</v>
          </cell>
          <cell r="F186" t="str">
            <v>106-0011225417</v>
          </cell>
          <cell r="G186">
            <v>23</v>
          </cell>
        </row>
        <row r="187">
          <cell r="B187" t="str">
            <v>RISWAN</v>
          </cell>
          <cell r="C187" t="str">
            <v>AWAK II</v>
          </cell>
          <cell r="D187" t="str">
            <v>BANK MANDIRI</v>
          </cell>
          <cell r="E187" t="str">
            <v>MEDAN LAPANGAN MERDEKA</v>
          </cell>
          <cell r="F187">
            <v>1060011220087</v>
          </cell>
          <cell r="G187">
            <v>23</v>
          </cell>
        </row>
        <row r="188">
          <cell r="B188" t="str">
            <v>RIVAI MARBUN</v>
          </cell>
          <cell r="C188" t="str">
            <v>AWAK II</v>
          </cell>
          <cell r="D188" t="str">
            <v>BANK MANDIRI</v>
          </cell>
          <cell r="E188" t="str">
            <v>MEDAN LAPANGAN MERDEKA</v>
          </cell>
          <cell r="F188" t="str">
            <v>9000034348806</v>
          </cell>
          <cell r="G188">
            <v>23</v>
          </cell>
        </row>
        <row r="189">
          <cell r="B189" t="str">
            <v>RIWAN SELAMAT</v>
          </cell>
          <cell r="C189" t="str">
            <v>AWAK II</v>
          </cell>
          <cell r="D189" t="str">
            <v>BANK MANDIRI</v>
          </cell>
          <cell r="E189" t="str">
            <v>MEDAN LAPANGAN MERDEKA</v>
          </cell>
          <cell r="F189" t="str">
            <v>9000034348798</v>
          </cell>
          <cell r="G189">
            <v>23</v>
          </cell>
        </row>
        <row r="190">
          <cell r="B190" t="str">
            <v>RIZAL RUSADI</v>
          </cell>
          <cell r="C190" t="str">
            <v>AWAK II</v>
          </cell>
          <cell r="D190" t="str">
            <v>BANK MANDIRI</v>
          </cell>
          <cell r="E190" t="str">
            <v>MEDAN LAPANGAN MERDEKA</v>
          </cell>
          <cell r="F190" t="str">
            <v>106-0011241729</v>
          </cell>
          <cell r="G190">
            <v>9</v>
          </cell>
        </row>
        <row r="191">
          <cell r="B191" t="str">
            <v>ROBBY PRAMANA</v>
          </cell>
          <cell r="C191" t="str">
            <v>AWAK II</v>
          </cell>
          <cell r="D191" t="str">
            <v>BANK MANDIRI</v>
          </cell>
          <cell r="E191" t="str">
            <v>MEDAN LAPANGAN MERDEKA</v>
          </cell>
          <cell r="F191" t="str">
            <v>900-0034346388</v>
          </cell>
          <cell r="G191">
            <v>23</v>
          </cell>
        </row>
        <row r="192">
          <cell r="B192" t="str">
            <v>ROY MARADONGAN SIRAIT</v>
          </cell>
          <cell r="C192" t="str">
            <v>AWAK II</v>
          </cell>
          <cell r="D192" t="str">
            <v>BANK MANDIRI</v>
          </cell>
          <cell r="E192" t="str">
            <v>MEDAN LAPANGAN MERDEKA</v>
          </cell>
          <cell r="F192" t="str">
            <v>9000034348780</v>
          </cell>
          <cell r="G192">
            <v>23</v>
          </cell>
        </row>
        <row r="193">
          <cell r="B193" t="str">
            <v>RUDIANTO</v>
          </cell>
          <cell r="C193" t="str">
            <v>AWAK II</v>
          </cell>
          <cell r="D193" t="str">
            <v>BANK MANDIRI</v>
          </cell>
          <cell r="E193" t="str">
            <v>MEDAN LAPANGAN MERDEKA</v>
          </cell>
          <cell r="F193" t="str">
            <v>106-0011263467</v>
          </cell>
          <cell r="G193">
            <v>23</v>
          </cell>
        </row>
        <row r="194">
          <cell r="B194" t="str">
            <v>Sabam Silalahi</v>
          </cell>
          <cell r="C194" t="str">
            <v>AWAK II</v>
          </cell>
          <cell r="D194" t="str">
            <v>BANK MANDIRI</v>
          </cell>
          <cell r="E194" t="str">
            <v>MEDAN LAPANGAN MERDEKA</v>
          </cell>
          <cell r="F194" t="str">
            <v>900-00-2282161-6</v>
          </cell>
          <cell r="G194">
            <v>23</v>
          </cell>
        </row>
        <row r="195">
          <cell r="B195" t="str">
            <v>SAHAT M. NABABAN</v>
          </cell>
          <cell r="C195" t="str">
            <v>AWAK II</v>
          </cell>
          <cell r="D195" t="str">
            <v>BANK MANDIRI</v>
          </cell>
          <cell r="E195" t="str">
            <v>MEDAN LAPANGAN MERDEKA</v>
          </cell>
          <cell r="F195" t="str">
            <v>106-0011235440</v>
          </cell>
          <cell r="G195">
            <v>23</v>
          </cell>
        </row>
        <row r="196">
          <cell r="B196" t="str">
            <v>Sahrizal</v>
          </cell>
          <cell r="C196" t="str">
            <v>AWAK II</v>
          </cell>
          <cell r="D196" t="str">
            <v>BANK MANDIRI</v>
          </cell>
          <cell r="E196" t="str">
            <v>MEDAN LAPANGAN MERDEKA</v>
          </cell>
          <cell r="F196">
            <v>1060011232165</v>
          </cell>
          <cell r="G196">
            <v>23</v>
          </cell>
        </row>
        <row r="197">
          <cell r="B197" t="str">
            <v>SAHRUZAR HASIBUAN</v>
          </cell>
          <cell r="C197" t="str">
            <v>AWAK II</v>
          </cell>
          <cell r="D197" t="str">
            <v>BANK MANDIRI</v>
          </cell>
          <cell r="E197" t="str">
            <v>MEDAN LAPANGAN MERDEKA</v>
          </cell>
          <cell r="F197" t="str">
            <v>106-0011263459</v>
          </cell>
          <cell r="G197">
            <v>23</v>
          </cell>
        </row>
        <row r="198">
          <cell r="B198" t="str">
            <v>SAMSUL BAHRI PAIMUN</v>
          </cell>
          <cell r="C198" t="str">
            <v>AWAK II</v>
          </cell>
          <cell r="D198" t="str">
            <v>BANK MANDIRI</v>
          </cell>
          <cell r="E198" t="str">
            <v>MEDAN LAPANGAN MERDEKA</v>
          </cell>
          <cell r="F198" t="str">
            <v>106-0011235994</v>
          </cell>
          <cell r="G198">
            <v>23</v>
          </cell>
        </row>
        <row r="199">
          <cell r="B199" t="str">
            <v>Sanfri Sihombing</v>
          </cell>
          <cell r="C199" t="str">
            <v>AWAK II</v>
          </cell>
          <cell r="D199" t="str">
            <v>BANK MANDIRI</v>
          </cell>
          <cell r="E199" t="str">
            <v>MEDAN LAPANGAN MERDEKA</v>
          </cell>
          <cell r="F199" t="str">
            <v>900-0015936629</v>
          </cell>
          <cell r="G199">
            <v>23</v>
          </cell>
        </row>
        <row r="200">
          <cell r="B200" t="str">
            <v>SAPARUDDIN</v>
          </cell>
          <cell r="C200" t="str">
            <v>AWAK II</v>
          </cell>
          <cell r="D200" t="str">
            <v>BANK MANDIRI</v>
          </cell>
          <cell r="E200" t="str">
            <v>MEDAN LAPANGAN MERDEKA</v>
          </cell>
          <cell r="F200" t="str">
            <v>106-0011235648</v>
          </cell>
          <cell r="G200">
            <v>23</v>
          </cell>
        </row>
        <row r="201">
          <cell r="B201" t="str">
            <v>SARLAN SITOHANG</v>
          </cell>
          <cell r="C201" t="str">
            <v>AWAK II</v>
          </cell>
          <cell r="D201" t="str">
            <v>BANK MANDIRI</v>
          </cell>
          <cell r="E201" t="str">
            <v>MEDAN LAPANGAN MERDEKA</v>
          </cell>
          <cell r="F201" t="str">
            <v>9000034348889</v>
          </cell>
          <cell r="G201">
            <v>23</v>
          </cell>
        </row>
        <row r="202">
          <cell r="B202" t="str">
            <v>SOTAN SAMOSIR</v>
          </cell>
          <cell r="C202" t="str">
            <v>AWAK II</v>
          </cell>
          <cell r="D202" t="str">
            <v>BANK MANDIRI</v>
          </cell>
          <cell r="E202" t="str">
            <v>MEDAN LAPANGAN MERDEKA</v>
          </cell>
          <cell r="F202" t="str">
            <v>90000 17723884</v>
          </cell>
          <cell r="G202">
            <v>23</v>
          </cell>
        </row>
        <row r="203">
          <cell r="B203" t="str">
            <v>SUDARLIN</v>
          </cell>
          <cell r="C203" t="str">
            <v>AWAK II</v>
          </cell>
          <cell r="D203" t="str">
            <v>BANK MANDIRI</v>
          </cell>
          <cell r="E203" t="str">
            <v>MEDAN LAPANGAN MERDEKA</v>
          </cell>
          <cell r="F203" t="str">
            <v>1070006032561</v>
          </cell>
          <cell r="G203">
            <v>19</v>
          </cell>
        </row>
        <row r="204">
          <cell r="B204" t="str">
            <v>SUDARTO</v>
          </cell>
          <cell r="C204" t="str">
            <v>AWAK II</v>
          </cell>
          <cell r="D204" t="str">
            <v>BANK MANDIRI</v>
          </cell>
          <cell r="E204" t="str">
            <v>MEDAN LAPANGAN MERDEKA</v>
          </cell>
          <cell r="F204" t="str">
            <v>106-0011238634</v>
          </cell>
          <cell r="G204">
            <v>23</v>
          </cell>
        </row>
        <row r="205">
          <cell r="B205" t="str">
            <v>SUGI RIADI</v>
          </cell>
          <cell r="C205" t="str">
            <v>AWAK II</v>
          </cell>
          <cell r="D205" t="str">
            <v>BANK MANDIRI</v>
          </cell>
          <cell r="E205" t="str">
            <v>MEDAN LAPANGAN MERDEKA</v>
          </cell>
          <cell r="F205">
            <v>1060007789210</v>
          </cell>
          <cell r="G205">
            <v>23</v>
          </cell>
        </row>
        <row r="206">
          <cell r="B206" t="str">
            <v>SUGIRAN</v>
          </cell>
          <cell r="C206" t="str">
            <v>AWAK II</v>
          </cell>
          <cell r="D206" t="str">
            <v>BANK MANDIRI</v>
          </cell>
          <cell r="E206" t="str">
            <v>MEDAN LAPANGAN MERDEKA</v>
          </cell>
          <cell r="F206">
            <v>1060005345700</v>
          </cell>
          <cell r="G206">
            <v>23</v>
          </cell>
        </row>
        <row r="207">
          <cell r="B207" t="str">
            <v>SUNARTO -74</v>
          </cell>
          <cell r="C207" t="str">
            <v>AWAK II</v>
          </cell>
          <cell r="D207" t="str">
            <v>BANK MANDIRI</v>
          </cell>
          <cell r="E207" t="str">
            <v>MEDAN LAPANGAN MERDEKA</v>
          </cell>
          <cell r="F207" t="str">
            <v>106-0011263590</v>
          </cell>
          <cell r="G207">
            <v>23</v>
          </cell>
        </row>
        <row r="208">
          <cell r="B208" t="str">
            <v>SUPRI ARIANTO</v>
          </cell>
          <cell r="C208" t="str">
            <v>AWAK II</v>
          </cell>
          <cell r="D208" t="str">
            <v>BANK MANDIRI</v>
          </cell>
          <cell r="E208" t="str">
            <v>MEDAN LAPANGAN MERDEKA</v>
          </cell>
          <cell r="F208">
            <v>1060011238550</v>
          </cell>
          <cell r="G208">
            <v>23</v>
          </cell>
        </row>
        <row r="209">
          <cell r="B209" t="str">
            <v>SUSANTO</v>
          </cell>
          <cell r="C209" t="str">
            <v>AWAK II</v>
          </cell>
          <cell r="D209" t="str">
            <v>BANK MANDIRI</v>
          </cell>
          <cell r="E209" t="str">
            <v>MEDAN LAPANGAN MERDEKA</v>
          </cell>
          <cell r="F209">
            <v>1060011212324</v>
          </cell>
          <cell r="G209">
            <v>23</v>
          </cell>
        </row>
        <row r="210">
          <cell r="B210" t="str">
            <v>SUWANDI</v>
          </cell>
          <cell r="C210" t="str">
            <v>AWAK II</v>
          </cell>
          <cell r="D210" t="str">
            <v>BANK MANDIRI</v>
          </cell>
          <cell r="E210" t="str">
            <v>MEDAN LAPANGAN MERDEKA</v>
          </cell>
          <cell r="F210" t="str">
            <v>1060011702464</v>
          </cell>
          <cell r="G210">
            <v>23</v>
          </cell>
        </row>
        <row r="211">
          <cell r="B211" t="str">
            <v>SUYONO</v>
          </cell>
          <cell r="C211" t="str">
            <v>AWAK II</v>
          </cell>
          <cell r="D211" t="str">
            <v>BANK MANDIRI</v>
          </cell>
          <cell r="E211" t="str">
            <v>MEDAN LAPANGAN MERDEKA</v>
          </cell>
          <cell r="F211" t="str">
            <v>106-0011236620</v>
          </cell>
          <cell r="G211">
            <v>23</v>
          </cell>
        </row>
        <row r="212">
          <cell r="B212" t="str">
            <v>SYAFARUDDIN KAJOL</v>
          </cell>
          <cell r="C212" t="str">
            <v>AWAK II</v>
          </cell>
          <cell r="D212" t="str">
            <v>BANK MANDIRI</v>
          </cell>
          <cell r="E212" t="str">
            <v>MEDAN LAPANGAN MERDEKA</v>
          </cell>
          <cell r="F212" t="str">
            <v>106-0011237289</v>
          </cell>
          <cell r="G212">
            <v>23</v>
          </cell>
        </row>
        <row r="213">
          <cell r="B213" t="str">
            <v>SYAFRIADI HARAHAP</v>
          </cell>
          <cell r="C213" t="str">
            <v>AWAK II</v>
          </cell>
          <cell r="D213" t="str">
            <v>BANK MANDIRI</v>
          </cell>
          <cell r="E213" t="str">
            <v>MEDAN LAPANGAN MERDEKA</v>
          </cell>
          <cell r="F213" t="str">
            <v>106-0011266502</v>
          </cell>
          <cell r="G213">
            <v>23</v>
          </cell>
        </row>
        <row r="214">
          <cell r="B214" t="str">
            <v>SYAFRIZAL</v>
          </cell>
          <cell r="C214" t="str">
            <v>AWAK II</v>
          </cell>
          <cell r="D214" t="str">
            <v>BANK MANDIRI</v>
          </cell>
          <cell r="E214" t="str">
            <v>MEDAN LAPANGAN MERDEKA</v>
          </cell>
          <cell r="F214" t="str">
            <v>106-0011263533</v>
          </cell>
          <cell r="G214">
            <v>23</v>
          </cell>
        </row>
        <row r="215">
          <cell r="B215" t="str">
            <v>SYAHRIAL EFFENDI</v>
          </cell>
          <cell r="C215" t="str">
            <v>AWAK II</v>
          </cell>
          <cell r="D215" t="str">
            <v>BANK MANDIRI</v>
          </cell>
          <cell r="E215" t="str">
            <v>MEDAN LAPANGAN MERDEKA</v>
          </cell>
          <cell r="F215" t="str">
            <v>9000034346115</v>
          </cell>
          <cell r="G215">
            <v>23</v>
          </cell>
        </row>
        <row r="216">
          <cell r="B216" t="str">
            <v>SYAHRIZAL LUBIS</v>
          </cell>
          <cell r="C216" t="str">
            <v>AWAK II</v>
          </cell>
          <cell r="D216" t="str">
            <v>BANK MANDIRI</v>
          </cell>
          <cell r="E216" t="str">
            <v>MEDAN LAPANGAN MERDEKA</v>
          </cell>
          <cell r="F216">
            <v>1060007879532</v>
          </cell>
          <cell r="G216">
            <v>23</v>
          </cell>
        </row>
        <row r="217">
          <cell r="B217" t="str">
            <v>SYAMSUL BAHRI NUR</v>
          </cell>
          <cell r="C217" t="str">
            <v>AWAK II</v>
          </cell>
          <cell r="D217" t="str">
            <v>BANK MANDIRI</v>
          </cell>
          <cell r="E217" t="str">
            <v>MEDAN LAPANGAN MERDEKA</v>
          </cell>
          <cell r="F217" t="str">
            <v>106-0011235887</v>
          </cell>
          <cell r="G217">
            <v>23</v>
          </cell>
        </row>
        <row r="218">
          <cell r="B218" t="str">
            <v>SYAMSUL BENI MARPAUNG</v>
          </cell>
          <cell r="C218" t="str">
            <v>AWAK II</v>
          </cell>
          <cell r="D218" t="str">
            <v>BANK MANDIRI</v>
          </cell>
          <cell r="E218" t="str">
            <v>MEDAN LAPANGAN MERDEKA</v>
          </cell>
          <cell r="F218" t="str">
            <v>9000034346123</v>
          </cell>
          <cell r="G218">
            <v>23</v>
          </cell>
        </row>
        <row r="219">
          <cell r="B219" t="str">
            <v>T. NANDA EKA PRIMA</v>
          </cell>
          <cell r="C219" t="str">
            <v>AWAK II</v>
          </cell>
          <cell r="D219" t="str">
            <v>BANK MANDIRI</v>
          </cell>
          <cell r="E219" t="str">
            <v>MEDAN LAPANGAN MERDEKA</v>
          </cell>
          <cell r="F219" t="str">
            <v>106-0011234997</v>
          </cell>
          <cell r="G219">
            <v>23</v>
          </cell>
        </row>
        <row r="220">
          <cell r="B220" t="str">
            <v>TARUNA WIJAYA</v>
          </cell>
          <cell r="C220" t="str">
            <v>AWAK II</v>
          </cell>
          <cell r="D220" t="str">
            <v>BANK MANDIRI</v>
          </cell>
          <cell r="E220" t="str">
            <v>MEDAN LAPANGAN MERDEKA</v>
          </cell>
          <cell r="F220" t="str">
            <v>106-0011234948</v>
          </cell>
          <cell r="G220">
            <v>23</v>
          </cell>
        </row>
        <row r="221">
          <cell r="B221" t="str">
            <v>THOMAS PANJAITAN</v>
          </cell>
          <cell r="C221" t="str">
            <v>AWAK II</v>
          </cell>
          <cell r="D221" t="str">
            <v>BANK MANDIRI</v>
          </cell>
          <cell r="E221" t="str">
            <v>MEDAN LAPANGAN MERDEKA</v>
          </cell>
          <cell r="F221" t="str">
            <v>9000034342536</v>
          </cell>
          <cell r="G221">
            <v>23</v>
          </cell>
        </row>
        <row r="222">
          <cell r="B222" t="str">
            <v>TRI RAMADHANI</v>
          </cell>
          <cell r="C222" t="str">
            <v>AWAK II</v>
          </cell>
          <cell r="D222" t="str">
            <v>BANK MANDIRI</v>
          </cell>
          <cell r="E222" t="str">
            <v>MEDAN LAPANGAN MERDEKA</v>
          </cell>
          <cell r="F222" t="str">
            <v>1060011702431</v>
          </cell>
          <cell r="G222">
            <v>23</v>
          </cell>
        </row>
        <row r="223">
          <cell r="B223" t="str">
            <v>TULUS PARTOMUAN TAMBUNAN</v>
          </cell>
          <cell r="C223" t="str">
            <v>AWAK II</v>
          </cell>
          <cell r="D223" t="str">
            <v>BANK MANDIRI</v>
          </cell>
          <cell r="E223" t="str">
            <v>MEDAN LAPANGAN MERDEKA</v>
          </cell>
          <cell r="F223" t="str">
            <v>1050010537789</v>
          </cell>
          <cell r="G223">
            <v>23</v>
          </cell>
        </row>
        <row r="224">
          <cell r="B224" t="str">
            <v>TUMIN</v>
          </cell>
          <cell r="C224" t="str">
            <v>AWAK II</v>
          </cell>
          <cell r="D224" t="str">
            <v>BANK MANDIRI</v>
          </cell>
          <cell r="E224" t="str">
            <v>MEDAN LAPANGAN MERDEKA</v>
          </cell>
          <cell r="F224" t="str">
            <v>9000034345950</v>
          </cell>
          <cell r="G224">
            <v>23</v>
          </cell>
        </row>
        <row r="225">
          <cell r="B225" t="str">
            <v>TUMPAK M SIMANJUNTAK</v>
          </cell>
          <cell r="C225" t="str">
            <v>AWAK II</v>
          </cell>
          <cell r="D225" t="str">
            <v>BANK MANDIRI</v>
          </cell>
          <cell r="E225" t="str">
            <v>MEDAN LAPANGAN MERDEKA</v>
          </cell>
          <cell r="F225" t="str">
            <v>106-0011215517</v>
          </cell>
          <cell r="G225">
            <v>23</v>
          </cell>
        </row>
        <row r="226">
          <cell r="B226" t="str">
            <v>USMAN GUNAWAN</v>
          </cell>
          <cell r="C226" t="str">
            <v>AWAK II</v>
          </cell>
          <cell r="D226" t="str">
            <v>BANK MANDIRI</v>
          </cell>
          <cell r="E226" t="str">
            <v>MEDAN LAPANGAN MERDEKA</v>
          </cell>
          <cell r="F226" t="str">
            <v>106-0011236166</v>
          </cell>
          <cell r="G226">
            <v>23</v>
          </cell>
        </row>
        <row r="227">
          <cell r="B227" t="str">
            <v>VIVIC GUNARTO</v>
          </cell>
          <cell r="C227" t="str">
            <v>AWAK II</v>
          </cell>
          <cell r="D227" t="str">
            <v>BANK MANDIRI</v>
          </cell>
          <cell r="E227" t="str">
            <v>MEDAN LAPANGAN MERDEKA</v>
          </cell>
          <cell r="F227">
            <v>1060011220467</v>
          </cell>
          <cell r="G227">
            <v>23</v>
          </cell>
        </row>
        <row r="228">
          <cell r="B228" t="str">
            <v>WAHYU HIDAYAT</v>
          </cell>
          <cell r="C228" t="str">
            <v>AWAK II</v>
          </cell>
          <cell r="D228" t="str">
            <v>BANK MANDIRI</v>
          </cell>
          <cell r="E228" t="str">
            <v>MEDAN LAPANGAN MERDEKA</v>
          </cell>
          <cell r="F228">
            <v>1060011214387</v>
          </cell>
          <cell r="G228">
            <v>23</v>
          </cell>
        </row>
        <row r="229">
          <cell r="B229" t="str">
            <v>WISNU</v>
          </cell>
          <cell r="C229" t="str">
            <v>AWAK II</v>
          </cell>
          <cell r="D229" t="str">
            <v>BANK MANDIRI</v>
          </cell>
          <cell r="E229" t="str">
            <v>MEDAN LAPANGAN MERDEKA</v>
          </cell>
          <cell r="F229" t="str">
            <v>106-0011236950</v>
          </cell>
          <cell r="G229">
            <v>23</v>
          </cell>
        </row>
        <row r="230">
          <cell r="B230" t="str">
            <v>YUDI HARNADI</v>
          </cell>
          <cell r="C230" t="str">
            <v>AWAK II</v>
          </cell>
          <cell r="D230" t="str">
            <v>BANK MANDIRI</v>
          </cell>
          <cell r="E230" t="str">
            <v>MEDAN LAPANGAN MERDEKA</v>
          </cell>
          <cell r="F230" t="str">
            <v>106-0011238626</v>
          </cell>
          <cell r="G230">
            <v>8</v>
          </cell>
        </row>
        <row r="231">
          <cell r="B231" t="str">
            <v>ZAINAL ABIDIN SAMAD</v>
          </cell>
          <cell r="C231" t="str">
            <v>AWAK II</v>
          </cell>
          <cell r="D231" t="str">
            <v>BANK MANDIRI</v>
          </cell>
          <cell r="E231" t="str">
            <v>MEDAN LAPANGAN MERDEKA</v>
          </cell>
          <cell r="F231" t="str">
            <v>1060011248302</v>
          </cell>
          <cell r="G231">
            <v>23</v>
          </cell>
        </row>
        <row r="232">
          <cell r="B232" t="str">
            <v>ZAINAL ARIFIN NST.</v>
          </cell>
          <cell r="C232" t="str">
            <v>AWAK II</v>
          </cell>
          <cell r="D232" t="str">
            <v>BANK MANDIRI</v>
          </cell>
          <cell r="E232" t="str">
            <v>MEDAN LAPANGAN MERDEKA</v>
          </cell>
          <cell r="F232" t="str">
            <v>106-0011235176</v>
          </cell>
          <cell r="G232">
            <v>23</v>
          </cell>
        </row>
        <row r="233">
          <cell r="B233" t="str">
            <v>ABDULLAH</v>
          </cell>
          <cell r="C233" t="str">
            <v>AWAK I 24 KL</v>
          </cell>
          <cell r="D233" t="str">
            <v>BANK MANDIRI</v>
          </cell>
          <cell r="E233" t="str">
            <v>MEDAN LAPANGAN MERDEKA</v>
          </cell>
          <cell r="F233">
            <v>1060011217331</v>
          </cell>
          <cell r="G233">
            <v>23</v>
          </cell>
          <cell r="H233">
            <v>391402.45086705202</v>
          </cell>
          <cell r="I233">
            <v>0</v>
          </cell>
        </row>
        <row r="234">
          <cell r="B234" t="str">
            <v>ADI PANGGABEAN</v>
          </cell>
          <cell r="C234" t="str">
            <v>AWAK I 24 KL</v>
          </cell>
          <cell r="D234" t="str">
            <v>BANK MANDIRI</v>
          </cell>
          <cell r="E234" t="str">
            <v>MEDAN LAPANGAN MERDEKA</v>
          </cell>
          <cell r="F234" t="str">
            <v>106-0011225474</v>
          </cell>
          <cell r="G234">
            <v>23</v>
          </cell>
          <cell r="H234">
            <v>391402.45086705202</v>
          </cell>
          <cell r="I234">
            <v>0</v>
          </cell>
        </row>
        <row r="235">
          <cell r="B235" t="str">
            <v>AHMAD ZAILANI T.</v>
          </cell>
          <cell r="C235" t="str">
            <v>AWAK I 24 KL</v>
          </cell>
          <cell r="D235" t="str">
            <v>BANK MANDIRI</v>
          </cell>
          <cell r="E235" t="str">
            <v>MEDAN LAPANGAN MERDEKA</v>
          </cell>
          <cell r="F235" t="str">
            <v>106-0011235952</v>
          </cell>
          <cell r="G235">
            <v>23</v>
          </cell>
          <cell r="H235">
            <v>391402.45086705202</v>
          </cell>
          <cell r="I235">
            <v>0</v>
          </cell>
        </row>
        <row r="236">
          <cell r="B236" t="str">
            <v>AMORES MUNTHE</v>
          </cell>
          <cell r="C236" t="str">
            <v>AWAK I 24 KL</v>
          </cell>
          <cell r="D236" t="str">
            <v>BANK MANDIRI</v>
          </cell>
          <cell r="E236" t="str">
            <v>MEDAN LAPANGAN MERDEKA</v>
          </cell>
          <cell r="F236" t="str">
            <v>106-0011241851</v>
          </cell>
          <cell r="G236">
            <v>23</v>
          </cell>
          <cell r="H236">
            <v>391402.45086705202</v>
          </cell>
        </row>
        <row r="237">
          <cell r="B237" t="str">
            <v>ANNAZMI DANIR</v>
          </cell>
          <cell r="C237" t="str">
            <v>AWAK I 24 KL</v>
          </cell>
          <cell r="D237" t="str">
            <v>BANK MANDIRI</v>
          </cell>
          <cell r="E237" t="str">
            <v>MEDAN LAPANGAN MERDEKA</v>
          </cell>
          <cell r="F237">
            <v>1060011248260</v>
          </cell>
          <cell r="G237">
            <v>23</v>
          </cell>
          <cell r="H237">
            <v>391402.45086705202</v>
          </cell>
          <cell r="I237">
            <v>0</v>
          </cell>
        </row>
        <row r="238">
          <cell r="B238" t="str">
            <v>ANTONIUS M.S.</v>
          </cell>
          <cell r="C238" t="str">
            <v>AWAK I 24 KL</v>
          </cell>
          <cell r="D238" t="str">
            <v>BANK MANDIRI</v>
          </cell>
          <cell r="E238" t="str">
            <v>MEDAN LAPANGAN MERDEKA</v>
          </cell>
          <cell r="F238">
            <v>1060011238436</v>
          </cell>
          <cell r="G238">
            <v>23</v>
          </cell>
          <cell r="H238">
            <v>391402.45086705202</v>
          </cell>
          <cell r="I238">
            <v>0</v>
          </cell>
        </row>
        <row r="239">
          <cell r="B239" t="str">
            <v>BAMBANG SURYA M</v>
          </cell>
          <cell r="C239" t="str">
            <v>AWAK I 24 KL</v>
          </cell>
          <cell r="D239" t="str">
            <v>BANK MANDIRI</v>
          </cell>
          <cell r="E239" t="str">
            <v>MEDAN LAPANGAN MERDEKA</v>
          </cell>
          <cell r="F239" t="str">
            <v>106-0011212209</v>
          </cell>
          <cell r="G239">
            <v>23</v>
          </cell>
          <cell r="H239">
            <v>391402.45086705202</v>
          </cell>
          <cell r="I239">
            <v>0</v>
          </cell>
        </row>
        <row r="240">
          <cell r="B240" t="str">
            <v>BENNY SEPTIANUS</v>
          </cell>
          <cell r="C240" t="str">
            <v>AWAK I 24 KL</v>
          </cell>
          <cell r="D240" t="str">
            <v>BANK MANDIRI</v>
          </cell>
          <cell r="E240" t="str">
            <v>MEDAN LAPANGAN MERDEKA</v>
          </cell>
          <cell r="F240" t="str">
            <v>1060010005000</v>
          </cell>
          <cell r="G240">
            <v>23</v>
          </cell>
          <cell r="H240">
            <v>391402.45086705202</v>
          </cell>
          <cell r="I240">
            <v>0</v>
          </cell>
        </row>
        <row r="241">
          <cell r="B241" t="str">
            <v>BERTONI MALAU</v>
          </cell>
          <cell r="C241" t="str">
            <v>AWAK I 24 KL</v>
          </cell>
          <cell r="D241" t="str">
            <v>BANK MANDIRI</v>
          </cell>
          <cell r="E241" t="str">
            <v>MEDAN LAPANGAN MERDEKA</v>
          </cell>
          <cell r="F241" t="str">
            <v>106-0011212068</v>
          </cell>
          <cell r="G241">
            <v>23</v>
          </cell>
          <cell r="H241">
            <v>391402.45086705202</v>
          </cell>
          <cell r="I241">
            <v>0</v>
          </cell>
        </row>
        <row r="242">
          <cell r="B242" t="str">
            <v>CHARLES T. SITANGGANG</v>
          </cell>
          <cell r="C242" t="str">
            <v>AWAK I 24 KL</v>
          </cell>
          <cell r="D242" t="str">
            <v>BANK MANDIRI</v>
          </cell>
          <cell r="E242" t="str">
            <v>MEDAN LAPANGAN MERDEKA</v>
          </cell>
          <cell r="F242">
            <v>1060011237008</v>
          </cell>
          <cell r="G242">
            <v>23</v>
          </cell>
          <cell r="H242">
            <v>391402.45086705202</v>
          </cell>
          <cell r="I242">
            <v>0</v>
          </cell>
        </row>
        <row r="243">
          <cell r="B243" t="str">
            <v>DENSON MANALU</v>
          </cell>
          <cell r="C243" t="str">
            <v>AWAK I 24 KL</v>
          </cell>
          <cell r="D243" t="str">
            <v>BANK MANDIRI</v>
          </cell>
          <cell r="E243" t="str">
            <v>MEDAN LAPANGAN MERDEKA</v>
          </cell>
          <cell r="F243">
            <v>1060005364446</v>
          </cell>
          <cell r="G243">
            <v>23</v>
          </cell>
          <cell r="H243">
            <v>391402.45086705202</v>
          </cell>
          <cell r="I243">
            <v>0</v>
          </cell>
        </row>
        <row r="244">
          <cell r="B244" t="str">
            <v>DORLAN PANGGABEAN</v>
          </cell>
          <cell r="C244" t="str">
            <v>AWAK I 24 KL</v>
          </cell>
          <cell r="D244" t="str">
            <v>BANK MANDIRI</v>
          </cell>
          <cell r="E244" t="str">
            <v>MEDAN LAPANGAN MERDEKA</v>
          </cell>
          <cell r="F244">
            <v>1060005343556</v>
          </cell>
          <cell r="G244">
            <v>23</v>
          </cell>
          <cell r="H244">
            <v>391402.45086705202</v>
          </cell>
          <cell r="I244">
            <v>0</v>
          </cell>
        </row>
        <row r="245">
          <cell r="B245" t="str">
            <v>EFENDI NAINGGOLAN</v>
          </cell>
          <cell r="C245" t="str">
            <v>AWAK I 24 KL</v>
          </cell>
          <cell r="D245" t="str">
            <v>BANK MANDIRI</v>
          </cell>
          <cell r="E245" t="str">
            <v>MEDAN LAPANGAN MERDEKA</v>
          </cell>
          <cell r="F245" t="str">
            <v>1060010001686</v>
          </cell>
          <cell r="G245">
            <v>23</v>
          </cell>
          <cell r="H245">
            <v>391402.45086705202</v>
          </cell>
          <cell r="I245">
            <v>0</v>
          </cell>
        </row>
        <row r="246">
          <cell r="B246" t="str">
            <v>ERWANTO</v>
          </cell>
          <cell r="C246" t="str">
            <v>AWAK I 24 KL</v>
          </cell>
          <cell r="D246" t="str">
            <v>BANK MANDIRI</v>
          </cell>
          <cell r="E246" t="str">
            <v>MEDAN LAPANGAN MERDEKA</v>
          </cell>
          <cell r="F246">
            <v>1060011237131</v>
          </cell>
          <cell r="G246">
            <v>23</v>
          </cell>
          <cell r="H246">
            <v>391402.45086705202</v>
          </cell>
          <cell r="I246">
            <v>0</v>
          </cell>
        </row>
        <row r="247">
          <cell r="B247" t="str">
            <v>GEMBIRA SIRAIT</v>
          </cell>
          <cell r="C247" t="str">
            <v>AWAK I 24 KL</v>
          </cell>
          <cell r="D247" t="str">
            <v>BANK MANDIRI</v>
          </cell>
          <cell r="E247" t="str">
            <v>MEDAN LAPANGAN MERDEKA</v>
          </cell>
          <cell r="F247" t="str">
            <v>106-0011235804</v>
          </cell>
          <cell r="G247">
            <v>23</v>
          </cell>
          <cell r="H247">
            <v>391402.45086705202</v>
          </cell>
          <cell r="I247">
            <v>0</v>
          </cell>
        </row>
        <row r="248">
          <cell r="B248" t="str">
            <v>HANSON</v>
          </cell>
          <cell r="C248" t="str">
            <v>AWAK I 24 KL</v>
          </cell>
          <cell r="D248" t="str">
            <v>BANK MANDIRI</v>
          </cell>
          <cell r="E248" t="str">
            <v>MEDAN LAPANGAN MERDEKA</v>
          </cell>
          <cell r="F248" t="str">
            <v>106-0011244558</v>
          </cell>
          <cell r="G248">
            <v>23</v>
          </cell>
          <cell r="H248">
            <v>391402.45086705202</v>
          </cell>
          <cell r="I248">
            <v>0</v>
          </cell>
        </row>
        <row r="249">
          <cell r="B249" t="str">
            <v>HARI SUSANTO</v>
          </cell>
          <cell r="C249" t="str">
            <v>AWAK I 24 KL</v>
          </cell>
          <cell r="D249" t="str">
            <v>BANK MANDIRI</v>
          </cell>
          <cell r="E249" t="str">
            <v>MEDAN LAPANGAN MERDEKA</v>
          </cell>
          <cell r="F249" t="str">
            <v>106-0009857387</v>
          </cell>
          <cell r="G249">
            <v>23</v>
          </cell>
          <cell r="H249">
            <v>391402.45086705202</v>
          </cell>
          <cell r="I249">
            <v>0</v>
          </cell>
        </row>
        <row r="250">
          <cell r="B250" t="str">
            <v>HENDRI K BERUTU</v>
          </cell>
          <cell r="C250" t="str">
            <v>AWAK I 24 KL</v>
          </cell>
          <cell r="D250" t="str">
            <v>BANK MANDIRI</v>
          </cell>
          <cell r="E250" t="str">
            <v>MEDAN LAPANGAN MERDEKA</v>
          </cell>
          <cell r="F250">
            <v>1050005674027</v>
          </cell>
          <cell r="G250">
            <v>23</v>
          </cell>
          <cell r="H250">
            <v>391402.45086705202</v>
          </cell>
          <cell r="I250">
            <v>0</v>
          </cell>
        </row>
        <row r="251">
          <cell r="B251" t="str">
            <v>HERMANTO JAMBAK</v>
          </cell>
          <cell r="C251" t="str">
            <v>AWAK I 24 KL</v>
          </cell>
          <cell r="D251" t="str">
            <v>BANK MANDIRI</v>
          </cell>
          <cell r="E251" t="str">
            <v>MEDAN LAPANGAN MERDEKA</v>
          </cell>
          <cell r="F251" t="str">
            <v>1070006505707</v>
          </cell>
          <cell r="G251">
            <v>15</v>
          </cell>
          <cell r="H251">
            <v>391402.45086705202</v>
          </cell>
          <cell r="I251">
            <v>0</v>
          </cell>
        </row>
        <row r="252">
          <cell r="B252" t="str">
            <v>JAFAR SIDIK</v>
          </cell>
          <cell r="C252" t="str">
            <v>AWAK I 24 KL</v>
          </cell>
          <cell r="D252" t="str">
            <v>BANK MANDIRI</v>
          </cell>
          <cell r="E252" t="str">
            <v>MEDAN LAPANGAN MERDEKA</v>
          </cell>
          <cell r="F252" t="str">
            <v>106-0011244533</v>
          </cell>
          <cell r="G252">
            <v>23</v>
          </cell>
          <cell r="H252">
            <v>391402.45086705202</v>
          </cell>
          <cell r="I252">
            <v>0</v>
          </cell>
        </row>
        <row r="253">
          <cell r="B253" t="str">
            <v>JAHIDIN A. KARIM</v>
          </cell>
          <cell r="C253" t="str">
            <v>AWAK I 24 KL</v>
          </cell>
          <cell r="D253" t="str">
            <v>BANK MANDIRI</v>
          </cell>
          <cell r="E253" t="str">
            <v>MEDAN LAPANGAN MERDEKA</v>
          </cell>
          <cell r="F253" t="str">
            <v>106-0011235788</v>
          </cell>
          <cell r="G253">
            <v>23</v>
          </cell>
          <cell r="H253">
            <v>391402.45086705202</v>
          </cell>
          <cell r="I253">
            <v>0</v>
          </cell>
        </row>
        <row r="254">
          <cell r="B254" t="str">
            <v>JHON FREDY</v>
          </cell>
          <cell r="C254" t="str">
            <v>AWAK I 24 KL</v>
          </cell>
          <cell r="D254" t="str">
            <v>BANK MANDIRI</v>
          </cell>
          <cell r="E254" t="str">
            <v>MEDAN LAPANGAN MERDEKA</v>
          </cell>
          <cell r="F254">
            <v>1060011212290</v>
          </cell>
          <cell r="G254">
            <v>23</v>
          </cell>
          <cell r="H254">
            <v>391402.45086705202</v>
          </cell>
          <cell r="I254">
            <v>0</v>
          </cell>
        </row>
        <row r="255">
          <cell r="B255" t="str">
            <v>JONI KUSUMA</v>
          </cell>
          <cell r="C255" t="str">
            <v>AWAK I 24 KL</v>
          </cell>
          <cell r="D255" t="str">
            <v>BANK MANDIRI</v>
          </cell>
          <cell r="E255" t="str">
            <v>MEDAN LAPANGAN MERDEKA</v>
          </cell>
          <cell r="F255">
            <v>1060011217307</v>
          </cell>
          <cell r="G255">
            <v>23</v>
          </cell>
          <cell r="H255">
            <v>391402.45086705202</v>
          </cell>
          <cell r="I255">
            <v>0</v>
          </cell>
        </row>
        <row r="256">
          <cell r="B256" t="str">
            <v>JONI SUSANTO NABABAN</v>
          </cell>
          <cell r="C256" t="str">
            <v>AWAK I 24 KL</v>
          </cell>
          <cell r="D256" t="str">
            <v>BANK MANDIRI</v>
          </cell>
          <cell r="E256" t="str">
            <v>MEDAN LAPANGAN MERDEKA</v>
          </cell>
          <cell r="F256" t="str">
            <v>900-0015936579</v>
          </cell>
          <cell r="G256">
            <v>23</v>
          </cell>
          <cell r="H256">
            <v>391402.45086705202</v>
          </cell>
          <cell r="I256">
            <v>0</v>
          </cell>
        </row>
        <row r="257">
          <cell r="B257" t="str">
            <v>JONSON SITANGGANG</v>
          </cell>
          <cell r="C257" t="str">
            <v>AWAK I 24 KL</v>
          </cell>
          <cell r="D257" t="str">
            <v>BANK MANDIRI</v>
          </cell>
          <cell r="E257" t="str">
            <v>MEDAN LAPANGAN MERDEKA</v>
          </cell>
          <cell r="F257" t="str">
            <v>106-0011225581</v>
          </cell>
          <cell r="G257">
            <v>23</v>
          </cell>
          <cell r="H257">
            <v>391402.45086705202</v>
          </cell>
        </row>
        <row r="258">
          <cell r="B258" t="str">
            <v>JUFRIADI</v>
          </cell>
          <cell r="C258" t="str">
            <v>AWAK I 24 KL</v>
          </cell>
          <cell r="D258" t="str">
            <v>BANK MANDIRI</v>
          </cell>
          <cell r="E258" t="str">
            <v>MEDAN LAPANGAN MERDEKA</v>
          </cell>
          <cell r="F258" t="str">
            <v>106-0011263509</v>
          </cell>
          <cell r="G258">
            <v>23</v>
          </cell>
          <cell r="H258">
            <v>391402.45086705202</v>
          </cell>
          <cell r="I258">
            <v>0</v>
          </cell>
        </row>
        <row r="259">
          <cell r="B259" t="str">
            <v>KETLER ARITONANG</v>
          </cell>
          <cell r="C259" t="str">
            <v>AWAK I 24 KL</v>
          </cell>
          <cell r="D259" t="str">
            <v>BANK MANDIRI</v>
          </cell>
          <cell r="E259" t="str">
            <v>MEDAN LAPANGAN MERDEKA</v>
          </cell>
          <cell r="F259">
            <v>1060005362457</v>
          </cell>
          <cell r="G259">
            <v>23</v>
          </cell>
          <cell r="H259">
            <v>391402.45086705202</v>
          </cell>
          <cell r="I259">
            <v>0</v>
          </cell>
        </row>
        <row r="260">
          <cell r="B260" t="str">
            <v>LAMINGGUS</v>
          </cell>
          <cell r="C260" t="str">
            <v>AWAK I 24 KL</v>
          </cell>
          <cell r="D260" t="str">
            <v>BANK MANDIRI</v>
          </cell>
          <cell r="E260" t="str">
            <v>MEDAN LAPANGAN MERDEKA</v>
          </cell>
          <cell r="F260">
            <v>1060011217505</v>
          </cell>
          <cell r="G260">
            <v>23</v>
          </cell>
          <cell r="H260">
            <v>391402.45086705202</v>
          </cell>
          <cell r="I260">
            <v>0</v>
          </cell>
        </row>
        <row r="261">
          <cell r="B261" t="str">
            <v>M. NASIR TARIGAN</v>
          </cell>
          <cell r="C261" t="str">
            <v>AWAK I 24 KL</v>
          </cell>
          <cell r="D261" t="str">
            <v>BANK MANDIRI</v>
          </cell>
          <cell r="E261" t="str">
            <v>MEDAN LAPANGAN MERDEKA</v>
          </cell>
          <cell r="F261" t="str">
            <v>106-0011235663</v>
          </cell>
          <cell r="G261">
            <v>23</v>
          </cell>
          <cell r="H261">
            <v>391402.45086705202</v>
          </cell>
          <cell r="I261">
            <v>0</v>
          </cell>
        </row>
        <row r="262">
          <cell r="B262" t="str">
            <v>MALIK RAFI</v>
          </cell>
          <cell r="C262" t="str">
            <v>AWAK I 24 KL</v>
          </cell>
          <cell r="D262" t="str">
            <v>BANK MANDIRI</v>
          </cell>
          <cell r="E262" t="str">
            <v>MEDAN LAPANGAN MERDEKA</v>
          </cell>
          <cell r="F262" t="str">
            <v>1060010003351</v>
          </cell>
          <cell r="G262">
            <v>23</v>
          </cell>
          <cell r="H262">
            <v>391402.45086705202</v>
          </cell>
          <cell r="I262">
            <v>0</v>
          </cell>
        </row>
        <row r="263">
          <cell r="B263" t="str">
            <v>MANOTAR PURBA</v>
          </cell>
          <cell r="C263" t="str">
            <v>AWAK I 24 KL</v>
          </cell>
          <cell r="D263" t="str">
            <v>BANK MANDIRI</v>
          </cell>
          <cell r="E263" t="str">
            <v>MEDAN LAPANGAN MERDEKA</v>
          </cell>
          <cell r="F263" t="str">
            <v>106-0011212092</v>
          </cell>
          <cell r="G263">
            <v>23</v>
          </cell>
          <cell r="H263">
            <v>391402.45086705202</v>
          </cell>
          <cell r="I263">
            <v>0</v>
          </cell>
        </row>
        <row r="264">
          <cell r="B264" t="str">
            <v>MUJIADI</v>
          </cell>
          <cell r="C264" t="str">
            <v>AWAK I 24 KL</v>
          </cell>
          <cell r="D264" t="str">
            <v>BANK MANDIRI</v>
          </cell>
          <cell r="E264" t="str">
            <v>MEDAN LAPANGAN MERDEKA</v>
          </cell>
          <cell r="F264">
            <v>1060007880282</v>
          </cell>
          <cell r="G264">
            <v>23</v>
          </cell>
          <cell r="H264">
            <v>391402.45086705202</v>
          </cell>
          <cell r="I264">
            <v>0</v>
          </cell>
        </row>
        <row r="265">
          <cell r="B265" t="str">
            <v>MUSLIM PATUMA</v>
          </cell>
          <cell r="C265" t="str">
            <v>AWAK I 24 KL</v>
          </cell>
          <cell r="D265" t="str">
            <v>BANK MANDIRI</v>
          </cell>
          <cell r="E265" t="str">
            <v>MEDAN LAPANGAN MERDEKA</v>
          </cell>
          <cell r="F265" t="str">
            <v>106-0011225565</v>
          </cell>
          <cell r="G265">
            <v>23</v>
          </cell>
          <cell r="H265">
            <v>391402.45086705202</v>
          </cell>
          <cell r="I265">
            <v>0</v>
          </cell>
        </row>
        <row r="266">
          <cell r="B266" t="str">
            <v>NOFA LAZUARDI</v>
          </cell>
          <cell r="C266" t="str">
            <v>AWAK I 24 KL</v>
          </cell>
          <cell r="D266" t="str">
            <v>BANK MANDIRI</v>
          </cell>
          <cell r="E266" t="str">
            <v>MEDAN LAPANGAN MERDEKA</v>
          </cell>
          <cell r="F266" t="str">
            <v>106-0011244582</v>
          </cell>
          <cell r="G266">
            <v>23</v>
          </cell>
          <cell r="H266">
            <v>391402.45086705202</v>
          </cell>
          <cell r="I266">
            <v>0</v>
          </cell>
        </row>
        <row r="267">
          <cell r="B267" t="str">
            <v>PAIMAN</v>
          </cell>
          <cell r="C267" t="str">
            <v>AWAK I 24 KL</v>
          </cell>
          <cell r="D267" t="str">
            <v>BANK MANDIRI</v>
          </cell>
          <cell r="E267" t="str">
            <v>MEDAN LAPANGAN MERDEKA</v>
          </cell>
          <cell r="F267" t="str">
            <v>106-0011238618</v>
          </cell>
          <cell r="G267">
            <v>23</v>
          </cell>
          <cell r="H267">
            <v>391402.45086705202</v>
          </cell>
          <cell r="I267">
            <v>0</v>
          </cell>
        </row>
        <row r="268">
          <cell r="B268" t="str">
            <v>PARNINGOTAN SIMANUNGKALIT</v>
          </cell>
          <cell r="C268" t="str">
            <v>AWAK I 24 KL</v>
          </cell>
          <cell r="D268" t="str">
            <v>BANK MANDIRI</v>
          </cell>
          <cell r="E268" t="str">
            <v>MEDAN LAPANGAN MERDEKA</v>
          </cell>
          <cell r="F268">
            <v>1060011248336</v>
          </cell>
          <cell r="G268">
            <v>23</v>
          </cell>
          <cell r="H268">
            <v>391402.45086705202</v>
          </cell>
          <cell r="I268">
            <v>0</v>
          </cell>
        </row>
        <row r="269">
          <cell r="B269" t="str">
            <v>RAMSES NAPITUPULU</v>
          </cell>
          <cell r="C269" t="str">
            <v>AWAK I 24 KL</v>
          </cell>
          <cell r="D269" t="str">
            <v>BANK MANDIRI</v>
          </cell>
          <cell r="E269" t="str">
            <v>MEDAN LAPANGAN MERDEKA</v>
          </cell>
          <cell r="F269" t="str">
            <v>106-0011236224</v>
          </cell>
          <cell r="G269">
            <v>23</v>
          </cell>
          <cell r="H269">
            <v>391402.45086705202</v>
          </cell>
          <cell r="I269">
            <v>0</v>
          </cell>
        </row>
        <row r="270">
          <cell r="B270" t="str">
            <v>RIAN SAMPE SIAHAAN</v>
          </cell>
          <cell r="C270" t="str">
            <v>AWAK I 24 KL</v>
          </cell>
          <cell r="D270" t="str">
            <v>BANK MANDIRI</v>
          </cell>
          <cell r="E270" t="str">
            <v>MEDAN LAPANGAN MERDEKA</v>
          </cell>
          <cell r="F270">
            <v>1060007879524</v>
          </cell>
          <cell r="G270">
            <v>23</v>
          </cell>
          <cell r="H270">
            <v>391402.45086705202</v>
          </cell>
          <cell r="I270">
            <v>108359.99999999999</v>
          </cell>
        </row>
        <row r="271">
          <cell r="B271" t="str">
            <v>RUDOLF SINURAT</v>
          </cell>
          <cell r="C271" t="str">
            <v>AWAK I 24 KL</v>
          </cell>
          <cell r="D271" t="str">
            <v>BANK MANDIRI</v>
          </cell>
          <cell r="E271" t="str">
            <v>MEDAN LAPANGAN MERDEKA</v>
          </cell>
          <cell r="F271">
            <v>1060005346039</v>
          </cell>
          <cell r="G271">
            <v>23</v>
          </cell>
          <cell r="H271">
            <v>391402.45086705202</v>
          </cell>
          <cell r="I271">
            <v>0</v>
          </cell>
        </row>
        <row r="272">
          <cell r="B272" t="str">
            <v>RUSMAN H</v>
          </cell>
          <cell r="C272" t="str">
            <v>AWAK I 24 KL</v>
          </cell>
          <cell r="D272" t="str">
            <v>BANK MANDIRI</v>
          </cell>
          <cell r="E272" t="str">
            <v>MEDAN LAPANGAN MERDEKA</v>
          </cell>
          <cell r="F272">
            <v>1060011212357</v>
          </cell>
          <cell r="G272">
            <v>23</v>
          </cell>
          <cell r="H272">
            <v>391402.45086705202</v>
          </cell>
          <cell r="I272">
            <v>0</v>
          </cell>
        </row>
        <row r="273">
          <cell r="B273" t="str">
            <v>SAID SAFRIZAL</v>
          </cell>
          <cell r="C273" t="str">
            <v>AWAK I 24 KL</v>
          </cell>
          <cell r="D273" t="str">
            <v>BANK MANDIRI</v>
          </cell>
          <cell r="E273" t="str">
            <v>MEDAN LAPANGAN MERDEKA</v>
          </cell>
          <cell r="F273">
            <v>1060011228619</v>
          </cell>
          <cell r="G273">
            <v>23</v>
          </cell>
          <cell r="H273">
            <v>391402.45086705202</v>
          </cell>
          <cell r="I273">
            <v>0</v>
          </cell>
        </row>
        <row r="274">
          <cell r="B274" t="str">
            <v>SALIM BERUTU</v>
          </cell>
          <cell r="C274" t="str">
            <v>AWAK I 24 KL</v>
          </cell>
          <cell r="D274" t="str">
            <v>BANK MANDIRI</v>
          </cell>
          <cell r="E274" t="str">
            <v>MEDAN LAPANGAN MERDEKA</v>
          </cell>
          <cell r="F274">
            <v>1050007936697</v>
          </cell>
          <cell r="G274">
            <v>23</v>
          </cell>
          <cell r="H274">
            <v>391402.45086705202</v>
          </cell>
          <cell r="I274">
            <v>0</v>
          </cell>
        </row>
        <row r="275">
          <cell r="B275" t="str">
            <v>SALMON TAMPUBOLON</v>
          </cell>
          <cell r="C275" t="str">
            <v>AWAK I 24 KL</v>
          </cell>
          <cell r="D275" t="str">
            <v>BANK MANDIRI</v>
          </cell>
          <cell r="E275" t="str">
            <v>MEDAN LAPANGAN MERDEKA</v>
          </cell>
          <cell r="F275" t="str">
            <v>106-0011211979</v>
          </cell>
          <cell r="G275">
            <v>23</v>
          </cell>
          <cell r="H275">
            <v>391402.45086705202</v>
          </cell>
          <cell r="I275">
            <v>0</v>
          </cell>
        </row>
        <row r="276">
          <cell r="B276" t="str">
            <v>SAMUEL SIMANJUNTAK</v>
          </cell>
          <cell r="C276" t="str">
            <v>AWAK I 24 KL</v>
          </cell>
          <cell r="D276" t="str">
            <v>BANK MANDIRI</v>
          </cell>
          <cell r="E276" t="str">
            <v>MEDAN LAPANGAN MERDEKA</v>
          </cell>
          <cell r="F276" t="str">
            <v>1060011239160</v>
          </cell>
          <cell r="G276">
            <v>23</v>
          </cell>
          <cell r="H276">
            <v>391402.45086705202</v>
          </cell>
          <cell r="I276">
            <v>0</v>
          </cell>
        </row>
        <row r="277">
          <cell r="B277" t="str">
            <v>SARIAMAN SARAGI</v>
          </cell>
          <cell r="C277" t="str">
            <v>AWAK I 24 KL</v>
          </cell>
          <cell r="D277" t="str">
            <v>BANK MANDIRI</v>
          </cell>
          <cell r="E277" t="str">
            <v>MEDAN LAPANGAN MERDEKA</v>
          </cell>
          <cell r="F277">
            <v>1060007879920</v>
          </cell>
          <cell r="G277">
            <v>23</v>
          </cell>
          <cell r="H277">
            <v>391402.45086705202</v>
          </cell>
          <cell r="I277">
            <v>0</v>
          </cell>
        </row>
        <row r="278">
          <cell r="B278" t="str">
            <v>SAUD ROY SIMANJUNTAK</v>
          </cell>
          <cell r="C278" t="str">
            <v>AWAK I 24 KL</v>
          </cell>
          <cell r="D278" t="str">
            <v>BANK MANDIRI</v>
          </cell>
          <cell r="E278" t="str">
            <v>MEDAN LAPANGAN MERDEKA</v>
          </cell>
          <cell r="F278" t="str">
            <v>1060010004938</v>
          </cell>
          <cell r="G278">
            <v>23</v>
          </cell>
          <cell r="H278">
            <v>391402.45086705202</v>
          </cell>
          <cell r="I278">
            <v>0</v>
          </cell>
        </row>
        <row r="279">
          <cell r="B279" t="str">
            <v>SUGIANTO</v>
          </cell>
          <cell r="C279" t="str">
            <v>AWAK I 24 KL</v>
          </cell>
          <cell r="D279" t="str">
            <v>BANK MANDIRI</v>
          </cell>
          <cell r="E279" t="str">
            <v>MEDAN LAPANGAN MERDEKA</v>
          </cell>
          <cell r="F279" t="str">
            <v>106-0011248294</v>
          </cell>
          <cell r="G279">
            <v>23</v>
          </cell>
          <cell r="H279">
            <v>391402.45086705202</v>
          </cell>
          <cell r="I279">
            <v>0</v>
          </cell>
        </row>
        <row r="280">
          <cell r="B280" t="str">
            <v>SUGIMIN</v>
          </cell>
          <cell r="C280" t="str">
            <v>AWAK I 24 KL</v>
          </cell>
          <cell r="D280" t="str">
            <v>BANK MANDIRI</v>
          </cell>
          <cell r="E280" t="str">
            <v>MEDAN LAPANGAN MERDEKA</v>
          </cell>
          <cell r="F280" t="str">
            <v>1050010535650</v>
          </cell>
          <cell r="G280">
            <v>23</v>
          </cell>
          <cell r="H280">
            <v>391402.45086705202</v>
          </cell>
          <cell r="I280">
            <v>0</v>
          </cell>
        </row>
        <row r="281">
          <cell r="B281" t="str">
            <v>SUHARTONO</v>
          </cell>
          <cell r="C281" t="str">
            <v>AWAK I 24 KL</v>
          </cell>
          <cell r="D281" t="str">
            <v>BANK MANDIRI</v>
          </cell>
          <cell r="E281" t="str">
            <v>MEDAN LAPANGAN MERDEKA</v>
          </cell>
          <cell r="F281">
            <v>1060007304622</v>
          </cell>
          <cell r="G281">
            <v>23</v>
          </cell>
          <cell r="H281">
            <v>391402.45086705202</v>
          </cell>
          <cell r="I281">
            <v>0</v>
          </cell>
        </row>
        <row r="282">
          <cell r="B282" t="str">
            <v>SUNARTO</v>
          </cell>
          <cell r="C282" t="str">
            <v>AWAK I 24 KL</v>
          </cell>
          <cell r="D282" t="str">
            <v>BANK MANDIRI</v>
          </cell>
          <cell r="E282" t="str">
            <v>MEDAN LAPANGAN MERDEKA</v>
          </cell>
          <cell r="F282" t="str">
            <v>106-0011236349</v>
          </cell>
          <cell r="G282">
            <v>23</v>
          </cell>
          <cell r="H282">
            <v>391402.45086705202</v>
          </cell>
          <cell r="I282">
            <v>0</v>
          </cell>
        </row>
        <row r="283">
          <cell r="B283" t="str">
            <v>SUPRIONO</v>
          </cell>
          <cell r="C283" t="str">
            <v>AWAK I 24 KL</v>
          </cell>
          <cell r="D283" t="str">
            <v>BANK MANDIRI</v>
          </cell>
          <cell r="E283" t="str">
            <v>MEDAN LAPANGAN MERDEKA</v>
          </cell>
          <cell r="F283">
            <v>1060011232157</v>
          </cell>
          <cell r="G283">
            <v>23</v>
          </cell>
          <cell r="H283">
            <v>391402.45086705202</v>
          </cell>
          <cell r="I283">
            <v>0</v>
          </cell>
        </row>
        <row r="284">
          <cell r="B284" t="str">
            <v>SYAFRUDDIN AMIR</v>
          </cell>
          <cell r="C284" t="str">
            <v>AWAK I 24 KL</v>
          </cell>
          <cell r="D284" t="str">
            <v>BANK MANDIRI</v>
          </cell>
          <cell r="E284" t="str">
            <v>MEDAN LAPANGAN MERDEKA</v>
          </cell>
          <cell r="F284">
            <v>1060011217323</v>
          </cell>
          <cell r="G284">
            <v>23</v>
          </cell>
          <cell r="H284">
            <v>391402.45086705202</v>
          </cell>
          <cell r="I284">
            <v>0</v>
          </cell>
        </row>
        <row r="285">
          <cell r="B285" t="str">
            <v>TONGGO LUBIS</v>
          </cell>
          <cell r="C285" t="str">
            <v>AWAK I 24 KL</v>
          </cell>
          <cell r="D285" t="str">
            <v>BANK MANDIRI</v>
          </cell>
          <cell r="E285" t="str">
            <v>MEDAN LAPANGAN MERDEKA</v>
          </cell>
          <cell r="F285" t="str">
            <v>106-0011239269</v>
          </cell>
          <cell r="G285">
            <v>23</v>
          </cell>
          <cell r="H285">
            <v>391402.45086705202</v>
          </cell>
          <cell r="I285">
            <v>0</v>
          </cell>
        </row>
        <row r="286">
          <cell r="B286" t="str">
            <v>WAHYUDI SASTRA</v>
          </cell>
          <cell r="C286" t="str">
            <v>AWAK I 24 KL</v>
          </cell>
          <cell r="D286" t="str">
            <v>BANK MANDIRI</v>
          </cell>
          <cell r="E286" t="str">
            <v>MEDAN LAPANGAN MERDEKA</v>
          </cell>
          <cell r="F286" t="str">
            <v>106-0011263475</v>
          </cell>
          <cell r="G286">
            <v>23</v>
          </cell>
          <cell r="H286">
            <v>391402.45086705202</v>
          </cell>
          <cell r="I286">
            <v>0</v>
          </cell>
        </row>
        <row r="287">
          <cell r="B287" t="str">
            <v>WARIANTO</v>
          </cell>
          <cell r="C287" t="str">
            <v>AWAK I 24 KL</v>
          </cell>
          <cell r="D287" t="str">
            <v>BANK MANDIRI</v>
          </cell>
          <cell r="E287" t="str">
            <v>MEDAN LAPANGAN MERDEKA</v>
          </cell>
          <cell r="F287" t="str">
            <v>106-0011235275</v>
          </cell>
          <cell r="G287">
            <v>23</v>
          </cell>
          <cell r="H287">
            <v>391402.45086705202</v>
          </cell>
          <cell r="I287">
            <v>0</v>
          </cell>
        </row>
        <row r="288">
          <cell r="B288" t="str">
            <v>ZAINAL ABIDIN</v>
          </cell>
          <cell r="C288" t="str">
            <v>AWAK I 24 KL</v>
          </cell>
          <cell r="D288" t="str">
            <v>BANK MANDIRI</v>
          </cell>
          <cell r="E288" t="str">
            <v>MEDAN LAPANGAN MERDEKA</v>
          </cell>
          <cell r="F288">
            <v>1060007266870</v>
          </cell>
          <cell r="G288">
            <v>23</v>
          </cell>
          <cell r="H288">
            <v>391402.45086705202</v>
          </cell>
          <cell r="I288">
            <v>0</v>
          </cell>
        </row>
        <row r="289">
          <cell r="B289" t="str">
            <v>Zulkifli</v>
          </cell>
          <cell r="C289" t="str">
            <v>AWAK I 24 KL</v>
          </cell>
          <cell r="D289" t="str">
            <v>BANK MANDIRI</v>
          </cell>
          <cell r="E289" t="str">
            <v>MEDAN LAPANGAN MERDEKA</v>
          </cell>
          <cell r="F289" t="str">
            <v>106-0011236117</v>
          </cell>
          <cell r="G289">
            <v>23</v>
          </cell>
          <cell r="H289">
            <v>391402.45086705202</v>
          </cell>
          <cell r="I289">
            <v>0</v>
          </cell>
        </row>
        <row r="290">
          <cell r="B290" t="str">
            <v>AGUS SUPRIYADI</v>
          </cell>
          <cell r="C290" t="str">
            <v xml:space="preserve">AWAK I - 16 &amp; 18 </v>
          </cell>
          <cell r="D290" t="str">
            <v>BANK MANDIRI</v>
          </cell>
          <cell r="E290" t="str">
            <v>MEDAN LAPANGAN MERDEKA</v>
          </cell>
          <cell r="F290" t="str">
            <v>106-0011244665</v>
          </cell>
          <cell r="G290">
            <v>23</v>
          </cell>
          <cell r="H290">
            <v>317094.65895953757</v>
          </cell>
          <cell r="I290">
            <v>0</v>
          </cell>
        </row>
        <row r="291">
          <cell r="B291" t="str">
            <v>AHMAD JAUHARI</v>
          </cell>
          <cell r="C291" t="str">
            <v>AWAK I - 16 &amp; 18</v>
          </cell>
          <cell r="D291" t="str">
            <v>BANK MANDIRI</v>
          </cell>
          <cell r="E291" t="str">
            <v>MEDAN LAPANGAN MERDEKA</v>
          </cell>
          <cell r="F291">
            <v>1060011212308</v>
          </cell>
          <cell r="G291">
            <v>23</v>
          </cell>
          <cell r="H291">
            <v>317094.65895953757</v>
          </cell>
          <cell r="I291">
            <v>0</v>
          </cell>
        </row>
        <row r="292">
          <cell r="B292" t="str">
            <v>AMRI SANTOSO</v>
          </cell>
          <cell r="C292" t="str">
            <v>AWAK I - 16 &amp; 18</v>
          </cell>
          <cell r="D292" t="str">
            <v>BANK MANDIRI</v>
          </cell>
          <cell r="E292" t="str">
            <v>MEDAN LAPANGAN MERDEKA</v>
          </cell>
          <cell r="F292" t="str">
            <v>106-0005342533</v>
          </cell>
          <cell r="G292">
            <v>23</v>
          </cell>
          <cell r="H292">
            <v>317094.65895953757</v>
          </cell>
        </row>
        <row r="293">
          <cell r="B293" t="str">
            <v>ANDI SYAHPUTRA</v>
          </cell>
          <cell r="C293" t="str">
            <v xml:space="preserve">AWAK I - 16 &amp; 18 </v>
          </cell>
          <cell r="D293" t="str">
            <v>BANK MANDIRI</v>
          </cell>
          <cell r="E293" t="str">
            <v>MEDAN LAPANGAN MERDEKA</v>
          </cell>
          <cell r="F293" t="str">
            <v>9000017723900</v>
          </cell>
          <cell r="G293">
            <v>23</v>
          </cell>
          <cell r="H293">
            <v>317094.65895953757</v>
          </cell>
          <cell r="I293">
            <v>30900</v>
          </cell>
        </row>
        <row r="294">
          <cell r="B294" t="str">
            <v>Anju Tamba</v>
          </cell>
          <cell r="C294" t="str">
            <v>AWAK I - 16 &amp; 18</v>
          </cell>
          <cell r="D294" t="str">
            <v>BANK MANDIRI</v>
          </cell>
          <cell r="E294" t="str">
            <v>MEDAN LAPANGAN MERDEKA</v>
          </cell>
          <cell r="F294" t="str">
            <v>9000015936561</v>
          </cell>
          <cell r="G294">
            <v>23</v>
          </cell>
          <cell r="H294">
            <v>317094.65895953757</v>
          </cell>
          <cell r="I294">
            <v>0</v>
          </cell>
        </row>
        <row r="295">
          <cell r="B295" t="str">
            <v>ARDIANSYAH NASUTION</v>
          </cell>
          <cell r="C295" t="str">
            <v>AWAK I - 16 &amp; 18</v>
          </cell>
          <cell r="D295" t="str">
            <v>BANK MANDIRI</v>
          </cell>
          <cell r="E295" t="str">
            <v>MEDAN LAPANGAN MERDEKA</v>
          </cell>
          <cell r="F295" t="str">
            <v>106-0011235853</v>
          </cell>
          <cell r="G295">
            <v>23</v>
          </cell>
          <cell r="H295">
            <v>317094.65895953757</v>
          </cell>
          <cell r="I295">
            <v>0</v>
          </cell>
        </row>
        <row r="296">
          <cell r="B296" t="str">
            <v>ARMAIDY. S</v>
          </cell>
          <cell r="C296" t="str">
            <v>AWAK I - 16 &amp; 18</v>
          </cell>
          <cell r="D296" t="str">
            <v>BANK MANDIRI</v>
          </cell>
          <cell r="E296" t="str">
            <v>MEDAN LAPANGAN MERDEKA</v>
          </cell>
          <cell r="F296">
            <v>1060007879938</v>
          </cell>
          <cell r="G296">
            <v>23</v>
          </cell>
          <cell r="H296">
            <v>317094.65895953757</v>
          </cell>
          <cell r="I296">
            <v>0</v>
          </cell>
        </row>
        <row r="297">
          <cell r="B297" t="str">
            <v>BAMBANG SANIF</v>
          </cell>
          <cell r="C297" t="str">
            <v>AWAK I - 16 &amp; 18</v>
          </cell>
          <cell r="D297" t="str">
            <v>BANK MANDIRI</v>
          </cell>
          <cell r="E297" t="str">
            <v>MEDAN LAPANGAN MERDEKA</v>
          </cell>
          <cell r="F297">
            <v>1050004981555</v>
          </cell>
          <cell r="G297">
            <v>23</v>
          </cell>
          <cell r="H297">
            <v>317094.65895953757</v>
          </cell>
          <cell r="I297">
            <v>0</v>
          </cell>
        </row>
        <row r="298">
          <cell r="B298" t="str">
            <v>BARITA NAINGGOLAN</v>
          </cell>
          <cell r="C298" t="str">
            <v>AWAK I - 16 &amp; 18</v>
          </cell>
          <cell r="D298" t="str">
            <v>BANK MANDIRI</v>
          </cell>
          <cell r="E298" t="str">
            <v>MEDAN LAPANGAN MERDEKA</v>
          </cell>
          <cell r="F298">
            <v>1060005345437</v>
          </cell>
          <cell r="G298">
            <v>23</v>
          </cell>
          <cell r="H298">
            <v>317094.65895953757</v>
          </cell>
          <cell r="I298">
            <v>0</v>
          </cell>
        </row>
        <row r="299">
          <cell r="B299" t="str">
            <v>BATARA SIRAIT</v>
          </cell>
          <cell r="C299" t="str">
            <v>AWAK I - 16 &amp; 18</v>
          </cell>
          <cell r="D299" t="str">
            <v>BANK MANDIRI</v>
          </cell>
          <cell r="E299" t="str">
            <v>MEDAN LAPANGAN MERDEKA</v>
          </cell>
          <cell r="F299" t="str">
            <v>9000015936454</v>
          </cell>
          <cell r="G299">
            <v>15</v>
          </cell>
          <cell r="H299">
            <v>317094.65895953757</v>
          </cell>
          <cell r="I299">
            <v>0</v>
          </cell>
        </row>
        <row r="300">
          <cell r="B300" t="str">
            <v>Beni Masri Abas</v>
          </cell>
          <cell r="C300" t="str">
            <v>AWAK I - 16 &amp; 18</v>
          </cell>
          <cell r="D300" t="str">
            <v>BANK MANDIRI</v>
          </cell>
          <cell r="E300" t="str">
            <v>MEDAN LAPANGAN MERDEKA</v>
          </cell>
          <cell r="F300" t="str">
            <v>106-0011225433</v>
          </cell>
          <cell r="G300">
            <v>23</v>
          </cell>
          <cell r="H300">
            <v>317094.65895953757</v>
          </cell>
          <cell r="I300">
            <v>0</v>
          </cell>
        </row>
        <row r="301">
          <cell r="B301" t="str">
            <v>BERATA KARO - KARO</v>
          </cell>
          <cell r="C301" t="str">
            <v>AWAK I - 16 &amp; 18</v>
          </cell>
          <cell r="D301" t="str">
            <v>BANK MANDIRI</v>
          </cell>
          <cell r="E301" t="str">
            <v>MEDAN LAPANGAN MERDEKA</v>
          </cell>
          <cell r="F301" t="str">
            <v>106-0011212225</v>
          </cell>
          <cell r="G301">
            <v>23</v>
          </cell>
          <cell r="H301">
            <v>317094.65895953757</v>
          </cell>
          <cell r="I301">
            <v>0</v>
          </cell>
        </row>
        <row r="302">
          <cell r="B302" t="str">
            <v>BERISMAN HALOHO</v>
          </cell>
          <cell r="C302" t="str">
            <v>AWAK I - 16 &amp; 18</v>
          </cell>
          <cell r="D302" t="str">
            <v>BANK MANDIRI</v>
          </cell>
          <cell r="E302" t="str">
            <v>MEDAN LAPANGAN MERDEKA</v>
          </cell>
          <cell r="F302" t="str">
            <v>106-0011212084</v>
          </cell>
          <cell r="G302">
            <v>23</v>
          </cell>
          <cell r="H302">
            <v>317094.65895953757</v>
          </cell>
          <cell r="I302">
            <v>0</v>
          </cell>
        </row>
        <row r="303">
          <cell r="B303" t="str">
            <v>BOY H SIMANJUNTAK</v>
          </cell>
          <cell r="C303" t="str">
            <v xml:space="preserve">AWAK I - 16 &amp; 18 </v>
          </cell>
          <cell r="D303" t="str">
            <v>BANK MANDIRI</v>
          </cell>
          <cell r="E303" t="str">
            <v>MEDAN LAPANGAN MERDEKA</v>
          </cell>
          <cell r="F303" t="str">
            <v>106-0011237230</v>
          </cell>
          <cell r="G303">
            <v>23</v>
          </cell>
          <cell r="H303">
            <v>317094.65895953757</v>
          </cell>
          <cell r="I303">
            <v>0</v>
          </cell>
        </row>
        <row r="304">
          <cell r="B304" t="str">
            <v>BUDI YANTO</v>
          </cell>
          <cell r="C304" t="str">
            <v>AWAK I - 16 &amp; 18</v>
          </cell>
          <cell r="D304" t="str">
            <v>BANK MANDIRI</v>
          </cell>
          <cell r="E304" t="str">
            <v>MEDAN LAPANGAN MERDEKA</v>
          </cell>
          <cell r="F304" t="str">
            <v>106-0011236323</v>
          </cell>
          <cell r="G304">
            <v>23</v>
          </cell>
          <cell r="H304">
            <v>317094.65895953757</v>
          </cell>
          <cell r="I304">
            <v>0</v>
          </cell>
        </row>
        <row r="305">
          <cell r="B305" t="str">
            <v>CHAIRUL THAMREN</v>
          </cell>
          <cell r="C305" t="str">
            <v>AWAK I - 16 &amp; 18</v>
          </cell>
          <cell r="D305" t="str">
            <v>BANK MANDIRI</v>
          </cell>
          <cell r="E305" t="str">
            <v>MEDAN LAPANGAN MERDEKA</v>
          </cell>
          <cell r="F305" t="str">
            <v>106-0005341808</v>
          </cell>
          <cell r="G305">
            <v>23</v>
          </cell>
          <cell r="H305">
            <v>317094.65895953757</v>
          </cell>
          <cell r="I305">
            <v>0</v>
          </cell>
        </row>
        <row r="306">
          <cell r="B306" t="str">
            <v>DAHLAN IRIANTO BATUBARA</v>
          </cell>
          <cell r="C306" t="str">
            <v>AWAK I - 16 &amp; 18</v>
          </cell>
          <cell r="D306" t="str">
            <v>BANK MANDIRI</v>
          </cell>
          <cell r="E306" t="str">
            <v>MEDAN LAPANGAN MERDEKA</v>
          </cell>
          <cell r="F306" t="str">
            <v>106-0011243279</v>
          </cell>
          <cell r="G306">
            <v>12</v>
          </cell>
          <cell r="H306">
            <v>317094.65895953757</v>
          </cell>
          <cell r="I306">
            <v>0</v>
          </cell>
        </row>
        <row r="307">
          <cell r="B307" t="str">
            <v>DAPOT LUHUT SITUMEANG</v>
          </cell>
          <cell r="C307" t="str">
            <v>AWAK I - 16 &amp; 18</v>
          </cell>
          <cell r="D307" t="str">
            <v>BANK MANDIRI</v>
          </cell>
          <cell r="E307" t="str">
            <v>MEDAN LAPANGAN MERDEKA</v>
          </cell>
          <cell r="F307">
            <v>1060011241927</v>
          </cell>
          <cell r="G307">
            <v>23</v>
          </cell>
          <cell r="H307">
            <v>317094.65895953757</v>
          </cell>
          <cell r="I307">
            <v>0</v>
          </cell>
        </row>
        <row r="308">
          <cell r="B308" t="str">
            <v>DARWIN PARSAORAN  BANJATNAHOR</v>
          </cell>
          <cell r="C308" t="str">
            <v>AWAK I - 16 &amp; 18</v>
          </cell>
          <cell r="D308" t="str">
            <v>BANK MANDIRI</v>
          </cell>
          <cell r="E308" t="str">
            <v>MEDAN LAPANGAN MERDEKA</v>
          </cell>
          <cell r="F308" t="str">
            <v>900-0017739401</v>
          </cell>
          <cell r="G308">
            <v>23</v>
          </cell>
          <cell r="H308">
            <v>317094.65895953757</v>
          </cell>
          <cell r="I308">
            <v>0</v>
          </cell>
        </row>
        <row r="309">
          <cell r="B309" t="str">
            <v>DARWIN SIREGAR</v>
          </cell>
          <cell r="C309" t="str">
            <v>AWAK I - 16 &amp; 18</v>
          </cell>
          <cell r="D309" t="str">
            <v>BANK MANDIRI</v>
          </cell>
          <cell r="E309" t="str">
            <v>MEDAN LAPANGAN MERDEKA</v>
          </cell>
          <cell r="F309">
            <v>1060011220293</v>
          </cell>
          <cell r="G309">
            <v>23</v>
          </cell>
          <cell r="H309">
            <v>317094.65895953757</v>
          </cell>
          <cell r="I309">
            <v>0</v>
          </cell>
        </row>
        <row r="310">
          <cell r="B310" t="str">
            <v>DEDI H. SITEPU</v>
          </cell>
          <cell r="C310" t="str">
            <v>AWAK I - 16 &amp; 18</v>
          </cell>
          <cell r="D310" t="str">
            <v>BANK MANDIRI</v>
          </cell>
          <cell r="E310" t="str">
            <v>MEDAN LAPANGAN MERDEKA</v>
          </cell>
          <cell r="F310" t="str">
            <v>106-0005343648</v>
          </cell>
          <cell r="G310">
            <v>23</v>
          </cell>
          <cell r="H310">
            <v>317094.65895953757</v>
          </cell>
          <cell r="I310">
            <v>0</v>
          </cell>
        </row>
        <row r="311">
          <cell r="B311" t="str">
            <v>DEDY SAPUTRA</v>
          </cell>
          <cell r="C311" t="str">
            <v>AWAK I - 16 &amp; 18</v>
          </cell>
          <cell r="D311" t="str">
            <v>BANK MANDIRI</v>
          </cell>
          <cell r="E311" t="str">
            <v>MEDAN LAPANGAN MERDEKA</v>
          </cell>
          <cell r="F311" t="str">
            <v>106-0011263574</v>
          </cell>
          <cell r="G311">
            <v>23</v>
          </cell>
          <cell r="H311">
            <v>317094.65895953757</v>
          </cell>
          <cell r="I311">
            <v>0</v>
          </cell>
        </row>
        <row r="312">
          <cell r="B312" t="str">
            <v>DIAN ARFIANTO</v>
          </cell>
          <cell r="C312" t="str">
            <v>AWAK I - 16 &amp; 18</v>
          </cell>
          <cell r="D312" t="str">
            <v>BANK MANDIRI</v>
          </cell>
          <cell r="E312" t="str">
            <v>MEDAN LAPANGAN MERDEKA</v>
          </cell>
          <cell r="F312" t="str">
            <v>106-0011240796</v>
          </cell>
          <cell r="G312">
            <v>23</v>
          </cell>
          <cell r="H312">
            <v>317094.65895953757</v>
          </cell>
          <cell r="I312">
            <v>0</v>
          </cell>
        </row>
        <row r="313">
          <cell r="B313" t="str">
            <v>DIDIK PERMANA</v>
          </cell>
          <cell r="C313" t="str">
            <v>AWAK I - 16 &amp; 18</v>
          </cell>
          <cell r="D313" t="str">
            <v>BANK MANDIRI</v>
          </cell>
          <cell r="E313" t="str">
            <v>MEDAN LAPANGAN MERDEKA</v>
          </cell>
          <cell r="F313" t="str">
            <v>106-0011235523</v>
          </cell>
          <cell r="G313">
            <v>23</v>
          </cell>
          <cell r="H313">
            <v>317094.65895953757</v>
          </cell>
          <cell r="I313">
            <v>339900</v>
          </cell>
        </row>
        <row r="314">
          <cell r="B314" t="str">
            <v>EDON P. SIMANJUNTAK.</v>
          </cell>
          <cell r="C314" t="str">
            <v>AWAK I - 16 &amp; 18</v>
          </cell>
          <cell r="D314" t="str">
            <v>BANK MANDIRI</v>
          </cell>
          <cell r="E314" t="str">
            <v>MEDAN LAPANGAN MERDEKA</v>
          </cell>
          <cell r="F314">
            <v>1060011248393</v>
          </cell>
          <cell r="G314">
            <v>23</v>
          </cell>
          <cell r="H314">
            <v>317094.65895953757</v>
          </cell>
          <cell r="I314">
            <v>0</v>
          </cell>
        </row>
        <row r="315">
          <cell r="B315" t="str">
            <v>EDWARD S.</v>
          </cell>
          <cell r="C315" t="str">
            <v>AWAK I - 16 &amp; 18</v>
          </cell>
          <cell r="D315" t="str">
            <v>BANK MANDIRI</v>
          </cell>
          <cell r="E315" t="str">
            <v>MEDAN LAPANGAN MERDEKA</v>
          </cell>
          <cell r="F315" t="str">
            <v>106-0011241695</v>
          </cell>
          <cell r="G315">
            <v>23</v>
          </cell>
          <cell r="H315">
            <v>317094.65895953757</v>
          </cell>
          <cell r="I315">
            <v>0</v>
          </cell>
        </row>
        <row r="316">
          <cell r="B316" t="str">
            <v>EDWARD SADDAM HUTAGAOL</v>
          </cell>
          <cell r="C316" t="str">
            <v>AWAK I - 16 &amp; 18</v>
          </cell>
          <cell r="D316" t="str">
            <v>BANK MANDIRI</v>
          </cell>
          <cell r="E316" t="str">
            <v>MEDAN LAPANGAN MERDEKA</v>
          </cell>
          <cell r="F316" t="str">
            <v>106-0011211995</v>
          </cell>
          <cell r="G316">
            <v>23</v>
          </cell>
          <cell r="H316">
            <v>317094.65895953757</v>
          </cell>
          <cell r="I316">
            <v>0</v>
          </cell>
        </row>
        <row r="317">
          <cell r="B317" t="str">
            <v>FRANTO SIHOMBING</v>
          </cell>
          <cell r="C317" t="str">
            <v xml:space="preserve">AWAK I - 16 &amp; 18 </v>
          </cell>
          <cell r="D317" t="str">
            <v>BANK MANDIRI</v>
          </cell>
          <cell r="E317" t="str">
            <v>MEDAN LAPANGAN MERDEKA</v>
          </cell>
          <cell r="F317" t="str">
            <v>106-0011225425</v>
          </cell>
          <cell r="G317">
            <v>23</v>
          </cell>
          <cell r="H317">
            <v>317094.65895953757</v>
          </cell>
          <cell r="I317">
            <v>0</v>
          </cell>
        </row>
        <row r="318">
          <cell r="B318" t="str">
            <v>GOMGOM SITORUS</v>
          </cell>
          <cell r="C318" t="str">
            <v>AWAK I - 16 &amp; 18</v>
          </cell>
          <cell r="D318" t="str">
            <v>BANK MANDIRI</v>
          </cell>
          <cell r="E318" t="str">
            <v>MEDAN LAPANGAN MERDEKA</v>
          </cell>
          <cell r="F318" t="str">
            <v>106-0011235879</v>
          </cell>
          <cell r="G318">
            <v>23</v>
          </cell>
          <cell r="H318">
            <v>317094.65895953757</v>
          </cell>
          <cell r="I318">
            <v>0</v>
          </cell>
        </row>
        <row r="319">
          <cell r="B319" t="str">
            <v>GUNARTO</v>
          </cell>
          <cell r="C319" t="str">
            <v>AWAK I - 16 &amp; 18</v>
          </cell>
          <cell r="D319" t="str">
            <v>BANK MANDIRI</v>
          </cell>
          <cell r="E319" t="str">
            <v>MEDAN LAPANGAN MERDEKA</v>
          </cell>
          <cell r="F319">
            <v>1060005345130</v>
          </cell>
          <cell r="G319">
            <v>23</v>
          </cell>
          <cell r="H319">
            <v>317094.65895953757</v>
          </cell>
          <cell r="I319">
            <v>0</v>
          </cell>
        </row>
        <row r="320">
          <cell r="B320" t="str">
            <v>HAMBALI</v>
          </cell>
          <cell r="C320" t="str">
            <v>AWAK I - 16 &amp; 18</v>
          </cell>
          <cell r="D320" t="str">
            <v>BANK MANDIRI</v>
          </cell>
          <cell r="E320" t="str">
            <v>MEDAN LAPANGAN MERDEKA</v>
          </cell>
          <cell r="F320">
            <v>1060005341949</v>
          </cell>
          <cell r="G320">
            <v>23</v>
          </cell>
          <cell r="H320">
            <v>317094.65895953757</v>
          </cell>
          <cell r="I320">
            <v>0</v>
          </cell>
        </row>
        <row r="321">
          <cell r="B321" t="str">
            <v>HEBRON LUBIS</v>
          </cell>
          <cell r="C321" t="str">
            <v>AWAK I - 16 &amp; 18</v>
          </cell>
          <cell r="D321" t="str">
            <v>BANK MANDIRI</v>
          </cell>
          <cell r="E321" t="str">
            <v>MEDAN LAPANGAN MERDEKA</v>
          </cell>
          <cell r="F321">
            <v>1060005362408</v>
          </cell>
          <cell r="G321">
            <v>23</v>
          </cell>
          <cell r="H321">
            <v>317094.65895953757</v>
          </cell>
          <cell r="I321">
            <v>0</v>
          </cell>
        </row>
        <row r="322">
          <cell r="B322" t="str">
            <v>HENDRIK</v>
          </cell>
          <cell r="C322" t="str">
            <v>AWAK I - 16 &amp; 18</v>
          </cell>
          <cell r="D322" t="str">
            <v>BANK MANDIRI</v>
          </cell>
          <cell r="E322" t="str">
            <v>MEDAN LAPANGAN MERDEKA</v>
          </cell>
          <cell r="F322">
            <v>1060011238428</v>
          </cell>
          <cell r="G322">
            <v>23</v>
          </cell>
          <cell r="H322">
            <v>317094.65895953757</v>
          </cell>
          <cell r="I322">
            <v>0</v>
          </cell>
        </row>
        <row r="323">
          <cell r="B323" t="str">
            <v>HERMAN DANA</v>
          </cell>
          <cell r="C323" t="str">
            <v xml:space="preserve">AWAK I - 16 &amp; 18 </v>
          </cell>
          <cell r="D323" t="str">
            <v>BANK MANDIRI</v>
          </cell>
          <cell r="E323" t="str">
            <v>MEDAN LAPANGAN MERDEKA</v>
          </cell>
          <cell r="F323" t="str">
            <v>106-0011225466</v>
          </cell>
          <cell r="G323">
            <v>23</v>
          </cell>
          <cell r="H323">
            <v>317094.65895953757</v>
          </cell>
          <cell r="I323">
            <v>0</v>
          </cell>
        </row>
        <row r="324">
          <cell r="B324" t="str">
            <v>HIMSAR YOUNG HARIANJA</v>
          </cell>
          <cell r="C324" t="str">
            <v>AWAK I - 16 &amp; 18</v>
          </cell>
          <cell r="D324" t="str">
            <v>BANK MANDIRI</v>
          </cell>
          <cell r="E324" t="str">
            <v>MEDAN LAPANGAN MERDEKA</v>
          </cell>
          <cell r="F324" t="str">
            <v>106-0011211961</v>
          </cell>
          <cell r="G324">
            <v>23</v>
          </cell>
          <cell r="H324">
            <v>317094.65895953757</v>
          </cell>
          <cell r="I324">
            <v>0</v>
          </cell>
        </row>
        <row r="325">
          <cell r="B325" t="str">
            <v>HOTLAN F.SARAGIH</v>
          </cell>
          <cell r="C325" t="str">
            <v>AWAK I - 16 &amp; 18</v>
          </cell>
          <cell r="D325" t="str">
            <v>BANK MANDIRI</v>
          </cell>
          <cell r="E325" t="str">
            <v>MEDAN LAPANGAN MERDEKA</v>
          </cell>
          <cell r="F325">
            <v>1060005342764</v>
          </cell>
          <cell r="G325">
            <v>23</v>
          </cell>
          <cell r="H325">
            <v>317094.65895953757</v>
          </cell>
          <cell r="I325">
            <v>0</v>
          </cell>
        </row>
        <row r="326">
          <cell r="B326" t="str">
            <v>HOTMAN JAYAPUTRA PURBA</v>
          </cell>
          <cell r="C326" t="str">
            <v xml:space="preserve">AWAK I - 16 &amp; 18 </v>
          </cell>
          <cell r="D326" t="str">
            <v>BANK MANDIRI</v>
          </cell>
          <cell r="E326" t="str">
            <v>MEDAN LAPANGAN MERDEKA</v>
          </cell>
          <cell r="F326">
            <v>1060011241893</v>
          </cell>
          <cell r="G326">
            <v>23</v>
          </cell>
          <cell r="H326">
            <v>317094.65895953757</v>
          </cell>
          <cell r="I326">
            <v>0</v>
          </cell>
        </row>
        <row r="327">
          <cell r="B327" t="str">
            <v>Indra Kesuma</v>
          </cell>
          <cell r="C327" t="str">
            <v xml:space="preserve">AWAK I - 16 &amp; 18 </v>
          </cell>
          <cell r="D327" t="str">
            <v>BANK MANDIRI</v>
          </cell>
          <cell r="E327" t="str">
            <v>MEDAN LAPANGAN MERDEKA</v>
          </cell>
          <cell r="F327">
            <v>1060011217612</v>
          </cell>
          <cell r="G327">
            <v>23</v>
          </cell>
          <cell r="H327">
            <v>317094.65895953757</v>
          </cell>
          <cell r="I327">
            <v>0</v>
          </cell>
        </row>
        <row r="328">
          <cell r="B328" t="str">
            <v>INDRA W. MARPAUNG</v>
          </cell>
          <cell r="C328" t="str">
            <v>AWAK I - 16 &amp; 18</v>
          </cell>
          <cell r="D328" t="str">
            <v>BANK MANDIRI</v>
          </cell>
          <cell r="E328" t="str">
            <v>MEDAN LAPANGAN MERDEKA</v>
          </cell>
          <cell r="F328">
            <v>1060011217448</v>
          </cell>
          <cell r="G328">
            <v>23</v>
          </cell>
          <cell r="H328">
            <v>317094.65895953757</v>
          </cell>
          <cell r="I328">
            <v>0</v>
          </cell>
        </row>
        <row r="329">
          <cell r="B329" t="str">
            <v>IRWANSYAH</v>
          </cell>
          <cell r="C329" t="str">
            <v>AWAK I - 16 &amp; 18</v>
          </cell>
          <cell r="D329" t="str">
            <v>BANK MANDIRI</v>
          </cell>
          <cell r="E329" t="str">
            <v>MEDAN LAPANGAN MERDEKA</v>
          </cell>
          <cell r="F329">
            <v>1060005341931</v>
          </cell>
          <cell r="G329">
            <v>23</v>
          </cell>
          <cell r="H329">
            <v>317094.65895953757</v>
          </cell>
          <cell r="I329">
            <v>0</v>
          </cell>
        </row>
        <row r="330">
          <cell r="B330" t="str">
            <v>ISHAK</v>
          </cell>
          <cell r="C330" t="str">
            <v>AWAK I - 16 &amp; 18</v>
          </cell>
          <cell r="D330" t="str">
            <v>BANK MANDIRI</v>
          </cell>
          <cell r="E330" t="str">
            <v>MEDAN LAPANGAN MERDEKA</v>
          </cell>
          <cell r="F330">
            <v>1060011217596</v>
          </cell>
          <cell r="G330">
            <v>23</v>
          </cell>
          <cell r="H330">
            <v>317094.65895953757</v>
          </cell>
          <cell r="I330">
            <v>0</v>
          </cell>
        </row>
        <row r="331">
          <cell r="B331" t="str">
            <v>ISWANTO</v>
          </cell>
          <cell r="C331" t="str">
            <v>AWAK I - 16 &amp; 18</v>
          </cell>
          <cell r="D331" t="str">
            <v>BANK MANDIRI</v>
          </cell>
          <cell r="E331" t="str">
            <v>MEDAN LAPANGAN MERDEKA</v>
          </cell>
          <cell r="F331" t="str">
            <v>106-0011278648</v>
          </cell>
          <cell r="G331">
            <v>23</v>
          </cell>
          <cell r="H331">
            <v>317094.65895953757</v>
          </cell>
          <cell r="I331">
            <v>0</v>
          </cell>
        </row>
        <row r="332">
          <cell r="B332" t="str">
            <v>J. MORRIS SIAGIAN</v>
          </cell>
          <cell r="C332" t="str">
            <v>AWAK I - 16 &amp; 18</v>
          </cell>
          <cell r="D332" t="str">
            <v>BANK MANDIRI</v>
          </cell>
          <cell r="E332" t="str">
            <v>MEDAN LAPANGAN MERDEKA</v>
          </cell>
          <cell r="F332">
            <v>1060005367613</v>
          </cell>
          <cell r="G332">
            <v>23</v>
          </cell>
          <cell r="H332">
            <v>317094.65895953757</v>
          </cell>
          <cell r="I332">
            <v>0</v>
          </cell>
        </row>
        <row r="333">
          <cell r="B333" t="str">
            <v>JAILANI</v>
          </cell>
          <cell r="C333" t="str">
            <v>AWAK I - 16 &amp; 18</v>
          </cell>
          <cell r="D333" t="str">
            <v>BANK MANDIRI</v>
          </cell>
          <cell r="E333" t="str">
            <v>MEDAN LAPANGAN MERDEKA</v>
          </cell>
          <cell r="F333">
            <v>1060011238527</v>
          </cell>
          <cell r="G333">
            <v>10</v>
          </cell>
          <cell r="H333">
            <v>317094.65895953757</v>
          </cell>
        </row>
        <row r="334">
          <cell r="B334" t="str">
            <v>JAMMER MANULANG</v>
          </cell>
          <cell r="C334" t="str">
            <v>AWAK I - 16 &amp; 18</v>
          </cell>
          <cell r="D334" t="str">
            <v>BANK MANDIRI</v>
          </cell>
          <cell r="E334" t="str">
            <v>MEDAN LAPANGAN MERDEKA</v>
          </cell>
          <cell r="F334">
            <v>1060011228106</v>
          </cell>
          <cell r="G334">
            <v>5</v>
          </cell>
          <cell r="H334">
            <v>317094.65895953757</v>
          </cell>
          <cell r="I334">
            <v>0</v>
          </cell>
        </row>
        <row r="335">
          <cell r="B335" t="str">
            <v>JATORANG LUMBANGAOL</v>
          </cell>
          <cell r="C335" t="str">
            <v>AWAK I - 16 &amp; 18</v>
          </cell>
          <cell r="D335" t="str">
            <v>BANK MANDIRI</v>
          </cell>
          <cell r="E335" t="str">
            <v>MEDAN LAPANGAN MERDEKA</v>
          </cell>
          <cell r="F335" t="str">
            <v>106-0011235192</v>
          </cell>
          <cell r="G335">
            <v>23</v>
          </cell>
          <cell r="H335">
            <v>317094.65895953757</v>
          </cell>
          <cell r="I335">
            <v>0</v>
          </cell>
        </row>
        <row r="336">
          <cell r="B336" t="str">
            <v>JON RIZAL</v>
          </cell>
          <cell r="C336" t="str">
            <v>AWAK I - 16 &amp; 18</v>
          </cell>
          <cell r="D336" t="str">
            <v>BANK MANDIRI</v>
          </cell>
          <cell r="E336" t="str">
            <v>MEDAN LAPANGAN MERDEKA</v>
          </cell>
          <cell r="F336" t="str">
            <v>106-0011215467</v>
          </cell>
          <cell r="G336">
            <v>23</v>
          </cell>
          <cell r="H336">
            <v>317094.65895953757</v>
          </cell>
          <cell r="I336">
            <v>0</v>
          </cell>
        </row>
        <row r="337">
          <cell r="B337" t="str">
            <v>JONNER HASIBUAN</v>
          </cell>
          <cell r="C337" t="str">
            <v>AWAK I - 16 &amp; 18</v>
          </cell>
          <cell r="D337" t="str">
            <v>BANK MANDIRI</v>
          </cell>
          <cell r="E337" t="str">
            <v>MEDAN LAPANGAN MERDEKA</v>
          </cell>
          <cell r="F337" t="str">
            <v>106-0011241687</v>
          </cell>
          <cell r="G337">
            <v>23</v>
          </cell>
          <cell r="H337">
            <v>317094.65895953757</v>
          </cell>
          <cell r="I337">
            <v>0</v>
          </cell>
        </row>
        <row r="338">
          <cell r="B338" t="str">
            <v>JUHARMI</v>
          </cell>
          <cell r="C338" t="str">
            <v>AWAK I - 16 &amp; 18</v>
          </cell>
          <cell r="D338" t="str">
            <v>BANK MANDIRI</v>
          </cell>
          <cell r="E338" t="str">
            <v>MEDAN LAPANGAN MERDEKA</v>
          </cell>
          <cell r="F338">
            <v>1060007295432</v>
          </cell>
          <cell r="G338">
            <v>23</v>
          </cell>
          <cell r="H338">
            <v>317094.65895953757</v>
          </cell>
          <cell r="I338">
            <v>0</v>
          </cell>
        </row>
        <row r="339">
          <cell r="B339" t="str">
            <v>JULMAN SILALAHI</v>
          </cell>
          <cell r="C339" t="str">
            <v>AWAK I - 16 &amp; 18</v>
          </cell>
          <cell r="D339" t="str">
            <v>BANK MANDIRI</v>
          </cell>
          <cell r="E339" t="str">
            <v>MEDAN LAPANGAN MERDEKA</v>
          </cell>
          <cell r="F339">
            <v>1060011250837</v>
          </cell>
          <cell r="G339">
            <v>23</v>
          </cell>
          <cell r="H339">
            <v>317094.65895953757</v>
          </cell>
          <cell r="I339">
            <v>0</v>
          </cell>
        </row>
        <row r="340">
          <cell r="B340" t="str">
            <v>JUNAIDI ABDILAH</v>
          </cell>
          <cell r="C340" t="str">
            <v>AWAK I - 16 &amp; 18</v>
          </cell>
          <cell r="D340" t="str">
            <v>BANK MANDIRI</v>
          </cell>
          <cell r="E340" t="str">
            <v>MEDAN LAPANGAN MERDEKA</v>
          </cell>
          <cell r="F340" t="str">
            <v>1060010068297</v>
          </cell>
          <cell r="G340">
            <v>23</v>
          </cell>
          <cell r="H340">
            <v>317094.65895953757</v>
          </cell>
          <cell r="I340">
            <v>0</v>
          </cell>
        </row>
        <row r="341">
          <cell r="B341" t="str">
            <v>LAMRO SITUMORANG</v>
          </cell>
          <cell r="C341" t="str">
            <v>AWAK I - 16 &amp; 18</v>
          </cell>
          <cell r="D341" t="str">
            <v>BANK MANDIRI</v>
          </cell>
          <cell r="E341" t="str">
            <v>MEDAN LAPANGAN MERDEKA</v>
          </cell>
          <cell r="F341" t="str">
            <v>1060010415936</v>
          </cell>
          <cell r="G341">
            <v>23</v>
          </cell>
          <cell r="H341">
            <v>317094.65895953757</v>
          </cell>
          <cell r="I341">
            <v>0</v>
          </cell>
        </row>
        <row r="342">
          <cell r="B342" t="str">
            <v>LUKMAN</v>
          </cell>
          <cell r="C342" t="str">
            <v>AWAK I - 16 &amp; 18</v>
          </cell>
          <cell r="D342" t="str">
            <v>BANK MANDIRI</v>
          </cell>
          <cell r="E342" t="str">
            <v>MEDAN LAPANGAN MERDEKA</v>
          </cell>
          <cell r="F342" t="str">
            <v>106-0011236141</v>
          </cell>
          <cell r="G342">
            <v>23</v>
          </cell>
          <cell r="H342">
            <v>317094.65895953757</v>
          </cell>
          <cell r="I342">
            <v>0</v>
          </cell>
        </row>
        <row r="343">
          <cell r="B343" t="str">
            <v>M. FADLI</v>
          </cell>
          <cell r="C343" t="str">
            <v>AWAK I - 16 &amp; 18</v>
          </cell>
          <cell r="D343" t="str">
            <v>BANK MANDIRI</v>
          </cell>
          <cell r="E343" t="str">
            <v>MEDAN LAPANGAN MERDEKA</v>
          </cell>
          <cell r="F343" t="str">
            <v>106-0011241943</v>
          </cell>
          <cell r="G343">
            <v>23</v>
          </cell>
          <cell r="H343">
            <v>317094.65895953757</v>
          </cell>
        </row>
        <row r="344">
          <cell r="B344" t="str">
            <v>M. JONI</v>
          </cell>
          <cell r="C344" t="str">
            <v>AWAK I - 16 &amp; 18</v>
          </cell>
          <cell r="D344" t="str">
            <v>BANK MANDIRI</v>
          </cell>
          <cell r="E344" t="str">
            <v>MEDAN LAPANGAN MERDEKA</v>
          </cell>
          <cell r="F344">
            <v>1060011238857</v>
          </cell>
          <cell r="G344">
            <v>23</v>
          </cell>
          <cell r="H344">
            <v>317094.65895953757</v>
          </cell>
          <cell r="I344">
            <v>0</v>
          </cell>
        </row>
        <row r="345">
          <cell r="B345" t="str">
            <v>M. SYAFEI</v>
          </cell>
          <cell r="C345" t="str">
            <v>AWAK I - 16 &amp; 18</v>
          </cell>
          <cell r="D345" t="str">
            <v>BANK MANDIRI</v>
          </cell>
          <cell r="E345" t="str">
            <v>MEDAN LAPANGAN MERDEKA</v>
          </cell>
          <cell r="F345" t="str">
            <v>106-0011235473</v>
          </cell>
          <cell r="G345">
            <v>23</v>
          </cell>
          <cell r="H345">
            <v>317094.65895953757</v>
          </cell>
          <cell r="I345">
            <v>0</v>
          </cell>
        </row>
        <row r="346">
          <cell r="B346" t="str">
            <v>M.YAKUB</v>
          </cell>
          <cell r="C346" t="str">
            <v>AWAK I - 16 &amp; 18</v>
          </cell>
          <cell r="D346" t="str">
            <v>BANK MANDIRI</v>
          </cell>
          <cell r="E346" t="str">
            <v>MEDAN LAPANGAN MERDEKA</v>
          </cell>
          <cell r="F346" t="str">
            <v>106-0011235333</v>
          </cell>
          <cell r="G346">
            <v>23</v>
          </cell>
          <cell r="H346">
            <v>317094.65895953757</v>
          </cell>
          <cell r="I346">
            <v>0</v>
          </cell>
        </row>
        <row r="347">
          <cell r="B347" t="str">
            <v>M. SOFIAN</v>
          </cell>
          <cell r="C347" t="str">
            <v xml:space="preserve">AWAK I - 16 &amp; 18 </v>
          </cell>
          <cell r="D347" t="str">
            <v>BANK MANDIRI</v>
          </cell>
          <cell r="E347" t="str">
            <v>MEDAN LAPANGAN MERDEKA</v>
          </cell>
          <cell r="F347" t="str">
            <v>9000017729105</v>
          </cell>
          <cell r="G347">
            <v>23</v>
          </cell>
          <cell r="H347">
            <v>317094.65895953757</v>
          </cell>
        </row>
        <row r="348">
          <cell r="B348" t="str">
            <v>MANGIHUT TUA SIREGAR</v>
          </cell>
          <cell r="C348" t="str">
            <v>AWAK I - 16 &amp; 18</v>
          </cell>
          <cell r="D348" t="str">
            <v>BANK MANDIRI</v>
          </cell>
          <cell r="E348" t="str">
            <v>MEDAN LAPANGAN MERDEKA</v>
          </cell>
          <cell r="F348">
            <v>1060011212266</v>
          </cell>
          <cell r="G348">
            <v>23</v>
          </cell>
          <cell r="H348">
            <v>317094.65895953757</v>
          </cell>
          <cell r="I348">
            <v>0</v>
          </cell>
        </row>
        <row r="349">
          <cell r="B349" t="str">
            <v>MARDIN MANIK</v>
          </cell>
          <cell r="C349" t="str">
            <v>AWAK I - 16 &amp; 18</v>
          </cell>
          <cell r="D349" t="str">
            <v>BANK MANDIRI</v>
          </cell>
          <cell r="E349" t="str">
            <v>MEDAN LAPANGAN MERDEKA</v>
          </cell>
          <cell r="F349">
            <v>1060011217463</v>
          </cell>
          <cell r="G349">
            <v>23</v>
          </cell>
          <cell r="H349">
            <v>317094.65895953757</v>
          </cell>
          <cell r="I349">
            <v>0</v>
          </cell>
        </row>
        <row r="350">
          <cell r="B350" t="str">
            <v>MARTINUS TARIGAN</v>
          </cell>
          <cell r="C350" t="str">
            <v>AWAK I - 16 &amp; 18</v>
          </cell>
          <cell r="D350" t="str">
            <v>BANK MANDIRI</v>
          </cell>
          <cell r="E350" t="str">
            <v>MEDAN LAPANGAN MERDEKA</v>
          </cell>
          <cell r="F350" t="str">
            <v>106-0011236000</v>
          </cell>
          <cell r="G350">
            <v>23</v>
          </cell>
          <cell r="H350">
            <v>317094.65895953757</v>
          </cell>
        </row>
        <row r="351">
          <cell r="B351" t="str">
            <v>MARULI TUA SIMORANGKIR</v>
          </cell>
          <cell r="C351" t="str">
            <v xml:space="preserve">AWAK I - 16 &amp; 18 </v>
          </cell>
          <cell r="D351" t="str">
            <v>BANK MANDIRI</v>
          </cell>
          <cell r="E351" t="str">
            <v>MEDAN LAPANGAN MERDEKA</v>
          </cell>
          <cell r="F351" t="str">
            <v>106-0011243287</v>
          </cell>
          <cell r="G351">
            <v>23</v>
          </cell>
          <cell r="H351">
            <v>317094.65895953757</v>
          </cell>
          <cell r="I351">
            <v>0</v>
          </cell>
        </row>
        <row r="352">
          <cell r="B352" t="str">
            <v>Merry Crismas Tobing</v>
          </cell>
          <cell r="C352" t="str">
            <v>AWAK I - 16 &amp; 18</v>
          </cell>
          <cell r="D352" t="str">
            <v>BANK MANDIRI</v>
          </cell>
          <cell r="E352" t="str">
            <v>MEDAN LAPANGAN MERDEKA</v>
          </cell>
          <cell r="F352">
            <v>1060011217521</v>
          </cell>
          <cell r="G352">
            <v>23</v>
          </cell>
          <cell r="H352">
            <v>317094.65895953757</v>
          </cell>
          <cell r="I352">
            <v>0</v>
          </cell>
        </row>
        <row r="353">
          <cell r="B353" t="str">
            <v>MHD. ILHAM</v>
          </cell>
          <cell r="C353" t="str">
            <v>AWAK I - 16 &amp; 18</v>
          </cell>
          <cell r="D353" t="str">
            <v>BANK MANDIRI</v>
          </cell>
          <cell r="E353" t="str">
            <v>MEDAN LAPANGAN MERDEKA</v>
          </cell>
          <cell r="F353" t="str">
            <v>106-0011236315</v>
          </cell>
          <cell r="G353">
            <v>23</v>
          </cell>
          <cell r="H353">
            <v>317094.65895953757</v>
          </cell>
        </row>
        <row r="354">
          <cell r="B354" t="str">
            <v>MOHTAMAR</v>
          </cell>
          <cell r="C354" t="str">
            <v>AWAK I - 16 &amp; 18</v>
          </cell>
          <cell r="D354" t="str">
            <v>BANK MANDIRI</v>
          </cell>
          <cell r="E354" t="str">
            <v>MEDAN LAPANGAN MERDEKA</v>
          </cell>
          <cell r="F354" t="str">
            <v>106-0005345841</v>
          </cell>
          <cell r="G354">
            <v>23</v>
          </cell>
          <cell r="H354">
            <v>317094.65895953757</v>
          </cell>
          <cell r="I354">
            <v>0</v>
          </cell>
        </row>
        <row r="355">
          <cell r="B355" t="str">
            <v>MUSLIM ALATAS</v>
          </cell>
          <cell r="C355" t="str">
            <v>AWAK I - 16 &amp; 18</v>
          </cell>
          <cell r="D355" t="str">
            <v>BANK MANDIRI</v>
          </cell>
          <cell r="E355" t="str">
            <v>MEDAN LAPANGAN MERDEKA</v>
          </cell>
          <cell r="F355">
            <v>1060005345098</v>
          </cell>
          <cell r="G355">
            <v>23</v>
          </cell>
          <cell r="H355">
            <v>317094.65895953757</v>
          </cell>
        </row>
        <row r="356">
          <cell r="B356" t="str">
            <v>NGATIMAN</v>
          </cell>
          <cell r="C356" t="str">
            <v>AWAK I - 16 &amp; 18</v>
          </cell>
          <cell r="D356" t="str">
            <v>BANK MANDIRI</v>
          </cell>
          <cell r="E356" t="str">
            <v>MEDAN LAPANGAN MERDEKA</v>
          </cell>
          <cell r="F356" t="str">
            <v>106-0011237032</v>
          </cell>
          <cell r="G356">
            <v>23</v>
          </cell>
          <cell r="H356">
            <v>317094.65895953757</v>
          </cell>
          <cell r="I356">
            <v>201040</v>
          </cell>
        </row>
        <row r="357">
          <cell r="B357" t="str">
            <v>NGERAKEN LINGGA</v>
          </cell>
          <cell r="C357" t="str">
            <v>AWAK I - 16 &amp; 18</v>
          </cell>
          <cell r="D357" t="str">
            <v>BANK MANDIRI</v>
          </cell>
          <cell r="E357" t="str">
            <v>MEDAN LAPANGAN MERDEKA</v>
          </cell>
          <cell r="F357">
            <v>1060011217588</v>
          </cell>
          <cell r="G357">
            <v>20</v>
          </cell>
          <cell r="H357">
            <v>317094.65895953757</v>
          </cell>
          <cell r="I357">
            <v>0</v>
          </cell>
        </row>
        <row r="358">
          <cell r="B358" t="str">
            <v>NGONAL BATUBARA</v>
          </cell>
          <cell r="C358" t="str">
            <v>AWAK I - 16 &amp; 18</v>
          </cell>
          <cell r="D358" t="str">
            <v>BANK MANDIRI</v>
          </cell>
          <cell r="E358" t="str">
            <v>MEDAN LAPANGAN MERDEKA</v>
          </cell>
          <cell r="F358">
            <v>1060005188670</v>
          </cell>
          <cell r="G358">
            <v>23</v>
          </cell>
          <cell r="H358">
            <v>317094.65895953757</v>
          </cell>
        </row>
        <row r="359">
          <cell r="B359" t="str">
            <v>NIKO FRANS M ILHAM PASARIBU</v>
          </cell>
          <cell r="C359" t="str">
            <v>AWAK I - 16 &amp; 18</v>
          </cell>
          <cell r="D359" t="str">
            <v>BANK MANDIRI</v>
          </cell>
          <cell r="E359" t="str">
            <v>MEDAN LAPANGAN MERDEKA</v>
          </cell>
          <cell r="F359">
            <v>1060011212282</v>
          </cell>
          <cell r="G359">
            <v>23</v>
          </cell>
          <cell r="H359">
            <v>317094.65895953757</v>
          </cell>
          <cell r="I359">
            <v>0</v>
          </cell>
        </row>
        <row r="360">
          <cell r="B360" t="str">
            <v>NOFRIZAL</v>
          </cell>
          <cell r="C360" t="str">
            <v>AWAK I - 16 &amp; 18</v>
          </cell>
          <cell r="D360" t="str">
            <v>BANK MANDIRI</v>
          </cell>
          <cell r="E360" t="str">
            <v>MEDAN LAPANGAN MERDEKA</v>
          </cell>
          <cell r="F360" t="str">
            <v>158-0002456010</v>
          </cell>
          <cell r="G360">
            <v>23</v>
          </cell>
          <cell r="H360">
            <v>317094.65895953757</v>
          </cell>
          <cell r="I360">
            <v>0</v>
          </cell>
        </row>
        <row r="361">
          <cell r="B361" t="str">
            <v>NURMANSYAH</v>
          </cell>
          <cell r="C361" t="str">
            <v>AWAK I - 16 &amp; 18</v>
          </cell>
          <cell r="D361" t="str">
            <v>BANK MANDIRI</v>
          </cell>
          <cell r="E361" t="str">
            <v>MEDAN LAPANGAN MERDEKA</v>
          </cell>
          <cell r="F361" t="str">
            <v>106-0011244541</v>
          </cell>
          <cell r="G361">
            <v>23</v>
          </cell>
          <cell r="H361">
            <v>317094.65895953757</v>
          </cell>
          <cell r="I361">
            <v>0</v>
          </cell>
        </row>
        <row r="362">
          <cell r="B362" t="str">
            <v>PANTUN SILABAN</v>
          </cell>
          <cell r="C362" t="str">
            <v>AWAK I - 16 &amp; 18</v>
          </cell>
          <cell r="D362" t="str">
            <v>BANK MANDIRI</v>
          </cell>
          <cell r="E362" t="str">
            <v>MEDAN LAPANGAN MERDEKA</v>
          </cell>
          <cell r="F362" t="str">
            <v>106-0011237123</v>
          </cell>
          <cell r="G362">
            <v>23</v>
          </cell>
          <cell r="H362">
            <v>317094.65895953757</v>
          </cell>
          <cell r="I362">
            <v>0</v>
          </cell>
        </row>
        <row r="363">
          <cell r="B363" t="str">
            <v>Parlewan Padang</v>
          </cell>
          <cell r="C363" t="str">
            <v>AWAK I - 16 &amp; 18</v>
          </cell>
          <cell r="D363" t="str">
            <v>BANK MANDIRI</v>
          </cell>
          <cell r="E363" t="str">
            <v>MEDAN LAPANGAN MERDEKA</v>
          </cell>
          <cell r="F363">
            <v>1060011217315</v>
          </cell>
          <cell r="G363">
            <v>23</v>
          </cell>
          <cell r="H363">
            <v>317094.65895953757</v>
          </cell>
          <cell r="I363">
            <v>0</v>
          </cell>
        </row>
        <row r="364">
          <cell r="B364" t="str">
            <v>PARLIE</v>
          </cell>
          <cell r="C364" t="str">
            <v>AWAK I - 16 &amp; 18</v>
          </cell>
          <cell r="D364" t="str">
            <v>BANK MANDIRI</v>
          </cell>
          <cell r="E364" t="str">
            <v>MEDAN LAPANGAN MERDEKA</v>
          </cell>
          <cell r="F364" t="str">
            <v>106-0011225441</v>
          </cell>
          <cell r="G364">
            <v>23</v>
          </cell>
          <cell r="H364">
            <v>317094.65895953757</v>
          </cell>
          <cell r="I364">
            <v>0</v>
          </cell>
        </row>
        <row r="365">
          <cell r="B365" t="str">
            <v>PARNO</v>
          </cell>
          <cell r="C365" t="str">
            <v>AWAK I - 16 &amp; 18</v>
          </cell>
          <cell r="D365" t="str">
            <v>BANK MANDIRI</v>
          </cell>
          <cell r="E365" t="str">
            <v>MEDAN LAPANGAN MERDEKA</v>
          </cell>
          <cell r="F365" t="str">
            <v>106-0005345064</v>
          </cell>
          <cell r="G365">
            <v>23</v>
          </cell>
          <cell r="H365">
            <v>317094.65895953757</v>
          </cell>
          <cell r="I365">
            <v>0</v>
          </cell>
        </row>
        <row r="366">
          <cell r="B366" t="str">
            <v>PUADDI</v>
          </cell>
          <cell r="C366" t="str">
            <v>AWAK I - 16 &amp; 18</v>
          </cell>
          <cell r="D366" t="str">
            <v>BANK MANDIRI</v>
          </cell>
          <cell r="E366" t="str">
            <v>MEDAN LAPANGAN MERDEKA</v>
          </cell>
          <cell r="F366">
            <v>1060011238444</v>
          </cell>
          <cell r="G366">
            <v>23</v>
          </cell>
          <cell r="H366">
            <v>317094.65895953757</v>
          </cell>
          <cell r="I366">
            <v>0</v>
          </cell>
        </row>
        <row r="367">
          <cell r="B367" t="str">
            <v>RAMSES PARULIAN DAMANIK</v>
          </cell>
          <cell r="C367" t="str">
            <v>AWAK I - 16 &amp; 19</v>
          </cell>
          <cell r="D367" t="str">
            <v>BANK MANDIRI</v>
          </cell>
          <cell r="E367" t="str">
            <v>MEDAN LAPANGAN MERDEKA</v>
          </cell>
          <cell r="F367">
            <v>1060011241752</v>
          </cell>
          <cell r="G367">
            <v>23</v>
          </cell>
          <cell r="H367">
            <v>317094.65895953757</v>
          </cell>
          <cell r="I367">
            <v>0</v>
          </cell>
        </row>
        <row r="368">
          <cell r="B368" t="str">
            <v>RAHMATSYAH</v>
          </cell>
          <cell r="C368" t="str">
            <v xml:space="preserve">AWAK I - 16 &amp; 18 </v>
          </cell>
          <cell r="D368" t="str">
            <v>BANK MANDIRI</v>
          </cell>
          <cell r="E368" t="str">
            <v>MEDAN LAPANGAN MERDEKA</v>
          </cell>
          <cell r="F368" t="str">
            <v>106-0011236612</v>
          </cell>
          <cell r="G368">
            <v>23</v>
          </cell>
          <cell r="H368">
            <v>317094.65895953757</v>
          </cell>
          <cell r="I368">
            <v>495600</v>
          </cell>
        </row>
        <row r="369">
          <cell r="B369" t="str">
            <v>RAMLAN MANURUNG</v>
          </cell>
          <cell r="C369" t="str">
            <v>AWAK I - 16 &amp; 18</v>
          </cell>
          <cell r="D369" t="str">
            <v>BANK MANDIRI</v>
          </cell>
          <cell r="E369" t="str">
            <v>MEDAN LAPANGAN MERDEKA</v>
          </cell>
          <cell r="F369" t="str">
            <v>106-0011212050</v>
          </cell>
          <cell r="G369">
            <v>23</v>
          </cell>
          <cell r="H369">
            <v>317094.65895953757</v>
          </cell>
          <cell r="I369">
            <v>0</v>
          </cell>
        </row>
        <row r="370">
          <cell r="B370" t="str">
            <v>RAMLI JALIL</v>
          </cell>
          <cell r="C370" t="str">
            <v>AWAK I - 16 &amp; 18</v>
          </cell>
          <cell r="D370" t="str">
            <v>BANK MANDIRI</v>
          </cell>
          <cell r="E370" t="str">
            <v>MEDAN LAPANGAN MERDEKA</v>
          </cell>
          <cell r="F370" t="str">
            <v>106-0011212118</v>
          </cell>
          <cell r="G370">
            <v>23</v>
          </cell>
          <cell r="H370">
            <v>317094.65895953757</v>
          </cell>
          <cell r="I370">
            <v>0</v>
          </cell>
        </row>
        <row r="371">
          <cell r="B371" t="str">
            <v>RICARDO SARAGIH</v>
          </cell>
          <cell r="C371" t="str">
            <v xml:space="preserve">AWAK I - 16 &amp; 18 </v>
          </cell>
          <cell r="D371" t="str">
            <v>BANK MANDIRI</v>
          </cell>
          <cell r="E371" t="str">
            <v>MEDAN LAPANGAN MERDEKA</v>
          </cell>
          <cell r="F371" t="str">
            <v>106-0011212142</v>
          </cell>
          <cell r="G371">
            <v>23</v>
          </cell>
          <cell r="H371">
            <v>317094.65895953757</v>
          </cell>
          <cell r="I371">
            <v>0</v>
          </cell>
        </row>
        <row r="372">
          <cell r="B372" t="str">
            <v>RUDI PANJAITAN</v>
          </cell>
          <cell r="C372" t="str">
            <v>AWAK I - 16 &amp; 18</v>
          </cell>
          <cell r="D372" t="str">
            <v>BANK MANDIRI</v>
          </cell>
          <cell r="E372" t="str">
            <v>MEDAN LAPANGAN MERDEKA</v>
          </cell>
          <cell r="F372" t="str">
            <v>106-0011212373</v>
          </cell>
          <cell r="G372">
            <v>23</v>
          </cell>
          <cell r="H372">
            <v>317094.65895953757</v>
          </cell>
        </row>
        <row r="373">
          <cell r="B373" t="str">
            <v>RUDIANTO TAMPUBOLON</v>
          </cell>
          <cell r="C373" t="str">
            <v xml:space="preserve">AWAK I - 16 &amp; 18 </v>
          </cell>
          <cell r="D373" t="str">
            <v>BANK MANDIRI</v>
          </cell>
          <cell r="E373" t="str">
            <v>MEDAN LAPANGAN MERDEKA</v>
          </cell>
          <cell r="F373" t="str">
            <v>106-0011241950</v>
          </cell>
          <cell r="G373">
            <v>23</v>
          </cell>
          <cell r="H373">
            <v>317094.65895953757</v>
          </cell>
          <cell r="I373">
            <v>0</v>
          </cell>
        </row>
        <row r="374">
          <cell r="B374" t="str">
            <v>RUDY HARTONO</v>
          </cell>
          <cell r="C374" t="str">
            <v>AWAK I - 16 &amp; 18</v>
          </cell>
          <cell r="D374" t="str">
            <v>BANK MANDIRI</v>
          </cell>
          <cell r="E374" t="str">
            <v>MEDAN LAPANGAN MERDEKA</v>
          </cell>
          <cell r="F374" t="str">
            <v>106-0011278879</v>
          </cell>
          <cell r="G374">
            <v>23</v>
          </cell>
          <cell r="H374">
            <v>317094.65895953757</v>
          </cell>
          <cell r="I374">
            <v>0</v>
          </cell>
        </row>
        <row r="375">
          <cell r="B375" t="str">
            <v>SABDA MANULLANG</v>
          </cell>
          <cell r="C375" t="str">
            <v>AWAK I - 16 &amp; 18</v>
          </cell>
          <cell r="D375" t="str">
            <v>BANK MANDIRI</v>
          </cell>
          <cell r="E375" t="str">
            <v>MEDAN LAPANGAN MERDEKA</v>
          </cell>
          <cell r="F375" t="str">
            <v>106-0011235846</v>
          </cell>
          <cell r="G375">
            <v>23</v>
          </cell>
          <cell r="H375">
            <v>317094.65895953757</v>
          </cell>
          <cell r="I375">
            <v>0</v>
          </cell>
        </row>
        <row r="376">
          <cell r="B376" t="str">
            <v>SARWINDI</v>
          </cell>
          <cell r="C376" t="str">
            <v>AWAK I - 16 &amp; 18</v>
          </cell>
          <cell r="D376" t="str">
            <v>BANK MANDIRI</v>
          </cell>
          <cell r="E376" t="str">
            <v>MEDAN LAPANGAN MERDEKA</v>
          </cell>
          <cell r="F376">
            <v>1060005343697</v>
          </cell>
          <cell r="G376">
            <v>23</v>
          </cell>
          <cell r="H376">
            <v>317094.65895953757</v>
          </cell>
          <cell r="I376">
            <v>0</v>
          </cell>
        </row>
        <row r="377">
          <cell r="B377" t="str">
            <v>SIDDIK</v>
          </cell>
          <cell r="C377" t="str">
            <v>AWAK I - 16 &amp; 18</v>
          </cell>
          <cell r="D377" t="str">
            <v>BANK MANDIRI</v>
          </cell>
          <cell r="E377" t="str">
            <v>MEDAN LAPANGAN MERDEKA</v>
          </cell>
          <cell r="F377">
            <v>1060005344745</v>
          </cell>
          <cell r="G377">
            <v>23</v>
          </cell>
          <cell r="H377">
            <v>317094.65895953757</v>
          </cell>
          <cell r="I377">
            <v>0</v>
          </cell>
        </row>
        <row r="378">
          <cell r="B378" t="str">
            <v>SIHAR M. SIRAIT</v>
          </cell>
          <cell r="C378" t="str">
            <v>AWAK I - 16 &amp; 18</v>
          </cell>
          <cell r="D378" t="str">
            <v>BANK MANDIRI</v>
          </cell>
          <cell r="E378" t="str">
            <v>MEDAN LAPANGAN MERDEKA</v>
          </cell>
          <cell r="F378">
            <v>1060005344893</v>
          </cell>
          <cell r="G378">
            <v>23</v>
          </cell>
          <cell r="H378">
            <v>317094.65895953757</v>
          </cell>
          <cell r="I378">
            <v>0</v>
          </cell>
        </row>
        <row r="379">
          <cell r="B379" t="str">
            <v>SINDORO KOSMIRUS PURBA</v>
          </cell>
          <cell r="C379" t="str">
            <v xml:space="preserve">AWAK I - 16 &amp; 18 </v>
          </cell>
          <cell r="D379" t="str">
            <v>BANK MANDIRI</v>
          </cell>
          <cell r="E379" t="str">
            <v>MEDAN LAPANGAN MERDEKA</v>
          </cell>
          <cell r="F379">
            <v>1060011212274</v>
          </cell>
          <cell r="G379">
            <v>23</v>
          </cell>
          <cell r="H379">
            <v>317094.65895953757</v>
          </cell>
          <cell r="I379">
            <v>164000</v>
          </cell>
        </row>
        <row r="380">
          <cell r="B380" t="str">
            <v>SOPRIN SIHOTANG</v>
          </cell>
          <cell r="C380" t="str">
            <v>AWAK I - 16 &amp; 18</v>
          </cell>
          <cell r="D380" t="str">
            <v>BANK MANDIRI</v>
          </cell>
          <cell r="E380" t="str">
            <v>MEDAN LAPANGAN MERDEKA</v>
          </cell>
          <cell r="F380" t="str">
            <v>106-0011212159</v>
          </cell>
          <cell r="G380">
            <v>23</v>
          </cell>
          <cell r="H380">
            <v>317094.65895953757</v>
          </cell>
          <cell r="I380">
            <v>0</v>
          </cell>
        </row>
        <row r="381">
          <cell r="B381" t="str">
            <v>SUBANDI</v>
          </cell>
          <cell r="C381" t="str">
            <v>AWAK I - 16 &amp; 18</v>
          </cell>
          <cell r="D381" t="str">
            <v>BANK MANDIRI</v>
          </cell>
          <cell r="E381" t="str">
            <v>MEDAN LAPANGAN MERDEKA</v>
          </cell>
          <cell r="F381">
            <v>1060011238535</v>
          </cell>
          <cell r="G381">
            <v>23</v>
          </cell>
          <cell r="H381">
            <v>317094.65895953757</v>
          </cell>
          <cell r="I381">
            <v>0</v>
          </cell>
        </row>
        <row r="382">
          <cell r="B382" t="str">
            <v>SUDARMONO</v>
          </cell>
          <cell r="C382" t="str">
            <v xml:space="preserve">AWAK I - 16 &amp; 18 </v>
          </cell>
          <cell r="D382" t="str">
            <v>BANK MANDIRI</v>
          </cell>
          <cell r="E382" t="str">
            <v>MEDAN LAPANGAN MERDEKA</v>
          </cell>
          <cell r="F382">
            <v>1060011241802</v>
          </cell>
          <cell r="G382">
            <v>23</v>
          </cell>
          <cell r="H382">
            <v>317094.65895953757</v>
          </cell>
          <cell r="I382">
            <v>0</v>
          </cell>
        </row>
        <row r="383">
          <cell r="B383" t="str">
            <v>SUHENDRA</v>
          </cell>
          <cell r="C383" t="str">
            <v>AWAK I - 16 &amp; 18</v>
          </cell>
          <cell r="D383" t="str">
            <v>BANK MANDIRI</v>
          </cell>
          <cell r="E383" t="str">
            <v>MEDAN LAPANGAN MERDEKA</v>
          </cell>
          <cell r="F383">
            <v>1060011217471</v>
          </cell>
          <cell r="G383">
            <v>23</v>
          </cell>
          <cell r="H383">
            <v>317094.65895953757</v>
          </cell>
          <cell r="I383">
            <v>391400</v>
          </cell>
        </row>
        <row r="384">
          <cell r="B384" t="str">
            <v>SUHENDRA SH</v>
          </cell>
          <cell r="C384" t="str">
            <v>AWAK I - 16 &amp; 18</v>
          </cell>
          <cell r="D384" t="str">
            <v>BANK MANDIRI</v>
          </cell>
          <cell r="E384" t="str">
            <v>MEDAN LAPANGAN MERDEKA</v>
          </cell>
          <cell r="F384">
            <v>1060011263608</v>
          </cell>
          <cell r="G384">
            <v>23</v>
          </cell>
          <cell r="H384">
            <v>317094.65895953757</v>
          </cell>
          <cell r="I384">
            <v>0</v>
          </cell>
        </row>
        <row r="385">
          <cell r="B385" t="str">
            <v>SUJONO GINTING</v>
          </cell>
          <cell r="C385" t="str">
            <v>AWAK I - 16 &amp; 18</v>
          </cell>
          <cell r="D385" t="str">
            <v>BANK MANDIRI</v>
          </cell>
          <cell r="E385" t="str">
            <v>MEDAN LAPANGAN MERDEKA</v>
          </cell>
          <cell r="F385" t="str">
            <v>106-0011241885</v>
          </cell>
          <cell r="G385">
            <v>23</v>
          </cell>
          <cell r="H385">
            <v>317094.65895953757</v>
          </cell>
        </row>
        <row r="386">
          <cell r="B386" t="str">
            <v>SUMASDI</v>
          </cell>
          <cell r="C386" t="str">
            <v>AWAK I - 16 &amp; 18</v>
          </cell>
          <cell r="D386" t="str">
            <v>BANK MANDIRI</v>
          </cell>
          <cell r="E386" t="str">
            <v>MEDAN LAPANGAN MERDEKA</v>
          </cell>
          <cell r="F386" t="str">
            <v>106-0011236638</v>
          </cell>
          <cell r="G386">
            <v>23</v>
          </cell>
          <cell r="H386">
            <v>317094.65895953757</v>
          </cell>
          <cell r="I386">
            <v>0</v>
          </cell>
        </row>
        <row r="387">
          <cell r="B387" t="str">
            <v>SUPIYANDI</v>
          </cell>
          <cell r="C387" t="str">
            <v>AWAK I - 16 &amp; 18</v>
          </cell>
          <cell r="D387" t="str">
            <v>BANK MANDIRI</v>
          </cell>
          <cell r="E387" t="str">
            <v>MEDAN LAPANGAN MERDEKA</v>
          </cell>
          <cell r="F387">
            <v>1060011215434</v>
          </cell>
          <cell r="G387">
            <v>23</v>
          </cell>
          <cell r="H387">
            <v>317094.65895953757</v>
          </cell>
        </row>
        <row r="388">
          <cell r="B388" t="str">
            <v>Swisno</v>
          </cell>
          <cell r="C388" t="str">
            <v>AWAK I - 16 &amp; 18</v>
          </cell>
          <cell r="D388" t="str">
            <v>BANK MANDIRI</v>
          </cell>
          <cell r="E388" t="str">
            <v>MEDAN LAPANGAN MERDEKA</v>
          </cell>
          <cell r="F388">
            <v>1060011217349</v>
          </cell>
          <cell r="G388">
            <v>23</v>
          </cell>
          <cell r="H388">
            <v>317094.65895953757</v>
          </cell>
          <cell r="I388">
            <v>0</v>
          </cell>
        </row>
        <row r="389">
          <cell r="B389" t="str">
            <v>SYAHRUL</v>
          </cell>
          <cell r="C389" t="str">
            <v xml:space="preserve">AWAK I - 16 &amp; 18 </v>
          </cell>
          <cell r="D389" t="str">
            <v>BANK MANDIRI</v>
          </cell>
          <cell r="E389" t="str">
            <v>MEDAN LAPANGAN MERDEKA</v>
          </cell>
          <cell r="F389" t="str">
            <v>106-0011240523</v>
          </cell>
          <cell r="G389">
            <v>23</v>
          </cell>
          <cell r="H389">
            <v>317094.65895953757</v>
          </cell>
          <cell r="I389">
            <v>0</v>
          </cell>
        </row>
        <row r="390">
          <cell r="B390" t="str">
            <v>SYAMSUL</v>
          </cell>
          <cell r="C390" t="str">
            <v>AWAK I - 16 &amp; 18</v>
          </cell>
          <cell r="D390" t="str">
            <v>BANK MANDIRI</v>
          </cell>
          <cell r="E390" t="str">
            <v>MEDAN LAPANGAN MERDEKA</v>
          </cell>
          <cell r="F390">
            <v>1060005343325</v>
          </cell>
          <cell r="G390">
            <v>23</v>
          </cell>
          <cell r="H390">
            <v>317094.65895953757</v>
          </cell>
          <cell r="I390">
            <v>0</v>
          </cell>
        </row>
        <row r="391">
          <cell r="B391" t="str">
            <v>TIMBUL NAINGGOLAN</v>
          </cell>
          <cell r="C391" t="str">
            <v>AWAK I - 16 &amp; 18</v>
          </cell>
          <cell r="D391" t="str">
            <v>BANK MANDIRI</v>
          </cell>
          <cell r="E391" t="str">
            <v>MEDAN LAPANGAN MERDEKA</v>
          </cell>
          <cell r="F391">
            <v>1060005345445</v>
          </cell>
          <cell r="G391">
            <v>23</v>
          </cell>
          <cell r="H391">
            <v>317094.65895953757</v>
          </cell>
          <cell r="I391">
            <v>0</v>
          </cell>
        </row>
        <row r="392">
          <cell r="B392" t="str">
            <v>TOBOK BUDIANTO SIMANJUNTAK</v>
          </cell>
          <cell r="C392" t="str">
            <v>AWAK I - 16 &amp; 18</v>
          </cell>
          <cell r="D392" t="str">
            <v>BANK MANDIRI</v>
          </cell>
          <cell r="E392" t="str">
            <v>MEDAN LAPANGAN MERDEKA</v>
          </cell>
          <cell r="F392" t="str">
            <v>106-0011212076</v>
          </cell>
          <cell r="G392">
            <v>23</v>
          </cell>
          <cell r="H392">
            <v>317094.65895953757</v>
          </cell>
          <cell r="I392">
            <v>0</v>
          </cell>
        </row>
        <row r="393">
          <cell r="B393" t="str">
            <v>TOHAPI RAPI SIANTURI</v>
          </cell>
          <cell r="C393" t="str">
            <v xml:space="preserve">AWAK I - 16 &amp; 18 </v>
          </cell>
          <cell r="D393" t="str">
            <v>BANK MANDIRI</v>
          </cell>
          <cell r="E393" t="str">
            <v>MEDAN LAPANGAN MERDEKA</v>
          </cell>
          <cell r="F393" t="str">
            <v>9000017728974</v>
          </cell>
          <cell r="G393">
            <v>23</v>
          </cell>
          <cell r="H393">
            <v>317094.65895953757</v>
          </cell>
          <cell r="I393">
            <v>0</v>
          </cell>
        </row>
        <row r="394">
          <cell r="B394" t="str">
            <v>TONGGO PITUA</v>
          </cell>
          <cell r="C394" t="str">
            <v>AWAK I - 16 &amp; 18</v>
          </cell>
          <cell r="D394" t="str">
            <v>BANK MANDIRI</v>
          </cell>
          <cell r="E394" t="str">
            <v>MEDAN LAPANGAN MERDEKA</v>
          </cell>
          <cell r="F394">
            <v>1060011220160</v>
          </cell>
          <cell r="G394">
            <v>23</v>
          </cell>
          <cell r="H394">
            <v>317094.65895953757</v>
          </cell>
          <cell r="I394">
            <v>0</v>
          </cell>
        </row>
        <row r="395">
          <cell r="B395" t="str">
            <v>TRI HANDOYO</v>
          </cell>
          <cell r="C395" t="str">
            <v>AWAK I - 16 &amp; 18</v>
          </cell>
          <cell r="D395" t="str">
            <v>BANK MANDIRI</v>
          </cell>
          <cell r="E395" t="str">
            <v>MEDAN LAPANGAN MERDEKA</v>
          </cell>
          <cell r="F395">
            <v>1060011243311</v>
          </cell>
          <cell r="G395">
            <v>23</v>
          </cell>
          <cell r="H395">
            <v>317094.65895953757</v>
          </cell>
        </row>
        <row r="396">
          <cell r="B396" t="str">
            <v>TUKINO</v>
          </cell>
          <cell r="C396" t="str">
            <v>AWAK I - 16 &amp; 18</v>
          </cell>
          <cell r="D396" t="str">
            <v>BANK MANDIRI</v>
          </cell>
          <cell r="E396" t="str">
            <v>MEDAN LAPANGAN MERDEKA</v>
          </cell>
          <cell r="F396">
            <v>1060011248278</v>
          </cell>
          <cell r="G396">
            <v>23</v>
          </cell>
          <cell r="H396">
            <v>317094.65895953757</v>
          </cell>
          <cell r="I396">
            <v>0</v>
          </cell>
        </row>
        <row r="397">
          <cell r="B397" t="str">
            <v>UDIN</v>
          </cell>
          <cell r="C397" t="str">
            <v>AWAK I - 16 &amp; 18</v>
          </cell>
          <cell r="D397" t="str">
            <v>BANK MANDIRI</v>
          </cell>
          <cell r="E397" t="str">
            <v>MEDAN LAPANGAN MERDEKA</v>
          </cell>
          <cell r="F397">
            <v>1060011238543</v>
          </cell>
          <cell r="G397">
            <v>23</v>
          </cell>
          <cell r="H397">
            <v>317094.65895953757</v>
          </cell>
          <cell r="I397">
            <v>0</v>
          </cell>
        </row>
        <row r="398">
          <cell r="B398" t="str">
            <v>WAHERMAN</v>
          </cell>
          <cell r="C398" t="str">
            <v>AWAK I - 16 &amp; 18</v>
          </cell>
          <cell r="D398" t="str">
            <v>BANK MANDIRI</v>
          </cell>
          <cell r="E398" t="str">
            <v>MEDAN LAPANGAN MERDEKA</v>
          </cell>
          <cell r="F398">
            <v>1060005345346</v>
          </cell>
          <cell r="G398">
            <v>23</v>
          </cell>
          <cell r="H398">
            <v>317094.65895953757</v>
          </cell>
        </row>
        <row r="399">
          <cell r="B399" t="str">
            <v>YUNRIZAL</v>
          </cell>
          <cell r="C399" t="str">
            <v>AWAK I - 16 &amp; 18</v>
          </cell>
          <cell r="D399" t="str">
            <v>BANK MANDIRI</v>
          </cell>
          <cell r="E399" t="str">
            <v>MEDAN LAPANGAN MERDEKA</v>
          </cell>
          <cell r="F399">
            <v>1060011221739</v>
          </cell>
          <cell r="G399">
            <v>23</v>
          </cell>
          <cell r="H399">
            <v>317094.65895953757</v>
          </cell>
          <cell r="I399">
            <v>0</v>
          </cell>
        </row>
        <row r="400">
          <cell r="B400" t="str">
            <v>ZAINAL A. LUBIS</v>
          </cell>
          <cell r="C400" t="str">
            <v>AWAK I - 16 &amp; 18</v>
          </cell>
          <cell r="D400" t="str">
            <v>BANK MANDIRI</v>
          </cell>
          <cell r="E400" t="str">
            <v>MEDAN LAPANGAN MERDEKA</v>
          </cell>
          <cell r="F400">
            <v>1060011217570</v>
          </cell>
          <cell r="G400">
            <v>23</v>
          </cell>
          <cell r="H400">
            <v>317094.65895953757</v>
          </cell>
          <cell r="I400">
            <v>0</v>
          </cell>
        </row>
        <row r="401">
          <cell r="B401" t="str">
            <v>ZAKARIA BARUS</v>
          </cell>
          <cell r="C401" t="str">
            <v>AWAK I - 16 &amp; 18</v>
          </cell>
          <cell r="D401" t="str">
            <v>BANK MANDIRI</v>
          </cell>
          <cell r="E401" t="str">
            <v>MEDAN LAPANGAN MERDEKA</v>
          </cell>
          <cell r="F401">
            <v>1060011238824</v>
          </cell>
          <cell r="G401">
            <v>23</v>
          </cell>
          <cell r="H401">
            <v>317094.65895953757</v>
          </cell>
        </row>
        <row r="402">
          <cell r="B402" t="str">
            <v>ZUBEIR</v>
          </cell>
          <cell r="C402" t="str">
            <v>AWAK I - 16 &amp; 18</v>
          </cell>
          <cell r="D402" t="str">
            <v>BANK MANDIRI</v>
          </cell>
          <cell r="E402" t="str">
            <v>MEDAN LAPANGAN MERDEKA</v>
          </cell>
          <cell r="F402">
            <v>1060011214320</v>
          </cell>
          <cell r="G402">
            <v>23</v>
          </cell>
          <cell r="H402">
            <v>317094.65895953757</v>
          </cell>
          <cell r="I402">
            <v>0</v>
          </cell>
        </row>
        <row r="403">
          <cell r="B403" t="str">
            <v>ARIFIN SIPAHUTAR</v>
          </cell>
          <cell r="C403" t="str">
            <v>AWAK I</v>
          </cell>
          <cell r="D403" t="str">
            <v>BANK MANDIRI</v>
          </cell>
          <cell r="E403" t="str">
            <v>MEDAN LAPANGAN MERDEKA</v>
          </cell>
          <cell r="F403">
            <v>1060011241745</v>
          </cell>
          <cell r="G403">
            <v>23</v>
          </cell>
          <cell r="H403">
            <v>283623.81502890174</v>
          </cell>
          <cell r="I403">
            <v>0</v>
          </cell>
        </row>
        <row r="404">
          <cell r="B404" t="str">
            <v>CHARLES HASUDUNGAN HUTABARAT</v>
          </cell>
          <cell r="C404" t="str">
            <v xml:space="preserve">AWAK I </v>
          </cell>
          <cell r="D404" t="str">
            <v>BANK MANDIRI</v>
          </cell>
          <cell r="E404" t="str">
            <v>MEDAN LAPANGAN MERDEKA</v>
          </cell>
          <cell r="F404" t="str">
            <v>106-0011243261</v>
          </cell>
          <cell r="G404">
            <v>23</v>
          </cell>
          <cell r="H404">
            <v>283623.81502890174</v>
          </cell>
          <cell r="I404">
            <v>0</v>
          </cell>
        </row>
        <row r="405">
          <cell r="B405" t="str">
            <v>RUDI HARTONO ABDULLAH</v>
          </cell>
          <cell r="C405" t="str">
            <v>AWAK I</v>
          </cell>
          <cell r="D405" t="str">
            <v>BANK MANDIRI</v>
          </cell>
          <cell r="E405" t="str">
            <v>MEDAN LAPANGAN MERDEKA</v>
          </cell>
          <cell r="F405" t="str">
            <v>900-0034346354</v>
          </cell>
          <cell r="G405">
            <v>23</v>
          </cell>
          <cell r="H405">
            <v>283623.81502890174</v>
          </cell>
          <cell r="I405">
            <v>0</v>
          </cell>
        </row>
        <row r="406">
          <cell r="B406" t="str">
            <v>SOFYANIE M. NUH</v>
          </cell>
          <cell r="C406" t="str">
            <v>AWAK I</v>
          </cell>
          <cell r="D406" t="str">
            <v>BANK MANDIRI</v>
          </cell>
          <cell r="E406" t="str">
            <v>MEDAN LAPANGAN MERDEKA</v>
          </cell>
          <cell r="F406">
            <v>1060011228668</v>
          </cell>
          <cell r="G406">
            <v>23</v>
          </cell>
          <cell r="H406">
            <v>283623.81502890174</v>
          </cell>
          <cell r="I406">
            <v>0</v>
          </cell>
        </row>
        <row r="407">
          <cell r="B407" t="str">
            <v>SYAHRIAL</v>
          </cell>
          <cell r="C407" t="str">
            <v>AWAK I</v>
          </cell>
          <cell r="D407" t="str">
            <v>BANK MANDIRI</v>
          </cell>
          <cell r="E407" t="str">
            <v>MEDAN LAPANGAN MERDEKA</v>
          </cell>
          <cell r="F407" t="str">
            <v>106-0011239186</v>
          </cell>
          <cell r="G407">
            <v>23</v>
          </cell>
          <cell r="H407">
            <v>283623.81502890174</v>
          </cell>
          <cell r="I407">
            <v>0</v>
          </cell>
        </row>
        <row r="408">
          <cell r="B408" t="str">
            <v>ZULHAM EFFENDI</v>
          </cell>
          <cell r="C408" t="str">
            <v>AWAK I</v>
          </cell>
          <cell r="D408" t="str">
            <v>BANK MANDIRI</v>
          </cell>
          <cell r="E408" t="str">
            <v>MEDAN LAPANGAN MERDEKA</v>
          </cell>
          <cell r="F408" t="str">
            <v>106-0011212191</v>
          </cell>
          <cell r="G408">
            <v>23</v>
          </cell>
          <cell r="H408">
            <v>283623.81502890174</v>
          </cell>
          <cell r="I408">
            <v>0</v>
          </cell>
        </row>
        <row r="409">
          <cell r="B409" t="str">
            <v>BAHARI NAIPOSPOS</v>
          </cell>
          <cell r="C409" t="str">
            <v>AWAK II/Training (1)</v>
          </cell>
          <cell r="D409" t="str">
            <v>BANK MANDIRI</v>
          </cell>
          <cell r="E409" t="str">
            <v>MEDAN LAPANGAN MERDEKA</v>
          </cell>
          <cell r="F409" t="str">
            <v>106-00-1196692-9</v>
          </cell>
          <cell r="G409">
            <v>23</v>
          </cell>
        </row>
        <row r="410">
          <cell r="B410" t="str">
            <v>ENDANG GUNAWAN</v>
          </cell>
          <cell r="C410" t="str">
            <v>AWAK II/Training (1)</v>
          </cell>
          <cell r="D410" t="str">
            <v>BANK MANDIRI</v>
          </cell>
          <cell r="E410" t="str">
            <v>MEDAN LAPANGAN MERDEKA</v>
          </cell>
          <cell r="F410" t="str">
            <v>106-00-1196681-2</v>
          </cell>
          <cell r="G410">
            <v>23</v>
          </cell>
        </row>
        <row r="411">
          <cell r="B411" t="str">
            <v>HENDRA ASMAN</v>
          </cell>
          <cell r="C411" t="str">
            <v>AWAK II/Training (1)</v>
          </cell>
          <cell r="D411" t="str">
            <v>BANK MANDIRI</v>
          </cell>
          <cell r="E411" t="str">
            <v>MEDAN LAPANGAN MERDEKA</v>
          </cell>
          <cell r="F411" t="str">
            <v>106-00-1196645-7</v>
          </cell>
          <cell r="G411">
            <v>23</v>
          </cell>
        </row>
        <row r="412">
          <cell r="B412" t="str">
            <v>HERIYANTO SELAMAT</v>
          </cell>
          <cell r="C412" t="str">
            <v>AWAK II/Training (1)</v>
          </cell>
          <cell r="D412" t="str">
            <v>BANK MANDIRI</v>
          </cell>
          <cell r="E412" t="str">
            <v>MEDAN LAPANGAN MERDEKA</v>
          </cell>
          <cell r="F412" t="str">
            <v>106-00-1196646-5</v>
          </cell>
          <cell r="G412">
            <v>23</v>
          </cell>
        </row>
        <row r="413">
          <cell r="B413" t="str">
            <v>JOHAS SINAGA</v>
          </cell>
          <cell r="C413" t="str">
            <v>AWAK II/Training (1)</v>
          </cell>
          <cell r="D413" t="str">
            <v>BANK MANDIRI</v>
          </cell>
          <cell r="E413" t="str">
            <v>MEDAN LAPANGAN MERDEKA</v>
          </cell>
          <cell r="F413" t="str">
            <v>106-00-1196712-5</v>
          </cell>
          <cell r="G413">
            <v>23</v>
          </cell>
        </row>
        <row r="414">
          <cell r="B414" t="str">
            <v>JOKO PURWONO</v>
          </cell>
          <cell r="C414" t="str">
            <v>AWAK II/Training (1)</v>
          </cell>
          <cell r="D414" t="str">
            <v>BANK MANDIRI</v>
          </cell>
          <cell r="E414" t="str">
            <v>MEDAN LAPANGAN MERDEKA</v>
          </cell>
          <cell r="F414" t="str">
            <v>106-00-1196688-7</v>
          </cell>
          <cell r="G414">
            <v>23</v>
          </cell>
        </row>
        <row r="415">
          <cell r="B415" t="str">
            <v>M. SAUQI HAFIZZUR RAHMAN</v>
          </cell>
          <cell r="C415" t="str">
            <v>AWAK II/Training (1)</v>
          </cell>
          <cell r="D415" t="str">
            <v>BANK MANDIRI</v>
          </cell>
          <cell r="E415" t="str">
            <v>MEDAN LAPANGAN MERDEKA</v>
          </cell>
          <cell r="F415" t="str">
            <v>106-00-1196644-0</v>
          </cell>
          <cell r="G415">
            <v>23</v>
          </cell>
        </row>
        <row r="416">
          <cell r="B416" t="str">
            <v>MANGAPUL SIMANJUNTAK</v>
          </cell>
          <cell r="C416" t="str">
            <v>AWAK II/Training (1)</v>
          </cell>
          <cell r="D416" t="str">
            <v>BANK MANDIRI</v>
          </cell>
          <cell r="E416" t="str">
            <v>MEDAN LAPANGAN MERDEKA</v>
          </cell>
          <cell r="F416" t="str">
            <v>106-00-1196679-6</v>
          </cell>
          <cell r="G416">
            <v>23</v>
          </cell>
        </row>
        <row r="417">
          <cell r="B417" t="str">
            <v>MARTIN NABABAN</v>
          </cell>
          <cell r="C417" t="str">
            <v>AWAK II/Training (1)</v>
          </cell>
          <cell r="D417" t="str">
            <v>BANK MANDIRI</v>
          </cell>
          <cell r="E417" t="str">
            <v>MEDAN LAPANGAN MERDEKA</v>
          </cell>
          <cell r="F417" t="str">
            <v>106-00-1196680-4</v>
          </cell>
          <cell r="G417">
            <v>23</v>
          </cell>
        </row>
        <row r="418">
          <cell r="B418" t="str">
            <v>RAIFAN LIMBONG</v>
          </cell>
          <cell r="C418" t="str">
            <v>AWAK II/Training (1)</v>
          </cell>
          <cell r="D418" t="str">
            <v>BANK MANDIRI</v>
          </cell>
          <cell r="E418" t="str">
            <v>MEDAN LAPANGAN MERDEKA</v>
          </cell>
          <cell r="F418" t="str">
            <v>106-00-1196735-6</v>
          </cell>
          <cell r="G418">
            <v>23</v>
          </cell>
        </row>
        <row r="419">
          <cell r="B419" t="str">
            <v>RUSDIANTO YATIMEN</v>
          </cell>
          <cell r="C419" t="str">
            <v>AWAK II/Training (1)</v>
          </cell>
          <cell r="D419" t="str">
            <v>BANK MANDIRI</v>
          </cell>
          <cell r="E419" t="str">
            <v>MEDAN LAPANGAN MERDEKA</v>
          </cell>
          <cell r="F419" t="str">
            <v>106-00-1196751-3</v>
          </cell>
          <cell r="G419">
            <v>23</v>
          </cell>
        </row>
        <row r="420">
          <cell r="B420" t="str">
            <v>SARPES DOLOK SARIBU</v>
          </cell>
          <cell r="C420" t="str">
            <v>AWAK II/Training (1)</v>
          </cell>
          <cell r="D420" t="str">
            <v>BANK MANDIRI</v>
          </cell>
          <cell r="E420" t="str">
            <v>MEDAN LAPANGAN MERDEKA</v>
          </cell>
          <cell r="F420" t="str">
            <v>106-00-1196732-3</v>
          </cell>
          <cell r="G420">
            <v>23</v>
          </cell>
        </row>
        <row r="421">
          <cell r="B421" t="str">
            <v>BAMBANG SUHARJO</v>
          </cell>
          <cell r="C421" t="str">
            <v>AWAK II/Training (2)</v>
          </cell>
          <cell r="D421" t="str">
            <v>BANK MANDIRI</v>
          </cell>
          <cell r="E421" t="str">
            <v>MEDAN LAPANGAN MERDEKA</v>
          </cell>
          <cell r="F421" t="str">
            <v>1060011993931</v>
          </cell>
          <cell r="G421">
            <v>23</v>
          </cell>
        </row>
        <row r="422">
          <cell r="B422" t="str">
            <v>CHANDRA GUNAWAN</v>
          </cell>
          <cell r="C422" t="str">
            <v>AWAK II/Training (2)</v>
          </cell>
          <cell r="D422" t="str">
            <v>BANK MANDIRI</v>
          </cell>
          <cell r="E422" t="str">
            <v>MEDAN LAPANGAN MERDEKA</v>
          </cell>
          <cell r="F422" t="str">
            <v>106-00-1164042-5</v>
          </cell>
          <cell r="G422">
            <v>23</v>
          </cell>
        </row>
        <row r="423">
          <cell r="B423" t="str">
            <v>DAVID ROGANDA PURBA</v>
          </cell>
          <cell r="C423" t="str">
            <v>AWAK II/Training (2)</v>
          </cell>
          <cell r="D423" t="str">
            <v>BANK MANDIRI</v>
          </cell>
          <cell r="E423" t="str">
            <v>MEDAN LAPANGAN MERDEKA</v>
          </cell>
          <cell r="F423" t="str">
            <v>1060011994004</v>
          </cell>
          <cell r="G423">
            <v>23</v>
          </cell>
        </row>
        <row r="424">
          <cell r="B424" t="str">
            <v>FIRMAN SAHPUTRA</v>
          </cell>
          <cell r="C424" t="str">
            <v>AWAK II/Training (2)</v>
          </cell>
          <cell r="D424" t="str">
            <v>BANK MANDIRI</v>
          </cell>
          <cell r="E424" t="str">
            <v>MEDAN LAPANGAN MERDEKA</v>
          </cell>
          <cell r="F424" t="str">
            <v>1060011995662</v>
          </cell>
          <cell r="G424">
            <v>23</v>
          </cell>
        </row>
        <row r="425">
          <cell r="B425" t="str">
            <v>PANDI WIDODO</v>
          </cell>
          <cell r="C425" t="str">
            <v>AWAK II/Training (2)</v>
          </cell>
          <cell r="D425" t="str">
            <v>BANK MANDIRI</v>
          </cell>
          <cell r="E425" t="str">
            <v>MEDAN LAPANGAN MERDEKA</v>
          </cell>
          <cell r="F425" t="str">
            <v>1060011994079</v>
          </cell>
          <cell r="G425">
            <v>23</v>
          </cell>
        </row>
        <row r="426">
          <cell r="B426" t="str">
            <v>RINO HADI</v>
          </cell>
          <cell r="C426" t="str">
            <v>AWAK II/Training (2)</v>
          </cell>
          <cell r="D426" t="str">
            <v>BANK MANDIRI</v>
          </cell>
          <cell r="E426" t="str">
            <v>MEDAN LAPANGAN MERDEKA</v>
          </cell>
          <cell r="F426" t="str">
            <v>1060011994061</v>
          </cell>
          <cell r="G426">
            <v>23</v>
          </cell>
        </row>
        <row r="427">
          <cell r="B427" t="str">
            <v>ROBBIANTO</v>
          </cell>
          <cell r="C427" t="str">
            <v>AWAK II/Training (2)</v>
          </cell>
          <cell r="D427" t="str">
            <v>BANK MANDIRI</v>
          </cell>
          <cell r="E427" t="str">
            <v>MEDAN LAPANGAN MERDEKA</v>
          </cell>
          <cell r="F427" t="str">
            <v>1060011994046</v>
          </cell>
          <cell r="G427">
            <v>23</v>
          </cell>
        </row>
        <row r="428">
          <cell r="B428" t="str">
            <v>WELLY BARITA BUTAR BUTAR</v>
          </cell>
          <cell r="C428" t="str">
            <v>AWAK II/Training (2)</v>
          </cell>
          <cell r="D428" t="str">
            <v>BANK MANDIRI</v>
          </cell>
          <cell r="E428" t="str">
            <v>MEDAN LAPANGAN MERDEKA</v>
          </cell>
          <cell r="F428" t="str">
            <v>1060011990119</v>
          </cell>
          <cell r="G428">
            <v>23</v>
          </cell>
        </row>
        <row r="429">
          <cell r="B429" t="str">
            <v>ALEXON SINAGA</v>
          </cell>
          <cell r="C429" t="str">
            <v>AWAK II/Training (3)</v>
          </cell>
          <cell r="D429" t="str">
            <v>BANK MANDIRI</v>
          </cell>
          <cell r="E429" t="str">
            <v>MEDAN LAPANGAN MERDEKA</v>
          </cell>
          <cell r="F429" t="str">
            <v>1060011994137</v>
          </cell>
          <cell r="G429">
            <v>23</v>
          </cell>
        </row>
        <row r="430">
          <cell r="B430" t="str">
            <v>ARDIANSYAH RAHMAT</v>
          </cell>
          <cell r="C430" t="str">
            <v>AWAK II/Training (3)</v>
          </cell>
          <cell r="D430" t="str">
            <v>BANK MANDIRI</v>
          </cell>
          <cell r="E430" t="str">
            <v>MEDAN LAPANGAN MERDEKA</v>
          </cell>
          <cell r="F430" t="str">
            <v>106-0011994442</v>
          </cell>
          <cell r="G430">
            <v>23</v>
          </cell>
        </row>
        <row r="431">
          <cell r="B431" t="str">
            <v>ARIFAI AMIRUDDIN</v>
          </cell>
          <cell r="C431" t="str">
            <v>AWAK II/Training (3)</v>
          </cell>
          <cell r="D431" t="str">
            <v>BANK MANDIRI</v>
          </cell>
          <cell r="E431" t="str">
            <v>MEDAN LAPANGAN MERDEKA</v>
          </cell>
          <cell r="F431" t="str">
            <v>1060011993980</v>
          </cell>
          <cell r="G431">
            <v>23</v>
          </cell>
        </row>
        <row r="432">
          <cell r="B432" t="str">
            <v>ARISANDI BUDIRAHAYU</v>
          </cell>
          <cell r="C432" t="str">
            <v>AWAK II/Training (3)</v>
          </cell>
          <cell r="D432" t="str">
            <v>BANK MANDIRI</v>
          </cell>
          <cell r="E432" t="str">
            <v>MEDAN LAPANGAN MERDEKA</v>
          </cell>
          <cell r="F432" t="str">
            <v>1060011994111</v>
          </cell>
          <cell r="G432">
            <v>23</v>
          </cell>
        </row>
        <row r="433">
          <cell r="B433" t="str">
            <v>FAUDANI MAHYUDI</v>
          </cell>
          <cell r="C433" t="str">
            <v>AWAK II/Training (3)</v>
          </cell>
          <cell r="D433" t="str">
            <v>BANK MANDIRI</v>
          </cell>
          <cell r="E433" t="str">
            <v>MEDAN LAPANGAN MERDEKA</v>
          </cell>
          <cell r="F433" t="str">
            <v>106-0011994053</v>
          </cell>
          <cell r="G433">
            <v>23</v>
          </cell>
        </row>
        <row r="434">
          <cell r="B434" t="str">
            <v>HARMAN R P SIHOMBING</v>
          </cell>
          <cell r="C434" t="str">
            <v>AWAK II/Training (3)</v>
          </cell>
          <cell r="D434" t="str">
            <v>BANK MANDIRI</v>
          </cell>
          <cell r="E434" t="str">
            <v>MEDAN LAPANGAN MERDEKA</v>
          </cell>
          <cell r="F434" t="str">
            <v>1060011993923</v>
          </cell>
          <cell r="G434">
            <v>0</v>
          </cell>
        </row>
        <row r="435">
          <cell r="B435" t="str">
            <v>HERIONO PAERAN</v>
          </cell>
          <cell r="C435" t="str">
            <v>AWAK II/Training (3)</v>
          </cell>
          <cell r="D435" t="str">
            <v>BANK MANDIRI</v>
          </cell>
          <cell r="E435" t="str">
            <v>MEDAN LAPANGAN MERDEKA</v>
          </cell>
          <cell r="F435" t="str">
            <v>106-0011994525</v>
          </cell>
          <cell r="G435">
            <v>23</v>
          </cell>
        </row>
        <row r="436">
          <cell r="B436" t="str">
            <v>HERMAN FERNANDO GINTING</v>
          </cell>
          <cell r="C436" t="str">
            <v>AWAK II/Training (3)</v>
          </cell>
          <cell r="D436" t="str">
            <v>BANK MANDIRI</v>
          </cell>
          <cell r="E436" t="str">
            <v>MEDAN LAPANGAN MERDEKA</v>
          </cell>
          <cell r="F436" t="str">
            <v>106-0011993881</v>
          </cell>
          <cell r="G436">
            <v>23</v>
          </cell>
        </row>
        <row r="437">
          <cell r="B437" t="str">
            <v>IRWAN EFENDI</v>
          </cell>
          <cell r="C437" t="str">
            <v>AWAK II/Training (3)</v>
          </cell>
          <cell r="D437" t="str">
            <v>BANK MANDIRI</v>
          </cell>
          <cell r="E437" t="str">
            <v>MEDAN LAPANGAN MERDEKA</v>
          </cell>
          <cell r="F437" t="str">
            <v>106-0011993824</v>
          </cell>
          <cell r="G437">
            <v>23</v>
          </cell>
        </row>
        <row r="438">
          <cell r="B438" t="str">
            <v>LIASTA TARIGAN</v>
          </cell>
          <cell r="C438" t="str">
            <v>AWAK II/Training (3)</v>
          </cell>
          <cell r="D438" t="str">
            <v>BANK MANDIRI</v>
          </cell>
          <cell r="E438" t="str">
            <v>MEDAN LAPANGAN MERDEKA</v>
          </cell>
          <cell r="F438" t="str">
            <v>1060011993964</v>
          </cell>
          <cell r="G438">
            <v>23</v>
          </cell>
        </row>
        <row r="439">
          <cell r="B439" t="str">
            <v>M ZUHARI SYAM</v>
          </cell>
          <cell r="C439" t="str">
            <v>AWAK II/Training (3)</v>
          </cell>
          <cell r="D439" t="str">
            <v>BANK MANDIRI</v>
          </cell>
          <cell r="E439" t="str">
            <v>MEDAN LAPANGAN MERDEKA</v>
          </cell>
          <cell r="F439" t="str">
            <v>106-0011994269</v>
          </cell>
          <cell r="G439">
            <v>23</v>
          </cell>
        </row>
        <row r="440">
          <cell r="B440" t="str">
            <v>MAHADIP IBRAHIM</v>
          </cell>
          <cell r="C440" t="str">
            <v>AWAK II/Training (3)</v>
          </cell>
          <cell r="D440" t="str">
            <v>BANK MANDIRI</v>
          </cell>
          <cell r="E440" t="str">
            <v>MEDAN LAPANGAN MERDEKA</v>
          </cell>
          <cell r="F440" t="str">
            <v>106-0011993907</v>
          </cell>
          <cell r="G440">
            <v>23</v>
          </cell>
        </row>
        <row r="441">
          <cell r="B441" t="str">
            <v>MANGAPUL RAJA GUKGUK</v>
          </cell>
          <cell r="C441" t="str">
            <v>AWAK II/Training (3)</v>
          </cell>
          <cell r="D441" t="str">
            <v>BANK MANDIRI</v>
          </cell>
          <cell r="E441" t="str">
            <v>MEDAN LAPANGAN MERDEKA</v>
          </cell>
          <cell r="F441" t="str">
            <v>106-0011994194</v>
          </cell>
          <cell r="G441">
            <v>23</v>
          </cell>
        </row>
        <row r="442">
          <cell r="B442" t="str">
            <v>MENRU A SIMANJUNTAK</v>
          </cell>
          <cell r="C442" t="str">
            <v>AWAK II/Training (3)</v>
          </cell>
          <cell r="D442" t="str">
            <v>BANK MANDIRI</v>
          </cell>
          <cell r="E442" t="str">
            <v>MEDAN LAPANGAN MERDEKA</v>
          </cell>
          <cell r="F442" t="str">
            <v>1060011988717</v>
          </cell>
          <cell r="G442">
            <v>23</v>
          </cell>
        </row>
        <row r="443">
          <cell r="B443" t="str">
            <v>RIKANDO SIAGIAN</v>
          </cell>
          <cell r="C443" t="str">
            <v>AWAK II/Training (3)</v>
          </cell>
          <cell r="D443" t="str">
            <v>BANK MANDIRI</v>
          </cell>
          <cell r="E443" t="str">
            <v>MEDAN LAPANGAN MERDEKA</v>
          </cell>
          <cell r="F443" t="str">
            <v>1060011994129</v>
          </cell>
          <cell r="G443">
            <v>23</v>
          </cell>
        </row>
        <row r="444">
          <cell r="B444" t="str">
            <v>RINALDI</v>
          </cell>
          <cell r="C444" t="str">
            <v>AWAK II/Training (3)</v>
          </cell>
          <cell r="D444" t="str">
            <v>BANK MANDIRI</v>
          </cell>
          <cell r="E444" t="str">
            <v>MEDAN LAPANGAN MERDEKA</v>
          </cell>
          <cell r="F444" t="str">
            <v>106-0011994186</v>
          </cell>
          <cell r="G444">
            <v>23</v>
          </cell>
        </row>
        <row r="445">
          <cell r="B445" t="str">
            <v>ROY THAMRIN MARPAUNG</v>
          </cell>
          <cell r="C445" t="str">
            <v>AWAK II/Training (3)</v>
          </cell>
          <cell r="D445" t="str">
            <v>BANK MANDIRI</v>
          </cell>
          <cell r="E445" t="str">
            <v>MEDAN LAPANGAN MERDEKA</v>
          </cell>
          <cell r="F445" t="str">
            <v>1060011993949</v>
          </cell>
          <cell r="G445">
            <v>23</v>
          </cell>
        </row>
        <row r="446">
          <cell r="B446" t="str">
            <v>SANTUN H TUMANGGOR</v>
          </cell>
          <cell r="C446" t="str">
            <v>AWAK II/Training (3)</v>
          </cell>
          <cell r="D446" t="str">
            <v>BANK MANDIRI</v>
          </cell>
          <cell r="E446" t="str">
            <v>MEDAN LAPANGAN MERDEKA</v>
          </cell>
          <cell r="F446" t="str">
            <v>106-0011993873</v>
          </cell>
          <cell r="G446">
            <v>23</v>
          </cell>
        </row>
        <row r="447">
          <cell r="B447" t="str">
            <v>SAPRAN HIDAYAT</v>
          </cell>
          <cell r="C447" t="str">
            <v>AWAK II/Training (3)</v>
          </cell>
          <cell r="D447" t="str">
            <v>BANK MANDIRI</v>
          </cell>
          <cell r="E447" t="str">
            <v>MEDAN LAPANGAN MERDEKA</v>
          </cell>
          <cell r="F447" t="str">
            <v>1060011994012</v>
          </cell>
          <cell r="G447">
            <v>23</v>
          </cell>
        </row>
        <row r="448">
          <cell r="B448" t="str">
            <v>SYAFARUDDIN MAHMUDCHIA</v>
          </cell>
          <cell r="C448" t="str">
            <v>AWAK II/Training (3)</v>
          </cell>
          <cell r="D448" t="str">
            <v>BANK MANDIRI</v>
          </cell>
          <cell r="E448" t="str">
            <v>MEDAN LAPANGAN MERDEKA</v>
          </cell>
          <cell r="F448" t="str">
            <v>106-0011995159</v>
          </cell>
          <cell r="G448">
            <v>23</v>
          </cell>
        </row>
        <row r="449">
          <cell r="B449" t="str">
            <v>ZAINAL ABIDIN PURBA</v>
          </cell>
          <cell r="C449" t="str">
            <v>AWAK II/Training (3)</v>
          </cell>
          <cell r="D449" t="str">
            <v>BANK MANDIRI</v>
          </cell>
          <cell r="E449" t="str">
            <v>MEDAN LAPANGAN MERDEKA</v>
          </cell>
          <cell r="F449" t="str">
            <v>106-0011993857</v>
          </cell>
          <cell r="G449">
            <v>23</v>
          </cell>
        </row>
        <row r="450">
          <cell r="B450" t="str">
            <v>ZULHAM M ILYAS</v>
          </cell>
          <cell r="C450" t="str">
            <v>AWAK II/Training (3)</v>
          </cell>
          <cell r="D450" t="str">
            <v>BANK MANDIRI</v>
          </cell>
          <cell r="E450" t="str">
            <v>MEDAN LAPANGAN MERDEKA</v>
          </cell>
          <cell r="F450" t="str">
            <v>1060011990184</v>
          </cell>
          <cell r="G450">
            <v>23</v>
          </cell>
        </row>
        <row r="451">
          <cell r="B451" t="str">
            <v>ANDI JOHARDI</v>
          </cell>
          <cell r="C451" t="str">
            <v>AWAK II/Training (4)</v>
          </cell>
          <cell r="D451" t="str">
            <v>BANK MANDIRI</v>
          </cell>
          <cell r="E451" t="str">
            <v>MEDAN LAPANGAN MERDEKA</v>
          </cell>
          <cell r="F451" t="str">
            <v>1060011991364</v>
          </cell>
          <cell r="G451">
            <v>23</v>
          </cell>
        </row>
        <row r="452">
          <cell r="B452" t="str">
            <v xml:space="preserve">DARWIN NAINGGOLAN </v>
          </cell>
          <cell r="C452" t="str">
            <v>AWAK II/Training (4)</v>
          </cell>
          <cell r="D452" t="str">
            <v>BANK MANDIRI</v>
          </cell>
          <cell r="E452" t="str">
            <v>MEDAN LAPANGAN MERDEKA</v>
          </cell>
          <cell r="F452" t="str">
            <v>106.001199297.4</v>
          </cell>
          <cell r="G452">
            <v>23</v>
          </cell>
        </row>
        <row r="453">
          <cell r="B453" t="str">
            <v>ENGLI TAMPUBOLON</v>
          </cell>
          <cell r="C453" t="str">
            <v>AWAK II/Training (4)</v>
          </cell>
          <cell r="D453" t="str">
            <v>BANK MANDIRI</v>
          </cell>
          <cell r="E453" t="str">
            <v>MEDAN LAPANGAN MERDEKA</v>
          </cell>
          <cell r="F453" t="str">
            <v>1060011993600</v>
          </cell>
          <cell r="G453">
            <v>23</v>
          </cell>
        </row>
        <row r="454">
          <cell r="B454" t="str">
            <v>HOTLIDER PARDEDE</v>
          </cell>
          <cell r="C454" t="str">
            <v>AWAK II/Training (4)</v>
          </cell>
          <cell r="D454" t="str">
            <v>BANK MANDIRI</v>
          </cell>
          <cell r="E454" t="str">
            <v>MEDAN LAPANGAN MERDEKA</v>
          </cell>
          <cell r="F454" t="str">
            <v>1060011993915</v>
          </cell>
          <cell r="G454">
            <v>23</v>
          </cell>
        </row>
        <row r="455">
          <cell r="B455" t="str">
            <v>IRFAN RISWAN</v>
          </cell>
          <cell r="C455" t="str">
            <v>AWAK II/Training (4)</v>
          </cell>
          <cell r="D455" t="str">
            <v>BANK MANDIRI</v>
          </cell>
          <cell r="E455" t="str">
            <v>MEDAN LAPANGAN MERDEKA</v>
          </cell>
          <cell r="F455" t="str">
            <v>1060011993956</v>
          </cell>
          <cell r="G455">
            <v>23</v>
          </cell>
        </row>
        <row r="456">
          <cell r="B456" t="str">
            <v>JOHANES REDDY MANIK</v>
          </cell>
          <cell r="C456" t="str">
            <v>AWAK II/Training (4)</v>
          </cell>
          <cell r="D456" t="str">
            <v>BANK MANDIRI</v>
          </cell>
          <cell r="E456" t="str">
            <v>MEDAN LAPANGAN MERDEKA</v>
          </cell>
          <cell r="F456" t="str">
            <v>1060011994020</v>
          </cell>
          <cell r="G456">
            <v>23</v>
          </cell>
        </row>
        <row r="457">
          <cell r="B457" t="str">
            <v>PRASTIAWAN JIMIN</v>
          </cell>
          <cell r="C457" t="str">
            <v>AWAK II/Training (4)</v>
          </cell>
          <cell r="D457" t="str">
            <v>BANK MANDIRI</v>
          </cell>
          <cell r="E457" t="str">
            <v>MEDAN LAPANGAN MERDEKA</v>
          </cell>
          <cell r="F457" t="str">
            <v>1060011993972</v>
          </cell>
          <cell r="G457">
            <v>23</v>
          </cell>
        </row>
        <row r="458">
          <cell r="B458" t="str">
            <v>AHMED FARIED</v>
          </cell>
          <cell r="C458" t="str">
            <v>AWAK II/Training (5&amp;6)</v>
          </cell>
          <cell r="D458" t="str">
            <v>BANK MANDIRI</v>
          </cell>
          <cell r="E458" t="str">
            <v>MEDAN LAPANGAN MERDEKA</v>
          </cell>
          <cell r="F458" t="str">
            <v>1060011995167</v>
          </cell>
          <cell r="G458">
            <v>23</v>
          </cell>
        </row>
        <row r="459">
          <cell r="B459" t="str">
            <v>BENRI SIRAIT</v>
          </cell>
          <cell r="C459" t="str">
            <v>AWAK II/Training (5&amp;6)</v>
          </cell>
          <cell r="D459" t="str">
            <v>BANK MANDIRI</v>
          </cell>
          <cell r="E459" t="str">
            <v>MEDAN LAPANGAN MERDEKA</v>
          </cell>
          <cell r="F459" t="str">
            <v>106.001199267.7</v>
          </cell>
          <cell r="G459">
            <v>23</v>
          </cell>
        </row>
        <row r="460">
          <cell r="B460" t="str">
            <v>FREDDY PANJAITAN</v>
          </cell>
          <cell r="C460" t="str">
            <v>AWAK II/Training (5&amp;6)</v>
          </cell>
          <cell r="D460" t="str">
            <v>BANK MANDIRI</v>
          </cell>
          <cell r="E460" t="str">
            <v>MEDAN LAPANGAN MERDEKA</v>
          </cell>
          <cell r="F460" t="str">
            <v>1060011994087</v>
          </cell>
          <cell r="G460">
            <v>23</v>
          </cell>
        </row>
        <row r="461">
          <cell r="B461" t="str">
            <v>HENDRA WAHYUDI</v>
          </cell>
          <cell r="C461" t="str">
            <v>AWAK II/Training (5&amp;6)</v>
          </cell>
          <cell r="D461" t="str">
            <v>BANK MANDIRI</v>
          </cell>
          <cell r="E461" t="str">
            <v>MEDAN LAPANGAN MERDEKA</v>
          </cell>
          <cell r="F461" t="str">
            <v>1060011990218</v>
          </cell>
          <cell r="G461">
            <v>23</v>
          </cell>
        </row>
        <row r="462">
          <cell r="B462" t="str">
            <v>HERIADI SEMBIRING</v>
          </cell>
          <cell r="C462" t="str">
            <v>AWAK II/Training (5&amp;6)</v>
          </cell>
          <cell r="D462" t="str">
            <v>BANK MANDIRI</v>
          </cell>
          <cell r="E462" t="str">
            <v>MEDAN LAPANGAN MERDEKA</v>
          </cell>
          <cell r="F462" t="str">
            <v>106.001199344.4</v>
          </cell>
          <cell r="G462">
            <v>23</v>
          </cell>
        </row>
        <row r="463">
          <cell r="B463" t="str">
            <v>JANNES DAUD PARDEDE</v>
          </cell>
          <cell r="C463" t="str">
            <v>AWAK II/Training (5&amp;6)</v>
          </cell>
          <cell r="D463" t="str">
            <v>BANK MANDIRI</v>
          </cell>
          <cell r="E463" t="str">
            <v>MEDAN LAPANGAN MERDEKA</v>
          </cell>
          <cell r="F463" t="str">
            <v>1060011994095</v>
          </cell>
          <cell r="G463">
            <v>23</v>
          </cell>
        </row>
        <row r="464">
          <cell r="B464" t="str">
            <v>JOHN RIDUAN PANGGABEAN</v>
          </cell>
          <cell r="C464" t="str">
            <v>AWAK II/Training (5&amp;6)</v>
          </cell>
          <cell r="D464" t="str">
            <v>BANK MANDIRI</v>
          </cell>
          <cell r="E464" t="str">
            <v>MEDAN LAPANGAN MERDEKA</v>
          </cell>
          <cell r="F464" t="str">
            <v>106.001199296.6</v>
          </cell>
          <cell r="G464">
            <v>23</v>
          </cell>
        </row>
        <row r="465">
          <cell r="B465" t="str">
            <v>LUNGGUK DARWIN SIRAIT</v>
          </cell>
          <cell r="C465" t="str">
            <v>AWAK II/Training (5&amp;6)</v>
          </cell>
          <cell r="D465" t="str">
            <v>BANK MANDIRI</v>
          </cell>
          <cell r="E465" t="str">
            <v>MEDAN LAPANGAN MERDEKA</v>
          </cell>
          <cell r="F465" t="str">
            <v>1060011994202</v>
          </cell>
          <cell r="G465">
            <v>23</v>
          </cell>
        </row>
        <row r="466">
          <cell r="B466" t="str">
            <v>PAHOT ANDI ARTONO SIHOMBING</v>
          </cell>
          <cell r="C466" t="str">
            <v>AWAK II/Training (5&amp;6)</v>
          </cell>
          <cell r="D466" t="str">
            <v>BANK MANDIRI</v>
          </cell>
          <cell r="E466" t="str">
            <v>MEDAN LAPANGAN MERDEKA</v>
          </cell>
          <cell r="F466" t="str">
            <v>1060011995134</v>
          </cell>
          <cell r="G466">
            <v>23</v>
          </cell>
        </row>
        <row r="467">
          <cell r="B467" t="str">
            <v>RINTO AZHAR YADI HUTASOIT</v>
          </cell>
          <cell r="C467" t="str">
            <v>AWAK II/Training (5&amp;6)</v>
          </cell>
          <cell r="D467" t="str">
            <v>BANK MANDIRI</v>
          </cell>
          <cell r="E467" t="str">
            <v>MEDAN LAPANGAN MERDEKA</v>
          </cell>
          <cell r="F467" t="str">
            <v>106.001199361.8</v>
          </cell>
          <cell r="G467">
            <v>23</v>
          </cell>
        </row>
        <row r="468">
          <cell r="B468" t="str">
            <v>RIZAL DEDEK NAINGGOLAN</v>
          </cell>
          <cell r="C468" t="str">
            <v>AWAK II/Training (5&amp;6)</v>
          </cell>
          <cell r="D468" t="str">
            <v>BANK MANDIRI</v>
          </cell>
          <cell r="E468" t="str">
            <v>MEDAN LAPANGAN MERDEKA</v>
          </cell>
          <cell r="F468" t="str">
            <v>1060011995449</v>
          </cell>
          <cell r="G468">
            <v>23</v>
          </cell>
        </row>
        <row r="469">
          <cell r="B469" t="str">
            <v>SUGANDA SUPONO</v>
          </cell>
          <cell r="C469" t="str">
            <v>AWAK II/Training (5&amp;6)</v>
          </cell>
          <cell r="D469" t="str">
            <v>BANK MANDIRI</v>
          </cell>
          <cell r="E469" t="str">
            <v>MEDAN LAPANGAN MERDEKA</v>
          </cell>
          <cell r="F469" t="str">
            <v>106.001199340.2</v>
          </cell>
          <cell r="G469">
            <v>23</v>
          </cell>
        </row>
        <row r="470">
          <cell r="B470" t="str">
            <v>SUTRISNO WAMIN</v>
          </cell>
          <cell r="C470" t="str">
            <v>AWAK II/Training (5&amp;6)</v>
          </cell>
          <cell r="D470" t="str">
            <v>BANK MANDIRI</v>
          </cell>
          <cell r="E470" t="str">
            <v>MEDAN LAPANGAN MERDEKA</v>
          </cell>
          <cell r="F470" t="str">
            <v>106.001199268.5</v>
          </cell>
          <cell r="G470">
            <v>23</v>
          </cell>
        </row>
        <row r="471">
          <cell r="B471" t="str">
            <v>YUSPAN SIPAHUTAR</v>
          </cell>
          <cell r="C471" t="str">
            <v>AWAK II/Training (5&amp;6)</v>
          </cell>
          <cell r="D471" t="str">
            <v>BANK MANDIRI</v>
          </cell>
          <cell r="E471" t="str">
            <v>MEDAN LAPANGAN MERDEKA</v>
          </cell>
          <cell r="F471" t="str">
            <v>1060011995191</v>
          </cell>
          <cell r="G471">
            <v>23</v>
          </cell>
        </row>
        <row r="472">
          <cell r="B472" t="str">
            <v>ZULFIKAR YATIMEN</v>
          </cell>
          <cell r="C472" t="str">
            <v>AWAK II/Training (5&amp;6)</v>
          </cell>
          <cell r="D472" t="str">
            <v>BANK MANDIRI</v>
          </cell>
          <cell r="E472" t="str">
            <v>MEDAN LAPANGAN MERDEKA</v>
          </cell>
          <cell r="F472" t="str">
            <v>1060011995142</v>
          </cell>
          <cell r="G472">
            <v>23</v>
          </cell>
        </row>
        <row r="473">
          <cell r="B473" t="str">
            <v>ZULKARNAIN AWALUDDIN</v>
          </cell>
          <cell r="C473" t="str">
            <v>AWAK II/Training (5&amp;6)</v>
          </cell>
          <cell r="D473" t="str">
            <v>BANK MANDIRI</v>
          </cell>
          <cell r="E473" t="str">
            <v>MEDAN LAPANGAN MERDEKA</v>
          </cell>
          <cell r="F473" t="str">
            <v>1060011994293</v>
          </cell>
          <cell r="G473">
            <v>23</v>
          </cell>
        </row>
        <row r="474">
          <cell r="B474" t="str">
            <v>BAMBANG SUPRIANTO</v>
          </cell>
          <cell r="C474" t="str">
            <v>AWAK II/Training (7)</v>
          </cell>
          <cell r="D474" t="str">
            <v>BANK MANDIRI</v>
          </cell>
          <cell r="E474" t="str">
            <v>MEDAN LAPANGAN MERDEKA</v>
          </cell>
          <cell r="F474" t="str">
            <v>106.001199265.1</v>
          </cell>
          <cell r="G474">
            <v>23</v>
          </cell>
        </row>
        <row r="475">
          <cell r="B475" t="str">
            <v>ENGLIS LUMBAN GAOL</v>
          </cell>
          <cell r="C475" t="str">
            <v>AWAK II/Training (7)</v>
          </cell>
          <cell r="D475" t="str">
            <v>BANK MANDIRI</v>
          </cell>
          <cell r="E475" t="str">
            <v>MEDAN LAPANGAN MERDEKA</v>
          </cell>
          <cell r="F475" t="str">
            <v>1060011994103</v>
          </cell>
          <cell r="G475">
            <v>23</v>
          </cell>
        </row>
        <row r="476">
          <cell r="B476" t="str">
            <v>M RIZAL</v>
          </cell>
          <cell r="C476" t="str">
            <v>AWAK II/Training (7)</v>
          </cell>
          <cell r="D476" t="str">
            <v>BANK MANDIRI</v>
          </cell>
          <cell r="E476" t="str">
            <v>MEDAN LAPANGAN MERDEKA</v>
          </cell>
          <cell r="F476" t="str">
            <v>106.001199512.6</v>
          </cell>
          <cell r="G476">
            <v>7</v>
          </cell>
        </row>
        <row r="477">
          <cell r="B477" t="str">
            <v>PRIA HANDOKO</v>
          </cell>
          <cell r="C477" t="str">
            <v>AWAK II/Training (7)</v>
          </cell>
          <cell r="D477" t="str">
            <v>BANK MANDIRI</v>
          </cell>
          <cell r="E477" t="str">
            <v>MEDAN LAPANGAN MERDEKA</v>
          </cell>
          <cell r="F477" t="str">
            <v>106.001199389.9</v>
          </cell>
          <cell r="G477">
            <v>23</v>
          </cell>
        </row>
        <row r="478">
          <cell r="B478" t="str">
            <v>SAHRIL MUDA BATUBARA</v>
          </cell>
          <cell r="C478" t="str">
            <v>AWAK II/Training (7)</v>
          </cell>
          <cell r="D478" t="str">
            <v>BANK MANDIRI</v>
          </cell>
          <cell r="E478" t="str">
            <v>MEDAN LAPANGAN MERDEKA</v>
          </cell>
          <cell r="F478" t="str">
            <v>106.001199266.9</v>
          </cell>
          <cell r="G478">
            <v>23</v>
          </cell>
        </row>
        <row r="479">
          <cell r="B479" t="str">
            <v>PARDOMUAN TUA LUMBAN GAOL</v>
          </cell>
          <cell r="C479" t="str">
            <v>AWAK II/Training (7)</v>
          </cell>
          <cell r="D479" t="str">
            <v>BANK MANDIRI</v>
          </cell>
          <cell r="E479" t="str">
            <v>MEDAN LAPANGAN MERDEKA</v>
          </cell>
          <cell r="F479" t="str">
            <v>106.001199319.6</v>
          </cell>
          <cell r="G479">
            <v>23</v>
          </cell>
        </row>
        <row r="482">
          <cell r="B482" t="str">
            <v>ABDUL HADI PULUNGAN</v>
          </cell>
          <cell r="C482" t="str">
            <v>AWAK I</v>
          </cell>
          <cell r="D482" t="str">
            <v>BANK MANDIRI</v>
          </cell>
          <cell r="E482" t="str">
            <v>MEDAN LAPANGAN MERDEKA</v>
          </cell>
          <cell r="F482">
            <v>1060007248332</v>
          </cell>
          <cell r="G482">
            <v>23</v>
          </cell>
        </row>
        <row r="483">
          <cell r="B483" t="str">
            <v>BAMBANG HERMANTO GINTING</v>
          </cell>
          <cell r="C483" t="str">
            <v>AWAK I</v>
          </cell>
          <cell r="D483" t="str">
            <v>BANK MANDIRI</v>
          </cell>
          <cell r="E483" t="str">
            <v>MEDAN LAPANGAN MERDEKA</v>
          </cell>
          <cell r="F483" t="str">
            <v>106-0011236604</v>
          </cell>
          <cell r="G483">
            <v>23</v>
          </cell>
        </row>
        <row r="484">
          <cell r="B484" t="str">
            <v>HIDAYAT</v>
          </cell>
          <cell r="C484" t="str">
            <v>AWAK I</v>
          </cell>
          <cell r="D484" t="str">
            <v>BANK MANDIRI</v>
          </cell>
          <cell r="E484" t="str">
            <v>MEDAN LAPANGAN MERDEKA</v>
          </cell>
          <cell r="F484" t="str">
            <v>106-0011236042</v>
          </cell>
          <cell r="G484">
            <v>23</v>
          </cell>
        </row>
        <row r="485">
          <cell r="B485" t="str">
            <v>IRWAN SYAHPUTRA WASIMEN</v>
          </cell>
          <cell r="C485" t="str">
            <v>AWAK I</v>
          </cell>
          <cell r="D485" t="str">
            <v>BANK MANDIRI</v>
          </cell>
          <cell r="E485" t="str">
            <v>MEDAN LAPANGAN MERDEKA</v>
          </cell>
          <cell r="F485" t="str">
            <v>106-0011241711</v>
          </cell>
          <cell r="G485">
            <v>23</v>
          </cell>
        </row>
        <row r="486">
          <cell r="B486" t="str">
            <v>MAHYUDI SISWOYO</v>
          </cell>
          <cell r="C486" t="str">
            <v>AWAK I</v>
          </cell>
          <cell r="D486" t="str">
            <v>BANK MANDIRI</v>
          </cell>
          <cell r="E486" t="str">
            <v>MEDAN LAPANGAN MERDEKA</v>
          </cell>
          <cell r="F486" t="str">
            <v>106-0007248381</v>
          </cell>
          <cell r="G486">
            <v>23</v>
          </cell>
        </row>
        <row r="487">
          <cell r="B487" t="str">
            <v>PEBERANTO PANGGABEAN</v>
          </cell>
          <cell r="C487" t="str">
            <v>AWAK I</v>
          </cell>
          <cell r="D487" t="str">
            <v>BANK MANDIRI</v>
          </cell>
          <cell r="E487" t="str">
            <v>MEDAN LAPANGAN MERDEKA</v>
          </cell>
          <cell r="F487">
            <v>1060005486702</v>
          </cell>
          <cell r="G487">
            <v>23</v>
          </cell>
        </row>
        <row r="488">
          <cell r="B488" t="str">
            <v>SAMPE MARTUA  PASARIBU</v>
          </cell>
          <cell r="C488" t="str">
            <v xml:space="preserve">AWAK I </v>
          </cell>
          <cell r="D488" t="str">
            <v>BANK MANDIRI</v>
          </cell>
          <cell r="E488" t="str">
            <v>MEDAN LAPANGAN MERDEKA</v>
          </cell>
          <cell r="F488" t="str">
            <v>106-0005344042</v>
          </cell>
          <cell r="G488">
            <v>23</v>
          </cell>
        </row>
        <row r="489">
          <cell r="B489" t="str">
            <v>SUDARMAN PURBA</v>
          </cell>
          <cell r="C489" t="str">
            <v>AWAK I</v>
          </cell>
          <cell r="D489" t="str">
            <v>BANK MANDIRI</v>
          </cell>
          <cell r="E489" t="str">
            <v>MEDAN LAPANGAN MERDEKA</v>
          </cell>
          <cell r="F489" t="str">
            <v>106-0011239467</v>
          </cell>
          <cell r="G489">
            <v>23</v>
          </cell>
        </row>
        <row r="490">
          <cell r="B490" t="str">
            <v>SUGENG JUNAIDHY</v>
          </cell>
          <cell r="C490" t="str">
            <v>AWAK I</v>
          </cell>
          <cell r="D490" t="str">
            <v>BANK MANDIRI</v>
          </cell>
          <cell r="E490" t="str">
            <v>MEDAN LAPANGAN MERDEKA</v>
          </cell>
          <cell r="F490" t="str">
            <v>106-0007296356</v>
          </cell>
          <cell r="G490">
            <v>23</v>
          </cell>
        </row>
        <row r="491">
          <cell r="B491" t="str">
            <v>SUGIANTO</v>
          </cell>
          <cell r="C491" t="str">
            <v>AWAK I PARTAMAX</v>
          </cell>
          <cell r="D491" t="str">
            <v>BANK MANDIRI</v>
          </cell>
          <cell r="E491" t="str">
            <v>MEDAN LAPANGAN MERDEKA</v>
          </cell>
          <cell r="F491" t="str">
            <v>1060007164240</v>
          </cell>
          <cell r="G491">
            <v>23</v>
          </cell>
        </row>
        <row r="492">
          <cell r="B492" t="str">
            <v>SUPRIANTO</v>
          </cell>
          <cell r="C492" t="str">
            <v>AWAK I</v>
          </cell>
          <cell r="D492" t="str">
            <v>BANK MANDIRI</v>
          </cell>
          <cell r="E492" t="str">
            <v>MEDAN LAPANGAN MERDEKA</v>
          </cell>
          <cell r="F492" t="str">
            <v>106-0011225508</v>
          </cell>
          <cell r="G492">
            <v>23</v>
          </cell>
        </row>
        <row r="493">
          <cell r="B493" t="str">
            <v>SYAHRIZAL ANDRI</v>
          </cell>
          <cell r="C493" t="str">
            <v>AWAK I</v>
          </cell>
          <cell r="D493" t="str">
            <v>BANK MANDIRI</v>
          </cell>
          <cell r="E493" t="str">
            <v>MEDAN LAPANGAN MERDEKA</v>
          </cell>
          <cell r="F493" t="str">
            <v>1060011241877</v>
          </cell>
          <cell r="G493">
            <v>23</v>
          </cell>
        </row>
        <row r="494">
          <cell r="B494" t="str">
            <v>W. SILALAHI</v>
          </cell>
          <cell r="C494" t="str">
            <v>AWAK I</v>
          </cell>
          <cell r="D494" t="str">
            <v>BANK MANDIRI</v>
          </cell>
          <cell r="E494" t="str">
            <v>MEDAN LAPANGAN MERDEKA</v>
          </cell>
          <cell r="F494" t="str">
            <v>106-0011263525</v>
          </cell>
          <cell r="G494">
            <v>23</v>
          </cell>
        </row>
        <row r="495">
          <cell r="B495" t="str">
            <v>DEPAN IRPANDI</v>
          </cell>
          <cell r="C495" t="str">
            <v>AWAK II</v>
          </cell>
          <cell r="D495" t="str">
            <v>BANK MANDIRI</v>
          </cell>
          <cell r="E495" t="str">
            <v>MEDAN LAPANGAN MERDEKA</v>
          </cell>
          <cell r="F495" t="str">
            <v>9000007000764</v>
          </cell>
          <cell r="G495">
            <v>23</v>
          </cell>
        </row>
        <row r="496">
          <cell r="B496" t="str">
            <v>DIAN PRIADI</v>
          </cell>
          <cell r="C496" t="str">
            <v>AWAK II</v>
          </cell>
          <cell r="D496" t="str">
            <v>BANK MANDIRI</v>
          </cell>
          <cell r="E496" t="str">
            <v>MEDAN LAPANGAN MERDEKA</v>
          </cell>
          <cell r="F496" t="str">
            <v>106-0011244640</v>
          </cell>
          <cell r="G496">
            <v>23</v>
          </cell>
        </row>
        <row r="497">
          <cell r="B497" t="str">
            <v>EKO HERMAWAN</v>
          </cell>
          <cell r="C497" t="str">
            <v>AWAK II</v>
          </cell>
          <cell r="D497" t="str">
            <v>BANK MANDIRI</v>
          </cell>
          <cell r="E497" t="str">
            <v>MEDAN LAPANGAN MERDEKA</v>
          </cell>
          <cell r="F497" t="str">
            <v>1060011702472</v>
          </cell>
          <cell r="G497">
            <v>23</v>
          </cell>
        </row>
        <row r="498">
          <cell r="B498" t="str">
            <v>FERI SANDI</v>
          </cell>
          <cell r="C498" t="str">
            <v>AWAK II</v>
          </cell>
          <cell r="D498" t="str">
            <v>BANK MANDIRI</v>
          </cell>
          <cell r="E498" t="str">
            <v>MEDAN LAPANGAN MERDEKA</v>
          </cell>
          <cell r="F498" t="str">
            <v>106-0011244608.</v>
          </cell>
          <cell r="G498">
            <v>23</v>
          </cell>
        </row>
        <row r="499">
          <cell r="B499" t="str">
            <v>JOHANNES SIREGAR</v>
          </cell>
          <cell r="C499" t="str">
            <v>AWAK II</v>
          </cell>
          <cell r="D499" t="str">
            <v>BANK MANDIRI</v>
          </cell>
          <cell r="E499" t="str">
            <v>MEDAN LAPANGAN MERDEKA</v>
          </cell>
          <cell r="F499" t="str">
            <v>106-0011225409</v>
          </cell>
          <cell r="G499">
            <v>23</v>
          </cell>
        </row>
        <row r="500">
          <cell r="B500" t="str">
            <v>MANGAIN SIMATUPANG</v>
          </cell>
          <cell r="C500" t="str">
            <v>AWAK II</v>
          </cell>
          <cell r="D500" t="str">
            <v>BANK MANDIRI</v>
          </cell>
          <cell r="E500" t="str">
            <v>MEDAN LAPANGAN MERDEKA</v>
          </cell>
          <cell r="F500" t="str">
            <v>106-0011241935</v>
          </cell>
          <cell r="G500">
            <v>23</v>
          </cell>
        </row>
        <row r="501">
          <cell r="B501" t="str">
            <v>NUR RAHMAT</v>
          </cell>
          <cell r="C501" t="str">
            <v>AWAK II</v>
          </cell>
          <cell r="D501" t="str">
            <v>BANK MANDIRI</v>
          </cell>
          <cell r="E501" t="str">
            <v>MEDAN LAPANGAN MERDEKA</v>
          </cell>
          <cell r="F501" t="str">
            <v>106-0011236646</v>
          </cell>
          <cell r="G501">
            <v>23</v>
          </cell>
        </row>
        <row r="502">
          <cell r="B502" t="str">
            <v>PAIMAN SILALAHI</v>
          </cell>
          <cell r="C502" t="str">
            <v>AWAK II</v>
          </cell>
          <cell r="D502" t="str">
            <v>BANK MANDIRI</v>
          </cell>
          <cell r="E502" t="str">
            <v>MEDAN LAPANGAN MERDEKA</v>
          </cell>
          <cell r="F502">
            <v>1060011218677</v>
          </cell>
          <cell r="G502">
            <v>23</v>
          </cell>
        </row>
        <row r="503">
          <cell r="B503" t="str">
            <v>RINDU SINAGA</v>
          </cell>
          <cell r="C503" t="str">
            <v>AWAK II</v>
          </cell>
          <cell r="D503" t="str">
            <v>BANK MANDIRI</v>
          </cell>
          <cell r="E503" t="str">
            <v>MEDAN LAPANGAN MERDEKA</v>
          </cell>
          <cell r="F503">
            <v>1060011217547</v>
          </cell>
          <cell r="G503">
            <v>23</v>
          </cell>
        </row>
        <row r="504">
          <cell r="B504" t="str">
            <v>YUSWANTO</v>
          </cell>
          <cell r="C504" t="str">
            <v>AWAK II</v>
          </cell>
          <cell r="D504" t="str">
            <v>BANK MANDIRI</v>
          </cell>
          <cell r="E504" t="str">
            <v>MEDAN LAPANGAN MERDEKA</v>
          </cell>
          <cell r="F504" t="str">
            <v>106-0011235929</v>
          </cell>
          <cell r="G504">
            <v>23</v>
          </cell>
        </row>
        <row r="505">
          <cell r="B505" t="str">
            <v>ZULFAN</v>
          </cell>
          <cell r="C505" t="str">
            <v>AWAK II</v>
          </cell>
          <cell r="D505" t="str">
            <v>BANK MANDIRI</v>
          </cell>
          <cell r="E505" t="str">
            <v>MEDAN LAPANGAN MERDEKA</v>
          </cell>
          <cell r="F505" t="str">
            <v>106-0011235309</v>
          </cell>
          <cell r="G505">
            <v>23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17"/>
    </sheetNames>
    <sheetDataSet>
      <sheetData sheetId="0">
        <row r="6">
          <cell r="B6" t="str">
            <v>AHMADI SARAGIH</v>
          </cell>
          <cell r="C6" t="str">
            <v>Pws Utama Operasional</v>
          </cell>
          <cell r="D6" t="str">
            <v>BANK MANDIRI</v>
          </cell>
          <cell r="E6" t="str">
            <v>MEDAN LAPANGAN MERDEKA</v>
          </cell>
          <cell r="F6" t="str">
            <v>106-00-0744705-8</v>
          </cell>
          <cell r="G6">
            <v>24</v>
          </cell>
          <cell r="H6">
            <v>420612.76300578035</v>
          </cell>
          <cell r="I6">
            <v>0</v>
          </cell>
        </row>
        <row r="7">
          <cell r="B7" t="str">
            <v>HARI PUDJIONO</v>
          </cell>
          <cell r="C7" t="str">
            <v>Koord. Keuangan</v>
          </cell>
          <cell r="D7" t="str">
            <v>BANK MANDIRI</v>
          </cell>
          <cell r="E7" t="str">
            <v>MEDAN LAPANGAN MERDEKA</v>
          </cell>
          <cell r="F7" t="str">
            <v>106-0005341766</v>
          </cell>
          <cell r="G7">
            <v>24</v>
          </cell>
          <cell r="H7">
            <v>420612.76300578035</v>
          </cell>
          <cell r="I7">
            <v>0</v>
          </cell>
        </row>
        <row r="8">
          <cell r="B8" t="str">
            <v>PIPIT HANDAYANI, SH</v>
          </cell>
          <cell r="C8" t="str">
            <v>Pws. Adm. Umum</v>
          </cell>
          <cell r="D8" t="str">
            <v>BANK MANDIRI</v>
          </cell>
          <cell r="E8" t="str">
            <v>MEDAN LAPANGAN MERDEKA</v>
          </cell>
          <cell r="F8">
            <v>1060005342624</v>
          </cell>
          <cell r="G8">
            <v>24</v>
          </cell>
          <cell r="H8">
            <v>420612.76300578035</v>
          </cell>
          <cell r="I8">
            <v>0</v>
          </cell>
        </row>
        <row r="9">
          <cell r="B9" t="str">
            <v>RAJIONO</v>
          </cell>
          <cell r="C9" t="str">
            <v>HSE Officer</v>
          </cell>
          <cell r="D9" t="str">
            <v>BANK MANDIRI</v>
          </cell>
          <cell r="E9" t="str">
            <v>MEDAN LAPANGAN MERDEKA</v>
          </cell>
          <cell r="F9">
            <v>1060011204818</v>
          </cell>
          <cell r="G9">
            <v>24</v>
          </cell>
          <cell r="H9">
            <v>420612.76300578035</v>
          </cell>
          <cell r="I9">
            <v>0</v>
          </cell>
        </row>
        <row r="10">
          <cell r="B10" t="str">
            <v>M. SEVRY R. K SIREGAR</v>
          </cell>
          <cell r="C10" t="str">
            <v>Staf HRD</v>
          </cell>
          <cell r="D10" t="str">
            <v>BANK MANDIRI</v>
          </cell>
          <cell r="E10" t="str">
            <v>MEDAN LAPANGAN MERDEKA</v>
          </cell>
          <cell r="F10">
            <v>9000017727760</v>
          </cell>
          <cell r="G10">
            <v>24</v>
          </cell>
          <cell r="H10">
            <v>420612.76300578035</v>
          </cell>
          <cell r="I10">
            <v>0</v>
          </cell>
        </row>
        <row r="11">
          <cell r="B11" t="str">
            <v>AIDIL PUTRA</v>
          </cell>
          <cell r="C11" t="str">
            <v>ADM Pola Tarif</v>
          </cell>
          <cell r="D11" t="str">
            <v>BANK MANDIRI</v>
          </cell>
          <cell r="E11" t="str">
            <v>MEDAN LAPANGAN MERDEKA</v>
          </cell>
          <cell r="F11">
            <v>1060005341915</v>
          </cell>
          <cell r="G11">
            <v>24</v>
          </cell>
          <cell r="H11">
            <v>408117.64161849709</v>
          </cell>
          <cell r="I11">
            <v>0</v>
          </cell>
        </row>
        <row r="12">
          <cell r="B12" t="str">
            <v>RUSMAINI</v>
          </cell>
          <cell r="C12" t="str">
            <v>Adm QQ</v>
          </cell>
          <cell r="D12" t="str">
            <v>BANK MANDIRI</v>
          </cell>
          <cell r="E12" t="str">
            <v>MEDAN LAPANGAN MERDEKA</v>
          </cell>
          <cell r="F12" t="str">
            <v>1060009974661</v>
          </cell>
          <cell r="G12">
            <v>24</v>
          </cell>
          <cell r="H12">
            <v>408117.64161849709</v>
          </cell>
          <cell r="I12">
            <v>0</v>
          </cell>
        </row>
        <row r="13">
          <cell r="B13" t="str">
            <v>JOSUA VOLTA SIMAMORA</v>
          </cell>
          <cell r="C13" t="str">
            <v>IT CHAMP</v>
          </cell>
          <cell r="D13" t="str">
            <v>BANK MANDIRI</v>
          </cell>
          <cell r="E13" t="str">
            <v>MEDAN LAPANGAN MERDEKA</v>
          </cell>
          <cell r="F13" t="str">
            <v>1060010369000</v>
          </cell>
          <cell r="G13">
            <v>24</v>
          </cell>
          <cell r="H13">
            <v>408117.64161849709</v>
          </cell>
          <cell r="I13">
            <v>0</v>
          </cell>
        </row>
        <row r="14">
          <cell r="B14" t="str">
            <v>ABDULLAH ZAINI, Spi</v>
          </cell>
          <cell r="C14" t="str">
            <v>Pengawas. QQ</v>
          </cell>
          <cell r="D14" t="str">
            <v>BANK MANDIRI</v>
          </cell>
          <cell r="E14" t="str">
            <v>MEDAN LAPANGAN MERDEKA</v>
          </cell>
          <cell r="F14">
            <v>1060005341360</v>
          </cell>
          <cell r="G14">
            <v>24</v>
          </cell>
          <cell r="H14">
            <v>408117.64161849709</v>
          </cell>
          <cell r="I14">
            <v>0</v>
          </cell>
        </row>
        <row r="15">
          <cell r="B15" t="str">
            <v>BAMBANG IRIANSYAH SITEPU</v>
          </cell>
          <cell r="C15" t="str">
            <v>Ass. Pws Lapangan</v>
          </cell>
          <cell r="D15" t="str">
            <v>BANK MANDIRI</v>
          </cell>
          <cell r="E15" t="str">
            <v>MEDAN LAPANGAN MERDEKA</v>
          </cell>
          <cell r="F15">
            <v>1060005341550</v>
          </cell>
          <cell r="G15">
            <v>0</v>
          </cell>
          <cell r="H15">
            <v>408117.64161849709</v>
          </cell>
          <cell r="I15">
            <v>0</v>
          </cell>
        </row>
        <row r="16">
          <cell r="B16" t="str">
            <v>ELIDA NURIA</v>
          </cell>
          <cell r="C16" t="str">
            <v>T.Medis Vit To Work</v>
          </cell>
          <cell r="D16" t="str">
            <v>BANK MANDIRI</v>
          </cell>
          <cell r="E16" t="str">
            <v>MEDAN LAPANGAN MERDEKA</v>
          </cell>
          <cell r="F16" t="str">
            <v>106-00-1179533-6</v>
          </cell>
          <cell r="G16">
            <v>24</v>
          </cell>
          <cell r="H16">
            <v>408117.64161849709</v>
          </cell>
          <cell r="I16">
            <v>0</v>
          </cell>
        </row>
        <row r="17">
          <cell r="B17" t="str">
            <v>YESICA OZINAWA</v>
          </cell>
          <cell r="C17" t="str">
            <v>T.Medis Vit To Work</v>
          </cell>
          <cell r="D17" t="str">
            <v>BANK MANDIRI</v>
          </cell>
          <cell r="E17" t="str">
            <v>MEDAN LAPANGAN MERDEKA</v>
          </cell>
          <cell r="F17" t="str">
            <v>106-00-1179488-3</v>
          </cell>
          <cell r="G17">
            <v>24</v>
          </cell>
          <cell r="H17">
            <v>408117.64161849709</v>
          </cell>
          <cell r="I17">
            <v>0</v>
          </cell>
        </row>
        <row r="18">
          <cell r="B18" t="str">
            <v>TARJON SITORUS</v>
          </cell>
          <cell r="C18" t="str">
            <v>Ass. Pws Lapangan</v>
          </cell>
          <cell r="D18" t="str">
            <v>BANK MANDIRI</v>
          </cell>
          <cell r="E18" t="str">
            <v>MEDAN LAPANGAN MERDEKA</v>
          </cell>
          <cell r="F18">
            <v>1060005345148</v>
          </cell>
          <cell r="G18">
            <v>24</v>
          </cell>
          <cell r="H18">
            <v>391402.45086705202</v>
          </cell>
          <cell r="I18">
            <v>0</v>
          </cell>
        </row>
        <row r="19">
          <cell r="B19" t="str">
            <v>BUSTAMI ARIFIN SIREGAR</v>
          </cell>
          <cell r="C19" t="str">
            <v>Ass. Pws Lapangan</v>
          </cell>
          <cell r="D19" t="str">
            <v>BANK MANDIRI</v>
          </cell>
          <cell r="E19" t="str">
            <v>MEDAN LAPANGAN MERDEKA</v>
          </cell>
          <cell r="F19" t="str">
            <v>106-00-11911701</v>
          </cell>
          <cell r="G19">
            <v>24</v>
          </cell>
          <cell r="H19">
            <v>408117.64161849709</v>
          </cell>
          <cell r="I19">
            <v>0</v>
          </cell>
        </row>
        <row r="20">
          <cell r="B20" t="str">
            <v>DEDY WAHYUDI</v>
          </cell>
          <cell r="C20" t="str">
            <v>Ass. Pws Lapangan</v>
          </cell>
          <cell r="D20" t="str">
            <v>BANK MANDIRI</v>
          </cell>
          <cell r="E20" t="str">
            <v>MEDAN LAPANGAN MERDEKA</v>
          </cell>
          <cell r="F20" t="str">
            <v>106-00-11911693</v>
          </cell>
          <cell r="G20">
            <v>24</v>
          </cell>
          <cell r="H20">
            <v>408117.64161849709</v>
          </cell>
          <cell r="I20">
            <v>0</v>
          </cell>
        </row>
        <row r="21">
          <cell r="B21" t="str">
            <v>M ARIEF BUDIMAN</v>
          </cell>
          <cell r="C21" t="str">
            <v>Ass. Pws Lapangan</v>
          </cell>
          <cell r="D21" t="str">
            <v>BANK MANDIRI</v>
          </cell>
          <cell r="E21" t="str">
            <v>MEDAN LAPANGAN MERDEKA</v>
          </cell>
          <cell r="F21" t="str">
            <v>106-00-0518036-2</v>
          </cell>
          <cell r="G21">
            <v>24</v>
          </cell>
          <cell r="H21">
            <v>408117.64161849709</v>
          </cell>
          <cell r="I21">
            <v>0</v>
          </cell>
        </row>
        <row r="22">
          <cell r="B22" t="str">
            <v>MIKA HELMANDO SILALAHI</v>
          </cell>
          <cell r="C22" t="str">
            <v>Ass. Pws Lapangan</v>
          </cell>
          <cell r="D22" t="str">
            <v>BANK MANDIRI</v>
          </cell>
          <cell r="E22" t="str">
            <v>MEDAN LAPANGAN MERDEKA</v>
          </cell>
          <cell r="F22" t="str">
            <v>106-00-11911677</v>
          </cell>
          <cell r="G22">
            <v>24</v>
          </cell>
          <cell r="H22">
            <v>408117.64161849709</v>
          </cell>
          <cell r="I22">
            <v>0</v>
          </cell>
        </row>
        <row r="23">
          <cell r="B23" t="str">
            <v>JUMAIN</v>
          </cell>
          <cell r="C23" t="str">
            <v>Adm. Ritase</v>
          </cell>
          <cell r="D23" t="str">
            <v>BANK MANDIRI</v>
          </cell>
          <cell r="E23" t="str">
            <v>MEDAN LAPANGAN MERDEKA</v>
          </cell>
          <cell r="F23" t="str">
            <v>106-0011238600</v>
          </cell>
          <cell r="G23">
            <v>24</v>
          </cell>
          <cell r="H23">
            <v>355861.22543352604</v>
          </cell>
          <cell r="I23">
            <v>0</v>
          </cell>
        </row>
        <row r="24">
          <cell r="B24" t="str">
            <v>PARLINDUNGAN PURBA</v>
          </cell>
          <cell r="C24" t="str">
            <v>DISCPATCHTER</v>
          </cell>
          <cell r="D24" t="str">
            <v>BANK MANDIRI</v>
          </cell>
          <cell r="E24" t="str">
            <v>MEDAN LAPANGAN MERDEKA</v>
          </cell>
          <cell r="F24">
            <v>1060011204826</v>
          </cell>
          <cell r="G24">
            <v>24</v>
          </cell>
          <cell r="H24">
            <v>355861.22543352604</v>
          </cell>
          <cell r="I24">
            <v>0</v>
          </cell>
        </row>
        <row r="25">
          <cell r="B25" t="str">
            <v>AHMAD ALI NAFIAH</v>
          </cell>
          <cell r="C25" t="str">
            <v>Adm. Mekanik</v>
          </cell>
          <cell r="D25" t="str">
            <v>BANK MANDIRI</v>
          </cell>
          <cell r="E25" t="str">
            <v>MEDAN LAPANGAN MERDEKA</v>
          </cell>
          <cell r="F25" t="str">
            <v>1060011204834</v>
          </cell>
          <cell r="G25">
            <v>24</v>
          </cell>
          <cell r="H25">
            <v>294428.93410404626</v>
          </cell>
          <cell r="I25">
            <v>0</v>
          </cell>
        </row>
        <row r="26">
          <cell r="B26" t="str">
            <v>FILOSOFIA LUBIS</v>
          </cell>
          <cell r="C26" t="str">
            <v>Adm HSE Officer</v>
          </cell>
          <cell r="D26" t="str">
            <v>BANK MANDIRI</v>
          </cell>
          <cell r="E26" t="str">
            <v>MEDAN LAPANGAN MERDEKA</v>
          </cell>
          <cell r="F26" t="str">
            <v>1060005257855</v>
          </cell>
          <cell r="G26">
            <v>24</v>
          </cell>
          <cell r="H26">
            <v>294428.93410404626</v>
          </cell>
          <cell r="I26">
            <v>0</v>
          </cell>
        </row>
        <row r="27">
          <cell r="B27" t="str">
            <v>LITA FARDIATI</v>
          </cell>
          <cell r="C27" t="str">
            <v>Adm. Mekanik</v>
          </cell>
          <cell r="D27" t="str">
            <v>BANK MANDIRI</v>
          </cell>
          <cell r="E27" t="str">
            <v>MEDAN LAPANGAN MERDEKA</v>
          </cell>
          <cell r="F27" t="str">
            <v>9000014770227</v>
          </cell>
          <cell r="G27">
            <v>24</v>
          </cell>
          <cell r="H27">
            <v>294428.93410404626</v>
          </cell>
          <cell r="I27">
            <v>0</v>
          </cell>
        </row>
        <row r="28">
          <cell r="B28" t="str">
            <v>LIZA HAMDAYANI</v>
          </cell>
          <cell r="C28" t="str">
            <v>Costumer Service</v>
          </cell>
          <cell r="D28" t="str">
            <v>BANK MANDIRI</v>
          </cell>
          <cell r="E28" t="str">
            <v>MEDAN LAPANGAN MERDEKA</v>
          </cell>
          <cell r="F28" t="str">
            <v>9000017729139</v>
          </cell>
          <cell r="G28">
            <v>24</v>
          </cell>
          <cell r="H28">
            <v>294428.93410404626</v>
          </cell>
          <cell r="I28">
            <v>0</v>
          </cell>
        </row>
        <row r="29">
          <cell r="B29" t="str">
            <v>WINDI WIBOWO</v>
          </cell>
          <cell r="C29" t="str">
            <v>IT CHAMP</v>
          </cell>
          <cell r="D29" t="str">
            <v>BANK MANDIRI</v>
          </cell>
          <cell r="E29" t="str">
            <v>MEDAN LAPANGAN MERDEKA</v>
          </cell>
          <cell r="F29" t="str">
            <v>9000017728941</v>
          </cell>
          <cell r="G29">
            <v>24</v>
          </cell>
          <cell r="H29">
            <v>294428.93410404626</v>
          </cell>
          <cell r="I29">
            <v>0</v>
          </cell>
        </row>
        <row r="30">
          <cell r="B30" t="str">
            <v>HENDRIK PRAMONO</v>
          </cell>
          <cell r="C30" t="str">
            <v>STAFF MGR AREA II</v>
          </cell>
          <cell r="D30" t="str">
            <v>BANK MANDIRI</v>
          </cell>
          <cell r="E30" t="str">
            <v>MEDAN LAPANGAN MERDEKA</v>
          </cell>
          <cell r="F30" t="str">
            <v>1060005364438</v>
          </cell>
          <cell r="G30">
            <v>24</v>
          </cell>
          <cell r="H30">
            <v>294428.93410404626</v>
          </cell>
          <cell r="I30">
            <v>0</v>
          </cell>
        </row>
        <row r="31">
          <cell r="B31" t="str">
            <v>DIANA MONA UTARI HUTAPEA</v>
          </cell>
          <cell r="C31" t="str">
            <v>STAFF MGR AREA II</v>
          </cell>
          <cell r="D31" t="str">
            <v>BANK MANDIRI</v>
          </cell>
          <cell r="E31" t="str">
            <v>MEDAN LAPANGAN MERDEKA</v>
          </cell>
          <cell r="F31">
            <v>1060010529868</v>
          </cell>
          <cell r="G31">
            <v>24</v>
          </cell>
          <cell r="H31">
            <v>294428.93410404626</v>
          </cell>
          <cell r="I31">
            <v>0</v>
          </cell>
        </row>
        <row r="32">
          <cell r="B32" t="str">
            <v>MHD YUSUF</v>
          </cell>
          <cell r="C32" t="str">
            <v>Costumer Service</v>
          </cell>
          <cell r="D32" t="str">
            <v>BANK MANDIRI</v>
          </cell>
          <cell r="E32" t="str">
            <v>MEDAN LAPANGAN MERDEKA</v>
          </cell>
          <cell r="F32">
            <v>1520010570444</v>
          </cell>
          <cell r="G32">
            <v>24</v>
          </cell>
          <cell r="H32">
            <v>283623.81502890174</v>
          </cell>
          <cell r="I32">
            <v>0</v>
          </cell>
        </row>
        <row r="33">
          <cell r="B33" t="str">
            <v>MAWARDI</v>
          </cell>
          <cell r="C33" t="str">
            <v>Ka. Mekanik</v>
          </cell>
          <cell r="D33" t="str">
            <v>BANK MANDIRI</v>
          </cell>
          <cell r="E33" t="str">
            <v>MEDAN LAPANGAN MERDEKA</v>
          </cell>
          <cell r="F33" t="str">
            <v>106-0011236174</v>
          </cell>
          <cell r="G33">
            <v>24</v>
          </cell>
          <cell r="H33">
            <v>283623.81502890174</v>
          </cell>
          <cell r="I33">
            <v>0</v>
          </cell>
        </row>
        <row r="34">
          <cell r="B34" t="str">
            <v>AGUS SUSANTO</v>
          </cell>
          <cell r="C34" t="str">
            <v>Adm. Mekanik/Ban</v>
          </cell>
          <cell r="D34" t="str">
            <v>BANK MANDIRI</v>
          </cell>
          <cell r="E34" t="str">
            <v>MEDAN LAPANGAN MERDEKA</v>
          </cell>
          <cell r="F34" t="str">
            <v>1060007389011</v>
          </cell>
          <cell r="G34">
            <v>24</v>
          </cell>
          <cell r="H34">
            <v>283623.81502890174</v>
          </cell>
          <cell r="I34">
            <v>0</v>
          </cell>
        </row>
        <row r="35">
          <cell r="B35" t="str">
            <v>SYAWALUDDIN</v>
          </cell>
          <cell r="C35" t="str">
            <v>Ast QQ/G. Keper</v>
          </cell>
          <cell r="D35" t="str">
            <v>BANK MANDIRI</v>
          </cell>
          <cell r="E35" t="str">
            <v>MEDAN LAPANGAN MERDEKA</v>
          </cell>
          <cell r="F35" t="str">
            <v>1060007960142</v>
          </cell>
          <cell r="G35">
            <v>24</v>
          </cell>
          <cell r="H35">
            <v>283623.81502890174</v>
          </cell>
          <cell r="I35">
            <v>0</v>
          </cell>
        </row>
        <row r="36">
          <cell r="B36" t="str">
            <v>RIZKI ANWAR</v>
          </cell>
          <cell r="C36" t="str">
            <v>ADM MOE (GPS)</v>
          </cell>
          <cell r="D36" t="str">
            <v>BANK MANDIRI</v>
          </cell>
          <cell r="E36" t="str">
            <v>MEDAN LAPANGAN MERDEKA</v>
          </cell>
          <cell r="F36" t="str">
            <v>106-0011236729</v>
          </cell>
          <cell r="G36">
            <v>24</v>
          </cell>
          <cell r="H36">
            <v>242274.45086705202</v>
          </cell>
          <cell r="I36">
            <v>0</v>
          </cell>
        </row>
        <row r="37">
          <cell r="B37" t="str">
            <v>GUNARDI</v>
          </cell>
          <cell r="C37" t="str">
            <v>Mekanik</v>
          </cell>
          <cell r="D37" t="str">
            <v>BANK MANDIRI</v>
          </cell>
          <cell r="E37" t="str">
            <v>MEDAN LAPANGAN MERDEKA</v>
          </cell>
          <cell r="F37">
            <v>1060005343796</v>
          </cell>
          <cell r="G37">
            <v>24</v>
          </cell>
          <cell r="H37">
            <v>229326.47398843931</v>
          </cell>
          <cell r="I37">
            <v>0</v>
          </cell>
        </row>
        <row r="38">
          <cell r="B38" t="str">
            <v>M. AZRI FURQON</v>
          </cell>
          <cell r="C38" t="str">
            <v>Ast QQ/G. Keper</v>
          </cell>
          <cell r="D38" t="str">
            <v>BANK MANDIRI</v>
          </cell>
          <cell r="E38" t="str">
            <v>MEDAN LAPANGAN MERDEKA</v>
          </cell>
          <cell r="F38" t="str">
            <v>106-0011236844</v>
          </cell>
          <cell r="G38">
            <v>13</v>
          </cell>
          <cell r="H38">
            <v>229326.47398843931</v>
          </cell>
          <cell r="I38">
            <v>0</v>
          </cell>
        </row>
        <row r="39">
          <cell r="B39" t="str">
            <v>SULAIMAN</v>
          </cell>
          <cell r="C39" t="str">
            <v>Ast QQ/G. Keper</v>
          </cell>
          <cell r="D39" t="str">
            <v>BANK MANDIRI</v>
          </cell>
          <cell r="E39" t="str">
            <v>MEDAN LAPANGAN MERDEKA</v>
          </cell>
          <cell r="F39" t="str">
            <v>106-0011241869</v>
          </cell>
          <cell r="G39">
            <v>24</v>
          </cell>
          <cell r="H39">
            <v>229326.47398843931</v>
          </cell>
          <cell r="I39">
            <v>0</v>
          </cell>
        </row>
        <row r="40">
          <cell r="B40" t="str">
            <v>ROY PRATAMA SILAEN</v>
          </cell>
          <cell r="C40" t="str">
            <v>Adm. Ritase</v>
          </cell>
          <cell r="D40" t="str">
            <v>BANK MANDIRI</v>
          </cell>
          <cell r="E40" t="str">
            <v>MEDAN LAPANGAN MERDEKA</v>
          </cell>
          <cell r="F40" t="str">
            <v>9000015106231</v>
          </cell>
          <cell r="G40">
            <v>24</v>
          </cell>
          <cell r="H40">
            <v>151850.63583815028</v>
          </cell>
          <cell r="I40">
            <v>0</v>
          </cell>
        </row>
        <row r="41">
          <cell r="B41" t="str">
            <v>HASBUIN</v>
          </cell>
          <cell r="C41" t="str">
            <v>DISCPATCHTER</v>
          </cell>
          <cell r="D41" t="str">
            <v>BANK MANDIRI</v>
          </cell>
          <cell r="E41" t="str">
            <v>MEDAN LAPANGAN MERDEKA</v>
          </cell>
          <cell r="F41" t="str">
            <v>106-0011263616</v>
          </cell>
          <cell r="G41">
            <v>24</v>
          </cell>
          <cell r="H41">
            <v>151850.63583815028</v>
          </cell>
          <cell r="I41">
            <v>0</v>
          </cell>
        </row>
        <row r="42">
          <cell r="B42" t="str">
            <v>ISMAIL BUGIS</v>
          </cell>
          <cell r="C42" t="str">
            <v>Adm Umum</v>
          </cell>
          <cell r="D42" t="str">
            <v>BANK MANDIRI</v>
          </cell>
          <cell r="E42" t="str">
            <v>MEDAN LAPANGAN MERDEKA</v>
          </cell>
          <cell r="F42">
            <v>1060011247593</v>
          </cell>
          <cell r="G42">
            <v>24</v>
          </cell>
          <cell r="H42">
            <v>242274.45086705202</v>
          </cell>
          <cell r="I42">
            <v>0</v>
          </cell>
        </row>
        <row r="43">
          <cell r="B43" t="str">
            <v>SUBANDI YUMAIDA</v>
          </cell>
          <cell r="C43" t="str">
            <v>Ast QQ/G. Keper</v>
          </cell>
          <cell r="D43" t="str">
            <v>BANK MANDIRI</v>
          </cell>
          <cell r="E43" t="str">
            <v>MEDAN LAPANGAN MERDEKA</v>
          </cell>
          <cell r="F43" t="str">
            <v>106-0011237388</v>
          </cell>
          <cell r="G43">
            <v>24</v>
          </cell>
          <cell r="H43">
            <v>229326.47398843931</v>
          </cell>
          <cell r="I43">
            <v>0</v>
          </cell>
        </row>
        <row r="44">
          <cell r="B44" t="str">
            <v>TUAH SAMUEL PISON S</v>
          </cell>
          <cell r="C44" t="str">
            <v>ADM MOE (GPS)</v>
          </cell>
          <cell r="D44" t="str">
            <v>BANK MANDIRI</v>
          </cell>
          <cell r="E44" t="str">
            <v>MEDAN LAPANGAN MERDEKA</v>
          </cell>
          <cell r="F44">
            <v>0</v>
          </cell>
          <cell r="G44">
            <v>12</v>
          </cell>
          <cell r="H44">
            <v>229326.47398843931</v>
          </cell>
          <cell r="I44">
            <v>0</v>
          </cell>
        </row>
        <row r="45">
          <cell r="B45" t="str">
            <v>M. HARRIS</v>
          </cell>
          <cell r="C45" t="str">
            <v>Cleaning Service</v>
          </cell>
          <cell r="D45" t="str">
            <v>BANK MANDIRI</v>
          </cell>
          <cell r="E45" t="str">
            <v>MEDAN LAPANGAN MERDEKA</v>
          </cell>
          <cell r="F45" t="str">
            <v>106-0011236232</v>
          </cell>
          <cell r="G45">
            <v>24</v>
          </cell>
          <cell r="H45">
            <v>106533</v>
          </cell>
          <cell r="I45">
            <v>0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17"/>
    </sheetNames>
    <sheetDataSet>
      <sheetData sheetId="0">
        <row r="6">
          <cell r="B6" t="str">
            <v>AHMADI SARAGIH</v>
          </cell>
          <cell r="C6" t="str">
            <v>Pws Utama Operasional</v>
          </cell>
          <cell r="D6" t="str">
            <v>BANK MANDIRI</v>
          </cell>
          <cell r="E6" t="str">
            <v>MEDAN LAPANGAN MERDEKA</v>
          </cell>
          <cell r="F6" t="str">
            <v>106-00-0744705-8</v>
          </cell>
        </row>
        <row r="7">
          <cell r="B7" t="str">
            <v>HARI PUDJIONO</v>
          </cell>
          <cell r="C7" t="str">
            <v>Koord. Keuangan</v>
          </cell>
          <cell r="D7" t="str">
            <v>BANK MANDIRI</v>
          </cell>
          <cell r="E7" t="str">
            <v>MEDAN LAPANGAN MERDEKA</v>
          </cell>
          <cell r="F7" t="str">
            <v>106-0005341766</v>
          </cell>
        </row>
        <row r="8">
          <cell r="B8" t="str">
            <v>PIPIT HANDAYANI, SH</v>
          </cell>
          <cell r="C8" t="str">
            <v>Pws. Adm. Umum</v>
          </cell>
          <cell r="D8" t="str">
            <v>BANK MANDIRI</v>
          </cell>
          <cell r="E8" t="str">
            <v>MEDAN LAPANGAN MERDEKA</v>
          </cell>
          <cell r="F8">
            <v>1060005342624</v>
          </cell>
        </row>
        <row r="9">
          <cell r="B9" t="str">
            <v>RAJIONO</v>
          </cell>
          <cell r="C9" t="str">
            <v>HSE Officer</v>
          </cell>
          <cell r="D9" t="str">
            <v>BANK MANDIRI</v>
          </cell>
          <cell r="E9" t="str">
            <v>MEDAN LAPANGAN MERDEKA</v>
          </cell>
          <cell r="F9">
            <v>1060011204818</v>
          </cell>
        </row>
        <row r="10">
          <cell r="B10" t="str">
            <v>M. SEVRY R. K SIREGAR</v>
          </cell>
          <cell r="C10" t="str">
            <v>Staf HRD</v>
          </cell>
          <cell r="D10" t="str">
            <v>BANK MANDIRI</v>
          </cell>
          <cell r="E10" t="str">
            <v>MEDAN LAPANGAN MERDEKA</v>
          </cell>
          <cell r="F10">
            <v>9000017727760</v>
          </cell>
        </row>
        <row r="11">
          <cell r="B11" t="str">
            <v>AIDIL PUTRA</v>
          </cell>
          <cell r="C11" t="str">
            <v>ADM Pola Tarif</v>
          </cell>
          <cell r="D11" t="str">
            <v>BANK MANDIRI</v>
          </cell>
          <cell r="E11" t="str">
            <v>MEDAN LAPANGAN MERDEKA</v>
          </cell>
          <cell r="F11">
            <v>1060005341915</v>
          </cell>
        </row>
        <row r="12">
          <cell r="B12" t="str">
            <v>RUSMAINI</v>
          </cell>
          <cell r="C12" t="str">
            <v>Adm QQ</v>
          </cell>
          <cell r="D12" t="str">
            <v>BANK MANDIRI</v>
          </cell>
          <cell r="E12" t="str">
            <v>MEDAN LAPANGAN MERDEKA</v>
          </cell>
          <cell r="F12" t="str">
            <v>1060009974661</v>
          </cell>
        </row>
        <row r="13">
          <cell r="B13" t="str">
            <v>JOSUA VOLTA SIMAMORA</v>
          </cell>
          <cell r="C13" t="str">
            <v>IT CHAMP</v>
          </cell>
          <cell r="D13" t="str">
            <v>BANK MANDIRI</v>
          </cell>
          <cell r="E13" t="str">
            <v>MEDAN LAPANGAN MERDEKA</v>
          </cell>
          <cell r="F13" t="str">
            <v>1060010369000</v>
          </cell>
        </row>
        <row r="14">
          <cell r="B14" t="str">
            <v>ABDULLAH ZAINI, Spi</v>
          </cell>
          <cell r="C14" t="str">
            <v>Pengawas. QQ</v>
          </cell>
          <cell r="D14" t="str">
            <v>BANK MANDIRI</v>
          </cell>
          <cell r="E14" t="str">
            <v>MEDAN LAPANGAN MERDEKA</v>
          </cell>
          <cell r="F14">
            <v>1060005341360</v>
          </cell>
        </row>
        <row r="15">
          <cell r="B15" t="str">
            <v>BAMBANG IRIANSYAH SITEPU</v>
          </cell>
          <cell r="C15" t="str">
            <v>Ass. Pws Lapangan</v>
          </cell>
          <cell r="D15" t="str">
            <v>BANK MANDIRI</v>
          </cell>
          <cell r="E15" t="str">
            <v>MEDAN LAPANGAN MERDEKA</v>
          </cell>
          <cell r="F15">
            <v>1060005341550</v>
          </cell>
        </row>
        <row r="16">
          <cell r="B16" t="str">
            <v>ELIDA NURIA</v>
          </cell>
          <cell r="C16" t="str">
            <v>T.Medis Vit To Work</v>
          </cell>
          <cell r="D16" t="str">
            <v>BANK MANDIRI</v>
          </cell>
          <cell r="E16" t="str">
            <v>MEDAN LAPANGAN MERDEKA</v>
          </cell>
          <cell r="F16" t="str">
            <v>106-00-1179533-6</v>
          </cell>
        </row>
        <row r="17">
          <cell r="B17" t="str">
            <v>YESICA OZINAWA</v>
          </cell>
          <cell r="C17" t="str">
            <v>T.Medis Vit To Work</v>
          </cell>
          <cell r="D17" t="str">
            <v>BANK MANDIRI</v>
          </cell>
          <cell r="E17" t="str">
            <v>MEDAN LAPANGAN MERDEKA</v>
          </cell>
          <cell r="F17" t="str">
            <v>106-00-1179488-3</v>
          </cell>
        </row>
        <row r="18">
          <cell r="B18" t="str">
            <v>TARJON SITORUS</v>
          </cell>
          <cell r="C18" t="str">
            <v>Ass. Pws Lapangan</v>
          </cell>
          <cell r="D18" t="str">
            <v>BANK MANDIRI</v>
          </cell>
          <cell r="E18" t="str">
            <v>MEDAN LAPANGAN MERDEKA</v>
          </cell>
          <cell r="F18">
            <v>1060005345148</v>
          </cell>
        </row>
        <row r="19">
          <cell r="B19" t="str">
            <v>BUSTAMI ARIFIN SIREGAR</v>
          </cell>
          <cell r="C19" t="str">
            <v>Ass. Pws Lapangan</v>
          </cell>
          <cell r="D19" t="str">
            <v>BANK MANDIRI</v>
          </cell>
          <cell r="E19" t="str">
            <v>MEDAN LAPANGAN MERDEKA</v>
          </cell>
          <cell r="F19" t="str">
            <v>106-00-11911701</v>
          </cell>
        </row>
        <row r="20">
          <cell r="B20" t="str">
            <v>DEDY WAHYUDI</v>
          </cell>
          <cell r="C20" t="str">
            <v>Ass. Pws Lapangan</v>
          </cell>
          <cell r="D20" t="str">
            <v>BANK MANDIRI</v>
          </cell>
          <cell r="E20" t="str">
            <v>MEDAN LAPANGAN MERDEKA</v>
          </cell>
          <cell r="F20" t="str">
            <v>106-00-11911693</v>
          </cell>
        </row>
        <row r="21">
          <cell r="B21" t="str">
            <v>M ARIEF BUDIMAN</v>
          </cell>
          <cell r="C21" t="str">
            <v>Ass. Pws Lapangan</v>
          </cell>
          <cell r="D21" t="str">
            <v>BANK MANDIRI</v>
          </cell>
          <cell r="E21" t="str">
            <v>MEDAN LAPANGAN MERDEKA</v>
          </cell>
          <cell r="F21" t="str">
            <v>106-00-0518036-2</v>
          </cell>
        </row>
        <row r="22">
          <cell r="B22" t="str">
            <v>MIKA HELMANDO SILALAHI</v>
          </cell>
          <cell r="C22" t="str">
            <v>Ass. Pws Lapangan</v>
          </cell>
          <cell r="D22" t="str">
            <v>BANK MANDIRI</v>
          </cell>
          <cell r="E22" t="str">
            <v>MEDAN LAPANGAN MERDEKA</v>
          </cell>
          <cell r="F22" t="str">
            <v>106-00-11911677</v>
          </cell>
        </row>
        <row r="23">
          <cell r="B23" t="str">
            <v>JUMAIN</v>
          </cell>
          <cell r="C23" t="str">
            <v>Adm. Ritase</v>
          </cell>
          <cell r="D23" t="str">
            <v>BANK MANDIRI</v>
          </cell>
          <cell r="E23" t="str">
            <v>MEDAN LAPANGAN MERDEKA</v>
          </cell>
          <cell r="F23" t="str">
            <v>106-0011238600</v>
          </cell>
        </row>
        <row r="24">
          <cell r="B24" t="str">
            <v>PARLINDUNGAN PURBA</v>
          </cell>
          <cell r="C24" t="str">
            <v>DISCPATCHTER</v>
          </cell>
          <cell r="D24" t="str">
            <v>BANK MANDIRI</v>
          </cell>
          <cell r="E24" t="str">
            <v>MEDAN LAPANGAN MERDEKA</v>
          </cell>
          <cell r="F24">
            <v>1060011204826</v>
          </cell>
        </row>
        <row r="25">
          <cell r="B25" t="str">
            <v>AHMAD ALI NAFIAH</v>
          </cell>
          <cell r="C25" t="str">
            <v>Adm. Mekanik</v>
          </cell>
          <cell r="D25" t="str">
            <v>BANK MANDIRI</v>
          </cell>
          <cell r="E25" t="str">
            <v>MEDAN LAPANGAN MERDEKA</v>
          </cell>
          <cell r="F25" t="str">
            <v>1060011204834</v>
          </cell>
        </row>
        <row r="26">
          <cell r="B26" t="str">
            <v>FILOSOFIA LUBIS</v>
          </cell>
          <cell r="C26" t="str">
            <v>Adm HSE Officer</v>
          </cell>
          <cell r="D26" t="str">
            <v>BANK MANDIRI</v>
          </cell>
          <cell r="E26" t="str">
            <v>MEDAN LAPANGAN MERDEKA</v>
          </cell>
          <cell r="F26" t="str">
            <v>1060005257855</v>
          </cell>
        </row>
        <row r="27">
          <cell r="B27" t="str">
            <v>LITA FARDIATI</v>
          </cell>
          <cell r="C27" t="str">
            <v>Adm. Mekanik</v>
          </cell>
          <cell r="D27" t="str">
            <v>BANK MANDIRI</v>
          </cell>
          <cell r="E27" t="str">
            <v>MEDAN LAPANGAN MERDEKA</v>
          </cell>
          <cell r="F27" t="str">
            <v>9000014770227</v>
          </cell>
        </row>
        <row r="28">
          <cell r="B28" t="str">
            <v>LIZA HAMDAYANI</v>
          </cell>
          <cell r="C28" t="str">
            <v>Costumer Service</v>
          </cell>
          <cell r="D28" t="str">
            <v>BANK MANDIRI</v>
          </cell>
          <cell r="E28" t="str">
            <v>MEDAN LAPANGAN MERDEKA</v>
          </cell>
          <cell r="F28" t="str">
            <v>9000017729139</v>
          </cell>
        </row>
        <row r="29">
          <cell r="B29" t="str">
            <v>WINDI WIBOWO</v>
          </cell>
          <cell r="C29" t="str">
            <v>IT CHAMP</v>
          </cell>
          <cell r="D29" t="str">
            <v>BANK MANDIRI</v>
          </cell>
          <cell r="E29" t="str">
            <v>MEDAN LAPANGAN MERDEKA</v>
          </cell>
          <cell r="F29" t="str">
            <v>9000017728941</v>
          </cell>
        </row>
        <row r="30">
          <cell r="B30" t="str">
            <v>HENDRIK PRAMONO</v>
          </cell>
          <cell r="C30" t="str">
            <v>STAFF MGR AREA II</v>
          </cell>
          <cell r="D30" t="str">
            <v>BANK MANDIRI</v>
          </cell>
          <cell r="E30" t="str">
            <v>MEDAN LAPANGAN MERDEKA</v>
          </cell>
          <cell r="F30" t="str">
            <v>1060005364438</v>
          </cell>
        </row>
        <row r="31">
          <cell r="B31" t="str">
            <v>DIANA MONA UTARI HUTAPEA</v>
          </cell>
          <cell r="C31" t="str">
            <v>STAFF MGR AREA II</v>
          </cell>
          <cell r="D31" t="str">
            <v>BANK MANDIRI</v>
          </cell>
          <cell r="E31" t="str">
            <v>MEDAN LAPANGAN MERDEKA</v>
          </cell>
          <cell r="F31">
            <v>1060010529868</v>
          </cell>
        </row>
        <row r="32">
          <cell r="B32" t="str">
            <v>MHD YUSUF</v>
          </cell>
          <cell r="C32" t="str">
            <v>Costumer Service</v>
          </cell>
          <cell r="D32" t="str">
            <v>BANK MANDIRI</v>
          </cell>
          <cell r="E32" t="str">
            <v>MEDAN LAPANGAN MERDEKA</v>
          </cell>
          <cell r="F32">
            <v>1520010570444</v>
          </cell>
        </row>
        <row r="33">
          <cell r="B33" t="str">
            <v>MAWARDI</v>
          </cell>
          <cell r="C33" t="str">
            <v>Ka. Mekanik</v>
          </cell>
          <cell r="D33" t="str">
            <v>BANK MANDIRI</v>
          </cell>
          <cell r="E33" t="str">
            <v>MEDAN LAPANGAN MERDEKA</v>
          </cell>
          <cell r="F33" t="str">
            <v>106-0011236174</v>
          </cell>
        </row>
        <row r="34">
          <cell r="B34" t="str">
            <v>AGUS SUSANTO</v>
          </cell>
          <cell r="C34" t="str">
            <v>Adm. Mekanik/Ban</v>
          </cell>
          <cell r="D34" t="str">
            <v>BANK MANDIRI</v>
          </cell>
          <cell r="E34" t="str">
            <v>MEDAN LAPANGAN MERDEKA</v>
          </cell>
          <cell r="F34" t="str">
            <v>1060007389011</v>
          </cell>
        </row>
        <row r="35">
          <cell r="B35" t="str">
            <v>SYAWALUDDIN</v>
          </cell>
          <cell r="C35" t="str">
            <v>Ast QQ/G. Keper</v>
          </cell>
          <cell r="D35" t="str">
            <v>BANK MANDIRI</v>
          </cell>
          <cell r="E35" t="str">
            <v>MEDAN LAPANGAN MERDEKA</v>
          </cell>
          <cell r="F35" t="str">
            <v>1060007960142</v>
          </cell>
        </row>
        <row r="36">
          <cell r="B36" t="str">
            <v>RIZKI ANWAR</v>
          </cell>
          <cell r="C36" t="str">
            <v>ADM MOE (GPS)</v>
          </cell>
          <cell r="D36" t="str">
            <v>BANK MANDIRI</v>
          </cell>
          <cell r="E36" t="str">
            <v>MEDAN LAPANGAN MERDEKA</v>
          </cell>
          <cell r="F36" t="str">
            <v>106-0011236729</v>
          </cell>
        </row>
        <row r="37">
          <cell r="B37" t="str">
            <v>GUNARDI</v>
          </cell>
          <cell r="C37" t="str">
            <v>Mekanik</v>
          </cell>
          <cell r="D37" t="str">
            <v>BANK MANDIRI</v>
          </cell>
          <cell r="E37" t="str">
            <v>MEDAN LAPANGAN MERDEKA</v>
          </cell>
          <cell r="F37">
            <v>1060005343796</v>
          </cell>
        </row>
        <row r="38">
          <cell r="B38" t="str">
            <v>M. AZRI FURQON</v>
          </cell>
          <cell r="C38" t="str">
            <v>Ast QQ/G. Keper</v>
          </cell>
          <cell r="D38" t="str">
            <v>BANK MANDIRI</v>
          </cell>
          <cell r="E38" t="str">
            <v>MEDAN LAPANGAN MERDEKA</v>
          </cell>
          <cell r="F38" t="str">
            <v>106-0011236844</v>
          </cell>
        </row>
        <row r="39">
          <cell r="B39" t="str">
            <v>SULAIMAN</v>
          </cell>
          <cell r="C39" t="str">
            <v>Ast QQ/G. Keper</v>
          </cell>
          <cell r="D39" t="str">
            <v>BANK MANDIRI</v>
          </cell>
          <cell r="E39" t="str">
            <v>MEDAN LAPANGAN MERDEKA</v>
          </cell>
          <cell r="F39" t="str">
            <v>106-0011241869</v>
          </cell>
        </row>
        <row r="40">
          <cell r="B40" t="str">
            <v>ROY PRATAMA SILAEN</v>
          </cell>
          <cell r="C40" t="str">
            <v>Adm. Ritase</v>
          </cell>
          <cell r="D40" t="str">
            <v>BANK MANDIRI</v>
          </cell>
          <cell r="E40" t="str">
            <v>MEDAN LAPANGAN MERDEKA</v>
          </cell>
          <cell r="F40" t="str">
            <v>9000015106231</v>
          </cell>
        </row>
        <row r="41">
          <cell r="B41" t="str">
            <v>HASBUIN</v>
          </cell>
          <cell r="C41" t="str">
            <v>DISCPATCHTER</v>
          </cell>
          <cell r="D41" t="str">
            <v>BANK MANDIRI</v>
          </cell>
          <cell r="E41" t="str">
            <v>MEDAN LAPANGAN MERDEKA</v>
          </cell>
          <cell r="F41" t="str">
            <v>106-0011263616</v>
          </cell>
        </row>
        <row r="42">
          <cell r="B42" t="str">
            <v>ISMAIL BUGIS</v>
          </cell>
          <cell r="C42" t="str">
            <v>Adm Umum</v>
          </cell>
          <cell r="D42" t="str">
            <v>BANK MANDIRI</v>
          </cell>
          <cell r="E42" t="str">
            <v>MEDAN LAPANGAN MERDEKA</v>
          </cell>
          <cell r="F42">
            <v>1060011247593</v>
          </cell>
        </row>
        <row r="43">
          <cell r="B43" t="str">
            <v>SUBANDI YUMAIDA</v>
          </cell>
          <cell r="C43" t="str">
            <v>Ast QQ/G. Keper</v>
          </cell>
          <cell r="D43" t="str">
            <v>BANK MANDIRI</v>
          </cell>
          <cell r="E43" t="str">
            <v>MEDAN LAPANGAN MERDEKA</v>
          </cell>
          <cell r="F43" t="str">
            <v>106-0011237388</v>
          </cell>
        </row>
        <row r="44">
          <cell r="B44" t="str">
            <v>TUAH SAMUEL PISON S</v>
          </cell>
          <cell r="C44" t="str">
            <v>ADM MOE (GPS)</v>
          </cell>
          <cell r="D44" t="str">
            <v>BANK MANDIRI</v>
          </cell>
          <cell r="E44" t="str">
            <v>MEDAN LAPANGAN MERDEKA</v>
          </cell>
          <cell r="F44">
            <v>0</v>
          </cell>
        </row>
        <row r="45">
          <cell r="B45" t="str">
            <v>M. HARRIS</v>
          </cell>
          <cell r="C45" t="str">
            <v>Cleaning Service</v>
          </cell>
          <cell r="D45" t="str">
            <v>BANK MANDIRI</v>
          </cell>
          <cell r="E45" t="str">
            <v>MEDAN LAPANGAN MERDEKA</v>
          </cell>
          <cell r="F45" t="str">
            <v>106-0011236232</v>
          </cell>
        </row>
        <row r="46">
          <cell r="B46" t="str">
            <v>ABDUL KADIR JAILANI</v>
          </cell>
          <cell r="C46" t="str">
            <v>AWAK II</v>
          </cell>
          <cell r="D46" t="str">
            <v>BANK MANDIRI</v>
          </cell>
          <cell r="E46" t="str">
            <v>MEDAN LAPANGAN MERDEKA</v>
          </cell>
          <cell r="F46" t="str">
            <v>106-0011244590</v>
          </cell>
        </row>
        <row r="47">
          <cell r="B47" t="str">
            <v>ABDULLAH HASYIM</v>
          </cell>
          <cell r="C47" t="str">
            <v>AWAK II</v>
          </cell>
          <cell r="D47" t="str">
            <v>BANK MANDIRI</v>
          </cell>
          <cell r="E47" t="str">
            <v>MEDAN LAPANGAN MERDEKA</v>
          </cell>
          <cell r="F47" t="str">
            <v>106-0011236083</v>
          </cell>
        </row>
        <row r="48">
          <cell r="B48" t="str">
            <v>ACHMAD HARAMAIN</v>
          </cell>
          <cell r="C48" t="str">
            <v>AWAK II</v>
          </cell>
          <cell r="D48" t="str">
            <v>BANK MANDIRI</v>
          </cell>
          <cell r="E48" t="str">
            <v>MEDAN LAPANGAN MERDEKA</v>
          </cell>
          <cell r="F48" t="str">
            <v>106-0007276408</v>
          </cell>
        </row>
        <row r="49">
          <cell r="B49" t="str">
            <v>Ade Fitria</v>
          </cell>
          <cell r="C49" t="str">
            <v>AWAK II</v>
          </cell>
          <cell r="D49" t="str">
            <v>BANK MANDIRI</v>
          </cell>
          <cell r="E49" t="str">
            <v>MEDAN LAPANGAN MERDEKA</v>
          </cell>
          <cell r="F49">
            <v>1060011238477</v>
          </cell>
        </row>
        <row r="50">
          <cell r="B50" t="str">
            <v>ADE IRAWAN NST</v>
          </cell>
          <cell r="C50" t="str">
            <v>AWAK II</v>
          </cell>
          <cell r="D50" t="str">
            <v>BANK MANDIRI</v>
          </cell>
          <cell r="E50" t="str">
            <v>MEDAN LAPANGAN MERDEKA</v>
          </cell>
          <cell r="F50" t="str">
            <v>106-0011235614</v>
          </cell>
        </row>
        <row r="51">
          <cell r="B51" t="str">
            <v>ADELIL FEBRI</v>
          </cell>
          <cell r="C51" t="str">
            <v>AWAK II</v>
          </cell>
          <cell r="D51" t="str">
            <v>BANK MANDIRI</v>
          </cell>
          <cell r="E51" t="str">
            <v>MEDAN LAPANGAN MERDEKA</v>
          </cell>
          <cell r="F51" t="str">
            <v>1060011702423</v>
          </cell>
        </row>
        <row r="52">
          <cell r="B52" t="str">
            <v>ADI SUPRAPTO</v>
          </cell>
          <cell r="C52" t="str">
            <v>AWAK II</v>
          </cell>
          <cell r="D52" t="str">
            <v>BANK MANDIRI</v>
          </cell>
          <cell r="E52" t="str">
            <v>MEDAN LAPANGAN MERDEKA</v>
          </cell>
          <cell r="F52">
            <v>1060011237164</v>
          </cell>
        </row>
        <row r="53">
          <cell r="B53" t="str">
            <v>Agus Effendi</v>
          </cell>
          <cell r="C53" t="str">
            <v>AWAK II/Training</v>
          </cell>
          <cell r="D53" t="str">
            <v>BANK MANDIRI</v>
          </cell>
          <cell r="E53" t="str">
            <v>MEDAN LAPANGAN MERDEKA</v>
          </cell>
          <cell r="F53" t="str">
            <v>106-00-1182036-5</v>
          </cell>
        </row>
        <row r="54">
          <cell r="B54" t="str">
            <v>AGUS PRANOTO</v>
          </cell>
          <cell r="C54" t="str">
            <v>AWAK II</v>
          </cell>
          <cell r="D54" t="str">
            <v>BANK MANDIRI</v>
          </cell>
          <cell r="E54" t="str">
            <v>MEDAN LAPANGAN MERDEKA</v>
          </cell>
          <cell r="F54" t="str">
            <v>106-0011241737</v>
          </cell>
        </row>
        <row r="55">
          <cell r="B55" t="str">
            <v>AGUS SAFRIZAL</v>
          </cell>
          <cell r="C55" t="str">
            <v>AWAK II</v>
          </cell>
          <cell r="D55" t="str">
            <v>BANK MANDIRI</v>
          </cell>
          <cell r="E55" t="str">
            <v>MEDAN LAPANGAN MERDEKA</v>
          </cell>
          <cell r="F55" t="str">
            <v>9000034346032</v>
          </cell>
        </row>
        <row r="56">
          <cell r="B56" t="str">
            <v>AGUS SALIM (B)</v>
          </cell>
          <cell r="C56" t="str">
            <v>AWAK II</v>
          </cell>
          <cell r="D56" t="str">
            <v>BANK MANDIRI</v>
          </cell>
          <cell r="E56" t="str">
            <v>MEDAN LAPANGAN MERDEKA</v>
          </cell>
          <cell r="F56" t="str">
            <v>900001 7724114</v>
          </cell>
        </row>
        <row r="57">
          <cell r="B57" t="str">
            <v>AGUS SALIM BUSTAMI</v>
          </cell>
          <cell r="C57" t="str">
            <v>AWAK II</v>
          </cell>
          <cell r="D57" t="str">
            <v>BANK MANDIRI</v>
          </cell>
          <cell r="E57" t="str">
            <v>MEDAN LAPANGAN MERDEKA</v>
          </cell>
          <cell r="F57" t="str">
            <v>9000034345976</v>
          </cell>
        </row>
        <row r="58">
          <cell r="B58" t="str">
            <v>AGUS SALIM USMAN</v>
          </cell>
          <cell r="C58" t="str">
            <v>AWAK II</v>
          </cell>
          <cell r="D58" t="str">
            <v>BANK MANDIRI</v>
          </cell>
          <cell r="E58" t="str">
            <v>MEDAN LAPANGAN MERDEKA</v>
          </cell>
          <cell r="F58" t="str">
            <v>9000034348673</v>
          </cell>
        </row>
        <row r="59">
          <cell r="B59" t="str">
            <v>AGUS SISWANTO</v>
          </cell>
          <cell r="C59" t="str">
            <v>AWAK II</v>
          </cell>
          <cell r="D59" t="str">
            <v>BANK MANDIRI</v>
          </cell>
          <cell r="E59" t="str">
            <v>MEDAN LAPANGAN MERDEKA</v>
          </cell>
          <cell r="F59" t="str">
            <v>106-0011236562</v>
          </cell>
        </row>
        <row r="60">
          <cell r="B60" t="str">
            <v>AHMAD NURSYARI</v>
          </cell>
          <cell r="C60" t="str">
            <v>AWAK II</v>
          </cell>
          <cell r="D60" t="str">
            <v>BANK MANDIRI</v>
          </cell>
          <cell r="E60" t="str">
            <v>MEDAN LAPANGAN MERDEKA</v>
          </cell>
          <cell r="F60">
            <v>1060011231993</v>
          </cell>
        </row>
        <row r="61">
          <cell r="B61" t="str">
            <v>AHMAD TAUFIK SIMANUGKALIT</v>
          </cell>
          <cell r="C61" t="str">
            <v>AWAK II</v>
          </cell>
          <cell r="D61" t="str">
            <v>BANK MANDIRI</v>
          </cell>
          <cell r="E61" t="str">
            <v>MEDAN LAPANGAN MERDEKA</v>
          </cell>
          <cell r="F61">
            <v>1060011228056</v>
          </cell>
        </row>
        <row r="62">
          <cell r="B62" t="str">
            <v>ALBERT TOBING</v>
          </cell>
          <cell r="C62" t="str">
            <v>AWAK II</v>
          </cell>
          <cell r="D62" t="str">
            <v>BANK MANDIRI</v>
          </cell>
          <cell r="E62" t="str">
            <v>MEDAN LAPANGAN MERDEKA</v>
          </cell>
          <cell r="F62" t="str">
            <v>106-0011236216</v>
          </cell>
        </row>
        <row r="63">
          <cell r="B63" t="str">
            <v>ALFIAN TANJUNG</v>
          </cell>
          <cell r="C63" t="str">
            <v>AWAK II</v>
          </cell>
          <cell r="D63" t="str">
            <v>BANK MANDIRI</v>
          </cell>
          <cell r="E63" t="str">
            <v>MEDAN LAPANGAN MERDEKA</v>
          </cell>
          <cell r="F63" t="str">
            <v>106-0011235721</v>
          </cell>
        </row>
        <row r="64">
          <cell r="B64" t="str">
            <v>ALI AMSYAH SINAGA</v>
          </cell>
          <cell r="C64" t="str">
            <v>AWAK II</v>
          </cell>
          <cell r="D64" t="str">
            <v>BANK MANDIRI</v>
          </cell>
          <cell r="E64" t="str">
            <v>MEDAN LAPANGAN MERDEKA</v>
          </cell>
          <cell r="F64" t="str">
            <v>1060011481895</v>
          </cell>
        </row>
        <row r="65">
          <cell r="B65" t="str">
            <v>ALI SAKTI GURNING</v>
          </cell>
          <cell r="C65" t="str">
            <v>AWAK II</v>
          </cell>
          <cell r="D65" t="str">
            <v>BANK MANDIRI</v>
          </cell>
          <cell r="E65" t="str">
            <v>MEDAN LAPANGAN MERDEKA</v>
          </cell>
          <cell r="F65">
            <v>1060011215418</v>
          </cell>
        </row>
        <row r="66">
          <cell r="B66" t="str">
            <v>ALUN SUMANTO</v>
          </cell>
          <cell r="C66" t="str">
            <v>AWAK II</v>
          </cell>
          <cell r="D66" t="str">
            <v>BANK MANDIRI</v>
          </cell>
          <cell r="E66" t="str">
            <v>MEDAN LAPANGAN MERDEKA</v>
          </cell>
          <cell r="F66" t="str">
            <v>106-0011235515</v>
          </cell>
        </row>
        <row r="67">
          <cell r="B67" t="str">
            <v>ANDI IRAWAN</v>
          </cell>
          <cell r="C67" t="str">
            <v>AWAK II</v>
          </cell>
          <cell r="D67" t="str">
            <v>BANK MANDIRI</v>
          </cell>
          <cell r="E67" t="str">
            <v>MEDAN LAPANGAN MERDEKA</v>
          </cell>
          <cell r="F67">
            <v>1060011204859</v>
          </cell>
        </row>
        <row r="68">
          <cell r="B68" t="str">
            <v>ANDREAS SIHITE</v>
          </cell>
          <cell r="C68" t="str">
            <v>AWAK II</v>
          </cell>
          <cell r="D68" t="str">
            <v>BANK MANDIRI</v>
          </cell>
          <cell r="E68" t="str">
            <v>MEDAN LAPANGAN MERDEKA</v>
          </cell>
          <cell r="F68">
            <v>1060011250787</v>
          </cell>
        </row>
        <row r="69">
          <cell r="B69" t="str">
            <v>Andi Irwansyah Husain</v>
          </cell>
          <cell r="C69" t="str">
            <v>AWAK II/Training</v>
          </cell>
          <cell r="D69" t="str">
            <v>BANK MANDIRI</v>
          </cell>
          <cell r="E69" t="str">
            <v>MEDAN LAPANGAN MERDEKA</v>
          </cell>
          <cell r="F69" t="str">
            <v>106-00-1181612-4</v>
          </cell>
        </row>
        <row r="70">
          <cell r="B70" t="str">
            <v>ANDI RAHMADANI</v>
          </cell>
          <cell r="C70" t="str">
            <v>AWAK II</v>
          </cell>
          <cell r="D70" t="str">
            <v>BANK MANDIRI</v>
          </cell>
          <cell r="E70" t="str">
            <v>MEDAN LAPANGAN MERDEKA</v>
          </cell>
          <cell r="F70">
            <v>1060011212316</v>
          </cell>
        </row>
        <row r="71">
          <cell r="B71" t="str">
            <v>ARDI SUKONO</v>
          </cell>
          <cell r="C71" t="str">
            <v>AWAK II</v>
          </cell>
          <cell r="D71" t="str">
            <v>BANK MANDIRI</v>
          </cell>
          <cell r="E71" t="str">
            <v>MEDAN LAPANGAN MERDEKA</v>
          </cell>
          <cell r="F71" t="str">
            <v>1060011698811</v>
          </cell>
        </row>
        <row r="72">
          <cell r="B72" t="str">
            <v>ARDIANSYAH</v>
          </cell>
          <cell r="C72" t="str">
            <v>AWAK II</v>
          </cell>
          <cell r="D72" t="str">
            <v>BANK MANDIRI</v>
          </cell>
          <cell r="E72" t="str">
            <v>MEDAN LAPANGAN MERDEKA</v>
          </cell>
          <cell r="F72" t="str">
            <v>9000034345943</v>
          </cell>
        </row>
        <row r="73">
          <cell r="B73" t="str">
            <v>ARIANTO PAISAN</v>
          </cell>
          <cell r="C73" t="str">
            <v>AWAK II</v>
          </cell>
          <cell r="D73" t="str">
            <v>BANK MANDIRI</v>
          </cell>
          <cell r="E73" t="str">
            <v>MEDAN LAPANGAN MERDEKA</v>
          </cell>
          <cell r="F73" t="str">
            <v>9000034345992</v>
          </cell>
        </row>
        <row r="74">
          <cell r="B74" t="str">
            <v>ARMANSYAH</v>
          </cell>
          <cell r="C74" t="str">
            <v>AWAK II</v>
          </cell>
          <cell r="D74" t="str">
            <v>BANK MANDIRI</v>
          </cell>
          <cell r="E74" t="str">
            <v>MEDAN LAPANGAN MERDEKA</v>
          </cell>
          <cell r="F74">
            <v>1060011238584</v>
          </cell>
        </row>
        <row r="75">
          <cell r="B75" t="str">
            <v>ASNAWI</v>
          </cell>
          <cell r="C75" t="str">
            <v>AWAK II</v>
          </cell>
          <cell r="D75" t="str">
            <v>BANK MANDIRI</v>
          </cell>
          <cell r="E75" t="str">
            <v>MEDAN LAPANGAN MERDEKA</v>
          </cell>
          <cell r="F75" t="str">
            <v>106-0011263582</v>
          </cell>
        </row>
        <row r="76">
          <cell r="B76" t="str">
            <v>ASRIL SAIDI</v>
          </cell>
          <cell r="C76" t="str">
            <v>AWAK II</v>
          </cell>
          <cell r="D76" t="str">
            <v>BANK MANDIRI</v>
          </cell>
          <cell r="E76" t="str">
            <v>MEDAN LAPANGAN MERDEKA</v>
          </cell>
          <cell r="F76" t="str">
            <v>9000034345901</v>
          </cell>
        </row>
        <row r="77">
          <cell r="B77" t="str">
            <v>ASTOM SITORUS</v>
          </cell>
          <cell r="C77" t="str">
            <v>AWAK II</v>
          </cell>
          <cell r="D77" t="str">
            <v>BANK MANDIRI</v>
          </cell>
          <cell r="E77" t="str">
            <v>MEDAN LAPANGAN MERDEKA</v>
          </cell>
          <cell r="F77" t="str">
            <v>106-0011244574</v>
          </cell>
        </row>
        <row r="78">
          <cell r="B78" t="str">
            <v>BAMBANG JULIAN TONNY</v>
          </cell>
          <cell r="C78" t="str">
            <v>AWAK II</v>
          </cell>
          <cell r="D78" t="str">
            <v>BANK MANDIRI</v>
          </cell>
          <cell r="E78" t="str">
            <v>MEDAN LAPANGAN MERDEKA</v>
          </cell>
          <cell r="F78" t="str">
            <v>106-0011236539</v>
          </cell>
        </row>
        <row r="79">
          <cell r="B79" t="str">
            <v>BAMBANG MULIONO</v>
          </cell>
          <cell r="C79" t="str">
            <v>AWAK II</v>
          </cell>
          <cell r="D79" t="str">
            <v>BANK MANDIRI</v>
          </cell>
          <cell r="E79" t="str">
            <v>MEDAN LAPANGAN MERDEKA</v>
          </cell>
          <cell r="F79" t="str">
            <v>106-0011277715</v>
          </cell>
        </row>
        <row r="80">
          <cell r="B80" t="str">
            <v>BENY SIHITE</v>
          </cell>
          <cell r="C80" t="str">
            <v>AWAK II</v>
          </cell>
          <cell r="D80" t="str">
            <v>BANK MANDIRI</v>
          </cell>
          <cell r="E80" t="str">
            <v>MEDAN LAPANGAN MERDEKA</v>
          </cell>
          <cell r="F80">
            <v>1060005343549</v>
          </cell>
        </row>
        <row r="81">
          <cell r="B81" t="str">
            <v>BERTO PARLUHUTAN BAKO</v>
          </cell>
          <cell r="C81" t="str">
            <v>AWAK II</v>
          </cell>
          <cell r="D81" t="str">
            <v>BANK MANDIRI</v>
          </cell>
          <cell r="E81" t="str">
            <v>MEDAN LAPANGAN MERDEKA</v>
          </cell>
          <cell r="F81" t="str">
            <v>1060007824728</v>
          </cell>
        </row>
        <row r="82">
          <cell r="B82" t="str">
            <v>BOBBY HARYANTO</v>
          </cell>
          <cell r="C82" t="str">
            <v>AWAK II</v>
          </cell>
          <cell r="D82" t="str">
            <v>BANK MANDIRI</v>
          </cell>
          <cell r="E82" t="str">
            <v>MEDAN LAPANGAN MERDEKA</v>
          </cell>
          <cell r="F82" t="str">
            <v>106-0011235713</v>
          </cell>
        </row>
        <row r="83">
          <cell r="B83" t="str">
            <v>BURHANUDDIN</v>
          </cell>
          <cell r="C83" t="str">
            <v>AWAK II</v>
          </cell>
          <cell r="D83" t="str">
            <v>BANK MANDIRI</v>
          </cell>
          <cell r="E83" t="str">
            <v>MEDAN LAPANGAN MERDEKA</v>
          </cell>
          <cell r="F83" t="str">
            <v>106-0005362218</v>
          </cell>
        </row>
        <row r="84">
          <cell r="B84" t="str">
            <v>CHAIRIL SULANO</v>
          </cell>
          <cell r="C84" t="str">
            <v>AWAK II</v>
          </cell>
          <cell r="D84" t="str">
            <v>BANK MANDIRI</v>
          </cell>
          <cell r="E84" t="str">
            <v>MEDAN LAPANGAN MERDEKA</v>
          </cell>
          <cell r="F84" t="str">
            <v>106-0011215491</v>
          </cell>
        </row>
        <row r="85">
          <cell r="B85" t="str">
            <v>CHANDRA ADRIANUS SIDABUTAR</v>
          </cell>
          <cell r="C85" t="str">
            <v>AWAK II</v>
          </cell>
          <cell r="D85" t="str">
            <v>BANK MANDIRI</v>
          </cell>
          <cell r="E85" t="str">
            <v>MEDAN LAPANGAN MERDEKA</v>
          </cell>
          <cell r="F85" t="str">
            <v>900001 7728529</v>
          </cell>
        </row>
        <row r="86">
          <cell r="B86" t="str">
            <v>DAPOT GURNING</v>
          </cell>
          <cell r="C86" t="str">
            <v>AWAK II</v>
          </cell>
          <cell r="D86" t="str">
            <v>BANK MANDIRI</v>
          </cell>
          <cell r="E86" t="str">
            <v>MEDAN LAPANGAN MERDEKA</v>
          </cell>
          <cell r="F86" t="str">
            <v>106-0011244657</v>
          </cell>
        </row>
        <row r="87">
          <cell r="B87" t="str">
            <v>DARWANTO</v>
          </cell>
          <cell r="C87" t="str">
            <v>AWAK II</v>
          </cell>
          <cell r="D87" t="str">
            <v>BANK MANDIRI</v>
          </cell>
          <cell r="E87" t="str">
            <v>MEDAN LAPANGAN MERDEKA</v>
          </cell>
          <cell r="F87" t="str">
            <v>1060005685873</v>
          </cell>
        </row>
        <row r="88">
          <cell r="B88" t="str">
            <v>DEDI IRAWAN</v>
          </cell>
          <cell r="C88" t="str">
            <v>AWAK II</v>
          </cell>
          <cell r="D88" t="str">
            <v>BANK MANDIRI</v>
          </cell>
          <cell r="E88" t="str">
            <v>MEDAN LAPANGAN MERDEKA</v>
          </cell>
          <cell r="F88" t="str">
            <v>106-0011218784</v>
          </cell>
        </row>
        <row r="89">
          <cell r="B89" t="str">
            <v>DEDI SUHENDRA</v>
          </cell>
          <cell r="C89" t="str">
            <v>AWAK II</v>
          </cell>
          <cell r="D89" t="str">
            <v>BANK MANDIRI</v>
          </cell>
          <cell r="E89" t="str">
            <v>MEDAN LAPANGAN MERDEKA</v>
          </cell>
          <cell r="F89">
            <v>1060011238485</v>
          </cell>
        </row>
        <row r="90">
          <cell r="B90" t="str">
            <v>DEDY PRAMONO</v>
          </cell>
          <cell r="C90" t="str">
            <v>AWAK II</v>
          </cell>
          <cell r="D90" t="str">
            <v>BANK MANDIRI</v>
          </cell>
          <cell r="E90" t="str">
            <v>MEDAN LAPANGAN MERDEKA</v>
          </cell>
          <cell r="F90" t="str">
            <v>9000034345919</v>
          </cell>
        </row>
        <row r="91">
          <cell r="B91" t="str">
            <v>DIAN ARIA BUDI</v>
          </cell>
          <cell r="C91" t="str">
            <v>AWAK II</v>
          </cell>
          <cell r="D91" t="str">
            <v>BANK MANDIRI</v>
          </cell>
          <cell r="E91" t="str">
            <v>MEDAN LAPANGAN MERDEKA</v>
          </cell>
          <cell r="F91" t="str">
            <v>1060011702480</v>
          </cell>
        </row>
        <row r="92">
          <cell r="B92" t="str">
            <v>DONAL H MANURUNG</v>
          </cell>
          <cell r="C92" t="str">
            <v>AWAK II</v>
          </cell>
          <cell r="D92" t="str">
            <v>BANK MANDIRI</v>
          </cell>
          <cell r="E92" t="str">
            <v>MEDAN LAPANGAN MERDEKA</v>
          </cell>
          <cell r="F92" t="str">
            <v>106-0011236356</v>
          </cell>
        </row>
        <row r="93">
          <cell r="B93" t="str">
            <v>EDY IDRIS</v>
          </cell>
          <cell r="C93" t="str">
            <v>AWAK II</v>
          </cell>
          <cell r="D93" t="str">
            <v>BANK MANDIRI</v>
          </cell>
          <cell r="E93" t="str">
            <v>MEDAN LAPANGAN MERDEKA</v>
          </cell>
          <cell r="F93" t="str">
            <v>106-0011215368</v>
          </cell>
        </row>
        <row r="94">
          <cell r="B94" t="str">
            <v>EDYSON TARIGAN T</v>
          </cell>
          <cell r="C94" t="str">
            <v>AWAK II</v>
          </cell>
          <cell r="D94" t="str">
            <v>BANK MANDIRI</v>
          </cell>
          <cell r="E94" t="str">
            <v>MEDAN LAPANGAN MERDEKA</v>
          </cell>
          <cell r="F94">
            <v>1060011243303</v>
          </cell>
        </row>
        <row r="95">
          <cell r="B95" t="str">
            <v>ELLYANTO</v>
          </cell>
          <cell r="C95" t="str">
            <v>AWAK II</v>
          </cell>
          <cell r="D95" t="str">
            <v>BANK MANDIRI</v>
          </cell>
          <cell r="E95" t="str">
            <v>MEDAN LAPANGAN MERDEKA</v>
          </cell>
          <cell r="F95" t="str">
            <v>106-0011244517</v>
          </cell>
        </row>
        <row r="96">
          <cell r="B96" t="str">
            <v>EPRINANDUS S.</v>
          </cell>
          <cell r="C96" t="str">
            <v>AWAK II</v>
          </cell>
          <cell r="D96" t="str">
            <v>BANK MANDIRI</v>
          </cell>
          <cell r="E96" t="str">
            <v>MEDAN LAPANGAN MERDEKA</v>
          </cell>
          <cell r="F96" t="str">
            <v>1060011248344</v>
          </cell>
        </row>
        <row r="97">
          <cell r="B97" t="str">
            <v>ERWIN ERIANTO</v>
          </cell>
          <cell r="C97" t="str">
            <v>AWAK II</v>
          </cell>
          <cell r="D97" t="str">
            <v>BANK MANDIRI</v>
          </cell>
          <cell r="E97" t="str">
            <v>MEDAN LAPANGAN MERDEKA</v>
          </cell>
          <cell r="F97" t="str">
            <v>106-0011262915</v>
          </cell>
        </row>
        <row r="98">
          <cell r="B98" t="str">
            <v>EVADO SITUNGKIR</v>
          </cell>
          <cell r="C98" t="str">
            <v>AWAK II</v>
          </cell>
          <cell r="D98" t="str">
            <v>BANK MANDIRI</v>
          </cell>
          <cell r="E98" t="str">
            <v>MEDAN LAPANGAN MERDEKA</v>
          </cell>
          <cell r="F98" t="str">
            <v>9000034345927</v>
          </cell>
        </row>
        <row r="99">
          <cell r="B99" t="str">
            <v>FAHRIZAL</v>
          </cell>
          <cell r="C99" t="str">
            <v>AWAK II</v>
          </cell>
          <cell r="D99" t="str">
            <v>BANK MANDIRI</v>
          </cell>
          <cell r="E99" t="str">
            <v>MEDAN LAPANGAN MERDEKA</v>
          </cell>
          <cell r="F99">
            <v>1060005344752</v>
          </cell>
        </row>
        <row r="100">
          <cell r="B100" t="str">
            <v>FAIRUZI NASUTION</v>
          </cell>
          <cell r="C100" t="str">
            <v>AWAK II</v>
          </cell>
          <cell r="D100" t="str">
            <v>BANK MANDIRI</v>
          </cell>
          <cell r="E100" t="str">
            <v>MEDAN LAPANGAN MERDEKA</v>
          </cell>
          <cell r="F100" t="str">
            <v>9000034346081</v>
          </cell>
        </row>
        <row r="101">
          <cell r="B101" t="str">
            <v>FAISAL</v>
          </cell>
          <cell r="C101" t="str">
            <v>AWAK II</v>
          </cell>
          <cell r="D101" t="str">
            <v>BANK MANDIRI</v>
          </cell>
          <cell r="E101" t="str">
            <v>MEDAN LAPANGAN MERDEKA</v>
          </cell>
          <cell r="F101" t="str">
            <v>1060011266445</v>
          </cell>
        </row>
        <row r="102">
          <cell r="B102" t="str">
            <v>FERDIAN MARBUN</v>
          </cell>
          <cell r="C102" t="str">
            <v>AWAK II</v>
          </cell>
          <cell r="D102" t="str">
            <v>BANK MANDIRI</v>
          </cell>
          <cell r="E102" t="str">
            <v>MEDAN LAPANGAN MERDEKA</v>
          </cell>
          <cell r="F102" t="str">
            <v>106-0011244566</v>
          </cell>
        </row>
        <row r="103">
          <cell r="B103" t="str">
            <v>FERI ANTO</v>
          </cell>
          <cell r="C103" t="str">
            <v>AWAK II</v>
          </cell>
          <cell r="D103" t="str">
            <v>BANK MANDIRI</v>
          </cell>
          <cell r="E103" t="str">
            <v>MEDAN LAPANGAN MERDEKA</v>
          </cell>
          <cell r="F103" t="str">
            <v>1060011699249</v>
          </cell>
        </row>
        <row r="104">
          <cell r="B104" t="str">
            <v>FERIADI</v>
          </cell>
          <cell r="C104" t="str">
            <v>AWAK II</v>
          </cell>
          <cell r="D104" t="str">
            <v>BANK MANDIRI</v>
          </cell>
          <cell r="E104" t="str">
            <v>MEDAN LAPANGAN MERDEKA</v>
          </cell>
          <cell r="F104">
            <v>1060011237198</v>
          </cell>
        </row>
        <row r="105">
          <cell r="B105" t="str">
            <v>FOLIM SIHITE</v>
          </cell>
          <cell r="C105" t="str">
            <v>AWAK II</v>
          </cell>
          <cell r="D105" t="str">
            <v>BANK MANDIRI</v>
          </cell>
          <cell r="E105" t="str">
            <v>MEDAN LAPANGAN MERDEKA</v>
          </cell>
          <cell r="F105" t="str">
            <v>106-0011215400</v>
          </cell>
        </row>
        <row r="106">
          <cell r="B106" t="str">
            <v>GORTAP MANALU</v>
          </cell>
          <cell r="C106" t="str">
            <v>AWAK II</v>
          </cell>
          <cell r="D106" t="str">
            <v>BANK MANDIRI</v>
          </cell>
          <cell r="E106" t="str">
            <v>MEDAN LAPANGAN MERDEKA</v>
          </cell>
          <cell r="F106" t="str">
            <v>9000034345984</v>
          </cell>
        </row>
        <row r="107">
          <cell r="B107" t="str">
            <v>HAMONANGAN AMBARITA</v>
          </cell>
          <cell r="C107" t="str">
            <v>AWAK II</v>
          </cell>
          <cell r="D107" t="str">
            <v>BANK MANDIRI</v>
          </cell>
          <cell r="E107" t="str">
            <v>MEDAN LAPANGAN MERDEKA</v>
          </cell>
          <cell r="F107" t="str">
            <v>106-0011236430</v>
          </cell>
        </row>
        <row r="108">
          <cell r="B108" t="str">
            <v>HENDRI EDI SYAHPUTRA BARUS</v>
          </cell>
          <cell r="C108" t="str">
            <v>AWAK II</v>
          </cell>
          <cell r="D108" t="str">
            <v>BANK MANDIRI</v>
          </cell>
          <cell r="E108" t="str">
            <v>MEDAN LAPANGAN MERDEKA</v>
          </cell>
          <cell r="F108" t="str">
            <v>1060011699199</v>
          </cell>
        </row>
        <row r="109">
          <cell r="B109" t="str">
            <v>HENNRY HUTABARAT</v>
          </cell>
          <cell r="C109" t="str">
            <v>AWAK II</v>
          </cell>
          <cell r="D109" t="str">
            <v>BANK MANDIRI</v>
          </cell>
          <cell r="E109" t="str">
            <v>MEDAN LAPANGAN MERDEKA</v>
          </cell>
          <cell r="F109" t="str">
            <v>9000017729022</v>
          </cell>
        </row>
        <row r="110">
          <cell r="B110" t="str">
            <v>HERMANTO</v>
          </cell>
          <cell r="C110" t="str">
            <v>AWAK II</v>
          </cell>
          <cell r="D110" t="str">
            <v>BANK MANDIRI</v>
          </cell>
          <cell r="E110" t="str">
            <v>MEDAN LAPANGAN MERDEKA</v>
          </cell>
          <cell r="F110" t="str">
            <v>106-0005342632</v>
          </cell>
        </row>
        <row r="111">
          <cell r="B111" t="str">
            <v>HERWIN</v>
          </cell>
          <cell r="C111" t="str">
            <v>AWAK II</v>
          </cell>
          <cell r="D111" t="str">
            <v>BANK MANDIRI</v>
          </cell>
          <cell r="E111" t="str">
            <v>MEDAN LAPANGAN MERDEKA</v>
          </cell>
          <cell r="F111" t="str">
            <v>106-0011278556</v>
          </cell>
        </row>
        <row r="112">
          <cell r="B112" t="str">
            <v>ICHSAN</v>
          </cell>
          <cell r="C112" t="str">
            <v>AWAK II</v>
          </cell>
          <cell r="D112" t="str">
            <v>BANK MANDIRI</v>
          </cell>
          <cell r="E112" t="str">
            <v>MEDAN LAPANGAN MERDEKA</v>
          </cell>
          <cell r="F112">
            <v>1060011263566</v>
          </cell>
        </row>
        <row r="113">
          <cell r="B113" t="str">
            <v>INDRA SALEH HUTABARAT</v>
          </cell>
          <cell r="C113" t="str">
            <v>AWAK II</v>
          </cell>
          <cell r="D113" t="str">
            <v>BANK MANDIRI</v>
          </cell>
          <cell r="E113" t="str">
            <v>MEDAN LAPANGAN MERDEKA</v>
          </cell>
          <cell r="F113" t="str">
            <v>106-0011212100</v>
          </cell>
        </row>
        <row r="114">
          <cell r="B114" t="str">
            <v>IRAWAN</v>
          </cell>
          <cell r="C114" t="str">
            <v>AWAK II</v>
          </cell>
          <cell r="D114" t="str">
            <v>BANK MANDIRI</v>
          </cell>
          <cell r="E114" t="str">
            <v>MEDAN LAPANGAN MERDEKA</v>
          </cell>
          <cell r="F114" t="str">
            <v>1060010003153</v>
          </cell>
        </row>
        <row r="115">
          <cell r="B115" t="str">
            <v>IRHAM</v>
          </cell>
          <cell r="C115" t="str">
            <v>AWAK II</v>
          </cell>
          <cell r="D115" t="str">
            <v>BANK MANDIRI</v>
          </cell>
          <cell r="E115" t="str">
            <v>MEDAN LAPANGAN MERDEKA</v>
          </cell>
          <cell r="F115" t="str">
            <v>106-0011235903</v>
          </cell>
        </row>
        <row r="116">
          <cell r="B116" t="str">
            <v>IRVAN</v>
          </cell>
          <cell r="C116" t="str">
            <v>AWAK II</v>
          </cell>
          <cell r="D116" t="str">
            <v>BANK MANDIRI</v>
          </cell>
          <cell r="E116" t="str">
            <v>MEDAN LAPANGAN MERDEKA</v>
          </cell>
          <cell r="F116" t="str">
            <v>106-0011241919</v>
          </cell>
        </row>
        <row r="117">
          <cell r="B117" t="str">
            <v>IRWAN SYAHPUTRA</v>
          </cell>
          <cell r="C117" t="str">
            <v>AWAK II</v>
          </cell>
          <cell r="D117" t="str">
            <v>BANK MANDIRI</v>
          </cell>
          <cell r="E117" t="str">
            <v>MEDAN LAPANGAN MERDEKA</v>
          </cell>
          <cell r="F117">
            <v>1060011238592</v>
          </cell>
        </row>
        <row r="118">
          <cell r="B118" t="str">
            <v>IRWANDA</v>
          </cell>
          <cell r="C118" t="str">
            <v>AWAK II</v>
          </cell>
          <cell r="D118" t="str">
            <v>BANK MANDIRI</v>
          </cell>
          <cell r="E118" t="str">
            <v>MEDAN LAPANGAN MERDEKA</v>
          </cell>
          <cell r="F118" t="str">
            <v>9000034346131</v>
          </cell>
        </row>
        <row r="119">
          <cell r="B119" t="str">
            <v>IRWANTO</v>
          </cell>
          <cell r="C119" t="str">
            <v>AWAK II</v>
          </cell>
          <cell r="D119" t="str">
            <v>BANK MANDIRI</v>
          </cell>
          <cell r="E119" t="str">
            <v>MEDAN LAPANGAN MERDEKA</v>
          </cell>
          <cell r="F119" t="str">
            <v>106-0011238469</v>
          </cell>
        </row>
        <row r="120">
          <cell r="B120" t="str">
            <v>ISMAIL</v>
          </cell>
          <cell r="C120" t="str">
            <v>AWAK II</v>
          </cell>
          <cell r="D120" t="str">
            <v>BANK MANDIRI</v>
          </cell>
          <cell r="E120" t="str">
            <v>MEDAN LAPANGAN MERDEKA</v>
          </cell>
          <cell r="F120" t="str">
            <v>106-0011215350</v>
          </cell>
        </row>
        <row r="121">
          <cell r="B121" t="str">
            <v>ISMAIL GOPAR</v>
          </cell>
          <cell r="C121" t="str">
            <v>AWAK II</v>
          </cell>
          <cell r="D121" t="str">
            <v>BANK MANDIRI</v>
          </cell>
          <cell r="E121" t="str">
            <v>MEDAN LAPANGAN MERDEKA</v>
          </cell>
          <cell r="F121" t="str">
            <v>106-0011241794</v>
          </cell>
        </row>
        <row r="122">
          <cell r="B122" t="str">
            <v>JAKOBUS SIREGAR</v>
          </cell>
          <cell r="C122" t="str">
            <v>AWAK II</v>
          </cell>
          <cell r="D122" t="str">
            <v>BANK MANDIRI</v>
          </cell>
          <cell r="E122" t="str">
            <v>MEDAN LAPANGAN MERDEKA</v>
          </cell>
          <cell r="F122" t="str">
            <v>106-0011225391</v>
          </cell>
        </row>
        <row r="123">
          <cell r="B123" t="str">
            <v>Jamaluddin Atan</v>
          </cell>
          <cell r="C123" t="str">
            <v>AWAK II/Training</v>
          </cell>
          <cell r="D123" t="str">
            <v>BANK MANDIRI</v>
          </cell>
          <cell r="E123" t="str">
            <v>MEDAN LAPANGAN MERDEKA</v>
          </cell>
          <cell r="F123" t="str">
            <v>106-00-1181621-5</v>
          </cell>
        </row>
        <row r="124">
          <cell r="B124" t="str">
            <v>JAMALUDDIN NASUTION</v>
          </cell>
          <cell r="C124" t="str">
            <v>AWAK II</v>
          </cell>
          <cell r="D124" t="str">
            <v>BANK MANDIRI</v>
          </cell>
          <cell r="E124" t="str">
            <v>MEDAN LAPANGAN MERDEKA</v>
          </cell>
          <cell r="F124" t="str">
            <v>106-0011236406</v>
          </cell>
        </row>
        <row r="125">
          <cell r="B125" t="str">
            <v>JAMANGIHUT NAIBAHO</v>
          </cell>
          <cell r="C125" t="str">
            <v>AWAK II</v>
          </cell>
          <cell r="D125" t="str">
            <v>BANK MANDIRI</v>
          </cell>
          <cell r="E125" t="str">
            <v>MEDAN LAPANGAN MERDEKA</v>
          </cell>
          <cell r="F125" t="str">
            <v>9000017728958</v>
          </cell>
        </row>
        <row r="126">
          <cell r="B126" t="str">
            <v>Jasman Siregar</v>
          </cell>
          <cell r="C126" t="str">
            <v>AWAK II/Training</v>
          </cell>
          <cell r="D126" t="str">
            <v>BANK MANDIRI</v>
          </cell>
          <cell r="E126" t="str">
            <v>MEDAN LAPANGAN MERDEKA</v>
          </cell>
          <cell r="F126" t="str">
            <v>106-00-1181619-9</v>
          </cell>
        </row>
        <row r="127">
          <cell r="B127" t="str">
            <v>JEKSON SIMANJUNTAK</v>
          </cell>
          <cell r="C127" t="str">
            <v>AWAK II</v>
          </cell>
          <cell r="D127" t="str">
            <v>BANK MANDIRI</v>
          </cell>
          <cell r="E127" t="str">
            <v>MEDAN LAPANGAN MERDEKA</v>
          </cell>
          <cell r="F127" t="str">
            <v>9000034346008</v>
          </cell>
        </row>
        <row r="128">
          <cell r="B128" t="str">
            <v>JEXTRONG RUMAPEA</v>
          </cell>
          <cell r="C128" t="str">
            <v>AWAK II</v>
          </cell>
          <cell r="D128" t="str">
            <v>BANK MANDIRI</v>
          </cell>
          <cell r="E128" t="str">
            <v>MEDAN LAPANGAN MERDEKA</v>
          </cell>
          <cell r="F128" t="str">
            <v>106-0011235978</v>
          </cell>
        </row>
        <row r="129">
          <cell r="B129" t="str">
            <v>JHONATAN DARWIN BARASA</v>
          </cell>
          <cell r="C129" t="str">
            <v>AWAK II</v>
          </cell>
          <cell r="D129" t="str">
            <v>BANK MANDIRI</v>
          </cell>
          <cell r="E129" t="str">
            <v>MEDAN LAPANGAN MERDEKA</v>
          </cell>
          <cell r="F129" t="str">
            <v>9000034346016</v>
          </cell>
        </row>
        <row r="130">
          <cell r="B130" t="str">
            <v>JHONNI AMAN</v>
          </cell>
          <cell r="C130" t="str">
            <v>AWAK II</v>
          </cell>
          <cell r="D130" t="str">
            <v>BANK MANDIRI</v>
          </cell>
          <cell r="E130" t="str">
            <v>MEDAN LAPANGAN MERDEKA</v>
          </cell>
          <cell r="F130" t="str">
            <v>9000034346073</v>
          </cell>
        </row>
        <row r="131">
          <cell r="B131" t="str">
            <v>JHONNI MANALU</v>
          </cell>
          <cell r="C131" t="str">
            <v>AWAK II</v>
          </cell>
          <cell r="D131" t="str">
            <v>BANK MANDIRI</v>
          </cell>
          <cell r="E131" t="str">
            <v>MEDAN LAPANGAN MERDEKA</v>
          </cell>
          <cell r="F131" t="str">
            <v>9000034346099</v>
          </cell>
        </row>
        <row r="132">
          <cell r="B132" t="str">
            <v>JHONSON SIREGAR</v>
          </cell>
          <cell r="C132" t="str">
            <v>AWAK II</v>
          </cell>
          <cell r="D132" t="str">
            <v>BANK MANDIRI</v>
          </cell>
          <cell r="E132" t="str">
            <v>MEDAN LAPANGAN MERDEKA</v>
          </cell>
          <cell r="F132" t="str">
            <v>106-0011212217</v>
          </cell>
        </row>
        <row r="133">
          <cell r="B133" t="str">
            <v>JIMMY KRISTIAN SILALAHI</v>
          </cell>
          <cell r="C133" t="str">
            <v>AWAK II</v>
          </cell>
          <cell r="D133" t="str">
            <v>BANK MANDIRI</v>
          </cell>
          <cell r="E133" t="str">
            <v>MEDAN LAPANGAN MERDEKA</v>
          </cell>
          <cell r="F133" t="str">
            <v>106-0011236091</v>
          </cell>
        </row>
        <row r="134">
          <cell r="B134" t="str">
            <v>JONI SUPARJO</v>
          </cell>
          <cell r="C134" t="str">
            <v>AWAK II</v>
          </cell>
          <cell r="D134" t="str">
            <v>BANK MANDIRI</v>
          </cell>
          <cell r="E134" t="str">
            <v>MEDAN LAPANGAN MERDEKA</v>
          </cell>
          <cell r="F134" t="str">
            <v>9000034346024</v>
          </cell>
        </row>
        <row r="135">
          <cell r="B135" t="str">
            <v>JONSON ARITONANG S</v>
          </cell>
          <cell r="C135" t="str">
            <v>AWAK II</v>
          </cell>
          <cell r="D135" t="str">
            <v>BANK MANDIRI</v>
          </cell>
          <cell r="E135" t="str">
            <v>MEDAN LAPANGAN MERDEKA</v>
          </cell>
          <cell r="F135" t="str">
            <v>106-0011218974</v>
          </cell>
        </row>
        <row r="136">
          <cell r="B136" t="str">
            <v>JORRY SIMANULLANG</v>
          </cell>
          <cell r="C136" t="str">
            <v>AWAK II</v>
          </cell>
          <cell r="D136" t="str">
            <v>BANK MANDIRI</v>
          </cell>
          <cell r="E136" t="str">
            <v>MEDAN LAPANGAN MERDEKA</v>
          </cell>
          <cell r="F136">
            <v>1060011212365</v>
          </cell>
        </row>
        <row r="137">
          <cell r="B137" t="str">
            <v>JOSUA LUKMAN PANGGABEAN</v>
          </cell>
          <cell r="C137" t="str">
            <v>AWAK II</v>
          </cell>
          <cell r="D137" t="str">
            <v>BANK MANDIRI</v>
          </cell>
          <cell r="E137" t="str">
            <v>MEDAN LAPANGAN MERDEKA</v>
          </cell>
          <cell r="F137" t="str">
            <v>106-0011244699</v>
          </cell>
        </row>
        <row r="138">
          <cell r="B138" t="str">
            <v>JULHAIDIR</v>
          </cell>
          <cell r="C138" t="str">
            <v>AWAK II</v>
          </cell>
          <cell r="D138" t="str">
            <v>BANK MANDIRI</v>
          </cell>
          <cell r="E138" t="str">
            <v>MEDAN LAPANGAN MERDEKA</v>
          </cell>
          <cell r="F138" t="str">
            <v>106-0011235465</v>
          </cell>
        </row>
        <row r="139">
          <cell r="B139" t="str">
            <v>JULHAM EFENDI</v>
          </cell>
          <cell r="C139" t="str">
            <v>AWAK II</v>
          </cell>
          <cell r="D139" t="str">
            <v>BANK MANDIRI</v>
          </cell>
          <cell r="E139" t="str">
            <v>MEDAN LAPANGAN MERDEKA</v>
          </cell>
          <cell r="F139" t="str">
            <v>106-0011236075</v>
          </cell>
        </row>
        <row r="140">
          <cell r="B140" t="str">
            <v>JULHAMDANI</v>
          </cell>
          <cell r="C140" t="str">
            <v>AWAK II</v>
          </cell>
          <cell r="D140" t="str">
            <v>BANK MANDIRI</v>
          </cell>
          <cell r="E140" t="str">
            <v>MEDAN LAPANGAN MERDEKA</v>
          </cell>
          <cell r="F140" t="str">
            <v>106-0011235432</v>
          </cell>
        </row>
        <row r="141">
          <cell r="B141" t="str">
            <v>JULIANSYAH HSB</v>
          </cell>
          <cell r="C141" t="str">
            <v>AWAK II</v>
          </cell>
          <cell r="D141" t="str">
            <v>BANK MANDIRI</v>
          </cell>
          <cell r="E141" t="str">
            <v>MEDAN LAPANGAN MERDEKA</v>
          </cell>
          <cell r="F141" t="str">
            <v>106-0011244681</v>
          </cell>
        </row>
        <row r="142">
          <cell r="B142" t="str">
            <v>Junaidi Asran</v>
          </cell>
          <cell r="C142" t="str">
            <v>AWAK II/Training</v>
          </cell>
          <cell r="D142" t="str">
            <v>BANK MANDIRI</v>
          </cell>
          <cell r="E142" t="str">
            <v>MEDAN LAPANGAN MERDEKA</v>
          </cell>
          <cell r="F142" t="str">
            <v>106-00-1181614-0</v>
          </cell>
        </row>
        <row r="143">
          <cell r="B143" t="str">
            <v>JUNAIDI NST</v>
          </cell>
          <cell r="C143" t="str">
            <v>AWAK II</v>
          </cell>
          <cell r="D143" t="str">
            <v>BANK MANDIRI</v>
          </cell>
          <cell r="E143" t="str">
            <v>MEDAN LAPANGAN MERDEKA</v>
          </cell>
          <cell r="F143">
            <v>1060011216648</v>
          </cell>
        </row>
        <row r="144">
          <cell r="B144" t="str">
            <v>JUNAIDI ZAKARIA</v>
          </cell>
          <cell r="C144" t="str">
            <v>AWAK II</v>
          </cell>
          <cell r="D144" t="str">
            <v>BANK MANDIRI</v>
          </cell>
          <cell r="E144" t="str">
            <v>MEDAN LAPANGAN MERDEKA</v>
          </cell>
          <cell r="F144" t="str">
            <v>1060009987291</v>
          </cell>
        </row>
        <row r="145">
          <cell r="B145" t="str">
            <v>Khairul Bahri Yusuf</v>
          </cell>
          <cell r="C145" t="str">
            <v>AWAK II/Training</v>
          </cell>
          <cell r="D145" t="str">
            <v>BANK MANDIRI</v>
          </cell>
          <cell r="E145" t="str">
            <v>MEDAN LAPANGAN MERDEKA</v>
          </cell>
          <cell r="F145" t="str">
            <v>106-00-1182038-1</v>
          </cell>
        </row>
        <row r="146">
          <cell r="B146" t="str">
            <v>KHOIRUL AZMI NST</v>
          </cell>
          <cell r="C146" t="str">
            <v>AWAK II</v>
          </cell>
          <cell r="D146" t="str">
            <v>BANK MANDIRI</v>
          </cell>
          <cell r="E146" t="str">
            <v>MEDAN LAPANGAN MERDEKA</v>
          </cell>
          <cell r="F146" t="str">
            <v>1060011769323</v>
          </cell>
        </row>
        <row r="147">
          <cell r="B147" t="str">
            <v>KISWANTO</v>
          </cell>
          <cell r="C147" t="str">
            <v>AWAK II</v>
          </cell>
          <cell r="D147" t="str">
            <v>BANK MANDIRI</v>
          </cell>
          <cell r="E147" t="str">
            <v>MEDAN LAPANGAN MERDEKA</v>
          </cell>
          <cell r="F147" t="str">
            <v>106-0011263491</v>
          </cell>
        </row>
        <row r="148">
          <cell r="B148" t="str">
            <v>LA ODE ANDI KOTA UMAR</v>
          </cell>
          <cell r="C148" t="str">
            <v>AWAK II</v>
          </cell>
          <cell r="D148" t="str">
            <v>BANK MANDIRI</v>
          </cell>
          <cell r="E148" t="str">
            <v>MEDAN LAPANGAN MERDEKA</v>
          </cell>
          <cell r="F148">
            <v>1060011243295</v>
          </cell>
        </row>
        <row r="149">
          <cell r="B149" t="str">
            <v>LAMHOT SIHOMBING</v>
          </cell>
          <cell r="C149" t="str">
            <v>AWAK II</v>
          </cell>
          <cell r="D149" t="str">
            <v>BANK MANDIRI</v>
          </cell>
          <cell r="E149" t="str">
            <v>MEDAN LAPANGAN MERDEKA</v>
          </cell>
          <cell r="F149" t="str">
            <v>106-0011225490</v>
          </cell>
        </row>
        <row r="150">
          <cell r="B150" t="str">
            <v>LEORENSIUS SINAMBELA</v>
          </cell>
          <cell r="C150" t="str">
            <v>AWAK II</v>
          </cell>
          <cell r="D150" t="str">
            <v>BANK MANDIRI</v>
          </cell>
          <cell r="E150" t="str">
            <v>MEDAN LAPANGAN MERDEKA</v>
          </cell>
          <cell r="F150" t="str">
            <v>106-0011212183</v>
          </cell>
        </row>
        <row r="151">
          <cell r="B151" t="str">
            <v>LILI SUHERI</v>
          </cell>
          <cell r="C151" t="str">
            <v>AWAK II</v>
          </cell>
          <cell r="D151" t="str">
            <v>BANK MANDIRI</v>
          </cell>
          <cell r="E151" t="str">
            <v>MEDAN LAPANGAN MERDEKA</v>
          </cell>
          <cell r="F151" t="str">
            <v>106-0011236588</v>
          </cell>
        </row>
        <row r="152">
          <cell r="B152" t="str">
            <v>LISBON EDWARD SINAMBELA</v>
          </cell>
          <cell r="C152" t="str">
            <v>AWAK II</v>
          </cell>
          <cell r="D152" t="str">
            <v>BANK MANDIRI</v>
          </cell>
          <cell r="E152" t="str">
            <v>MEDAN LAPANGAN MERDEKA</v>
          </cell>
          <cell r="F152" t="str">
            <v>9000034346040</v>
          </cell>
        </row>
        <row r="153">
          <cell r="B153" t="str">
            <v>Muhammad Hanafi</v>
          </cell>
          <cell r="C153" t="str">
            <v>AWAK II/Training</v>
          </cell>
          <cell r="D153" t="str">
            <v>BANK MANDIRI</v>
          </cell>
          <cell r="E153" t="str">
            <v>MEDAN LAPANGAN MERDEKA</v>
          </cell>
          <cell r="F153" t="str">
            <v>106-00-0671068-8</v>
          </cell>
        </row>
        <row r="154">
          <cell r="B154" t="str">
            <v>Muhammad Khaidir</v>
          </cell>
          <cell r="C154" t="str">
            <v>AWAK II/Training</v>
          </cell>
          <cell r="D154" t="str">
            <v>BANK MANDIRI</v>
          </cell>
          <cell r="E154" t="str">
            <v>MEDAN LAPANGAN MERDEKA</v>
          </cell>
          <cell r="F154" t="str">
            <v>106-00-1181646-2</v>
          </cell>
        </row>
        <row r="155">
          <cell r="B155" t="str">
            <v>M. ARIEF SIMBOLON</v>
          </cell>
          <cell r="C155" t="str">
            <v>AWAK II</v>
          </cell>
          <cell r="D155" t="str">
            <v>BANK MANDIRI</v>
          </cell>
          <cell r="E155" t="str">
            <v>MEDAN LAPANGAN MERDEKA</v>
          </cell>
          <cell r="F155" t="str">
            <v>106-0011236901</v>
          </cell>
        </row>
        <row r="156">
          <cell r="B156" t="str">
            <v>M. FADLI SIAHAAN</v>
          </cell>
          <cell r="C156" t="str">
            <v>AWAK II</v>
          </cell>
          <cell r="D156" t="str">
            <v>BANK MANDIRI</v>
          </cell>
          <cell r="E156" t="str">
            <v>MEDAN LAPANGAN MERDEKA</v>
          </cell>
          <cell r="F156" t="str">
            <v>9000034346057</v>
          </cell>
        </row>
        <row r="157">
          <cell r="B157" t="str">
            <v>M. IRJAN</v>
          </cell>
          <cell r="C157" t="str">
            <v>AWAK II</v>
          </cell>
          <cell r="D157" t="str">
            <v>BANK MANDIRI</v>
          </cell>
          <cell r="E157" t="str">
            <v>MEDAN LAPANGAN MERDEKA</v>
          </cell>
          <cell r="F157">
            <v>1060011218727</v>
          </cell>
        </row>
        <row r="158">
          <cell r="B158" t="str">
            <v>M. JEFRY</v>
          </cell>
          <cell r="C158" t="str">
            <v>AWAK II</v>
          </cell>
          <cell r="D158" t="str">
            <v>BANK MANDIRI</v>
          </cell>
          <cell r="E158" t="str">
            <v>MEDAN LAPANGAN MERDEKA</v>
          </cell>
          <cell r="F158" t="str">
            <v>9000034348848</v>
          </cell>
        </row>
        <row r="159">
          <cell r="B159" t="str">
            <v>M. MUSLIM</v>
          </cell>
          <cell r="C159" t="str">
            <v>AWAK II</v>
          </cell>
          <cell r="D159" t="str">
            <v>BANK MANDIRI</v>
          </cell>
          <cell r="E159" t="str">
            <v>MEDAN LAPANGAN MERDEKA</v>
          </cell>
          <cell r="F159" t="str">
            <v>106-0011241703</v>
          </cell>
        </row>
        <row r="160">
          <cell r="B160" t="str">
            <v>MANAPAR SIHOTANG</v>
          </cell>
          <cell r="C160" t="str">
            <v>AWAK II</v>
          </cell>
          <cell r="D160" t="str">
            <v>BANK MANDIRI</v>
          </cell>
          <cell r="E160" t="str">
            <v>MEDAN LAPANGAN MERDEKA</v>
          </cell>
          <cell r="F160" t="str">
            <v>106-0011235812</v>
          </cell>
        </row>
        <row r="161">
          <cell r="B161" t="str">
            <v>MANAPIN SIREGAR</v>
          </cell>
          <cell r="C161" t="str">
            <v>AWAK II</v>
          </cell>
          <cell r="D161" t="str">
            <v>BANK MANDIRI</v>
          </cell>
          <cell r="E161" t="str">
            <v>MEDAN LAPANGAN MERDEKA</v>
          </cell>
          <cell r="F161" t="str">
            <v>1060011708784</v>
          </cell>
        </row>
        <row r="162">
          <cell r="B162" t="str">
            <v>MANGARA TOGI BS TAMBUNAN</v>
          </cell>
          <cell r="C162" t="str">
            <v>AWAK II</v>
          </cell>
          <cell r="D162" t="str">
            <v>BANK MANDIRI</v>
          </cell>
          <cell r="E162" t="str">
            <v>MEDAN LAPANGAN MERDEKA</v>
          </cell>
          <cell r="F162">
            <v>1060011212381</v>
          </cell>
        </row>
        <row r="163">
          <cell r="B163" t="str">
            <v>MARUDUT SITORUS</v>
          </cell>
          <cell r="C163" t="str">
            <v>AWAK II</v>
          </cell>
          <cell r="D163" t="str">
            <v>BANK MANDIRI</v>
          </cell>
          <cell r="E163" t="str">
            <v>MEDAN LAPANGAN MERDEKA</v>
          </cell>
          <cell r="F163" t="str">
            <v>106-0011236125</v>
          </cell>
        </row>
        <row r="164">
          <cell r="B164" t="str">
            <v>MARWANSYAH</v>
          </cell>
          <cell r="C164" t="str">
            <v>AWAK II</v>
          </cell>
          <cell r="D164" t="str">
            <v>BANK MANDIRI</v>
          </cell>
          <cell r="E164" t="str">
            <v>MEDAN LAPANGAN MERDEKA</v>
          </cell>
          <cell r="F164">
            <v>1060007879862</v>
          </cell>
        </row>
        <row r="165">
          <cell r="B165" t="str">
            <v>MHD. KHAIRULLAH</v>
          </cell>
          <cell r="C165" t="str">
            <v>AWAK II</v>
          </cell>
          <cell r="D165" t="str">
            <v>BANK MANDIRI</v>
          </cell>
          <cell r="E165" t="str">
            <v>MEDAN LAPANGAN MERDEKA</v>
          </cell>
          <cell r="F165">
            <v>1060011241778</v>
          </cell>
        </row>
        <row r="166">
          <cell r="B166" t="str">
            <v>MIDUK ARTA PASARIBU</v>
          </cell>
          <cell r="C166" t="str">
            <v>AWAK II</v>
          </cell>
          <cell r="D166" t="str">
            <v>BANK MANDIRI</v>
          </cell>
          <cell r="E166" t="str">
            <v>MEDAN LAPANGAN MERDEKA</v>
          </cell>
          <cell r="F166" t="str">
            <v>9000034348830</v>
          </cell>
        </row>
        <row r="167">
          <cell r="B167" t="str">
            <v>MINTAR MARUHUM TOGATOROP</v>
          </cell>
          <cell r="C167" t="str">
            <v>AWAK II</v>
          </cell>
          <cell r="D167" t="str">
            <v>BANK MANDIRI</v>
          </cell>
          <cell r="E167" t="str">
            <v>MEDAN LAPANGAN MERDEKA</v>
          </cell>
          <cell r="F167">
            <v>1060011215426</v>
          </cell>
        </row>
        <row r="168">
          <cell r="B168" t="str">
            <v>MOSES SIMAMORA</v>
          </cell>
          <cell r="C168" t="str">
            <v>AWAK II</v>
          </cell>
          <cell r="D168" t="str">
            <v>BANK MANDIRI</v>
          </cell>
          <cell r="E168" t="str">
            <v>MEDAN LAPANGAN MERDEKA</v>
          </cell>
          <cell r="F168" t="str">
            <v>900-0017723710</v>
          </cell>
        </row>
        <row r="169">
          <cell r="B169" t="str">
            <v>MOTTO LUBIS</v>
          </cell>
          <cell r="C169" t="str">
            <v>AWAK II</v>
          </cell>
          <cell r="D169" t="str">
            <v>BANK MANDIRI</v>
          </cell>
          <cell r="E169" t="str">
            <v>MEDAN LAPANGAN MERDEKA</v>
          </cell>
          <cell r="F169" t="str">
            <v>106-0011235556</v>
          </cell>
        </row>
        <row r="170">
          <cell r="B170" t="str">
            <v>MUHAMMAD ALI USALLI</v>
          </cell>
          <cell r="C170" t="str">
            <v>AWAK II</v>
          </cell>
          <cell r="D170" t="str">
            <v>BANK MANDIRI</v>
          </cell>
          <cell r="E170" t="str">
            <v>MEDAN LAPANGAN MERDEKA</v>
          </cell>
          <cell r="F170" t="str">
            <v>106-0011235911</v>
          </cell>
        </row>
        <row r="171">
          <cell r="B171" t="str">
            <v>MUHAMMAD DAVID</v>
          </cell>
          <cell r="C171" t="str">
            <v>AWAK II</v>
          </cell>
          <cell r="D171" t="str">
            <v>BANK MANDIRI</v>
          </cell>
          <cell r="E171" t="str">
            <v>MEDAN LAPANGAN MERDEKA</v>
          </cell>
          <cell r="F171">
            <v>1060011214395</v>
          </cell>
        </row>
        <row r="172">
          <cell r="B172" t="str">
            <v>MUHAMMAD IKHSAN</v>
          </cell>
          <cell r="C172" t="str">
            <v>AWAK II</v>
          </cell>
          <cell r="D172" t="str">
            <v>BANK MANDIRI</v>
          </cell>
          <cell r="E172" t="str">
            <v>MEDAN LAPANGAN MERDEKA</v>
          </cell>
          <cell r="F172" t="str">
            <v>106-0011237347</v>
          </cell>
        </row>
        <row r="173">
          <cell r="B173" t="str">
            <v>MUHAMMAD SYAFRI</v>
          </cell>
          <cell r="C173" t="str">
            <v>AWAK II</v>
          </cell>
          <cell r="D173" t="str">
            <v>BANK MANDIRI</v>
          </cell>
          <cell r="E173" t="str">
            <v>MEDAN LAPANGAN MERDEKA</v>
          </cell>
          <cell r="F173" t="str">
            <v>106-0011263541</v>
          </cell>
        </row>
        <row r="174">
          <cell r="B174" t="str">
            <v>MUHAMMAD TAUFIK</v>
          </cell>
          <cell r="C174" t="str">
            <v>AWAK II</v>
          </cell>
          <cell r="D174" t="str">
            <v>BANK MANDIRI</v>
          </cell>
          <cell r="E174" t="str">
            <v>MEDAN LAPANGAN MERDEKA</v>
          </cell>
          <cell r="F174" t="str">
            <v>106-0011236596</v>
          </cell>
        </row>
        <row r="175">
          <cell r="B175" t="str">
            <v>MUHATIR HAMDANI</v>
          </cell>
          <cell r="C175" t="str">
            <v>AWAK II</v>
          </cell>
          <cell r="D175" t="str">
            <v>BANK MANDIRI</v>
          </cell>
          <cell r="E175" t="str">
            <v>MEDAN LAPANGAN MERDEKA</v>
          </cell>
          <cell r="F175" t="str">
            <v>106-0011238501</v>
          </cell>
        </row>
        <row r="176">
          <cell r="B176" t="str">
            <v>MUKHLIS</v>
          </cell>
          <cell r="C176" t="str">
            <v>AWAK II</v>
          </cell>
          <cell r="D176" t="str">
            <v>BANK MANDIRI</v>
          </cell>
          <cell r="E176" t="str">
            <v>MEDAN LAPANGAN MERDEKA</v>
          </cell>
          <cell r="F176" t="str">
            <v>10600 10814351</v>
          </cell>
        </row>
        <row r="177">
          <cell r="B177" t="str">
            <v>MULIANTO</v>
          </cell>
          <cell r="C177" t="str">
            <v>AWAK II</v>
          </cell>
          <cell r="D177" t="str">
            <v>BANK MANDIRI</v>
          </cell>
          <cell r="E177" t="str">
            <v>MEDAN LAPANGAN MERDEKA</v>
          </cell>
          <cell r="F177" t="str">
            <v>106-0011236190</v>
          </cell>
        </row>
        <row r="178">
          <cell r="B178" t="str">
            <v>MULYADI</v>
          </cell>
          <cell r="C178" t="str">
            <v>AWAK II</v>
          </cell>
          <cell r="D178" t="str">
            <v>BANK MANDIRI</v>
          </cell>
          <cell r="E178" t="str">
            <v>MEDAN LAPANGAN MERDEKA</v>
          </cell>
          <cell r="F178">
            <v>1060011238568</v>
          </cell>
        </row>
        <row r="179">
          <cell r="B179" t="str">
            <v>NANANG HIDAYAT</v>
          </cell>
          <cell r="C179" t="str">
            <v>AWAK II</v>
          </cell>
          <cell r="D179" t="str">
            <v>BANK MANDIRI</v>
          </cell>
          <cell r="E179" t="str">
            <v>MEDAN LAPANGAN MERDEKA</v>
          </cell>
          <cell r="F179" t="str">
            <v>106-0011235820</v>
          </cell>
        </row>
        <row r="180">
          <cell r="B180" t="str">
            <v>NGADIRUN</v>
          </cell>
          <cell r="C180" t="str">
            <v>AWAK II</v>
          </cell>
          <cell r="D180" t="str">
            <v>BANK MANDIRI</v>
          </cell>
          <cell r="E180" t="str">
            <v>MEDAN LAPANGAN MERDEKA</v>
          </cell>
          <cell r="F180" t="str">
            <v>1060005344786</v>
          </cell>
        </row>
        <row r="181">
          <cell r="B181" t="str">
            <v>OCTO NURAHMAN</v>
          </cell>
          <cell r="C181" t="str">
            <v>AWAK II</v>
          </cell>
          <cell r="D181" t="str">
            <v>BANK MANDIRI</v>
          </cell>
          <cell r="E181" t="str">
            <v>MEDAN LAPANGAN MERDEKA</v>
          </cell>
          <cell r="F181">
            <v>1060011241828</v>
          </cell>
        </row>
        <row r="182">
          <cell r="B182" t="str">
            <v>PAHALA SEMBIRING</v>
          </cell>
          <cell r="C182" t="str">
            <v>AWAK II</v>
          </cell>
          <cell r="D182" t="str">
            <v>BANK MANDIRI</v>
          </cell>
          <cell r="E182" t="str">
            <v>MEDAN LAPANGAN MERDEKA</v>
          </cell>
          <cell r="F182" t="str">
            <v>9000034348822</v>
          </cell>
        </row>
        <row r="183">
          <cell r="B183" t="str">
            <v>PARAGUS V.R SIMANJUNTAK</v>
          </cell>
          <cell r="C183" t="str">
            <v>AWAK II</v>
          </cell>
          <cell r="D183" t="str">
            <v>BANK MANDIRI</v>
          </cell>
          <cell r="E183" t="str">
            <v>MEDAN LAPANGAN MERDEKA</v>
          </cell>
          <cell r="F183" t="str">
            <v>9000034348814</v>
          </cell>
        </row>
        <row r="184">
          <cell r="B184" t="str">
            <v>PARULIAN TAMBUNAN</v>
          </cell>
          <cell r="C184" t="str">
            <v>AWAK II</v>
          </cell>
          <cell r="D184" t="str">
            <v>BANK MANDIRI</v>
          </cell>
          <cell r="E184" t="str">
            <v>MEDAN LAPANGAN MERDEKA</v>
          </cell>
          <cell r="F184" t="str">
            <v>106-0011236331</v>
          </cell>
        </row>
        <row r="185">
          <cell r="B185" t="str">
            <v>PENDI NAINGGOLAN</v>
          </cell>
          <cell r="C185" t="str">
            <v>AWAK II</v>
          </cell>
          <cell r="D185" t="str">
            <v>BANK MANDIRI</v>
          </cell>
          <cell r="E185" t="str">
            <v>MEDAN LAPANGAN MERDEKA</v>
          </cell>
          <cell r="F185" t="str">
            <v>106-0011244616</v>
          </cell>
        </row>
        <row r="186">
          <cell r="B186" t="str">
            <v>PUTRA HARTONO NABABAN</v>
          </cell>
          <cell r="C186" t="str">
            <v>AWAK II</v>
          </cell>
          <cell r="D186" t="str">
            <v>BANK MANDIRI</v>
          </cell>
          <cell r="E186" t="str">
            <v>MEDAN LAPANGAN MERDEKA</v>
          </cell>
          <cell r="F186" t="str">
            <v>106-0011236489</v>
          </cell>
        </row>
        <row r="187">
          <cell r="B187" t="str">
            <v>RAHMAD ROHIDAN</v>
          </cell>
          <cell r="C187" t="str">
            <v>AWAK II</v>
          </cell>
          <cell r="D187" t="str">
            <v>BANK MANDIRI</v>
          </cell>
          <cell r="E187" t="str">
            <v>MEDAN LAPANGAN MERDEKA</v>
          </cell>
          <cell r="F187" t="str">
            <v>106-0011215384</v>
          </cell>
        </row>
        <row r="188">
          <cell r="B188" t="str">
            <v>RAMLAN</v>
          </cell>
          <cell r="C188" t="str">
            <v>AWAK II</v>
          </cell>
          <cell r="D188" t="str">
            <v>BANK MANDIRI</v>
          </cell>
          <cell r="E188" t="str">
            <v>MEDAN LAPANGAN MERDEKA</v>
          </cell>
          <cell r="F188">
            <v>1060005340883</v>
          </cell>
        </row>
        <row r="189">
          <cell r="B189" t="str">
            <v>REZA NUGRAHA</v>
          </cell>
          <cell r="C189" t="str">
            <v>AWAK II</v>
          </cell>
          <cell r="D189" t="str">
            <v>BANK MANDIRI</v>
          </cell>
          <cell r="E189" t="str">
            <v>MEDAN LAPANGAN MERDEKA</v>
          </cell>
          <cell r="F189" t="str">
            <v>106-0011235028</v>
          </cell>
        </row>
        <row r="190">
          <cell r="B190" t="str">
            <v>Rian Hanafi</v>
          </cell>
          <cell r="C190" t="str">
            <v>AWAK II/Training</v>
          </cell>
          <cell r="D190" t="str">
            <v>BANK MANDIRI</v>
          </cell>
          <cell r="E190" t="str">
            <v>MEDAN LAPANGAN MERDEKA</v>
          </cell>
          <cell r="F190" t="str">
            <v>106-00-1181629-8</v>
          </cell>
        </row>
        <row r="191">
          <cell r="B191" t="str">
            <v>RICO F BANJARNAHOR</v>
          </cell>
          <cell r="C191" t="str">
            <v>AWAK II</v>
          </cell>
          <cell r="D191" t="str">
            <v>BANK MANDIRI</v>
          </cell>
          <cell r="E191" t="str">
            <v>MEDAN LAPANGAN MERDEKA</v>
          </cell>
          <cell r="F191">
            <v>1060011221697</v>
          </cell>
        </row>
        <row r="192">
          <cell r="B192" t="str">
            <v>RIJAL PANAHATAN SILABAN</v>
          </cell>
          <cell r="C192" t="str">
            <v>AWAK II</v>
          </cell>
          <cell r="D192" t="str">
            <v>BANK MANDIRI</v>
          </cell>
          <cell r="E192" t="str">
            <v>MEDAN LAPANGAN MERDEKA</v>
          </cell>
          <cell r="F192" t="str">
            <v>1060011710806</v>
          </cell>
        </row>
        <row r="193">
          <cell r="B193" t="str">
            <v>RINTO F. TUMEANG</v>
          </cell>
          <cell r="C193" t="str">
            <v>AWAK II</v>
          </cell>
          <cell r="D193" t="str">
            <v>BANK MANDIRI</v>
          </cell>
          <cell r="E193" t="str">
            <v>MEDAN LAPANGAN MERDEKA</v>
          </cell>
          <cell r="F193" t="str">
            <v>106-0011225417</v>
          </cell>
        </row>
        <row r="194">
          <cell r="B194" t="str">
            <v>RISWAN</v>
          </cell>
          <cell r="C194" t="str">
            <v>AWAK II</v>
          </cell>
          <cell r="D194" t="str">
            <v>BANK MANDIRI</v>
          </cell>
          <cell r="E194" t="str">
            <v>MEDAN LAPANGAN MERDEKA</v>
          </cell>
          <cell r="F194">
            <v>1060011220087</v>
          </cell>
        </row>
        <row r="195">
          <cell r="B195" t="str">
            <v>RIVAI MARBUN</v>
          </cell>
          <cell r="C195" t="str">
            <v>AWAK II</v>
          </cell>
          <cell r="D195" t="str">
            <v>BANK MANDIRI</v>
          </cell>
          <cell r="E195" t="str">
            <v>MEDAN LAPANGAN MERDEKA</v>
          </cell>
          <cell r="F195" t="str">
            <v>9000034348806</v>
          </cell>
        </row>
        <row r="196">
          <cell r="B196" t="str">
            <v>RIWAN SELAMAT</v>
          </cell>
          <cell r="C196" t="str">
            <v>AWAK II</v>
          </cell>
          <cell r="D196" t="str">
            <v>BANK MANDIRI</v>
          </cell>
          <cell r="E196" t="str">
            <v>MEDAN LAPANGAN MERDEKA</v>
          </cell>
          <cell r="F196" t="str">
            <v>9000034348798</v>
          </cell>
        </row>
        <row r="197">
          <cell r="B197" t="str">
            <v>RIZAL RUSADI</v>
          </cell>
          <cell r="C197" t="str">
            <v>AWAK II</v>
          </cell>
          <cell r="D197" t="str">
            <v>BANK MANDIRI</v>
          </cell>
          <cell r="E197" t="str">
            <v>MEDAN LAPANGAN MERDEKA</v>
          </cell>
          <cell r="F197" t="str">
            <v>106-0011241729</v>
          </cell>
        </row>
        <row r="198">
          <cell r="B198" t="str">
            <v>ROBBY PRAMANA</v>
          </cell>
          <cell r="C198" t="str">
            <v>AWAK II</v>
          </cell>
          <cell r="D198" t="str">
            <v>BANK MANDIRI</v>
          </cell>
          <cell r="E198" t="str">
            <v>MEDAN LAPANGAN MERDEKA</v>
          </cell>
          <cell r="F198" t="str">
            <v>900-0034346388</v>
          </cell>
        </row>
        <row r="199">
          <cell r="B199" t="str">
            <v>ROY MARADONGAN SIRAIT</v>
          </cell>
          <cell r="C199" t="str">
            <v>AWAK II</v>
          </cell>
          <cell r="D199" t="str">
            <v>BANK MANDIRI</v>
          </cell>
          <cell r="E199" t="str">
            <v>MEDAN LAPANGAN MERDEKA</v>
          </cell>
          <cell r="F199" t="str">
            <v>9000034348780</v>
          </cell>
        </row>
        <row r="200">
          <cell r="B200" t="str">
            <v>RUDIANTO</v>
          </cell>
          <cell r="C200" t="str">
            <v>AWAK II</v>
          </cell>
          <cell r="D200" t="str">
            <v>BANK MANDIRI</v>
          </cell>
          <cell r="E200" t="str">
            <v>MEDAN LAPANGAN MERDEKA</v>
          </cell>
          <cell r="F200" t="str">
            <v>106-0011263467</v>
          </cell>
        </row>
        <row r="201">
          <cell r="B201" t="str">
            <v>Sabam Silalahi</v>
          </cell>
          <cell r="C201" t="str">
            <v>AWAK II/Training</v>
          </cell>
          <cell r="D201" t="str">
            <v>BANK MANDIRI</v>
          </cell>
          <cell r="E201" t="str">
            <v>MEDAN LAPANGAN MERDEKA</v>
          </cell>
          <cell r="F201" t="str">
            <v>900-00-2282161-6</v>
          </cell>
        </row>
        <row r="202">
          <cell r="B202" t="str">
            <v>SAHAT M. NABABAN</v>
          </cell>
          <cell r="C202" t="str">
            <v>AWAK II</v>
          </cell>
          <cell r="D202" t="str">
            <v>BANK MANDIRI</v>
          </cell>
          <cell r="E202" t="str">
            <v>MEDAN LAPANGAN MERDEKA</v>
          </cell>
          <cell r="F202" t="str">
            <v>106-0011235440</v>
          </cell>
        </row>
        <row r="203">
          <cell r="B203" t="str">
            <v>Sahrizal</v>
          </cell>
          <cell r="C203" t="str">
            <v>AWAK II</v>
          </cell>
          <cell r="D203" t="str">
            <v>BANK MANDIRI</v>
          </cell>
          <cell r="E203" t="str">
            <v>MEDAN LAPANGAN MERDEKA</v>
          </cell>
          <cell r="F203">
            <v>1060011232165</v>
          </cell>
        </row>
        <row r="204">
          <cell r="B204" t="str">
            <v>SAHRUZAR HASIBUAN</v>
          </cell>
          <cell r="C204" t="str">
            <v>AWAK II</v>
          </cell>
          <cell r="D204" t="str">
            <v>BANK MANDIRI</v>
          </cell>
          <cell r="E204" t="str">
            <v>MEDAN LAPANGAN MERDEKA</v>
          </cell>
          <cell r="F204" t="str">
            <v>106-0011263459</v>
          </cell>
        </row>
        <row r="205">
          <cell r="B205" t="str">
            <v>SAMSUL BAHRI PAIMUN</v>
          </cell>
          <cell r="C205" t="str">
            <v>AWAK II</v>
          </cell>
          <cell r="D205" t="str">
            <v>BANK MANDIRI</v>
          </cell>
          <cell r="E205" t="str">
            <v>MEDAN LAPANGAN MERDEKA</v>
          </cell>
          <cell r="F205" t="str">
            <v>106-0011235994</v>
          </cell>
        </row>
        <row r="206">
          <cell r="B206" t="str">
            <v>Sanfri Sihombing</v>
          </cell>
          <cell r="C206" t="str">
            <v>AWAK II</v>
          </cell>
          <cell r="D206" t="str">
            <v>BANK MANDIRI</v>
          </cell>
          <cell r="E206" t="str">
            <v>MEDAN LAPANGAN MERDEKA</v>
          </cell>
          <cell r="F206" t="str">
            <v>900-0015936629</v>
          </cell>
        </row>
        <row r="207">
          <cell r="B207" t="str">
            <v>SAPARUDDIN</v>
          </cell>
          <cell r="C207" t="str">
            <v>AWAK II</v>
          </cell>
          <cell r="D207" t="str">
            <v>BANK MANDIRI</v>
          </cell>
          <cell r="E207" t="str">
            <v>MEDAN LAPANGAN MERDEKA</v>
          </cell>
          <cell r="F207" t="str">
            <v>106-0011235648</v>
          </cell>
        </row>
        <row r="208">
          <cell r="B208" t="str">
            <v>SARLAN SITOHANG</v>
          </cell>
          <cell r="C208" t="str">
            <v>AWAK II</v>
          </cell>
          <cell r="D208" t="str">
            <v>BANK MANDIRI</v>
          </cell>
          <cell r="E208" t="str">
            <v>MEDAN LAPANGAN MERDEKA</v>
          </cell>
          <cell r="F208" t="str">
            <v>9000034348889</v>
          </cell>
        </row>
        <row r="209">
          <cell r="B209" t="str">
            <v>SOTAN SAMOSIR</v>
          </cell>
          <cell r="C209" t="str">
            <v>AWAK II</v>
          </cell>
          <cell r="D209" t="str">
            <v>BANK MANDIRI</v>
          </cell>
          <cell r="E209" t="str">
            <v>MEDAN LAPANGAN MERDEKA</v>
          </cell>
          <cell r="F209" t="str">
            <v>90000 17723884</v>
          </cell>
        </row>
        <row r="210">
          <cell r="B210" t="str">
            <v>SOPIAN TARIGAN</v>
          </cell>
          <cell r="C210" t="str">
            <v>AWAK II</v>
          </cell>
          <cell r="D210" t="str">
            <v>BANK MANDIRI</v>
          </cell>
          <cell r="E210" t="str">
            <v>MEDAN LAPANGAN MERDEKA</v>
          </cell>
          <cell r="F210" t="str">
            <v>9000034346107</v>
          </cell>
        </row>
        <row r="211">
          <cell r="B211" t="str">
            <v>SUDARLIN</v>
          </cell>
          <cell r="C211" t="str">
            <v>AWAK II</v>
          </cell>
          <cell r="D211" t="str">
            <v>BANK MANDIRI</v>
          </cell>
          <cell r="E211" t="str">
            <v>MEDAN LAPANGAN MERDEKA</v>
          </cell>
          <cell r="F211" t="str">
            <v>1070006032561</v>
          </cell>
        </row>
        <row r="212">
          <cell r="B212" t="str">
            <v>SUDARTO</v>
          </cell>
          <cell r="C212" t="str">
            <v>AWAK II</v>
          </cell>
          <cell r="D212" t="str">
            <v>BANK MANDIRI</v>
          </cell>
          <cell r="E212" t="str">
            <v>MEDAN LAPANGAN MERDEKA</v>
          </cell>
          <cell r="F212" t="str">
            <v>106-0011238634</v>
          </cell>
        </row>
        <row r="213">
          <cell r="B213" t="str">
            <v>SUGI RIADI</v>
          </cell>
          <cell r="C213" t="str">
            <v>AWAK II</v>
          </cell>
          <cell r="D213" t="str">
            <v>BANK MANDIRI</v>
          </cell>
          <cell r="E213" t="str">
            <v>MEDAN LAPANGAN MERDEKA</v>
          </cell>
          <cell r="F213">
            <v>1060007789210</v>
          </cell>
        </row>
        <row r="214">
          <cell r="B214" t="str">
            <v>SUGIRAN</v>
          </cell>
          <cell r="C214" t="str">
            <v>AWAK II</v>
          </cell>
          <cell r="D214" t="str">
            <v>BANK MANDIRI</v>
          </cell>
          <cell r="E214" t="str">
            <v>MEDAN LAPANGAN MERDEKA</v>
          </cell>
          <cell r="F214">
            <v>1060005345700</v>
          </cell>
        </row>
        <row r="215">
          <cell r="B215" t="str">
            <v>SUNARTO -74</v>
          </cell>
          <cell r="C215" t="str">
            <v>AWAK II</v>
          </cell>
          <cell r="D215" t="str">
            <v>BANK MANDIRI</v>
          </cell>
          <cell r="E215" t="str">
            <v>MEDAN LAPANGAN MERDEKA</v>
          </cell>
          <cell r="F215" t="str">
            <v>106-0011263590</v>
          </cell>
        </row>
        <row r="216">
          <cell r="B216" t="str">
            <v>SUPRI ARIANTO</v>
          </cell>
          <cell r="C216" t="str">
            <v>AWAK II</v>
          </cell>
          <cell r="D216" t="str">
            <v>BANK MANDIRI</v>
          </cell>
          <cell r="E216" t="str">
            <v>MEDAN LAPANGAN MERDEKA</v>
          </cell>
          <cell r="F216">
            <v>1060011238550</v>
          </cell>
        </row>
        <row r="217">
          <cell r="B217" t="str">
            <v>SUROWO</v>
          </cell>
          <cell r="C217" t="str">
            <v>AWAK II</v>
          </cell>
          <cell r="D217" t="str">
            <v>BANK MANDIRI</v>
          </cell>
          <cell r="E217" t="str">
            <v>MEDAN LAPANGAN MERDEKA</v>
          </cell>
          <cell r="F217" t="str">
            <v>106-0011279257</v>
          </cell>
        </row>
        <row r="218">
          <cell r="B218" t="str">
            <v>SUSANTO</v>
          </cell>
          <cell r="C218" t="str">
            <v>AWAK II</v>
          </cell>
          <cell r="D218" t="str">
            <v>BANK MANDIRI</v>
          </cell>
          <cell r="E218" t="str">
            <v>MEDAN LAPANGAN MERDEKA</v>
          </cell>
          <cell r="F218">
            <v>1060011212324</v>
          </cell>
        </row>
        <row r="219">
          <cell r="B219" t="str">
            <v>SUWANDI</v>
          </cell>
          <cell r="C219" t="str">
            <v>AWAK II</v>
          </cell>
          <cell r="D219" t="str">
            <v>BANK MANDIRI</v>
          </cell>
          <cell r="E219" t="str">
            <v>MEDAN LAPANGAN MERDEKA</v>
          </cell>
          <cell r="F219" t="str">
            <v>1060011702464</v>
          </cell>
        </row>
        <row r="220">
          <cell r="B220" t="str">
            <v>SUYONO</v>
          </cell>
          <cell r="C220" t="str">
            <v>AWAK II</v>
          </cell>
          <cell r="D220" t="str">
            <v>BANK MANDIRI</v>
          </cell>
          <cell r="E220" t="str">
            <v>MEDAN LAPANGAN MERDEKA</v>
          </cell>
          <cell r="F220" t="str">
            <v>106-0011236620</v>
          </cell>
        </row>
        <row r="221">
          <cell r="B221" t="str">
            <v>SYAFARUDDIN KAJOL</v>
          </cell>
          <cell r="C221" t="str">
            <v>AWAK II</v>
          </cell>
          <cell r="D221" t="str">
            <v>BANK MANDIRI</v>
          </cell>
          <cell r="E221" t="str">
            <v>MEDAN LAPANGAN MERDEKA</v>
          </cell>
          <cell r="F221" t="str">
            <v>106-0011237289</v>
          </cell>
        </row>
        <row r="222">
          <cell r="B222" t="str">
            <v>SYAFRIADI HARAHAP</v>
          </cell>
          <cell r="C222" t="str">
            <v>AWAK II</v>
          </cell>
          <cell r="D222" t="str">
            <v>BANK MANDIRI</v>
          </cell>
          <cell r="E222" t="str">
            <v>MEDAN LAPANGAN MERDEKA</v>
          </cell>
          <cell r="F222" t="str">
            <v>106-0011266502</v>
          </cell>
        </row>
        <row r="223">
          <cell r="B223" t="str">
            <v>SYAFRIZAL</v>
          </cell>
          <cell r="C223" t="str">
            <v>AWAK II</v>
          </cell>
          <cell r="D223" t="str">
            <v>BANK MANDIRI</v>
          </cell>
          <cell r="E223" t="str">
            <v>MEDAN LAPANGAN MERDEKA</v>
          </cell>
          <cell r="F223" t="str">
            <v>106-0011263533</v>
          </cell>
        </row>
        <row r="224">
          <cell r="B224" t="str">
            <v>SYAHRIAL EFFENDI</v>
          </cell>
          <cell r="C224" t="str">
            <v>AWAK II</v>
          </cell>
          <cell r="D224" t="str">
            <v>BANK MANDIRI</v>
          </cell>
          <cell r="E224" t="str">
            <v>MEDAN LAPANGAN MERDEKA</v>
          </cell>
          <cell r="F224" t="str">
            <v>9000034346115</v>
          </cell>
        </row>
        <row r="225">
          <cell r="B225" t="str">
            <v>SYAHRIZAL LUBIS</v>
          </cell>
          <cell r="C225" t="str">
            <v>AWAK II</v>
          </cell>
          <cell r="D225" t="str">
            <v>BANK MANDIRI</v>
          </cell>
          <cell r="E225" t="str">
            <v>MEDAN LAPANGAN MERDEKA</v>
          </cell>
          <cell r="F225">
            <v>1060007879532</v>
          </cell>
        </row>
        <row r="226">
          <cell r="B226" t="str">
            <v>SYAMSUL BAHRI NUR</v>
          </cell>
          <cell r="C226" t="str">
            <v>AWAK II</v>
          </cell>
          <cell r="D226" t="str">
            <v>BANK MANDIRI</v>
          </cell>
          <cell r="E226" t="str">
            <v>MEDAN LAPANGAN MERDEKA</v>
          </cell>
          <cell r="F226" t="str">
            <v>106-0011235887</v>
          </cell>
        </row>
        <row r="227">
          <cell r="B227" t="str">
            <v>SYAMSUL BENI MARPAUNG</v>
          </cell>
          <cell r="C227" t="str">
            <v>AWAK II</v>
          </cell>
          <cell r="D227" t="str">
            <v>BANK MANDIRI</v>
          </cell>
          <cell r="E227" t="str">
            <v>MEDAN LAPANGAN MERDEKA</v>
          </cell>
          <cell r="F227" t="str">
            <v>9000034346123</v>
          </cell>
        </row>
        <row r="228">
          <cell r="B228" t="str">
            <v>T. NANDA EKA PRIMA</v>
          </cell>
          <cell r="C228" t="str">
            <v>AWAK II</v>
          </cell>
          <cell r="D228" t="str">
            <v>BANK MANDIRI</v>
          </cell>
          <cell r="E228" t="str">
            <v>MEDAN LAPANGAN MERDEKA</v>
          </cell>
          <cell r="F228" t="str">
            <v>106-0011234997</v>
          </cell>
        </row>
        <row r="229">
          <cell r="B229" t="str">
            <v>TARUNA WIJAYA</v>
          </cell>
          <cell r="C229" t="str">
            <v>AWAK II</v>
          </cell>
          <cell r="D229" t="str">
            <v>BANK MANDIRI</v>
          </cell>
          <cell r="E229" t="str">
            <v>MEDAN LAPANGAN MERDEKA</v>
          </cell>
          <cell r="F229" t="str">
            <v>106-0011234948</v>
          </cell>
        </row>
        <row r="230">
          <cell r="B230" t="str">
            <v>THOMAS PANJAITAN</v>
          </cell>
          <cell r="C230" t="str">
            <v>AWAK II</v>
          </cell>
          <cell r="D230" t="str">
            <v>BANK MANDIRI</v>
          </cell>
          <cell r="E230" t="str">
            <v>MEDAN LAPANGAN MERDEKA</v>
          </cell>
          <cell r="F230" t="str">
            <v>9000034342536</v>
          </cell>
        </row>
        <row r="231">
          <cell r="B231" t="str">
            <v>TRI RAMADHANI</v>
          </cell>
          <cell r="C231" t="str">
            <v>AWAK II</v>
          </cell>
          <cell r="D231" t="str">
            <v>BANK MANDIRI</v>
          </cell>
          <cell r="E231" t="str">
            <v>MEDAN LAPANGAN MERDEKA</v>
          </cell>
          <cell r="F231" t="str">
            <v>1060011702431</v>
          </cell>
        </row>
        <row r="232">
          <cell r="B232" t="str">
            <v>TULUS PARTOMUAN TAMBUNAN</v>
          </cell>
          <cell r="C232" t="str">
            <v>AWAK II</v>
          </cell>
          <cell r="D232" t="str">
            <v>BANK MANDIRI</v>
          </cell>
          <cell r="E232" t="str">
            <v>MEDAN LAPANGAN MERDEKA</v>
          </cell>
          <cell r="F232" t="str">
            <v>1050010537789</v>
          </cell>
        </row>
        <row r="233">
          <cell r="B233" t="str">
            <v>TUMIN</v>
          </cell>
          <cell r="C233" t="str">
            <v>AWAK II</v>
          </cell>
          <cell r="D233" t="str">
            <v>BANK MANDIRI</v>
          </cell>
          <cell r="E233" t="str">
            <v>MEDAN LAPANGAN MERDEKA</v>
          </cell>
          <cell r="F233" t="str">
            <v>9000034345950</v>
          </cell>
        </row>
        <row r="234">
          <cell r="B234" t="str">
            <v>TUMPAK M SIMANJUNTAK</v>
          </cell>
          <cell r="C234" t="str">
            <v>AWAK II</v>
          </cell>
          <cell r="D234" t="str">
            <v>BANK MANDIRI</v>
          </cell>
          <cell r="E234" t="str">
            <v>MEDAN LAPANGAN MERDEKA</v>
          </cell>
          <cell r="F234" t="str">
            <v>106-0011215517</v>
          </cell>
        </row>
        <row r="235">
          <cell r="B235" t="str">
            <v>USMAN GUNAWAN</v>
          </cell>
          <cell r="C235" t="str">
            <v>AWAK II</v>
          </cell>
          <cell r="D235" t="str">
            <v>BANK MANDIRI</v>
          </cell>
          <cell r="E235" t="str">
            <v>MEDAN LAPANGAN MERDEKA</v>
          </cell>
          <cell r="F235" t="str">
            <v>106-0011236166</v>
          </cell>
        </row>
        <row r="236">
          <cell r="B236" t="str">
            <v>VIVIC GUNARTO</v>
          </cell>
          <cell r="C236" t="str">
            <v>AWAK II</v>
          </cell>
          <cell r="D236" t="str">
            <v>BANK MANDIRI</v>
          </cell>
          <cell r="E236" t="str">
            <v>MEDAN LAPANGAN MERDEKA</v>
          </cell>
          <cell r="F236">
            <v>1060011220467</v>
          </cell>
        </row>
        <row r="237">
          <cell r="B237" t="str">
            <v>WAHYU HIDAYAT</v>
          </cell>
          <cell r="C237" t="str">
            <v>AWAK II</v>
          </cell>
          <cell r="D237" t="str">
            <v>BANK MANDIRI</v>
          </cell>
          <cell r="E237" t="str">
            <v>MEDAN LAPANGAN MERDEKA</v>
          </cell>
          <cell r="F237">
            <v>1060011214387</v>
          </cell>
        </row>
        <row r="238">
          <cell r="B238" t="str">
            <v>WAHYU PEBRIANTO</v>
          </cell>
          <cell r="C238" t="str">
            <v>AWAK II</v>
          </cell>
          <cell r="D238" t="str">
            <v>BANK MANDIRI</v>
          </cell>
          <cell r="E238" t="str">
            <v>MEDAN LAPANGAN MERDEKA</v>
          </cell>
          <cell r="F238" t="str">
            <v>106-0011236497</v>
          </cell>
        </row>
        <row r="239">
          <cell r="B239" t="str">
            <v>WANDI IRAWAN</v>
          </cell>
          <cell r="C239" t="str">
            <v>AWAK II</v>
          </cell>
          <cell r="D239" t="str">
            <v>BANK MANDIRI</v>
          </cell>
          <cell r="E239" t="str">
            <v>MEDAN LAPANGAN MERDEKA</v>
          </cell>
          <cell r="F239" t="str">
            <v>9000034345935</v>
          </cell>
        </row>
        <row r="240">
          <cell r="B240" t="str">
            <v>WISNU</v>
          </cell>
          <cell r="C240" t="str">
            <v>AWAK II</v>
          </cell>
          <cell r="D240" t="str">
            <v>BANK MANDIRI</v>
          </cell>
          <cell r="E240" t="str">
            <v>MEDAN LAPANGAN MERDEKA</v>
          </cell>
          <cell r="F240" t="str">
            <v>106-0011236950</v>
          </cell>
        </row>
        <row r="241">
          <cell r="B241" t="str">
            <v>YUDI HARNADI</v>
          </cell>
          <cell r="C241" t="str">
            <v>AWAK II</v>
          </cell>
          <cell r="D241" t="str">
            <v>BANK MANDIRI</v>
          </cell>
          <cell r="E241" t="str">
            <v>MEDAN LAPANGAN MERDEKA</v>
          </cell>
          <cell r="F241" t="str">
            <v>106-0011238626</v>
          </cell>
        </row>
        <row r="242">
          <cell r="B242" t="str">
            <v>ZAINAL ABIDIN SAMAD</v>
          </cell>
          <cell r="C242" t="str">
            <v>AWAK II</v>
          </cell>
          <cell r="D242" t="str">
            <v>BANK MANDIRI</v>
          </cell>
          <cell r="E242" t="str">
            <v>MEDAN LAPANGAN MERDEKA</v>
          </cell>
          <cell r="F242" t="str">
            <v>1060011248302</v>
          </cell>
        </row>
        <row r="243">
          <cell r="B243" t="str">
            <v>ZAINAL ARIFIN NST.</v>
          </cell>
          <cell r="C243" t="str">
            <v>AWAK II</v>
          </cell>
          <cell r="D243" t="str">
            <v>BANK MANDIRI</v>
          </cell>
          <cell r="E243" t="str">
            <v>MEDAN LAPANGAN MERDEKA</v>
          </cell>
          <cell r="F243" t="str">
            <v>106-0011235176</v>
          </cell>
        </row>
        <row r="244">
          <cell r="B244" t="str">
            <v>ZULHAM NST</v>
          </cell>
          <cell r="C244" t="str">
            <v>AWAK II</v>
          </cell>
          <cell r="D244" t="str">
            <v>BANK MANDIRI</v>
          </cell>
          <cell r="E244" t="str">
            <v>MEDAN LAPANGAN MERDEKA</v>
          </cell>
          <cell r="F244" t="str">
            <v>106-0011263046</v>
          </cell>
        </row>
        <row r="245">
          <cell r="B245" t="str">
            <v>ABDULLAH</v>
          </cell>
          <cell r="C245" t="str">
            <v>AWAK I 24 KL</v>
          </cell>
          <cell r="D245" t="str">
            <v>BANK MANDIRI</v>
          </cell>
          <cell r="E245" t="str">
            <v>MEDAN LAPANGAN MERDEKA</v>
          </cell>
          <cell r="F245">
            <v>1060011217331</v>
          </cell>
        </row>
        <row r="246">
          <cell r="B246" t="str">
            <v>ADI PANGGABEAN</v>
          </cell>
          <cell r="C246" t="str">
            <v>AWAK I 24 KL</v>
          </cell>
          <cell r="D246" t="str">
            <v>BANK MANDIRI</v>
          </cell>
          <cell r="E246" t="str">
            <v>MEDAN LAPANGAN MERDEKA</v>
          </cell>
          <cell r="F246" t="str">
            <v>106-0011225474</v>
          </cell>
        </row>
        <row r="247">
          <cell r="B247" t="str">
            <v>AHMAD ZAILANI T.</v>
          </cell>
          <cell r="C247" t="str">
            <v>AWAK I 24 KL</v>
          </cell>
          <cell r="D247" t="str">
            <v>BANK MANDIRI</v>
          </cell>
          <cell r="E247" t="str">
            <v>MEDAN LAPANGAN MERDEKA</v>
          </cell>
          <cell r="F247" t="str">
            <v>106-0011235952</v>
          </cell>
        </row>
        <row r="248">
          <cell r="B248" t="str">
            <v>AMORES MUNTHE</v>
          </cell>
          <cell r="C248" t="str">
            <v>AWAK I 24 KL</v>
          </cell>
          <cell r="D248" t="str">
            <v>BANK MANDIRI</v>
          </cell>
          <cell r="E248" t="str">
            <v>MEDAN LAPANGAN MERDEKA</v>
          </cell>
          <cell r="F248" t="str">
            <v>106-0011241851</v>
          </cell>
        </row>
        <row r="249">
          <cell r="B249" t="str">
            <v>ANAS</v>
          </cell>
          <cell r="C249" t="str">
            <v>AWAK I 24 KL</v>
          </cell>
          <cell r="D249" t="str">
            <v>BANK MANDIRI</v>
          </cell>
          <cell r="E249" t="str">
            <v>MEDAN LAPANGAN MERDEKA</v>
          </cell>
          <cell r="F249" t="str">
            <v>106-0011235986</v>
          </cell>
        </row>
        <row r="250">
          <cell r="B250" t="str">
            <v>ANNAZMI DANIR</v>
          </cell>
          <cell r="C250" t="str">
            <v>AWAK I 24 KL</v>
          </cell>
          <cell r="D250" t="str">
            <v>BANK MANDIRI</v>
          </cell>
          <cell r="E250" t="str">
            <v>MEDAN LAPANGAN MERDEKA</v>
          </cell>
          <cell r="F250">
            <v>1060011248260</v>
          </cell>
        </row>
        <row r="251">
          <cell r="B251" t="str">
            <v>ANTONIUS M.S.</v>
          </cell>
          <cell r="C251" t="str">
            <v>AWAK I 24 KL</v>
          </cell>
          <cell r="D251" t="str">
            <v>BANK MANDIRI</v>
          </cell>
          <cell r="E251" t="str">
            <v>MEDAN LAPANGAN MERDEKA</v>
          </cell>
          <cell r="F251">
            <v>1060011238436</v>
          </cell>
        </row>
        <row r="252">
          <cell r="B252" t="str">
            <v>BAMBANG SURYA M</v>
          </cell>
          <cell r="C252" t="str">
            <v>AWAK I 24 KL</v>
          </cell>
          <cell r="D252" t="str">
            <v>BANK MANDIRI</v>
          </cell>
          <cell r="E252" t="str">
            <v>MEDAN LAPANGAN MERDEKA</v>
          </cell>
          <cell r="F252" t="str">
            <v>106-0011212209</v>
          </cell>
        </row>
        <row r="253">
          <cell r="B253" t="str">
            <v>BENNY SEPTIANUS</v>
          </cell>
          <cell r="C253" t="str">
            <v>AWAK I 24 KL</v>
          </cell>
          <cell r="D253" t="str">
            <v>BANK MANDIRI</v>
          </cell>
          <cell r="E253" t="str">
            <v>MEDAN LAPANGAN MERDEKA</v>
          </cell>
          <cell r="F253" t="str">
            <v>1060010005000</v>
          </cell>
        </row>
        <row r="254">
          <cell r="B254" t="str">
            <v>BERTONI MALAU</v>
          </cell>
          <cell r="C254" t="str">
            <v>AWAK I 24 KL</v>
          </cell>
          <cell r="D254" t="str">
            <v>BANK MANDIRI</v>
          </cell>
          <cell r="E254" t="str">
            <v>MEDAN LAPANGAN MERDEKA</v>
          </cell>
          <cell r="F254" t="str">
            <v>106-0011212068</v>
          </cell>
        </row>
        <row r="255">
          <cell r="B255" t="str">
            <v>CHARLES T. SITANGGANG</v>
          </cell>
          <cell r="C255" t="str">
            <v>AWAK I 24 KL</v>
          </cell>
          <cell r="D255" t="str">
            <v>BANK MANDIRI</v>
          </cell>
          <cell r="E255" t="str">
            <v>MEDAN LAPANGAN MERDEKA</v>
          </cell>
          <cell r="F255">
            <v>1060011237008</v>
          </cell>
        </row>
        <row r="256">
          <cell r="B256" t="str">
            <v>DENSON MANALU</v>
          </cell>
          <cell r="C256" t="str">
            <v>AWAK I 24 KL</v>
          </cell>
          <cell r="D256" t="str">
            <v>BANK MANDIRI</v>
          </cell>
          <cell r="E256" t="str">
            <v>MEDAN LAPANGAN MERDEKA</v>
          </cell>
          <cell r="F256">
            <v>1060005364446</v>
          </cell>
        </row>
        <row r="257">
          <cell r="B257" t="str">
            <v>DORLAN PANGGABEAN</v>
          </cell>
          <cell r="C257" t="str">
            <v>AWAK I 24 KL</v>
          </cell>
          <cell r="D257" t="str">
            <v>BANK MANDIRI</v>
          </cell>
          <cell r="E257" t="str">
            <v>MEDAN LAPANGAN MERDEKA</v>
          </cell>
          <cell r="F257">
            <v>1060005343556</v>
          </cell>
        </row>
        <row r="258">
          <cell r="B258" t="str">
            <v>EFENDI NAINGGOLAN</v>
          </cell>
          <cell r="C258" t="str">
            <v>AWAK I 24 KL</v>
          </cell>
          <cell r="D258" t="str">
            <v>BANK MANDIRI</v>
          </cell>
          <cell r="E258" t="str">
            <v>MEDAN LAPANGAN MERDEKA</v>
          </cell>
          <cell r="F258" t="str">
            <v>1060010001686</v>
          </cell>
        </row>
        <row r="259">
          <cell r="B259" t="str">
            <v>ERWANTO</v>
          </cell>
          <cell r="C259" t="str">
            <v>AWAK I 24 KL</v>
          </cell>
          <cell r="D259" t="str">
            <v>BANK MANDIRI</v>
          </cell>
          <cell r="E259" t="str">
            <v>MEDAN LAPANGAN MERDEKA</v>
          </cell>
          <cell r="F259">
            <v>1060011237131</v>
          </cell>
        </row>
        <row r="260">
          <cell r="B260" t="str">
            <v>GEMBIRA SIRAIT</v>
          </cell>
          <cell r="C260" t="str">
            <v>AWAK I 24 KL</v>
          </cell>
          <cell r="D260" t="str">
            <v>BANK MANDIRI</v>
          </cell>
          <cell r="E260" t="str">
            <v>MEDAN LAPANGAN MERDEKA</v>
          </cell>
          <cell r="F260" t="str">
            <v>106-0011235804</v>
          </cell>
        </row>
        <row r="261">
          <cell r="B261" t="str">
            <v>HANSON</v>
          </cell>
          <cell r="C261" t="str">
            <v>AWAK I 24 KL</v>
          </cell>
          <cell r="D261" t="str">
            <v>BANK MANDIRI</v>
          </cell>
          <cell r="E261" t="str">
            <v>MEDAN LAPANGAN MERDEKA</v>
          </cell>
          <cell r="F261" t="str">
            <v>106-0011244558</v>
          </cell>
        </row>
        <row r="262">
          <cell r="B262" t="str">
            <v>HARI SUSANTO</v>
          </cell>
          <cell r="C262" t="str">
            <v>AWAK I 24 KL</v>
          </cell>
          <cell r="D262" t="str">
            <v>BANK MANDIRI</v>
          </cell>
          <cell r="E262" t="str">
            <v>MEDAN LAPANGAN MERDEKA</v>
          </cell>
          <cell r="F262" t="str">
            <v>106-0009857387</v>
          </cell>
        </row>
        <row r="263">
          <cell r="B263" t="str">
            <v>HENDRI K BERUTU</v>
          </cell>
          <cell r="C263" t="str">
            <v>AWAK I 24 KL</v>
          </cell>
          <cell r="D263" t="str">
            <v>BANK MANDIRI</v>
          </cell>
          <cell r="E263" t="str">
            <v>MEDAN LAPANGAN MERDEKA</v>
          </cell>
          <cell r="F263">
            <v>1050005674027</v>
          </cell>
        </row>
        <row r="264">
          <cell r="B264" t="str">
            <v>HERMANTO JAMBAK</v>
          </cell>
          <cell r="C264" t="str">
            <v>AWAK I 24 KL</v>
          </cell>
          <cell r="D264" t="str">
            <v>BANK MANDIRI</v>
          </cell>
          <cell r="E264" t="str">
            <v>MEDAN LAPANGAN MERDEKA</v>
          </cell>
          <cell r="F264" t="str">
            <v>1070006505707</v>
          </cell>
        </row>
        <row r="265">
          <cell r="B265" t="str">
            <v>JAFAR SIDIK</v>
          </cell>
          <cell r="C265" t="str">
            <v>AWAK I 24 KL</v>
          </cell>
          <cell r="D265" t="str">
            <v>BANK MANDIRI</v>
          </cell>
          <cell r="E265" t="str">
            <v>MEDAN LAPANGAN MERDEKA</v>
          </cell>
          <cell r="F265" t="str">
            <v>106-0011244533</v>
          </cell>
        </row>
        <row r="266">
          <cell r="B266" t="str">
            <v>JAHIDIN A. KARIM</v>
          </cell>
          <cell r="C266" t="str">
            <v>AWAK I 24 KL</v>
          </cell>
          <cell r="D266" t="str">
            <v>BANK MANDIRI</v>
          </cell>
          <cell r="E266" t="str">
            <v>MEDAN LAPANGAN MERDEKA</v>
          </cell>
          <cell r="F266" t="str">
            <v>106-0011235788</v>
          </cell>
        </row>
        <row r="267">
          <cell r="B267" t="str">
            <v>JHON FREDY</v>
          </cell>
          <cell r="C267" t="str">
            <v>AWAK I 24 KL</v>
          </cell>
          <cell r="D267" t="str">
            <v>BANK MANDIRI</v>
          </cell>
          <cell r="E267" t="str">
            <v>MEDAN LAPANGAN MERDEKA</v>
          </cell>
          <cell r="F267">
            <v>1060011212290</v>
          </cell>
        </row>
        <row r="268">
          <cell r="B268" t="str">
            <v>JONI KUSUMA</v>
          </cell>
          <cell r="C268" t="str">
            <v>AWAK I 24 KL</v>
          </cell>
          <cell r="D268" t="str">
            <v>BANK MANDIRI</v>
          </cell>
          <cell r="E268" t="str">
            <v>MEDAN LAPANGAN MERDEKA</v>
          </cell>
          <cell r="F268">
            <v>1060011217307</v>
          </cell>
        </row>
        <row r="269">
          <cell r="B269" t="str">
            <v>JONI SUSANTO NABABAN</v>
          </cell>
          <cell r="C269" t="str">
            <v>AWAK I 24 KL</v>
          </cell>
          <cell r="D269" t="str">
            <v>BANK MANDIRI</v>
          </cell>
          <cell r="E269" t="str">
            <v>MEDAN LAPANGAN MERDEKA</v>
          </cell>
          <cell r="F269" t="str">
            <v>900-0015936579</v>
          </cell>
        </row>
        <row r="270">
          <cell r="B270" t="str">
            <v>JONSON SITANGGANG</v>
          </cell>
          <cell r="C270" t="str">
            <v>AWAK I 24 KL</v>
          </cell>
          <cell r="D270" t="str">
            <v>BANK MANDIRI</v>
          </cell>
          <cell r="E270" t="str">
            <v>MEDAN LAPANGAN MERDEKA</v>
          </cell>
          <cell r="F270" t="str">
            <v>106-0011225581</v>
          </cell>
        </row>
        <row r="271">
          <cell r="B271" t="str">
            <v>JUFRIADI</v>
          </cell>
          <cell r="C271" t="str">
            <v>AWAK I 24 KL</v>
          </cell>
          <cell r="D271" t="str">
            <v>BANK MANDIRI</v>
          </cell>
          <cell r="E271" t="str">
            <v>MEDAN LAPANGAN MERDEKA</v>
          </cell>
          <cell r="F271" t="str">
            <v>106-0011263509</v>
          </cell>
        </row>
        <row r="272">
          <cell r="B272" t="str">
            <v>KETLER ARITONANG</v>
          </cell>
          <cell r="C272" t="str">
            <v>AWAK I 24 KL</v>
          </cell>
          <cell r="D272" t="str">
            <v>BANK MANDIRI</v>
          </cell>
          <cell r="E272" t="str">
            <v>MEDAN LAPANGAN MERDEKA</v>
          </cell>
          <cell r="F272">
            <v>1060005362457</v>
          </cell>
        </row>
        <row r="273">
          <cell r="B273" t="str">
            <v>LAMINGGUS</v>
          </cell>
          <cell r="C273" t="str">
            <v>AWAK I 24 KL</v>
          </cell>
          <cell r="D273" t="str">
            <v>BANK MANDIRI</v>
          </cell>
          <cell r="E273" t="str">
            <v>MEDAN LAPANGAN MERDEKA</v>
          </cell>
          <cell r="F273">
            <v>1060011217505</v>
          </cell>
        </row>
        <row r="274">
          <cell r="B274" t="str">
            <v>M. NASIR TARIGAN</v>
          </cell>
          <cell r="C274" t="str">
            <v>AWAK I 24 KL</v>
          </cell>
          <cell r="D274" t="str">
            <v>BANK MANDIRI</v>
          </cell>
          <cell r="E274" t="str">
            <v>MEDAN LAPANGAN MERDEKA</v>
          </cell>
          <cell r="F274" t="str">
            <v>106-0011235663</v>
          </cell>
        </row>
        <row r="275">
          <cell r="B275" t="str">
            <v>MALIK RAFI</v>
          </cell>
          <cell r="C275" t="str">
            <v>AWAK I 24 KL</v>
          </cell>
          <cell r="D275" t="str">
            <v>BANK MANDIRI</v>
          </cell>
          <cell r="E275" t="str">
            <v>MEDAN LAPANGAN MERDEKA</v>
          </cell>
          <cell r="F275" t="str">
            <v>1060010003351</v>
          </cell>
        </row>
        <row r="276">
          <cell r="B276" t="str">
            <v>MANOTAR PURBA</v>
          </cell>
          <cell r="C276" t="str">
            <v>AWAK I 24 KL</v>
          </cell>
          <cell r="D276" t="str">
            <v>BANK MANDIRI</v>
          </cell>
          <cell r="E276" t="str">
            <v>MEDAN LAPANGAN MERDEKA</v>
          </cell>
          <cell r="F276" t="str">
            <v>106-0011212092</v>
          </cell>
        </row>
        <row r="277">
          <cell r="B277" t="str">
            <v>MUJIADI</v>
          </cell>
          <cell r="C277" t="str">
            <v>AWAK I 24 KL</v>
          </cell>
          <cell r="D277" t="str">
            <v>BANK MANDIRI</v>
          </cell>
          <cell r="E277" t="str">
            <v>MEDAN LAPANGAN MERDEKA</v>
          </cell>
          <cell r="F277">
            <v>1060007880282</v>
          </cell>
        </row>
        <row r="278">
          <cell r="B278" t="str">
            <v>MUSLIM PATUMA</v>
          </cell>
          <cell r="C278" t="str">
            <v>AWAK I 24 KL</v>
          </cell>
          <cell r="D278" t="str">
            <v>BANK MANDIRI</v>
          </cell>
          <cell r="E278" t="str">
            <v>MEDAN LAPANGAN MERDEKA</v>
          </cell>
          <cell r="F278" t="str">
            <v>106-0011225565</v>
          </cell>
        </row>
        <row r="279">
          <cell r="B279" t="str">
            <v>NOFA LAZUARDI</v>
          </cell>
          <cell r="C279" t="str">
            <v>AWAK I 24 KL</v>
          </cell>
          <cell r="D279" t="str">
            <v>BANK MANDIRI</v>
          </cell>
          <cell r="E279" t="str">
            <v>MEDAN LAPANGAN MERDEKA</v>
          </cell>
          <cell r="F279" t="str">
            <v>106-0011244582</v>
          </cell>
        </row>
        <row r="280">
          <cell r="B280" t="str">
            <v>PAIMAN</v>
          </cell>
          <cell r="C280" t="str">
            <v>AWAK I 24 KL</v>
          </cell>
          <cell r="D280" t="str">
            <v>BANK MANDIRI</v>
          </cell>
          <cell r="E280" t="str">
            <v>MEDAN LAPANGAN MERDEKA</v>
          </cell>
          <cell r="F280" t="str">
            <v>106-0011238618</v>
          </cell>
        </row>
        <row r="281">
          <cell r="B281" t="str">
            <v>PARNINGOTAN SIMANUNGKALIT</v>
          </cell>
          <cell r="C281" t="str">
            <v>AWAK I 24 KL</v>
          </cell>
          <cell r="D281" t="str">
            <v>BANK MANDIRI</v>
          </cell>
          <cell r="E281" t="str">
            <v>MEDAN LAPANGAN MERDEKA</v>
          </cell>
          <cell r="F281">
            <v>1060011248336</v>
          </cell>
        </row>
        <row r="282">
          <cell r="B282" t="str">
            <v>RAMSES NAPITUPULU</v>
          </cell>
          <cell r="C282" t="str">
            <v>AWAK I 24 KL</v>
          </cell>
          <cell r="D282" t="str">
            <v>BANK MANDIRI</v>
          </cell>
          <cell r="E282" t="str">
            <v>MEDAN LAPANGAN MERDEKA</v>
          </cell>
          <cell r="F282" t="str">
            <v>106-0011236224</v>
          </cell>
        </row>
        <row r="283">
          <cell r="B283" t="str">
            <v>RIAN SAMPE SIAHAAN</v>
          </cell>
          <cell r="C283" t="str">
            <v>AWAK I 24 KL</v>
          </cell>
          <cell r="D283" t="str">
            <v>BANK MANDIRI</v>
          </cell>
          <cell r="E283" t="str">
            <v>MEDAN LAPANGAN MERDEKA</v>
          </cell>
          <cell r="F283">
            <v>1060007879524</v>
          </cell>
        </row>
        <row r="284">
          <cell r="B284" t="str">
            <v>RUDOLF SINURAT</v>
          </cell>
          <cell r="C284" t="str">
            <v>AWAK I 24 KL</v>
          </cell>
          <cell r="D284" t="str">
            <v>BANK MANDIRI</v>
          </cell>
          <cell r="E284" t="str">
            <v>MEDAN LAPANGAN MERDEKA</v>
          </cell>
          <cell r="F284">
            <v>1060005346039</v>
          </cell>
        </row>
        <row r="285">
          <cell r="B285" t="str">
            <v>RUSMAN H</v>
          </cell>
          <cell r="C285" t="str">
            <v>AWAK I 24 KL</v>
          </cell>
          <cell r="D285" t="str">
            <v>BANK MANDIRI</v>
          </cell>
          <cell r="E285" t="str">
            <v>MEDAN LAPANGAN MERDEKA</v>
          </cell>
          <cell r="F285">
            <v>1060011212357</v>
          </cell>
        </row>
        <row r="286">
          <cell r="B286" t="str">
            <v>SAID SAFRIZAL</v>
          </cell>
          <cell r="C286" t="str">
            <v>AWAK I 24 KL</v>
          </cell>
          <cell r="D286" t="str">
            <v>BANK MANDIRI</v>
          </cell>
          <cell r="E286" t="str">
            <v>MEDAN LAPANGAN MERDEKA</v>
          </cell>
          <cell r="F286">
            <v>1060011228619</v>
          </cell>
        </row>
        <row r="287">
          <cell r="B287" t="str">
            <v>SALIM BERUTU</v>
          </cell>
          <cell r="C287" t="str">
            <v>AWAK I 24 KL</v>
          </cell>
          <cell r="D287" t="str">
            <v>BANK MANDIRI</v>
          </cell>
          <cell r="E287" t="str">
            <v>MEDAN LAPANGAN MERDEKA</v>
          </cell>
          <cell r="F287">
            <v>1050007936697</v>
          </cell>
        </row>
        <row r="288">
          <cell r="B288" t="str">
            <v>SALMON TAMPUBOLON</v>
          </cell>
          <cell r="C288" t="str">
            <v>AWAK I 24 KL</v>
          </cell>
          <cell r="D288" t="str">
            <v>BANK MANDIRI</v>
          </cell>
          <cell r="E288" t="str">
            <v>MEDAN LAPANGAN MERDEKA</v>
          </cell>
          <cell r="F288" t="str">
            <v>106-0011211979</v>
          </cell>
        </row>
        <row r="289">
          <cell r="B289" t="str">
            <v>SAMUEL SIMANJUNTAK</v>
          </cell>
          <cell r="C289" t="str">
            <v>AWAK I 24 KL</v>
          </cell>
          <cell r="D289" t="str">
            <v>BANK MANDIRI</v>
          </cell>
          <cell r="E289" t="str">
            <v>MEDAN LAPANGAN MERDEKA</v>
          </cell>
          <cell r="F289" t="str">
            <v>1060011239160</v>
          </cell>
        </row>
        <row r="290">
          <cell r="B290" t="str">
            <v>SARIAMAN SARAGI</v>
          </cell>
          <cell r="C290" t="str">
            <v>AWAK I 24 KL</v>
          </cell>
          <cell r="D290" t="str">
            <v>BANK MANDIRI</v>
          </cell>
          <cell r="E290" t="str">
            <v>MEDAN LAPANGAN MERDEKA</v>
          </cell>
          <cell r="F290">
            <v>1060007879920</v>
          </cell>
        </row>
        <row r="291">
          <cell r="B291" t="str">
            <v>SAUD ROY SIMANJUNTAK</v>
          </cell>
          <cell r="C291" t="str">
            <v>AWAK I 24 KL</v>
          </cell>
          <cell r="D291" t="str">
            <v>BANK MANDIRI</v>
          </cell>
          <cell r="E291" t="str">
            <v>MEDAN LAPANGAN MERDEKA</v>
          </cell>
          <cell r="F291" t="str">
            <v>1060010004938</v>
          </cell>
        </row>
        <row r="292">
          <cell r="B292" t="str">
            <v>SUGIANTO</v>
          </cell>
          <cell r="C292" t="str">
            <v>AWAK I 24 KL</v>
          </cell>
          <cell r="D292" t="str">
            <v>BANK MANDIRI</v>
          </cell>
          <cell r="E292" t="str">
            <v>MEDAN LAPANGAN MERDEKA</v>
          </cell>
          <cell r="F292" t="str">
            <v>106-0011248294</v>
          </cell>
        </row>
        <row r="293">
          <cell r="B293" t="str">
            <v>SUGIMIN</v>
          </cell>
          <cell r="C293" t="str">
            <v>AWAK I 24 KL</v>
          </cell>
          <cell r="D293" t="str">
            <v>BANK MANDIRI</v>
          </cell>
          <cell r="E293" t="str">
            <v>MEDAN LAPANGAN MERDEKA</v>
          </cell>
          <cell r="F293" t="str">
            <v>1050010535650</v>
          </cell>
        </row>
        <row r="294">
          <cell r="B294" t="str">
            <v>SUHARTONO</v>
          </cell>
          <cell r="C294" t="str">
            <v>AWAK I 24 KL</v>
          </cell>
          <cell r="D294" t="str">
            <v>BANK MANDIRI</v>
          </cell>
          <cell r="E294" t="str">
            <v>MEDAN LAPANGAN MERDEKA</v>
          </cell>
          <cell r="F294">
            <v>1060007304622</v>
          </cell>
        </row>
        <row r="295">
          <cell r="B295" t="str">
            <v>SUNARTO</v>
          </cell>
          <cell r="C295" t="str">
            <v>AWAK I 24 KL</v>
          </cell>
          <cell r="D295" t="str">
            <v>BANK MANDIRI</v>
          </cell>
          <cell r="E295" t="str">
            <v>MEDAN LAPANGAN MERDEKA</v>
          </cell>
          <cell r="F295" t="str">
            <v>106-0011236349</v>
          </cell>
        </row>
        <row r="296">
          <cell r="B296" t="str">
            <v>SUPRIONO</v>
          </cell>
          <cell r="C296" t="str">
            <v>AWAK I 24 KL</v>
          </cell>
          <cell r="D296" t="str">
            <v>BANK MANDIRI</v>
          </cell>
          <cell r="E296" t="str">
            <v>MEDAN LAPANGAN MERDEKA</v>
          </cell>
          <cell r="F296">
            <v>1060011232157</v>
          </cell>
        </row>
        <row r="297">
          <cell r="B297" t="str">
            <v>SYAFRUDDIN AMIR</v>
          </cell>
          <cell r="C297" t="str">
            <v>AWAK I 24 KL</v>
          </cell>
          <cell r="D297" t="str">
            <v>BANK MANDIRI</v>
          </cell>
          <cell r="E297" t="str">
            <v>MEDAN LAPANGAN MERDEKA</v>
          </cell>
          <cell r="F297">
            <v>1060011217323</v>
          </cell>
        </row>
        <row r="298">
          <cell r="B298" t="str">
            <v>TONGGO LUBIS</v>
          </cell>
          <cell r="C298" t="str">
            <v>AWAK I 24 KL</v>
          </cell>
          <cell r="D298" t="str">
            <v>BANK MANDIRI</v>
          </cell>
          <cell r="E298" t="str">
            <v>MEDAN LAPANGAN MERDEKA</v>
          </cell>
          <cell r="F298" t="str">
            <v>106-0011239269</v>
          </cell>
        </row>
        <row r="299">
          <cell r="B299" t="str">
            <v>WAHYUDI SASTRA</v>
          </cell>
          <cell r="C299" t="str">
            <v>AWAK I 24 KL</v>
          </cell>
          <cell r="D299" t="str">
            <v>BANK MANDIRI</v>
          </cell>
          <cell r="E299" t="str">
            <v>MEDAN LAPANGAN MERDEKA</v>
          </cell>
          <cell r="F299" t="str">
            <v>106-0011263475</v>
          </cell>
        </row>
        <row r="300">
          <cell r="B300" t="str">
            <v>WARIANTO</v>
          </cell>
          <cell r="C300" t="str">
            <v>AWAK I 24 KL</v>
          </cell>
          <cell r="D300" t="str">
            <v>BANK MANDIRI</v>
          </cell>
          <cell r="E300" t="str">
            <v>MEDAN LAPANGAN MERDEKA</v>
          </cell>
          <cell r="F300" t="str">
            <v>106-0011235275</v>
          </cell>
        </row>
        <row r="301">
          <cell r="B301" t="str">
            <v>ZAINAL ABIDIN</v>
          </cell>
          <cell r="C301" t="str">
            <v>AWAK I 24 KL</v>
          </cell>
          <cell r="D301" t="str">
            <v>BANK MANDIRI</v>
          </cell>
          <cell r="E301" t="str">
            <v>MEDAN LAPANGAN MERDEKA</v>
          </cell>
          <cell r="F301">
            <v>1060007266870</v>
          </cell>
        </row>
        <row r="302">
          <cell r="B302" t="str">
            <v>Zulkifli</v>
          </cell>
          <cell r="C302" t="str">
            <v>AWAK I 24 KL</v>
          </cell>
          <cell r="D302" t="str">
            <v>BANK MANDIRI</v>
          </cell>
          <cell r="E302" t="str">
            <v>MEDAN LAPANGAN MERDEKA</v>
          </cell>
          <cell r="F302" t="str">
            <v>106-0011236117</v>
          </cell>
        </row>
        <row r="303">
          <cell r="B303" t="str">
            <v>AGUS SUPRIYADI</v>
          </cell>
          <cell r="C303" t="str">
            <v xml:space="preserve">AWAK I - 16 &amp; 18 </v>
          </cell>
          <cell r="D303" t="str">
            <v>BANK MANDIRI</v>
          </cell>
          <cell r="E303" t="str">
            <v>MEDAN LAPANGAN MERDEKA</v>
          </cell>
          <cell r="F303" t="str">
            <v>106-0011244665</v>
          </cell>
        </row>
        <row r="304">
          <cell r="B304" t="str">
            <v>AHMAD JAUHARI</v>
          </cell>
          <cell r="C304" t="str">
            <v>AWAK I - 16 &amp; 18</v>
          </cell>
          <cell r="D304" t="str">
            <v>BANK MANDIRI</v>
          </cell>
          <cell r="E304" t="str">
            <v>MEDAN LAPANGAN MERDEKA</v>
          </cell>
          <cell r="F304">
            <v>1060011212308</v>
          </cell>
        </row>
        <row r="305">
          <cell r="B305" t="str">
            <v>AMRI SANTOSO</v>
          </cell>
          <cell r="C305" t="str">
            <v>AWAK I - 16 &amp; 18</v>
          </cell>
          <cell r="D305" t="str">
            <v>BANK MANDIRI</v>
          </cell>
          <cell r="E305" t="str">
            <v>MEDAN LAPANGAN MERDEKA</v>
          </cell>
          <cell r="F305" t="str">
            <v>106-0005342533</v>
          </cell>
        </row>
        <row r="306">
          <cell r="B306" t="str">
            <v>ANDI SYAHPUTRA</v>
          </cell>
          <cell r="C306" t="str">
            <v xml:space="preserve">AWAK I - 16 &amp; 18 </v>
          </cell>
          <cell r="D306" t="str">
            <v>BANK MANDIRI</v>
          </cell>
          <cell r="E306" t="str">
            <v>MEDAN LAPANGAN MERDEKA</v>
          </cell>
          <cell r="F306" t="str">
            <v>9000017723900</v>
          </cell>
        </row>
        <row r="307">
          <cell r="B307" t="str">
            <v>Anju Tamba</v>
          </cell>
          <cell r="C307" t="str">
            <v>AWAK I - 16 &amp; 18</v>
          </cell>
          <cell r="D307" t="str">
            <v>BANK MANDIRI</v>
          </cell>
          <cell r="E307" t="str">
            <v>MEDAN LAPANGAN MERDEKA</v>
          </cell>
          <cell r="F307" t="str">
            <v>9000015936561</v>
          </cell>
        </row>
        <row r="308">
          <cell r="B308" t="str">
            <v>ARDIANSYAH NASUTION</v>
          </cell>
          <cell r="C308" t="str">
            <v>AWAK I - 16 &amp; 18</v>
          </cell>
          <cell r="D308" t="str">
            <v>BANK MANDIRI</v>
          </cell>
          <cell r="E308" t="str">
            <v>MEDAN LAPANGAN MERDEKA</v>
          </cell>
          <cell r="F308" t="str">
            <v>106-0011235853</v>
          </cell>
        </row>
        <row r="309">
          <cell r="B309" t="str">
            <v>ARMAIDY. S</v>
          </cell>
          <cell r="C309" t="str">
            <v>AWAK I - 16 &amp; 18</v>
          </cell>
          <cell r="D309" t="str">
            <v>BANK MANDIRI</v>
          </cell>
          <cell r="E309" t="str">
            <v>MEDAN LAPANGAN MERDEKA</v>
          </cell>
          <cell r="F309">
            <v>1060007879938</v>
          </cell>
        </row>
        <row r="310">
          <cell r="B310" t="str">
            <v>BAMBANG SANIF</v>
          </cell>
          <cell r="C310" t="str">
            <v>AWAK I - 16 &amp; 18</v>
          </cell>
          <cell r="D310" t="str">
            <v>BANK MANDIRI</v>
          </cell>
          <cell r="E310" t="str">
            <v>MEDAN LAPANGAN MERDEKA</v>
          </cell>
          <cell r="F310">
            <v>1050004981555</v>
          </cell>
        </row>
        <row r="311">
          <cell r="B311" t="str">
            <v>BARITA NAINGGOLAN</v>
          </cell>
          <cell r="C311" t="str">
            <v>AWAK I - 16 &amp; 18</v>
          </cell>
          <cell r="D311" t="str">
            <v>BANK MANDIRI</v>
          </cell>
          <cell r="E311" t="str">
            <v>MEDAN LAPANGAN MERDEKA</v>
          </cell>
          <cell r="F311">
            <v>1060005345437</v>
          </cell>
        </row>
        <row r="312">
          <cell r="B312" t="str">
            <v>BATARA SIRAIT</v>
          </cell>
          <cell r="C312" t="str">
            <v>AWAK I - 16 &amp; 18</v>
          </cell>
          <cell r="D312" t="str">
            <v>BANK MANDIRI</v>
          </cell>
          <cell r="E312" t="str">
            <v>MEDAN LAPANGAN MERDEKA</v>
          </cell>
          <cell r="F312" t="str">
            <v>9000015936454</v>
          </cell>
        </row>
        <row r="313">
          <cell r="B313" t="str">
            <v>Beni Masri Abas</v>
          </cell>
          <cell r="C313" t="str">
            <v>AWAK I - 16 &amp; 18</v>
          </cell>
          <cell r="D313" t="str">
            <v>BANK MANDIRI</v>
          </cell>
          <cell r="E313" t="str">
            <v>MEDAN LAPANGAN MERDEKA</v>
          </cell>
          <cell r="F313" t="str">
            <v>106-0011225433</v>
          </cell>
        </row>
        <row r="314">
          <cell r="B314" t="str">
            <v>BERATA KARO - KARO</v>
          </cell>
          <cell r="C314" t="str">
            <v>AWAK I - 16 &amp; 18</v>
          </cell>
          <cell r="D314" t="str">
            <v>BANK MANDIRI</v>
          </cell>
          <cell r="E314" t="str">
            <v>MEDAN LAPANGAN MERDEKA</v>
          </cell>
          <cell r="F314" t="str">
            <v>106-0011212225</v>
          </cell>
        </row>
        <row r="315">
          <cell r="B315" t="str">
            <v>BERISMAN HALOHO</v>
          </cell>
          <cell r="C315" t="str">
            <v>AWAK I - 16 &amp; 18</v>
          </cell>
          <cell r="D315" t="str">
            <v>BANK MANDIRI</v>
          </cell>
          <cell r="E315" t="str">
            <v>MEDAN LAPANGAN MERDEKA</v>
          </cell>
          <cell r="F315" t="str">
            <v>106-0011212084</v>
          </cell>
        </row>
        <row r="316">
          <cell r="B316" t="str">
            <v>BOY H SIMANJUNTAK</v>
          </cell>
          <cell r="C316" t="str">
            <v xml:space="preserve">AWAK I - 16 &amp; 18 </v>
          </cell>
          <cell r="D316" t="str">
            <v>BANK MANDIRI</v>
          </cell>
          <cell r="E316" t="str">
            <v>MEDAN LAPANGAN MERDEKA</v>
          </cell>
          <cell r="F316" t="str">
            <v>106-0011237230</v>
          </cell>
        </row>
        <row r="317">
          <cell r="B317" t="str">
            <v>BUDI YANTO</v>
          </cell>
          <cell r="C317" t="str">
            <v>AWAK I - 16 &amp; 18</v>
          </cell>
          <cell r="D317" t="str">
            <v>BANK MANDIRI</v>
          </cell>
          <cell r="E317" t="str">
            <v>MEDAN LAPANGAN MERDEKA</v>
          </cell>
          <cell r="F317" t="str">
            <v>106-0011236323</v>
          </cell>
        </row>
        <row r="318">
          <cell r="B318" t="str">
            <v>CHAIRUL THAMREN</v>
          </cell>
          <cell r="C318" t="str">
            <v>AWAK I - 16 &amp; 18</v>
          </cell>
          <cell r="D318" t="str">
            <v>BANK MANDIRI</v>
          </cell>
          <cell r="E318" t="str">
            <v>MEDAN LAPANGAN MERDEKA</v>
          </cell>
          <cell r="F318" t="str">
            <v>106-0005341808</v>
          </cell>
        </row>
        <row r="319">
          <cell r="B319" t="str">
            <v>DAHLAN IRIANTO BATUBARA</v>
          </cell>
          <cell r="C319" t="str">
            <v>AWAK I - 16 &amp; 18</v>
          </cell>
          <cell r="D319" t="str">
            <v>BANK MANDIRI</v>
          </cell>
          <cell r="E319" t="str">
            <v>MEDAN LAPANGAN MERDEKA</v>
          </cell>
          <cell r="F319" t="str">
            <v>106-0011243279</v>
          </cell>
        </row>
        <row r="320">
          <cell r="B320" t="str">
            <v>DAPOT LUHUT SITUMEANG</v>
          </cell>
          <cell r="C320" t="str">
            <v>AWAK I - 16 &amp; 18</v>
          </cell>
          <cell r="D320" t="str">
            <v>BANK MANDIRI</v>
          </cell>
          <cell r="E320" t="str">
            <v>MEDAN LAPANGAN MERDEKA</v>
          </cell>
          <cell r="F320">
            <v>1060011241927</v>
          </cell>
        </row>
        <row r="321">
          <cell r="B321" t="str">
            <v>DARWIN PARSAORAN  BANJATNAHOR</v>
          </cell>
          <cell r="C321" t="str">
            <v>AWAK I - 16 &amp; 18</v>
          </cell>
          <cell r="D321" t="str">
            <v>BANK MANDIRI</v>
          </cell>
          <cell r="E321" t="str">
            <v>MEDAN LAPANGAN MERDEKA</v>
          </cell>
          <cell r="F321" t="str">
            <v>900-0017739401</v>
          </cell>
        </row>
        <row r="322">
          <cell r="B322" t="str">
            <v>DARWIN SIREGAR</v>
          </cell>
          <cell r="C322" t="str">
            <v>AWAK I - 16 &amp; 18</v>
          </cell>
          <cell r="D322" t="str">
            <v>BANK MANDIRI</v>
          </cell>
          <cell r="E322" t="str">
            <v>MEDAN LAPANGAN MERDEKA</v>
          </cell>
          <cell r="F322">
            <v>1060011220293</v>
          </cell>
        </row>
        <row r="323">
          <cell r="B323" t="str">
            <v>DEDI H. SITEPU</v>
          </cell>
          <cell r="C323" t="str">
            <v>AWAK I - 16 &amp; 18</v>
          </cell>
          <cell r="D323" t="str">
            <v>BANK MANDIRI</v>
          </cell>
          <cell r="E323" t="str">
            <v>MEDAN LAPANGAN MERDEKA</v>
          </cell>
          <cell r="F323" t="str">
            <v>106-0005343648</v>
          </cell>
        </row>
        <row r="324">
          <cell r="B324" t="str">
            <v>DEDY SAPUTRA</v>
          </cell>
          <cell r="C324" t="str">
            <v>AWAK I - 16 &amp; 18</v>
          </cell>
          <cell r="D324" t="str">
            <v>BANK MANDIRI</v>
          </cell>
          <cell r="E324" t="str">
            <v>MEDAN LAPANGAN MERDEKA</v>
          </cell>
          <cell r="F324" t="str">
            <v>106-0011263574</v>
          </cell>
        </row>
        <row r="325">
          <cell r="B325" t="str">
            <v>DIAN ARFIANTO</v>
          </cell>
          <cell r="C325" t="str">
            <v>AWAK I - 16 &amp; 18</v>
          </cell>
          <cell r="D325" t="str">
            <v>BANK MANDIRI</v>
          </cell>
          <cell r="E325" t="str">
            <v>MEDAN LAPANGAN MERDEKA</v>
          </cell>
          <cell r="F325" t="str">
            <v>106-0011240796</v>
          </cell>
        </row>
        <row r="326">
          <cell r="B326" t="str">
            <v>DIDIK PERMANA</v>
          </cell>
          <cell r="C326" t="str">
            <v>AWAK I - 16 &amp; 18</v>
          </cell>
          <cell r="D326" t="str">
            <v>BANK MANDIRI</v>
          </cell>
          <cell r="E326" t="str">
            <v>MEDAN LAPANGAN MERDEKA</v>
          </cell>
          <cell r="F326" t="str">
            <v>106-0011235523</v>
          </cell>
        </row>
        <row r="327">
          <cell r="B327" t="str">
            <v>EDON P. SIMANJUNTAK.</v>
          </cell>
          <cell r="C327" t="str">
            <v>AWAK I - 16 &amp; 18</v>
          </cell>
          <cell r="D327" t="str">
            <v>BANK MANDIRI</v>
          </cell>
          <cell r="E327" t="str">
            <v>MEDAN LAPANGAN MERDEKA</v>
          </cell>
          <cell r="F327">
            <v>1060011248393</v>
          </cell>
        </row>
        <row r="328">
          <cell r="B328" t="str">
            <v>EDWARD S.</v>
          </cell>
          <cell r="C328" t="str">
            <v>AWAK I - 16 &amp; 18</v>
          </cell>
          <cell r="D328" t="str">
            <v>BANK MANDIRI</v>
          </cell>
          <cell r="E328" t="str">
            <v>MEDAN LAPANGAN MERDEKA</v>
          </cell>
          <cell r="F328" t="str">
            <v>106-0011241695</v>
          </cell>
        </row>
        <row r="329">
          <cell r="B329" t="str">
            <v>EDWARD SADDAM HUTAGAOL</v>
          </cell>
          <cell r="C329" t="str">
            <v>AWAK I - 16 &amp; 18</v>
          </cell>
          <cell r="D329" t="str">
            <v>BANK MANDIRI</v>
          </cell>
          <cell r="E329" t="str">
            <v>MEDAN LAPANGAN MERDEKA</v>
          </cell>
          <cell r="F329" t="str">
            <v>106-0011211995</v>
          </cell>
        </row>
        <row r="330">
          <cell r="B330" t="str">
            <v>FRANTO SIHOMBING</v>
          </cell>
          <cell r="C330" t="str">
            <v xml:space="preserve">AWAK I - 16 &amp; 18 </v>
          </cell>
          <cell r="D330" t="str">
            <v>BANK MANDIRI</v>
          </cell>
          <cell r="E330" t="str">
            <v>MEDAN LAPANGAN MERDEKA</v>
          </cell>
          <cell r="F330" t="str">
            <v>106-0011225425</v>
          </cell>
        </row>
        <row r="331">
          <cell r="B331" t="str">
            <v>GOMGOM SITORUS</v>
          </cell>
          <cell r="C331" t="str">
            <v>AWAK I - 16 &amp; 18</v>
          </cell>
          <cell r="D331" t="str">
            <v>BANK MANDIRI</v>
          </cell>
          <cell r="E331" t="str">
            <v>MEDAN LAPANGAN MERDEKA</v>
          </cell>
          <cell r="F331" t="str">
            <v>106-0011235879</v>
          </cell>
        </row>
        <row r="332">
          <cell r="B332" t="str">
            <v>GUNARTO</v>
          </cell>
          <cell r="C332" t="str">
            <v>AWAK I - 16 &amp; 18</v>
          </cell>
          <cell r="D332" t="str">
            <v>BANK MANDIRI</v>
          </cell>
          <cell r="E332" t="str">
            <v>MEDAN LAPANGAN MERDEKA</v>
          </cell>
          <cell r="F332">
            <v>1060005345130</v>
          </cell>
        </row>
        <row r="333">
          <cell r="B333" t="str">
            <v>HAMBALI</v>
          </cell>
          <cell r="C333" t="str">
            <v>AWAK I - 16 &amp; 18</v>
          </cell>
          <cell r="D333" t="str">
            <v>BANK MANDIRI</v>
          </cell>
          <cell r="E333" t="str">
            <v>MEDAN LAPANGAN MERDEKA</v>
          </cell>
          <cell r="F333">
            <v>1060005341949</v>
          </cell>
        </row>
        <row r="334">
          <cell r="B334" t="str">
            <v>HEBRON LUBIS</v>
          </cell>
          <cell r="C334" t="str">
            <v>AWAK I - 16 &amp; 18</v>
          </cell>
          <cell r="D334" t="str">
            <v>BANK MANDIRI</v>
          </cell>
          <cell r="E334" t="str">
            <v>MEDAN LAPANGAN MERDEKA</v>
          </cell>
          <cell r="F334">
            <v>1060005362408</v>
          </cell>
        </row>
        <row r="335">
          <cell r="B335" t="str">
            <v>HENDRIK</v>
          </cell>
          <cell r="C335" t="str">
            <v>AWAK I - 16 &amp; 18</v>
          </cell>
          <cell r="D335" t="str">
            <v>BANK MANDIRI</v>
          </cell>
          <cell r="E335" t="str">
            <v>MEDAN LAPANGAN MERDEKA</v>
          </cell>
          <cell r="F335">
            <v>1060011238428</v>
          </cell>
        </row>
        <row r="336">
          <cell r="B336" t="str">
            <v>HERMAN DANA</v>
          </cell>
          <cell r="C336" t="str">
            <v xml:space="preserve">AWAK I - 16 &amp; 18 </v>
          </cell>
          <cell r="D336" t="str">
            <v>BANK MANDIRI</v>
          </cell>
          <cell r="E336" t="str">
            <v>MEDAN LAPANGAN MERDEKA</v>
          </cell>
          <cell r="F336" t="str">
            <v>106-0011225466</v>
          </cell>
        </row>
        <row r="337">
          <cell r="B337" t="str">
            <v>HIMSAR YOUNG HARIANJA</v>
          </cell>
          <cell r="C337" t="str">
            <v>AWAK I - 16 &amp; 18</v>
          </cell>
          <cell r="D337" t="str">
            <v>BANK MANDIRI</v>
          </cell>
          <cell r="E337" t="str">
            <v>MEDAN LAPANGAN MERDEKA</v>
          </cell>
          <cell r="F337" t="str">
            <v>106-0011211961</v>
          </cell>
        </row>
        <row r="338">
          <cell r="B338" t="str">
            <v>HOTLAN F.SARAGIH</v>
          </cell>
          <cell r="C338" t="str">
            <v>AWAK I - 16 &amp; 18</v>
          </cell>
          <cell r="D338" t="str">
            <v>BANK MANDIRI</v>
          </cell>
          <cell r="E338" t="str">
            <v>MEDAN LAPANGAN MERDEKA</v>
          </cell>
          <cell r="F338">
            <v>1060005342764</v>
          </cell>
        </row>
        <row r="339">
          <cell r="B339" t="str">
            <v>HOTMAN JAYAPUTRA PURBA</v>
          </cell>
          <cell r="C339" t="str">
            <v xml:space="preserve">AWAK I - 16 &amp; 18 </v>
          </cell>
          <cell r="D339" t="str">
            <v>BANK MANDIRI</v>
          </cell>
          <cell r="E339" t="str">
            <v>MEDAN LAPANGAN MERDEKA</v>
          </cell>
          <cell r="F339">
            <v>1060011241893</v>
          </cell>
        </row>
        <row r="340">
          <cell r="B340" t="str">
            <v>Indra Kesuma</v>
          </cell>
          <cell r="C340" t="str">
            <v xml:space="preserve">AWAK I - 16 &amp; 18 </v>
          </cell>
          <cell r="D340" t="str">
            <v>BANK MANDIRI</v>
          </cell>
          <cell r="E340" t="str">
            <v>MEDAN LAPANGAN MERDEKA</v>
          </cell>
          <cell r="F340">
            <v>1060011217612</v>
          </cell>
        </row>
        <row r="341">
          <cell r="B341" t="str">
            <v>INDRA W. MARPAUNG</v>
          </cell>
          <cell r="C341" t="str">
            <v>AWAK I - 16 &amp; 18</v>
          </cell>
          <cell r="D341" t="str">
            <v>BANK MANDIRI</v>
          </cell>
          <cell r="E341" t="str">
            <v>MEDAN LAPANGAN MERDEKA</v>
          </cell>
          <cell r="F341">
            <v>1060011217448</v>
          </cell>
        </row>
        <row r="342">
          <cell r="B342" t="str">
            <v>IRWANSYAH</v>
          </cell>
          <cell r="C342" t="str">
            <v>AWAK I - 16 &amp; 18</v>
          </cell>
          <cell r="D342" t="str">
            <v>BANK MANDIRI</v>
          </cell>
          <cell r="E342" t="str">
            <v>MEDAN LAPANGAN MERDEKA</v>
          </cell>
          <cell r="F342">
            <v>1060005341931</v>
          </cell>
        </row>
        <row r="343">
          <cell r="B343" t="str">
            <v>ISHAK</v>
          </cell>
          <cell r="C343" t="str">
            <v>AWAK I - 16 &amp; 18</v>
          </cell>
          <cell r="D343" t="str">
            <v>BANK MANDIRI</v>
          </cell>
          <cell r="E343" t="str">
            <v>MEDAN LAPANGAN MERDEKA</v>
          </cell>
          <cell r="F343">
            <v>1060011217596</v>
          </cell>
        </row>
        <row r="344">
          <cell r="B344" t="str">
            <v>ISWANTO</v>
          </cell>
          <cell r="C344" t="str">
            <v>AWAK I - 16 &amp; 18</v>
          </cell>
          <cell r="D344" t="str">
            <v>BANK MANDIRI</v>
          </cell>
          <cell r="E344" t="str">
            <v>MEDAN LAPANGAN MERDEKA</v>
          </cell>
          <cell r="F344" t="str">
            <v>106-0011278648</v>
          </cell>
        </row>
        <row r="345">
          <cell r="B345" t="str">
            <v>J. MORRIS SIAGIAN</v>
          </cell>
          <cell r="C345" t="str">
            <v>AWAK I - 16 &amp; 18</v>
          </cell>
          <cell r="D345" t="str">
            <v>BANK MANDIRI</v>
          </cell>
          <cell r="E345" t="str">
            <v>MEDAN LAPANGAN MERDEKA</v>
          </cell>
          <cell r="F345">
            <v>1060005367613</v>
          </cell>
        </row>
        <row r="346">
          <cell r="B346" t="str">
            <v>JAILANI</v>
          </cell>
          <cell r="C346" t="str">
            <v>AWAK I - 16 &amp; 18</v>
          </cell>
          <cell r="D346" t="str">
            <v>BANK MANDIRI</v>
          </cell>
          <cell r="E346" t="str">
            <v>MEDAN LAPANGAN MERDEKA</v>
          </cell>
          <cell r="F346">
            <v>1060011238527</v>
          </cell>
        </row>
        <row r="347">
          <cell r="B347" t="str">
            <v>JAMMER MANULANG</v>
          </cell>
          <cell r="C347" t="str">
            <v>AWAK I - 16 &amp; 18</v>
          </cell>
          <cell r="D347" t="str">
            <v>BANK MANDIRI</v>
          </cell>
          <cell r="E347" t="str">
            <v>MEDAN LAPANGAN MERDEKA</v>
          </cell>
          <cell r="F347">
            <v>1060011228106</v>
          </cell>
        </row>
        <row r="348">
          <cell r="B348" t="str">
            <v>JATORANG LUMBANGAOL</v>
          </cell>
          <cell r="C348" t="str">
            <v>AWAK I - 16 &amp; 18</v>
          </cell>
          <cell r="D348" t="str">
            <v>BANK MANDIRI</v>
          </cell>
          <cell r="E348" t="str">
            <v>MEDAN LAPANGAN MERDEKA</v>
          </cell>
          <cell r="F348" t="str">
            <v>106-0011235192</v>
          </cell>
        </row>
        <row r="349">
          <cell r="B349" t="str">
            <v>JON RIZAL</v>
          </cell>
          <cell r="C349" t="str">
            <v>AWAK I - 16 &amp; 18</v>
          </cell>
          <cell r="D349" t="str">
            <v>BANK MANDIRI</v>
          </cell>
          <cell r="E349" t="str">
            <v>MEDAN LAPANGAN MERDEKA</v>
          </cell>
          <cell r="F349" t="str">
            <v>106-0011215467</v>
          </cell>
        </row>
        <row r="350">
          <cell r="B350" t="str">
            <v>JONNER HASIBUAN</v>
          </cell>
          <cell r="C350" t="str">
            <v>AWAK I - 16 &amp; 18</v>
          </cell>
          <cell r="D350" t="str">
            <v>BANK MANDIRI</v>
          </cell>
          <cell r="E350" t="str">
            <v>MEDAN LAPANGAN MERDEKA</v>
          </cell>
          <cell r="F350" t="str">
            <v>106-0011241687</v>
          </cell>
        </row>
        <row r="351">
          <cell r="B351" t="str">
            <v>JUHARMI</v>
          </cell>
          <cell r="C351" t="str">
            <v>AWAK I - 16 &amp; 18</v>
          </cell>
          <cell r="D351" t="str">
            <v>BANK MANDIRI</v>
          </cell>
          <cell r="E351" t="str">
            <v>MEDAN LAPANGAN MERDEKA</v>
          </cell>
          <cell r="F351">
            <v>1060007295432</v>
          </cell>
        </row>
        <row r="352">
          <cell r="B352" t="str">
            <v>JULMAN SILALAHI</v>
          </cell>
          <cell r="C352" t="str">
            <v>AWAK I - 16 &amp; 18</v>
          </cell>
          <cell r="D352" t="str">
            <v>BANK MANDIRI</v>
          </cell>
          <cell r="E352" t="str">
            <v>MEDAN LAPANGAN MERDEKA</v>
          </cell>
          <cell r="F352">
            <v>1060011250837</v>
          </cell>
        </row>
        <row r="353">
          <cell r="B353" t="str">
            <v>JUNAIDI ABDILAH</v>
          </cell>
          <cell r="C353" t="str">
            <v>AWAK I - 16 &amp; 18</v>
          </cell>
          <cell r="D353" t="str">
            <v>BANK MANDIRI</v>
          </cell>
          <cell r="E353" t="str">
            <v>MEDAN LAPANGAN MERDEKA</v>
          </cell>
          <cell r="F353" t="str">
            <v>1060010068297</v>
          </cell>
        </row>
        <row r="354">
          <cell r="B354" t="str">
            <v>LAMRO SITUMORANG</v>
          </cell>
          <cell r="C354" t="str">
            <v>AWAK I - 16 &amp; 18</v>
          </cell>
          <cell r="D354" t="str">
            <v>BANK MANDIRI</v>
          </cell>
          <cell r="E354" t="str">
            <v>MEDAN LAPANGAN MERDEKA</v>
          </cell>
          <cell r="F354" t="str">
            <v>1060010415936</v>
          </cell>
        </row>
        <row r="355">
          <cell r="B355" t="str">
            <v>LUKMAN</v>
          </cell>
          <cell r="C355" t="str">
            <v>AWAK I - 16 &amp; 18</v>
          </cell>
          <cell r="D355" t="str">
            <v>BANK MANDIRI</v>
          </cell>
          <cell r="E355" t="str">
            <v>MEDAN LAPANGAN MERDEKA</v>
          </cell>
          <cell r="F355" t="str">
            <v>106-0011236141</v>
          </cell>
        </row>
        <row r="356">
          <cell r="B356" t="str">
            <v>M. FADLI</v>
          </cell>
          <cell r="C356" t="str">
            <v>AWAK I - 16 &amp; 18</v>
          </cell>
          <cell r="D356" t="str">
            <v>BANK MANDIRI</v>
          </cell>
          <cell r="E356" t="str">
            <v>MEDAN LAPANGAN MERDEKA</v>
          </cell>
          <cell r="F356" t="str">
            <v>106-0011241943</v>
          </cell>
        </row>
        <row r="357">
          <cell r="B357" t="str">
            <v>M. JONI</v>
          </cell>
          <cell r="C357" t="str">
            <v>AWAK I - 16 &amp; 18</v>
          </cell>
          <cell r="D357" t="str">
            <v>BANK MANDIRI</v>
          </cell>
          <cell r="E357" t="str">
            <v>MEDAN LAPANGAN MERDEKA</v>
          </cell>
          <cell r="F357">
            <v>1060011238857</v>
          </cell>
        </row>
        <row r="358">
          <cell r="B358" t="str">
            <v>M. SYAFEI</v>
          </cell>
          <cell r="C358" t="str">
            <v>AWAK I - 16 &amp; 18</v>
          </cell>
          <cell r="D358" t="str">
            <v>BANK MANDIRI</v>
          </cell>
          <cell r="E358" t="str">
            <v>MEDAN LAPANGAN MERDEKA</v>
          </cell>
          <cell r="F358" t="str">
            <v>106-0011235473</v>
          </cell>
        </row>
        <row r="359">
          <cell r="B359" t="str">
            <v>M.YAKUB</v>
          </cell>
          <cell r="C359" t="str">
            <v>AWAK I - 16 &amp; 18</v>
          </cell>
          <cell r="D359" t="str">
            <v>BANK MANDIRI</v>
          </cell>
          <cell r="E359" t="str">
            <v>MEDAN LAPANGAN MERDEKA</v>
          </cell>
          <cell r="F359" t="str">
            <v>106-0011235333</v>
          </cell>
        </row>
        <row r="360">
          <cell r="B360" t="str">
            <v>M. SOFIAN</v>
          </cell>
          <cell r="C360" t="str">
            <v xml:space="preserve">AWAK I - 16 &amp; 18 </v>
          </cell>
          <cell r="D360" t="str">
            <v>BANK MANDIRI</v>
          </cell>
          <cell r="E360" t="str">
            <v>MEDAN LAPANGAN MERDEKA</v>
          </cell>
          <cell r="F360" t="str">
            <v>9000017729105</v>
          </cell>
        </row>
        <row r="361">
          <cell r="B361" t="str">
            <v>MANGIHUT TUA SIREGAR</v>
          </cell>
          <cell r="C361" t="str">
            <v>AWAK I - 16 &amp; 18</v>
          </cell>
          <cell r="D361" t="str">
            <v>BANK MANDIRI</v>
          </cell>
          <cell r="E361" t="str">
            <v>MEDAN LAPANGAN MERDEKA</v>
          </cell>
          <cell r="F361">
            <v>1060011212266</v>
          </cell>
        </row>
        <row r="362">
          <cell r="B362" t="str">
            <v>MARDIN MANIK</v>
          </cell>
          <cell r="C362" t="str">
            <v>AWAK I - 16 &amp; 18</v>
          </cell>
          <cell r="D362" t="str">
            <v>BANK MANDIRI</v>
          </cell>
          <cell r="E362" t="str">
            <v>MEDAN LAPANGAN MERDEKA</v>
          </cell>
          <cell r="F362">
            <v>1060011217463</v>
          </cell>
        </row>
        <row r="363">
          <cell r="B363" t="str">
            <v>MARTINUS TARIGAN</v>
          </cell>
          <cell r="C363" t="str">
            <v>AWAK I - 16 &amp; 18</v>
          </cell>
          <cell r="D363" t="str">
            <v>BANK MANDIRI</v>
          </cell>
          <cell r="E363" t="str">
            <v>MEDAN LAPANGAN MERDEKA</v>
          </cell>
          <cell r="F363" t="str">
            <v>106-0011236000</v>
          </cell>
        </row>
        <row r="364">
          <cell r="B364" t="str">
            <v>MARULI TUA SIMORANGKIR</v>
          </cell>
          <cell r="C364" t="str">
            <v xml:space="preserve">AWAK I - 16 &amp; 18 </v>
          </cell>
          <cell r="D364" t="str">
            <v>BANK MANDIRI</v>
          </cell>
          <cell r="E364" t="str">
            <v>MEDAN LAPANGAN MERDEKA</v>
          </cell>
          <cell r="F364" t="str">
            <v>106-0011243287</v>
          </cell>
        </row>
        <row r="365">
          <cell r="B365" t="str">
            <v>Merry Crismas Tobing</v>
          </cell>
          <cell r="C365" t="str">
            <v>AWAK I - 16 &amp; 18</v>
          </cell>
          <cell r="D365" t="str">
            <v>BANK MANDIRI</v>
          </cell>
          <cell r="E365" t="str">
            <v>MEDAN LAPANGAN MERDEKA</v>
          </cell>
          <cell r="F365">
            <v>1060011217521</v>
          </cell>
        </row>
        <row r="366">
          <cell r="B366" t="str">
            <v>MHD. ILHAM</v>
          </cell>
          <cell r="C366" t="str">
            <v>AWAK I - 16 &amp; 18</v>
          </cell>
          <cell r="D366" t="str">
            <v>BANK MANDIRI</v>
          </cell>
          <cell r="E366" t="str">
            <v>MEDAN LAPANGAN MERDEKA</v>
          </cell>
          <cell r="F366" t="str">
            <v>106-0011236315</v>
          </cell>
        </row>
        <row r="367">
          <cell r="B367" t="str">
            <v>MOHTAMAR</v>
          </cell>
          <cell r="C367" t="str">
            <v>AWAK I - 16 &amp; 18</v>
          </cell>
          <cell r="D367" t="str">
            <v>BANK MANDIRI</v>
          </cell>
          <cell r="E367" t="str">
            <v>MEDAN LAPANGAN MERDEKA</v>
          </cell>
          <cell r="F367" t="str">
            <v>106-0005345841</v>
          </cell>
        </row>
        <row r="368">
          <cell r="B368" t="str">
            <v>MUSLIM ALATAS</v>
          </cell>
          <cell r="C368" t="str">
            <v>AWAK I - 16 &amp; 18</v>
          </cell>
          <cell r="D368" t="str">
            <v>BANK MANDIRI</v>
          </cell>
          <cell r="E368" t="str">
            <v>MEDAN LAPANGAN MERDEKA</v>
          </cell>
          <cell r="F368">
            <v>1060005345098</v>
          </cell>
        </row>
        <row r="369">
          <cell r="B369" t="str">
            <v>NGATIMAN</v>
          </cell>
          <cell r="C369" t="str">
            <v>AWAK I - 16 &amp; 18</v>
          </cell>
          <cell r="D369" t="str">
            <v>BANK MANDIRI</v>
          </cell>
          <cell r="E369" t="str">
            <v>MEDAN LAPANGAN MERDEKA</v>
          </cell>
          <cell r="F369" t="str">
            <v>106-0011237032</v>
          </cell>
        </row>
        <row r="370">
          <cell r="B370" t="str">
            <v>NGERAKEN LINGGA</v>
          </cell>
          <cell r="C370" t="str">
            <v>AWAK I - 16 &amp; 18</v>
          </cell>
          <cell r="D370" t="str">
            <v>BANK MANDIRI</v>
          </cell>
          <cell r="E370" t="str">
            <v>MEDAN LAPANGAN MERDEKA</v>
          </cell>
          <cell r="F370">
            <v>1060011217588</v>
          </cell>
        </row>
        <row r="371">
          <cell r="B371" t="str">
            <v>NGONAL BATUBARA</v>
          </cell>
          <cell r="C371" t="str">
            <v>AWAK I - 16 &amp; 18</v>
          </cell>
          <cell r="D371" t="str">
            <v>BANK MANDIRI</v>
          </cell>
          <cell r="E371" t="str">
            <v>MEDAN LAPANGAN MERDEKA</v>
          </cell>
          <cell r="F371">
            <v>1060005188670</v>
          </cell>
        </row>
        <row r="372">
          <cell r="B372" t="str">
            <v>NIKO FRANS M ILHAM PASARIBU</v>
          </cell>
          <cell r="C372" t="str">
            <v>AWAK I - 16 &amp; 18</v>
          </cell>
          <cell r="D372" t="str">
            <v>BANK MANDIRI</v>
          </cell>
          <cell r="E372" t="str">
            <v>MEDAN LAPANGAN MERDEKA</v>
          </cell>
          <cell r="F372">
            <v>1060011212282</v>
          </cell>
        </row>
        <row r="373">
          <cell r="B373" t="str">
            <v>NOFRIZAL</v>
          </cell>
          <cell r="C373" t="str">
            <v>AWAK I - 16 &amp; 18</v>
          </cell>
          <cell r="D373" t="str">
            <v>BANK MANDIRI</v>
          </cell>
          <cell r="E373" t="str">
            <v>MEDAN LAPANGAN MERDEKA</v>
          </cell>
          <cell r="F373" t="str">
            <v>158-0002456010</v>
          </cell>
        </row>
        <row r="374">
          <cell r="B374" t="str">
            <v>NURMANSYAH</v>
          </cell>
          <cell r="C374" t="str">
            <v>AWAK I - 16 &amp; 18</v>
          </cell>
          <cell r="D374" t="str">
            <v>BANK MANDIRI</v>
          </cell>
          <cell r="E374" t="str">
            <v>MEDAN LAPANGAN MERDEKA</v>
          </cell>
          <cell r="F374" t="str">
            <v>106-0011244541</v>
          </cell>
        </row>
        <row r="375">
          <cell r="B375" t="str">
            <v>PANTUN SILABAN</v>
          </cell>
          <cell r="C375" t="str">
            <v>AWAK I - 16 &amp; 18</v>
          </cell>
          <cell r="D375" t="str">
            <v>BANK MANDIRI</v>
          </cell>
          <cell r="E375" t="str">
            <v>MEDAN LAPANGAN MERDEKA</v>
          </cell>
          <cell r="F375" t="str">
            <v>106-0011237123</v>
          </cell>
        </row>
        <row r="376">
          <cell r="B376" t="str">
            <v>Parlewan Padang</v>
          </cell>
          <cell r="C376" t="str">
            <v>AWAK I - 16 &amp; 18</v>
          </cell>
          <cell r="D376" t="str">
            <v>BANK MANDIRI</v>
          </cell>
          <cell r="E376" t="str">
            <v>MEDAN LAPANGAN MERDEKA</v>
          </cell>
          <cell r="F376">
            <v>1060011217315</v>
          </cell>
        </row>
        <row r="377">
          <cell r="B377" t="str">
            <v>PARLIE</v>
          </cell>
          <cell r="C377" t="str">
            <v>AWAK I - 16 &amp; 18</v>
          </cell>
          <cell r="D377" t="str">
            <v>BANK MANDIRI</v>
          </cell>
          <cell r="E377" t="str">
            <v>MEDAN LAPANGAN MERDEKA</v>
          </cell>
          <cell r="F377" t="str">
            <v>106-0011225441</v>
          </cell>
        </row>
        <row r="378">
          <cell r="B378" t="str">
            <v>PARNO</v>
          </cell>
          <cell r="C378" t="str">
            <v>AWAK I - 16 &amp; 18</v>
          </cell>
          <cell r="D378" t="str">
            <v>BANK MANDIRI</v>
          </cell>
          <cell r="E378" t="str">
            <v>MEDAN LAPANGAN MERDEKA</v>
          </cell>
          <cell r="F378" t="str">
            <v>106-0005345064</v>
          </cell>
        </row>
        <row r="379">
          <cell r="B379" t="str">
            <v>PUADDI</v>
          </cell>
          <cell r="C379" t="str">
            <v>AWAK I - 16 &amp; 18</v>
          </cell>
          <cell r="D379" t="str">
            <v>BANK MANDIRI</v>
          </cell>
          <cell r="E379" t="str">
            <v>MEDAN LAPANGAN MERDEKA</v>
          </cell>
          <cell r="F379">
            <v>1060011238444</v>
          </cell>
        </row>
        <row r="380">
          <cell r="B380" t="str">
            <v>RAMSES PARULIAN DAMANIK</v>
          </cell>
          <cell r="C380" t="str">
            <v>AWAK I - 16 &amp; 19</v>
          </cell>
          <cell r="D380" t="str">
            <v>BANK MANDIRI</v>
          </cell>
          <cell r="E380" t="str">
            <v>MEDAN LAPANGAN MERDEKA</v>
          </cell>
          <cell r="F380">
            <v>1060011241752</v>
          </cell>
        </row>
        <row r="381">
          <cell r="B381" t="str">
            <v>RAHMATSYAH</v>
          </cell>
          <cell r="C381" t="str">
            <v xml:space="preserve">AWAK I - 16 &amp; 18 </v>
          </cell>
          <cell r="D381" t="str">
            <v>BANK MANDIRI</v>
          </cell>
          <cell r="E381" t="str">
            <v>MEDAN LAPANGAN MERDEKA</v>
          </cell>
          <cell r="F381" t="str">
            <v>106-0011236612</v>
          </cell>
        </row>
        <row r="382">
          <cell r="B382" t="str">
            <v>RAMLAN MANURUNG</v>
          </cell>
          <cell r="C382" t="str">
            <v>AWAK I - 16 &amp; 18</v>
          </cell>
          <cell r="D382" t="str">
            <v>BANK MANDIRI</v>
          </cell>
          <cell r="E382" t="str">
            <v>MEDAN LAPANGAN MERDEKA</v>
          </cell>
          <cell r="F382" t="str">
            <v>106-0011212050</v>
          </cell>
        </row>
        <row r="383">
          <cell r="B383" t="str">
            <v>RAMLI JALIL</v>
          </cell>
          <cell r="C383" t="str">
            <v>AWAK I - 16 &amp; 18</v>
          </cell>
          <cell r="D383" t="str">
            <v>BANK MANDIRI</v>
          </cell>
          <cell r="E383" t="str">
            <v>MEDAN LAPANGAN MERDEKA</v>
          </cell>
          <cell r="F383" t="str">
            <v>106-0011212118</v>
          </cell>
        </row>
        <row r="384">
          <cell r="B384" t="str">
            <v>RICARDO SARAGIH</v>
          </cell>
          <cell r="C384" t="str">
            <v xml:space="preserve">AWAK I - 16 &amp; 18 </v>
          </cell>
          <cell r="D384" t="str">
            <v>BANK MANDIRI</v>
          </cell>
          <cell r="E384" t="str">
            <v>MEDAN LAPANGAN MERDEKA</v>
          </cell>
          <cell r="F384" t="str">
            <v>106-0011212142</v>
          </cell>
        </row>
        <row r="385">
          <cell r="B385" t="str">
            <v>RUDI PANJAITAN</v>
          </cell>
          <cell r="C385" t="str">
            <v>AWAK I - 16 &amp; 18</v>
          </cell>
          <cell r="D385" t="str">
            <v>BANK MANDIRI</v>
          </cell>
          <cell r="E385" t="str">
            <v>MEDAN LAPANGAN MERDEKA</v>
          </cell>
          <cell r="F385" t="str">
            <v>106-0011212373</v>
          </cell>
        </row>
        <row r="386">
          <cell r="B386" t="str">
            <v>RUDIANTO TAMPUBOLON</v>
          </cell>
          <cell r="C386" t="str">
            <v xml:space="preserve">AWAK I - 16 &amp; 18 </v>
          </cell>
          <cell r="D386" t="str">
            <v>BANK MANDIRI</v>
          </cell>
          <cell r="E386" t="str">
            <v>MEDAN LAPANGAN MERDEKA</v>
          </cell>
          <cell r="F386" t="str">
            <v>106-0011241950</v>
          </cell>
        </row>
        <row r="387">
          <cell r="B387" t="str">
            <v>RUDY HARTONO</v>
          </cell>
          <cell r="C387" t="str">
            <v>AWAK I - 16 &amp; 18</v>
          </cell>
          <cell r="D387" t="str">
            <v>BANK MANDIRI</v>
          </cell>
          <cell r="E387" t="str">
            <v>MEDAN LAPANGAN MERDEKA</v>
          </cell>
          <cell r="F387" t="str">
            <v>106-0011278879</v>
          </cell>
        </row>
        <row r="388">
          <cell r="B388" t="str">
            <v>SABDA MANULLANG</v>
          </cell>
          <cell r="C388" t="str">
            <v>AWAK I - 16 &amp; 18</v>
          </cell>
          <cell r="D388" t="str">
            <v>BANK MANDIRI</v>
          </cell>
          <cell r="E388" t="str">
            <v>MEDAN LAPANGAN MERDEKA</v>
          </cell>
          <cell r="F388" t="str">
            <v>106-0011235846</v>
          </cell>
        </row>
        <row r="389">
          <cell r="B389" t="str">
            <v>SARWINDI</v>
          </cell>
          <cell r="C389" t="str">
            <v>AWAK I - 16 &amp; 18</v>
          </cell>
          <cell r="D389" t="str">
            <v>BANK MANDIRI</v>
          </cell>
          <cell r="E389" t="str">
            <v>MEDAN LAPANGAN MERDEKA</v>
          </cell>
          <cell r="F389">
            <v>1060005343697</v>
          </cell>
        </row>
        <row r="390">
          <cell r="B390" t="str">
            <v>SIDDIK</v>
          </cell>
          <cell r="C390" t="str">
            <v>AWAK I - 16 &amp; 18</v>
          </cell>
          <cell r="D390" t="str">
            <v>BANK MANDIRI</v>
          </cell>
          <cell r="E390" t="str">
            <v>MEDAN LAPANGAN MERDEKA</v>
          </cell>
          <cell r="F390">
            <v>1060005344745</v>
          </cell>
        </row>
        <row r="391">
          <cell r="B391" t="str">
            <v>SIHAR M. SIRAIT</v>
          </cell>
          <cell r="C391" t="str">
            <v>AWAK I - 16 &amp; 18</v>
          </cell>
          <cell r="D391" t="str">
            <v>BANK MANDIRI</v>
          </cell>
          <cell r="E391" t="str">
            <v>MEDAN LAPANGAN MERDEKA</v>
          </cell>
          <cell r="F391">
            <v>1060005344893</v>
          </cell>
        </row>
        <row r="392">
          <cell r="B392" t="str">
            <v>SINDORO KOSMIRUS PURBA</v>
          </cell>
          <cell r="C392" t="str">
            <v xml:space="preserve">AWAK I - 16 &amp; 18 </v>
          </cell>
          <cell r="D392" t="str">
            <v>BANK MANDIRI</v>
          </cell>
          <cell r="E392" t="str">
            <v>MEDAN LAPANGAN MERDEKA</v>
          </cell>
          <cell r="F392">
            <v>1060011212274</v>
          </cell>
        </row>
        <row r="393">
          <cell r="B393" t="str">
            <v>SOPRIN SIHOTANG</v>
          </cell>
          <cell r="C393" t="str">
            <v>AWAK I - 16 &amp; 18</v>
          </cell>
          <cell r="D393" t="str">
            <v>BANK MANDIRI</v>
          </cell>
          <cell r="E393" t="str">
            <v>MEDAN LAPANGAN MERDEKA</v>
          </cell>
          <cell r="F393" t="str">
            <v>106-0011212159</v>
          </cell>
        </row>
        <row r="394">
          <cell r="B394" t="str">
            <v>SUBANDI</v>
          </cell>
          <cell r="C394" t="str">
            <v>AWAK I - 16 &amp; 18</v>
          </cell>
          <cell r="D394" t="str">
            <v>BANK MANDIRI</v>
          </cell>
          <cell r="E394" t="str">
            <v>MEDAN LAPANGAN MERDEKA</v>
          </cell>
          <cell r="F394">
            <v>1060011238535</v>
          </cell>
        </row>
        <row r="395">
          <cell r="B395" t="str">
            <v>SUDARMONO</v>
          </cell>
          <cell r="C395" t="str">
            <v xml:space="preserve">AWAK I - 16 &amp; 18 </v>
          </cell>
          <cell r="D395" t="str">
            <v>BANK MANDIRI</v>
          </cell>
          <cell r="E395" t="str">
            <v>MEDAN LAPANGAN MERDEKA</v>
          </cell>
          <cell r="F395">
            <v>1060011241802</v>
          </cell>
        </row>
        <row r="396">
          <cell r="B396" t="str">
            <v>SUHENDRA</v>
          </cell>
          <cell r="C396" t="str">
            <v>AWAK I - 16 &amp; 18</v>
          </cell>
          <cell r="D396" t="str">
            <v>BANK MANDIRI</v>
          </cell>
          <cell r="E396" t="str">
            <v>MEDAN LAPANGAN MERDEKA</v>
          </cell>
          <cell r="F396">
            <v>1060011217471</v>
          </cell>
        </row>
        <row r="397">
          <cell r="B397" t="str">
            <v>SUHENDRA SH</v>
          </cell>
          <cell r="C397" t="str">
            <v>AWAK I - 16 &amp; 18</v>
          </cell>
          <cell r="D397" t="str">
            <v>BANK MANDIRI</v>
          </cell>
          <cell r="E397" t="str">
            <v>MEDAN LAPANGAN MERDEKA</v>
          </cell>
          <cell r="F397">
            <v>1060011263608</v>
          </cell>
        </row>
        <row r="398">
          <cell r="B398" t="str">
            <v>SUJONO GINTING</v>
          </cell>
          <cell r="C398" t="str">
            <v>AWAK I - 16 &amp; 18</v>
          </cell>
          <cell r="D398" t="str">
            <v>BANK MANDIRI</v>
          </cell>
          <cell r="E398" t="str">
            <v>MEDAN LAPANGAN MERDEKA</v>
          </cell>
          <cell r="F398" t="str">
            <v>106-0011241885</v>
          </cell>
        </row>
        <row r="399">
          <cell r="B399" t="str">
            <v>SUMASDI</v>
          </cell>
          <cell r="C399" t="str">
            <v>AWAK I - 16 &amp; 18</v>
          </cell>
          <cell r="D399" t="str">
            <v>BANK MANDIRI</v>
          </cell>
          <cell r="E399" t="str">
            <v>MEDAN LAPANGAN MERDEKA</v>
          </cell>
          <cell r="F399" t="str">
            <v>106-0011236638</v>
          </cell>
        </row>
        <row r="400">
          <cell r="B400" t="str">
            <v>SUPIYANDI</v>
          </cell>
          <cell r="C400" t="str">
            <v>AWAK I - 16 &amp; 18</v>
          </cell>
          <cell r="D400" t="str">
            <v>BANK MANDIRI</v>
          </cell>
          <cell r="E400" t="str">
            <v>MEDAN LAPANGAN MERDEKA</v>
          </cell>
          <cell r="F400">
            <v>1060011215434</v>
          </cell>
        </row>
        <row r="401">
          <cell r="B401" t="str">
            <v>Swisno</v>
          </cell>
          <cell r="C401" t="str">
            <v>AWAK I - 16 &amp; 18</v>
          </cell>
          <cell r="D401" t="str">
            <v>BANK MANDIRI</v>
          </cell>
          <cell r="E401" t="str">
            <v>MEDAN LAPANGAN MERDEKA</v>
          </cell>
          <cell r="F401">
            <v>1060011217349</v>
          </cell>
        </row>
        <row r="402">
          <cell r="B402" t="str">
            <v>SYAHRUL</v>
          </cell>
          <cell r="C402" t="str">
            <v xml:space="preserve">AWAK I - 16 &amp; 18 </v>
          </cell>
          <cell r="D402" t="str">
            <v>BANK MANDIRI</v>
          </cell>
          <cell r="E402" t="str">
            <v>MEDAN LAPANGAN MERDEKA</v>
          </cell>
          <cell r="F402" t="str">
            <v>106-0011240523</v>
          </cell>
        </row>
        <row r="403">
          <cell r="B403" t="str">
            <v>SYAMSUL</v>
          </cell>
          <cell r="C403" t="str">
            <v>AWAK I - 16 &amp; 18</v>
          </cell>
          <cell r="D403" t="str">
            <v>BANK MANDIRI</v>
          </cell>
          <cell r="E403" t="str">
            <v>MEDAN LAPANGAN MERDEKA</v>
          </cell>
          <cell r="F403">
            <v>1060005343325</v>
          </cell>
        </row>
        <row r="404">
          <cell r="B404" t="str">
            <v>TIMBUL NAINGGOLAN</v>
          </cell>
          <cell r="C404" t="str">
            <v>AWAK I - 16 &amp; 18</v>
          </cell>
          <cell r="D404" t="str">
            <v>BANK MANDIRI</v>
          </cell>
          <cell r="E404" t="str">
            <v>MEDAN LAPANGAN MERDEKA</v>
          </cell>
          <cell r="F404">
            <v>1060005345445</v>
          </cell>
        </row>
        <row r="405">
          <cell r="B405" t="str">
            <v>TOBOK BUDIANTO SIMANJUNTAK</v>
          </cell>
          <cell r="C405" t="str">
            <v>AWAK I - 16 &amp; 18</v>
          </cell>
          <cell r="D405" t="str">
            <v>BANK MANDIRI</v>
          </cell>
          <cell r="E405" t="str">
            <v>MEDAN LAPANGAN MERDEKA</v>
          </cell>
          <cell r="F405" t="str">
            <v>106-0011212076</v>
          </cell>
        </row>
        <row r="406">
          <cell r="B406" t="str">
            <v>TOHAPI RAPI SIANTURI</v>
          </cell>
          <cell r="C406" t="str">
            <v xml:space="preserve">AWAK I - 16 &amp; 18 </v>
          </cell>
          <cell r="D406" t="str">
            <v>BANK MANDIRI</v>
          </cell>
          <cell r="E406" t="str">
            <v>MEDAN LAPANGAN MERDEKA</v>
          </cell>
          <cell r="F406" t="str">
            <v>9000017728974</v>
          </cell>
        </row>
        <row r="407">
          <cell r="B407" t="str">
            <v>TONGGO PITUA</v>
          </cell>
          <cell r="C407" t="str">
            <v>AWAK I - 16 &amp; 18</v>
          </cell>
          <cell r="D407" t="str">
            <v>BANK MANDIRI</v>
          </cell>
          <cell r="E407" t="str">
            <v>MEDAN LAPANGAN MERDEKA</v>
          </cell>
          <cell r="F407">
            <v>1060011220160</v>
          </cell>
        </row>
        <row r="408">
          <cell r="B408" t="str">
            <v>TRI HANDOYO</v>
          </cell>
          <cell r="C408" t="str">
            <v>AWAK I - 16 &amp; 18</v>
          </cell>
          <cell r="D408" t="str">
            <v>BANK MANDIRI</v>
          </cell>
          <cell r="E408" t="str">
            <v>MEDAN LAPANGAN MERDEKA</v>
          </cell>
          <cell r="F408">
            <v>1060011243311</v>
          </cell>
        </row>
        <row r="409">
          <cell r="B409" t="str">
            <v>TUKINO</v>
          </cell>
          <cell r="C409" t="str">
            <v>AWAK I - 16 &amp; 18</v>
          </cell>
          <cell r="D409" t="str">
            <v>BANK MANDIRI</v>
          </cell>
          <cell r="E409" t="str">
            <v>MEDAN LAPANGAN MERDEKA</v>
          </cell>
          <cell r="F409">
            <v>1060011248278</v>
          </cell>
        </row>
        <row r="410">
          <cell r="B410" t="str">
            <v>UDIN</v>
          </cell>
          <cell r="C410" t="str">
            <v>AWAK I - 16 &amp; 18</v>
          </cell>
          <cell r="D410" t="str">
            <v>BANK MANDIRI</v>
          </cell>
          <cell r="E410" t="str">
            <v>MEDAN LAPANGAN MERDEKA</v>
          </cell>
          <cell r="F410">
            <v>1060011238543</v>
          </cell>
        </row>
        <row r="411">
          <cell r="B411" t="str">
            <v>WAHERMAN</v>
          </cell>
          <cell r="C411" t="str">
            <v>AWAK I - 16 &amp; 18</v>
          </cell>
          <cell r="D411" t="str">
            <v>BANK MANDIRI</v>
          </cell>
          <cell r="E411" t="str">
            <v>MEDAN LAPANGAN MERDEKA</v>
          </cell>
          <cell r="F411">
            <v>1060005345346</v>
          </cell>
        </row>
        <row r="412">
          <cell r="B412" t="str">
            <v>YUNRIZAL</v>
          </cell>
          <cell r="C412" t="str">
            <v>AWAK I - 16 &amp; 18</v>
          </cell>
          <cell r="D412" t="str">
            <v>BANK MANDIRI</v>
          </cell>
          <cell r="E412" t="str">
            <v>MEDAN LAPANGAN MERDEKA</v>
          </cell>
          <cell r="F412">
            <v>1060011221739</v>
          </cell>
        </row>
        <row r="413">
          <cell r="B413" t="str">
            <v>ZAINAL A. LUBIS</v>
          </cell>
          <cell r="C413" t="str">
            <v>AWAK I - 16 &amp; 18</v>
          </cell>
          <cell r="D413" t="str">
            <v>BANK MANDIRI</v>
          </cell>
          <cell r="E413" t="str">
            <v>MEDAN LAPANGAN MERDEKA</v>
          </cell>
          <cell r="F413">
            <v>1060011217570</v>
          </cell>
        </row>
        <row r="414">
          <cell r="B414" t="str">
            <v>ZAKARIA BARUS</v>
          </cell>
          <cell r="C414" t="str">
            <v>AWAK I - 16 &amp; 18</v>
          </cell>
          <cell r="D414" t="str">
            <v>BANK MANDIRI</v>
          </cell>
          <cell r="E414" t="str">
            <v>MEDAN LAPANGAN MERDEKA</v>
          </cell>
          <cell r="F414">
            <v>1060011238824</v>
          </cell>
        </row>
        <row r="415">
          <cell r="B415" t="str">
            <v>ZUBEIR</v>
          </cell>
          <cell r="C415" t="str">
            <v>AWAK I - 16 &amp; 18</v>
          </cell>
          <cell r="D415" t="str">
            <v>BANK MANDIRI</v>
          </cell>
          <cell r="E415" t="str">
            <v>MEDAN LAPANGAN MERDEKA</v>
          </cell>
          <cell r="F415">
            <v>1060011214320</v>
          </cell>
        </row>
        <row r="416">
          <cell r="B416" t="str">
            <v>ARIFIN SIPAHUTAR</v>
          </cell>
          <cell r="C416" t="str">
            <v>AWAK I</v>
          </cell>
          <cell r="D416" t="str">
            <v>BANK MANDIRI</v>
          </cell>
          <cell r="E416" t="str">
            <v>MEDAN LAPANGAN MERDEKA</v>
          </cell>
          <cell r="F416">
            <v>1060011241745</v>
          </cell>
        </row>
        <row r="417">
          <cell r="B417" t="str">
            <v>CHARLES HASUDUNGAN HUTABARAT</v>
          </cell>
          <cell r="C417" t="str">
            <v xml:space="preserve">AWAK I </v>
          </cell>
          <cell r="D417" t="str">
            <v>BANK MANDIRI</v>
          </cell>
          <cell r="E417" t="str">
            <v>MEDAN LAPANGAN MERDEKA</v>
          </cell>
          <cell r="F417" t="str">
            <v>106-0011243261</v>
          </cell>
        </row>
        <row r="418">
          <cell r="B418" t="str">
            <v>RUDI HARTONO ABDULLAH</v>
          </cell>
          <cell r="C418" t="str">
            <v>AWAK I</v>
          </cell>
          <cell r="D418" t="str">
            <v>BANK MANDIRI</v>
          </cell>
          <cell r="E418" t="str">
            <v>MEDAN LAPANGAN MERDEKA</v>
          </cell>
          <cell r="F418" t="str">
            <v>900-0034346354</v>
          </cell>
        </row>
        <row r="419">
          <cell r="B419" t="str">
            <v>SOFYANIE M. NUH</v>
          </cell>
          <cell r="C419" t="str">
            <v>AWAK I</v>
          </cell>
          <cell r="D419" t="str">
            <v>BANK MANDIRI</v>
          </cell>
          <cell r="E419" t="str">
            <v>MEDAN LAPANGAN MERDEKA</v>
          </cell>
          <cell r="F419">
            <v>1060011228668</v>
          </cell>
        </row>
        <row r="420">
          <cell r="B420" t="str">
            <v>SYAHRIAL</v>
          </cell>
          <cell r="C420" t="str">
            <v>AWAK I</v>
          </cell>
          <cell r="D420" t="str">
            <v>BANK MANDIRI</v>
          </cell>
          <cell r="E420" t="str">
            <v>MEDAN LAPANGAN MERDEKA</v>
          </cell>
          <cell r="F420" t="str">
            <v>106-0011239186</v>
          </cell>
        </row>
        <row r="421">
          <cell r="B421" t="str">
            <v>ZULHAM EFFENDI</v>
          </cell>
          <cell r="C421" t="str">
            <v>AWAK I</v>
          </cell>
          <cell r="D421" t="str">
            <v>BANK MANDIRI</v>
          </cell>
          <cell r="E421" t="str">
            <v>MEDAN LAPANGAN MERDEKA</v>
          </cell>
          <cell r="F421" t="str">
            <v>106-0011212191</v>
          </cell>
        </row>
        <row r="422">
          <cell r="B422" t="str">
            <v>BAHARI NAIPOSPOS</v>
          </cell>
          <cell r="C422" t="str">
            <v>AWAK II/Training (1)</v>
          </cell>
          <cell r="D422" t="str">
            <v>BANK MANDIRI</v>
          </cell>
          <cell r="E422" t="str">
            <v>MEDAN LAPANGAN MERDEKA</v>
          </cell>
          <cell r="F422" t="str">
            <v>106-00-1196692-9</v>
          </cell>
        </row>
        <row r="423">
          <cell r="B423" t="str">
            <v>ENDANG GUNAWAN</v>
          </cell>
          <cell r="C423" t="str">
            <v>AWAK II/Training (1)</v>
          </cell>
          <cell r="D423" t="str">
            <v>BANK MANDIRI</v>
          </cell>
          <cell r="E423" t="str">
            <v>MEDAN LAPANGAN MERDEKA</v>
          </cell>
          <cell r="F423" t="str">
            <v>106-00-1196681-2</v>
          </cell>
        </row>
        <row r="424">
          <cell r="B424" t="str">
            <v>HENDRA ASMAN</v>
          </cell>
          <cell r="C424" t="str">
            <v>AWAK II/Training (1)</v>
          </cell>
          <cell r="D424" t="str">
            <v>BANK MANDIRI</v>
          </cell>
          <cell r="E424" t="str">
            <v>MEDAN LAPANGAN MERDEKA</v>
          </cell>
          <cell r="F424" t="str">
            <v>106-00-1196645-7</v>
          </cell>
        </row>
        <row r="425">
          <cell r="B425" t="str">
            <v>HERIYANTO SELAMAT</v>
          </cell>
          <cell r="C425" t="str">
            <v>AWAK II/Training (1)</v>
          </cell>
          <cell r="D425" t="str">
            <v>BANK MANDIRI</v>
          </cell>
          <cell r="E425" t="str">
            <v>MEDAN LAPANGAN MERDEKA</v>
          </cell>
          <cell r="F425" t="str">
            <v>106-00-1196646-5</v>
          </cell>
        </row>
        <row r="426">
          <cell r="B426" t="str">
            <v>JOHAS SINAGA</v>
          </cell>
          <cell r="C426" t="str">
            <v>AWAK II/Training (1)</v>
          </cell>
          <cell r="D426" t="str">
            <v>BANK MANDIRI</v>
          </cell>
          <cell r="E426" t="str">
            <v>MEDAN LAPANGAN MERDEKA</v>
          </cell>
          <cell r="F426" t="str">
            <v>106-00-1196712-5</v>
          </cell>
        </row>
        <row r="427">
          <cell r="B427" t="str">
            <v>JOKO PURWONO</v>
          </cell>
          <cell r="C427" t="str">
            <v>AWAK II/Training (1)</v>
          </cell>
          <cell r="D427" t="str">
            <v>BANK MANDIRI</v>
          </cell>
          <cell r="E427" t="str">
            <v>MEDAN LAPANGAN MERDEKA</v>
          </cell>
          <cell r="F427" t="str">
            <v>106-00-1196688-7</v>
          </cell>
        </row>
        <row r="428">
          <cell r="B428" t="str">
            <v>M. SAUQI HAFIZZUR RAHMAN</v>
          </cell>
          <cell r="C428" t="str">
            <v>AWAK II/Training (1)</v>
          </cell>
          <cell r="D428" t="str">
            <v>BANK MANDIRI</v>
          </cell>
          <cell r="E428" t="str">
            <v>MEDAN LAPANGAN MERDEKA</v>
          </cell>
          <cell r="F428" t="str">
            <v>106-00-1196644-0</v>
          </cell>
        </row>
        <row r="429">
          <cell r="B429" t="str">
            <v>MANGAPUL SIMANJUNTAK</v>
          </cell>
          <cell r="C429" t="str">
            <v>AWAK II/Training (1)</v>
          </cell>
          <cell r="D429" t="str">
            <v>BANK MANDIRI</v>
          </cell>
          <cell r="E429" t="str">
            <v>MEDAN LAPANGAN MERDEKA</v>
          </cell>
          <cell r="F429" t="str">
            <v>106-00-1196679-6</v>
          </cell>
        </row>
        <row r="430">
          <cell r="B430" t="str">
            <v>MARTIN NABABAN</v>
          </cell>
          <cell r="C430" t="str">
            <v>AWAK II/Training (1)</v>
          </cell>
          <cell r="D430" t="str">
            <v>BANK MANDIRI</v>
          </cell>
          <cell r="E430" t="str">
            <v>MEDAN LAPANGAN MERDEKA</v>
          </cell>
          <cell r="F430" t="str">
            <v>106-00-1196680-4</v>
          </cell>
        </row>
        <row r="431">
          <cell r="B431" t="str">
            <v>RAIFAN LIMBONG</v>
          </cell>
          <cell r="C431" t="str">
            <v>AWAK II/Training (1)</v>
          </cell>
          <cell r="D431" t="str">
            <v>BANK MANDIRI</v>
          </cell>
          <cell r="E431" t="str">
            <v>MEDAN LAPANGAN MERDEKA</v>
          </cell>
          <cell r="F431" t="str">
            <v>106-00-1196735-6</v>
          </cell>
        </row>
        <row r="432">
          <cell r="B432" t="str">
            <v>RUSDIANTO YATIMEN</v>
          </cell>
          <cell r="C432" t="str">
            <v>AWAK II/Training (1)</v>
          </cell>
          <cell r="D432" t="str">
            <v>BANK MANDIRI</v>
          </cell>
          <cell r="E432" t="str">
            <v>MEDAN LAPANGAN MERDEKA</v>
          </cell>
          <cell r="F432" t="str">
            <v>106-00-1196751-3</v>
          </cell>
        </row>
        <row r="433">
          <cell r="B433" t="str">
            <v>SARPES DOLOK SARIBU</v>
          </cell>
          <cell r="C433" t="str">
            <v>AWAK II/Training (1)</v>
          </cell>
          <cell r="D433" t="str">
            <v>BANK MANDIRI</v>
          </cell>
          <cell r="E433" t="str">
            <v>MEDAN LAPANGAN MERDEKA</v>
          </cell>
          <cell r="F433" t="str">
            <v>106-00-1196732-3</v>
          </cell>
        </row>
        <row r="434">
          <cell r="B434" t="str">
            <v>BAMBANG SUHARJO</v>
          </cell>
          <cell r="C434" t="str">
            <v>AWAK II/Training (2)</v>
          </cell>
          <cell r="D434" t="str">
            <v>BANK MANDIRI</v>
          </cell>
          <cell r="E434" t="str">
            <v>MEDAN LAPANGAN MERDEKA</v>
          </cell>
          <cell r="F434" t="str">
            <v>1060011993931</v>
          </cell>
        </row>
        <row r="435">
          <cell r="B435" t="str">
            <v>CHANDRA GUNAWAN</v>
          </cell>
          <cell r="C435" t="str">
            <v>AWAK II/Training (2)</v>
          </cell>
          <cell r="D435" t="str">
            <v>BANK MANDIRI</v>
          </cell>
          <cell r="E435" t="str">
            <v>MEDAN LAPANGAN MERDEKA</v>
          </cell>
          <cell r="F435" t="str">
            <v>106-00-1164042-5</v>
          </cell>
        </row>
        <row r="436">
          <cell r="B436" t="str">
            <v>DAVID ROGANDA PURBA</v>
          </cell>
          <cell r="C436" t="str">
            <v>AWAK II/Training (2)</v>
          </cell>
          <cell r="D436" t="str">
            <v>BANK MANDIRI</v>
          </cell>
          <cell r="E436" t="str">
            <v>MEDAN LAPANGAN MERDEKA</v>
          </cell>
          <cell r="F436" t="str">
            <v>1060011994004</v>
          </cell>
        </row>
        <row r="437">
          <cell r="B437" t="str">
            <v>FIRMAN SAHPUTRA</v>
          </cell>
          <cell r="C437" t="str">
            <v>AWAK II/Training (2)</v>
          </cell>
          <cell r="D437" t="str">
            <v>BANK MANDIRI</v>
          </cell>
          <cell r="E437" t="str">
            <v>MEDAN LAPANGAN MERDEKA</v>
          </cell>
          <cell r="F437" t="str">
            <v>1060011995662</v>
          </cell>
        </row>
        <row r="438">
          <cell r="B438" t="str">
            <v>PANDI WIDODO</v>
          </cell>
          <cell r="C438" t="str">
            <v>AWAK II/Training (2)</v>
          </cell>
          <cell r="D438" t="str">
            <v>BANK MANDIRI</v>
          </cell>
          <cell r="E438" t="str">
            <v>MEDAN LAPANGAN MERDEKA</v>
          </cell>
          <cell r="F438" t="str">
            <v>1060011994079</v>
          </cell>
        </row>
        <row r="439">
          <cell r="B439" t="str">
            <v>RINO HADI</v>
          </cell>
          <cell r="C439" t="str">
            <v>AWAK II/Training (2)</v>
          </cell>
          <cell r="D439" t="str">
            <v>BANK MANDIRI</v>
          </cell>
          <cell r="E439" t="str">
            <v>MEDAN LAPANGAN MERDEKA</v>
          </cell>
          <cell r="F439" t="str">
            <v>1060011994061</v>
          </cell>
        </row>
        <row r="440">
          <cell r="B440" t="str">
            <v>ROBBIANTO</v>
          </cell>
          <cell r="C440" t="str">
            <v>AWAK II/Training (2)</v>
          </cell>
          <cell r="D440" t="str">
            <v>BANK MANDIRI</v>
          </cell>
          <cell r="E440" t="str">
            <v>MEDAN LAPANGAN MERDEKA</v>
          </cell>
          <cell r="F440" t="str">
            <v>1060011994046</v>
          </cell>
        </row>
        <row r="441">
          <cell r="B441" t="str">
            <v>WELLY BARITA BUTAR BUTAR</v>
          </cell>
          <cell r="C441" t="str">
            <v>AWAK II/Training (2)</v>
          </cell>
          <cell r="D441" t="str">
            <v>BANK MANDIRI</v>
          </cell>
          <cell r="E441" t="str">
            <v>MEDAN LAPANGAN MERDEKA</v>
          </cell>
          <cell r="F441" t="str">
            <v>1060011990119</v>
          </cell>
        </row>
        <row r="442">
          <cell r="B442" t="str">
            <v>ALEXON SINAGA</v>
          </cell>
          <cell r="C442" t="str">
            <v>AWAK II/Training (3)</v>
          </cell>
          <cell r="D442" t="str">
            <v>BANK MANDIRI</v>
          </cell>
          <cell r="E442" t="str">
            <v>MEDAN LAPANGAN MERDEKA</v>
          </cell>
          <cell r="F442" t="str">
            <v>1060011994137</v>
          </cell>
        </row>
        <row r="443">
          <cell r="B443" t="str">
            <v>ARDIANSYAH RAHMAT</v>
          </cell>
          <cell r="C443" t="str">
            <v>AWAK II/Training (3)</v>
          </cell>
          <cell r="D443" t="str">
            <v>BANK MANDIRI</v>
          </cell>
          <cell r="E443" t="str">
            <v>MEDAN LAPANGAN MERDEKA</v>
          </cell>
          <cell r="F443" t="str">
            <v>106-0011994442</v>
          </cell>
        </row>
        <row r="444">
          <cell r="B444" t="str">
            <v>ARIFAI AMIRUDDIN</v>
          </cell>
          <cell r="C444" t="str">
            <v>AWAK II/Training (3)</v>
          </cell>
          <cell r="D444" t="str">
            <v>BANK MANDIRI</v>
          </cell>
          <cell r="E444" t="str">
            <v>MEDAN LAPANGAN MERDEKA</v>
          </cell>
          <cell r="F444" t="str">
            <v>1060011993980</v>
          </cell>
        </row>
        <row r="445">
          <cell r="B445" t="str">
            <v>ARISANDI BUDIRAHAYU</v>
          </cell>
          <cell r="C445" t="str">
            <v>AWAK II/Training (3)</v>
          </cell>
          <cell r="D445" t="str">
            <v>BANK MANDIRI</v>
          </cell>
          <cell r="E445" t="str">
            <v>MEDAN LAPANGAN MERDEKA</v>
          </cell>
          <cell r="F445" t="str">
            <v>1060011994111</v>
          </cell>
        </row>
        <row r="446">
          <cell r="B446" t="str">
            <v>FAUDANI MAHYUDI</v>
          </cell>
          <cell r="C446" t="str">
            <v>AWAK II/Training (3)</v>
          </cell>
          <cell r="D446" t="str">
            <v>BANK MANDIRI</v>
          </cell>
          <cell r="E446" t="str">
            <v>MEDAN LAPANGAN MERDEKA</v>
          </cell>
          <cell r="F446" t="str">
            <v>106-0011994053</v>
          </cell>
        </row>
        <row r="447">
          <cell r="B447" t="str">
            <v>HARMAN R P SIHOMBING</v>
          </cell>
          <cell r="C447" t="str">
            <v>AWAK II/Training (3)</v>
          </cell>
          <cell r="D447" t="str">
            <v>BANK MANDIRI</v>
          </cell>
          <cell r="E447" t="str">
            <v>MEDAN LAPANGAN MERDEKA</v>
          </cell>
          <cell r="F447" t="str">
            <v>1060011993923</v>
          </cell>
        </row>
        <row r="448">
          <cell r="B448" t="str">
            <v>HERIONO PAERAN</v>
          </cell>
          <cell r="C448" t="str">
            <v>AWAK II/Training (3)</v>
          </cell>
          <cell r="D448" t="str">
            <v>BANK MANDIRI</v>
          </cell>
          <cell r="E448" t="str">
            <v>MEDAN LAPANGAN MERDEKA</v>
          </cell>
          <cell r="F448" t="str">
            <v>106-0011994525</v>
          </cell>
        </row>
        <row r="449">
          <cell r="B449" t="str">
            <v>HERMAN FERNANDO GINTING</v>
          </cell>
          <cell r="C449" t="str">
            <v>AWAK II/Training (3)</v>
          </cell>
          <cell r="D449" t="str">
            <v>BANK MANDIRI</v>
          </cell>
          <cell r="E449" t="str">
            <v>MEDAN LAPANGAN MERDEKA</v>
          </cell>
          <cell r="F449" t="str">
            <v>106-0011993881</v>
          </cell>
        </row>
        <row r="450">
          <cell r="B450" t="str">
            <v>IRWAN EFENDI</v>
          </cell>
          <cell r="C450" t="str">
            <v>AWAK II/Training (3)</v>
          </cell>
          <cell r="D450" t="str">
            <v>BANK MANDIRI</v>
          </cell>
          <cell r="E450" t="str">
            <v>MEDAN LAPANGAN MERDEKA</v>
          </cell>
          <cell r="F450" t="str">
            <v>106-0011993824</v>
          </cell>
        </row>
        <row r="451">
          <cell r="B451" t="str">
            <v>LIASTA TARIGAN</v>
          </cell>
          <cell r="C451" t="str">
            <v>AWAK II/Training (3)</v>
          </cell>
          <cell r="D451" t="str">
            <v>BANK MANDIRI</v>
          </cell>
          <cell r="E451" t="str">
            <v>MEDAN LAPANGAN MERDEKA</v>
          </cell>
          <cell r="F451" t="str">
            <v>1060011993964</v>
          </cell>
        </row>
        <row r="452">
          <cell r="B452" t="str">
            <v>M ZUHARI SYAM</v>
          </cell>
          <cell r="C452" t="str">
            <v>AWAK II/Training (3)</v>
          </cell>
          <cell r="D452" t="str">
            <v>BANK MANDIRI</v>
          </cell>
          <cell r="E452" t="str">
            <v>MEDAN LAPANGAN MERDEKA</v>
          </cell>
          <cell r="F452" t="str">
            <v>106-0011994269</v>
          </cell>
        </row>
        <row r="453">
          <cell r="B453" t="str">
            <v>MAHADIP IBRAHIM</v>
          </cell>
          <cell r="C453" t="str">
            <v>AWAK II/Training (3)</v>
          </cell>
          <cell r="D453" t="str">
            <v>BANK MANDIRI</v>
          </cell>
          <cell r="E453" t="str">
            <v>MEDAN LAPANGAN MERDEKA</v>
          </cell>
          <cell r="F453" t="str">
            <v>106-0011993907</v>
          </cell>
        </row>
        <row r="454">
          <cell r="B454" t="str">
            <v>MANGAPUL RAJA GUKGUK</v>
          </cell>
          <cell r="C454" t="str">
            <v>AWAK II/Training (3)</v>
          </cell>
          <cell r="D454" t="str">
            <v>BANK MANDIRI</v>
          </cell>
          <cell r="E454" t="str">
            <v>MEDAN LAPANGAN MERDEKA</v>
          </cell>
          <cell r="F454" t="str">
            <v>106-0011994194</v>
          </cell>
        </row>
        <row r="455">
          <cell r="B455" t="str">
            <v>MENRU A SIMANJUNTAK</v>
          </cell>
          <cell r="C455" t="str">
            <v>AWAK II/Training (3)</v>
          </cell>
          <cell r="D455" t="str">
            <v>BANK MANDIRI</v>
          </cell>
          <cell r="E455" t="str">
            <v>MEDAN LAPANGAN MERDEKA</v>
          </cell>
          <cell r="F455" t="str">
            <v>1060011988717</v>
          </cell>
        </row>
        <row r="456">
          <cell r="B456" t="str">
            <v>RIKANDO SIAGIAN</v>
          </cell>
          <cell r="C456" t="str">
            <v>AWAK II/Training (3)</v>
          </cell>
          <cell r="D456" t="str">
            <v>BANK MANDIRI</v>
          </cell>
          <cell r="E456" t="str">
            <v>MEDAN LAPANGAN MERDEKA</v>
          </cell>
          <cell r="F456" t="str">
            <v>1060011994129</v>
          </cell>
        </row>
        <row r="457">
          <cell r="B457" t="str">
            <v>RINALDI</v>
          </cell>
          <cell r="C457" t="str">
            <v>AWAK II/Training (3)</v>
          </cell>
          <cell r="D457" t="str">
            <v>BANK MANDIRI</v>
          </cell>
          <cell r="E457" t="str">
            <v>MEDAN LAPANGAN MERDEKA</v>
          </cell>
          <cell r="F457" t="str">
            <v>106-0011994186</v>
          </cell>
        </row>
        <row r="458">
          <cell r="B458" t="str">
            <v>ROY THAMRIN MARPAUNG</v>
          </cell>
          <cell r="C458" t="str">
            <v>AWAK II/Training (3)</v>
          </cell>
          <cell r="D458" t="str">
            <v>BANK MANDIRI</v>
          </cell>
          <cell r="E458" t="str">
            <v>MEDAN LAPANGAN MERDEKA</v>
          </cell>
          <cell r="F458" t="str">
            <v>1060011993949</v>
          </cell>
        </row>
        <row r="459">
          <cell r="B459" t="str">
            <v>SANTUN H TUMANGGOR</v>
          </cell>
          <cell r="C459" t="str">
            <v>AWAK II/Training (3)</v>
          </cell>
          <cell r="D459" t="str">
            <v>BANK MANDIRI</v>
          </cell>
          <cell r="E459" t="str">
            <v>MEDAN LAPANGAN MERDEKA</v>
          </cell>
          <cell r="F459" t="str">
            <v>106-0011993873</v>
          </cell>
        </row>
        <row r="460">
          <cell r="B460" t="str">
            <v>SAPRAN HIDAYAT</v>
          </cell>
          <cell r="C460" t="str">
            <v>AWAK II/Training (3)</v>
          </cell>
          <cell r="D460" t="str">
            <v>BANK MANDIRI</v>
          </cell>
          <cell r="E460" t="str">
            <v>MEDAN LAPANGAN MERDEKA</v>
          </cell>
          <cell r="F460" t="str">
            <v>1060011994012</v>
          </cell>
        </row>
        <row r="461">
          <cell r="B461" t="str">
            <v>SYAFARUDDIN MAHMUDCHIA</v>
          </cell>
          <cell r="C461" t="str">
            <v>AWAK II/Training (3)</v>
          </cell>
          <cell r="D461" t="str">
            <v>BANK MANDIRI</v>
          </cell>
          <cell r="E461" t="str">
            <v>MEDAN LAPANGAN MERDEKA</v>
          </cell>
          <cell r="F461" t="str">
            <v>106-0011995159</v>
          </cell>
        </row>
        <row r="462">
          <cell r="B462" t="str">
            <v>ZAINAL ABIDIN PURBA</v>
          </cell>
          <cell r="C462" t="str">
            <v>AWAK II/Training (3)</v>
          </cell>
          <cell r="D462" t="str">
            <v>BANK MANDIRI</v>
          </cell>
          <cell r="E462" t="str">
            <v>MEDAN LAPANGAN MERDEKA</v>
          </cell>
          <cell r="F462" t="str">
            <v>106-0011993857</v>
          </cell>
        </row>
        <row r="463">
          <cell r="B463" t="str">
            <v>ZULHAM M ILYAS</v>
          </cell>
          <cell r="C463" t="str">
            <v>AWAK II/Training (3)</v>
          </cell>
          <cell r="D463" t="str">
            <v>BANK MANDIRI</v>
          </cell>
          <cell r="E463" t="str">
            <v>MEDAN LAPANGAN MERDEKA</v>
          </cell>
          <cell r="F463" t="str">
            <v>1060011990184</v>
          </cell>
        </row>
        <row r="464">
          <cell r="B464" t="str">
            <v>ANDI JOHARDI</v>
          </cell>
          <cell r="C464" t="str">
            <v>AWAK II/Training (4)</v>
          </cell>
          <cell r="D464" t="str">
            <v>BANK MANDIRI</v>
          </cell>
          <cell r="E464" t="str">
            <v>MEDAN LAPANGAN MERDEKA</v>
          </cell>
          <cell r="F464" t="str">
            <v>1060011991364</v>
          </cell>
        </row>
        <row r="465">
          <cell r="B465" t="str">
            <v xml:space="preserve">DARWIN NAINGGOLAN </v>
          </cell>
          <cell r="C465" t="str">
            <v>AWAK II/Training (4)</v>
          </cell>
          <cell r="D465" t="str">
            <v>BANK MANDIRI</v>
          </cell>
          <cell r="E465" t="str">
            <v>MEDAN LAPANGAN MERDEKA</v>
          </cell>
          <cell r="F465" t="str">
            <v>106.001199297.4</v>
          </cell>
        </row>
        <row r="466">
          <cell r="B466" t="str">
            <v>ENGLI TAMPUBOLON</v>
          </cell>
          <cell r="C466" t="str">
            <v>AWAK II/Training (4)</v>
          </cell>
          <cell r="D466" t="str">
            <v>BANK MANDIRI</v>
          </cell>
          <cell r="E466" t="str">
            <v>MEDAN LAPANGAN MERDEKA</v>
          </cell>
          <cell r="F466" t="str">
            <v>1060011993600</v>
          </cell>
        </row>
        <row r="467">
          <cell r="B467" t="str">
            <v>HOTLIDER PARDEDE</v>
          </cell>
          <cell r="C467" t="str">
            <v>AWAK II/Training (4)</v>
          </cell>
          <cell r="D467" t="str">
            <v>BANK MANDIRI</v>
          </cell>
          <cell r="E467" t="str">
            <v>MEDAN LAPANGAN MERDEKA</v>
          </cell>
          <cell r="F467" t="str">
            <v>1060011993915</v>
          </cell>
        </row>
        <row r="468">
          <cell r="B468" t="str">
            <v>IRFAN RISWAN</v>
          </cell>
          <cell r="C468" t="str">
            <v>AWAK II/Training (4)</v>
          </cell>
          <cell r="D468" t="str">
            <v>BANK MANDIRI</v>
          </cell>
          <cell r="E468" t="str">
            <v>MEDAN LAPANGAN MERDEKA</v>
          </cell>
          <cell r="F468" t="str">
            <v>1060011993956</v>
          </cell>
        </row>
        <row r="469">
          <cell r="B469" t="str">
            <v>JOHANES REDDY MANIK</v>
          </cell>
          <cell r="C469" t="str">
            <v>AWAK II/Training (4)</v>
          </cell>
          <cell r="D469" t="str">
            <v>BANK MANDIRI</v>
          </cell>
          <cell r="E469" t="str">
            <v>MEDAN LAPANGAN MERDEKA</v>
          </cell>
          <cell r="F469" t="str">
            <v>1060011994020</v>
          </cell>
        </row>
        <row r="470">
          <cell r="B470" t="str">
            <v>PRASTIAWAN JIMIN</v>
          </cell>
          <cell r="C470" t="str">
            <v>AWAK II/Training (4)</v>
          </cell>
          <cell r="D470" t="str">
            <v>BANK MANDIRI</v>
          </cell>
          <cell r="E470" t="str">
            <v>MEDAN LAPANGAN MERDEKA</v>
          </cell>
          <cell r="F470" t="str">
            <v>1060011993972</v>
          </cell>
        </row>
        <row r="471">
          <cell r="B471" t="str">
            <v>AHMED FARIED</v>
          </cell>
          <cell r="C471" t="str">
            <v>AWAK II/Training (5&amp;6)</v>
          </cell>
          <cell r="D471" t="str">
            <v>BANK MANDIRI</v>
          </cell>
          <cell r="E471" t="str">
            <v>MEDAN LAPANGAN MERDEKA</v>
          </cell>
          <cell r="F471" t="str">
            <v>1060011995167</v>
          </cell>
        </row>
        <row r="472">
          <cell r="B472" t="str">
            <v>BENRI SIRAIT</v>
          </cell>
          <cell r="C472" t="str">
            <v>AWAK II/Training (5&amp;6)</v>
          </cell>
          <cell r="D472" t="str">
            <v>BANK MANDIRI</v>
          </cell>
          <cell r="E472" t="str">
            <v>MEDAN LAPANGAN MERDEKA</v>
          </cell>
          <cell r="F472" t="str">
            <v>106.001199267.7</v>
          </cell>
        </row>
        <row r="473">
          <cell r="B473" t="str">
            <v>FREDDY PANJAITAN</v>
          </cell>
          <cell r="C473" t="str">
            <v>AWAK II/Training (5&amp;6)</v>
          </cell>
          <cell r="D473" t="str">
            <v>BANK MANDIRI</v>
          </cell>
          <cell r="E473" t="str">
            <v>MEDAN LAPANGAN MERDEKA</v>
          </cell>
          <cell r="F473" t="str">
            <v>1060011994087</v>
          </cell>
        </row>
        <row r="474">
          <cell r="B474" t="str">
            <v>HENDRA WAHYUDI</v>
          </cell>
          <cell r="C474" t="str">
            <v>AWAK II/Training (5&amp;6)</v>
          </cell>
          <cell r="D474" t="str">
            <v>BANK MANDIRI</v>
          </cell>
          <cell r="E474" t="str">
            <v>MEDAN LAPANGAN MERDEKA</v>
          </cell>
          <cell r="F474" t="str">
            <v>1060011990218</v>
          </cell>
        </row>
        <row r="475">
          <cell r="B475" t="str">
            <v>HERIADI SEMBIRING</v>
          </cell>
          <cell r="C475" t="str">
            <v>AWAK II/Training (5&amp;6)</v>
          </cell>
          <cell r="D475" t="str">
            <v>BANK MANDIRI</v>
          </cell>
          <cell r="E475" t="str">
            <v>MEDAN LAPANGAN MERDEKA</v>
          </cell>
          <cell r="F475" t="str">
            <v>106.001199344.4</v>
          </cell>
        </row>
        <row r="476">
          <cell r="B476" t="str">
            <v>JANNES DAUD PARDEDE</v>
          </cell>
          <cell r="C476" t="str">
            <v>AWAK II/Training (5&amp;6)</v>
          </cell>
          <cell r="D476" t="str">
            <v>BANK MANDIRI</v>
          </cell>
          <cell r="E476" t="str">
            <v>MEDAN LAPANGAN MERDEKA</v>
          </cell>
          <cell r="F476" t="str">
            <v>1060011994095</v>
          </cell>
        </row>
        <row r="477">
          <cell r="B477" t="str">
            <v>JOHN RIDUAN PANGGABEAN</v>
          </cell>
          <cell r="C477" t="str">
            <v>AWAK II/Training (5&amp;6)</v>
          </cell>
          <cell r="D477" t="str">
            <v>BANK MANDIRI</v>
          </cell>
          <cell r="E477" t="str">
            <v>MEDAN LAPANGAN MERDEKA</v>
          </cell>
          <cell r="F477" t="str">
            <v>106.001199296.6</v>
          </cell>
        </row>
        <row r="478">
          <cell r="B478" t="str">
            <v>LUNGGUK DARWIN SIRAIT</v>
          </cell>
          <cell r="C478" t="str">
            <v>AWAK II/Training (5&amp;6)</v>
          </cell>
          <cell r="D478" t="str">
            <v>BANK MANDIRI</v>
          </cell>
          <cell r="E478" t="str">
            <v>MEDAN LAPANGAN MERDEKA</v>
          </cell>
          <cell r="F478" t="str">
            <v>1060011994202</v>
          </cell>
        </row>
        <row r="479">
          <cell r="B479" t="str">
            <v>PARIHOT ANDI ARTONO SIHOMBING</v>
          </cell>
          <cell r="C479" t="str">
            <v>AWAK II/Training (5&amp;6)</v>
          </cell>
          <cell r="D479" t="str">
            <v>BANK MANDIRI</v>
          </cell>
          <cell r="E479" t="str">
            <v>MEDAN LAPANGAN MERDEKA</v>
          </cell>
          <cell r="F479" t="str">
            <v>1060011995134</v>
          </cell>
        </row>
        <row r="480">
          <cell r="B480" t="str">
            <v>RINTO AZHAR YADI HUTASOIT</v>
          </cell>
          <cell r="C480" t="str">
            <v>AWAK II/Training (5&amp;6)</v>
          </cell>
          <cell r="D480" t="str">
            <v>BANK MANDIRI</v>
          </cell>
          <cell r="E480" t="str">
            <v>MEDAN LAPANGAN MERDEKA</v>
          </cell>
          <cell r="F480" t="str">
            <v>106.001199361.8</v>
          </cell>
        </row>
        <row r="481">
          <cell r="B481" t="str">
            <v>RIZAL DEDEK NAINGGOLAN</v>
          </cell>
          <cell r="C481" t="str">
            <v>AWAK II/Training (5&amp;6)</v>
          </cell>
          <cell r="D481" t="str">
            <v>BANK MANDIRI</v>
          </cell>
          <cell r="E481" t="str">
            <v>MEDAN LAPANGAN MERDEKA</v>
          </cell>
          <cell r="F481" t="str">
            <v>1060011995449</v>
          </cell>
        </row>
        <row r="482">
          <cell r="B482" t="str">
            <v>SUGANDA SUPONO</v>
          </cell>
          <cell r="C482" t="str">
            <v>AWAK II/Training (5&amp;6)</v>
          </cell>
          <cell r="D482" t="str">
            <v>BANK MANDIRI</v>
          </cell>
          <cell r="E482" t="str">
            <v>MEDAN LAPANGAN MERDEKA</v>
          </cell>
          <cell r="F482" t="str">
            <v>106.001199340.2</v>
          </cell>
        </row>
        <row r="483">
          <cell r="B483" t="str">
            <v>SUTRISNO WAMIEN</v>
          </cell>
          <cell r="C483" t="str">
            <v>AWAK II/Training (5&amp;6)</v>
          </cell>
          <cell r="D483" t="str">
            <v>BANK MANDIRI</v>
          </cell>
          <cell r="E483" t="str">
            <v>MEDAN LAPANGAN MERDEKA</v>
          </cell>
          <cell r="F483" t="str">
            <v>106.001199268.5</v>
          </cell>
        </row>
        <row r="484">
          <cell r="B484" t="str">
            <v>YUSPAN SIPAHUTAR</v>
          </cell>
          <cell r="C484" t="str">
            <v>AWAK II/Training (5&amp;6)</v>
          </cell>
          <cell r="D484" t="str">
            <v>BANK MANDIRI</v>
          </cell>
          <cell r="E484" t="str">
            <v>MEDAN LAPANGAN MERDEKA</v>
          </cell>
          <cell r="F484" t="str">
            <v>1060011995191</v>
          </cell>
        </row>
        <row r="485">
          <cell r="B485" t="str">
            <v>ZULFIKAR YATIMEN</v>
          </cell>
          <cell r="C485" t="str">
            <v>AWAK II/Training (5&amp;6)</v>
          </cell>
          <cell r="D485" t="str">
            <v>BANK MANDIRI</v>
          </cell>
          <cell r="E485" t="str">
            <v>MEDAN LAPANGAN MERDEKA</v>
          </cell>
          <cell r="F485" t="str">
            <v>1060011995142</v>
          </cell>
        </row>
        <row r="486">
          <cell r="B486" t="str">
            <v>ZULKARNAIN AWALUDDIN</v>
          </cell>
          <cell r="C486" t="str">
            <v>AWAK II/Training (5&amp;6)</v>
          </cell>
          <cell r="D486" t="str">
            <v>BANK MANDIRI</v>
          </cell>
          <cell r="E486" t="str">
            <v>MEDAN LAPANGAN MERDEKA</v>
          </cell>
          <cell r="F486" t="str">
            <v>1060011994293</v>
          </cell>
        </row>
        <row r="487">
          <cell r="B487" t="str">
            <v>BAMBANG SUPRIANTO</v>
          </cell>
          <cell r="C487" t="str">
            <v>AWAK II/Training (7)</v>
          </cell>
          <cell r="D487" t="str">
            <v>BANK MANDIRI</v>
          </cell>
          <cell r="E487" t="str">
            <v>MEDAN LAPANGAN MERDEKA</v>
          </cell>
          <cell r="F487" t="str">
            <v>106.001199265.1</v>
          </cell>
        </row>
        <row r="488">
          <cell r="B488" t="str">
            <v>ENGLIS LUMBAN GAOL</v>
          </cell>
          <cell r="C488" t="str">
            <v>AWAK II/Training (7)</v>
          </cell>
          <cell r="D488" t="str">
            <v>BANK MANDIRI</v>
          </cell>
          <cell r="E488" t="str">
            <v>MEDAN LAPANGAN MERDEKA</v>
          </cell>
          <cell r="F488" t="str">
            <v>1060011994103</v>
          </cell>
        </row>
        <row r="489">
          <cell r="B489" t="str">
            <v>M RIZAL</v>
          </cell>
          <cell r="C489" t="str">
            <v>AWAK II/Training (7)</v>
          </cell>
          <cell r="D489" t="str">
            <v>BANK MANDIRI</v>
          </cell>
          <cell r="E489" t="str">
            <v>MEDAN LAPANGAN MERDEKA</v>
          </cell>
          <cell r="F489" t="str">
            <v>106.001199512.6</v>
          </cell>
        </row>
        <row r="490">
          <cell r="B490" t="str">
            <v>PRIA HANDOKO</v>
          </cell>
          <cell r="C490" t="str">
            <v>AWAK II/Training (7)</v>
          </cell>
          <cell r="D490" t="str">
            <v>BANK MANDIRI</v>
          </cell>
          <cell r="E490" t="str">
            <v>MEDAN LAPANGAN MERDEKA</v>
          </cell>
          <cell r="F490" t="str">
            <v>106.001199389.9</v>
          </cell>
        </row>
        <row r="491">
          <cell r="B491" t="str">
            <v>SAHRIL MUDA BATUBARA</v>
          </cell>
          <cell r="C491" t="str">
            <v>AWAK II/Training (7)</v>
          </cell>
          <cell r="D491" t="str">
            <v>BANK MANDIRI</v>
          </cell>
          <cell r="E491" t="str">
            <v>MEDAN LAPANGAN MERDEKA</v>
          </cell>
          <cell r="F491" t="str">
            <v>106.001199266.9</v>
          </cell>
        </row>
        <row r="492">
          <cell r="B492" t="str">
            <v>PARDOMUAN TUA LUMBAN GAOL</v>
          </cell>
          <cell r="C492" t="str">
            <v>AWAK II/Training (7)</v>
          </cell>
          <cell r="D492" t="str">
            <v>BANK MANDIRI</v>
          </cell>
          <cell r="E492" t="str">
            <v>MEDAN LAPANGAN MERDEKA</v>
          </cell>
          <cell r="F492" t="str">
            <v>106.001199319.6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</row>
        <row r="495">
          <cell r="B495" t="str">
            <v>ABDUL HADI PULUNGAN</v>
          </cell>
          <cell r="C495" t="str">
            <v>AWAK I</v>
          </cell>
          <cell r="D495" t="str">
            <v>BANK MANDIRI</v>
          </cell>
          <cell r="E495" t="str">
            <v>MEDAN LAPANGAN MERDEKA</v>
          </cell>
          <cell r="F495">
            <v>1060007248332</v>
          </cell>
        </row>
        <row r="496">
          <cell r="B496" t="str">
            <v>BAMBANG HERMANTO GINTING</v>
          </cell>
          <cell r="C496" t="str">
            <v>AWAK I</v>
          </cell>
          <cell r="D496" t="str">
            <v>BANK MANDIRI</v>
          </cell>
          <cell r="E496" t="str">
            <v>MEDAN LAPANGAN MERDEKA</v>
          </cell>
          <cell r="F496" t="str">
            <v>106-0011236604</v>
          </cell>
        </row>
        <row r="497">
          <cell r="B497" t="str">
            <v>HIDAYAT</v>
          </cell>
          <cell r="C497" t="str">
            <v>AWAK I</v>
          </cell>
          <cell r="D497" t="str">
            <v>BANK MANDIRI</v>
          </cell>
          <cell r="E497" t="str">
            <v>MEDAN LAPANGAN MERDEKA</v>
          </cell>
          <cell r="F497" t="str">
            <v>106-0011236042</v>
          </cell>
        </row>
        <row r="498">
          <cell r="B498" t="str">
            <v>IRWAN SYAHPUTRA WASIMEN</v>
          </cell>
          <cell r="C498" t="str">
            <v>AWAK I</v>
          </cell>
          <cell r="D498" t="str">
            <v>BANK MANDIRI</v>
          </cell>
          <cell r="E498" t="str">
            <v>MEDAN LAPANGAN MERDEKA</v>
          </cell>
          <cell r="F498" t="str">
            <v>106-0011241711</v>
          </cell>
        </row>
        <row r="499">
          <cell r="B499" t="str">
            <v>MAHYUDI SISWOYO</v>
          </cell>
          <cell r="C499" t="str">
            <v>AWAK I</v>
          </cell>
          <cell r="D499" t="str">
            <v>BANK MANDIRI</v>
          </cell>
          <cell r="E499" t="str">
            <v>MEDAN LAPANGAN MERDEKA</v>
          </cell>
          <cell r="F499" t="str">
            <v>106-0007248381</v>
          </cell>
        </row>
        <row r="500">
          <cell r="B500" t="str">
            <v>PEBERANTO PANGGABEAN</v>
          </cell>
          <cell r="C500" t="str">
            <v>AWAK I</v>
          </cell>
          <cell r="D500" t="str">
            <v>BANK MANDIRI</v>
          </cell>
          <cell r="E500" t="str">
            <v>MEDAN LAPANGAN MERDEKA</v>
          </cell>
          <cell r="F500">
            <v>1060005486702</v>
          </cell>
        </row>
        <row r="501">
          <cell r="B501" t="str">
            <v>SAMPE MARTUA  PASARIBU</v>
          </cell>
          <cell r="C501" t="str">
            <v xml:space="preserve">AWAK I </v>
          </cell>
          <cell r="D501" t="str">
            <v>BANK MANDIRI</v>
          </cell>
          <cell r="E501" t="str">
            <v>MEDAN LAPANGAN MERDEKA</v>
          </cell>
          <cell r="F501" t="str">
            <v>106-0005344042</v>
          </cell>
        </row>
        <row r="502">
          <cell r="B502" t="str">
            <v>SUDARMAN PURBA</v>
          </cell>
          <cell r="C502" t="str">
            <v>AWAK I</v>
          </cell>
          <cell r="D502" t="str">
            <v>BANK MANDIRI</v>
          </cell>
          <cell r="E502" t="str">
            <v>MEDAN LAPANGAN MERDEKA</v>
          </cell>
          <cell r="F502" t="str">
            <v>106-0011239467</v>
          </cell>
        </row>
        <row r="503">
          <cell r="B503" t="str">
            <v>SUGENG JUNAIDHY</v>
          </cell>
          <cell r="C503" t="str">
            <v>AWAK I</v>
          </cell>
          <cell r="D503" t="str">
            <v>BANK MANDIRI</v>
          </cell>
          <cell r="E503" t="str">
            <v>MEDAN LAPANGAN MERDEKA</v>
          </cell>
          <cell r="F503" t="str">
            <v>106-0007296356</v>
          </cell>
        </row>
        <row r="504">
          <cell r="B504" t="str">
            <v>SUGIANTO</v>
          </cell>
          <cell r="C504" t="str">
            <v>AWAK I PARTAMAX</v>
          </cell>
          <cell r="D504" t="str">
            <v>BANK MANDIRI</v>
          </cell>
          <cell r="E504" t="str">
            <v>MEDAN LAPANGAN MERDEKA</v>
          </cell>
          <cell r="F504" t="str">
            <v>1060007164240</v>
          </cell>
        </row>
        <row r="505">
          <cell r="B505" t="str">
            <v>SUPRIANTO</v>
          </cell>
          <cell r="C505" t="str">
            <v>AWAK I</v>
          </cell>
          <cell r="D505" t="str">
            <v>BANK MANDIRI</v>
          </cell>
          <cell r="E505" t="str">
            <v>MEDAN LAPANGAN MERDEKA</v>
          </cell>
          <cell r="F505" t="str">
            <v>106-0011225508</v>
          </cell>
        </row>
        <row r="506">
          <cell r="B506" t="str">
            <v>SYAHRIZAL ANDRI</v>
          </cell>
          <cell r="C506" t="str">
            <v>AWAK I</v>
          </cell>
          <cell r="D506" t="str">
            <v>BANK MANDIRI</v>
          </cell>
          <cell r="E506" t="str">
            <v>MEDAN LAPANGAN MERDEKA</v>
          </cell>
          <cell r="F506" t="str">
            <v>1060011241877</v>
          </cell>
        </row>
        <row r="507">
          <cell r="B507" t="str">
            <v>W. SILALAHI</v>
          </cell>
          <cell r="C507" t="str">
            <v>AWAK I</v>
          </cell>
          <cell r="D507" t="str">
            <v>BANK MANDIRI</v>
          </cell>
          <cell r="E507" t="str">
            <v>MEDAN LAPANGAN MERDEKA</v>
          </cell>
          <cell r="F507" t="str">
            <v>106-0011263525</v>
          </cell>
        </row>
        <row r="508">
          <cell r="B508" t="str">
            <v>DEPAN IRPANDI</v>
          </cell>
          <cell r="C508" t="str">
            <v>AWAK II</v>
          </cell>
          <cell r="D508" t="str">
            <v>BANK MANDIRI</v>
          </cell>
          <cell r="E508" t="str">
            <v>MEDAN LAPANGAN MERDEKA</v>
          </cell>
          <cell r="F508" t="str">
            <v>9000007000764</v>
          </cell>
        </row>
        <row r="509">
          <cell r="B509" t="str">
            <v>DIAN PRIADI</v>
          </cell>
          <cell r="C509" t="str">
            <v>AWAK II</v>
          </cell>
          <cell r="D509" t="str">
            <v>BANK MANDIRI</v>
          </cell>
          <cell r="E509" t="str">
            <v>MEDAN LAPANGAN MERDEKA</v>
          </cell>
          <cell r="F509" t="str">
            <v>106-0011244640</v>
          </cell>
        </row>
        <row r="510">
          <cell r="B510" t="str">
            <v>EKO HERMAWAN</v>
          </cell>
          <cell r="C510" t="str">
            <v>AWAK II</v>
          </cell>
          <cell r="D510" t="str">
            <v>BANK MANDIRI</v>
          </cell>
          <cell r="E510" t="str">
            <v>MEDAN LAPANGAN MERDEKA</v>
          </cell>
          <cell r="F510" t="str">
            <v>1060011702472</v>
          </cell>
        </row>
        <row r="511">
          <cell r="B511" t="str">
            <v>FERI SANDI</v>
          </cell>
          <cell r="C511" t="str">
            <v>AWAK II</v>
          </cell>
          <cell r="D511" t="str">
            <v>BANK MANDIRI</v>
          </cell>
          <cell r="E511" t="str">
            <v>MEDAN LAPANGAN MERDEKA</v>
          </cell>
          <cell r="F511" t="str">
            <v>106-0011244608.</v>
          </cell>
        </row>
        <row r="512">
          <cell r="B512" t="str">
            <v>JOHANNES SIREGAR</v>
          </cell>
          <cell r="C512" t="str">
            <v>AWAK II</v>
          </cell>
          <cell r="D512" t="str">
            <v>BANK MANDIRI</v>
          </cell>
          <cell r="E512" t="str">
            <v>MEDAN LAPANGAN MERDEKA</v>
          </cell>
          <cell r="F512" t="str">
            <v>106-0011225409</v>
          </cell>
        </row>
        <row r="513">
          <cell r="B513" t="str">
            <v>MANGAIN SIMATUPANG</v>
          </cell>
          <cell r="C513" t="str">
            <v>AWAK II</v>
          </cell>
          <cell r="D513" t="str">
            <v>BANK MANDIRI</v>
          </cell>
          <cell r="E513" t="str">
            <v>MEDAN LAPANGAN MERDEKA</v>
          </cell>
          <cell r="F513" t="str">
            <v>106-0011241935</v>
          </cell>
        </row>
        <row r="514">
          <cell r="B514" t="str">
            <v>NUR RAHMAT</v>
          </cell>
          <cell r="C514" t="str">
            <v>AWAK II</v>
          </cell>
          <cell r="D514" t="str">
            <v>BANK MANDIRI</v>
          </cell>
          <cell r="E514" t="str">
            <v>MEDAN LAPANGAN MERDEKA</v>
          </cell>
          <cell r="F514" t="str">
            <v>106-0011236646</v>
          </cell>
        </row>
        <row r="515">
          <cell r="B515" t="str">
            <v>PAIMAN SILALAHI</v>
          </cell>
          <cell r="C515" t="str">
            <v>AWAK II</v>
          </cell>
          <cell r="D515" t="str">
            <v>BANK MANDIRI</v>
          </cell>
          <cell r="E515" t="str">
            <v>MEDAN LAPANGAN MERDEKA</v>
          </cell>
          <cell r="F515">
            <v>1060011218677</v>
          </cell>
        </row>
        <row r="516">
          <cell r="B516" t="str">
            <v>RINDU SINAGA</v>
          </cell>
          <cell r="C516" t="str">
            <v>AWAK II</v>
          </cell>
          <cell r="D516" t="str">
            <v>BANK MANDIRI</v>
          </cell>
          <cell r="E516" t="str">
            <v>MEDAN LAPANGAN MERDEKA</v>
          </cell>
          <cell r="F516">
            <v>1060011217547</v>
          </cell>
        </row>
        <row r="517">
          <cell r="B517" t="str">
            <v>RISMANTO</v>
          </cell>
          <cell r="C517" t="str">
            <v>AWAK II</v>
          </cell>
          <cell r="D517" t="str">
            <v>BANK MANDIRI</v>
          </cell>
          <cell r="E517" t="str">
            <v>MEDAN LAPANGAN MERDEKA</v>
          </cell>
          <cell r="F517">
            <v>1060005345833</v>
          </cell>
        </row>
        <row r="518">
          <cell r="B518" t="str">
            <v>YUSWANTO</v>
          </cell>
          <cell r="C518" t="str">
            <v>AWAK II</v>
          </cell>
          <cell r="D518" t="str">
            <v>BANK MANDIRI</v>
          </cell>
          <cell r="E518" t="str">
            <v>MEDAN LAPANGAN MERDEKA</v>
          </cell>
          <cell r="F518" t="str">
            <v>106-0011235929</v>
          </cell>
        </row>
        <row r="519">
          <cell r="B519" t="str">
            <v>ZULFAN</v>
          </cell>
          <cell r="C519" t="str">
            <v>AWAK II</v>
          </cell>
          <cell r="D519" t="str">
            <v>BANK MANDIRI</v>
          </cell>
          <cell r="E519" t="str">
            <v>MEDAN LAPANGAN MERDEKA</v>
          </cell>
          <cell r="F519" t="str">
            <v>106-0011235309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17"/>
    </sheetNames>
    <sheetDataSet>
      <sheetData sheetId="0">
        <row r="422">
          <cell r="B422" t="str">
            <v>BAHARI NAIPOSPOS</v>
          </cell>
          <cell r="C422" t="str">
            <v>AWAK II/Training (1)</v>
          </cell>
          <cell r="D422" t="str">
            <v>BANK MANDIRI</v>
          </cell>
          <cell r="E422" t="str">
            <v>MEDAN LAPANGAN MERDEKA</v>
          </cell>
          <cell r="F422" t="str">
            <v>106-00-1196692-9</v>
          </cell>
        </row>
        <row r="423">
          <cell r="B423" t="str">
            <v>ENDANG GUNAWAN</v>
          </cell>
          <cell r="C423" t="str">
            <v>AWAK II/Training (1)</v>
          </cell>
          <cell r="D423" t="str">
            <v>BANK MANDIRI</v>
          </cell>
          <cell r="E423" t="str">
            <v>MEDAN LAPANGAN MERDEKA</v>
          </cell>
          <cell r="F423" t="str">
            <v>106-00-1196681-2</v>
          </cell>
        </row>
        <row r="424">
          <cell r="B424" t="str">
            <v>HENDRA ASMAN</v>
          </cell>
          <cell r="C424" t="str">
            <v>AWAK II/Training (1)</v>
          </cell>
          <cell r="D424" t="str">
            <v>BANK MANDIRI</v>
          </cell>
          <cell r="E424" t="str">
            <v>MEDAN LAPANGAN MERDEKA</v>
          </cell>
          <cell r="F424" t="str">
            <v>106-00-1196645-7</v>
          </cell>
        </row>
        <row r="425">
          <cell r="B425" t="str">
            <v>HERIYANTO SELAMAT</v>
          </cell>
          <cell r="C425" t="str">
            <v>AWAK II/Training (1)</v>
          </cell>
          <cell r="D425" t="str">
            <v>BANK MANDIRI</v>
          </cell>
          <cell r="E425" t="str">
            <v>MEDAN LAPANGAN MERDEKA</v>
          </cell>
          <cell r="F425" t="str">
            <v>106-00-1196646-5</v>
          </cell>
        </row>
        <row r="426">
          <cell r="B426" t="str">
            <v>JOHAS SINAGA</v>
          </cell>
          <cell r="C426" t="str">
            <v>AWAK II/Training (1)</v>
          </cell>
          <cell r="D426" t="str">
            <v>BANK MANDIRI</v>
          </cell>
          <cell r="E426" t="str">
            <v>MEDAN LAPANGAN MERDEKA</v>
          </cell>
          <cell r="F426" t="str">
            <v>106-00-1196712-5</v>
          </cell>
        </row>
        <row r="427">
          <cell r="B427" t="str">
            <v>JOKO PURWONO</v>
          </cell>
          <cell r="C427" t="str">
            <v>AWAK II/Training (1)</v>
          </cell>
          <cell r="D427" t="str">
            <v>BANK MANDIRI</v>
          </cell>
          <cell r="E427" t="str">
            <v>MEDAN LAPANGAN MERDEKA</v>
          </cell>
          <cell r="F427" t="str">
            <v>106-00-1196688-7</v>
          </cell>
        </row>
        <row r="428">
          <cell r="B428" t="str">
            <v>M. SAUQI HAFIZZUR RAHMAN</v>
          </cell>
          <cell r="C428" t="str">
            <v>AWAK II/Training (1)</v>
          </cell>
          <cell r="D428" t="str">
            <v>BANK MANDIRI</v>
          </cell>
          <cell r="E428" t="str">
            <v>MEDAN LAPANGAN MERDEKA</v>
          </cell>
          <cell r="F428" t="str">
            <v>106-00-1196644-0</v>
          </cell>
        </row>
        <row r="429">
          <cell r="B429" t="str">
            <v>MANGAPUL SIMANJUNTAK</v>
          </cell>
          <cell r="C429" t="str">
            <v>AWAK II/Training (1)</v>
          </cell>
          <cell r="D429" t="str">
            <v>BANK MANDIRI</v>
          </cell>
          <cell r="E429" t="str">
            <v>MEDAN LAPANGAN MERDEKA</v>
          </cell>
          <cell r="F429" t="str">
            <v>106-00-1196679-6</v>
          </cell>
        </row>
        <row r="430">
          <cell r="B430" t="str">
            <v>MARTIN NABABAN</v>
          </cell>
          <cell r="C430" t="str">
            <v>AWAK II/Training (1)</v>
          </cell>
          <cell r="D430" t="str">
            <v>BANK MANDIRI</v>
          </cell>
          <cell r="E430" t="str">
            <v>MEDAN LAPANGAN MERDEKA</v>
          </cell>
          <cell r="F430" t="str">
            <v>106-00-1196680-4</v>
          </cell>
        </row>
        <row r="431">
          <cell r="B431" t="str">
            <v>RAIFAN LIMBONG</v>
          </cell>
          <cell r="C431" t="str">
            <v>AWAK II/Training (1)</v>
          </cell>
          <cell r="D431" t="str">
            <v>BANK MANDIRI</v>
          </cell>
          <cell r="E431" t="str">
            <v>MEDAN LAPANGAN MERDEKA</v>
          </cell>
          <cell r="F431" t="str">
            <v>106-00-1196735-6</v>
          </cell>
        </row>
        <row r="432">
          <cell r="B432" t="str">
            <v>RUSDIANTO YATIMEN</v>
          </cell>
          <cell r="C432" t="str">
            <v>AWAK II/Training (1)</v>
          </cell>
          <cell r="D432" t="str">
            <v>BANK MANDIRI</v>
          </cell>
          <cell r="E432" t="str">
            <v>MEDAN LAPANGAN MERDEKA</v>
          </cell>
          <cell r="F432" t="str">
            <v>106-00-1196751-3</v>
          </cell>
        </row>
        <row r="433">
          <cell r="B433" t="str">
            <v>SARPES DOLOK SARIBU</v>
          </cell>
          <cell r="C433" t="str">
            <v>AWAK II/Training (1)</v>
          </cell>
          <cell r="D433" t="str">
            <v>BANK MANDIRI</v>
          </cell>
          <cell r="E433" t="str">
            <v>MEDAN LAPANGAN MERDEKA</v>
          </cell>
          <cell r="F433" t="str">
            <v>106-00-1196732-3</v>
          </cell>
        </row>
        <row r="434">
          <cell r="B434" t="str">
            <v>BAMBANG SUHARJO</v>
          </cell>
          <cell r="C434" t="str">
            <v>AWAK II/Training (2)</v>
          </cell>
          <cell r="D434" t="str">
            <v>BANK MANDIRI</v>
          </cell>
          <cell r="E434" t="str">
            <v>MEDAN LAPANGAN MERDEKA</v>
          </cell>
          <cell r="F434" t="str">
            <v>1060011993931</v>
          </cell>
        </row>
        <row r="435">
          <cell r="B435" t="str">
            <v>CHANDRA GUNAWAN</v>
          </cell>
          <cell r="C435" t="str">
            <v>AWAK II/Training (2)</v>
          </cell>
          <cell r="D435" t="str">
            <v>BANK MANDIRI</v>
          </cell>
          <cell r="E435" t="str">
            <v>MEDAN LAPANGAN MERDEKA</v>
          </cell>
          <cell r="F435" t="str">
            <v>106-00-1164042-5</v>
          </cell>
        </row>
        <row r="436">
          <cell r="B436" t="str">
            <v>DAVID ROGANDA PURBA</v>
          </cell>
          <cell r="C436" t="str">
            <v>AWAK II/Training (2)</v>
          </cell>
          <cell r="D436" t="str">
            <v>BANK MANDIRI</v>
          </cell>
          <cell r="E436" t="str">
            <v>MEDAN LAPANGAN MERDEKA</v>
          </cell>
          <cell r="F436" t="str">
            <v>1060011994004</v>
          </cell>
        </row>
        <row r="437">
          <cell r="B437" t="str">
            <v>FIRMAN SAHPUTRA</v>
          </cell>
          <cell r="C437" t="str">
            <v>AWAK II/Training (2)</v>
          </cell>
          <cell r="D437" t="str">
            <v>BANK MANDIRI</v>
          </cell>
          <cell r="E437" t="str">
            <v>MEDAN LAPANGAN MERDEKA</v>
          </cell>
          <cell r="F437" t="str">
            <v>1060011995662</v>
          </cell>
        </row>
        <row r="438">
          <cell r="B438" t="str">
            <v>PANDI WIDODO</v>
          </cell>
          <cell r="C438" t="str">
            <v>AWAK II/Training (2)</v>
          </cell>
          <cell r="D438" t="str">
            <v>BANK MANDIRI</v>
          </cell>
          <cell r="E438" t="str">
            <v>MEDAN LAPANGAN MERDEKA</v>
          </cell>
          <cell r="F438" t="str">
            <v>1060011994079</v>
          </cell>
        </row>
        <row r="439">
          <cell r="B439" t="str">
            <v>RINO HADI</v>
          </cell>
          <cell r="C439" t="str">
            <v>AWAK II/Training (2)</v>
          </cell>
          <cell r="D439" t="str">
            <v>BANK MANDIRI</v>
          </cell>
          <cell r="E439" t="str">
            <v>MEDAN LAPANGAN MERDEKA</v>
          </cell>
          <cell r="F439" t="str">
            <v>1060011994061</v>
          </cell>
        </row>
        <row r="440">
          <cell r="B440" t="str">
            <v>ROBBIANTO</v>
          </cell>
          <cell r="C440" t="str">
            <v>AWAK II/Training (2)</v>
          </cell>
          <cell r="D440" t="str">
            <v>BANK MANDIRI</v>
          </cell>
          <cell r="E440" t="str">
            <v>MEDAN LAPANGAN MERDEKA</v>
          </cell>
          <cell r="F440" t="str">
            <v>1060011994046</v>
          </cell>
        </row>
        <row r="441">
          <cell r="B441" t="str">
            <v>WELLY BARITA BUTAR BUTAR</v>
          </cell>
          <cell r="C441" t="str">
            <v>AWAK II/Training (2)</v>
          </cell>
          <cell r="D441" t="str">
            <v>BANK MANDIRI</v>
          </cell>
          <cell r="E441" t="str">
            <v>MEDAN LAPANGAN MERDEKA</v>
          </cell>
          <cell r="F441" t="str">
            <v>1060011990119</v>
          </cell>
        </row>
        <row r="442">
          <cell r="B442" t="str">
            <v>ALEXON SINAGA</v>
          </cell>
          <cell r="C442" t="str">
            <v>AWAK II/Training (3)</v>
          </cell>
          <cell r="D442" t="str">
            <v>BANK MANDIRI</v>
          </cell>
          <cell r="E442" t="str">
            <v>MEDAN LAPANGAN MERDEKA</v>
          </cell>
          <cell r="F442" t="str">
            <v>1060011994137</v>
          </cell>
        </row>
        <row r="443">
          <cell r="B443" t="str">
            <v>ARDIANSYAH RAHMAT</v>
          </cell>
          <cell r="C443" t="str">
            <v>AWAK II/Training (3)</v>
          </cell>
          <cell r="D443" t="str">
            <v>BANK MANDIRI</v>
          </cell>
          <cell r="E443" t="str">
            <v>MEDAN LAPANGAN MERDEKA</v>
          </cell>
          <cell r="F443" t="str">
            <v>106-0011994442</v>
          </cell>
        </row>
        <row r="444">
          <cell r="B444" t="str">
            <v>ARIFAI AMIRUDDIN</v>
          </cell>
          <cell r="C444" t="str">
            <v>AWAK II/Training (3)</v>
          </cell>
          <cell r="D444" t="str">
            <v>BANK MANDIRI</v>
          </cell>
          <cell r="E444" t="str">
            <v>MEDAN LAPANGAN MERDEKA</v>
          </cell>
          <cell r="F444" t="str">
            <v>1060011993980</v>
          </cell>
        </row>
        <row r="445">
          <cell r="B445" t="str">
            <v>ARISANDI BUDIRAHAYU</v>
          </cell>
          <cell r="C445" t="str">
            <v>AWAK II/Training (3)</v>
          </cell>
          <cell r="D445" t="str">
            <v>BANK MANDIRI</v>
          </cell>
          <cell r="E445" t="str">
            <v>MEDAN LAPANGAN MERDEKA</v>
          </cell>
          <cell r="F445" t="str">
            <v>1060011994111</v>
          </cell>
        </row>
        <row r="446">
          <cell r="B446" t="str">
            <v>FAUDANI MAHYUDI</v>
          </cell>
          <cell r="C446" t="str">
            <v>AWAK II/Training (3)</v>
          </cell>
          <cell r="D446" t="str">
            <v>BANK MANDIRI</v>
          </cell>
          <cell r="E446" t="str">
            <v>MEDAN LAPANGAN MERDEKA</v>
          </cell>
          <cell r="F446" t="str">
            <v>106-0011994053</v>
          </cell>
        </row>
        <row r="447">
          <cell r="B447" t="str">
            <v>HARMAN R P SIHOMBING</v>
          </cell>
          <cell r="C447" t="str">
            <v>AWAK II/Training (3)</v>
          </cell>
          <cell r="D447" t="str">
            <v>BANK MANDIRI</v>
          </cell>
          <cell r="E447" t="str">
            <v>MEDAN LAPANGAN MERDEKA</v>
          </cell>
          <cell r="F447" t="str">
            <v>1060011993923</v>
          </cell>
        </row>
        <row r="448">
          <cell r="B448" t="str">
            <v>HERIONO PAERAN</v>
          </cell>
          <cell r="C448" t="str">
            <v>AWAK II/Training (3)</v>
          </cell>
          <cell r="D448" t="str">
            <v>BANK MANDIRI</v>
          </cell>
          <cell r="E448" t="str">
            <v>MEDAN LAPANGAN MERDEKA</v>
          </cell>
          <cell r="F448" t="str">
            <v>106-0011994525</v>
          </cell>
        </row>
        <row r="449">
          <cell r="B449" t="str">
            <v>HERMAN FERNANDO GINTING</v>
          </cell>
          <cell r="C449" t="str">
            <v>AWAK II/Training (3)</v>
          </cell>
          <cell r="D449" t="str">
            <v>BANK MANDIRI</v>
          </cell>
          <cell r="E449" t="str">
            <v>MEDAN LAPANGAN MERDEKA</v>
          </cell>
          <cell r="F449" t="str">
            <v>106-0011993881</v>
          </cell>
        </row>
        <row r="450">
          <cell r="B450" t="str">
            <v>IRWAN EFENDI</v>
          </cell>
          <cell r="C450" t="str">
            <v>AWAK II/Training (3)</v>
          </cell>
          <cell r="D450" t="str">
            <v>BANK MANDIRI</v>
          </cell>
          <cell r="E450" t="str">
            <v>MEDAN LAPANGAN MERDEKA</v>
          </cell>
          <cell r="F450" t="str">
            <v>106-0011993824</v>
          </cell>
        </row>
        <row r="451">
          <cell r="B451" t="str">
            <v>LIASTA TARIGAN</v>
          </cell>
          <cell r="C451" t="str">
            <v>AWAK II/Training (3)</v>
          </cell>
          <cell r="D451" t="str">
            <v>BANK MANDIRI</v>
          </cell>
          <cell r="E451" t="str">
            <v>MEDAN LAPANGAN MERDEKA</v>
          </cell>
          <cell r="F451" t="str">
            <v>1060011993964</v>
          </cell>
        </row>
        <row r="452">
          <cell r="B452" t="str">
            <v>M ZUHARI SYAM</v>
          </cell>
          <cell r="C452" t="str">
            <v>AWAK II/Training (3)</v>
          </cell>
          <cell r="D452" t="str">
            <v>BANK MANDIRI</v>
          </cell>
          <cell r="E452" t="str">
            <v>MEDAN LAPANGAN MERDEKA</v>
          </cell>
          <cell r="F452" t="str">
            <v>106-0011994269</v>
          </cell>
        </row>
        <row r="453">
          <cell r="B453" t="str">
            <v>MAHADIP IBRAHIM</v>
          </cell>
          <cell r="C453" t="str">
            <v>AWAK II/Training (3)</v>
          </cell>
          <cell r="D453" t="str">
            <v>BANK MANDIRI</v>
          </cell>
          <cell r="E453" t="str">
            <v>MEDAN LAPANGAN MERDEKA</v>
          </cell>
          <cell r="F453" t="str">
            <v>106-0011993907</v>
          </cell>
        </row>
        <row r="454">
          <cell r="B454" t="str">
            <v>MANGAPUL RAJA GUKGUK</v>
          </cell>
          <cell r="C454" t="str">
            <v>AWAK II/Training (3)</v>
          </cell>
          <cell r="D454" t="str">
            <v>BANK MANDIRI</v>
          </cell>
          <cell r="E454" t="str">
            <v>MEDAN LAPANGAN MERDEKA</v>
          </cell>
          <cell r="F454" t="str">
            <v>106-0011994194</v>
          </cell>
        </row>
        <row r="455">
          <cell r="B455" t="str">
            <v>MENRU A SIMANJUNTAK</v>
          </cell>
          <cell r="C455" t="str">
            <v>AWAK II/Training (3)</v>
          </cell>
          <cell r="D455" t="str">
            <v>BANK MANDIRI</v>
          </cell>
          <cell r="E455" t="str">
            <v>MEDAN LAPANGAN MERDEKA</v>
          </cell>
          <cell r="F455" t="str">
            <v>1060011988717</v>
          </cell>
        </row>
        <row r="456">
          <cell r="B456" t="str">
            <v>RIKANDO SIAGIAN</v>
          </cell>
          <cell r="C456" t="str">
            <v>AWAK II/Training (3)</v>
          </cell>
          <cell r="D456" t="str">
            <v>BANK MANDIRI</v>
          </cell>
          <cell r="E456" t="str">
            <v>MEDAN LAPANGAN MERDEKA</v>
          </cell>
          <cell r="F456" t="str">
            <v>1060011994129</v>
          </cell>
        </row>
        <row r="457">
          <cell r="B457" t="str">
            <v>RINALDI</v>
          </cell>
          <cell r="C457" t="str">
            <v>AWAK II/Training (3)</v>
          </cell>
          <cell r="D457" t="str">
            <v>BANK MANDIRI</v>
          </cell>
          <cell r="E457" t="str">
            <v>MEDAN LAPANGAN MERDEKA</v>
          </cell>
          <cell r="F457" t="str">
            <v>106-0011994186</v>
          </cell>
        </row>
        <row r="458">
          <cell r="B458" t="str">
            <v>ROY THAMRIN MARPAUNG</v>
          </cell>
          <cell r="C458" t="str">
            <v>AWAK II/Training (3)</v>
          </cell>
          <cell r="D458" t="str">
            <v>BANK MANDIRI</v>
          </cell>
          <cell r="E458" t="str">
            <v>MEDAN LAPANGAN MERDEKA</v>
          </cell>
          <cell r="F458" t="str">
            <v>1060011993949</v>
          </cell>
        </row>
        <row r="459">
          <cell r="B459" t="str">
            <v>SANTUN H TUMANGGOR</v>
          </cell>
          <cell r="C459" t="str">
            <v>AWAK II/Training (3)</v>
          </cell>
          <cell r="D459" t="str">
            <v>BANK MANDIRI</v>
          </cell>
          <cell r="E459" t="str">
            <v>MEDAN LAPANGAN MERDEKA</v>
          </cell>
          <cell r="F459" t="str">
            <v>106-0011993873</v>
          </cell>
        </row>
        <row r="460">
          <cell r="B460" t="str">
            <v>SAPRAN HIDAYAT</v>
          </cell>
          <cell r="C460" t="str">
            <v>AWAK II/Training (3)</v>
          </cell>
          <cell r="D460" t="str">
            <v>BANK MANDIRI</v>
          </cell>
          <cell r="E460" t="str">
            <v>MEDAN LAPANGAN MERDEKA</v>
          </cell>
          <cell r="F460" t="str">
            <v>1060011994012</v>
          </cell>
        </row>
        <row r="461">
          <cell r="B461" t="str">
            <v>SYAFARUDDIN MAHMUDCHIA</v>
          </cell>
          <cell r="C461" t="str">
            <v>AWAK II/Training (3)</v>
          </cell>
          <cell r="D461" t="str">
            <v>BANK MANDIRI</v>
          </cell>
          <cell r="E461" t="str">
            <v>MEDAN LAPANGAN MERDEKA</v>
          </cell>
          <cell r="F461" t="str">
            <v>106-0011995159</v>
          </cell>
        </row>
        <row r="462">
          <cell r="B462" t="str">
            <v>ZAINAL ABIDIN PURBA</v>
          </cell>
          <cell r="C462" t="str">
            <v>AWAK II/Training (3)</v>
          </cell>
          <cell r="D462" t="str">
            <v>BANK MANDIRI</v>
          </cell>
          <cell r="E462" t="str">
            <v>MEDAN LAPANGAN MERDEKA</v>
          </cell>
          <cell r="F462" t="str">
            <v>106-0011993857</v>
          </cell>
        </row>
        <row r="463">
          <cell r="B463" t="str">
            <v>ZULHAM M ILYAS</v>
          </cell>
          <cell r="C463" t="str">
            <v>AWAK II/Training (3)</v>
          </cell>
          <cell r="D463" t="str">
            <v>BANK MANDIRI</v>
          </cell>
          <cell r="E463" t="str">
            <v>MEDAN LAPANGAN MERDEKA</v>
          </cell>
          <cell r="F463" t="str">
            <v>1060011990184</v>
          </cell>
        </row>
        <row r="464">
          <cell r="B464" t="str">
            <v>ANDI JOHARDI</v>
          </cell>
          <cell r="C464" t="str">
            <v>AWAK II/Training (4)</v>
          </cell>
          <cell r="D464" t="str">
            <v>BANK MANDIRI</v>
          </cell>
          <cell r="E464" t="str">
            <v>MEDAN LAPANGAN MERDEKA</v>
          </cell>
          <cell r="F464" t="str">
            <v>1060011991364</v>
          </cell>
        </row>
        <row r="465">
          <cell r="B465" t="str">
            <v xml:space="preserve">DARWIN NAINGGOLAN </v>
          </cell>
          <cell r="C465" t="str">
            <v>AWAK II/Training (4)</v>
          </cell>
          <cell r="D465" t="str">
            <v>BANK MANDIRI</v>
          </cell>
          <cell r="E465" t="str">
            <v>MEDAN LAPANGAN MERDEKA</v>
          </cell>
          <cell r="F465" t="str">
            <v>106.001199297.4</v>
          </cell>
        </row>
        <row r="466">
          <cell r="B466" t="str">
            <v>ENGLI TAMPUBOLON</v>
          </cell>
          <cell r="C466" t="str">
            <v>AWAK II/Training (4)</v>
          </cell>
          <cell r="D466" t="str">
            <v>BANK MANDIRI</v>
          </cell>
          <cell r="E466" t="str">
            <v>MEDAN LAPANGAN MERDEKA</v>
          </cell>
          <cell r="F466" t="str">
            <v>1060011993600</v>
          </cell>
        </row>
        <row r="467">
          <cell r="B467" t="str">
            <v>HOTLIDER PARDEDE</v>
          </cell>
          <cell r="C467" t="str">
            <v>AWAK II/Training (4)</v>
          </cell>
          <cell r="D467" t="str">
            <v>BANK MANDIRI</v>
          </cell>
          <cell r="E467" t="str">
            <v>MEDAN LAPANGAN MERDEKA</v>
          </cell>
          <cell r="F467" t="str">
            <v>1060011993915</v>
          </cell>
        </row>
        <row r="468">
          <cell r="B468" t="str">
            <v>IRFAN RISWAN</v>
          </cell>
          <cell r="C468" t="str">
            <v>AWAK II/Training (4)</v>
          </cell>
          <cell r="D468" t="str">
            <v>BANK MANDIRI</v>
          </cell>
          <cell r="E468" t="str">
            <v>MEDAN LAPANGAN MERDEKA</v>
          </cell>
          <cell r="F468" t="str">
            <v>1060011993956</v>
          </cell>
        </row>
        <row r="469">
          <cell r="B469" t="str">
            <v>JOHANES REDDY MANIK</v>
          </cell>
          <cell r="C469" t="str">
            <v>AWAK II/Training (4)</v>
          </cell>
          <cell r="D469" t="str">
            <v>BANK MANDIRI</v>
          </cell>
          <cell r="E469" t="str">
            <v>MEDAN LAPANGAN MERDEKA</v>
          </cell>
          <cell r="F469" t="str">
            <v>1060011994020</v>
          </cell>
        </row>
        <row r="470">
          <cell r="B470" t="str">
            <v>PRASTIAWAN JIMIN</v>
          </cell>
          <cell r="C470" t="str">
            <v>AWAK II/Training (4)</v>
          </cell>
          <cell r="D470" t="str">
            <v>BANK MANDIRI</v>
          </cell>
          <cell r="E470" t="str">
            <v>MEDAN LAPANGAN MERDEKA</v>
          </cell>
          <cell r="F470" t="str">
            <v>1060011993972</v>
          </cell>
        </row>
        <row r="471">
          <cell r="B471" t="str">
            <v>AHMED FARIED</v>
          </cell>
          <cell r="C471" t="str">
            <v>AWAK II/Training (5&amp;6)</v>
          </cell>
          <cell r="D471" t="str">
            <v>BANK MANDIRI</v>
          </cell>
          <cell r="E471" t="str">
            <v>MEDAN LAPANGAN MERDEKA</v>
          </cell>
          <cell r="F471" t="str">
            <v>1060011995167</v>
          </cell>
        </row>
        <row r="472">
          <cell r="B472" t="str">
            <v>BENRI SIRAIT</v>
          </cell>
          <cell r="C472" t="str">
            <v>AWAK II/Training (5&amp;6)</v>
          </cell>
          <cell r="D472" t="str">
            <v>BANK MANDIRI</v>
          </cell>
          <cell r="E472" t="str">
            <v>MEDAN LAPANGAN MERDEKA</v>
          </cell>
          <cell r="F472" t="str">
            <v>106.001199267.7</v>
          </cell>
        </row>
        <row r="473">
          <cell r="B473" t="str">
            <v>FREDDY PANJAITAN</v>
          </cell>
          <cell r="C473" t="str">
            <v>AWAK II/Training (5&amp;6)</v>
          </cell>
          <cell r="D473" t="str">
            <v>BANK MANDIRI</v>
          </cell>
          <cell r="E473" t="str">
            <v>MEDAN LAPANGAN MERDEKA</v>
          </cell>
          <cell r="F473" t="str">
            <v>1060011994087</v>
          </cell>
        </row>
        <row r="474">
          <cell r="B474" t="str">
            <v>HENDRA WAHYUDI</v>
          </cell>
          <cell r="C474" t="str">
            <v>AWAK II/Training (5&amp;6)</v>
          </cell>
          <cell r="D474" t="str">
            <v>BANK MANDIRI</v>
          </cell>
          <cell r="E474" t="str">
            <v>MEDAN LAPANGAN MERDEKA</v>
          </cell>
          <cell r="F474" t="str">
            <v>1060011990218</v>
          </cell>
        </row>
        <row r="475">
          <cell r="B475" t="str">
            <v>HERIADI SEMBIRING</v>
          </cell>
          <cell r="C475" t="str">
            <v>AWAK II/Training (5&amp;6)</v>
          </cell>
          <cell r="D475" t="str">
            <v>BANK MANDIRI</v>
          </cell>
          <cell r="E475" t="str">
            <v>MEDAN LAPANGAN MERDEKA</v>
          </cell>
          <cell r="F475" t="str">
            <v>106.001199344.4</v>
          </cell>
        </row>
        <row r="476">
          <cell r="B476" t="str">
            <v>JANNES DAUD PARDEDE</v>
          </cell>
          <cell r="C476" t="str">
            <v>AWAK II/Training (5&amp;6)</v>
          </cell>
          <cell r="D476" t="str">
            <v>BANK MANDIRI</v>
          </cell>
          <cell r="E476" t="str">
            <v>MEDAN LAPANGAN MERDEKA</v>
          </cell>
          <cell r="F476" t="str">
            <v>1060011994095</v>
          </cell>
        </row>
        <row r="477">
          <cell r="B477" t="str">
            <v>JOHN RIDUAN PANGGABEAN</v>
          </cell>
          <cell r="C477" t="str">
            <v>AWAK II/Training (5&amp;6)</v>
          </cell>
          <cell r="D477" t="str">
            <v>BANK MANDIRI</v>
          </cell>
          <cell r="E477" t="str">
            <v>MEDAN LAPANGAN MERDEKA</v>
          </cell>
          <cell r="F477" t="str">
            <v>106.001199296.6</v>
          </cell>
        </row>
        <row r="478">
          <cell r="B478" t="str">
            <v>LUNGGUK DARWIN SIRAIT</v>
          </cell>
          <cell r="C478" t="str">
            <v>AWAK II/Training (5&amp;6)</v>
          </cell>
          <cell r="D478" t="str">
            <v>BANK MANDIRI</v>
          </cell>
          <cell r="E478" t="str">
            <v>MEDAN LAPANGAN MERDEKA</v>
          </cell>
          <cell r="F478" t="str">
            <v>1060011994202</v>
          </cell>
        </row>
        <row r="479">
          <cell r="B479" t="str">
            <v>PARIHOT ANDI ARTONO SIHOMBING</v>
          </cell>
          <cell r="C479" t="str">
            <v>AWAK II/Training (5&amp;6)</v>
          </cell>
          <cell r="D479" t="str">
            <v>BANK MANDIRI</v>
          </cell>
          <cell r="E479" t="str">
            <v>MEDAN LAPANGAN MERDEKA</v>
          </cell>
          <cell r="F479" t="str">
            <v>1060011995134</v>
          </cell>
        </row>
        <row r="480">
          <cell r="B480" t="str">
            <v>RINTO AZHAR YADI HUTASOIT</v>
          </cell>
          <cell r="C480" t="str">
            <v>AWAK II/Training (5&amp;6)</v>
          </cell>
          <cell r="D480" t="str">
            <v>BANK MANDIRI</v>
          </cell>
          <cell r="E480" t="str">
            <v>MEDAN LAPANGAN MERDEKA</v>
          </cell>
          <cell r="F480" t="str">
            <v>106.001199361.8</v>
          </cell>
        </row>
        <row r="481">
          <cell r="B481" t="str">
            <v>RIZAL DEDEK NAINGGOLAN</v>
          </cell>
          <cell r="C481" t="str">
            <v>AWAK II/Training (5&amp;6)</v>
          </cell>
          <cell r="D481" t="str">
            <v>BANK MANDIRI</v>
          </cell>
          <cell r="E481" t="str">
            <v>MEDAN LAPANGAN MERDEKA</v>
          </cell>
          <cell r="F481" t="str">
            <v>1060011995449</v>
          </cell>
        </row>
        <row r="482">
          <cell r="B482" t="str">
            <v>SUGANDA SUPONO</v>
          </cell>
          <cell r="C482" t="str">
            <v>AWAK II/Training (5&amp;6)</v>
          </cell>
          <cell r="D482" t="str">
            <v>BANK MANDIRI</v>
          </cell>
          <cell r="E482" t="str">
            <v>MEDAN LAPANGAN MERDEKA</v>
          </cell>
          <cell r="F482" t="str">
            <v>106.001199340.2</v>
          </cell>
        </row>
        <row r="483">
          <cell r="B483" t="str">
            <v>SUTRISNO WAMIEN</v>
          </cell>
          <cell r="C483" t="str">
            <v>AWAK II/Training (5&amp;6)</v>
          </cell>
          <cell r="D483" t="str">
            <v>BANK MANDIRI</v>
          </cell>
          <cell r="E483" t="str">
            <v>MEDAN LAPANGAN MERDEKA</v>
          </cell>
          <cell r="F483" t="str">
            <v>106.001199268.5</v>
          </cell>
        </row>
        <row r="484">
          <cell r="B484" t="str">
            <v>YUSPAN SIPAHUTAR</v>
          </cell>
          <cell r="C484" t="str">
            <v>AWAK II/Training (5&amp;6)</v>
          </cell>
          <cell r="D484" t="str">
            <v>BANK MANDIRI</v>
          </cell>
          <cell r="E484" t="str">
            <v>MEDAN LAPANGAN MERDEKA</v>
          </cell>
          <cell r="F484" t="str">
            <v>1060011995191</v>
          </cell>
        </row>
        <row r="485">
          <cell r="B485" t="str">
            <v>ZULFIKAR YATIMEN</v>
          </cell>
          <cell r="C485" t="str">
            <v>AWAK II/Training (5&amp;6)</v>
          </cell>
          <cell r="D485" t="str">
            <v>BANK MANDIRI</v>
          </cell>
          <cell r="E485" t="str">
            <v>MEDAN LAPANGAN MERDEKA</v>
          </cell>
          <cell r="F485" t="str">
            <v>1060011995142</v>
          </cell>
        </row>
        <row r="486">
          <cell r="B486" t="str">
            <v>ZULKARNAIN AWALUDDIN</v>
          </cell>
          <cell r="C486" t="str">
            <v>AWAK II/Training (5&amp;6)</v>
          </cell>
          <cell r="D486" t="str">
            <v>BANK MANDIRI</v>
          </cell>
          <cell r="E486" t="str">
            <v>MEDAN LAPANGAN MERDEKA</v>
          </cell>
          <cell r="F486" t="str">
            <v>1060011994293</v>
          </cell>
        </row>
        <row r="487">
          <cell r="B487" t="str">
            <v>BAMBANG SUPRIANTO</v>
          </cell>
          <cell r="C487" t="str">
            <v>AWAK II/Training (7)</v>
          </cell>
          <cell r="D487" t="str">
            <v>BANK MANDIRI</v>
          </cell>
          <cell r="E487" t="str">
            <v>MEDAN LAPANGAN MERDEKA</v>
          </cell>
          <cell r="F487" t="str">
            <v>106.001199265.1</v>
          </cell>
        </row>
        <row r="488">
          <cell r="B488" t="str">
            <v>ENGLIS LUMBAN GAOL</v>
          </cell>
          <cell r="C488" t="str">
            <v>AWAK II/Training (7)</v>
          </cell>
          <cell r="D488" t="str">
            <v>BANK MANDIRI</v>
          </cell>
          <cell r="E488" t="str">
            <v>MEDAN LAPANGAN MERDEKA</v>
          </cell>
          <cell r="F488" t="str">
            <v>1060011994103</v>
          </cell>
        </row>
        <row r="489">
          <cell r="B489" t="str">
            <v>M RIZAL</v>
          </cell>
          <cell r="C489" t="str">
            <v>AWAK II/Training (7)</v>
          </cell>
          <cell r="D489" t="str">
            <v>BANK MANDIRI</v>
          </cell>
          <cell r="E489" t="str">
            <v>MEDAN LAPANGAN MERDEKA</v>
          </cell>
          <cell r="F489" t="str">
            <v>106.001199512.6</v>
          </cell>
        </row>
        <row r="490">
          <cell r="B490" t="str">
            <v>PRIA HANDOKO</v>
          </cell>
          <cell r="C490" t="str">
            <v>AWAK II/Training (7)</v>
          </cell>
          <cell r="D490" t="str">
            <v>BANK MANDIRI</v>
          </cell>
          <cell r="E490" t="str">
            <v>MEDAN LAPANGAN MERDEKA</v>
          </cell>
          <cell r="F490" t="str">
            <v>106.001199389.9</v>
          </cell>
        </row>
        <row r="491">
          <cell r="B491" t="str">
            <v>SAHRIL MUDA BATUBARA</v>
          </cell>
          <cell r="C491" t="str">
            <v>AWAK II/Training (7)</v>
          </cell>
          <cell r="D491" t="str">
            <v>BANK MANDIRI</v>
          </cell>
          <cell r="E491" t="str">
            <v>MEDAN LAPANGAN MERDEKA</v>
          </cell>
          <cell r="F491" t="str">
            <v>106.001199266.9</v>
          </cell>
        </row>
        <row r="492">
          <cell r="B492" t="str">
            <v>PARDOMUAN TUA LUMBAN GAOL</v>
          </cell>
          <cell r="C492" t="str">
            <v>AWAK II/Training (7)</v>
          </cell>
          <cell r="D492" t="str">
            <v>BANK MANDIRI</v>
          </cell>
          <cell r="E492" t="str">
            <v>MEDAN LAPANGAN MERDEKA</v>
          </cell>
          <cell r="F492" t="str">
            <v>106.001199319.6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 17"/>
    </sheetNames>
    <sheetDataSet>
      <sheetData sheetId="0">
        <row r="482">
          <cell r="B482" t="str">
            <v>ABDUL HADI PULUNGAN</v>
          </cell>
          <cell r="C482" t="str">
            <v>AWAK I</v>
          </cell>
          <cell r="D482" t="str">
            <v>BANK MANDIRI</v>
          </cell>
          <cell r="E482" t="str">
            <v>MEDAN LAPANGAN MERDEKA</v>
          </cell>
          <cell r="F482">
            <v>1060007248332</v>
          </cell>
          <cell r="G482">
            <v>23</v>
          </cell>
          <cell r="H482">
            <v>317094.65895953757</v>
          </cell>
          <cell r="I482">
            <v>212800</v>
          </cell>
        </row>
        <row r="483">
          <cell r="B483" t="str">
            <v>BAMBANG HERMANTO GINTING</v>
          </cell>
          <cell r="C483" t="str">
            <v>AWAK I</v>
          </cell>
          <cell r="D483" t="str">
            <v>BANK MANDIRI</v>
          </cell>
          <cell r="E483" t="str">
            <v>MEDAN LAPANGAN MERDEKA</v>
          </cell>
          <cell r="F483" t="str">
            <v>106-0011236604</v>
          </cell>
          <cell r="G483">
            <v>23</v>
          </cell>
          <cell r="H483">
            <v>317094.65895953757</v>
          </cell>
          <cell r="I483">
            <v>931236.25</v>
          </cell>
        </row>
        <row r="484">
          <cell r="B484" t="str">
            <v>HIDAYAT</v>
          </cell>
          <cell r="C484" t="str">
            <v>AWAK I</v>
          </cell>
          <cell r="D484" t="str">
            <v>BANK MANDIRI</v>
          </cell>
          <cell r="E484" t="str">
            <v>MEDAN LAPANGAN MERDEKA</v>
          </cell>
          <cell r="F484" t="str">
            <v>106-0011236042</v>
          </cell>
          <cell r="G484">
            <v>23</v>
          </cell>
          <cell r="H484">
            <v>391402.45086705202</v>
          </cell>
          <cell r="I484">
            <v>193200</v>
          </cell>
        </row>
        <row r="485">
          <cell r="B485" t="str">
            <v>IRWAN SYAHPUTRA WASIMEN</v>
          </cell>
          <cell r="C485" t="str">
            <v>AWAK I</v>
          </cell>
          <cell r="D485" t="str">
            <v>BANK MANDIRI</v>
          </cell>
          <cell r="E485" t="str">
            <v>MEDAN LAPANGAN MERDEKA</v>
          </cell>
          <cell r="F485" t="str">
            <v>106-0011241711</v>
          </cell>
          <cell r="G485">
            <v>23</v>
          </cell>
          <cell r="H485">
            <v>317094.65895953757</v>
          </cell>
          <cell r="I485">
            <v>1002247.5</v>
          </cell>
        </row>
        <row r="486">
          <cell r="B486" t="str">
            <v>MAHYUDI SISWOYO</v>
          </cell>
          <cell r="C486" t="str">
            <v>AWAK I</v>
          </cell>
          <cell r="D486" t="str">
            <v>BANK MANDIRI</v>
          </cell>
          <cell r="E486" t="str">
            <v>MEDAN LAPANGAN MERDEKA</v>
          </cell>
          <cell r="F486" t="str">
            <v>106-0007248381</v>
          </cell>
          <cell r="G486">
            <v>23</v>
          </cell>
          <cell r="H486">
            <v>317094.65895953757</v>
          </cell>
          <cell r="I486">
            <v>380550</v>
          </cell>
        </row>
        <row r="487">
          <cell r="B487" t="str">
            <v>PEBERANTO PANGGABEAN</v>
          </cell>
          <cell r="C487" t="str">
            <v>AWAK I</v>
          </cell>
          <cell r="D487" t="str">
            <v>BANK MANDIRI</v>
          </cell>
          <cell r="E487" t="str">
            <v>MEDAN LAPANGAN MERDEKA</v>
          </cell>
          <cell r="F487">
            <v>1060005486702</v>
          </cell>
          <cell r="G487">
            <v>23</v>
          </cell>
          <cell r="H487">
            <v>391402.45086705202</v>
          </cell>
          <cell r="I487">
            <v>0</v>
          </cell>
        </row>
        <row r="488">
          <cell r="B488" t="str">
            <v>SAMPE MARTUA  PASARIBU</v>
          </cell>
          <cell r="C488" t="str">
            <v xml:space="preserve">AWAK I </v>
          </cell>
          <cell r="D488" t="str">
            <v>BANK MANDIRI</v>
          </cell>
          <cell r="E488" t="str">
            <v>MEDAN LAPANGAN MERDEKA</v>
          </cell>
          <cell r="F488" t="str">
            <v>106-0005344042</v>
          </cell>
          <cell r="G488">
            <v>23</v>
          </cell>
          <cell r="H488">
            <v>317094.65895953757</v>
          </cell>
          <cell r="I488">
            <v>0</v>
          </cell>
        </row>
        <row r="489">
          <cell r="B489" t="str">
            <v>SUDARMAN PURBA</v>
          </cell>
          <cell r="C489" t="str">
            <v>AWAK I</v>
          </cell>
          <cell r="D489" t="str">
            <v>BANK MANDIRI</v>
          </cell>
          <cell r="E489" t="str">
            <v>MEDAN LAPANGAN MERDEKA</v>
          </cell>
          <cell r="F489" t="str">
            <v>106-0011239467</v>
          </cell>
          <cell r="G489">
            <v>23</v>
          </cell>
          <cell r="H489">
            <v>317094.65895953757</v>
          </cell>
          <cell r="I489">
            <v>190275</v>
          </cell>
        </row>
        <row r="490">
          <cell r="B490" t="str">
            <v>SUGENG JUNAIDHY</v>
          </cell>
          <cell r="C490" t="str">
            <v>AWAK I</v>
          </cell>
          <cell r="D490" t="str">
            <v>BANK MANDIRI</v>
          </cell>
          <cell r="E490" t="str">
            <v>MEDAN LAPANGAN MERDEKA</v>
          </cell>
          <cell r="F490" t="str">
            <v>106-0007296356</v>
          </cell>
          <cell r="G490">
            <v>23</v>
          </cell>
          <cell r="H490">
            <v>317094.65895953757</v>
          </cell>
          <cell r="I490">
            <v>603900</v>
          </cell>
        </row>
        <row r="491">
          <cell r="B491" t="str">
            <v>SUGIANTO</v>
          </cell>
          <cell r="C491" t="str">
            <v>AWAK I PARTAMAX</v>
          </cell>
          <cell r="D491" t="str">
            <v>BANK MANDIRI</v>
          </cell>
          <cell r="E491" t="str">
            <v>MEDAN LAPANGAN MERDEKA</v>
          </cell>
          <cell r="F491" t="str">
            <v>1060007164240</v>
          </cell>
          <cell r="G491">
            <v>23</v>
          </cell>
          <cell r="H491">
            <v>317094.65895953757</v>
          </cell>
        </row>
        <row r="492">
          <cell r="B492" t="str">
            <v>SUPRIANTO</v>
          </cell>
          <cell r="C492" t="str">
            <v>AWAK I</v>
          </cell>
          <cell r="D492" t="str">
            <v>BANK MANDIRI</v>
          </cell>
          <cell r="E492" t="str">
            <v>MEDAN LAPANGAN MERDEKA</v>
          </cell>
          <cell r="F492" t="str">
            <v>106-0011225508</v>
          </cell>
          <cell r="G492">
            <v>23</v>
          </cell>
          <cell r="H492">
            <v>317094.65895953757</v>
          </cell>
          <cell r="I492">
            <v>339512.5</v>
          </cell>
        </row>
        <row r="493">
          <cell r="B493" t="str">
            <v>SYAHRIZAL ANDRI</v>
          </cell>
          <cell r="C493" t="str">
            <v>AWAK I</v>
          </cell>
          <cell r="D493" t="str">
            <v>BANK MANDIRI</v>
          </cell>
          <cell r="E493" t="str">
            <v>MEDAN LAPANGAN MERDEKA</v>
          </cell>
          <cell r="F493" t="str">
            <v>1060011241877</v>
          </cell>
          <cell r="G493">
            <v>23</v>
          </cell>
          <cell r="H493">
            <v>317094.65895953757</v>
          </cell>
          <cell r="I493">
            <v>0</v>
          </cell>
        </row>
        <row r="494">
          <cell r="B494" t="str">
            <v>W. SILALAHI</v>
          </cell>
          <cell r="C494" t="str">
            <v>AWAK I</v>
          </cell>
          <cell r="D494" t="str">
            <v>BANK MANDIRI</v>
          </cell>
          <cell r="E494" t="str">
            <v>MEDAN LAPANGAN MERDEKA</v>
          </cell>
          <cell r="F494" t="str">
            <v>106-0011263525</v>
          </cell>
          <cell r="G494">
            <v>23</v>
          </cell>
          <cell r="H494">
            <v>317094.65895953757</v>
          </cell>
          <cell r="I494">
            <v>0</v>
          </cell>
        </row>
        <row r="495">
          <cell r="B495" t="str">
            <v>DEPAN IRPANDI</v>
          </cell>
          <cell r="C495" t="str">
            <v>AWAK II</v>
          </cell>
          <cell r="D495" t="str">
            <v>BANK MANDIRI</v>
          </cell>
          <cell r="E495" t="str">
            <v>MEDAN LAPANGAN MERDEKA</v>
          </cell>
          <cell r="F495" t="str">
            <v>9000007000764</v>
          </cell>
          <cell r="G495">
            <v>23</v>
          </cell>
          <cell r="H495">
            <v>229326.47398843931</v>
          </cell>
          <cell r="I495">
            <v>371894</v>
          </cell>
        </row>
        <row r="496">
          <cell r="B496" t="str">
            <v>DIAN PRIADI</v>
          </cell>
          <cell r="C496" t="str">
            <v>AWAK II</v>
          </cell>
          <cell r="D496" t="str">
            <v>BANK MANDIRI</v>
          </cell>
          <cell r="E496" t="str">
            <v>MEDAN LAPANGAN MERDEKA</v>
          </cell>
          <cell r="F496" t="str">
            <v>106-0011244640</v>
          </cell>
          <cell r="G496">
            <v>23</v>
          </cell>
          <cell r="H496">
            <v>229326.47398843931</v>
          </cell>
          <cell r="I496">
            <v>502103</v>
          </cell>
        </row>
        <row r="497">
          <cell r="B497" t="str">
            <v>EKO HERMAWAN</v>
          </cell>
          <cell r="C497" t="str">
            <v>AWAK II</v>
          </cell>
          <cell r="D497" t="str">
            <v>BANK MANDIRI</v>
          </cell>
          <cell r="E497" t="str">
            <v>MEDAN LAPANGAN MERDEKA</v>
          </cell>
          <cell r="F497" t="str">
            <v>1060011702472</v>
          </cell>
          <cell r="G497">
            <v>23</v>
          </cell>
          <cell r="H497">
            <v>229326.47398843931</v>
          </cell>
          <cell r="I497">
            <v>0</v>
          </cell>
        </row>
        <row r="498">
          <cell r="B498" t="str">
            <v>FERI SANDI</v>
          </cell>
          <cell r="C498" t="str">
            <v>AWAK II</v>
          </cell>
          <cell r="D498" t="str">
            <v>BANK MANDIRI</v>
          </cell>
          <cell r="E498" t="str">
            <v>MEDAN LAPANGAN MERDEKA</v>
          </cell>
          <cell r="F498" t="str">
            <v>106-0011244608.</v>
          </cell>
          <cell r="G498">
            <v>23</v>
          </cell>
          <cell r="H498">
            <v>229326.47398843931</v>
          </cell>
          <cell r="I498">
            <v>0</v>
          </cell>
        </row>
        <row r="499">
          <cell r="B499" t="str">
            <v>JOHANNES SIREGAR</v>
          </cell>
          <cell r="C499" t="str">
            <v>AWAK II</v>
          </cell>
          <cell r="D499" t="str">
            <v>BANK MANDIRI</v>
          </cell>
          <cell r="E499" t="str">
            <v>MEDAN LAPANGAN MERDEKA</v>
          </cell>
          <cell r="F499" t="str">
            <v>106-0011225409</v>
          </cell>
          <cell r="G499">
            <v>23</v>
          </cell>
          <cell r="H499">
            <v>229326.47398843931</v>
          </cell>
          <cell r="I499">
            <v>0</v>
          </cell>
        </row>
        <row r="500">
          <cell r="B500" t="str">
            <v>MANGAIN SIMATUPANG</v>
          </cell>
          <cell r="C500" t="str">
            <v>AWAK II</v>
          </cell>
          <cell r="D500" t="str">
            <v>BANK MANDIRI</v>
          </cell>
          <cell r="E500" t="str">
            <v>MEDAN LAPANGAN MERDEKA</v>
          </cell>
          <cell r="F500" t="str">
            <v>106-0011241935</v>
          </cell>
          <cell r="G500">
            <v>23</v>
          </cell>
          <cell r="H500">
            <v>229326.47398843931</v>
          </cell>
          <cell r="I500">
            <v>0</v>
          </cell>
        </row>
        <row r="501">
          <cell r="B501" t="str">
            <v>NUR RAHMAT</v>
          </cell>
          <cell r="C501" t="str">
            <v>AWAK II</v>
          </cell>
          <cell r="D501" t="str">
            <v>BANK MANDIRI</v>
          </cell>
          <cell r="E501" t="str">
            <v>MEDAN LAPANGAN MERDEKA</v>
          </cell>
          <cell r="F501" t="str">
            <v>106-0011236646</v>
          </cell>
          <cell r="G501">
            <v>23</v>
          </cell>
          <cell r="H501">
            <v>229326.47398843931</v>
          </cell>
          <cell r="I501">
            <v>0</v>
          </cell>
        </row>
        <row r="502">
          <cell r="B502" t="str">
            <v>PAIMAN SILALAHI</v>
          </cell>
          <cell r="C502" t="str">
            <v>AWAK II</v>
          </cell>
          <cell r="D502" t="str">
            <v>BANK MANDIRI</v>
          </cell>
          <cell r="E502" t="str">
            <v>MEDAN LAPANGAN MERDEKA</v>
          </cell>
          <cell r="F502">
            <v>1060011218677</v>
          </cell>
          <cell r="G502">
            <v>23</v>
          </cell>
          <cell r="H502">
            <v>229326.47398843931</v>
          </cell>
          <cell r="I502">
            <v>692378</v>
          </cell>
        </row>
        <row r="503">
          <cell r="B503" t="str">
            <v>RINDU SINAGA</v>
          </cell>
          <cell r="C503" t="str">
            <v>AWAK II</v>
          </cell>
          <cell r="D503" t="str">
            <v>BANK MANDIRI</v>
          </cell>
          <cell r="E503" t="str">
            <v>MEDAN LAPANGAN MERDEKA</v>
          </cell>
          <cell r="F503">
            <v>1060011217547</v>
          </cell>
          <cell r="G503">
            <v>23</v>
          </cell>
          <cell r="H503">
            <v>229326.47398843931</v>
          </cell>
          <cell r="I503">
            <v>0</v>
          </cell>
        </row>
        <row r="504">
          <cell r="B504" t="str">
            <v>YUSWANTO</v>
          </cell>
          <cell r="C504" t="str">
            <v>AWAK II</v>
          </cell>
          <cell r="D504" t="str">
            <v>BANK MANDIRI</v>
          </cell>
          <cell r="E504" t="str">
            <v>MEDAN LAPANGAN MERDEKA</v>
          </cell>
          <cell r="F504" t="str">
            <v>106-0011235929</v>
          </cell>
          <cell r="G504">
            <v>23</v>
          </cell>
          <cell r="H504">
            <v>229326.47398843931</v>
          </cell>
          <cell r="I504">
            <v>760235.25</v>
          </cell>
        </row>
        <row r="505">
          <cell r="B505" t="str">
            <v>ZULFAN</v>
          </cell>
          <cell r="C505" t="str">
            <v>AWAK II</v>
          </cell>
          <cell r="D505" t="str">
            <v>BANK MANDIRI</v>
          </cell>
          <cell r="E505" t="str">
            <v>MEDAN LAPANGAN MERDEKA</v>
          </cell>
          <cell r="F505" t="str">
            <v>106-0011235309</v>
          </cell>
          <cell r="G505">
            <v>23</v>
          </cell>
          <cell r="H505">
            <v>229326.47398843931</v>
          </cell>
          <cell r="I505">
            <v>0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POTONGAN"/>
      <sheetName val="LIST GAJI KARYAWAN"/>
    </sheetNames>
    <sheetDataSet>
      <sheetData sheetId="0"/>
      <sheetData sheetId="1">
        <row r="7">
          <cell r="D7" t="str">
            <v>ANDI SUHANDI</v>
          </cell>
          <cell r="E7" t="str">
            <v>PWS. UTAMA</v>
          </cell>
          <cell r="F7" t="str">
            <v>1130005458090</v>
          </cell>
          <cell r="G7" t="str">
            <v>BANK MANDIRI</v>
          </cell>
          <cell r="H7" t="str">
            <v>PADANG</v>
          </cell>
          <cell r="I7">
            <v>1800288.75</v>
          </cell>
          <cell r="J7">
            <v>510000</v>
          </cell>
          <cell r="K7">
            <v>2310288.75</v>
          </cell>
          <cell r="L7">
            <v>28</v>
          </cell>
        </row>
        <row r="8">
          <cell r="D8" t="str">
            <v>AL ANDRIS</v>
          </cell>
          <cell r="E8" t="str">
            <v>KOOR. LAPANGAN</v>
          </cell>
          <cell r="F8" t="str">
            <v>4110100911160</v>
          </cell>
          <cell r="G8" t="str">
            <v>CIMB NIAGA</v>
          </cell>
          <cell r="H8" t="str">
            <v>PADANG</v>
          </cell>
          <cell r="I8">
            <v>1800288.75</v>
          </cell>
          <cell r="J8">
            <v>510000</v>
          </cell>
          <cell r="K8">
            <v>2310288.75</v>
          </cell>
          <cell r="L8">
            <v>23</v>
          </cell>
        </row>
        <row r="9">
          <cell r="D9" t="str">
            <v>ALIMUDIN</v>
          </cell>
          <cell r="E9" t="str">
            <v>KOOR. LAPANGAN</v>
          </cell>
          <cell r="F9" t="str">
            <v>4110100999168</v>
          </cell>
          <cell r="G9" t="str">
            <v>CIMB NIAGA</v>
          </cell>
          <cell r="H9" t="str">
            <v>PADANG</v>
          </cell>
          <cell r="I9">
            <v>1475761.25</v>
          </cell>
          <cell r="J9">
            <v>415000</v>
          </cell>
          <cell r="K9">
            <v>1890761.25</v>
          </cell>
          <cell r="L9">
            <v>28</v>
          </cell>
        </row>
        <row r="10">
          <cell r="D10" t="str">
            <v>ANGERAGO ZAI</v>
          </cell>
          <cell r="E10" t="str">
            <v>KOOR. LAPANGAN</v>
          </cell>
          <cell r="F10" t="str">
            <v>4110101031167</v>
          </cell>
          <cell r="G10" t="str">
            <v>CIMB NIAGA</v>
          </cell>
          <cell r="H10" t="str">
            <v>PADANG</v>
          </cell>
          <cell r="I10">
            <v>1800288.75</v>
          </cell>
          <cell r="J10">
            <v>510000</v>
          </cell>
          <cell r="K10">
            <v>2310288.75</v>
          </cell>
          <cell r="L10">
            <v>20</v>
          </cell>
        </row>
        <row r="11">
          <cell r="D11" t="str">
            <v>BUCHORI MUSLIM</v>
          </cell>
          <cell r="E11" t="str">
            <v>IT CHAMPION</v>
          </cell>
          <cell r="F11" t="str">
            <v>4110100734160</v>
          </cell>
          <cell r="G11" t="str">
            <v>CIMB NIAGA</v>
          </cell>
          <cell r="H11" t="str">
            <v>PADANG</v>
          </cell>
          <cell r="I11">
            <v>1457754</v>
          </cell>
          <cell r="J11">
            <v>415000</v>
          </cell>
          <cell r="K11">
            <v>1872754</v>
          </cell>
          <cell r="L11">
            <v>28</v>
          </cell>
        </row>
        <row r="12">
          <cell r="D12" t="str">
            <v>BUDI CHANDRA</v>
          </cell>
          <cell r="E12" t="str">
            <v>KOOR. LAPANGAN</v>
          </cell>
          <cell r="F12" t="str">
            <v>4110100701167</v>
          </cell>
          <cell r="G12" t="str">
            <v>CIMB NIAGA</v>
          </cell>
          <cell r="H12" t="str">
            <v>PADANG</v>
          </cell>
          <cell r="I12">
            <v>1779286.125</v>
          </cell>
          <cell r="J12">
            <v>510000</v>
          </cell>
          <cell r="K12">
            <v>2289286.125</v>
          </cell>
          <cell r="L12">
            <v>24</v>
          </cell>
        </row>
        <row r="13">
          <cell r="D13" t="str">
            <v>DEVI GUSTIA PRATAMA</v>
          </cell>
          <cell r="E13" t="str">
            <v>ADM. MEKANIK</v>
          </cell>
          <cell r="F13" t="str">
            <v>4110100787163</v>
          </cell>
          <cell r="G13" t="str">
            <v>CIMB NIAGA</v>
          </cell>
          <cell r="H13" t="str">
            <v>PADANG</v>
          </cell>
          <cell r="I13">
            <v>1457754</v>
          </cell>
          <cell r="J13">
            <v>415000</v>
          </cell>
          <cell r="K13">
            <v>1872754</v>
          </cell>
          <cell r="L13">
            <v>23</v>
          </cell>
        </row>
        <row r="14">
          <cell r="D14" t="str">
            <v>DEWI SAPUTRI</v>
          </cell>
          <cell r="E14" t="str">
            <v>HRD</v>
          </cell>
          <cell r="F14" t="str">
            <v>4110100739160</v>
          </cell>
          <cell r="G14" t="str">
            <v>CIMB NIAGA</v>
          </cell>
          <cell r="H14" t="str">
            <v>PADANG</v>
          </cell>
          <cell r="I14">
            <v>1457754</v>
          </cell>
          <cell r="J14">
            <v>415000</v>
          </cell>
          <cell r="K14">
            <v>1872754</v>
          </cell>
          <cell r="L14">
            <v>24</v>
          </cell>
        </row>
        <row r="15">
          <cell r="D15" t="str">
            <v>DONRIKLES</v>
          </cell>
          <cell r="E15" t="str">
            <v>MEKANIK</v>
          </cell>
          <cell r="F15" t="str">
            <v>4110100714160</v>
          </cell>
          <cell r="G15" t="str">
            <v>CIMB NIAGA</v>
          </cell>
          <cell r="H15" t="str">
            <v>PADANG</v>
          </cell>
          <cell r="I15">
            <v>1472754</v>
          </cell>
          <cell r="J15">
            <v>400000</v>
          </cell>
          <cell r="K15">
            <v>1872754</v>
          </cell>
          <cell r="L15">
            <v>27</v>
          </cell>
        </row>
        <row r="16">
          <cell r="D16" t="str">
            <v>ERMANSYAH</v>
          </cell>
          <cell r="E16" t="str">
            <v>OB</v>
          </cell>
          <cell r="F16" t="str">
            <v>4110100735166</v>
          </cell>
          <cell r="G16" t="str">
            <v>CIMB NIAGA</v>
          </cell>
          <cell r="H16" t="str">
            <v>PADANG</v>
          </cell>
          <cell r="I16">
            <v>1400725</v>
          </cell>
          <cell r="J16">
            <v>400000</v>
          </cell>
          <cell r="K16">
            <v>1800725</v>
          </cell>
          <cell r="L16">
            <v>27</v>
          </cell>
        </row>
        <row r="17">
          <cell r="D17" t="str">
            <v>FADRI FEBRIAN</v>
          </cell>
          <cell r="E17" t="str">
            <v>RITASE</v>
          </cell>
          <cell r="F17" t="str">
            <v>4110100716162</v>
          </cell>
          <cell r="G17" t="str">
            <v>CIMB NIAGA</v>
          </cell>
          <cell r="H17" t="str">
            <v>PADANG</v>
          </cell>
          <cell r="I17">
            <v>1457754</v>
          </cell>
          <cell r="J17">
            <v>415000</v>
          </cell>
          <cell r="K17">
            <v>1872754</v>
          </cell>
          <cell r="L17">
            <v>24</v>
          </cell>
        </row>
        <row r="18">
          <cell r="D18" t="str">
            <v>FERIYADI</v>
          </cell>
          <cell r="E18" t="str">
            <v>DISPACHER</v>
          </cell>
          <cell r="F18" t="str">
            <v>4110100703169</v>
          </cell>
          <cell r="G18" t="str">
            <v>CIMB NIAGA</v>
          </cell>
          <cell r="H18" t="str">
            <v>PADANG</v>
          </cell>
          <cell r="I18">
            <v>1800288.75</v>
          </cell>
          <cell r="J18">
            <v>510000</v>
          </cell>
          <cell r="K18">
            <v>2310288.75</v>
          </cell>
          <cell r="L18">
            <v>24</v>
          </cell>
        </row>
        <row r="19">
          <cell r="D19" t="str">
            <v>FITRI DEWI</v>
          </cell>
          <cell r="E19" t="str">
            <v>Adm. HSE</v>
          </cell>
          <cell r="F19" t="str">
            <v>4110100904163</v>
          </cell>
          <cell r="G19" t="str">
            <v>CIMB NIAGA</v>
          </cell>
          <cell r="H19" t="str">
            <v>PADANG</v>
          </cell>
          <cell r="I19">
            <v>1475761.25</v>
          </cell>
          <cell r="J19">
            <v>415000</v>
          </cell>
          <cell r="K19">
            <v>1890761.25</v>
          </cell>
          <cell r="L19">
            <v>20</v>
          </cell>
        </row>
        <row r="20">
          <cell r="D20" t="str">
            <v>FITRIA MELANI</v>
          </cell>
          <cell r="E20" t="str">
            <v>CS</v>
          </cell>
          <cell r="F20" t="str">
            <v>4110101081162</v>
          </cell>
          <cell r="G20" t="str">
            <v>CIMB NIAGA</v>
          </cell>
          <cell r="H20" t="str">
            <v>PADANG</v>
          </cell>
          <cell r="I20">
            <v>1457754</v>
          </cell>
          <cell r="J20">
            <v>415000</v>
          </cell>
          <cell r="K20">
            <v>1872754</v>
          </cell>
          <cell r="L20">
            <v>19</v>
          </cell>
        </row>
        <row r="21">
          <cell r="D21" t="str">
            <v>GENDA ABDI PUTRA</v>
          </cell>
          <cell r="E21" t="str">
            <v>MEKANIK</v>
          </cell>
          <cell r="F21" t="str">
            <v>8590100008169</v>
          </cell>
          <cell r="G21" t="str">
            <v>CIMB NIAGA</v>
          </cell>
          <cell r="H21" t="str">
            <v>PADANG</v>
          </cell>
          <cell r="I21">
            <v>1520761.25</v>
          </cell>
          <cell r="J21">
            <v>370000</v>
          </cell>
          <cell r="K21">
            <v>1890761.25</v>
          </cell>
          <cell r="L21">
            <v>27</v>
          </cell>
        </row>
        <row r="22">
          <cell r="D22" t="str">
            <v>GUSNEDI</v>
          </cell>
          <cell r="E22" t="str">
            <v>ASS. QQ</v>
          </cell>
          <cell r="F22" t="str">
            <v>4110100806161</v>
          </cell>
          <cell r="G22" t="str">
            <v>CIMB NIAGA</v>
          </cell>
          <cell r="H22" t="str">
            <v>PADANG</v>
          </cell>
          <cell r="I22">
            <v>1779286.125</v>
          </cell>
          <cell r="J22">
            <v>510000</v>
          </cell>
          <cell r="K22">
            <v>2289286.125</v>
          </cell>
          <cell r="L22">
            <v>27</v>
          </cell>
        </row>
        <row r="23">
          <cell r="D23" t="str">
            <v>HANDRI</v>
          </cell>
          <cell r="E23" t="str">
            <v>ASS. QQ</v>
          </cell>
          <cell r="F23" t="str">
            <v>4110100800165</v>
          </cell>
          <cell r="G23" t="str">
            <v>CIMB NIAGA</v>
          </cell>
          <cell r="H23" t="str">
            <v>PADANG</v>
          </cell>
          <cell r="I23">
            <v>1454746.75</v>
          </cell>
          <cell r="J23">
            <v>400000</v>
          </cell>
          <cell r="K23">
            <v>1854746.75</v>
          </cell>
          <cell r="L23">
            <v>24</v>
          </cell>
        </row>
        <row r="24">
          <cell r="D24" t="str">
            <v>MAEGGEI RICHARD</v>
          </cell>
          <cell r="E24" t="str">
            <v>PWS. QQ</v>
          </cell>
          <cell r="F24" t="str">
            <v>4110100685167</v>
          </cell>
          <cell r="G24" t="str">
            <v>CIMB NIAGA</v>
          </cell>
          <cell r="H24" t="str">
            <v>PADANG</v>
          </cell>
          <cell r="I24">
            <v>1472754</v>
          </cell>
          <cell r="J24">
            <v>400000</v>
          </cell>
          <cell r="K24">
            <v>1872754</v>
          </cell>
          <cell r="L24">
            <v>27</v>
          </cell>
        </row>
        <row r="25">
          <cell r="D25" t="str">
            <v>MARDISON</v>
          </cell>
          <cell r="E25" t="str">
            <v>ASS. QQ</v>
          </cell>
          <cell r="F25" t="str">
            <v>4110101073169</v>
          </cell>
          <cell r="G25" t="str">
            <v>CIMB NIAGA</v>
          </cell>
          <cell r="H25" t="str">
            <v>PADANG</v>
          </cell>
          <cell r="I25">
            <v>1454746.75</v>
          </cell>
          <cell r="J25">
            <v>400000</v>
          </cell>
          <cell r="K25">
            <v>1854746.75</v>
          </cell>
          <cell r="L25">
            <v>28</v>
          </cell>
        </row>
        <row r="26">
          <cell r="D26" t="str">
            <v>MEGA RESTU</v>
          </cell>
          <cell r="E26" t="str">
            <v>CS</v>
          </cell>
          <cell r="F26" t="str">
            <v>4110100751162</v>
          </cell>
          <cell r="G26" t="str">
            <v>CIMB NIAGA</v>
          </cell>
          <cell r="H26" t="str">
            <v>PADANG</v>
          </cell>
          <cell r="I26">
            <v>1779286.125</v>
          </cell>
          <cell r="J26">
            <v>510000</v>
          </cell>
          <cell r="K26">
            <v>2289286.125</v>
          </cell>
          <cell r="L26">
            <v>27</v>
          </cell>
        </row>
        <row r="27">
          <cell r="D27" t="str">
            <v>NOVRIEVENDI</v>
          </cell>
          <cell r="E27" t="str">
            <v>RITASE</v>
          </cell>
          <cell r="F27" t="str">
            <v>4110100813168</v>
          </cell>
          <cell r="G27" t="str">
            <v>CIMB NIAGA</v>
          </cell>
          <cell r="H27" t="str">
            <v>PADANG</v>
          </cell>
          <cell r="I27">
            <v>1457754</v>
          </cell>
          <cell r="J27">
            <v>415000</v>
          </cell>
          <cell r="K27">
            <v>1872754</v>
          </cell>
          <cell r="L27">
            <v>24</v>
          </cell>
        </row>
        <row r="28">
          <cell r="D28" t="str">
            <v>NUSIRWAN</v>
          </cell>
          <cell r="E28" t="str">
            <v>ASS. QQ</v>
          </cell>
          <cell r="F28" t="str">
            <v>4110100864169</v>
          </cell>
          <cell r="G28" t="str">
            <v>CIMB NIAGA</v>
          </cell>
          <cell r="H28" t="str">
            <v>PADANG</v>
          </cell>
          <cell r="I28">
            <v>1779286.125</v>
          </cell>
          <cell r="J28">
            <v>510000</v>
          </cell>
          <cell r="K28">
            <v>2289286.125</v>
          </cell>
          <cell r="L28">
            <v>24</v>
          </cell>
        </row>
        <row r="29">
          <cell r="D29" t="str">
            <v>RAHMANILA</v>
          </cell>
          <cell r="E29" t="str">
            <v>HSE Officer</v>
          </cell>
          <cell r="F29" t="str">
            <v>4110100731162</v>
          </cell>
          <cell r="G29" t="str">
            <v>CIMB NIAGA</v>
          </cell>
          <cell r="H29" t="str">
            <v>PADANG</v>
          </cell>
          <cell r="I29">
            <v>1583804.7500000002</v>
          </cell>
          <cell r="J29">
            <v>415000</v>
          </cell>
          <cell r="K29">
            <v>1998804.7500000002</v>
          </cell>
          <cell r="L29">
            <v>25</v>
          </cell>
        </row>
        <row r="30">
          <cell r="D30" t="str">
            <v>RIKO JUNAIDI</v>
          </cell>
          <cell r="E30" t="str">
            <v>KOOR. LAPANGAN</v>
          </cell>
          <cell r="F30" t="str">
            <v>4110100845165</v>
          </cell>
          <cell r="G30" t="str">
            <v>CIMB NIAGA</v>
          </cell>
          <cell r="H30" t="str">
            <v>PADANG</v>
          </cell>
          <cell r="I30">
            <v>1475761.25</v>
          </cell>
          <cell r="J30">
            <v>415000</v>
          </cell>
          <cell r="K30">
            <v>1890761.25</v>
          </cell>
          <cell r="L30">
            <v>28</v>
          </cell>
        </row>
        <row r="31">
          <cell r="D31" t="str">
            <v>RIYON SAPUTRA</v>
          </cell>
          <cell r="E31" t="str">
            <v>ASS. QQ</v>
          </cell>
          <cell r="F31" t="str">
            <v>4110100842167</v>
          </cell>
          <cell r="G31" t="str">
            <v>CIMB NIAGA</v>
          </cell>
          <cell r="H31" t="str">
            <v>PADANG</v>
          </cell>
          <cell r="I31">
            <v>1454746.75</v>
          </cell>
          <cell r="J31">
            <v>400000</v>
          </cell>
          <cell r="K31">
            <v>1854746.75</v>
          </cell>
          <cell r="L31">
            <v>24</v>
          </cell>
        </row>
        <row r="32">
          <cell r="D32" t="str">
            <v>SITI MEUTIA RAMANDA, SE</v>
          </cell>
          <cell r="E32" t="str">
            <v>KEUANGAN</v>
          </cell>
          <cell r="F32" t="str">
            <v>4110100810160</v>
          </cell>
          <cell r="G32" t="str">
            <v>CIMB NIAGA</v>
          </cell>
          <cell r="H32" t="str">
            <v>PADANG</v>
          </cell>
          <cell r="I32">
            <v>1939755</v>
          </cell>
          <cell r="J32">
            <v>510000</v>
          </cell>
          <cell r="K32">
            <v>2449755</v>
          </cell>
          <cell r="L32">
            <v>24</v>
          </cell>
        </row>
        <row r="33">
          <cell r="D33" t="str">
            <v>VENNI KURNIASARI, ST</v>
          </cell>
          <cell r="E33" t="str">
            <v>DISPACHER</v>
          </cell>
          <cell r="F33" t="str">
            <v>4110100707163</v>
          </cell>
          <cell r="G33" t="str">
            <v>CIMB NIAGA</v>
          </cell>
          <cell r="H33" t="str">
            <v>PADANG</v>
          </cell>
          <cell r="I33">
            <v>1779286.125</v>
          </cell>
          <cell r="J33">
            <v>510000</v>
          </cell>
          <cell r="K33">
            <v>2289286.125</v>
          </cell>
          <cell r="L33">
            <v>24</v>
          </cell>
        </row>
        <row r="34">
          <cell r="D34" t="str">
            <v>YELIA SISMONA, S Hut</v>
          </cell>
          <cell r="E34" t="str">
            <v>Adm. PAYROLL</v>
          </cell>
          <cell r="F34" t="str">
            <v>4110100883163</v>
          </cell>
          <cell r="G34" t="str">
            <v>CIMB NIAGA</v>
          </cell>
          <cell r="H34" t="str">
            <v>PADANG</v>
          </cell>
          <cell r="I34">
            <v>1800288.75</v>
          </cell>
          <cell r="J34">
            <v>510000</v>
          </cell>
          <cell r="K34">
            <v>2310288.75</v>
          </cell>
          <cell r="L34">
            <v>27</v>
          </cell>
        </row>
        <row r="35">
          <cell r="D35" t="str">
            <v>ZAUHARI SALIM</v>
          </cell>
          <cell r="E35" t="str">
            <v>Ass. HSE</v>
          </cell>
          <cell r="F35" t="str">
            <v>4110101487164</v>
          </cell>
          <cell r="G35" t="str">
            <v>CIMB NIAGA</v>
          </cell>
          <cell r="H35" t="str">
            <v>PADANG</v>
          </cell>
          <cell r="I35">
            <v>1454746.75</v>
          </cell>
          <cell r="J35">
            <v>400000</v>
          </cell>
          <cell r="K35">
            <v>1854746.75</v>
          </cell>
          <cell r="L35">
            <v>27</v>
          </cell>
        </row>
        <row r="36">
          <cell r="D36" t="str">
            <v>MOLINA SARI CAHYANI</v>
          </cell>
          <cell r="E36" t="str">
            <v>PETUGAS MEDIS</v>
          </cell>
          <cell r="F36" t="str">
            <v>703411119100</v>
          </cell>
          <cell r="G36" t="str">
            <v>CIMB NIAGA</v>
          </cell>
          <cell r="H36" t="str">
            <v>PADANG</v>
          </cell>
          <cell r="I36">
            <v>1457754</v>
          </cell>
          <cell r="J36">
            <v>415000</v>
          </cell>
          <cell r="K36">
            <v>1872754</v>
          </cell>
          <cell r="L36">
            <v>27</v>
          </cell>
        </row>
        <row r="37">
          <cell r="D37" t="str">
            <v>ROMAYA SARI</v>
          </cell>
          <cell r="E37" t="str">
            <v>PETUGAS MEDIS</v>
          </cell>
          <cell r="F37" t="str">
            <v>703408293600</v>
          </cell>
          <cell r="G37" t="str">
            <v>CIMB NIAGA</v>
          </cell>
          <cell r="H37" t="str">
            <v>PADANG</v>
          </cell>
          <cell r="I37">
            <v>1457754</v>
          </cell>
          <cell r="J37">
            <v>415000</v>
          </cell>
          <cell r="K37">
            <v>1872754</v>
          </cell>
          <cell r="L37">
            <v>27</v>
          </cell>
        </row>
        <row r="38">
          <cell r="D38" t="str">
            <v>ZUL SUHERMAN</v>
          </cell>
          <cell r="E38" t="str">
            <v>MEKANIK</v>
          </cell>
          <cell r="F38" t="str">
            <v>4110100722163</v>
          </cell>
          <cell r="G38" t="str">
            <v>CIMB NIAGA</v>
          </cell>
          <cell r="H38" t="str">
            <v>PADANG</v>
          </cell>
          <cell r="I38">
            <v>1751044.625</v>
          </cell>
          <cell r="J38">
            <v>370000</v>
          </cell>
          <cell r="K38">
            <v>2121044.625</v>
          </cell>
          <cell r="L38">
            <v>25</v>
          </cell>
        </row>
        <row r="40">
          <cell r="D40" t="str">
            <v>ADE FERDIAN</v>
          </cell>
          <cell r="E40" t="str">
            <v>AWAK 1</v>
          </cell>
          <cell r="F40" t="str">
            <v>4110100967161</v>
          </cell>
          <cell r="G40" t="str">
            <v>CIMB NIAGA</v>
          </cell>
          <cell r="H40" t="str">
            <v>PADANG</v>
          </cell>
          <cell r="I40">
            <v>1385725</v>
          </cell>
          <cell r="J40">
            <v>415000</v>
          </cell>
          <cell r="K40">
            <v>1800725</v>
          </cell>
          <cell r="L40">
            <v>22</v>
          </cell>
        </row>
        <row r="41">
          <cell r="D41" t="str">
            <v>ADEK CHANDRA</v>
          </cell>
          <cell r="E41" t="str">
            <v>AWAK 1</v>
          </cell>
          <cell r="F41" t="str">
            <v>4110101043164</v>
          </cell>
          <cell r="G41" t="str">
            <v>CIMB NIAGA</v>
          </cell>
          <cell r="H41" t="str">
            <v>PADANG</v>
          </cell>
          <cell r="I41">
            <v>1385725</v>
          </cell>
          <cell r="J41">
            <v>415000</v>
          </cell>
          <cell r="K41">
            <v>1800725</v>
          </cell>
          <cell r="L41">
            <v>23</v>
          </cell>
        </row>
        <row r="42">
          <cell r="D42" t="str">
            <v>AFRIANDI</v>
          </cell>
          <cell r="E42" t="str">
            <v>AWAK 1</v>
          </cell>
          <cell r="F42" t="str">
            <v>4110100802167</v>
          </cell>
          <cell r="G42" t="str">
            <v>CIMB NIAGA</v>
          </cell>
          <cell r="H42" t="str">
            <v>PADANG</v>
          </cell>
          <cell r="I42">
            <v>1385725</v>
          </cell>
          <cell r="J42">
            <v>415000</v>
          </cell>
          <cell r="K42">
            <v>1800725</v>
          </cell>
          <cell r="L42">
            <v>24</v>
          </cell>
        </row>
        <row r="43">
          <cell r="D43" t="str">
            <v>AFRIJONI</v>
          </cell>
          <cell r="E43" t="str">
            <v>AWAK 1</v>
          </cell>
          <cell r="F43" t="str">
            <v>4110100760161</v>
          </cell>
          <cell r="G43" t="str">
            <v>CIMB NIAGA</v>
          </cell>
          <cell r="H43" t="str">
            <v>PADANG</v>
          </cell>
          <cell r="I43">
            <v>1385725</v>
          </cell>
          <cell r="J43">
            <v>415000</v>
          </cell>
          <cell r="K43">
            <v>1800725</v>
          </cell>
          <cell r="L43">
            <v>20</v>
          </cell>
        </row>
        <row r="44">
          <cell r="D44" t="str">
            <v>AFRIZAL</v>
          </cell>
          <cell r="E44" t="str">
            <v>AWAK 1</v>
          </cell>
          <cell r="F44" t="str">
            <v>4110100932166</v>
          </cell>
          <cell r="G44" t="str">
            <v>CIMB NIAGA</v>
          </cell>
          <cell r="H44" t="str">
            <v>PADANG</v>
          </cell>
          <cell r="I44">
            <v>1385725</v>
          </cell>
          <cell r="J44">
            <v>415000</v>
          </cell>
          <cell r="K44">
            <v>1800725</v>
          </cell>
          <cell r="L44">
            <v>24</v>
          </cell>
        </row>
        <row r="45">
          <cell r="D45" t="str">
            <v>AFRIZAL DATUK</v>
          </cell>
          <cell r="E45" t="str">
            <v>AWAK 1</v>
          </cell>
          <cell r="F45" t="str">
            <v>4110101008164</v>
          </cell>
          <cell r="G45" t="str">
            <v>CIMB NIAGA</v>
          </cell>
          <cell r="H45" t="str">
            <v>PADANG</v>
          </cell>
          <cell r="I45">
            <v>1385725</v>
          </cell>
          <cell r="J45">
            <v>415000</v>
          </cell>
          <cell r="K45">
            <v>1800725</v>
          </cell>
          <cell r="L45">
            <v>23</v>
          </cell>
        </row>
        <row r="46">
          <cell r="D46" t="str">
            <v>AFRIZON</v>
          </cell>
          <cell r="E46" t="str">
            <v>AWAK 1</v>
          </cell>
          <cell r="F46" t="str">
            <v>703721385500</v>
          </cell>
          <cell r="G46" t="str">
            <v>CIMB NIAGA</v>
          </cell>
          <cell r="H46" t="str">
            <v>PADANG</v>
          </cell>
          <cell r="I46">
            <v>1385725</v>
          </cell>
          <cell r="J46">
            <v>415000</v>
          </cell>
          <cell r="K46">
            <v>1800725</v>
          </cell>
          <cell r="L46">
            <v>18</v>
          </cell>
        </row>
        <row r="47">
          <cell r="D47" t="str">
            <v>AFRIZON AA</v>
          </cell>
          <cell r="E47" t="str">
            <v>AWAK 1</v>
          </cell>
          <cell r="F47" t="str">
            <v>703721383100</v>
          </cell>
          <cell r="G47" t="str">
            <v>CIMB NIAGA</v>
          </cell>
          <cell r="H47" t="str">
            <v>PADANG</v>
          </cell>
          <cell r="I47">
            <v>1385725</v>
          </cell>
          <cell r="J47">
            <v>415000</v>
          </cell>
          <cell r="K47">
            <v>1800725</v>
          </cell>
          <cell r="L47">
            <v>21</v>
          </cell>
        </row>
        <row r="48">
          <cell r="D48" t="str">
            <v>AGUNG KURNIAWAN</v>
          </cell>
          <cell r="E48" t="str">
            <v>AWAK 1</v>
          </cell>
          <cell r="F48" t="str">
            <v>4110100768169</v>
          </cell>
          <cell r="G48" t="str">
            <v>CIMB NIAGA</v>
          </cell>
          <cell r="H48" t="str">
            <v>PADANG</v>
          </cell>
          <cell r="I48">
            <v>1385725</v>
          </cell>
          <cell r="J48">
            <v>415000</v>
          </cell>
          <cell r="K48">
            <v>1800725</v>
          </cell>
          <cell r="L48">
            <v>21</v>
          </cell>
        </row>
        <row r="49">
          <cell r="D49" t="str">
            <v>AGUSNEDI</v>
          </cell>
          <cell r="E49" t="str">
            <v>AWAK 1</v>
          </cell>
          <cell r="F49" t="str">
            <v>4110100925169</v>
          </cell>
          <cell r="G49" t="str">
            <v>CIMB NIAGA</v>
          </cell>
          <cell r="H49" t="str">
            <v>PADANG</v>
          </cell>
          <cell r="I49">
            <v>1385725</v>
          </cell>
          <cell r="J49">
            <v>415000</v>
          </cell>
          <cell r="K49">
            <v>1800725</v>
          </cell>
          <cell r="L49">
            <v>31</v>
          </cell>
        </row>
        <row r="50">
          <cell r="D50" t="str">
            <v>ALAM IRWANDI</v>
          </cell>
          <cell r="E50" t="str">
            <v>AWAK 1</v>
          </cell>
          <cell r="F50" t="str">
            <v>4110101000166</v>
          </cell>
          <cell r="G50" t="str">
            <v>CIMB NIAGA</v>
          </cell>
          <cell r="H50" t="str">
            <v>PADANG</v>
          </cell>
          <cell r="I50">
            <v>1385725</v>
          </cell>
          <cell r="J50">
            <v>415000</v>
          </cell>
          <cell r="K50">
            <v>1800725</v>
          </cell>
          <cell r="L50">
            <v>24</v>
          </cell>
        </row>
        <row r="51">
          <cell r="D51" t="str">
            <v>ALAM TANJUNG</v>
          </cell>
          <cell r="E51" t="str">
            <v>AWAK 1</v>
          </cell>
          <cell r="F51" t="str">
            <v>4110100890160</v>
          </cell>
          <cell r="G51" t="str">
            <v>CIMB NIAGA</v>
          </cell>
          <cell r="H51" t="str">
            <v>PADANG</v>
          </cell>
          <cell r="I51">
            <v>1385725</v>
          </cell>
          <cell r="J51">
            <v>415000</v>
          </cell>
          <cell r="K51">
            <v>1800725</v>
          </cell>
          <cell r="L51">
            <v>24</v>
          </cell>
        </row>
        <row r="52">
          <cell r="D52" t="str">
            <v>ALBERTO VALENTINO</v>
          </cell>
          <cell r="E52" t="str">
            <v>AWAK 1</v>
          </cell>
          <cell r="F52" t="str">
            <v>4110100833168</v>
          </cell>
          <cell r="G52" t="str">
            <v>CIMB NIAGA</v>
          </cell>
          <cell r="H52" t="str">
            <v>PADANG</v>
          </cell>
          <cell r="I52">
            <v>1385725</v>
          </cell>
          <cell r="J52">
            <v>415000</v>
          </cell>
          <cell r="K52">
            <v>1800725</v>
          </cell>
          <cell r="L52">
            <v>22</v>
          </cell>
        </row>
        <row r="53">
          <cell r="D53" t="str">
            <v>ALDI CHAN</v>
          </cell>
          <cell r="E53" t="str">
            <v>AWAK 1</v>
          </cell>
          <cell r="F53" t="str">
            <v>4110100902161</v>
          </cell>
          <cell r="G53" t="str">
            <v>CIMB NIAGA</v>
          </cell>
          <cell r="H53" t="str">
            <v>PADANG</v>
          </cell>
          <cell r="I53">
            <v>1385725</v>
          </cell>
          <cell r="J53">
            <v>415000</v>
          </cell>
          <cell r="K53">
            <v>1800725</v>
          </cell>
          <cell r="L53">
            <v>22</v>
          </cell>
        </row>
        <row r="54">
          <cell r="D54" t="str">
            <v>ALEK CANDRA</v>
          </cell>
          <cell r="E54" t="str">
            <v>AWAK 1</v>
          </cell>
          <cell r="F54" t="str">
            <v>4110100829169</v>
          </cell>
          <cell r="G54" t="str">
            <v>CIMB NIAGA</v>
          </cell>
          <cell r="H54" t="str">
            <v>PADANG</v>
          </cell>
          <cell r="I54">
            <v>1385725</v>
          </cell>
          <cell r="J54">
            <v>415000</v>
          </cell>
          <cell r="K54">
            <v>1800725</v>
          </cell>
          <cell r="L54">
            <v>23</v>
          </cell>
        </row>
        <row r="55">
          <cell r="D55" t="str">
            <v>ALI USMAN</v>
          </cell>
          <cell r="E55" t="str">
            <v>AWAK 1</v>
          </cell>
          <cell r="F55" t="str">
            <v>4110100798164</v>
          </cell>
          <cell r="G55" t="str">
            <v>CIMB NIAGA</v>
          </cell>
          <cell r="H55" t="str">
            <v>PADANG</v>
          </cell>
          <cell r="I55">
            <v>1385725</v>
          </cell>
          <cell r="J55">
            <v>415000</v>
          </cell>
          <cell r="K55">
            <v>1800725</v>
          </cell>
          <cell r="L55">
            <v>24</v>
          </cell>
        </row>
        <row r="56">
          <cell r="D56" t="str">
            <v>AMRIZAL</v>
          </cell>
          <cell r="E56" t="str">
            <v>AWAK 1</v>
          </cell>
          <cell r="F56" t="str">
            <v>4110100764165</v>
          </cell>
          <cell r="G56" t="str">
            <v>CIMB NIAGA</v>
          </cell>
          <cell r="H56" t="str">
            <v>PADANG</v>
          </cell>
          <cell r="I56">
            <v>1385725</v>
          </cell>
          <cell r="J56">
            <v>415000</v>
          </cell>
          <cell r="K56">
            <v>1800725</v>
          </cell>
          <cell r="L56">
            <v>23</v>
          </cell>
        </row>
        <row r="57">
          <cell r="D57" t="str">
            <v>ANAS MALIK</v>
          </cell>
          <cell r="E57" t="str">
            <v>AWAK 1</v>
          </cell>
          <cell r="F57" t="str">
            <v>4110100915164</v>
          </cell>
          <cell r="G57" t="str">
            <v>CIMB NIAGA</v>
          </cell>
          <cell r="H57" t="str">
            <v>PADANG</v>
          </cell>
          <cell r="I57">
            <v>1385725</v>
          </cell>
          <cell r="J57">
            <v>415000</v>
          </cell>
          <cell r="K57">
            <v>1800725</v>
          </cell>
          <cell r="L57">
            <v>23</v>
          </cell>
        </row>
        <row r="58">
          <cell r="D58" t="str">
            <v>ANDI ASRA</v>
          </cell>
          <cell r="E58" t="str">
            <v>AWAK 1</v>
          </cell>
          <cell r="F58" t="str">
            <v>4110101015161</v>
          </cell>
          <cell r="G58" t="str">
            <v>CIMB NIAGA</v>
          </cell>
          <cell r="H58" t="str">
            <v>PADANG</v>
          </cell>
          <cell r="I58">
            <v>1385725</v>
          </cell>
          <cell r="J58">
            <v>415000</v>
          </cell>
          <cell r="K58">
            <v>1800725</v>
          </cell>
          <cell r="L58">
            <v>22</v>
          </cell>
        </row>
        <row r="59">
          <cell r="D59" t="str">
            <v>ANDO ANDIKO</v>
          </cell>
          <cell r="E59" t="str">
            <v>AWAK 1</v>
          </cell>
          <cell r="F59" t="str">
            <v>4110100791162</v>
          </cell>
          <cell r="G59" t="str">
            <v>CIMB NIAGA</v>
          </cell>
          <cell r="H59" t="str">
            <v>PADANG</v>
          </cell>
          <cell r="I59">
            <v>1385725</v>
          </cell>
          <cell r="J59">
            <v>415000</v>
          </cell>
          <cell r="K59">
            <v>1800725</v>
          </cell>
          <cell r="L59">
            <v>20</v>
          </cell>
        </row>
        <row r="60">
          <cell r="D60" t="str">
            <v>ANDRE WIJAYA</v>
          </cell>
          <cell r="E60" t="str">
            <v>AWAK 1</v>
          </cell>
          <cell r="F60" t="str">
            <v>4110100951160</v>
          </cell>
          <cell r="G60" t="str">
            <v>CIMB NIAGA</v>
          </cell>
          <cell r="H60" t="str">
            <v>PADANG</v>
          </cell>
          <cell r="I60">
            <v>1385725</v>
          </cell>
          <cell r="J60">
            <v>415000</v>
          </cell>
          <cell r="K60">
            <v>1800725</v>
          </cell>
          <cell r="L60">
            <v>22</v>
          </cell>
        </row>
        <row r="61">
          <cell r="D61" t="str">
            <v>ANFIRDAUS</v>
          </cell>
          <cell r="E61" t="str">
            <v>AWAK 1</v>
          </cell>
          <cell r="F61" t="str">
            <v>4110100913162</v>
          </cell>
          <cell r="G61" t="str">
            <v>CIMB NIAGA</v>
          </cell>
          <cell r="H61" t="str">
            <v>PADANG</v>
          </cell>
          <cell r="I61">
            <v>1385725</v>
          </cell>
          <cell r="J61">
            <v>415000</v>
          </cell>
          <cell r="K61">
            <v>1800725</v>
          </cell>
          <cell r="L61">
            <v>22</v>
          </cell>
        </row>
        <row r="62">
          <cell r="D62" t="str">
            <v>ANTHONI</v>
          </cell>
          <cell r="E62" t="str">
            <v>AWAK 1</v>
          </cell>
          <cell r="F62" t="str">
            <v>4110100759160</v>
          </cell>
          <cell r="G62" t="str">
            <v>CIMB NIAGA</v>
          </cell>
          <cell r="H62" t="str">
            <v>PADANG</v>
          </cell>
          <cell r="I62">
            <v>1385725</v>
          </cell>
          <cell r="J62">
            <v>415000</v>
          </cell>
          <cell r="K62">
            <v>1800725</v>
          </cell>
          <cell r="L62">
            <v>22</v>
          </cell>
        </row>
        <row r="63">
          <cell r="D63" t="str">
            <v>ARDISON</v>
          </cell>
          <cell r="E63" t="str">
            <v>AWAK 1</v>
          </cell>
          <cell r="F63" t="str">
            <v>4110100765161</v>
          </cell>
          <cell r="G63" t="str">
            <v>CIMB NIAGA</v>
          </cell>
          <cell r="H63" t="str">
            <v>PADANG</v>
          </cell>
          <cell r="I63">
            <v>1385725</v>
          </cell>
          <cell r="J63">
            <v>415000</v>
          </cell>
          <cell r="K63">
            <v>1800725</v>
          </cell>
          <cell r="L63">
            <v>18</v>
          </cell>
        </row>
        <row r="64">
          <cell r="D64" t="str">
            <v>ARFI PURNAMA</v>
          </cell>
          <cell r="E64" t="str">
            <v>AWAK 1</v>
          </cell>
          <cell r="F64" t="str">
            <v>4110100960169</v>
          </cell>
          <cell r="G64" t="str">
            <v>CIMB NIAGA</v>
          </cell>
          <cell r="H64" t="str">
            <v>PADANG</v>
          </cell>
          <cell r="I64">
            <v>1385725</v>
          </cell>
          <cell r="J64">
            <v>415000</v>
          </cell>
          <cell r="K64">
            <v>1800725</v>
          </cell>
          <cell r="L64">
            <v>23</v>
          </cell>
        </row>
        <row r="65">
          <cell r="D65" t="str">
            <v>ARIS PANAI</v>
          </cell>
          <cell r="E65" t="str">
            <v>AWAK 1</v>
          </cell>
          <cell r="F65" t="str">
            <v>4110101037163</v>
          </cell>
          <cell r="G65" t="str">
            <v>CIMB NIAGA</v>
          </cell>
          <cell r="H65" t="str">
            <v>PADANG</v>
          </cell>
          <cell r="I65">
            <v>1385725</v>
          </cell>
          <cell r="J65">
            <v>415000</v>
          </cell>
          <cell r="K65">
            <v>1800725</v>
          </cell>
          <cell r="L65">
            <v>22</v>
          </cell>
        </row>
        <row r="66">
          <cell r="D66" t="str">
            <v>ARMAN</v>
          </cell>
          <cell r="E66" t="str">
            <v>AWAK 1</v>
          </cell>
          <cell r="F66" t="str">
            <v>4110100832162</v>
          </cell>
          <cell r="G66" t="str">
            <v>CIMB NIAGA</v>
          </cell>
          <cell r="H66" t="str">
            <v>PADANG</v>
          </cell>
          <cell r="I66">
            <v>1385725</v>
          </cell>
          <cell r="J66">
            <v>415000</v>
          </cell>
          <cell r="K66">
            <v>1800725</v>
          </cell>
          <cell r="L66">
            <v>28</v>
          </cell>
        </row>
        <row r="67">
          <cell r="D67" t="str">
            <v>ASMAR TAMAR</v>
          </cell>
          <cell r="E67" t="str">
            <v>AWAK 1</v>
          </cell>
          <cell r="F67" t="str">
            <v>4110100927161</v>
          </cell>
          <cell r="G67" t="str">
            <v>CIMB NIAGA</v>
          </cell>
          <cell r="H67" t="str">
            <v>PADANG</v>
          </cell>
          <cell r="I67">
            <v>1385725</v>
          </cell>
          <cell r="J67">
            <v>415000</v>
          </cell>
          <cell r="K67">
            <v>1800725</v>
          </cell>
          <cell r="L67">
            <v>29</v>
          </cell>
        </row>
        <row r="68">
          <cell r="D68" t="str">
            <v>ASRI</v>
          </cell>
          <cell r="E68" t="str">
            <v>AWAK 1</v>
          </cell>
          <cell r="F68" t="str">
            <v>4110100998162</v>
          </cell>
          <cell r="G68" t="str">
            <v>CIMB NIAGA</v>
          </cell>
          <cell r="H68" t="str">
            <v>PADANG</v>
          </cell>
          <cell r="I68">
            <v>1385725</v>
          </cell>
          <cell r="J68">
            <v>415000</v>
          </cell>
          <cell r="K68">
            <v>1800725</v>
          </cell>
          <cell r="L68">
            <v>22</v>
          </cell>
        </row>
        <row r="69">
          <cell r="D69" t="str">
            <v>ASWIN</v>
          </cell>
          <cell r="E69" t="str">
            <v>AWAK 1</v>
          </cell>
          <cell r="F69" t="str">
            <v>4110100934168</v>
          </cell>
          <cell r="G69" t="str">
            <v>CIMB NIAGA</v>
          </cell>
          <cell r="H69" t="str">
            <v>PADANG</v>
          </cell>
          <cell r="I69">
            <v>1385725</v>
          </cell>
          <cell r="J69">
            <v>415000</v>
          </cell>
          <cell r="K69">
            <v>1800725</v>
          </cell>
          <cell r="L69">
            <v>21</v>
          </cell>
        </row>
        <row r="70">
          <cell r="D70" t="str">
            <v>BAMBANG HERMANTO</v>
          </cell>
          <cell r="E70" t="str">
            <v>AWAK 1</v>
          </cell>
          <cell r="F70" t="str">
            <v>4110100775166</v>
          </cell>
          <cell r="G70" t="str">
            <v>CIMB NIAGA</v>
          </cell>
          <cell r="H70" t="str">
            <v>PADANG</v>
          </cell>
          <cell r="I70">
            <v>1385725</v>
          </cell>
          <cell r="J70">
            <v>415000</v>
          </cell>
          <cell r="K70">
            <v>1800725</v>
          </cell>
          <cell r="L70">
            <v>22</v>
          </cell>
        </row>
        <row r="71">
          <cell r="D71" t="str">
            <v>BENDRIADI</v>
          </cell>
          <cell r="E71" t="str">
            <v>AWAK 1</v>
          </cell>
          <cell r="F71" t="str">
            <v>4110100824169</v>
          </cell>
          <cell r="G71" t="str">
            <v>CIMB NIAGA</v>
          </cell>
          <cell r="H71" t="str">
            <v>PADANG</v>
          </cell>
          <cell r="I71">
            <v>1385725</v>
          </cell>
          <cell r="J71">
            <v>415000</v>
          </cell>
          <cell r="K71">
            <v>1800725</v>
          </cell>
          <cell r="L71">
            <v>25</v>
          </cell>
        </row>
        <row r="72">
          <cell r="D72" t="str">
            <v>BENI SATRIA</v>
          </cell>
          <cell r="E72" t="str">
            <v>AWAK 1</v>
          </cell>
          <cell r="F72" t="str">
            <v>4110100981165</v>
          </cell>
          <cell r="G72" t="str">
            <v>CIMB NIAGA</v>
          </cell>
          <cell r="H72" t="str">
            <v>PADANG</v>
          </cell>
          <cell r="I72">
            <v>1385725</v>
          </cell>
          <cell r="J72">
            <v>415000</v>
          </cell>
          <cell r="K72">
            <v>1800725</v>
          </cell>
          <cell r="L72">
            <v>20</v>
          </cell>
        </row>
        <row r="73">
          <cell r="D73" t="str">
            <v>BENI YOSEP PUTRA</v>
          </cell>
          <cell r="E73" t="str">
            <v>AWAK 1</v>
          </cell>
          <cell r="F73" t="str">
            <v>4110100693160</v>
          </cell>
          <cell r="G73" t="str">
            <v>CIMB NIAGA</v>
          </cell>
          <cell r="H73" t="str">
            <v>PADANG</v>
          </cell>
          <cell r="I73">
            <v>1385725</v>
          </cell>
          <cell r="J73">
            <v>415000</v>
          </cell>
          <cell r="K73">
            <v>1800725</v>
          </cell>
          <cell r="L73">
            <v>20</v>
          </cell>
        </row>
        <row r="74">
          <cell r="D74" t="str">
            <v>BURHANUDDIN KM</v>
          </cell>
          <cell r="E74" t="str">
            <v>AWAK 1</v>
          </cell>
          <cell r="F74" t="str">
            <v>1110004793770</v>
          </cell>
          <cell r="G74" t="str">
            <v>BANK MANDIRI</v>
          </cell>
          <cell r="H74" t="str">
            <v>PADANG</v>
          </cell>
          <cell r="I74">
            <v>1385725</v>
          </cell>
          <cell r="J74">
            <v>415000</v>
          </cell>
          <cell r="K74">
            <v>1800725</v>
          </cell>
          <cell r="L74">
            <v>7</v>
          </cell>
        </row>
        <row r="75">
          <cell r="D75" t="str">
            <v>BUYUNG ENEK</v>
          </cell>
          <cell r="E75" t="str">
            <v>AWAK 1</v>
          </cell>
          <cell r="F75" t="str">
            <v>4110100907161</v>
          </cell>
          <cell r="G75" t="str">
            <v>CIMB NIAGA</v>
          </cell>
          <cell r="H75" t="str">
            <v>PADANG</v>
          </cell>
          <cell r="I75">
            <v>1385725</v>
          </cell>
          <cell r="J75">
            <v>415000</v>
          </cell>
          <cell r="K75">
            <v>1800725</v>
          </cell>
          <cell r="L75">
            <v>22</v>
          </cell>
        </row>
        <row r="76">
          <cell r="D76" t="str">
            <v>CHANDRA</v>
          </cell>
          <cell r="E76" t="str">
            <v>AWAK 1</v>
          </cell>
          <cell r="F76" t="str">
            <v>4110101041162</v>
          </cell>
          <cell r="G76" t="str">
            <v>CIMB NIAGA</v>
          </cell>
          <cell r="H76" t="str">
            <v>PADANG</v>
          </cell>
          <cell r="I76">
            <v>1385725</v>
          </cell>
          <cell r="J76">
            <v>415000</v>
          </cell>
          <cell r="K76">
            <v>1800725</v>
          </cell>
          <cell r="L76">
            <v>23</v>
          </cell>
        </row>
        <row r="77">
          <cell r="D77" t="str">
            <v>DAMRAN</v>
          </cell>
          <cell r="E77" t="str">
            <v>AWAK 1</v>
          </cell>
          <cell r="F77" t="str">
            <v>4110100743169</v>
          </cell>
          <cell r="G77" t="str">
            <v>CIMB NIAGA</v>
          </cell>
          <cell r="H77" t="str">
            <v>PADANG</v>
          </cell>
          <cell r="I77">
            <v>1385725</v>
          </cell>
          <cell r="J77">
            <v>415000</v>
          </cell>
          <cell r="K77">
            <v>1800725</v>
          </cell>
          <cell r="L77">
            <v>19</v>
          </cell>
        </row>
        <row r="78">
          <cell r="D78" t="str">
            <v>DAPITOS</v>
          </cell>
          <cell r="E78" t="str">
            <v>AWAK 1</v>
          </cell>
          <cell r="F78" t="str">
            <v>4110100923167</v>
          </cell>
          <cell r="G78" t="str">
            <v>CIMB NIAGA</v>
          </cell>
          <cell r="H78" t="str">
            <v>PADANG</v>
          </cell>
          <cell r="I78">
            <v>1385725</v>
          </cell>
          <cell r="J78">
            <v>415000</v>
          </cell>
          <cell r="K78">
            <v>1800725</v>
          </cell>
          <cell r="L78">
            <v>23</v>
          </cell>
        </row>
        <row r="79">
          <cell r="D79" t="str">
            <v>DARUL KAMAL</v>
          </cell>
          <cell r="E79" t="str">
            <v>AWAK 1</v>
          </cell>
          <cell r="F79" t="str">
            <v>4110100886161</v>
          </cell>
          <cell r="G79" t="str">
            <v>CIMB NIAGA</v>
          </cell>
          <cell r="H79" t="str">
            <v>PADANG</v>
          </cell>
          <cell r="I79">
            <v>1385725</v>
          </cell>
          <cell r="J79">
            <v>415000</v>
          </cell>
          <cell r="K79">
            <v>1800725</v>
          </cell>
          <cell r="L79">
            <v>17</v>
          </cell>
        </row>
        <row r="80">
          <cell r="D80" t="str">
            <v>DASRIL</v>
          </cell>
          <cell r="E80" t="str">
            <v>AWAK 1</v>
          </cell>
          <cell r="F80" t="str">
            <v>4110100987161</v>
          </cell>
          <cell r="G80" t="str">
            <v>CIMB NIAGA</v>
          </cell>
          <cell r="H80" t="str">
            <v>PADANG</v>
          </cell>
          <cell r="I80">
            <v>1385725</v>
          </cell>
          <cell r="J80">
            <v>415000</v>
          </cell>
          <cell r="K80">
            <v>1800725</v>
          </cell>
          <cell r="L80">
            <v>23</v>
          </cell>
        </row>
        <row r="81">
          <cell r="D81" t="str">
            <v>DEDE PUTRA</v>
          </cell>
          <cell r="E81" t="str">
            <v>AWAK 1</v>
          </cell>
          <cell r="F81" t="str">
            <v>4110101469166</v>
          </cell>
          <cell r="G81" t="str">
            <v>CIMB NIAGA</v>
          </cell>
          <cell r="H81" t="str">
            <v>PADANG</v>
          </cell>
          <cell r="I81">
            <v>1385725</v>
          </cell>
          <cell r="J81">
            <v>415000</v>
          </cell>
          <cell r="K81">
            <v>1800725</v>
          </cell>
          <cell r="L81">
            <v>25</v>
          </cell>
        </row>
        <row r="82">
          <cell r="D82" t="str">
            <v>DEDI AFRIANDI</v>
          </cell>
          <cell r="E82" t="str">
            <v>AWAK 1</v>
          </cell>
          <cell r="F82" t="str">
            <v>4110100738164</v>
          </cell>
          <cell r="G82" t="str">
            <v>CIMB NIAGA</v>
          </cell>
          <cell r="H82" t="str">
            <v>PADANG</v>
          </cell>
          <cell r="I82">
            <v>1385725</v>
          </cell>
          <cell r="J82">
            <v>415000</v>
          </cell>
          <cell r="K82">
            <v>1800725</v>
          </cell>
          <cell r="L82">
            <v>25</v>
          </cell>
        </row>
        <row r="83">
          <cell r="D83" t="str">
            <v>DEDI PUTRA</v>
          </cell>
          <cell r="E83" t="str">
            <v>AWAK 1</v>
          </cell>
          <cell r="F83" t="str">
            <v>5060134519112</v>
          </cell>
          <cell r="G83" t="str">
            <v>CIMB NIAGA</v>
          </cell>
          <cell r="H83" t="str">
            <v>MEDAN</v>
          </cell>
          <cell r="I83">
            <v>1385725</v>
          </cell>
          <cell r="J83">
            <v>415000</v>
          </cell>
          <cell r="K83">
            <v>1800725</v>
          </cell>
          <cell r="L83">
            <v>23</v>
          </cell>
        </row>
        <row r="84">
          <cell r="D84" t="str">
            <v>DESMANTO</v>
          </cell>
          <cell r="E84" t="str">
            <v>AWAK 1</v>
          </cell>
          <cell r="F84" t="str">
            <v>4110101013169</v>
          </cell>
          <cell r="G84" t="str">
            <v>CIMB NIAGA</v>
          </cell>
          <cell r="H84" t="str">
            <v>PADANG</v>
          </cell>
          <cell r="I84">
            <v>1385725</v>
          </cell>
          <cell r="J84">
            <v>415000</v>
          </cell>
          <cell r="K84">
            <v>1800725</v>
          </cell>
          <cell r="L84">
            <v>22</v>
          </cell>
        </row>
        <row r="85">
          <cell r="D85" t="str">
            <v>DESWANDI</v>
          </cell>
          <cell r="E85" t="str">
            <v>AWAK 1</v>
          </cell>
          <cell r="F85" t="str">
            <v>4110100788169</v>
          </cell>
          <cell r="G85" t="str">
            <v>CIMB NIAGA</v>
          </cell>
          <cell r="H85" t="str">
            <v>PADANG</v>
          </cell>
          <cell r="I85">
            <v>1385725</v>
          </cell>
          <cell r="J85">
            <v>415000</v>
          </cell>
          <cell r="K85">
            <v>1800725</v>
          </cell>
          <cell r="L85">
            <v>21</v>
          </cell>
        </row>
        <row r="86">
          <cell r="D86" t="str">
            <v>DESYANTO</v>
          </cell>
          <cell r="E86" t="str">
            <v>AWAK 1</v>
          </cell>
          <cell r="F86" t="str">
            <v>4110101071167</v>
          </cell>
          <cell r="G86" t="str">
            <v>CIMB NIAGA</v>
          </cell>
          <cell r="H86" t="str">
            <v>PADANG</v>
          </cell>
          <cell r="I86">
            <v>1385725</v>
          </cell>
          <cell r="J86">
            <v>415000</v>
          </cell>
          <cell r="K86">
            <v>1800725</v>
          </cell>
          <cell r="L86">
            <v>25</v>
          </cell>
        </row>
        <row r="87">
          <cell r="D87" t="str">
            <v>DICKY KURNIAWAN</v>
          </cell>
          <cell r="E87" t="str">
            <v>AWAK 1</v>
          </cell>
          <cell r="F87" t="str">
            <v>4110100993162</v>
          </cell>
          <cell r="G87" t="str">
            <v>CIMB NIAGA</v>
          </cell>
          <cell r="H87" t="str">
            <v>PADANG</v>
          </cell>
          <cell r="I87">
            <v>1385725</v>
          </cell>
          <cell r="J87">
            <v>415000</v>
          </cell>
          <cell r="K87">
            <v>1800725</v>
          </cell>
          <cell r="L87">
            <v>23</v>
          </cell>
        </row>
        <row r="88">
          <cell r="D88" t="str">
            <v>EDISON</v>
          </cell>
          <cell r="E88" t="str">
            <v>AWAK 1</v>
          </cell>
          <cell r="F88" t="str">
            <v>4110100762163</v>
          </cell>
          <cell r="G88" t="str">
            <v>CIMB NIAGA</v>
          </cell>
          <cell r="H88" t="str">
            <v>PADANG</v>
          </cell>
          <cell r="I88">
            <v>1385725</v>
          </cell>
          <cell r="J88">
            <v>415000</v>
          </cell>
          <cell r="K88">
            <v>1800725</v>
          </cell>
          <cell r="L88">
            <v>23</v>
          </cell>
        </row>
        <row r="89">
          <cell r="D89" t="str">
            <v>EFRIANDI</v>
          </cell>
          <cell r="E89" t="str">
            <v>AWAK 1</v>
          </cell>
          <cell r="F89" t="str">
            <v>4110100710166</v>
          </cell>
          <cell r="G89" t="str">
            <v>CIMB NIAGA</v>
          </cell>
          <cell r="H89" t="str">
            <v>PADANG</v>
          </cell>
          <cell r="I89">
            <v>1385725</v>
          </cell>
          <cell r="J89">
            <v>415000</v>
          </cell>
          <cell r="K89">
            <v>1800725</v>
          </cell>
          <cell r="L89">
            <v>22</v>
          </cell>
        </row>
        <row r="90">
          <cell r="D90" t="str">
            <v>ERINAL</v>
          </cell>
          <cell r="E90" t="str">
            <v>AWAK 1</v>
          </cell>
          <cell r="F90" t="str">
            <v>4110100956160</v>
          </cell>
          <cell r="G90" t="str">
            <v>CIMB NIAGA</v>
          </cell>
          <cell r="H90" t="str">
            <v>PADANG</v>
          </cell>
          <cell r="I90">
            <v>1385725</v>
          </cell>
          <cell r="J90">
            <v>415000</v>
          </cell>
          <cell r="K90">
            <v>1800725</v>
          </cell>
          <cell r="L90">
            <v>21</v>
          </cell>
        </row>
        <row r="91">
          <cell r="D91" t="str">
            <v>ERMAN</v>
          </cell>
          <cell r="E91" t="str">
            <v>AWAK 1</v>
          </cell>
          <cell r="F91" t="str">
            <v>4110100873168</v>
          </cell>
          <cell r="G91" t="str">
            <v>CIMB NIAGA</v>
          </cell>
          <cell r="H91" t="str">
            <v>PADANG</v>
          </cell>
          <cell r="I91">
            <v>1385725</v>
          </cell>
          <cell r="J91">
            <v>415000</v>
          </cell>
          <cell r="K91">
            <v>1800725</v>
          </cell>
          <cell r="L91">
            <v>29</v>
          </cell>
        </row>
        <row r="92">
          <cell r="D92" t="str">
            <v>ERMAN (PENGHULU)</v>
          </cell>
          <cell r="E92" t="str">
            <v>AWAK 1</v>
          </cell>
          <cell r="F92" t="str">
            <v>4110101003164</v>
          </cell>
          <cell r="G92" t="str">
            <v>CIMB NIAGA</v>
          </cell>
          <cell r="H92" t="str">
            <v>PADANG</v>
          </cell>
          <cell r="I92">
            <v>1385725</v>
          </cell>
          <cell r="J92">
            <v>415000</v>
          </cell>
          <cell r="K92">
            <v>1800725</v>
          </cell>
          <cell r="L92">
            <v>20</v>
          </cell>
        </row>
        <row r="93">
          <cell r="D93" t="str">
            <v>ERWIN</v>
          </cell>
          <cell r="E93" t="str">
            <v>AWAK 1</v>
          </cell>
          <cell r="F93" t="str">
            <v>4110100776162</v>
          </cell>
          <cell r="G93" t="str">
            <v>CIMB NIAGA</v>
          </cell>
          <cell r="H93" t="str">
            <v>PADANG</v>
          </cell>
          <cell r="I93">
            <v>1385725</v>
          </cell>
          <cell r="J93">
            <v>415000</v>
          </cell>
          <cell r="K93">
            <v>1800725</v>
          </cell>
          <cell r="L93">
            <v>23</v>
          </cell>
        </row>
        <row r="94">
          <cell r="D94" t="str">
            <v>FADLI PRIMA YOLANDA</v>
          </cell>
          <cell r="E94" t="str">
            <v>AWAK 1</v>
          </cell>
          <cell r="F94" t="str">
            <v>4110101017163</v>
          </cell>
          <cell r="G94" t="str">
            <v>CIMB NIAGA</v>
          </cell>
          <cell r="H94" t="str">
            <v>PADANG</v>
          </cell>
          <cell r="I94">
            <v>1385725</v>
          </cell>
          <cell r="J94">
            <v>415000</v>
          </cell>
          <cell r="K94">
            <v>1800725</v>
          </cell>
          <cell r="L94">
            <v>24</v>
          </cell>
        </row>
        <row r="95">
          <cell r="D95" t="str">
            <v>FAUZAN</v>
          </cell>
          <cell r="E95" t="str">
            <v>AWAK 1</v>
          </cell>
          <cell r="F95" t="str">
            <v>4110100825165</v>
          </cell>
          <cell r="G95" t="str">
            <v>CIMB NIAGA</v>
          </cell>
          <cell r="H95" t="str">
            <v>PADANG</v>
          </cell>
          <cell r="I95">
            <v>1385725</v>
          </cell>
          <cell r="J95">
            <v>415000</v>
          </cell>
          <cell r="K95">
            <v>1800725</v>
          </cell>
          <cell r="L95">
            <v>23</v>
          </cell>
        </row>
        <row r="96">
          <cell r="D96" t="str">
            <v>FAUZI</v>
          </cell>
          <cell r="E96" t="str">
            <v>AWAK 1</v>
          </cell>
          <cell r="F96" t="str">
            <v>4110100796162</v>
          </cell>
          <cell r="G96" t="str">
            <v>CIMB NIAGA</v>
          </cell>
          <cell r="H96" t="str">
            <v>PADANG</v>
          </cell>
          <cell r="I96">
            <v>1385725</v>
          </cell>
          <cell r="J96">
            <v>415000</v>
          </cell>
          <cell r="K96">
            <v>1800725</v>
          </cell>
          <cell r="L96">
            <v>22</v>
          </cell>
        </row>
        <row r="97">
          <cell r="D97" t="str">
            <v>FERDI YANTO</v>
          </cell>
          <cell r="E97" t="str">
            <v>AWAK 1</v>
          </cell>
          <cell r="F97" t="str">
            <v>4110101009160</v>
          </cell>
          <cell r="G97" t="str">
            <v>CIMB NIAGA</v>
          </cell>
          <cell r="H97" t="str">
            <v>PADANG</v>
          </cell>
          <cell r="I97">
            <v>1385725</v>
          </cell>
          <cell r="J97">
            <v>415000</v>
          </cell>
          <cell r="K97">
            <v>1800725</v>
          </cell>
          <cell r="L97">
            <v>23</v>
          </cell>
        </row>
        <row r="98">
          <cell r="D98" t="str">
            <v>FIRDAUS</v>
          </cell>
          <cell r="E98" t="str">
            <v>AWAK 1</v>
          </cell>
          <cell r="F98" t="str">
            <v>4110100782163</v>
          </cell>
          <cell r="G98" t="str">
            <v>CIMB NIAGA</v>
          </cell>
          <cell r="H98" t="str">
            <v>PADANG</v>
          </cell>
          <cell r="I98">
            <v>1385725</v>
          </cell>
          <cell r="J98">
            <v>415000</v>
          </cell>
          <cell r="K98">
            <v>1800725</v>
          </cell>
          <cell r="L98">
            <v>21</v>
          </cell>
        </row>
        <row r="99">
          <cell r="D99" t="str">
            <v>FIRMAN</v>
          </cell>
          <cell r="E99" t="str">
            <v>AWAK 1</v>
          </cell>
          <cell r="F99" t="str">
            <v>4110100853168</v>
          </cell>
          <cell r="G99" t="str">
            <v>CIMB NIAGA</v>
          </cell>
          <cell r="H99" t="str">
            <v>PADANG</v>
          </cell>
          <cell r="I99">
            <v>1385725</v>
          </cell>
          <cell r="J99">
            <v>415000</v>
          </cell>
          <cell r="K99">
            <v>1800725</v>
          </cell>
          <cell r="L99">
            <v>18</v>
          </cell>
        </row>
        <row r="100">
          <cell r="D100" t="str">
            <v>FITRIADI</v>
          </cell>
          <cell r="E100" t="str">
            <v>AWAK 1</v>
          </cell>
          <cell r="F100" t="str">
            <v>4110100784165</v>
          </cell>
          <cell r="G100" t="str">
            <v>CIMB NIAGA</v>
          </cell>
          <cell r="H100" t="str">
            <v>PADANG</v>
          </cell>
          <cell r="I100">
            <v>1385725</v>
          </cell>
          <cell r="J100">
            <v>415000</v>
          </cell>
          <cell r="K100">
            <v>1800725</v>
          </cell>
          <cell r="L100">
            <v>22</v>
          </cell>
        </row>
        <row r="101">
          <cell r="D101" t="str">
            <v>GUSRIANTON</v>
          </cell>
          <cell r="E101" t="str">
            <v>AWAK 1</v>
          </cell>
          <cell r="F101" t="str">
            <v>1110005291774</v>
          </cell>
          <cell r="G101" t="str">
            <v>BANK MANDIRI</v>
          </cell>
          <cell r="H101" t="str">
            <v>PADANG</v>
          </cell>
          <cell r="I101">
            <v>1385725</v>
          </cell>
          <cell r="J101">
            <v>415000</v>
          </cell>
          <cell r="K101">
            <v>1800725</v>
          </cell>
          <cell r="L101">
            <v>23</v>
          </cell>
        </row>
        <row r="102">
          <cell r="D102" t="str">
            <v>GUSTIAN</v>
          </cell>
          <cell r="E102" t="str">
            <v>AWAK 1</v>
          </cell>
          <cell r="F102" t="str">
            <v>4110100910164</v>
          </cell>
          <cell r="G102" t="str">
            <v>CIMB NIAGA</v>
          </cell>
          <cell r="H102" t="str">
            <v>PADANG</v>
          </cell>
          <cell r="I102">
            <v>1385725</v>
          </cell>
          <cell r="J102">
            <v>415000</v>
          </cell>
          <cell r="K102">
            <v>1800725</v>
          </cell>
          <cell r="L102">
            <v>21</v>
          </cell>
        </row>
        <row r="103">
          <cell r="D103" t="str">
            <v>GUSTIAR</v>
          </cell>
          <cell r="E103" t="str">
            <v>AWAK 1</v>
          </cell>
          <cell r="F103" t="str">
            <v>4110100850160</v>
          </cell>
          <cell r="G103" t="str">
            <v>CIMB NIAGA</v>
          </cell>
          <cell r="H103" t="str">
            <v>PADANG</v>
          </cell>
          <cell r="I103">
            <v>1385725</v>
          </cell>
          <cell r="J103">
            <v>415000</v>
          </cell>
          <cell r="K103">
            <v>1800725</v>
          </cell>
          <cell r="L103">
            <v>20</v>
          </cell>
        </row>
        <row r="104">
          <cell r="D104" t="str">
            <v>HARI ANDIKO</v>
          </cell>
          <cell r="E104" t="str">
            <v>AWAK 1</v>
          </cell>
          <cell r="F104" t="str">
            <v>4110100769165</v>
          </cell>
          <cell r="G104" t="str">
            <v>CIMB NIAGA</v>
          </cell>
          <cell r="H104" t="str">
            <v>PADANG</v>
          </cell>
          <cell r="I104">
            <v>1385725</v>
          </cell>
          <cell r="J104">
            <v>415000</v>
          </cell>
          <cell r="K104">
            <v>1800725</v>
          </cell>
          <cell r="L104">
            <v>6</v>
          </cell>
        </row>
        <row r="105">
          <cell r="D105" t="str">
            <v>HARRY HARDIAN</v>
          </cell>
          <cell r="E105" t="str">
            <v>AWAK 1</v>
          </cell>
          <cell r="F105" t="str">
            <v>4110100968167</v>
          </cell>
          <cell r="G105" t="str">
            <v>CIMB NIAGA</v>
          </cell>
          <cell r="H105" t="str">
            <v>PADANG</v>
          </cell>
          <cell r="I105">
            <v>1385725</v>
          </cell>
          <cell r="J105">
            <v>415000</v>
          </cell>
          <cell r="K105">
            <v>1800725</v>
          </cell>
          <cell r="L105">
            <v>22</v>
          </cell>
        </row>
        <row r="106">
          <cell r="D106" t="str">
            <v>HENDRA</v>
          </cell>
          <cell r="E106" t="str">
            <v>AWAK 1</v>
          </cell>
          <cell r="F106" t="str">
            <v>4110100781167</v>
          </cell>
          <cell r="G106" t="str">
            <v>CIMB NIAGA</v>
          </cell>
          <cell r="H106" t="str">
            <v>PADANG</v>
          </cell>
          <cell r="I106">
            <v>1385725</v>
          </cell>
          <cell r="J106">
            <v>415000</v>
          </cell>
          <cell r="K106">
            <v>1800725</v>
          </cell>
          <cell r="L106">
            <v>22</v>
          </cell>
        </row>
        <row r="107">
          <cell r="D107" t="str">
            <v>HENDRI BOY</v>
          </cell>
          <cell r="E107" t="str">
            <v>AWAK 1</v>
          </cell>
          <cell r="F107" t="str">
            <v>4110100847167</v>
          </cell>
          <cell r="G107" t="str">
            <v>CIMB NIAGA</v>
          </cell>
          <cell r="H107" t="str">
            <v>PADANG</v>
          </cell>
          <cell r="I107">
            <v>1385725</v>
          </cell>
          <cell r="J107">
            <v>415000</v>
          </cell>
          <cell r="K107">
            <v>1800725</v>
          </cell>
          <cell r="L107">
            <v>23</v>
          </cell>
        </row>
        <row r="108">
          <cell r="D108" t="str">
            <v>HENDRI NOVINDRA</v>
          </cell>
          <cell r="E108" t="str">
            <v>AWAK 1</v>
          </cell>
          <cell r="F108" t="str">
            <v>4110100838168</v>
          </cell>
          <cell r="G108" t="str">
            <v>CIMB NIAGA</v>
          </cell>
          <cell r="H108" t="str">
            <v>PADANG</v>
          </cell>
          <cell r="I108">
            <v>1385725</v>
          </cell>
          <cell r="J108">
            <v>415000</v>
          </cell>
          <cell r="K108">
            <v>1800725</v>
          </cell>
          <cell r="L108">
            <v>23</v>
          </cell>
        </row>
        <row r="109">
          <cell r="D109" t="str">
            <v>HENDRI SUMARDI</v>
          </cell>
          <cell r="E109" t="str">
            <v>AWAK 1</v>
          </cell>
          <cell r="F109" t="str">
            <v>4110100846161</v>
          </cell>
          <cell r="G109" t="str">
            <v>CIMB NIAGA</v>
          </cell>
          <cell r="H109" t="str">
            <v>PADANG</v>
          </cell>
          <cell r="I109">
            <v>1385725</v>
          </cell>
          <cell r="J109">
            <v>415000</v>
          </cell>
          <cell r="K109">
            <v>1800725</v>
          </cell>
          <cell r="L109">
            <v>24</v>
          </cell>
        </row>
        <row r="110">
          <cell r="D110" t="str">
            <v>HENDRIZAL</v>
          </cell>
          <cell r="E110" t="str">
            <v>AWAK 1</v>
          </cell>
          <cell r="F110" t="str">
            <v>4110100929163</v>
          </cell>
          <cell r="G110" t="str">
            <v>CIMB NIAGA</v>
          </cell>
          <cell r="H110" t="str">
            <v>PADANG</v>
          </cell>
          <cell r="I110">
            <v>1385725</v>
          </cell>
          <cell r="J110">
            <v>415000</v>
          </cell>
          <cell r="K110">
            <v>1800725</v>
          </cell>
          <cell r="L110">
            <v>23</v>
          </cell>
        </row>
        <row r="111">
          <cell r="D111" t="str">
            <v>HENDRIZAL (RELIVE )</v>
          </cell>
          <cell r="E111" t="str">
            <v>AWAK 1</v>
          </cell>
          <cell r="F111" t="str">
            <v>4110100926165</v>
          </cell>
          <cell r="G111" t="str">
            <v>CIMB NIAGA</v>
          </cell>
          <cell r="H111" t="str">
            <v>PADANG</v>
          </cell>
          <cell r="I111">
            <v>1385725</v>
          </cell>
          <cell r="J111">
            <v>415000</v>
          </cell>
          <cell r="K111">
            <v>1800725</v>
          </cell>
          <cell r="L111">
            <v>23</v>
          </cell>
        </row>
        <row r="112">
          <cell r="D112" t="str">
            <v>HERMULYADI</v>
          </cell>
          <cell r="E112" t="str">
            <v>AWAK 1</v>
          </cell>
          <cell r="F112" t="str">
            <v>900-00-1503261-9</v>
          </cell>
          <cell r="G112" t="str">
            <v>BANK MANDIRI</v>
          </cell>
          <cell r="H112" t="str">
            <v>PADANG</v>
          </cell>
          <cell r="I112">
            <v>1385725</v>
          </cell>
          <cell r="J112">
            <v>415000</v>
          </cell>
          <cell r="K112">
            <v>1800725</v>
          </cell>
          <cell r="L112">
            <v>23</v>
          </cell>
        </row>
        <row r="113">
          <cell r="D113" t="str">
            <v>IDHAM KHALID</v>
          </cell>
          <cell r="E113" t="str">
            <v>AWAK 1</v>
          </cell>
          <cell r="F113" t="str">
            <v>4110100772168</v>
          </cell>
          <cell r="G113" t="str">
            <v>CIMB NIAGA</v>
          </cell>
          <cell r="H113" t="str">
            <v>PADANG</v>
          </cell>
          <cell r="I113">
            <v>1385725</v>
          </cell>
          <cell r="J113">
            <v>415000</v>
          </cell>
          <cell r="K113">
            <v>1800725</v>
          </cell>
          <cell r="L113">
            <v>22</v>
          </cell>
        </row>
        <row r="114">
          <cell r="D114" t="str">
            <v>IDRIS</v>
          </cell>
          <cell r="E114" t="str">
            <v>AWAK 1</v>
          </cell>
          <cell r="F114" t="str">
            <v>4110100919168</v>
          </cell>
          <cell r="G114" t="str">
            <v>CIMB NIAGA</v>
          </cell>
          <cell r="H114" t="str">
            <v>PADANG</v>
          </cell>
          <cell r="I114">
            <v>1385725</v>
          </cell>
          <cell r="J114">
            <v>415000</v>
          </cell>
          <cell r="K114">
            <v>1800725</v>
          </cell>
          <cell r="L114">
            <v>22</v>
          </cell>
        </row>
        <row r="115">
          <cell r="D115" t="str">
            <v>IKRAR DINATA</v>
          </cell>
          <cell r="E115" t="str">
            <v>AWAK 1</v>
          </cell>
          <cell r="F115" t="str">
            <v>4110100695162</v>
          </cell>
          <cell r="G115" t="str">
            <v>CIMB NIAGA</v>
          </cell>
          <cell r="H115" t="str">
            <v>PADANG</v>
          </cell>
          <cell r="I115">
            <v>1385725</v>
          </cell>
          <cell r="J115">
            <v>415000</v>
          </cell>
          <cell r="K115">
            <v>1800725</v>
          </cell>
          <cell r="L115">
            <v>24</v>
          </cell>
        </row>
        <row r="116">
          <cell r="D116" t="str">
            <v>INDRA PON</v>
          </cell>
          <cell r="E116" t="str">
            <v>AWAK 1</v>
          </cell>
          <cell r="F116" t="str">
            <v>4110100696168</v>
          </cell>
          <cell r="G116" t="str">
            <v>CIMB NIAGA</v>
          </cell>
          <cell r="H116" t="str">
            <v>PADANG</v>
          </cell>
          <cell r="I116">
            <v>1385725</v>
          </cell>
          <cell r="J116">
            <v>415000</v>
          </cell>
          <cell r="K116">
            <v>1800725</v>
          </cell>
          <cell r="L116">
            <v>24</v>
          </cell>
        </row>
        <row r="117">
          <cell r="D117" t="str">
            <v>IR.IMZAL</v>
          </cell>
          <cell r="E117" t="str">
            <v>AWAK 1</v>
          </cell>
          <cell r="F117" t="str">
            <v>4110100770166</v>
          </cell>
          <cell r="G117" t="str">
            <v>CIMB NIAGA</v>
          </cell>
          <cell r="H117" t="str">
            <v>PADANG</v>
          </cell>
          <cell r="I117">
            <v>1385725</v>
          </cell>
          <cell r="J117">
            <v>415000</v>
          </cell>
          <cell r="K117">
            <v>1800725</v>
          </cell>
          <cell r="L117">
            <v>22</v>
          </cell>
        </row>
        <row r="118">
          <cell r="D118" t="str">
            <v>IRFAN SASMITA</v>
          </cell>
          <cell r="E118" t="str">
            <v>AWAK 1</v>
          </cell>
          <cell r="F118" t="str">
            <v>5430102239111</v>
          </cell>
          <cell r="G118" t="str">
            <v>CIMB NIAGA</v>
          </cell>
          <cell r="H118" t="str">
            <v>PADANG</v>
          </cell>
          <cell r="I118">
            <v>1385725</v>
          </cell>
          <cell r="J118">
            <v>415000</v>
          </cell>
          <cell r="K118">
            <v>1800725</v>
          </cell>
          <cell r="L118">
            <v>28</v>
          </cell>
        </row>
        <row r="119">
          <cell r="D119" t="str">
            <v>IRWAN BAHAR</v>
          </cell>
          <cell r="E119" t="str">
            <v>AWAK 1</v>
          </cell>
          <cell r="F119" t="str">
            <v>4110100836166</v>
          </cell>
          <cell r="G119" t="str">
            <v>CIMB NIAGA</v>
          </cell>
          <cell r="H119" t="str">
            <v>PADANG</v>
          </cell>
          <cell r="I119">
            <v>1385725</v>
          </cell>
          <cell r="J119">
            <v>415000</v>
          </cell>
          <cell r="K119">
            <v>1800725</v>
          </cell>
          <cell r="L119">
            <v>24</v>
          </cell>
        </row>
        <row r="120">
          <cell r="D120" t="str">
            <v>ISNALDI</v>
          </cell>
          <cell r="E120" t="str">
            <v>AWAK 1</v>
          </cell>
          <cell r="F120" t="str">
            <v>4110100740161</v>
          </cell>
          <cell r="G120" t="str">
            <v>CIMB NIAGA</v>
          </cell>
          <cell r="H120" t="str">
            <v>PADANG</v>
          </cell>
          <cell r="I120">
            <v>1385725</v>
          </cell>
          <cell r="J120">
            <v>415000</v>
          </cell>
          <cell r="K120">
            <v>1800725</v>
          </cell>
          <cell r="L120">
            <v>24</v>
          </cell>
        </row>
        <row r="121">
          <cell r="D121" t="str">
            <v>JANUAR</v>
          </cell>
          <cell r="E121" t="str">
            <v>AWAK 1</v>
          </cell>
          <cell r="F121" t="str">
            <v>4110100749165</v>
          </cell>
          <cell r="G121" t="str">
            <v>CIMB NIAGA</v>
          </cell>
          <cell r="H121" t="str">
            <v>PADANG</v>
          </cell>
          <cell r="I121">
            <v>1385725</v>
          </cell>
          <cell r="J121">
            <v>415000</v>
          </cell>
          <cell r="K121">
            <v>1800725</v>
          </cell>
          <cell r="L121">
            <v>18</v>
          </cell>
        </row>
        <row r="122">
          <cell r="D122" t="str">
            <v>JASMAN SS</v>
          </cell>
          <cell r="E122" t="str">
            <v>AWAK 1</v>
          </cell>
          <cell r="F122" t="str">
            <v>4110100920169</v>
          </cell>
          <cell r="G122" t="str">
            <v>CIMB NIAGA</v>
          </cell>
          <cell r="H122" t="str">
            <v>PADANG</v>
          </cell>
          <cell r="I122">
            <v>1385725</v>
          </cell>
          <cell r="J122">
            <v>415000</v>
          </cell>
          <cell r="K122">
            <v>1800725</v>
          </cell>
          <cell r="L122">
            <v>22</v>
          </cell>
        </row>
        <row r="123">
          <cell r="D123" t="str">
            <v>JHON KENEDI</v>
          </cell>
          <cell r="E123" t="str">
            <v>AWAK 1</v>
          </cell>
          <cell r="F123" t="str">
            <v>4110100691168</v>
          </cell>
          <cell r="G123" t="str">
            <v>CIMB NIAGA</v>
          </cell>
          <cell r="H123" t="str">
            <v>PADANG</v>
          </cell>
          <cell r="I123">
            <v>1385725</v>
          </cell>
          <cell r="J123">
            <v>415000</v>
          </cell>
          <cell r="K123">
            <v>1800725</v>
          </cell>
          <cell r="L123">
            <v>21</v>
          </cell>
        </row>
        <row r="124">
          <cell r="D124" t="str">
            <v>JHONI HENDRA</v>
          </cell>
          <cell r="E124" t="str">
            <v>AWAK 1</v>
          </cell>
          <cell r="F124" t="str">
            <v>4110100819164</v>
          </cell>
          <cell r="G124" t="str">
            <v>CIMB NIAGA</v>
          </cell>
          <cell r="H124" t="str">
            <v>PADANG</v>
          </cell>
          <cell r="I124">
            <v>1385725</v>
          </cell>
          <cell r="J124">
            <v>415000</v>
          </cell>
          <cell r="K124">
            <v>1800725</v>
          </cell>
          <cell r="L124">
            <v>23</v>
          </cell>
        </row>
        <row r="125">
          <cell r="D125" t="str">
            <v>JHONNANUR</v>
          </cell>
          <cell r="E125" t="str">
            <v>AWAK 1</v>
          </cell>
          <cell r="F125" t="str">
            <v>4110100697164</v>
          </cell>
          <cell r="G125" t="str">
            <v>CIMB NIAGA</v>
          </cell>
          <cell r="H125" t="str">
            <v>PADANG</v>
          </cell>
          <cell r="I125">
            <v>1385725</v>
          </cell>
          <cell r="J125">
            <v>415000</v>
          </cell>
          <cell r="K125">
            <v>1800725</v>
          </cell>
          <cell r="L125">
            <v>23</v>
          </cell>
        </row>
        <row r="126">
          <cell r="D126" t="str">
            <v>JON EFFENDI</v>
          </cell>
          <cell r="E126" t="str">
            <v>AWAK 1</v>
          </cell>
          <cell r="F126" t="str">
            <v>4110100834164</v>
          </cell>
          <cell r="G126" t="str">
            <v>CIMB NIAGA</v>
          </cell>
          <cell r="H126" t="str">
            <v>PADANG</v>
          </cell>
          <cell r="I126">
            <v>1385725</v>
          </cell>
          <cell r="J126">
            <v>415000</v>
          </cell>
          <cell r="K126">
            <v>1800725</v>
          </cell>
          <cell r="L126">
            <v>20</v>
          </cell>
        </row>
        <row r="127">
          <cell r="D127" t="str">
            <v>JON PRIZAL</v>
          </cell>
          <cell r="E127" t="str">
            <v>AWAK 1</v>
          </cell>
          <cell r="F127" t="str">
            <v>4110100835160</v>
          </cell>
          <cell r="G127" t="str">
            <v>CIMB NIAGA</v>
          </cell>
          <cell r="H127" t="str">
            <v>PADANG</v>
          </cell>
          <cell r="I127">
            <v>1385725</v>
          </cell>
          <cell r="J127">
            <v>415000</v>
          </cell>
          <cell r="K127">
            <v>1800725</v>
          </cell>
          <cell r="L127">
            <v>24</v>
          </cell>
        </row>
        <row r="128">
          <cell r="D128" t="str">
            <v>JONERISMAN</v>
          </cell>
          <cell r="E128" t="str">
            <v>AWAK 1</v>
          </cell>
          <cell r="F128" t="str">
            <v>4110100888163</v>
          </cell>
          <cell r="G128" t="str">
            <v>CIMB NIAGA</v>
          </cell>
          <cell r="H128" t="str">
            <v>PADANG</v>
          </cell>
          <cell r="I128">
            <v>1385725</v>
          </cell>
          <cell r="J128">
            <v>415000</v>
          </cell>
          <cell r="K128">
            <v>1800725</v>
          </cell>
          <cell r="L128">
            <v>25</v>
          </cell>
        </row>
        <row r="129">
          <cell r="D129" t="str">
            <v>JONI AKMAL</v>
          </cell>
          <cell r="E129" t="str">
            <v>AWAK 1</v>
          </cell>
          <cell r="F129" t="str">
            <v>4110100789165</v>
          </cell>
          <cell r="G129" t="str">
            <v>CIMB NIAGA</v>
          </cell>
          <cell r="H129" t="str">
            <v>PADANG</v>
          </cell>
          <cell r="I129">
            <v>1385725</v>
          </cell>
          <cell r="J129">
            <v>415000</v>
          </cell>
          <cell r="K129">
            <v>1800725</v>
          </cell>
          <cell r="L129">
            <v>22</v>
          </cell>
        </row>
        <row r="130">
          <cell r="D130" t="str">
            <v>JONI EKA PUTRA</v>
          </cell>
          <cell r="E130" t="str">
            <v>AWAK 1</v>
          </cell>
          <cell r="F130" t="str">
            <v>4110100715166</v>
          </cell>
          <cell r="G130" t="str">
            <v>CIMB NIAGA</v>
          </cell>
          <cell r="H130" t="str">
            <v>PADANG</v>
          </cell>
          <cell r="I130">
            <v>1385725</v>
          </cell>
          <cell r="J130">
            <v>415000</v>
          </cell>
          <cell r="K130">
            <v>1800725</v>
          </cell>
          <cell r="L130">
            <v>23</v>
          </cell>
        </row>
        <row r="131">
          <cell r="D131" t="str">
            <v>JONI INDRA</v>
          </cell>
          <cell r="E131" t="str">
            <v>AWAK 1</v>
          </cell>
          <cell r="F131" t="str">
            <v>4110100891166</v>
          </cell>
          <cell r="G131" t="str">
            <v>CIMB NIAGA</v>
          </cell>
          <cell r="H131" t="str">
            <v>PADANG</v>
          </cell>
          <cell r="I131">
            <v>1385725</v>
          </cell>
          <cell r="J131">
            <v>415000</v>
          </cell>
          <cell r="K131">
            <v>1800725</v>
          </cell>
          <cell r="L131">
            <v>21</v>
          </cell>
        </row>
        <row r="132">
          <cell r="D132" t="str">
            <v>JONNI CAN</v>
          </cell>
          <cell r="E132" t="str">
            <v>AWAK 1</v>
          </cell>
          <cell r="F132" t="str">
            <v>4110100767163</v>
          </cell>
          <cell r="G132" t="str">
            <v>CIMB NIAGA</v>
          </cell>
          <cell r="H132" t="str">
            <v>PADANG</v>
          </cell>
          <cell r="I132">
            <v>1385725</v>
          </cell>
          <cell r="J132">
            <v>415000</v>
          </cell>
          <cell r="K132">
            <v>1800725</v>
          </cell>
          <cell r="L132">
            <v>24</v>
          </cell>
        </row>
        <row r="133">
          <cell r="D133" t="str">
            <v>JUFRIZON</v>
          </cell>
          <cell r="E133" t="str">
            <v>AWAK 1</v>
          </cell>
          <cell r="F133" t="str">
            <v>4110100928167</v>
          </cell>
          <cell r="G133" t="str">
            <v>CIMB NIAGA</v>
          </cell>
          <cell r="H133" t="str">
            <v>PADANG</v>
          </cell>
          <cell r="I133">
            <v>1385725</v>
          </cell>
          <cell r="J133">
            <v>415000</v>
          </cell>
          <cell r="K133">
            <v>1800725</v>
          </cell>
          <cell r="L133">
            <v>21</v>
          </cell>
        </row>
        <row r="134">
          <cell r="D134" t="str">
            <v>JULI IRWANTO</v>
          </cell>
          <cell r="E134" t="str">
            <v>AWAK 1</v>
          </cell>
          <cell r="F134" t="str">
            <v>4110100698160</v>
          </cell>
          <cell r="G134" t="str">
            <v>CIMB NIAGA</v>
          </cell>
          <cell r="H134" t="str">
            <v>PADANG</v>
          </cell>
          <cell r="I134">
            <v>1385725</v>
          </cell>
          <cell r="J134">
            <v>415000</v>
          </cell>
          <cell r="K134">
            <v>1800725</v>
          </cell>
          <cell r="L134">
            <v>24</v>
          </cell>
        </row>
        <row r="135">
          <cell r="D135" t="str">
            <v>JUMAIDI TARIS</v>
          </cell>
          <cell r="E135" t="str">
            <v>AWAK 1</v>
          </cell>
          <cell r="F135" t="str">
            <v>4110100808163</v>
          </cell>
          <cell r="G135" t="str">
            <v>CIMB NIAGA</v>
          </cell>
          <cell r="H135" t="str">
            <v>PADANG</v>
          </cell>
          <cell r="I135">
            <v>1385725</v>
          </cell>
          <cell r="J135">
            <v>415000</v>
          </cell>
          <cell r="K135">
            <v>1800725</v>
          </cell>
          <cell r="L135">
            <v>23</v>
          </cell>
        </row>
        <row r="136">
          <cell r="D136" t="str">
            <v>JUNRIZAL</v>
          </cell>
          <cell r="E136" t="str">
            <v>AWAK 1</v>
          </cell>
          <cell r="F136" t="str">
            <v>4110101066162</v>
          </cell>
          <cell r="G136" t="str">
            <v>CIMB NIAGA</v>
          </cell>
          <cell r="H136" t="str">
            <v>PADANG</v>
          </cell>
          <cell r="I136">
            <v>1385725</v>
          </cell>
          <cell r="J136">
            <v>415000</v>
          </cell>
          <cell r="K136">
            <v>1800725</v>
          </cell>
          <cell r="L136">
            <v>21</v>
          </cell>
        </row>
        <row r="137">
          <cell r="D137" t="str">
            <v>KAFRIZAL</v>
          </cell>
          <cell r="E137" t="str">
            <v>AWAK 1</v>
          </cell>
          <cell r="F137" t="str">
            <v>4110100793164</v>
          </cell>
          <cell r="G137" t="str">
            <v>CIMB NIAGA</v>
          </cell>
          <cell r="H137" t="str">
            <v>PADANG</v>
          </cell>
          <cell r="I137">
            <v>1385725</v>
          </cell>
          <cell r="J137">
            <v>415000</v>
          </cell>
          <cell r="K137">
            <v>1800725</v>
          </cell>
          <cell r="L137">
            <v>22</v>
          </cell>
        </row>
        <row r="138">
          <cell r="D138" t="str">
            <v>KARNEDI</v>
          </cell>
          <cell r="E138" t="str">
            <v>AWAK 1</v>
          </cell>
          <cell r="F138" t="str">
            <v>4110100953162</v>
          </cell>
          <cell r="G138" t="str">
            <v>CIMB NIAGA</v>
          </cell>
          <cell r="H138" t="str">
            <v>PADANG</v>
          </cell>
          <cell r="I138">
            <v>1385725</v>
          </cell>
          <cell r="J138">
            <v>415000</v>
          </cell>
          <cell r="K138">
            <v>1800725</v>
          </cell>
          <cell r="L138">
            <v>27</v>
          </cell>
        </row>
        <row r="139">
          <cell r="D139" t="str">
            <v>LUBIS HENDRI</v>
          </cell>
          <cell r="E139" t="str">
            <v>AWAK 1</v>
          </cell>
          <cell r="F139" t="str">
            <v>4110100861161</v>
          </cell>
          <cell r="G139" t="str">
            <v>CIMB NIAGA</v>
          </cell>
          <cell r="H139" t="str">
            <v>PADANG</v>
          </cell>
          <cell r="I139">
            <v>1385725</v>
          </cell>
          <cell r="J139">
            <v>415000</v>
          </cell>
          <cell r="K139">
            <v>1800725</v>
          </cell>
          <cell r="L139">
            <v>0</v>
          </cell>
        </row>
        <row r="140">
          <cell r="D140" t="str">
            <v>M.KURNIA</v>
          </cell>
          <cell r="E140" t="str">
            <v>AWAK 1</v>
          </cell>
          <cell r="F140" t="str">
            <v>4110101036167</v>
          </cell>
          <cell r="G140" t="str">
            <v>CIMB NIAGA</v>
          </cell>
          <cell r="H140" t="str">
            <v>PADANG</v>
          </cell>
          <cell r="I140">
            <v>1385725</v>
          </cell>
          <cell r="J140">
            <v>415000</v>
          </cell>
          <cell r="K140">
            <v>1800725</v>
          </cell>
          <cell r="L140">
            <v>21</v>
          </cell>
        </row>
        <row r="141">
          <cell r="D141" t="str">
            <v>M.NASIR</v>
          </cell>
          <cell r="E141" t="str">
            <v>AWAK 1</v>
          </cell>
          <cell r="F141" t="str">
            <v>4110101033169</v>
          </cell>
          <cell r="G141" t="str">
            <v>CIMB NIAGA</v>
          </cell>
          <cell r="H141" t="str">
            <v>PADANG</v>
          </cell>
          <cell r="I141">
            <v>1385725</v>
          </cell>
          <cell r="J141">
            <v>415000</v>
          </cell>
          <cell r="K141">
            <v>1800725</v>
          </cell>
          <cell r="L141">
            <v>23</v>
          </cell>
        </row>
        <row r="142">
          <cell r="D142" t="str">
            <v>MAHYU DANIL</v>
          </cell>
          <cell r="E142" t="str">
            <v>AWAK 1</v>
          </cell>
          <cell r="F142" t="str">
            <v>4110101072163</v>
          </cell>
          <cell r="G142" t="str">
            <v>CIMB NIAGA</v>
          </cell>
          <cell r="H142" t="str">
            <v>PADANG</v>
          </cell>
          <cell r="I142">
            <v>1385725</v>
          </cell>
          <cell r="J142">
            <v>415000</v>
          </cell>
          <cell r="K142">
            <v>1800725</v>
          </cell>
          <cell r="L142">
            <v>23</v>
          </cell>
        </row>
        <row r="143">
          <cell r="D143" t="str">
            <v>MAIDONI</v>
          </cell>
          <cell r="E143" t="str">
            <v>AWAK 1</v>
          </cell>
          <cell r="F143" t="str">
            <v>4110101045166</v>
          </cell>
          <cell r="G143" t="str">
            <v>CIMB NIAGA</v>
          </cell>
          <cell r="H143" t="str">
            <v>PADANG</v>
          </cell>
          <cell r="I143">
            <v>1385725</v>
          </cell>
          <cell r="J143">
            <v>415000</v>
          </cell>
          <cell r="K143">
            <v>1800725</v>
          </cell>
          <cell r="L143">
            <v>23</v>
          </cell>
        </row>
        <row r="144">
          <cell r="D144" t="str">
            <v>MAIKAR HENDRI</v>
          </cell>
          <cell r="E144" t="str">
            <v>AWAK 1</v>
          </cell>
          <cell r="F144" t="str">
            <v>4110100706167</v>
          </cell>
          <cell r="G144" t="str">
            <v>CIMB NIAGA</v>
          </cell>
          <cell r="H144" t="str">
            <v>PADANG</v>
          </cell>
          <cell r="I144">
            <v>1385725</v>
          </cell>
          <cell r="J144">
            <v>415000</v>
          </cell>
          <cell r="K144">
            <v>1800725</v>
          </cell>
          <cell r="L144">
            <v>4</v>
          </cell>
        </row>
        <row r="145">
          <cell r="D145" t="str">
            <v>MARDIANTO</v>
          </cell>
          <cell r="E145" t="str">
            <v>AWAK 1</v>
          </cell>
          <cell r="F145" t="str">
            <v>4110100709165</v>
          </cell>
          <cell r="G145" t="str">
            <v>CIMB NIAGA</v>
          </cell>
          <cell r="H145" t="str">
            <v>PADANG</v>
          </cell>
          <cell r="I145">
            <v>1385725</v>
          </cell>
          <cell r="J145">
            <v>415000</v>
          </cell>
          <cell r="K145">
            <v>1800725</v>
          </cell>
          <cell r="L145">
            <v>20</v>
          </cell>
        </row>
        <row r="146">
          <cell r="D146" t="str">
            <v>MARDUS</v>
          </cell>
          <cell r="E146" t="str">
            <v>AWAK 1</v>
          </cell>
          <cell r="F146" t="str">
            <v>4110100887167</v>
          </cell>
          <cell r="G146" t="str">
            <v>CIMB NIAGA</v>
          </cell>
          <cell r="H146" t="str">
            <v>PADANG</v>
          </cell>
          <cell r="I146">
            <v>1385725</v>
          </cell>
          <cell r="J146">
            <v>415000</v>
          </cell>
          <cell r="K146">
            <v>1800725</v>
          </cell>
          <cell r="L146">
            <v>20</v>
          </cell>
        </row>
        <row r="147">
          <cell r="D147" t="str">
            <v>MARTA DENI</v>
          </cell>
          <cell r="E147" t="str">
            <v>AWAK 1</v>
          </cell>
          <cell r="F147" t="str">
            <v>4110100949163</v>
          </cell>
          <cell r="G147" t="str">
            <v>CIMB NIAGA</v>
          </cell>
          <cell r="H147" t="str">
            <v>PADANG</v>
          </cell>
          <cell r="I147">
            <v>1385725</v>
          </cell>
          <cell r="J147">
            <v>415000</v>
          </cell>
          <cell r="K147">
            <v>1800725</v>
          </cell>
          <cell r="L147">
            <v>23</v>
          </cell>
        </row>
        <row r="148">
          <cell r="D148" t="str">
            <v>MARTIN UJANG</v>
          </cell>
          <cell r="E148" t="str">
            <v>AWAK 1</v>
          </cell>
          <cell r="F148" t="str">
            <v>4110101011167</v>
          </cell>
          <cell r="G148" t="str">
            <v>CIMB NIAGA</v>
          </cell>
          <cell r="H148" t="str">
            <v>PADANG</v>
          </cell>
          <cell r="I148">
            <v>1385725</v>
          </cell>
          <cell r="J148">
            <v>415000</v>
          </cell>
          <cell r="K148">
            <v>1800725</v>
          </cell>
          <cell r="L148">
            <v>22</v>
          </cell>
        </row>
        <row r="149">
          <cell r="D149" t="str">
            <v>MASRI</v>
          </cell>
          <cell r="E149" t="str">
            <v>AWAK 1</v>
          </cell>
          <cell r="F149" t="str">
            <v>4110100805165</v>
          </cell>
          <cell r="G149" t="str">
            <v>CIMB NIAGA</v>
          </cell>
          <cell r="H149" t="str">
            <v>PADANG</v>
          </cell>
          <cell r="I149">
            <v>1385725</v>
          </cell>
          <cell r="J149">
            <v>415000</v>
          </cell>
          <cell r="K149">
            <v>1800725</v>
          </cell>
          <cell r="L149">
            <v>22</v>
          </cell>
        </row>
        <row r="150">
          <cell r="D150" t="str">
            <v>MASRIZAL</v>
          </cell>
          <cell r="E150" t="str">
            <v>AWAK 1</v>
          </cell>
          <cell r="F150" t="str">
            <v>1110004787756</v>
          </cell>
          <cell r="G150" t="str">
            <v>BANK MANDIRI</v>
          </cell>
          <cell r="H150" t="str">
            <v>PADANG</v>
          </cell>
          <cell r="I150">
            <v>1385725</v>
          </cell>
          <cell r="J150">
            <v>415000</v>
          </cell>
          <cell r="K150">
            <v>1800725</v>
          </cell>
          <cell r="L150">
            <v>22</v>
          </cell>
        </row>
        <row r="151">
          <cell r="D151" t="str">
            <v>MASRIZAL ( KERNET )</v>
          </cell>
          <cell r="E151" t="str">
            <v>AWAK 1</v>
          </cell>
          <cell r="F151" t="str">
            <v>4110100874164</v>
          </cell>
          <cell r="G151" t="str">
            <v>CIMB NIAGA</v>
          </cell>
          <cell r="H151" t="str">
            <v>PADANG</v>
          </cell>
          <cell r="I151">
            <v>1385725</v>
          </cell>
          <cell r="J151">
            <v>415000</v>
          </cell>
          <cell r="K151">
            <v>1800725</v>
          </cell>
          <cell r="L151">
            <v>23</v>
          </cell>
        </row>
        <row r="152">
          <cell r="D152" t="str">
            <v>MASWANDI</v>
          </cell>
          <cell r="E152" t="str">
            <v>AWAK 1</v>
          </cell>
          <cell r="F152" t="str">
            <v>4110100817162</v>
          </cell>
          <cell r="G152" t="str">
            <v>CIMB NIAGA</v>
          </cell>
          <cell r="H152" t="str">
            <v>PADANG</v>
          </cell>
          <cell r="I152">
            <v>1385725</v>
          </cell>
          <cell r="J152">
            <v>415000</v>
          </cell>
          <cell r="K152">
            <v>1800725</v>
          </cell>
          <cell r="L152">
            <v>24</v>
          </cell>
        </row>
        <row r="153">
          <cell r="D153" t="str">
            <v>MIRWAN</v>
          </cell>
          <cell r="E153" t="str">
            <v>AWAK 1</v>
          </cell>
          <cell r="F153" t="str">
            <v>4110100827167</v>
          </cell>
          <cell r="G153" t="str">
            <v>CIMB NIAGA</v>
          </cell>
          <cell r="H153" t="str">
            <v>PADANG</v>
          </cell>
          <cell r="I153">
            <v>1385725</v>
          </cell>
          <cell r="J153">
            <v>415000</v>
          </cell>
          <cell r="K153">
            <v>1800725</v>
          </cell>
          <cell r="L153">
            <v>24</v>
          </cell>
        </row>
        <row r="154">
          <cell r="D154" t="str">
            <v>MONDRAVENI</v>
          </cell>
          <cell r="E154" t="str">
            <v>AWAK 1</v>
          </cell>
          <cell r="F154" t="str">
            <v>4110102040169</v>
          </cell>
          <cell r="G154" t="str">
            <v>CIMB NIAGA</v>
          </cell>
          <cell r="H154" t="str">
            <v>PADANG</v>
          </cell>
          <cell r="I154">
            <v>1385725</v>
          </cell>
          <cell r="J154">
            <v>415000</v>
          </cell>
          <cell r="K154">
            <v>1800725</v>
          </cell>
          <cell r="L154">
            <v>25</v>
          </cell>
        </row>
        <row r="155">
          <cell r="D155" t="str">
            <v>MUHAMAD JUNAIDI</v>
          </cell>
          <cell r="E155" t="str">
            <v>AWAK 1</v>
          </cell>
          <cell r="F155" t="str">
            <v>4110100799160</v>
          </cell>
          <cell r="G155" t="str">
            <v>CIMB NIAGA</v>
          </cell>
          <cell r="H155" t="str">
            <v>PADANG</v>
          </cell>
          <cell r="I155">
            <v>1385725</v>
          </cell>
          <cell r="J155">
            <v>415000</v>
          </cell>
          <cell r="K155">
            <v>1800725</v>
          </cell>
          <cell r="L155">
            <v>23</v>
          </cell>
        </row>
        <row r="156">
          <cell r="D156" t="str">
            <v>MULYADI</v>
          </cell>
          <cell r="E156" t="str">
            <v>AWAK 1</v>
          </cell>
          <cell r="F156" t="str">
            <v>4110101319167</v>
          </cell>
          <cell r="G156" t="str">
            <v>CIMB NIAGA</v>
          </cell>
          <cell r="H156" t="str">
            <v>PADANG</v>
          </cell>
          <cell r="I156">
            <v>1385725</v>
          </cell>
          <cell r="J156">
            <v>415000</v>
          </cell>
          <cell r="K156">
            <v>1800725</v>
          </cell>
          <cell r="L156">
            <v>24</v>
          </cell>
        </row>
        <row r="157">
          <cell r="D157" t="str">
            <v>NASRUL</v>
          </cell>
          <cell r="E157" t="str">
            <v>AWAK 1</v>
          </cell>
          <cell r="F157" t="str">
            <v>4110101024160</v>
          </cell>
          <cell r="G157" t="str">
            <v>CIMB NIAGA</v>
          </cell>
          <cell r="H157" t="str">
            <v>PADANG</v>
          </cell>
          <cell r="I157">
            <v>1385725</v>
          </cell>
          <cell r="J157">
            <v>415000</v>
          </cell>
          <cell r="K157">
            <v>1800725</v>
          </cell>
          <cell r="L157">
            <v>19</v>
          </cell>
        </row>
        <row r="158">
          <cell r="D158" t="str">
            <v>NASRUL AA</v>
          </cell>
          <cell r="E158" t="str">
            <v>AWAK 1</v>
          </cell>
          <cell r="F158" t="str">
            <v>4110101046162</v>
          </cell>
          <cell r="G158" t="str">
            <v>CIMB NIAGA</v>
          </cell>
          <cell r="H158" t="str">
            <v>PADANG</v>
          </cell>
          <cell r="I158">
            <v>1385725</v>
          </cell>
          <cell r="J158">
            <v>415000</v>
          </cell>
          <cell r="K158">
            <v>1800725</v>
          </cell>
          <cell r="L158">
            <v>21</v>
          </cell>
        </row>
        <row r="159">
          <cell r="D159" t="str">
            <v>NAZAIFUL</v>
          </cell>
          <cell r="E159" t="str">
            <v>AWAK 1</v>
          </cell>
          <cell r="F159" t="str">
            <v>4110100807167</v>
          </cell>
          <cell r="G159" t="str">
            <v>CIMB NIAGA</v>
          </cell>
          <cell r="H159" t="str">
            <v>PADANG</v>
          </cell>
          <cell r="I159">
            <v>1385725</v>
          </cell>
          <cell r="J159">
            <v>415000</v>
          </cell>
          <cell r="K159">
            <v>1800725</v>
          </cell>
          <cell r="L159">
            <v>22</v>
          </cell>
        </row>
        <row r="160">
          <cell r="D160" t="str">
            <v>NOFRISDIANTO</v>
          </cell>
          <cell r="E160" t="str">
            <v>AWAK 1</v>
          </cell>
          <cell r="F160" t="str">
            <v>4110100687169</v>
          </cell>
          <cell r="G160" t="str">
            <v>CIMB NIAGA</v>
          </cell>
          <cell r="H160" t="str">
            <v>PADANG</v>
          </cell>
          <cell r="I160">
            <v>1385725</v>
          </cell>
          <cell r="J160">
            <v>415000</v>
          </cell>
          <cell r="K160">
            <v>1800725</v>
          </cell>
          <cell r="L160">
            <v>24</v>
          </cell>
        </row>
        <row r="161">
          <cell r="D161" t="str">
            <v>NOPRIYANDI</v>
          </cell>
          <cell r="E161" t="str">
            <v>AWAK 1</v>
          </cell>
          <cell r="F161" t="str">
            <v>4110100681163</v>
          </cell>
          <cell r="G161" t="str">
            <v>CIMB NIAGA</v>
          </cell>
          <cell r="H161" t="str">
            <v>PADANG</v>
          </cell>
          <cell r="I161">
            <v>1385725</v>
          </cell>
          <cell r="J161">
            <v>415000</v>
          </cell>
          <cell r="K161">
            <v>1800725</v>
          </cell>
          <cell r="L161">
            <v>26</v>
          </cell>
        </row>
        <row r="162">
          <cell r="D162" t="str">
            <v>NOVIAN GANI</v>
          </cell>
          <cell r="E162" t="str">
            <v>AWAK 1</v>
          </cell>
          <cell r="F162" t="str">
            <v>4110100680167</v>
          </cell>
          <cell r="G162" t="str">
            <v>CIMB NIAGA</v>
          </cell>
          <cell r="H162" t="str">
            <v>PADANG</v>
          </cell>
          <cell r="I162">
            <v>1385725</v>
          </cell>
          <cell r="J162">
            <v>415000</v>
          </cell>
          <cell r="K162">
            <v>1800725</v>
          </cell>
          <cell r="L162">
            <v>23</v>
          </cell>
        </row>
        <row r="163">
          <cell r="D163" t="str">
            <v>NOVIRMAN</v>
          </cell>
          <cell r="E163" t="str">
            <v>AWAK 1</v>
          </cell>
          <cell r="F163" t="str">
            <v>4110101039165</v>
          </cell>
          <cell r="G163" t="str">
            <v>CIMB NIAGA</v>
          </cell>
          <cell r="H163" t="str">
            <v>PADANG</v>
          </cell>
          <cell r="I163">
            <v>1385725</v>
          </cell>
          <cell r="J163">
            <v>415000</v>
          </cell>
          <cell r="K163">
            <v>1800725</v>
          </cell>
          <cell r="L163">
            <v>24</v>
          </cell>
        </row>
        <row r="164">
          <cell r="D164" t="str">
            <v>ONJI DARMAN</v>
          </cell>
          <cell r="E164" t="str">
            <v>AWAK 1</v>
          </cell>
          <cell r="F164" t="str">
            <v>4110100965169</v>
          </cell>
          <cell r="G164" t="str">
            <v>CIMB NIAGA</v>
          </cell>
          <cell r="H164" t="str">
            <v>PADANG</v>
          </cell>
          <cell r="I164">
            <v>1385725</v>
          </cell>
          <cell r="J164">
            <v>415000</v>
          </cell>
          <cell r="K164">
            <v>1800725</v>
          </cell>
          <cell r="L164">
            <v>24</v>
          </cell>
        </row>
        <row r="165">
          <cell r="D165" t="str">
            <v>PARINAS</v>
          </cell>
          <cell r="E165" t="str">
            <v>AWAK 1</v>
          </cell>
          <cell r="F165" t="str">
            <v>4110101010161</v>
          </cell>
          <cell r="G165" t="str">
            <v>CIMB NIAGA</v>
          </cell>
          <cell r="H165" t="str">
            <v>PADANG</v>
          </cell>
          <cell r="I165">
            <v>1385725</v>
          </cell>
          <cell r="J165">
            <v>415000</v>
          </cell>
          <cell r="K165">
            <v>1800725</v>
          </cell>
          <cell r="L165">
            <v>22</v>
          </cell>
        </row>
        <row r="166">
          <cell r="D166" t="str">
            <v>PEBI HERIANTO</v>
          </cell>
          <cell r="E166" t="str">
            <v>AWAK 1</v>
          </cell>
          <cell r="F166" t="str">
            <v>4110100994168</v>
          </cell>
          <cell r="G166" t="str">
            <v>CIMB NIAGA</v>
          </cell>
          <cell r="H166" t="str">
            <v>PADANG</v>
          </cell>
          <cell r="I166">
            <v>1385725</v>
          </cell>
          <cell r="J166">
            <v>415000</v>
          </cell>
          <cell r="K166">
            <v>1800725</v>
          </cell>
          <cell r="L166">
            <v>24</v>
          </cell>
        </row>
        <row r="167">
          <cell r="D167" t="str">
            <v>PUTRA. P</v>
          </cell>
          <cell r="E167" t="str">
            <v>AWAK 1</v>
          </cell>
          <cell r="F167" t="str">
            <v>4110100708169</v>
          </cell>
          <cell r="G167" t="str">
            <v>CIMB NIAGA</v>
          </cell>
          <cell r="H167" t="str">
            <v>PADANG</v>
          </cell>
          <cell r="I167">
            <v>1385725</v>
          </cell>
          <cell r="J167">
            <v>415000</v>
          </cell>
          <cell r="K167">
            <v>1800725</v>
          </cell>
          <cell r="L167">
            <v>15</v>
          </cell>
        </row>
        <row r="168">
          <cell r="D168" t="str">
            <v>RAFI ALAS DAMINA</v>
          </cell>
          <cell r="E168" t="str">
            <v>AWAK 1</v>
          </cell>
          <cell r="F168" t="str">
            <v>4110100677164</v>
          </cell>
          <cell r="G168" t="str">
            <v>CIMB NIAGA</v>
          </cell>
          <cell r="H168" t="str">
            <v>PADANG</v>
          </cell>
          <cell r="I168">
            <v>1385725</v>
          </cell>
          <cell r="J168">
            <v>415000</v>
          </cell>
          <cell r="K168">
            <v>1800725</v>
          </cell>
          <cell r="L168">
            <v>12</v>
          </cell>
        </row>
        <row r="169">
          <cell r="D169" t="str">
            <v>RAFLIADI</v>
          </cell>
          <cell r="E169" t="str">
            <v>AWAK 1</v>
          </cell>
          <cell r="F169" t="str">
            <v>4110100809169</v>
          </cell>
          <cell r="G169" t="str">
            <v>CIMB NIAGA</v>
          </cell>
          <cell r="H169" t="str">
            <v>PADANG</v>
          </cell>
          <cell r="I169">
            <v>1385725</v>
          </cell>
          <cell r="J169">
            <v>415000</v>
          </cell>
          <cell r="K169">
            <v>1800725</v>
          </cell>
          <cell r="L169">
            <v>23</v>
          </cell>
        </row>
        <row r="170">
          <cell r="D170" t="str">
            <v>RAFNEDIANTO</v>
          </cell>
          <cell r="E170" t="str">
            <v>AWAK 1</v>
          </cell>
          <cell r="F170" t="str">
            <v>4110101047168</v>
          </cell>
          <cell r="G170" t="str">
            <v>CIMB NIAGA</v>
          </cell>
          <cell r="H170" t="str">
            <v>PADANG</v>
          </cell>
          <cell r="I170">
            <v>1385725</v>
          </cell>
          <cell r="J170">
            <v>415000</v>
          </cell>
          <cell r="K170">
            <v>1800725</v>
          </cell>
          <cell r="L170">
            <v>23</v>
          </cell>
        </row>
        <row r="171">
          <cell r="D171" t="str">
            <v>RAISMAN</v>
          </cell>
          <cell r="E171" t="str">
            <v>AWAK 1</v>
          </cell>
          <cell r="F171" t="str">
            <v>4110100860165</v>
          </cell>
          <cell r="G171" t="str">
            <v>CIMB NIAGA</v>
          </cell>
          <cell r="H171" t="str">
            <v>PADANG</v>
          </cell>
          <cell r="I171">
            <v>1385725</v>
          </cell>
          <cell r="J171">
            <v>415000</v>
          </cell>
          <cell r="K171">
            <v>1800725</v>
          </cell>
          <cell r="L171">
            <v>22</v>
          </cell>
        </row>
        <row r="172">
          <cell r="D172" t="str">
            <v>RAYHAN</v>
          </cell>
          <cell r="E172" t="str">
            <v>AWAK 1</v>
          </cell>
          <cell r="F172" t="str">
            <v>4110100727163</v>
          </cell>
          <cell r="G172" t="str">
            <v>CIMB NIAGA</v>
          </cell>
          <cell r="H172" t="str">
            <v>PADANG</v>
          </cell>
          <cell r="I172">
            <v>1385725</v>
          </cell>
          <cell r="J172">
            <v>415000</v>
          </cell>
          <cell r="K172">
            <v>1800725</v>
          </cell>
          <cell r="L172">
            <v>23</v>
          </cell>
        </row>
        <row r="173">
          <cell r="D173" t="str">
            <v>REFRA</v>
          </cell>
          <cell r="E173" t="str">
            <v>AWAK 1</v>
          </cell>
          <cell r="F173" t="str">
            <v>4110101020166</v>
          </cell>
          <cell r="G173" t="str">
            <v>CIMB NIAGA</v>
          </cell>
          <cell r="H173" t="str">
            <v>PADANG</v>
          </cell>
          <cell r="I173">
            <v>1385725</v>
          </cell>
          <cell r="J173">
            <v>415000</v>
          </cell>
          <cell r="K173">
            <v>1800725</v>
          </cell>
          <cell r="L173">
            <v>22</v>
          </cell>
        </row>
        <row r="174">
          <cell r="D174" t="str">
            <v>RICHARD ANDERSON</v>
          </cell>
          <cell r="E174" t="str">
            <v>AWAK 1</v>
          </cell>
          <cell r="F174" t="str">
            <v>4110100746167</v>
          </cell>
          <cell r="G174" t="str">
            <v>CIMB NIAGA</v>
          </cell>
          <cell r="H174" t="str">
            <v>PADANG</v>
          </cell>
          <cell r="I174">
            <v>1385725</v>
          </cell>
          <cell r="J174">
            <v>415000</v>
          </cell>
          <cell r="K174">
            <v>1800725</v>
          </cell>
          <cell r="L174">
            <v>22</v>
          </cell>
        </row>
        <row r="175">
          <cell r="D175" t="str">
            <v>RICO RAMANDA</v>
          </cell>
          <cell r="E175" t="str">
            <v>AWAK 1</v>
          </cell>
          <cell r="F175" t="str">
            <v>4110100901165</v>
          </cell>
          <cell r="G175" t="str">
            <v>CIMB NIAGA</v>
          </cell>
          <cell r="H175" t="str">
            <v>PADANG</v>
          </cell>
          <cell r="I175">
            <v>1385725</v>
          </cell>
          <cell r="J175">
            <v>415000</v>
          </cell>
          <cell r="K175">
            <v>1800725</v>
          </cell>
          <cell r="L175">
            <v>5</v>
          </cell>
        </row>
        <row r="176">
          <cell r="D176" t="str">
            <v>RIDWAN CANIAGO</v>
          </cell>
          <cell r="E176" t="str">
            <v>AWAK 1</v>
          </cell>
          <cell r="F176" t="str">
            <v>4110100843163</v>
          </cell>
          <cell r="G176" t="str">
            <v>CIMB NIAGA</v>
          </cell>
          <cell r="H176" t="str">
            <v>PADANG</v>
          </cell>
          <cell r="I176">
            <v>1385725</v>
          </cell>
          <cell r="J176">
            <v>415000</v>
          </cell>
          <cell r="K176">
            <v>1800725</v>
          </cell>
          <cell r="L176">
            <v>23</v>
          </cell>
        </row>
        <row r="177">
          <cell r="D177" t="str">
            <v>RIKO CHANDRA</v>
          </cell>
          <cell r="E177" t="str">
            <v>AWAK 1</v>
          </cell>
          <cell r="F177" t="str">
            <v>4110100863163</v>
          </cell>
          <cell r="G177" t="str">
            <v>CIMB NIAGA</v>
          </cell>
          <cell r="H177" t="str">
            <v>PADANG</v>
          </cell>
          <cell r="I177">
            <v>1385725</v>
          </cell>
          <cell r="J177">
            <v>415000</v>
          </cell>
          <cell r="K177">
            <v>1800725</v>
          </cell>
          <cell r="L177">
            <v>21</v>
          </cell>
        </row>
        <row r="178">
          <cell r="D178" t="str">
            <v>RINALDI</v>
          </cell>
          <cell r="E178" t="str">
            <v>AWAK 1</v>
          </cell>
          <cell r="F178" t="str">
            <v>4110101018169</v>
          </cell>
          <cell r="G178" t="str">
            <v>CIMB NIAGA</v>
          </cell>
          <cell r="H178" t="str">
            <v>PADANG</v>
          </cell>
          <cell r="I178">
            <v>1385725</v>
          </cell>
          <cell r="J178">
            <v>415000</v>
          </cell>
          <cell r="K178">
            <v>1800725</v>
          </cell>
          <cell r="L178">
            <v>20</v>
          </cell>
        </row>
        <row r="179">
          <cell r="D179" t="str">
            <v>RIRI JUNAIDI</v>
          </cell>
          <cell r="E179" t="str">
            <v>AWAK 1</v>
          </cell>
          <cell r="F179" t="str">
            <v>4110100899164</v>
          </cell>
          <cell r="G179" t="str">
            <v>CIMB NIAGA</v>
          </cell>
          <cell r="H179" t="str">
            <v>PADANG</v>
          </cell>
          <cell r="I179">
            <v>1385725</v>
          </cell>
          <cell r="J179">
            <v>415000</v>
          </cell>
          <cell r="K179">
            <v>1800725</v>
          </cell>
          <cell r="L179">
            <v>23</v>
          </cell>
        </row>
        <row r="180">
          <cell r="D180" t="str">
            <v>RISKA YUNILHAM</v>
          </cell>
          <cell r="E180" t="str">
            <v>AWAK 1</v>
          </cell>
          <cell r="F180" t="str">
            <v>4110100694166</v>
          </cell>
          <cell r="G180" t="str">
            <v>CIMB NIAGA</v>
          </cell>
          <cell r="H180" t="str">
            <v>PADANG</v>
          </cell>
          <cell r="I180">
            <v>1385725</v>
          </cell>
          <cell r="J180">
            <v>415000</v>
          </cell>
          <cell r="K180">
            <v>1800725</v>
          </cell>
          <cell r="L180">
            <v>22</v>
          </cell>
        </row>
        <row r="181">
          <cell r="D181" t="str">
            <v>RISMAN</v>
          </cell>
          <cell r="E181" t="str">
            <v>AWAK 1</v>
          </cell>
          <cell r="F181" t="str">
            <v>4110100980169</v>
          </cell>
          <cell r="G181" t="str">
            <v>CIMB NIAGA</v>
          </cell>
          <cell r="H181" t="str">
            <v>PADANG</v>
          </cell>
          <cell r="I181">
            <v>1385725</v>
          </cell>
          <cell r="J181">
            <v>415000</v>
          </cell>
          <cell r="K181">
            <v>1800725</v>
          </cell>
          <cell r="L181">
            <v>23</v>
          </cell>
        </row>
        <row r="182">
          <cell r="D182" t="str">
            <v>RIVALDI</v>
          </cell>
          <cell r="E182" t="str">
            <v>AWAK 1</v>
          </cell>
          <cell r="F182" t="str">
            <v>4110101002168</v>
          </cell>
          <cell r="G182" t="str">
            <v>CIMB NIAGA</v>
          </cell>
          <cell r="H182" t="str">
            <v>PADANG</v>
          </cell>
          <cell r="I182">
            <v>1385725</v>
          </cell>
          <cell r="J182">
            <v>415000</v>
          </cell>
          <cell r="K182">
            <v>1800725</v>
          </cell>
          <cell r="L182">
            <v>23</v>
          </cell>
        </row>
        <row r="183">
          <cell r="D183" t="str">
            <v>ROMI</v>
          </cell>
          <cell r="E183" t="str">
            <v>AWAK 1</v>
          </cell>
          <cell r="F183" t="str">
            <v>4110100841161</v>
          </cell>
          <cell r="G183" t="str">
            <v>CIMB NIAGA</v>
          </cell>
          <cell r="H183" t="str">
            <v>PADANG</v>
          </cell>
          <cell r="I183">
            <v>1385725</v>
          </cell>
          <cell r="J183">
            <v>415000</v>
          </cell>
          <cell r="K183">
            <v>1800725</v>
          </cell>
          <cell r="L183">
            <v>23</v>
          </cell>
        </row>
        <row r="184">
          <cell r="D184" t="str">
            <v>RONI CANDRA</v>
          </cell>
          <cell r="E184" t="str">
            <v>AWAK 1</v>
          </cell>
          <cell r="F184" t="str">
            <v>4110100871166</v>
          </cell>
          <cell r="G184" t="str">
            <v>CIMB NIAGA</v>
          </cell>
          <cell r="H184" t="str">
            <v>PADANG</v>
          </cell>
          <cell r="I184">
            <v>1385725</v>
          </cell>
          <cell r="J184">
            <v>415000</v>
          </cell>
          <cell r="K184">
            <v>1800725</v>
          </cell>
          <cell r="L184">
            <v>0</v>
          </cell>
        </row>
        <row r="185">
          <cell r="D185" t="str">
            <v>RONI SAPRIANTO</v>
          </cell>
          <cell r="E185" t="str">
            <v>AWAK 1</v>
          </cell>
          <cell r="F185" t="str">
            <v>1110004792632</v>
          </cell>
          <cell r="G185" t="str">
            <v>BANK MANDIRI</v>
          </cell>
          <cell r="H185" t="str">
            <v>PADANG</v>
          </cell>
          <cell r="I185">
            <v>1385725</v>
          </cell>
          <cell r="J185">
            <v>415000</v>
          </cell>
          <cell r="K185">
            <v>1800725</v>
          </cell>
          <cell r="L185">
            <v>25</v>
          </cell>
        </row>
        <row r="186">
          <cell r="D186" t="str">
            <v>RONI YBM</v>
          </cell>
          <cell r="E186" t="str">
            <v>AWAK 1</v>
          </cell>
          <cell r="F186" t="str">
            <v>4110100854164</v>
          </cell>
          <cell r="G186" t="str">
            <v>CIMB NIAGA</v>
          </cell>
          <cell r="H186" t="str">
            <v>PADANG</v>
          </cell>
          <cell r="I186">
            <v>1385725</v>
          </cell>
          <cell r="J186">
            <v>415000</v>
          </cell>
          <cell r="K186">
            <v>1800725</v>
          </cell>
          <cell r="L186">
            <v>21</v>
          </cell>
        </row>
        <row r="187">
          <cell r="D187" t="str">
            <v>SADRI</v>
          </cell>
          <cell r="E187" t="str">
            <v>AWAK 1</v>
          </cell>
          <cell r="F187" t="str">
            <v>4110100678160</v>
          </cell>
          <cell r="G187" t="str">
            <v>CIMB NIAGA</v>
          </cell>
          <cell r="H187" t="str">
            <v>PADANG</v>
          </cell>
          <cell r="I187">
            <v>1385725</v>
          </cell>
          <cell r="J187">
            <v>415000</v>
          </cell>
          <cell r="K187">
            <v>1800725</v>
          </cell>
          <cell r="L187">
            <v>23</v>
          </cell>
        </row>
        <row r="188">
          <cell r="D188" t="str">
            <v>SASRA DONI</v>
          </cell>
          <cell r="E188" t="str">
            <v>AWAK 1</v>
          </cell>
          <cell r="F188" t="str">
            <v>4110100804169</v>
          </cell>
          <cell r="G188" t="str">
            <v>CIMB NIAGA</v>
          </cell>
          <cell r="H188" t="str">
            <v>PADANG</v>
          </cell>
          <cell r="I188">
            <v>1385725</v>
          </cell>
          <cell r="J188">
            <v>415000</v>
          </cell>
          <cell r="K188">
            <v>1800725</v>
          </cell>
          <cell r="L188">
            <v>24</v>
          </cell>
        </row>
        <row r="189">
          <cell r="D189" t="str">
            <v>SUDIRMAN</v>
          </cell>
          <cell r="E189" t="str">
            <v>AWAK 1</v>
          </cell>
          <cell r="F189" t="str">
            <v>4110100895160</v>
          </cell>
          <cell r="G189" t="str">
            <v>CIMB NIAGA</v>
          </cell>
          <cell r="H189" t="str">
            <v>PADANG</v>
          </cell>
          <cell r="I189">
            <v>1385725</v>
          </cell>
          <cell r="J189">
            <v>415000</v>
          </cell>
          <cell r="K189">
            <v>1800725</v>
          </cell>
          <cell r="L189">
            <v>21</v>
          </cell>
        </row>
        <row r="190">
          <cell r="D190" t="str">
            <v>SYAFDIMAR</v>
          </cell>
          <cell r="E190" t="str">
            <v>AWAK 1</v>
          </cell>
          <cell r="F190" t="str">
            <v>4110100909163</v>
          </cell>
          <cell r="G190" t="str">
            <v>CIMB NIAGA</v>
          </cell>
          <cell r="H190" t="str">
            <v>PADANG</v>
          </cell>
          <cell r="I190">
            <v>1385725</v>
          </cell>
          <cell r="J190">
            <v>415000</v>
          </cell>
          <cell r="K190">
            <v>1800725</v>
          </cell>
          <cell r="L190">
            <v>24</v>
          </cell>
        </row>
        <row r="191">
          <cell r="D191" t="str">
            <v>SYAFRIL</v>
          </cell>
          <cell r="E191" t="str">
            <v>AWAK 1</v>
          </cell>
          <cell r="F191" t="str">
            <v>4110100839164</v>
          </cell>
          <cell r="G191" t="str">
            <v>CIMB NIAGA</v>
          </cell>
          <cell r="H191" t="str">
            <v>PADANG</v>
          </cell>
          <cell r="I191">
            <v>1385725</v>
          </cell>
          <cell r="J191">
            <v>415000</v>
          </cell>
          <cell r="K191">
            <v>1800725</v>
          </cell>
          <cell r="L191">
            <v>24</v>
          </cell>
        </row>
        <row r="192">
          <cell r="D192" t="str">
            <v>SYAFRIL I</v>
          </cell>
          <cell r="E192" t="str">
            <v>AWAK 1</v>
          </cell>
          <cell r="F192" t="str">
            <v>4110100741167</v>
          </cell>
          <cell r="G192" t="str">
            <v>CIMB NIAGA</v>
          </cell>
          <cell r="H192" t="str">
            <v>PADANG</v>
          </cell>
          <cell r="I192">
            <v>1385725</v>
          </cell>
          <cell r="J192">
            <v>415000</v>
          </cell>
          <cell r="K192">
            <v>1800725</v>
          </cell>
          <cell r="L192">
            <v>24</v>
          </cell>
        </row>
        <row r="193">
          <cell r="D193" t="str">
            <v>SYAFRINAL</v>
          </cell>
          <cell r="E193" t="str">
            <v>AWAK 1</v>
          </cell>
          <cell r="F193" t="str">
            <v>4110100995164</v>
          </cell>
          <cell r="G193" t="str">
            <v>CIMB NIAGA</v>
          </cell>
          <cell r="H193" t="str">
            <v>PADANG</v>
          </cell>
          <cell r="I193">
            <v>1385725</v>
          </cell>
          <cell r="J193">
            <v>415000</v>
          </cell>
          <cell r="K193">
            <v>1800725</v>
          </cell>
          <cell r="L193">
            <v>23</v>
          </cell>
        </row>
        <row r="194">
          <cell r="D194" t="str">
            <v>SYAFRINALDI</v>
          </cell>
          <cell r="E194" t="str">
            <v>AWAK 1</v>
          </cell>
          <cell r="F194" t="str">
            <v>4110100930164</v>
          </cell>
          <cell r="G194" t="str">
            <v>CIMB NIAGA</v>
          </cell>
          <cell r="H194" t="str">
            <v>PADANG</v>
          </cell>
          <cell r="I194">
            <v>1385725</v>
          </cell>
          <cell r="J194">
            <v>415000</v>
          </cell>
          <cell r="K194">
            <v>1800725</v>
          </cell>
          <cell r="L194">
            <v>22</v>
          </cell>
        </row>
        <row r="195">
          <cell r="D195" t="str">
            <v>SYAFRIZAL 46</v>
          </cell>
          <cell r="E195" t="str">
            <v>AWAK 1</v>
          </cell>
          <cell r="F195" t="str">
            <v>4110101023164</v>
          </cell>
          <cell r="G195" t="str">
            <v>CIMB NIAGA</v>
          </cell>
          <cell r="H195" t="str">
            <v>PADANG</v>
          </cell>
          <cell r="I195">
            <v>1385725</v>
          </cell>
          <cell r="J195">
            <v>415000</v>
          </cell>
          <cell r="K195">
            <v>1800725</v>
          </cell>
          <cell r="L195">
            <v>18</v>
          </cell>
        </row>
        <row r="196">
          <cell r="D196" t="str">
            <v>SYAFRIZAL</v>
          </cell>
          <cell r="E196" t="str">
            <v>AWAK 1</v>
          </cell>
          <cell r="F196" t="str">
            <v>4110100686163</v>
          </cell>
          <cell r="G196" t="str">
            <v>CIMB NIAGA</v>
          </cell>
          <cell r="H196" t="str">
            <v>PADANG</v>
          </cell>
          <cell r="I196">
            <v>1385725</v>
          </cell>
          <cell r="J196">
            <v>415000</v>
          </cell>
          <cell r="K196">
            <v>1800725</v>
          </cell>
          <cell r="L196">
            <v>22</v>
          </cell>
        </row>
        <row r="197">
          <cell r="D197" t="str">
            <v>SYAFRONI</v>
          </cell>
          <cell r="E197" t="str">
            <v>AWAK 1</v>
          </cell>
          <cell r="F197" t="str">
            <v>4110100866161</v>
          </cell>
          <cell r="G197" t="str">
            <v>CIMB NIAGA</v>
          </cell>
          <cell r="H197" t="str">
            <v>PADANG</v>
          </cell>
          <cell r="I197">
            <v>1385725</v>
          </cell>
          <cell r="J197">
            <v>415000</v>
          </cell>
          <cell r="K197">
            <v>1800725</v>
          </cell>
          <cell r="L197">
            <v>21</v>
          </cell>
        </row>
        <row r="198">
          <cell r="D198" t="str">
            <v>SYAHRUL.AA</v>
          </cell>
          <cell r="E198" t="str">
            <v>AWAK 1</v>
          </cell>
          <cell r="F198" t="str">
            <v>4110100837162</v>
          </cell>
          <cell r="G198" t="str">
            <v>CIMB NIAGA</v>
          </cell>
          <cell r="H198" t="str">
            <v>PADANG</v>
          </cell>
          <cell r="I198">
            <v>1385725</v>
          </cell>
          <cell r="J198">
            <v>415000</v>
          </cell>
          <cell r="K198">
            <v>1800725</v>
          </cell>
          <cell r="L198">
            <v>26</v>
          </cell>
        </row>
        <row r="199">
          <cell r="D199" t="str">
            <v>SYAHRUL.SS</v>
          </cell>
          <cell r="E199" t="str">
            <v>AWAK 1</v>
          </cell>
          <cell r="F199" t="str">
            <v>4110100822167</v>
          </cell>
          <cell r="G199" t="str">
            <v>CIMB NIAGA</v>
          </cell>
          <cell r="H199" t="str">
            <v>PADANG</v>
          </cell>
          <cell r="I199">
            <v>1385725</v>
          </cell>
          <cell r="J199">
            <v>415000</v>
          </cell>
          <cell r="K199">
            <v>1800725</v>
          </cell>
          <cell r="L199">
            <v>26</v>
          </cell>
        </row>
        <row r="200">
          <cell r="D200" t="str">
            <v>SYAIFUL</v>
          </cell>
          <cell r="E200" t="str">
            <v>AWAK 1</v>
          </cell>
          <cell r="F200" t="str">
            <v>4110100682169</v>
          </cell>
          <cell r="G200" t="str">
            <v>CIMB NIAGA</v>
          </cell>
          <cell r="H200" t="str">
            <v>PADANG</v>
          </cell>
          <cell r="I200">
            <v>1385725</v>
          </cell>
          <cell r="J200">
            <v>415000</v>
          </cell>
          <cell r="K200">
            <v>1800725</v>
          </cell>
          <cell r="L200">
            <v>22</v>
          </cell>
        </row>
        <row r="201">
          <cell r="D201" t="str">
            <v>SYAMSUARDI</v>
          </cell>
          <cell r="E201" t="str">
            <v>AWAK 1</v>
          </cell>
          <cell r="F201" t="str">
            <v>4110100844169</v>
          </cell>
          <cell r="G201" t="str">
            <v>CIMB NIAGA</v>
          </cell>
          <cell r="H201" t="str">
            <v>PADANG</v>
          </cell>
          <cell r="I201">
            <v>1385725</v>
          </cell>
          <cell r="J201">
            <v>415000</v>
          </cell>
          <cell r="K201">
            <v>1800725</v>
          </cell>
          <cell r="L201">
            <v>28</v>
          </cell>
        </row>
        <row r="202">
          <cell r="D202" t="str">
            <v>TOPAN ROJIS</v>
          </cell>
          <cell r="E202" t="str">
            <v>AWAK 1</v>
          </cell>
          <cell r="F202" t="str">
            <v>4110100897162</v>
          </cell>
          <cell r="G202" t="str">
            <v>CIMB NIAGA</v>
          </cell>
          <cell r="H202" t="str">
            <v>PADANG</v>
          </cell>
          <cell r="I202">
            <v>1385725</v>
          </cell>
          <cell r="J202">
            <v>415000</v>
          </cell>
          <cell r="K202">
            <v>1800725</v>
          </cell>
          <cell r="L202">
            <v>23</v>
          </cell>
        </row>
        <row r="203">
          <cell r="D203" t="str">
            <v>TOTO HARTOTO</v>
          </cell>
          <cell r="E203" t="str">
            <v>AWAK 1</v>
          </cell>
          <cell r="F203" t="str">
            <v>4110100780161</v>
          </cell>
          <cell r="G203" t="str">
            <v>CIMB NIAGA</v>
          </cell>
          <cell r="H203" t="str">
            <v>PADANG</v>
          </cell>
          <cell r="I203">
            <v>1385725</v>
          </cell>
          <cell r="J203">
            <v>415000</v>
          </cell>
          <cell r="K203">
            <v>1800725</v>
          </cell>
          <cell r="L203">
            <v>23</v>
          </cell>
        </row>
        <row r="204">
          <cell r="D204" t="str">
            <v>TRIANTO SIREGAR</v>
          </cell>
          <cell r="E204" t="str">
            <v>AWAK 1</v>
          </cell>
          <cell r="F204" t="str">
            <v>4110100961165</v>
          </cell>
          <cell r="G204" t="str">
            <v>CIMB NIAGA</v>
          </cell>
          <cell r="H204" t="str">
            <v>PADANG</v>
          </cell>
          <cell r="I204">
            <v>1385725</v>
          </cell>
          <cell r="J204">
            <v>415000</v>
          </cell>
          <cell r="K204">
            <v>1800725</v>
          </cell>
          <cell r="L204">
            <v>27</v>
          </cell>
        </row>
        <row r="205">
          <cell r="D205" t="str">
            <v>ULNADI JAMUIR</v>
          </cell>
          <cell r="E205" t="str">
            <v>AWAK 1</v>
          </cell>
          <cell r="F205" t="str">
            <v>4110101032163</v>
          </cell>
          <cell r="G205" t="str">
            <v>CIMB NIAGA</v>
          </cell>
          <cell r="H205" t="str">
            <v>PADANG</v>
          </cell>
          <cell r="I205">
            <v>1385725</v>
          </cell>
          <cell r="J205">
            <v>415000</v>
          </cell>
          <cell r="K205">
            <v>1800725</v>
          </cell>
          <cell r="L205">
            <v>20</v>
          </cell>
        </row>
        <row r="206">
          <cell r="D206" t="str">
            <v>URSULA</v>
          </cell>
          <cell r="E206" t="str">
            <v>AWAK 1</v>
          </cell>
          <cell r="F206" t="str">
            <v>4110100723169</v>
          </cell>
          <cell r="G206" t="str">
            <v>CIMB NIAGA</v>
          </cell>
          <cell r="H206" t="str">
            <v>PADANG</v>
          </cell>
          <cell r="I206">
            <v>1385725</v>
          </cell>
          <cell r="J206">
            <v>415000</v>
          </cell>
          <cell r="K206">
            <v>1800725</v>
          </cell>
          <cell r="L206">
            <v>24</v>
          </cell>
        </row>
        <row r="207">
          <cell r="D207" t="str">
            <v>WILYON YUDA .D</v>
          </cell>
          <cell r="E207" t="str">
            <v>AWAK 1</v>
          </cell>
          <cell r="F207" t="str">
            <v>4110100778164</v>
          </cell>
          <cell r="G207" t="str">
            <v>CIMB NIAGA</v>
          </cell>
          <cell r="H207" t="str">
            <v>PADANG</v>
          </cell>
          <cell r="I207">
            <v>1385725</v>
          </cell>
          <cell r="J207">
            <v>415000</v>
          </cell>
          <cell r="K207">
            <v>1800725</v>
          </cell>
          <cell r="L207">
            <v>24</v>
          </cell>
        </row>
        <row r="208">
          <cell r="D208" t="str">
            <v>WINARYO</v>
          </cell>
          <cell r="E208" t="str">
            <v>AWAK 1</v>
          </cell>
          <cell r="F208" t="str">
            <v>4110100754160</v>
          </cell>
          <cell r="G208" t="str">
            <v>CIMB NIAGA</v>
          </cell>
          <cell r="H208" t="str">
            <v>PADANG</v>
          </cell>
          <cell r="I208">
            <v>1385725</v>
          </cell>
          <cell r="J208">
            <v>415000</v>
          </cell>
          <cell r="K208">
            <v>1800725</v>
          </cell>
          <cell r="L208">
            <v>23</v>
          </cell>
        </row>
        <row r="209">
          <cell r="D209" t="str">
            <v>YULISMAN</v>
          </cell>
          <cell r="E209" t="str">
            <v>AWAK 1</v>
          </cell>
          <cell r="F209" t="str">
            <v>4110100884169</v>
          </cell>
          <cell r="G209" t="str">
            <v>CIMB NIAGA</v>
          </cell>
          <cell r="H209" t="str">
            <v>PADANG</v>
          </cell>
          <cell r="I209">
            <v>1385725</v>
          </cell>
          <cell r="J209">
            <v>415000</v>
          </cell>
          <cell r="K209">
            <v>1800725</v>
          </cell>
          <cell r="L209">
            <v>24</v>
          </cell>
        </row>
        <row r="210">
          <cell r="D210" t="str">
            <v>YUNAIDI</v>
          </cell>
          <cell r="E210" t="str">
            <v>AWAK 1</v>
          </cell>
          <cell r="F210" t="str">
            <v>4110100900169</v>
          </cell>
          <cell r="G210" t="str">
            <v>CIMB NIAGA</v>
          </cell>
          <cell r="H210" t="str">
            <v>PADANG</v>
          </cell>
          <cell r="I210">
            <v>1385725</v>
          </cell>
          <cell r="J210">
            <v>415000</v>
          </cell>
          <cell r="K210">
            <v>1800725</v>
          </cell>
          <cell r="L210">
            <v>24</v>
          </cell>
        </row>
        <row r="211">
          <cell r="D211" t="str">
            <v>YUNASRI</v>
          </cell>
          <cell r="E211" t="str">
            <v>AWAK 1</v>
          </cell>
          <cell r="F211" t="str">
            <v>4110100882167</v>
          </cell>
          <cell r="G211" t="str">
            <v>CIMB NIAGA</v>
          </cell>
          <cell r="H211" t="str">
            <v>PADANG</v>
          </cell>
          <cell r="I211">
            <v>1385725</v>
          </cell>
          <cell r="J211">
            <v>415000</v>
          </cell>
          <cell r="K211">
            <v>1800725</v>
          </cell>
          <cell r="L211">
            <v>0</v>
          </cell>
        </row>
        <row r="212">
          <cell r="D212" t="str">
            <v>YUPARMAN</v>
          </cell>
          <cell r="E212" t="str">
            <v>AWAK 1</v>
          </cell>
          <cell r="F212" t="str">
            <v>4110100753164</v>
          </cell>
          <cell r="G212" t="str">
            <v>CIMB NIAGA</v>
          </cell>
          <cell r="H212" t="str">
            <v>PADANG</v>
          </cell>
          <cell r="I212">
            <v>1385725</v>
          </cell>
          <cell r="J212">
            <v>415000</v>
          </cell>
          <cell r="K212">
            <v>1800725</v>
          </cell>
          <cell r="L212">
            <v>23</v>
          </cell>
        </row>
        <row r="213">
          <cell r="D213" t="str">
            <v>YURDIWAN</v>
          </cell>
          <cell r="E213" t="str">
            <v>AWAK 1</v>
          </cell>
          <cell r="F213" t="str">
            <v>4110100818168</v>
          </cell>
          <cell r="G213" t="str">
            <v>CIMB NIAGA</v>
          </cell>
          <cell r="H213" t="str">
            <v>PADANG</v>
          </cell>
          <cell r="I213">
            <v>1385725</v>
          </cell>
          <cell r="J213">
            <v>415000</v>
          </cell>
          <cell r="K213">
            <v>1800725</v>
          </cell>
          <cell r="L213">
            <v>24</v>
          </cell>
        </row>
        <row r="214">
          <cell r="D214" t="str">
            <v>ZAMRIADI</v>
          </cell>
          <cell r="E214" t="str">
            <v>AWAK 1</v>
          </cell>
          <cell r="F214" t="str">
            <v>4110100948167</v>
          </cell>
          <cell r="G214" t="str">
            <v>CIMB NIAGA</v>
          </cell>
          <cell r="H214" t="str">
            <v>PADANG</v>
          </cell>
          <cell r="I214">
            <v>1385725</v>
          </cell>
          <cell r="J214">
            <v>415000</v>
          </cell>
          <cell r="K214">
            <v>1800725</v>
          </cell>
          <cell r="L214">
            <v>23</v>
          </cell>
        </row>
        <row r="215">
          <cell r="D215" t="str">
            <v>ZAMRIL</v>
          </cell>
          <cell r="E215" t="str">
            <v>AWAK 1</v>
          </cell>
          <cell r="F215" t="str">
            <v>4110100986165</v>
          </cell>
          <cell r="G215" t="str">
            <v>CIMB NIAGA</v>
          </cell>
          <cell r="H215" t="str">
            <v>PADANG</v>
          </cell>
          <cell r="I215">
            <v>1385725</v>
          </cell>
          <cell r="J215">
            <v>415000</v>
          </cell>
          <cell r="K215">
            <v>1800725</v>
          </cell>
          <cell r="L215">
            <v>18</v>
          </cell>
        </row>
        <row r="216">
          <cell r="D216" t="str">
            <v>ZARMAN PUTRA</v>
          </cell>
          <cell r="E216" t="str">
            <v>AWAK 1</v>
          </cell>
          <cell r="F216" t="str">
            <v>4110100823163</v>
          </cell>
          <cell r="G216" t="str">
            <v>CIMB NIAGA</v>
          </cell>
          <cell r="H216" t="str">
            <v>PADANG</v>
          </cell>
          <cell r="I216">
            <v>1385725</v>
          </cell>
          <cell r="J216">
            <v>415000</v>
          </cell>
          <cell r="K216">
            <v>1800725</v>
          </cell>
          <cell r="L216">
            <v>22</v>
          </cell>
        </row>
        <row r="217">
          <cell r="D217" t="str">
            <v>ZUL FREDI</v>
          </cell>
          <cell r="E217" t="str">
            <v>AWAK 1</v>
          </cell>
          <cell r="F217" t="str">
            <v>4110100821161</v>
          </cell>
          <cell r="G217" t="str">
            <v>CIMB NIAGA</v>
          </cell>
          <cell r="H217" t="str">
            <v>PADANG</v>
          </cell>
          <cell r="I217">
            <v>1385725</v>
          </cell>
          <cell r="J217">
            <v>415000</v>
          </cell>
          <cell r="K217">
            <v>1800725</v>
          </cell>
          <cell r="L217">
            <v>20</v>
          </cell>
        </row>
        <row r="218">
          <cell r="D218" t="str">
            <v>ZULHENDRI</v>
          </cell>
          <cell r="E218" t="str">
            <v>AWAK 1</v>
          </cell>
          <cell r="F218" t="str">
            <v>4110100896166</v>
          </cell>
          <cell r="G218" t="str">
            <v>CIMB NIAGA</v>
          </cell>
          <cell r="H218" t="str">
            <v>PADANG</v>
          </cell>
          <cell r="I218">
            <v>1385725</v>
          </cell>
          <cell r="J218">
            <v>415000</v>
          </cell>
          <cell r="K218">
            <v>1800725</v>
          </cell>
          <cell r="L218">
            <v>22</v>
          </cell>
        </row>
        <row r="219">
          <cell r="D219" t="str">
            <v>ZULKARNAIN</v>
          </cell>
          <cell r="E219" t="str">
            <v>AWAK 1</v>
          </cell>
          <cell r="F219" t="str">
            <v>4110100848163</v>
          </cell>
          <cell r="G219" t="str">
            <v>CIMB NIAGA</v>
          </cell>
          <cell r="H219" t="str">
            <v>PADANG</v>
          </cell>
          <cell r="I219">
            <v>1385725</v>
          </cell>
          <cell r="J219">
            <v>415000</v>
          </cell>
          <cell r="K219">
            <v>1800725</v>
          </cell>
          <cell r="L219">
            <v>23</v>
          </cell>
        </row>
        <row r="220">
          <cell r="D220" t="str">
            <v>ZULKIFLI MELAYU</v>
          </cell>
          <cell r="E220" t="str">
            <v>AWAK 1</v>
          </cell>
          <cell r="F220" t="str">
            <v>4110100820165</v>
          </cell>
          <cell r="G220" t="str">
            <v>CIMB NIAGA</v>
          </cell>
          <cell r="H220" t="str">
            <v>PADANG</v>
          </cell>
          <cell r="I220">
            <v>1385725</v>
          </cell>
          <cell r="J220">
            <v>415000</v>
          </cell>
          <cell r="K220">
            <v>1800725</v>
          </cell>
          <cell r="L220">
            <v>23</v>
          </cell>
        </row>
        <row r="221">
          <cell r="D221" t="str">
            <v>ZUWIRMAN</v>
          </cell>
          <cell r="E221" t="str">
            <v>AWAK 1</v>
          </cell>
          <cell r="F221" t="str">
            <v>4110100921165</v>
          </cell>
          <cell r="G221" t="str">
            <v>CIMB NIAGA</v>
          </cell>
          <cell r="H221" t="str">
            <v>PADANG</v>
          </cell>
          <cell r="I221">
            <v>1385725</v>
          </cell>
          <cell r="J221">
            <v>415000</v>
          </cell>
          <cell r="K221">
            <v>1800725</v>
          </cell>
          <cell r="L221">
            <v>27</v>
          </cell>
        </row>
        <row r="222">
          <cell r="D222" t="str">
            <v>ADE SAPUTRA</v>
          </cell>
          <cell r="E222" t="str">
            <v>AWAK 1</v>
          </cell>
          <cell r="F222" t="str">
            <v>4110100912166</v>
          </cell>
          <cell r="G222" t="str">
            <v>CIMB NIAGA</v>
          </cell>
          <cell r="H222" t="str">
            <v>PADANG</v>
          </cell>
          <cell r="I222">
            <v>1385725</v>
          </cell>
          <cell r="J222">
            <v>415000</v>
          </cell>
          <cell r="K222">
            <v>1800725</v>
          </cell>
          <cell r="L222">
            <v>22</v>
          </cell>
        </row>
        <row r="223">
          <cell r="D223" t="str">
            <v>ARDIYAL</v>
          </cell>
          <cell r="E223" t="str">
            <v>AWAK 1</v>
          </cell>
          <cell r="F223" t="str">
            <v>4110100941165</v>
          </cell>
          <cell r="G223" t="str">
            <v>CIMB NIAGA</v>
          </cell>
          <cell r="H223" t="str">
            <v>PADANG</v>
          </cell>
          <cell r="I223">
            <v>1385725</v>
          </cell>
          <cell r="J223">
            <v>415000</v>
          </cell>
          <cell r="K223">
            <v>1800725</v>
          </cell>
          <cell r="L223">
            <v>23</v>
          </cell>
        </row>
        <row r="224">
          <cell r="D224" t="str">
            <v>BASRIL</v>
          </cell>
          <cell r="E224" t="str">
            <v>AWAK 1</v>
          </cell>
          <cell r="F224" t="str">
            <v>4110101493165</v>
          </cell>
          <cell r="G224" t="str">
            <v>CIMB NIAGA</v>
          </cell>
          <cell r="H224" t="str">
            <v>PADANG</v>
          </cell>
          <cell r="I224">
            <v>1385725</v>
          </cell>
          <cell r="J224">
            <v>415000</v>
          </cell>
          <cell r="K224">
            <v>1800725</v>
          </cell>
          <cell r="L224">
            <v>23</v>
          </cell>
        </row>
        <row r="225">
          <cell r="D225" t="str">
            <v>DEFLAN SAPUTRA</v>
          </cell>
          <cell r="E225" t="str">
            <v>AWAK 1</v>
          </cell>
          <cell r="F225" t="str">
            <v>4110101012163</v>
          </cell>
          <cell r="G225" t="str">
            <v>CIMB NIAGA</v>
          </cell>
          <cell r="H225" t="str">
            <v>PADANG</v>
          </cell>
          <cell r="I225">
            <v>1385725</v>
          </cell>
          <cell r="J225">
            <v>415000</v>
          </cell>
          <cell r="K225">
            <v>1800725</v>
          </cell>
          <cell r="L225">
            <v>22</v>
          </cell>
        </row>
        <row r="226">
          <cell r="D226" t="str">
            <v>DELI SAPUTRA</v>
          </cell>
          <cell r="E226" t="str">
            <v>AWAK 1</v>
          </cell>
          <cell r="F226" t="str">
            <v>4110100875160</v>
          </cell>
          <cell r="G226" t="str">
            <v>CIMB NIAGA</v>
          </cell>
          <cell r="H226" t="str">
            <v>PADANG</v>
          </cell>
          <cell r="I226">
            <v>1385725</v>
          </cell>
          <cell r="J226">
            <v>415000</v>
          </cell>
          <cell r="K226">
            <v>1800725</v>
          </cell>
          <cell r="L226">
            <v>23</v>
          </cell>
        </row>
        <row r="227">
          <cell r="D227" t="str">
            <v>DELVI HENDRI</v>
          </cell>
          <cell r="E227" t="str">
            <v>AWAK 1</v>
          </cell>
          <cell r="F227" t="str">
            <v>4110100952166</v>
          </cell>
          <cell r="G227" t="str">
            <v>CIMB NIAGA</v>
          </cell>
          <cell r="H227" t="str">
            <v>PADANG</v>
          </cell>
          <cell r="I227">
            <v>1385725</v>
          </cell>
          <cell r="J227">
            <v>415000</v>
          </cell>
          <cell r="K227">
            <v>1800725</v>
          </cell>
          <cell r="L227">
            <v>24</v>
          </cell>
        </row>
        <row r="228">
          <cell r="D228" t="str">
            <v>DODY AFRIANTO</v>
          </cell>
          <cell r="E228" t="str">
            <v>AWAK 1</v>
          </cell>
          <cell r="F228" t="str">
            <v>4110101001162</v>
          </cell>
          <cell r="G228" t="str">
            <v>CIMB NIAGA</v>
          </cell>
          <cell r="H228" t="str">
            <v>PADANG</v>
          </cell>
          <cell r="I228">
            <v>1385725</v>
          </cell>
          <cell r="J228">
            <v>415000</v>
          </cell>
          <cell r="K228">
            <v>1800725</v>
          </cell>
          <cell r="L228">
            <v>23</v>
          </cell>
        </row>
        <row r="229">
          <cell r="D229" t="str">
            <v>GUSMAN TIO</v>
          </cell>
          <cell r="E229" t="str">
            <v>AWAK 1</v>
          </cell>
          <cell r="F229" t="str">
            <v>4110100962161</v>
          </cell>
          <cell r="G229" t="str">
            <v>CIMB NIAGA</v>
          </cell>
          <cell r="H229" t="str">
            <v>PADANG</v>
          </cell>
          <cell r="I229">
            <v>1385725</v>
          </cell>
          <cell r="J229">
            <v>415000</v>
          </cell>
          <cell r="K229">
            <v>1800725</v>
          </cell>
          <cell r="L229">
            <v>23</v>
          </cell>
        </row>
        <row r="230">
          <cell r="D230" t="str">
            <v>INDRA GUNAWAN</v>
          </cell>
          <cell r="E230" t="str">
            <v>AWAK 1</v>
          </cell>
          <cell r="F230" t="str">
            <v>900-00-1519652-1</v>
          </cell>
          <cell r="G230" t="str">
            <v>BANK MANDIRI</v>
          </cell>
          <cell r="H230" t="str">
            <v>PADANG</v>
          </cell>
          <cell r="I230">
            <v>1385725</v>
          </cell>
          <cell r="J230">
            <v>415000</v>
          </cell>
          <cell r="K230">
            <v>1800725</v>
          </cell>
          <cell r="L230">
            <v>26</v>
          </cell>
        </row>
        <row r="231">
          <cell r="D231" t="str">
            <v>INDRA JUNAIDI</v>
          </cell>
          <cell r="E231" t="str">
            <v>AWAK 1</v>
          </cell>
          <cell r="F231" t="str">
            <v>4110101477169</v>
          </cell>
          <cell r="G231" t="str">
            <v>CIMB NIAGA</v>
          </cell>
          <cell r="H231" t="str">
            <v>PADANG</v>
          </cell>
          <cell r="I231">
            <v>1385725</v>
          </cell>
          <cell r="J231">
            <v>415000</v>
          </cell>
          <cell r="K231">
            <v>1800725</v>
          </cell>
          <cell r="L231">
            <v>20</v>
          </cell>
        </row>
        <row r="232">
          <cell r="D232" t="str">
            <v>JONI CANDRA</v>
          </cell>
          <cell r="E232" t="str">
            <v>AWAK 1</v>
          </cell>
          <cell r="F232" t="str">
            <v>4110100869169</v>
          </cell>
          <cell r="G232" t="str">
            <v>CIMB NIAGA</v>
          </cell>
          <cell r="H232" t="str">
            <v>PADANG</v>
          </cell>
          <cell r="I232">
            <v>1385725</v>
          </cell>
          <cell r="J232">
            <v>415000</v>
          </cell>
          <cell r="K232">
            <v>1800725</v>
          </cell>
          <cell r="L232">
            <v>23</v>
          </cell>
        </row>
        <row r="233">
          <cell r="D233" t="str">
            <v>MUSWARDI</v>
          </cell>
          <cell r="E233" t="str">
            <v>AWAK 1</v>
          </cell>
          <cell r="F233" t="str">
            <v>4110100683165</v>
          </cell>
          <cell r="G233" t="str">
            <v>CIMB NIAGA</v>
          </cell>
          <cell r="H233" t="str">
            <v>PADANG</v>
          </cell>
          <cell r="I233">
            <v>1385725</v>
          </cell>
          <cell r="J233">
            <v>415000</v>
          </cell>
          <cell r="K233">
            <v>1800725</v>
          </cell>
          <cell r="L233">
            <v>27</v>
          </cell>
        </row>
        <row r="234">
          <cell r="D234" t="str">
            <v>NGATEMAN</v>
          </cell>
          <cell r="E234" t="str">
            <v>AWAK 1</v>
          </cell>
          <cell r="F234" t="str">
            <v>4110100862167</v>
          </cell>
          <cell r="G234" t="str">
            <v>CIMB NIAGA</v>
          </cell>
          <cell r="H234" t="str">
            <v>PADANG</v>
          </cell>
          <cell r="I234">
            <v>1385725</v>
          </cell>
          <cell r="J234">
            <v>415000</v>
          </cell>
          <cell r="K234">
            <v>1800725</v>
          </cell>
          <cell r="L234">
            <v>20</v>
          </cell>
        </row>
        <row r="235">
          <cell r="D235" t="str">
            <v>REKSI ZAMORA</v>
          </cell>
          <cell r="E235" t="str">
            <v>AWAK 1</v>
          </cell>
          <cell r="F235" t="str">
            <v>4110100690162</v>
          </cell>
          <cell r="G235" t="str">
            <v>CIMB NIAGA</v>
          </cell>
          <cell r="H235" t="str">
            <v>PADANG</v>
          </cell>
          <cell r="I235">
            <v>1385725</v>
          </cell>
          <cell r="J235">
            <v>415000</v>
          </cell>
          <cell r="K235">
            <v>1800725</v>
          </cell>
          <cell r="L235">
            <v>24</v>
          </cell>
        </row>
        <row r="236">
          <cell r="D236" t="str">
            <v>RONI FERDIAN</v>
          </cell>
          <cell r="E236" t="str">
            <v>AWAK 1</v>
          </cell>
          <cell r="F236" t="str">
            <v>4110100744165</v>
          </cell>
          <cell r="G236" t="str">
            <v>CIMB NIAGA</v>
          </cell>
          <cell r="H236" t="str">
            <v>PADANG</v>
          </cell>
          <cell r="I236">
            <v>1385725</v>
          </cell>
          <cell r="J236">
            <v>415000</v>
          </cell>
          <cell r="K236">
            <v>1800725</v>
          </cell>
          <cell r="L236">
            <v>19</v>
          </cell>
        </row>
        <row r="237">
          <cell r="D237" t="str">
            <v>TONDI DONIA MORA</v>
          </cell>
          <cell r="E237" t="str">
            <v>AWAK 1</v>
          </cell>
          <cell r="F237" t="str">
            <v>4110100992166</v>
          </cell>
          <cell r="G237" t="str">
            <v>CIMB NIAGA</v>
          </cell>
          <cell r="H237" t="str">
            <v>PADANG</v>
          </cell>
          <cell r="I237">
            <v>1385725</v>
          </cell>
          <cell r="J237">
            <v>415000</v>
          </cell>
          <cell r="K237">
            <v>1800725</v>
          </cell>
          <cell r="L237">
            <v>24</v>
          </cell>
        </row>
        <row r="238">
          <cell r="D238" t="str">
            <v>WENDRA EKA PUTRA</v>
          </cell>
          <cell r="E238" t="str">
            <v>AWAK 1</v>
          </cell>
          <cell r="F238" t="str">
            <v>4110100971160</v>
          </cell>
          <cell r="G238" t="str">
            <v>CIMB NIAGA</v>
          </cell>
          <cell r="H238" t="str">
            <v>PADANG</v>
          </cell>
          <cell r="I238">
            <v>1385725</v>
          </cell>
          <cell r="J238">
            <v>415000</v>
          </cell>
          <cell r="K238">
            <v>1800725</v>
          </cell>
          <cell r="L238">
            <v>26</v>
          </cell>
        </row>
        <row r="239">
          <cell r="D239" t="str">
            <v>WENDY WAHYUDI</v>
          </cell>
          <cell r="E239" t="str">
            <v>AWAK 1</v>
          </cell>
          <cell r="F239" t="str">
            <v>4110101478165</v>
          </cell>
          <cell r="G239" t="str">
            <v>CIMB NIAGA</v>
          </cell>
          <cell r="H239" t="str">
            <v>PADANG</v>
          </cell>
          <cell r="I239">
            <v>1385725</v>
          </cell>
          <cell r="J239">
            <v>415000</v>
          </cell>
          <cell r="K239">
            <v>1800725</v>
          </cell>
          <cell r="L239">
            <v>23</v>
          </cell>
        </row>
        <row r="240">
          <cell r="D240" t="str">
            <v>ZAINAL CHANDRA</v>
          </cell>
          <cell r="E240" t="str">
            <v>AWAK 1</v>
          </cell>
          <cell r="F240" t="str">
            <v>4110100982161</v>
          </cell>
          <cell r="G240" t="str">
            <v>CIMB NIAGA</v>
          </cell>
          <cell r="H240" t="str">
            <v>PADANG</v>
          </cell>
          <cell r="I240">
            <v>1385725</v>
          </cell>
          <cell r="J240">
            <v>415000</v>
          </cell>
          <cell r="K240">
            <v>1800725</v>
          </cell>
          <cell r="L240">
            <v>25</v>
          </cell>
        </row>
        <row r="242">
          <cell r="D242" t="str">
            <v>ADE CHANDRA</v>
          </cell>
          <cell r="E242" t="str">
            <v>AWAK 2</v>
          </cell>
          <cell r="F242" t="str">
            <v>4110100724165</v>
          </cell>
          <cell r="G242" t="str">
            <v>CIMB NIAGA</v>
          </cell>
          <cell r="H242" t="str">
            <v>PADANG</v>
          </cell>
          <cell r="I242">
            <v>1400725</v>
          </cell>
          <cell r="J242">
            <v>400000</v>
          </cell>
          <cell r="K242">
            <v>1800725</v>
          </cell>
          <cell r="L242">
            <v>17</v>
          </cell>
        </row>
        <row r="243">
          <cell r="D243" t="str">
            <v>ADRAMADANI</v>
          </cell>
          <cell r="E243" t="str">
            <v>AWAK 2</v>
          </cell>
          <cell r="F243" t="str">
            <v>4110100797168</v>
          </cell>
          <cell r="G243" t="str">
            <v>CIMB NIAGA</v>
          </cell>
          <cell r="H243" t="str">
            <v>PADANG</v>
          </cell>
          <cell r="I243">
            <v>1400725</v>
          </cell>
          <cell r="J243">
            <v>400000</v>
          </cell>
          <cell r="K243">
            <v>1800725</v>
          </cell>
          <cell r="L243">
            <v>0</v>
          </cell>
        </row>
        <row r="244">
          <cell r="D244" t="str">
            <v>AFRIDON</v>
          </cell>
          <cell r="E244" t="str">
            <v>AWAK 2</v>
          </cell>
          <cell r="F244" t="str">
            <v>4110100918162</v>
          </cell>
          <cell r="G244" t="str">
            <v>CIMB NIAGA</v>
          </cell>
          <cell r="H244" t="str">
            <v>PADANG</v>
          </cell>
          <cell r="I244">
            <v>1400725</v>
          </cell>
          <cell r="J244">
            <v>400000</v>
          </cell>
          <cell r="K244">
            <v>1800725</v>
          </cell>
          <cell r="L244">
            <v>22</v>
          </cell>
        </row>
        <row r="245">
          <cell r="D245" t="str">
            <v>AFRIDON ( KERNET )</v>
          </cell>
          <cell r="E245" t="str">
            <v>AWAK 2</v>
          </cell>
          <cell r="F245" t="str">
            <v>4110100711162</v>
          </cell>
          <cell r="G245" t="str">
            <v>CIMB NIAGA</v>
          </cell>
          <cell r="H245" t="str">
            <v>PADANG</v>
          </cell>
          <cell r="I245">
            <v>1400725</v>
          </cell>
          <cell r="J245">
            <v>400000</v>
          </cell>
          <cell r="K245">
            <v>1800725</v>
          </cell>
          <cell r="L245">
            <v>23</v>
          </cell>
        </row>
        <row r="246">
          <cell r="D246" t="str">
            <v>AFRIZAL</v>
          </cell>
          <cell r="E246" t="str">
            <v>AWAK 2</v>
          </cell>
          <cell r="F246" t="str">
            <v>4110101494161</v>
          </cell>
          <cell r="G246" t="str">
            <v>CIMB NIAGA</v>
          </cell>
          <cell r="H246" t="str">
            <v>PADANG</v>
          </cell>
          <cell r="I246">
            <v>1400725</v>
          </cell>
          <cell r="J246">
            <v>400000</v>
          </cell>
          <cell r="K246">
            <v>1800725</v>
          </cell>
          <cell r="L246">
            <v>21</v>
          </cell>
        </row>
        <row r="247">
          <cell r="D247" t="str">
            <v>AFRIZAL KOTO</v>
          </cell>
          <cell r="E247" t="str">
            <v>AWAK 2</v>
          </cell>
          <cell r="F247" t="str">
            <v>4110101019165</v>
          </cell>
          <cell r="G247" t="str">
            <v>CIMB NIAGA</v>
          </cell>
          <cell r="H247" t="str">
            <v>PADANG</v>
          </cell>
          <cell r="I247">
            <v>1400725</v>
          </cell>
          <cell r="J247">
            <v>400000</v>
          </cell>
          <cell r="K247">
            <v>1800725</v>
          </cell>
          <cell r="L247">
            <v>15</v>
          </cell>
        </row>
        <row r="248">
          <cell r="D248" t="str">
            <v>AGROSNO</v>
          </cell>
          <cell r="E248" t="str">
            <v>AWAK 2</v>
          </cell>
          <cell r="F248" t="str">
            <v>4110100726167</v>
          </cell>
          <cell r="G248" t="str">
            <v>CIMB NIAGA</v>
          </cell>
          <cell r="H248" t="str">
            <v>PADANG</v>
          </cell>
          <cell r="I248">
            <v>1400725</v>
          </cell>
          <cell r="J248">
            <v>400000</v>
          </cell>
          <cell r="K248">
            <v>1800725</v>
          </cell>
          <cell r="L248">
            <v>6</v>
          </cell>
        </row>
        <row r="249">
          <cell r="D249" t="str">
            <v>AIDIL FITRI</v>
          </cell>
          <cell r="E249" t="str">
            <v>AWAK 2</v>
          </cell>
          <cell r="F249" t="str">
            <v>4110100942161</v>
          </cell>
          <cell r="G249" t="str">
            <v>CIMB NIAGA</v>
          </cell>
          <cell r="H249" t="str">
            <v>PADANG</v>
          </cell>
          <cell r="I249">
            <v>1400725</v>
          </cell>
          <cell r="J249">
            <v>400000</v>
          </cell>
          <cell r="K249">
            <v>1800725</v>
          </cell>
          <cell r="L249">
            <v>18</v>
          </cell>
        </row>
        <row r="250">
          <cell r="D250" t="str">
            <v>ALESSANDRO</v>
          </cell>
          <cell r="E250" t="str">
            <v>AWAK 2</v>
          </cell>
          <cell r="F250" t="str">
            <v>4110100990164</v>
          </cell>
          <cell r="G250" t="str">
            <v>CIMB NIAGA</v>
          </cell>
          <cell r="H250" t="str">
            <v>PADANG</v>
          </cell>
          <cell r="I250">
            <v>1400725</v>
          </cell>
          <cell r="J250">
            <v>400000</v>
          </cell>
          <cell r="K250">
            <v>1800725</v>
          </cell>
          <cell r="L250">
            <v>19</v>
          </cell>
        </row>
        <row r="251">
          <cell r="D251" t="str">
            <v>ALI CHANDRA</v>
          </cell>
          <cell r="E251" t="str">
            <v>AWAK 2</v>
          </cell>
          <cell r="F251" t="str">
            <v>4110100761167</v>
          </cell>
          <cell r="G251" t="str">
            <v>CIMB NIAGA</v>
          </cell>
          <cell r="H251" t="str">
            <v>PADANG</v>
          </cell>
          <cell r="I251">
            <v>1400725</v>
          </cell>
          <cell r="J251">
            <v>400000</v>
          </cell>
          <cell r="K251">
            <v>1800725</v>
          </cell>
          <cell r="L251">
            <v>18</v>
          </cell>
        </row>
        <row r="252">
          <cell r="D252" t="str">
            <v>AMRIZAL B</v>
          </cell>
          <cell r="E252" t="str">
            <v>AWAK 2</v>
          </cell>
          <cell r="F252" t="str">
            <v>4110100758164</v>
          </cell>
          <cell r="G252" t="str">
            <v>CIMB NIAGA</v>
          </cell>
          <cell r="H252" t="str">
            <v>PADANG</v>
          </cell>
          <cell r="I252">
            <v>1400725</v>
          </cell>
          <cell r="J252">
            <v>400000</v>
          </cell>
          <cell r="K252">
            <v>1800725</v>
          </cell>
          <cell r="L252">
            <v>18</v>
          </cell>
        </row>
        <row r="253">
          <cell r="D253" t="str">
            <v>ANANTO PRASETYO</v>
          </cell>
          <cell r="E253" t="str">
            <v>AWAK 2</v>
          </cell>
          <cell r="F253" t="str">
            <v>703343043200</v>
          </cell>
          <cell r="G253" t="str">
            <v>CIMB NIAGA</v>
          </cell>
          <cell r="H253" t="str">
            <v>PADANG</v>
          </cell>
          <cell r="I253">
            <v>1400725</v>
          </cell>
          <cell r="J253">
            <v>400000</v>
          </cell>
          <cell r="K253">
            <v>1800725</v>
          </cell>
          <cell r="L253">
            <v>22</v>
          </cell>
        </row>
        <row r="254">
          <cell r="D254" t="str">
            <v>ANDRA FADLI</v>
          </cell>
          <cell r="E254" t="str">
            <v>AWAK 2</v>
          </cell>
          <cell r="F254" t="str">
            <v>4110101491163</v>
          </cell>
          <cell r="G254" t="str">
            <v>CIMB NIAGA</v>
          </cell>
          <cell r="H254" t="str">
            <v>PADANG</v>
          </cell>
          <cell r="I254">
            <v>1400725</v>
          </cell>
          <cell r="J254">
            <v>400000</v>
          </cell>
          <cell r="K254">
            <v>1800725</v>
          </cell>
          <cell r="L254">
            <v>22</v>
          </cell>
        </row>
        <row r="255">
          <cell r="D255" t="str">
            <v>ANTO ASBA PUTRA</v>
          </cell>
          <cell r="E255" t="str">
            <v>AWAK 2</v>
          </cell>
          <cell r="F255" t="str">
            <v>4110100954168</v>
          </cell>
          <cell r="G255" t="str">
            <v>CIMB NIAGA</v>
          </cell>
          <cell r="H255" t="str">
            <v>PADANG</v>
          </cell>
          <cell r="I255">
            <v>1400725</v>
          </cell>
          <cell r="J255">
            <v>400000</v>
          </cell>
          <cell r="K255">
            <v>1800725</v>
          </cell>
          <cell r="L255">
            <v>25</v>
          </cell>
        </row>
        <row r="256">
          <cell r="D256" t="str">
            <v>ASRUL</v>
          </cell>
          <cell r="E256" t="str">
            <v>AWAK 2</v>
          </cell>
          <cell r="F256" t="str">
            <v>4110100795166</v>
          </cell>
          <cell r="G256" t="str">
            <v>CIMB NIAGA</v>
          </cell>
          <cell r="H256" t="str">
            <v>PADANG</v>
          </cell>
          <cell r="I256">
            <v>1400725</v>
          </cell>
          <cell r="J256">
            <v>400000</v>
          </cell>
          <cell r="K256">
            <v>1800725</v>
          </cell>
          <cell r="L256">
            <v>23</v>
          </cell>
        </row>
        <row r="257">
          <cell r="D257" t="str">
            <v>AZIZURAHMAN</v>
          </cell>
          <cell r="E257" t="str">
            <v>AWAK 2</v>
          </cell>
          <cell r="F257" t="str">
            <v>4110100830160</v>
          </cell>
          <cell r="G257" t="str">
            <v>CIMB NIAGA</v>
          </cell>
          <cell r="H257" t="str">
            <v>PADANG</v>
          </cell>
          <cell r="I257">
            <v>1400725</v>
          </cell>
          <cell r="J257">
            <v>400000</v>
          </cell>
          <cell r="K257">
            <v>1800725</v>
          </cell>
          <cell r="L257">
            <v>29</v>
          </cell>
        </row>
        <row r="258">
          <cell r="D258" t="str">
            <v>BASRIZAL</v>
          </cell>
          <cell r="E258" t="str">
            <v>AWAK 2</v>
          </cell>
          <cell r="F258" t="str">
            <v>4110100755166</v>
          </cell>
          <cell r="G258" t="str">
            <v>CIMB NIAGA</v>
          </cell>
          <cell r="H258" t="str">
            <v>PADANG</v>
          </cell>
          <cell r="I258">
            <v>1400725</v>
          </cell>
          <cell r="J258">
            <v>400000</v>
          </cell>
          <cell r="K258">
            <v>1800725</v>
          </cell>
          <cell r="L258">
            <v>6</v>
          </cell>
        </row>
        <row r="259">
          <cell r="D259" t="str">
            <v>BASTIAN</v>
          </cell>
          <cell r="E259" t="str">
            <v>AWAK 2</v>
          </cell>
          <cell r="F259" t="str">
            <v>4110100717168</v>
          </cell>
          <cell r="G259" t="str">
            <v>CIMB NIAGA</v>
          </cell>
          <cell r="H259" t="str">
            <v>PADANG</v>
          </cell>
          <cell r="I259">
            <v>1400725</v>
          </cell>
          <cell r="J259">
            <v>400000</v>
          </cell>
          <cell r="K259">
            <v>1800725</v>
          </cell>
          <cell r="L259">
            <v>21</v>
          </cell>
        </row>
        <row r="260">
          <cell r="D260" t="str">
            <v>BAYU NUMARA</v>
          </cell>
          <cell r="E260" t="str">
            <v>AWAK 2</v>
          </cell>
          <cell r="F260" t="str">
            <v>4110101481168</v>
          </cell>
          <cell r="G260" t="str">
            <v>CIMB NIAGA</v>
          </cell>
          <cell r="H260" t="str">
            <v>PADANG</v>
          </cell>
          <cell r="I260">
            <v>1400725</v>
          </cell>
          <cell r="J260">
            <v>400000</v>
          </cell>
          <cell r="K260">
            <v>1800725</v>
          </cell>
          <cell r="L260">
            <v>19</v>
          </cell>
        </row>
        <row r="261">
          <cell r="D261" t="str">
            <v>BUDI HENDRA</v>
          </cell>
          <cell r="E261" t="str">
            <v>AWAK 2</v>
          </cell>
          <cell r="F261" t="str">
            <v>4110102053162</v>
          </cell>
          <cell r="G261" t="str">
            <v>CIMB NIAGA</v>
          </cell>
          <cell r="H261" t="str">
            <v>PADANG</v>
          </cell>
          <cell r="I261">
            <v>1400725</v>
          </cell>
          <cell r="J261">
            <v>400000</v>
          </cell>
          <cell r="K261">
            <v>1800725</v>
          </cell>
          <cell r="L261">
            <v>2</v>
          </cell>
        </row>
        <row r="262">
          <cell r="D262" t="str">
            <v>CANDRA AMRAN</v>
          </cell>
          <cell r="E262" t="str">
            <v>AWAK 2</v>
          </cell>
          <cell r="F262" t="str">
            <v>4110100906165</v>
          </cell>
          <cell r="G262" t="str">
            <v>CIMB NIAGA</v>
          </cell>
          <cell r="H262" t="str">
            <v>PADANG</v>
          </cell>
          <cell r="I262">
            <v>1400725</v>
          </cell>
          <cell r="J262">
            <v>400000</v>
          </cell>
          <cell r="K262">
            <v>1800725</v>
          </cell>
          <cell r="L262">
            <v>20</v>
          </cell>
        </row>
        <row r="263">
          <cell r="D263" t="str">
            <v>DAVID IKSHAN</v>
          </cell>
          <cell r="E263" t="str">
            <v>AWAK 2</v>
          </cell>
          <cell r="F263" t="str">
            <v>703341397000</v>
          </cell>
          <cell r="G263" t="str">
            <v>CIMB NIAGA</v>
          </cell>
          <cell r="H263" t="str">
            <v>PADANG</v>
          </cell>
          <cell r="I263">
            <v>1400725</v>
          </cell>
          <cell r="J263">
            <v>400000</v>
          </cell>
          <cell r="K263">
            <v>1800725</v>
          </cell>
          <cell r="L263">
            <v>21</v>
          </cell>
        </row>
        <row r="264">
          <cell r="D264" t="str">
            <v>DEFRI PUTRA</v>
          </cell>
          <cell r="E264" t="str">
            <v>AWAK 2</v>
          </cell>
          <cell r="F264" t="str">
            <v>703342565800</v>
          </cell>
          <cell r="G264" t="str">
            <v>CIMB NIAGA</v>
          </cell>
          <cell r="H264" t="str">
            <v>PADANG</v>
          </cell>
          <cell r="I264">
            <v>1400725</v>
          </cell>
          <cell r="J264">
            <v>400000</v>
          </cell>
          <cell r="K264">
            <v>1800725</v>
          </cell>
          <cell r="L264">
            <v>23</v>
          </cell>
        </row>
        <row r="265">
          <cell r="D265" t="str">
            <v>DELMANSYAH</v>
          </cell>
          <cell r="E265" t="str">
            <v>AWAK 2</v>
          </cell>
          <cell r="F265" t="str">
            <v>4110101492169</v>
          </cell>
          <cell r="G265" t="str">
            <v>CIMB NIAGA</v>
          </cell>
          <cell r="H265" t="str">
            <v>PADANG</v>
          </cell>
          <cell r="I265">
            <v>1400725</v>
          </cell>
          <cell r="J265">
            <v>400000</v>
          </cell>
          <cell r="K265">
            <v>1800725</v>
          </cell>
          <cell r="L265">
            <v>22</v>
          </cell>
        </row>
        <row r="266">
          <cell r="D266" t="str">
            <v>DONI WOSMON</v>
          </cell>
          <cell r="E266" t="str">
            <v>AWAK 2</v>
          </cell>
          <cell r="F266" t="str">
            <v>4110101042168</v>
          </cell>
          <cell r="G266" t="str">
            <v>CIMB NIAGA</v>
          </cell>
          <cell r="H266" t="str">
            <v>PADANG</v>
          </cell>
          <cell r="I266">
            <v>1400725</v>
          </cell>
          <cell r="J266">
            <v>400000</v>
          </cell>
          <cell r="K266">
            <v>1800725</v>
          </cell>
          <cell r="L266">
            <v>16</v>
          </cell>
        </row>
        <row r="267">
          <cell r="D267" t="str">
            <v>EDRIYEL</v>
          </cell>
          <cell r="E267" t="str">
            <v>AWAK 2</v>
          </cell>
          <cell r="F267" t="str">
            <v>4110100868163</v>
          </cell>
          <cell r="G267" t="str">
            <v>CIMB NIAGA</v>
          </cell>
          <cell r="H267" t="str">
            <v>PADANG</v>
          </cell>
          <cell r="I267">
            <v>1400725</v>
          </cell>
          <cell r="J267">
            <v>400000</v>
          </cell>
          <cell r="K267">
            <v>1800725</v>
          </cell>
          <cell r="L267">
            <v>20</v>
          </cell>
        </row>
        <row r="268">
          <cell r="D268" t="str">
            <v>ELFIZA SAPUTRA</v>
          </cell>
          <cell r="E268" t="str">
            <v>AWAK 2</v>
          </cell>
          <cell r="F268" t="str">
            <v>4110101475167</v>
          </cell>
          <cell r="G268" t="str">
            <v>CIMB NIAGA</v>
          </cell>
          <cell r="H268" t="str">
            <v>PADANG</v>
          </cell>
          <cell r="I268">
            <v>1400725</v>
          </cell>
          <cell r="J268">
            <v>400000</v>
          </cell>
          <cell r="K268">
            <v>1800725</v>
          </cell>
          <cell r="L268">
            <v>22</v>
          </cell>
        </row>
        <row r="269">
          <cell r="D269" t="str">
            <v>ENDRA BUSRA</v>
          </cell>
          <cell r="E269" t="str">
            <v>AWAK 2</v>
          </cell>
          <cell r="F269" t="str">
            <v>703342510300</v>
          </cell>
          <cell r="G269" t="str">
            <v>CIMB NIAGA</v>
          </cell>
          <cell r="H269" t="str">
            <v>PADANG</v>
          </cell>
          <cell r="I269">
            <v>1400725</v>
          </cell>
          <cell r="J269">
            <v>400000</v>
          </cell>
          <cell r="K269">
            <v>1800725</v>
          </cell>
          <cell r="L269">
            <v>21</v>
          </cell>
        </row>
        <row r="270">
          <cell r="D270" t="str">
            <v>ENGKI PUTRA</v>
          </cell>
          <cell r="E270" t="str">
            <v>AWAK 2</v>
          </cell>
          <cell r="F270" t="str">
            <v>4110100989163</v>
          </cell>
          <cell r="G270" t="str">
            <v>CIMB NIAGA</v>
          </cell>
          <cell r="H270" t="str">
            <v>PADANG</v>
          </cell>
          <cell r="I270">
            <v>1400725</v>
          </cell>
          <cell r="J270">
            <v>400000</v>
          </cell>
          <cell r="K270">
            <v>1800725</v>
          </cell>
          <cell r="L270">
            <v>23</v>
          </cell>
        </row>
        <row r="271">
          <cell r="D271" t="str">
            <v>ERMANSYAH</v>
          </cell>
          <cell r="E271" t="str">
            <v>AWAK 2</v>
          </cell>
          <cell r="F271" t="str">
            <v>4110101479161</v>
          </cell>
          <cell r="G271" t="str">
            <v>CIMB NIAGA</v>
          </cell>
          <cell r="H271" t="str">
            <v>PADANG</v>
          </cell>
          <cell r="I271">
            <v>1400725</v>
          </cell>
          <cell r="J271">
            <v>400000</v>
          </cell>
          <cell r="K271">
            <v>1800725</v>
          </cell>
          <cell r="L271">
            <v>21</v>
          </cell>
        </row>
        <row r="272">
          <cell r="D272" t="str">
            <v>EVI EKA PUTRA</v>
          </cell>
          <cell r="E272" t="str">
            <v>AWAK 2</v>
          </cell>
          <cell r="F272" t="str">
            <v>703234835500</v>
          </cell>
          <cell r="G272" t="str">
            <v>CIMB NIAGA</v>
          </cell>
          <cell r="H272" t="str">
            <v>PADANG</v>
          </cell>
          <cell r="I272">
            <v>1400725</v>
          </cell>
          <cell r="J272">
            <v>400000</v>
          </cell>
          <cell r="K272">
            <v>1800725</v>
          </cell>
          <cell r="L272">
            <v>19</v>
          </cell>
        </row>
        <row r="273">
          <cell r="D273" t="str">
            <v>FEBRI ADI</v>
          </cell>
          <cell r="E273" t="str">
            <v>AWAK 2</v>
          </cell>
          <cell r="F273" t="str">
            <v>4110101468160</v>
          </cell>
          <cell r="G273" t="str">
            <v>CIMB NIAGA</v>
          </cell>
          <cell r="H273" t="str">
            <v>PADANG</v>
          </cell>
          <cell r="I273">
            <v>1400725</v>
          </cell>
          <cell r="J273">
            <v>400000</v>
          </cell>
          <cell r="K273">
            <v>1800725</v>
          </cell>
          <cell r="L273">
            <v>19</v>
          </cell>
        </row>
        <row r="274">
          <cell r="D274" t="str">
            <v>FERLI MARLINDO</v>
          </cell>
          <cell r="E274" t="str">
            <v>AWAK 2</v>
          </cell>
          <cell r="F274" t="str">
            <v>703345693500</v>
          </cell>
          <cell r="G274" t="str">
            <v>CIMB NIAGA</v>
          </cell>
          <cell r="H274" t="str">
            <v>PADANG</v>
          </cell>
          <cell r="I274">
            <v>1400725</v>
          </cell>
          <cell r="J274">
            <v>400000</v>
          </cell>
          <cell r="K274">
            <v>1800725</v>
          </cell>
          <cell r="L274">
            <v>24</v>
          </cell>
        </row>
        <row r="275">
          <cell r="D275" t="str">
            <v>FIKAR DANET</v>
          </cell>
          <cell r="E275" t="str">
            <v>AWAK 2</v>
          </cell>
          <cell r="F275" t="str">
            <v>900-00-1900522-3</v>
          </cell>
          <cell r="G275" t="str">
            <v>BANK MANDIRI</v>
          </cell>
          <cell r="H275" t="str">
            <v>PADANG</v>
          </cell>
          <cell r="I275">
            <v>1400725</v>
          </cell>
          <cell r="J275">
            <v>400000</v>
          </cell>
          <cell r="K275">
            <v>1800725</v>
          </cell>
          <cell r="L275">
            <v>3</v>
          </cell>
        </row>
        <row r="276">
          <cell r="D276" t="str">
            <v>GUSMEDI</v>
          </cell>
          <cell r="E276" t="str">
            <v>AWAK 2</v>
          </cell>
          <cell r="F276" t="str">
            <v>4110100947161</v>
          </cell>
          <cell r="G276" t="str">
            <v>CIMB NIAGA</v>
          </cell>
          <cell r="H276" t="str">
            <v>PADANG</v>
          </cell>
          <cell r="I276">
            <v>1400725</v>
          </cell>
          <cell r="J276">
            <v>400000</v>
          </cell>
          <cell r="K276">
            <v>1800725</v>
          </cell>
          <cell r="L276">
            <v>21</v>
          </cell>
        </row>
        <row r="277">
          <cell r="D277" t="str">
            <v>GUSWANDI</v>
          </cell>
          <cell r="E277" t="str">
            <v>AWAK 2</v>
          </cell>
          <cell r="F277" t="str">
            <v>4110100725161</v>
          </cell>
          <cell r="G277" t="str">
            <v>CIMB NIAGA</v>
          </cell>
          <cell r="H277" t="str">
            <v>PADANG</v>
          </cell>
          <cell r="I277">
            <v>1400725</v>
          </cell>
          <cell r="J277">
            <v>400000</v>
          </cell>
          <cell r="K277">
            <v>1800725</v>
          </cell>
          <cell r="L277">
            <v>22</v>
          </cell>
        </row>
        <row r="278">
          <cell r="D278" t="str">
            <v>HENDRI DONI</v>
          </cell>
          <cell r="E278" t="str">
            <v>AWAK 2</v>
          </cell>
          <cell r="F278" t="str">
            <v>4110100840165</v>
          </cell>
          <cell r="G278" t="str">
            <v>CIMB NIAGA</v>
          </cell>
          <cell r="H278" t="str">
            <v>PADANG</v>
          </cell>
          <cell r="I278">
            <v>1400725</v>
          </cell>
          <cell r="J278">
            <v>400000</v>
          </cell>
          <cell r="K278">
            <v>1800725</v>
          </cell>
          <cell r="L278">
            <v>23</v>
          </cell>
        </row>
        <row r="279">
          <cell r="D279" t="str">
            <v>HENDRIMON</v>
          </cell>
          <cell r="E279" t="str">
            <v>AWAK 2</v>
          </cell>
          <cell r="F279" t="str">
            <v>4110100969163</v>
          </cell>
          <cell r="G279" t="str">
            <v>CIMB NIAGA</v>
          </cell>
          <cell r="H279" t="str">
            <v>PADANG</v>
          </cell>
          <cell r="I279">
            <v>1400725</v>
          </cell>
          <cell r="J279">
            <v>400000</v>
          </cell>
          <cell r="K279">
            <v>1800725</v>
          </cell>
          <cell r="L279">
            <v>16</v>
          </cell>
        </row>
        <row r="280">
          <cell r="D280" t="str">
            <v>HERU HADI GUNA</v>
          </cell>
          <cell r="E280" t="str">
            <v>AWAK 2</v>
          </cell>
          <cell r="F280" t="str">
            <v>4110100996160</v>
          </cell>
          <cell r="G280" t="str">
            <v>CIMB NIAGA</v>
          </cell>
          <cell r="H280" t="str">
            <v>PADANG</v>
          </cell>
          <cell r="I280">
            <v>1400725</v>
          </cell>
          <cell r="J280">
            <v>400000</v>
          </cell>
          <cell r="K280">
            <v>1800725</v>
          </cell>
          <cell r="L280">
            <v>23</v>
          </cell>
        </row>
        <row r="281">
          <cell r="D281" t="str">
            <v>IDDI FIRNANDES</v>
          </cell>
          <cell r="E281" t="str">
            <v>AWAK 2</v>
          </cell>
          <cell r="F281" t="str">
            <v>4110101467164</v>
          </cell>
          <cell r="G281" t="str">
            <v>CIMB NIAGA</v>
          </cell>
          <cell r="H281" t="str">
            <v>PADANG</v>
          </cell>
          <cell r="I281">
            <v>1400725</v>
          </cell>
          <cell r="J281">
            <v>400000</v>
          </cell>
          <cell r="K281">
            <v>1800725</v>
          </cell>
          <cell r="L281">
            <v>23</v>
          </cell>
        </row>
        <row r="282">
          <cell r="D282" t="str">
            <v>ILHAM TANJUNG</v>
          </cell>
          <cell r="E282" t="str">
            <v>AWAK 2</v>
          </cell>
          <cell r="F282" t="str">
            <v>4110100872162</v>
          </cell>
          <cell r="G282" t="str">
            <v>CIMB NIAGA</v>
          </cell>
          <cell r="H282" t="str">
            <v>PADANG</v>
          </cell>
          <cell r="I282">
            <v>1400725</v>
          </cell>
          <cell r="J282">
            <v>400000</v>
          </cell>
          <cell r="K282">
            <v>1800725</v>
          </cell>
          <cell r="L282">
            <v>24</v>
          </cell>
        </row>
        <row r="283">
          <cell r="D283" t="str">
            <v>INDRA GUSWANTO</v>
          </cell>
          <cell r="E283" t="str">
            <v>AWAK 2</v>
          </cell>
          <cell r="F283" t="str">
            <v>4110100892162</v>
          </cell>
          <cell r="G283" t="str">
            <v>CIMB NIAGA</v>
          </cell>
          <cell r="H283" t="str">
            <v>PADANG</v>
          </cell>
          <cell r="I283">
            <v>1400725</v>
          </cell>
          <cell r="J283">
            <v>400000</v>
          </cell>
          <cell r="K283">
            <v>1800725</v>
          </cell>
          <cell r="L283">
            <v>22</v>
          </cell>
        </row>
        <row r="284">
          <cell r="D284" t="str">
            <v>IRWAN</v>
          </cell>
          <cell r="E284" t="str">
            <v>AWAK 2</v>
          </cell>
          <cell r="F284" t="str">
            <v>4110100814164</v>
          </cell>
          <cell r="G284" t="str">
            <v>CIMB NIAGA</v>
          </cell>
          <cell r="H284" t="str">
            <v>PADANG</v>
          </cell>
          <cell r="I284">
            <v>1400725</v>
          </cell>
          <cell r="J284">
            <v>400000</v>
          </cell>
          <cell r="K284">
            <v>1800725</v>
          </cell>
          <cell r="L284">
            <v>23</v>
          </cell>
        </row>
        <row r="285">
          <cell r="D285" t="str">
            <v>IRWAN SOFA</v>
          </cell>
          <cell r="E285" t="str">
            <v>AWAK 2</v>
          </cell>
          <cell r="F285" t="str">
            <v>4110101061162</v>
          </cell>
          <cell r="G285" t="str">
            <v>CIMB NIAGA</v>
          </cell>
          <cell r="H285" t="str">
            <v>PADANG</v>
          </cell>
          <cell r="I285">
            <v>1400725</v>
          </cell>
          <cell r="J285">
            <v>400000</v>
          </cell>
          <cell r="K285">
            <v>1800725</v>
          </cell>
          <cell r="L285">
            <v>18</v>
          </cell>
        </row>
        <row r="286">
          <cell r="D286" t="str">
            <v>IRWANDI</v>
          </cell>
          <cell r="E286" t="str">
            <v>AWAK 2</v>
          </cell>
          <cell r="F286" t="str">
            <v>4110101470167</v>
          </cell>
          <cell r="G286" t="str">
            <v>CIMB NIAGA</v>
          </cell>
          <cell r="H286" t="str">
            <v>PADANG</v>
          </cell>
          <cell r="I286">
            <v>1400725</v>
          </cell>
          <cell r="J286">
            <v>400000</v>
          </cell>
          <cell r="K286">
            <v>1800725</v>
          </cell>
          <cell r="L286">
            <v>20</v>
          </cell>
        </row>
        <row r="287">
          <cell r="D287" t="str">
            <v>IRWANSAH</v>
          </cell>
          <cell r="E287" t="str">
            <v>AWAK 2</v>
          </cell>
          <cell r="F287" t="str">
            <v>4110100718164</v>
          </cell>
          <cell r="G287" t="str">
            <v>CIMB NIAGA</v>
          </cell>
          <cell r="H287" t="str">
            <v>PADANG</v>
          </cell>
          <cell r="I287">
            <v>1400725</v>
          </cell>
          <cell r="J287">
            <v>400000</v>
          </cell>
          <cell r="K287">
            <v>1800725</v>
          </cell>
          <cell r="L287">
            <v>18</v>
          </cell>
        </row>
        <row r="288">
          <cell r="D288" t="str">
            <v>JAFRIL</v>
          </cell>
          <cell r="E288" t="str">
            <v>AWAK 2</v>
          </cell>
          <cell r="F288" t="str">
            <v>4110100879164</v>
          </cell>
          <cell r="G288" t="str">
            <v>CIMB NIAGA</v>
          </cell>
          <cell r="H288" t="str">
            <v>PADANG</v>
          </cell>
          <cell r="I288">
            <v>1400725</v>
          </cell>
          <cell r="J288">
            <v>400000</v>
          </cell>
          <cell r="K288">
            <v>1800725</v>
          </cell>
          <cell r="L288">
            <v>22</v>
          </cell>
        </row>
        <row r="289">
          <cell r="D289" t="str">
            <v>JAMIROL</v>
          </cell>
          <cell r="E289" t="str">
            <v>AWAK 2</v>
          </cell>
          <cell r="F289" t="str">
            <v>4110100812162</v>
          </cell>
          <cell r="G289" t="str">
            <v>CIMB NIAGA</v>
          </cell>
          <cell r="H289" t="str">
            <v>PADANG</v>
          </cell>
          <cell r="I289">
            <v>1400725</v>
          </cell>
          <cell r="J289">
            <v>400000</v>
          </cell>
          <cell r="K289">
            <v>1800725</v>
          </cell>
          <cell r="L289">
            <v>18</v>
          </cell>
        </row>
        <row r="290">
          <cell r="D290" t="str">
            <v>JASMAN PAP</v>
          </cell>
          <cell r="E290" t="str">
            <v>AWAK 2</v>
          </cell>
          <cell r="F290" t="str">
            <v>4110100885165</v>
          </cell>
          <cell r="G290" t="str">
            <v>CIMB NIAGA</v>
          </cell>
          <cell r="H290" t="str">
            <v>PADANG</v>
          </cell>
          <cell r="I290">
            <v>1400725</v>
          </cell>
          <cell r="J290">
            <v>400000</v>
          </cell>
          <cell r="K290">
            <v>1800725</v>
          </cell>
          <cell r="L290">
            <v>11</v>
          </cell>
        </row>
        <row r="291">
          <cell r="D291" t="str">
            <v>JASRIL</v>
          </cell>
          <cell r="E291" t="str">
            <v>AWAK 2</v>
          </cell>
          <cell r="F291" t="str">
            <v>4110100745161</v>
          </cell>
          <cell r="G291" t="str">
            <v>CIMB NIAGA</v>
          </cell>
          <cell r="H291" t="str">
            <v>PADANG</v>
          </cell>
          <cell r="I291">
            <v>1400725</v>
          </cell>
          <cell r="J291">
            <v>400000</v>
          </cell>
          <cell r="K291">
            <v>1800725</v>
          </cell>
          <cell r="L291">
            <v>20</v>
          </cell>
        </row>
        <row r="292">
          <cell r="D292" t="str">
            <v>JASRUL</v>
          </cell>
          <cell r="E292" t="str">
            <v>AWAK 2</v>
          </cell>
          <cell r="F292" t="str">
            <v>4110100774160</v>
          </cell>
          <cell r="G292" t="str">
            <v>CIMB NIAGA</v>
          </cell>
          <cell r="H292" t="str">
            <v>PADANG</v>
          </cell>
          <cell r="I292">
            <v>1400725</v>
          </cell>
          <cell r="J292">
            <v>400000</v>
          </cell>
          <cell r="K292">
            <v>1800725</v>
          </cell>
          <cell r="L292">
            <v>26</v>
          </cell>
        </row>
        <row r="293">
          <cell r="D293" t="str">
            <v>JEFRIADI</v>
          </cell>
          <cell r="E293" t="str">
            <v>AWAK 2</v>
          </cell>
          <cell r="F293" t="str">
            <v>4110100857162</v>
          </cell>
          <cell r="G293" t="str">
            <v>CIMB NIAGA</v>
          </cell>
          <cell r="H293" t="str">
            <v>PADANG</v>
          </cell>
          <cell r="I293">
            <v>1400725</v>
          </cell>
          <cell r="J293">
            <v>400000</v>
          </cell>
          <cell r="K293">
            <v>1800725</v>
          </cell>
          <cell r="L293">
            <v>14</v>
          </cell>
        </row>
        <row r="294">
          <cell r="D294" t="str">
            <v>JEKI PUTRA</v>
          </cell>
          <cell r="E294" t="str">
            <v>AWAK 2</v>
          </cell>
          <cell r="F294" t="str">
            <v>4110101471163</v>
          </cell>
          <cell r="G294" t="str">
            <v>CIMB NIAGA</v>
          </cell>
          <cell r="H294" t="str">
            <v>PADANG</v>
          </cell>
          <cell r="I294">
            <v>1400725</v>
          </cell>
          <cell r="J294">
            <v>400000</v>
          </cell>
          <cell r="K294">
            <v>1800725</v>
          </cell>
          <cell r="L294">
            <v>20</v>
          </cell>
        </row>
        <row r="295">
          <cell r="D295" t="str">
            <v>JHONAIDI KOTO</v>
          </cell>
          <cell r="E295" t="str">
            <v>AWAK 2</v>
          </cell>
          <cell r="F295" t="str">
            <v>4110101490167</v>
          </cell>
          <cell r="G295" t="str">
            <v>CIMB NIAGA</v>
          </cell>
          <cell r="H295" t="str">
            <v>PADANG</v>
          </cell>
          <cell r="I295">
            <v>1400725</v>
          </cell>
          <cell r="J295">
            <v>400000</v>
          </cell>
          <cell r="K295">
            <v>1800725</v>
          </cell>
          <cell r="L295">
            <v>0</v>
          </cell>
        </row>
        <row r="296">
          <cell r="D296" t="str">
            <v>JONAIDI</v>
          </cell>
          <cell r="E296" t="str">
            <v>AWAK 2</v>
          </cell>
          <cell r="F296" t="str">
            <v>703342590300</v>
          </cell>
          <cell r="G296" t="str">
            <v>CIMB NIAGA</v>
          </cell>
          <cell r="H296" t="str">
            <v>PADANG</v>
          </cell>
          <cell r="I296">
            <v>1400725</v>
          </cell>
          <cell r="J296">
            <v>400000</v>
          </cell>
          <cell r="K296">
            <v>1800725</v>
          </cell>
          <cell r="L296">
            <v>19</v>
          </cell>
        </row>
        <row r="297">
          <cell r="D297" t="str">
            <v>JONI EFENDI</v>
          </cell>
          <cell r="E297" t="str">
            <v>AWAK 2</v>
          </cell>
          <cell r="F297" t="str">
            <v>4110100938162</v>
          </cell>
          <cell r="G297" t="str">
            <v>CIMB NIAGA</v>
          </cell>
          <cell r="H297" t="str">
            <v>PADANG</v>
          </cell>
          <cell r="I297">
            <v>1400725</v>
          </cell>
          <cell r="J297">
            <v>400000</v>
          </cell>
          <cell r="K297">
            <v>1800725</v>
          </cell>
          <cell r="L297">
            <v>21</v>
          </cell>
        </row>
        <row r="298">
          <cell r="D298" t="str">
            <v>JONI HENDRA</v>
          </cell>
          <cell r="E298" t="str">
            <v>AWAK 2</v>
          </cell>
          <cell r="F298" t="str">
            <v>4110101485162</v>
          </cell>
          <cell r="G298" t="str">
            <v>CIMB NIAGA</v>
          </cell>
          <cell r="H298" t="str">
            <v>PADANG</v>
          </cell>
          <cell r="I298">
            <v>1400725</v>
          </cell>
          <cell r="J298">
            <v>400000</v>
          </cell>
          <cell r="K298">
            <v>1800725</v>
          </cell>
          <cell r="L298">
            <v>21</v>
          </cell>
        </row>
        <row r="299">
          <cell r="D299" t="str">
            <v>JULI HENDRI</v>
          </cell>
          <cell r="E299" t="str">
            <v>AWAK 2</v>
          </cell>
          <cell r="F299" t="str">
            <v>4110100931160</v>
          </cell>
          <cell r="G299" t="str">
            <v>CIMB NIAGA</v>
          </cell>
          <cell r="H299" t="str">
            <v>PADANG</v>
          </cell>
          <cell r="I299">
            <v>1400725</v>
          </cell>
          <cell r="J299">
            <v>400000</v>
          </cell>
          <cell r="K299">
            <v>1800725</v>
          </cell>
          <cell r="L299">
            <v>22</v>
          </cell>
        </row>
        <row r="300">
          <cell r="D300" t="str">
            <v>JUMAIDI</v>
          </cell>
          <cell r="E300" t="str">
            <v>AWAK 2</v>
          </cell>
          <cell r="F300" t="str">
            <v>4110101048164</v>
          </cell>
          <cell r="G300" t="str">
            <v>CIMB NIAGA</v>
          </cell>
          <cell r="H300" t="str">
            <v>PADANG</v>
          </cell>
          <cell r="I300">
            <v>1400725</v>
          </cell>
          <cell r="J300">
            <v>400000</v>
          </cell>
          <cell r="K300">
            <v>1800725</v>
          </cell>
          <cell r="L300">
            <v>14</v>
          </cell>
        </row>
        <row r="301">
          <cell r="D301" t="str">
            <v>KEKI HENDRA TANJUNG</v>
          </cell>
          <cell r="E301" t="str">
            <v>AWAK 2</v>
          </cell>
          <cell r="F301" t="str">
            <v>4110101472169</v>
          </cell>
          <cell r="G301" t="str">
            <v>CIMB NIAGA</v>
          </cell>
          <cell r="H301" t="str">
            <v>PADANG</v>
          </cell>
          <cell r="I301">
            <v>1400725</v>
          </cell>
          <cell r="J301">
            <v>400000</v>
          </cell>
          <cell r="K301">
            <v>1800725</v>
          </cell>
          <cell r="L301">
            <v>19</v>
          </cell>
        </row>
        <row r="302">
          <cell r="D302" t="str">
            <v>MAIDISON</v>
          </cell>
          <cell r="E302" t="str">
            <v>AWAK 2</v>
          </cell>
          <cell r="F302" t="str">
            <v>4110100704165</v>
          </cell>
          <cell r="G302" t="str">
            <v>CIMB NIAGA</v>
          </cell>
          <cell r="H302" t="str">
            <v>PADANG</v>
          </cell>
          <cell r="I302">
            <v>1400725</v>
          </cell>
          <cell r="J302">
            <v>400000</v>
          </cell>
          <cell r="K302">
            <v>1800725</v>
          </cell>
          <cell r="L302">
            <v>23</v>
          </cell>
        </row>
        <row r="303">
          <cell r="D303" t="str">
            <v>MAIMON</v>
          </cell>
          <cell r="E303" t="str">
            <v>AWAK 2</v>
          </cell>
          <cell r="F303" t="str">
            <v>4110100688165</v>
          </cell>
          <cell r="G303" t="str">
            <v>CIMB NIAGA</v>
          </cell>
          <cell r="H303" t="str">
            <v>PADANG</v>
          </cell>
          <cell r="I303">
            <v>1400725</v>
          </cell>
          <cell r="J303">
            <v>400000</v>
          </cell>
          <cell r="K303">
            <v>1800725</v>
          </cell>
          <cell r="L303">
            <v>22</v>
          </cell>
        </row>
        <row r="304">
          <cell r="D304" t="str">
            <v>METIO MARTA</v>
          </cell>
          <cell r="E304" t="str">
            <v>AWAK 2</v>
          </cell>
          <cell r="F304" t="str">
            <v>4110101489166</v>
          </cell>
          <cell r="G304" t="str">
            <v>CIMB NIAGA</v>
          </cell>
          <cell r="H304" t="str">
            <v>PADANG</v>
          </cell>
          <cell r="I304">
            <v>1400725</v>
          </cell>
          <cell r="J304">
            <v>400000</v>
          </cell>
          <cell r="K304">
            <v>1800725</v>
          </cell>
          <cell r="L304">
            <v>10</v>
          </cell>
        </row>
        <row r="305">
          <cell r="D305" t="str">
            <v>MUHAMAD ERNADI</v>
          </cell>
          <cell r="E305" t="str">
            <v>AWAK 2</v>
          </cell>
          <cell r="F305" t="str">
            <v>4110100859164</v>
          </cell>
          <cell r="G305" t="str">
            <v>CIMB NIAGA</v>
          </cell>
          <cell r="H305" t="str">
            <v>PADANG</v>
          </cell>
          <cell r="I305">
            <v>1400725</v>
          </cell>
          <cell r="J305">
            <v>400000</v>
          </cell>
          <cell r="K305">
            <v>1800725</v>
          </cell>
          <cell r="L305">
            <v>22</v>
          </cell>
        </row>
        <row r="306">
          <cell r="D306" t="str">
            <v>MUHAMMAD IDRUS</v>
          </cell>
          <cell r="E306" t="str">
            <v>AWAK 2</v>
          </cell>
          <cell r="F306" t="str">
            <v>4110101486168</v>
          </cell>
          <cell r="G306" t="str">
            <v>CIMB NIAGA</v>
          </cell>
          <cell r="H306" t="str">
            <v>PADANG</v>
          </cell>
          <cell r="I306">
            <v>1400725</v>
          </cell>
          <cell r="J306">
            <v>400000</v>
          </cell>
          <cell r="K306">
            <v>1800725</v>
          </cell>
          <cell r="L306">
            <v>13</v>
          </cell>
        </row>
        <row r="307">
          <cell r="D307" t="str">
            <v>MUSLIM</v>
          </cell>
          <cell r="E307" t="str">
            <v>AWAK 2</v>
          </cell>
          <cell r="F307" t="str">
            <v>4110100679166</v>
          </cell>
          <cell r="G307" t="str">
            <v>CIMB NIAGA</v>
          </cell>
          <cell r="H307" t="str">
            <v>PADANG</v>
          </cell>
          <cell r="I307">
            <v>1400725</v>
          </cell>
          <cell r="J307">
            <v>400000</v>
          </cell>
          <cell r="K307">
            <v>1800725</v>
          </cell>
          <cell r="L307">
            <v>21</v>
          </cell>
        </row>
        <row r="308">
          <cell r="D308" t="str">
            <v>NASREL</v>
          </cell>
          <cell r="E308" t="str">
            <v>AWAK 2</v>
          </cell>
          <cell r="F308" t="str">
            <v>4110100684161</v>
          </cell>
          <cell r="G308" t="str">
            <v>CIMB NIAGA</v>
          </cell>
          <cell r="H308" t="str">
            <v>PADANG</v>
          </cell>
          <cell r="I308">
            <v>1400725</v>
          </cell>
          <cell r="J308">
            <v>400000</v>
          </cell>
          <cell r="K308">
            <v>1800725</v>
          </cell>
          <cell r="L308">
            <v>21</v>
          </cell>
        </row>
        <row r="309">
          <cell r="D309" t="str">
            <v>NASRIL</v>
          </cell>
          <cell r="E309" t="str">
            <v>AWAK 2</v>
          </cell>
          <cell r="F309" t="str">
            <v>4110101005166</v>
          </cell>
          <cell r="G309" t="str">
            <v>CIMB NIAGA</v>
          </cell>
          <cell r="H309" t="str">
            <v>PADANG</v>
          </cell>
          <cell r="I309">
            <v>1400725</v>
          </cell>
          <cell r="J309">
            <v>400000</v>
          </cell>
          <cell r="K309">
            <v>1800725</v>
          </cell>
          <cell r="L309">
            <v>15</v>
          </cell>
        </row>
        <row r="310">
          <cell r="D310" t="str">
            <v>NAZARWEN</v>
          </cell>
          <cell r="E310" t="str">
            <v>AWAK 2</v>
          </cell>
          <cell r="F310" t="str">
            <v>4110100940169</v>
          </cell>
          <cell r="G310" t="str">
            <v>CIMB NIAGA</v>
          </cell>
          <cell r="H310" t="str">
            <v>PADANG</v>
          </cell>
          <cell r="I310">
            <v>1400725</v>
          </cell>
          <cell r="J310">
            <v>400000</v>
          </cell>
          <cell r="K310">
            <v>1800725</v>
          </cell>
          <cell r="L310">
            <v>17</v>
          </cell>
        </row>
        <row r="311">
          <cell r="D311" t="str">
            <v>NOFRIADI (SEI BEREMAS )</v>
          </cell>
          <cell r="E311" t="str">
            <v>AWAK 2</v>
          </cell>
          <cell r="F311" t="str">
            <v>4110102143161</v>
          </cell>
          <cell r="G311" t="str">
            <v>CIMB NIAGA</v>
          </cell>
          <cell r="H311" t="str">
            <v>PADANG</v>
          </cell>
          <cell r="I311">
            <v>1400725</v>
          </cell>
          <cell r="J311">
            <v>400000</v>
          </cell>
          <cell r="K311">
            <v>1800725</v>
          </cell>
          <cell r="L311">
            <v>19</v>
          </cell>
        </row>
        <row r="312">
          <cell r="D312" t="str">
            <v>OKI ANDESVA</v>
          </cell>
          <cell r="E312" t="str">
            <v>AWAK 2</v>
          </cell>
          <cell r="F312" t="str">
            <v>703686236200</v>
          </cell>
          <cell r="G312" t="str">
            <v>CIMB NIAGA</v>
          </cell>
          <cell r="H312" t="str">
            <v>PADANG</v>
          </cell>
          <cell r="I312">
            <v>1400725</v>
          </cell>
          <cell r="J312">
            <v>400000</v>
          </cell>
          <cell r="K312">
            <v>1800725</v>
          </cell>
          <cell r="L312">
            <v>0</v>
          </cell>
        </row>
        <row r="313">
          <cell r="D313" t="str">
            <v>PETRO YANTO</v>
          </cell>
          <cell r="E313" t="str">
            <v>AWAK 2</v>
          </cell>
          <cell r="F313" t="str">
            <v>4110100880165</v>
          </cell>
          <cell r="G313" t="str">
            <v>CIMB NIAGA</v>
          </cell>
          <cell r="H313" t="str">
            <v>PADANG</v>
          </cell>
          <cell r="I313">
            <v>1400725</v>
          </cell>
          <cell r="J313">
            <v>400000</v>
          </cell>
          <cell r="K313">
            <v>1800725</v>
          </cell>
          <cell r="L313">
            <v>24</v>
          </cell>
        </row>
        <row r="314">
          <cell r="D314" t="str">
            <v>RAFIKA CHANDRA</v>
          </cell>
          <cell r="E314" t="str">
            <v>AWAK 2</v>
          </cell>
          <cell r="F314" t="str">
            <v>703342849700</v>
          </cell>
          <cell r="G314" t="str">
            <v>CIMB NIAGA</v>
          </cell>
          <cell r="H314" t="str">
            <v>PADANG</v>
          </cell>
          <cell r="I314">
            <v>1400725</v>
          </cell>
          <cell r="J314">
            <v>400000</v>
          </cell>
          <cell r="K314">
            <v>1800725</v>
          </cell>
          <cell r="L314">
            <v>23</v>
          </cell>
        </row>
        <row r="315">
          <cell r="D315" t="str">
            <v>RAHMAD DIYANTO</v>
          </cell>
          <cell r="E315" t="str">
            <v>AWAK 2</v>
          </cell>
          <cell r="F315" t="str">
            <v>4110101500166</v>
          </cell>
          <cell r="G315" t="str">
            <v>CIMB NIAGA</v>
          </cell>
          <cell r="H315" t="str">
            <v>PADANG</v>
          </cell>
          <cell r="I315">
            <v>1400725</v>
          </cell>
          <cell r="J315">
            <v>400000</v>
          </cell>
          <cell r="K315">
            <v>1800725</v>
          </cell>
          <cell r="L315">
            <v>2</v>
          </cell>
        </row>
        <row r="316">
          <cell r="D316" t="str">
            <v>RAHMAD FIRMANA</v>
          </cell>
          <cell r="E316" t="str">
            <v>AWAK 2</v>
          </cell>
          <cell r="F316" t="str">
            <v>4110100733164</v>
          </cell>
          <cell r="G316" t="str">
            <v>CIMB NIAGA</v>
          </cell>
          <cell r="H316" t="str">
            <v>PADANG</v>
          </cell>
          <cell r="I316">
            <v>1400725</v>
          </cell>
          <cell r="J316">
            <v>400000</v>
          </cell>
          <cell r="K316">
            <v>1800725</v>
          </cell>
          <cell r="L316">
            <v>23</v>
          </cell>
        </row>
        <row r="317">
          <cell r="D317" t="str">
            <v>RAISMAN ( KERNET )</v>
          </cell>
          <cell r="E317" t="str">
            <v>AWAK 2</v>
          </cell>
          <cell r="F317" t="str">
            <v>4110100893168</v>
          </cell>
          <cell r="G317" t="str">
            <v>CIMB NIAGA</v>
          </cell>
          <cell r="H317" t="str">
            <v>PADANG</v>
          </cell>
          <cell r="I317">
            <v>1400725</v>
          </cell>
          <cell r="J317">
            <v>400000</v>
          </cell>
          <cell r="K317">
            <v>1800725</v>
          </cell>
          <cell r="L317">
            <v>20</v>
          </cell>
        </row>
        <row r="318">
          <cell r="D318" t="str">
            <v>RAMLIS</v>
          </cell>
          <cell r="E318" t="str">
            <v>AWAK 2</v>
          </cell>
          <cell r="F318" t="str">
            <v>4110100946165</v>
          </cell>
          <cell r="G318" t="str">
            <v>CIMB NIAGA</v>
          </cell>
          <cell r="H318" t="str">
            <v>PADANG</v>
          </cell>
          <cell r="I318">
            <v>1400725</v>
          </cell>
          <cell r="J318">
            <v>400000</v>
          </cell>
          <cell r="K318">
            <v>1800725</v>
          </cell>
          <cell r="L318">
            <v>23</v>
          </cell>
        </row>
        <row r="319">
          <cell r="D319" t="str">
            <v>REGILANG VERDANA</v>
          </cell>
          <cell r="E319" t="str">
            <v>AWAK 2</v>
          </cell>
          <cell r="F319" t="str">
            <v>703342840900</v>
          </cell>
          <cell r="G319" t="str">
            <v>CIMB NIAGA</v>
          </cell>
          <cell r="H319" t="str">
            <v>PADANG</v>
          </cell>
          <cell r="I319">
            <v>1400725</v>
          </cell>
          <cell r="J319">
            <v>400000</v>
          </cell>
          <cell r="K319">
            <v>1800725</v>
          </cell>
          <cell r="L319">
            <v>21</v>
          </cell>
        </row>
        <row r="320">
          <cell r="D320" t="str">
            <v>RESNO</v>
          </cell>
          <cell r="E320" t="str">
            <v>AWAK 2</v>
          </cell>
          <cell r="F320" t="str">
            <v>4110101030161</v>
          </cell>
          <cell r="G320" t="str">
            <v>CIMB NIAGA</v>
          </cell>
          <cell r="H320" t="str">
            <v>PADANG</v>
          </cell>
          <cell r="I320">
            <v>1400725</v>
          </cell>
          <cell r="J320">
            <v>400000</v>
          </cell>
          <cell r="K320">
            <v>1800725</v>
          </cell>
          <cell r="L320">
            <v>20</v>
          </cell>
        </row>
        <row r="321">
          <cell r="D321" t="str">
            <v>REZKI</v>
          </cell>
          <cell r="E321" t="str">
            <v>AWAK 2</v>
          </cell>
          <cell r="F321" t="str">
            <v>4110100742163</v>
          </cell>
          <cell r="G321" t="str">
            <v>CIMB NIAGA</v>
          </cell>
          <cell r="H321" t="str">
            <v>PADANG</v>
          </cell>
          <cell r="I321">
            <v>1400725</v>
          </cell>
          <cell r="J321">
            <v>400000</v>
          </cell>
          <cell r="K321">
            <v>1800725</v>
          </cell>
          <cell r="L321">
            <v>14</v>
          </cell>
        </row>
        <row r="322">
          <cell r="D322" t="str">
            <v>RHOBERT MUSTAFA</v>
          </cell>
          <cell r="E322" t="str">
            <v>AWAK 2</v>
          </cell>
          <cell r="F322" t="str">
            <v>703342483700</v>
          </cell>
          <cell r="G322" t="str">
            <v>CIMB NIAGA</v>
          </cell>
          <cell r="H322" t="str">
            <v>PADANG</v>
          </cell>
          <cell r="I322">
            <v>1400725</v>
          </cell>
          <cell r="J322">
            <v>400000</v>
          </cell>
          <cell r="K322">
            <v>1800725</v>
          </cell>
          <cell r="L322">
            <v>24</v>
          </cell>
        </row>
        <row r="323">
          <cell r="D323" t="str">
            <v>RIFAL WAHYUDI</v>
          </cell>
          <cell r="E323" t="str">
            <v>AWAK 2</v>
          </cell>
          <cell r="F323" t="str">
            <v>4110101076167</v>
          </cell>
          <cell r="G323" t="str">
            <v>CIMB NIAGA</v>
          </cell>
          <cell r="H323" t="str">
            <v>PADANG</v>
          </cell>
          <cell r="I323">
            <v>1400725</v>
          </cell>
          <cell r="J323">
            <v>400000</v>
          </cell>
          <cell r="K323">
            <v>1800725</v>
          </cell>
          <cell r="L323">
            <v>22</v>
          </cell>
        </row>
        <row r="324">
          <cell r="D324" t="str">
            <v>RIKI BUSMAN</v>
          </cell>
          <cell r="E324" t="str">
            <v>AWAK 2</v>
          </cell>
          <cell r="F324" t="str">
            <v>4110101474161</v>
          </cell>
          <cell r="G324" t="str">
            <v>CIMB NIAGA</v>
          </cell>
          <cell r="H324" t="str">
            <v>PADANG</v>
          </cell>
          <cell r="I324">
            <v>1400725</v>
          </cell>
          <cell r="J324">
            <v>400000</v>
          </cell>
          <cell r="K324">
            <v>1800725</v>
          </cell>
          <cell r="L324">
            <v>18</v>
          </cell>
        </row>
        <row r="325">
          <cell r="D325" t="str">
            <v>RIKI SUARMAN</v>
          </cell>
          <cell r="E325" t="str">
            <v>AWAK 2</v>
          </cell>
          <cell r="F325" t="str">
            <v>703342843500</v>
          </cell>
          <cell r="G325" t="str">
            <v>CIMB NIAGA</v>
          </cell>
          <cell r="H325" t="str">
            <v>PADANG</v>
          </cell>
          <cell r="I325">
            <v>1400725</v>
          </cell>
          <cell r="J325">
            <v>400000</v>
          </cell>
          <cell r="K325">
            <v>1800725</v>
          </cell>
          <cell r="L325">
            <v>16</v>
          </cell>
        </row>
        <row r="326">
          <cell r="D326" t="str">
            <v>RINO CHANDRA</v>
          </cell>
          <cell r="E326" t="str">
            <v>AWAK 2</v>
          </cell>
          <cell r="F326" t="str">
            <v>703342480100</v>
          </cell>
          <cell r="G326" t="str">
            <v>CIMB NIAGA</v>
          </cell>
          <cell r="H326" t="str">
            <v>PADANG</v>
          </cell>
          <cell r="I326">
            <v>1400725</v>
          </cell>
          <cell r="J326">
            <v>400000</v>
          </cell>
          <cell r="K326">
            <v>1800725</v>
          </cell>
          <cell r="L326">
            <v>20</v>
          </cell>
        </row>
        <row r="327">
          <cell r="D327" t="str">
            <v>RIYON ASRIZAL</v>
          </cell>
          <cell r="E327" t="str">
            <v>AWAK 2</v>
          </cell>
          <cell r="F327" t="str">
            <v>4110100851166</v>
          </cell>
          <cell r="G327" t="str">
            <v>CIMB NIAGA</v>
          </cell>
          <cell r="H327" t="str">
            <v>PADANG</v>
          </cell>
          <cell r="I327">
            <v>1400725</v>
          </cell>
          <cell r="J327">
            <v>400000</v>
          </cell>
          <cell r="K327">
            <v>1800725</v>
          </cell>
          <cell r="L327">
            <v>4</v>
          </cell>
        </row>
        <row r="328">
          <cell r="D328" t="str">
            <v>RIZAL</v>
          </cell>
          <cell r="E328" t="str">
            <v>AWAK 2</v>
          </cell>
          <cell r="F328" t="str">
            <v>4110100945169</v>
          </cell>
          <cell r="G328" t="str">
            <v>CIMB NIAGA</v>
          </cell>
          <cell r="H328" t="str">
            <v>PADANG</v>
          </cell>
          <cell r="I328">
            <v>1400725</v>
          </cell>
          <cell r="J328">
            <v>400000</v>
          </cell>
          <cell r="K328">
            <v>1800725</v>
          </cell>
          <cell r="L328">
            <v>20</v>
          </cell>
        </row>
        <row r="329">
          <cell r="D329" t="str">
            <v>RONALD</v>
          </cell>
          <cell r="E329" t="str">
            <v>AWAK 2</v>
          </cell>
          <cell r="F329" t="str">
            <v>4110100790166</v>
          </cell>
          <cell r="G329" t="str">
            <v>CIMB NIAGA</v>
          </cell>
          <cell r="H329" t="str">
            <v>PADANG</v>
          </cell>
          <cell r="I329">
            <v>1400725</v>
          </cell>
          <cell r="J329">
            <v>400000</v>
          </cell>
          <cell r="K329">
            <v>1800725</v>
          </cell>
          <cell r="L329">
            <v>18</v>
          </cell>
        </row>
        <row r="330">
          <cell r="D330" t="str">
            <v>RONALDI</v>
          </cell>
          <cell r="E330" t="str">
            <v>AWAK 2</v>
          </cell>
          <cell r="F330" t="str">
            <v>703343043200</v>
          </cell>
          <cell r="G330" t="str">
            <v>CIMB NIAGA</v>
          </cell>
          <cell r="H330" t="str">
            <v>PADANG</v>
          </cell>
          <cell r="I330">
            <v>1400725</v>
          </cell>
          <cell r="J330">
            <v>400000</v>
          </cell>
          <cell r="K330">
            <v>1800725</v>
          </cell>
          <cell r="L330">
            <v>21</v>
          </cell>
        </row>
        <row r="331">
          <cell r="D331" t="str">
            <v>RONALDO ADI SAPUTRA</v>
          </cell>
          <cell r="E331" t="str">
            <v>AWAK 2</v>
          </cell>
          <cell r="F331" t="str">
            <v>4110101488160</v>
          </cell>
          <cell r="G331" t="str">
            <v>CIMB NIAGA</v>
          </cell>
          <cell r="H331" t="str">
            <v>PADANG</v>
          </cell>
          <cell r="I331">
            <v>1400725</v>
          </cell>
          <cell r="J331">
            <v>400000</v>
          </cell>
          <cell r="K331">
            <v>1800725</v>
          </cell>
          <cell r="L331">
            <v>22</v>
          </cell>
        </row>
        <row r="332">
          <cell r="D332" t="str">
            <v>RONI HERIKA</v>
          </cell>
          <cell r="E332" t="str">
            <v>AWAK 2</v>
          </cell>
          <cell r="F332" t="str">
            <v>4110101021162</v>
          </cell>
          <cell r="G332" t="str">
            <v>CIMB NIAGA</v>
          </cell>
          <cell r="H332" t="str">
            <v>PADANG</v>
          </cell>
          <cell r="I332">
            <v>1400725</v>
          </cell>
          <cell r="J332">
            <v>400000</v>
          </cell>
          <cell r="K332">
            <v>1800725</v>
          </cell>
          <cell r="L332">
            <v>16</v>
          </cell>
        </row>
        <row r="333">
          <cell r="D333" t="str">
            <v>RULI WAHYUDI</v>
          </cell>
          <cell r="E333" t="str">
            <v>AWAK 2</v>
          </cell>
          <cell r="F333" t="str">
            <v>4110100972166</v>
          </cell>
          <cell r="G333" t="str">
            <v>CIMB NIAGA</v>
          </cell>
          <cell r="H333" t="str">
            <v>PADANG</v>
          </cell>
          <cell r="I333">
            <v>1400725</v>
          </cell>
          <cell r="J333">
            <v>400000</v>
          </cell>
          <cell r="K333">
            <v>1800725</v>
          </cell>
          <cell r="L333">
            <v>10</v>
          </cell>
        </row>
        <row r="334">
          <cell r="D334" t="str">
            <v>RUSNALDI</v>
          </cell>
          <cell r="E334" t="str">
            <v>AWAK 2</v>
          </cell>
          <cell r="F334" t="str">
            <v>4110100747163</v>
          </cell>
          <cell r="G334" t="str">
            <v>CIMB NIAGA</v>
          </cell>
          <cell r="H334" t="str">
            <v>PADANG</v>
          </cell>
          <cell r="I334">
            <v>1400725</v>
          </cell>
          <cell r="J334">
            <v>400000</v>
          </cell>
          <cell r="K334">
            <v>1800725</v>
          </cell>
          <cell r="L334">
            <v>16</v>
          </cell>
        </row>
        <row r="335">
          <cell r="D335" t="str">
            <v>SARMAN</v>
          </cell>
          <cell r="E335" t="str">
            <v>AWAK 2</v>
          </cell>
          <cell r="F335" t="str">
            <v>4110100898168</v>
          </cell>
          <cell r="G335" t="str">
            <v>CIMB NIAGA</v>
          </cell>
          <cell r="H335" t="str">
            <v>PADANG</v>
          </cell>
          <cell r="I335">
            <v>1400725</v>
          </cell>
          <cell r="J335">
            <v>400000</v>
          </cell>
          <cell r="K335">
            <v>1800725</v>
          </cell>
          <cell r="L335">
            <v>23</v>
          </cell>
        </row>
        <row r="336">
          <cell r="D336" t="str">
            <v>SATRIA TAFSIR HERU</v>
          </cell>
          <cell r="E336" t="str">
            <v>AWAK 2</v>
          </cell>
          <cell r="F336" t="str">
            <v>4110100705161</v>
          </cell>
          <cell r="G336" t="str">
            <v>CIMB NIAGA</v>
          </cell>
          <cell r="H336" t="str">
            <v>PADANG</v>
          </cell>
          <cell r="I336">
            <v>1400725</v>
          </cell>
          <cell r="J336">
            <v>400000</v>
          </cell>
          <cell r="K336">
            <v>1800725</v>
          </cell>
          <cell r="L336">
            <v>22</v>
          </cell>
        </row>
        <row r="337">
          <cell r="D337" t="str">
            <v>SEPRIADI</v>
          </cell>
          <cell r="E337" t="str">
            <v>AWAK 2</v>
          </cell>
          <cell r="F337" t="str">
            <v>703342566300</v>
          </cell>
          <cell r="G337" t="str">
            <v>CIMB NIAGA</v>
          </cell>
          <cell r="H337" t="str">
            <v>PADANG</v>
          </cell>
          <cell r="I337">
            <v>1400725</v>
          </cell>
          <cell r="J337">
            <v>400000</v>
          </cell>
          <cell r="K337">
            <v>1800725</v>
          </cell>
          <cell r="L337">
            <v>23</v>
          </cell>
        </row>
        <row r="338">
          <cell r="D338" t="str">
            <v>SUHERMAN</v>
          </cell>
          <cell r="E338" t="str">
            <v>AWAK 2</v>
          </cell>
          <cell r="F338" t="str">
            <v>4110100978162</v>
          </cell>
          <cell r="G338" t="str">
            <v>CIMB NIAGA</v>
          </cell>
          <cell r="H338" t="str">
            <v>PADANG</v>
          </cell>
          <cell r="I338">
            <v>1400725</v>
          </cell>
          <cell r="J338">
            <v>400000</v>
          </cell>
          <cell r="K338">
            <v>1800725</v>
          </cell>
          <cell r="L338">
            <v>23</v>
          </cell>
        </row>
        <row r="339">
          <cell r="D339" t="str">
            <v>SURYADI</v>
          </cell>
          <cell r="E339" t="str">
            <v>AWAK 2</v>
          </cell>
          <cell r="F339" t="str">
            <v>4110100903167</v>
          </cell>
          <cell r="G339" t="str">
            <v>CIMB NIAGA</v>
          </cell>
          <cell r="H339" t="str">
            <v>PADANG</v>
          </cell>
          <cell r="I339">
            <v>1400725</v>
          </cell>
          <cell r="J339">
            <v>400000</v>
          </cell>
          <cell r="K339">
            <v>1800725</v>
          </cell>
          <cell r="L339">
            <v>25</v>
          </cell>
        </row>
        <row r="340">
          <cell r="D340" t="str">
            <v>SYAFRIAL</v>
          </cell>
          <cell r="E340" t="str">
            <v>AWAK 2</v>
          </cell>
          <cell r="F340" t="str">
            <v>4110101027168</v>
          </cell>
          <cell r="G340" t="str">
            <v>CIMB NIAGA</v>
          </cell>
          <cell r="H340" t="str">
            <v>PADANG</v>
          </cell>
          <cell r="I340">
            <v>1400725</v>
          </cell>
          <cell r="J340">
            <v>400000</v>
          </cell>
          <cell r="K340">
            <v>1800725</v>
          </cell>
          <cell r="L340">
            <v>22</v>
          </cell>
        </row>
        <row r="341">
          <cell r="D341" t="str">
            <v>SYAHRUL</v>
          </cell>
          <cell r="E341" t="str">
            <v>AWAK 2</v>
          </cell>
          <cell r="F341" t="str">
            <v>4110100803163</v>
          </cell>
          <cell r="G341" t="str">
            <v>CIMB NIAGA</v>
          </cell>
          <cell r="H341" t="str">
            <v>PADANG</v>
          </cell>
          <cell r="I341">
            <v>1400725</v>
          </cell>
          <cell r="J341">
            <v>400000</v>
          </cell>
          <cell r="K341">
            <v>1800725</v>
          </cell>
          <cell r="L341">
            <v>19</v>
          </cell>
        </row>
        <row r="342">
          <cell r="D342" t="str">
            <v>SYAMSIR</v>
          </cell>
          <cell r="E342" t="str">
            <v>AWAK 2</v>
          </cell>
          <cell r="F342" t="str">
            <v>4110101004160</v>
          </cell>
          <cell r="G342" t="str">
            <v>CIMB NIAGA</v>
          </cell>
          <cell r="H342" t="str">
            <v>PADANG</v>
          </cell>
          <cell r="I342">
            <v>1400725</v>
          </cell>
          <cell r="J342">
            <v>400000</v>
          </cell>
          <cell r="K342">
            <v>1800725</v>
          </cell>
          <cell r="L342">
            <v>19</v>
          </cell>
        </row>
        <row r="343">
          <cell r="D343" t="str">
            <v>TONI ASKA PUTRA</v>
          </cell>
          <cell r="E343" t="str">
            <v>AWAK 2</v>
          </cell>
          <cell r="F343" t="str">
            <v>4110101484166</v>
          </cell>
          <cell r="G343" t="str">
            <v>CIMB NIAGA</v>
          </cell>
          <cell r="H343" t="str">
            <v>PADANG</v>
          </cell>
          <cell r="I343">
            <v>1400725</v>
          </cell>
          <cell r="J343">
            <v>400000</v>
          </cell>
          <cell r="K343">
            <v>1800725</v>
          </cell>
          <cell r="L343">
            <v>21</v>
          </cell>
        </row>
        <row r="344">
          <cell r="D344" t="str">
            <v>TRI RAMA YUDI</v>
          </cell>
          <cell r="E344" t="str">
            <v>AWAK 2</v>
          </cell>
          <cell r="F344" t="str">
            <v>4110100815160</v>
          </cell>
          <cell r="G344" t="str">
            <v>CIMB NIAGA</v>
          </cell>
          <cell r="H344" t="str">
            <v>PADANG</v>
          </cell>
          <cell r="I344">
            <v>1400725</v>
          </cell>
          <cell r="J344">
            <v>400000</v>
          </cell>
          <cell r="K344">
            <v>1800725</v>
          </cell>
          <cell r="L344">
            <v>19</v>
          </cell>
        </row>
        <row r="345">
          <cell r="D345" t="str">
            <v>VICTORI</v>
          </cell>
          <cell r="E345" t="str">
            <v>AWAK 2</v>
          </cell>
          <cell r="F345" t="str">
            <v>4110100943167</v>
          </cell>
          <cell r="G345" t="str">
            <v>CIMB NIAGA</v>
          </cell>
          <cell r="H345" t="str">
            <v>PADANG</v>
          </cell>
          <cell r="I345">
            <v>1400725</v>
          </cell>
          <cell r="J345">
            <v>400000</v>
          </cell>
          <cell r="K345">
            <v>1800725</v>
          </cell>
          <cell r="L345">
            <v>25</v>
          </cell>
        </row>
        <row r="346">
          <cell r="D346" t="str">
            <v>WAWAN MEITRIADI</v>
          </cell>
          <cell r="E346" t="str">
            <v>AWAK 2</v>
          </cell>
          <cell r="F346" t="str">
            <v>703342897800</v>
          </cell>
          <cell r="G346" t="str">
            <v>CIMB NIAGA</v>
          </cell>
          <cell r="H346" t="str">
            <v>PADANG</v>
          </cell>
          <cell r="I346">
            <v>1400725</v>
          </cell>
          <cell r="J346">
            <v>400000</v>
          </cell>
          <cell r="K346">
            <v>1800725</v>
          </cell>
          <cell r="L346">
            <v>22</v>
          </cell>
        </row>
        <row r="347">
          <cell r="D347" t="str">
            <v>WENDRA EFENDI</v>
          </cell>
          <cell r="E347" t="str">
            <v>AWAK 2</v>
          </cell>
          <cell r="F347" t="str">
            <v>4110100779160</v>
          </cell>
          <cell r="G347" t="str">
            <v>CIMB NIAGA</v>
          </cell>
          <cell r="H347" t="str">
            <v>PADANG</v>
          </cell>
          <cell r="I347">
            <v>1400725</v>
          </cell>
          <cell r="J347">
            <v>400000</v>
          </cell>
          <cell r="K347">
            <v>1800725</v>
          </cell>
          <cell r="L347">
            <v>6</v>
          </cell>
        </row>
        <row r="348">
          <cell r="D348" t="str">
            <v>WENDRIZAL</v>
          </cell>
          <cell r="E348" t="str">
            <v>AWAK 2</v>
          </cell>
          <cell r="F348" t="str">
            <v>4110101051167</v>
          </cell>
          <cell r="G348" t="str">
            <v>CIMB NIAGA</v>
          </cell>
          <cell r="H348" t="str">
            <v>PADANG</v>
          </cell>
          <cell r="I348">
            <v>1400725</v>
          </cell>
          <cell r="J348">
            <v>400000</v>
          </cell>
          <cell r="K348">
            <v>1800725</v>
          </cell>
          <cell r="L348">
            <v>19</v>
          </cell>
        </row>
        <row r="349">
          <cell r="D349" t="str">
            <v>WIDI ASRI DONDI</v>
          </cell>
          <cell r="E349" t="str">
            <v>AWAK 2</v>
          </cell>
          <cell r="F349" t="str">
            <v>4110100988167</v>
          </cell>
          <cell r="G349" t="str">
            <v>CIMB NIAGA</v>
          </cell>
          <cell r="H349" t="str">
            <v>PADANG</v>
          </cell>
          <cell r="I349">
            <v>1400725</v>
          </cell>
          <cell r="J349">
            <v>400000</v>
          </cell>
          <cell r="K349">
            <v>1800725</v>
          </cell>
          <cell r="L349">
            <v>23</v>
          </cell>
        </row>
        <row r="350">
          <cell r="D350" t="str">
            <v>WINDRIANSYAH</v>
          </cell>
          <cell r="E350" t="str">
            <v>AWAK 2</v>
          </cell>
          <cell r="F350" t="str">
            <v>4110100916160</v>
          </cell>
          <cell r="G350" t="str">
            <v>CIMB NIAGA</v>
          </cell>
          <cell r="H350" t="str">
            <v>PADANG</v>
          </cell>
          <cell r="I350">
            <v>1400725</v>
          </cell>
          <cell r="J350">
            <v>400000</v>
          </cell>
          <cell r="K350">
            <v>1800725</v>
          </cell>
          <cell r="L350">
            <v>21</v>
          </cell>
        </row>
        <row r="351">
          <cell r="D351" t="str">
            <v>YOGA APRIYETNO</v>
          </cell>
          <cell r="E351" t="str">
            <v>AWAK 2</v>
          </cell>
          <cell r="F351" t="str">
            <v>703342998700</v>
          </cell>
          <cell r="G351" t="str">
            <v>CIMB NIAGA</v>
          </cell>
          <cell r="H351" t="str">
            <v>PADANG</v>
          </cell>
          <cell r="I351">
            <v>1400725</v>
          </cell>
          <cell r="J351">
            <v>400000</v>
          </cell>
          <cell r="K351">
            <v>1800725</v>
          </cell>
          <cell r="L351">
            <v>23</v>
          </cell>
        </row>
        <row r="352">
          <cell r="D352" t="str">
            <v>YOSATRIA</v>
          </cell>
          <cell r="E352" t="str">
            <v>AWAK 2</v>
          </cell>
          <cell r="F352" t="str">
            <v>4110100855160</v>
          </cell>
          <cell r="G352" t="str">
            <v>CIMB NIAGA</v>
          </cell>
          <cell r="H352" t="str">
            <v>PADANG</v>
          </cell>
          <cell r="I352">
            <v>1400725</v>
          </cell>
          <cell r="J352">
            <v>400000</v>
          </cell>
          <cell r="K352">
            <v>1800725</v>
          </cell>
          <cell r="L352">
            <v>0</v>
          </cell>
        </row>
        <row r="353">
          <cell r="D353" t="str">
            <v>YOZI PUTRA</v>
          </cell>
          <cell r="E353" t="str">
            <v>AWAK 2</v>
          </cell>
          <cell r="F353" t="str">
            <v>4110100856166</v>
          </cell>
          <cell r="G353" t="str">
            <v>CIMB NIAGA</v>
          </cell>
          <cell r="H353" t="str">
            <v>PADANG</v>
          </cell>
          <cell r="I353">
            <v>1400725</v>
          </cell>
          <cell r="J353">
            <v>400000</v>
          </cell>
          <cell r="K353">
            <v>1800725</v>
          </cell>
          <cell r="L353">
            <v>21</v>
          </cell>
        </row>
        <row r="354">
          <cell r="D354" t="str">
            <v>YUDIANSYAH</v>
          </cell>
          <cell r="E354" t="str">
            <v>AWAK 2</v>
          </cell>
          <cell r="F354" t="str">
            <v>4110101476163</v>
          </cell>
          <cell r="G354" t="str">
            <v>CIMB NIAGA</v>
          </cell>
          <cell r="H354" t="str">
            <v>PADANG</v>
          </cell>
          <cell r="I354">
            <v>1400725</v>
          </cell>
          <cell r="J354">
            <v>400000</v>
          </cell>
          <cell r="K354">
            <v>1800725</v>
          </cell>
          <cell r="L354">
            <v>13</v>
          </cell>
        </row>
        <row r="355">
          <cell r="D355" t="str">
            <v>YULIZA MARTA EVENDI</v>
          </cell>
          <cell r="E355" t="str">
            <v>AWAK 2</v>
          </cell>
          <cell r="F355" t="str">
            <v>4110100752168</v>
          </cell>
          <cell r="G355" t="str">
            <v>CIMB NIAGA</v>
          </cell>
          <cell r="H355" t="str">
            <v>PADANG</v>
          </cell>
          <cell r="I355">
            <v>1400725</v>
          </cell>
          <cell r="J355">
            <v>400000</v>
          </cell>
          <cell r="K355">
            <v>1800725</v>
          </cell>
          <cell r="L355">
            <v>20</v>
          </cell>
        </row>
        <row r="356">
          <cell r="D356" t="str">
            <v>YURNAL DIRMAN</v>
          </cell>
          <cell r="E356" t="str">
            <v>AWAK 2</v>
          </cell>
          <cell r="F356" t="str">
            <v>4110100750166</v>
          </cell>
          <cell r="G356" t="str">
            <v>CIMB NIAGA</v>
          </cell>
          <cell r="H356" t="str">
            <v>PADANG</v>
          </cell>
          <cell r="I356">
            <v>1400725</v>
          </cell>
          <cell r="J356">
            <v>400000</v>
          </cell>
          <cell r="K356">
            <v>1800725</v>
          </cell>
          <cell r="L356">
            <v>14</v>
          </cell>
        </row>
        <row r="357">
          <cell r="D357" t="str">
            <v>ZAITUL RAHMAN EKO</v>
          </cell>
          <cell r="E357" t="str">
            <v>AWAK 2</v>
          </cell>
          <cell r="F357" t="str">
            <v>4110100849169</v>
          </cell>
          <cell r="G357" t="str">
            <v>CIMB NIAGA</v>
          </cell>
          <cell r="H357" t="str">
            <v>PADANG</v>
          </cell>
          <cell r="I357">
            <v>1400725</v>
          </cell>
          <cell r="J357">
            <v>400000</v>
          </cell>
          <cell r="K357">
            <v>1800725</v>
          </cell>
          <cell r="L357">
            <v>23</v>
          </cell>
        </row>
        <row r="358">
          <cell r="D358" t="str">
            <v>ZETRA YUDHI ANTONI</v>
          </cell>
          <cell r="E358" t="str">
            <v>AWAK 2</v>
          </cell>
          <cell r="F358" t="str">
            <v>703343040600</v>
          </cell>
          <cell r="G358" t="str">
            <v>CIMB NIAGA</v>
          </cell>
          <cell r="H358" t="str">
            <v>PADANG</v>
          </cell>
          <cell r="I358">
            <v>1400725</v>
          </cell>
          <cell r="J358">
            <v>400000</v>
          </cell>
          <cell r="K358">
            <v>1800725</v>
          </cell>
          <cell r="L358">
            <v>24</v>
          </cell>
        </row>
        <row r="359">
          <cell r="D359" t="str">
            <v>ZIKRI IMANDA</v>
          </cell>
          <cell r="E359" t="str">
            <v>AWAK 2</v>
          </cell>
          <cell r="F359" t="str">
            <v>703342919900</v>
          </cell>
          <cell r="G359" t="str">
            <v>CIMB NIAGA</v>
          </cell>
          <cell r="H359" t="str">
            <v>PADANG</v>
          </cell>
          <cell r="I359">
            <v>1400725</v>
          </cell>
          <cell r="J359">
            <v>400000</v>
          </cell>
          <cell r="K359">
            <v>1800725</v>
          </cell>
          <cell r="L359">
            <v>25</v>
          </cell>
        </row>
        <row r="360">
          <cell r="D360" t="str">
            <v>ZULFIKAR</v>
          </cell>
          <cell r="E360" t="str">
            <v>AWAK 2</v>
          </cell>
          <cell r="F360" t="str">
            <v>4110101482164</v>
          </cell>
          <cell r="G360" t="str">
            <v>CIMB NIAGA</v>
          </cell>
          <cell r="H360" t="str">
            <v>PADANG</v>
          </cell>
          <cell r="I360">
            <v>1400725</v>
          </cell>
          <cell r="J360">
            <v>400000</v>
          </cell>
          <cell r="K360">
            <v>1800725</v>
          </cell>
          <cell r="L360">
            <v>22</v>
          </cell>
        </row>
        <row r="361">
          <cell r="D361" t="str">
            <v>ABDURRAHMAN</v>
          </cell>
          <cell r="E361" t="str">
            <v>AWAK 2</v>
          </cell>
          <cell r="F361">
            <v>0</v>
          </cell>
          <cell r="G361">
            <v>0</v>
          </cell>
          <cell r="H361" t="str">
            <v>PADANG</v>
          </cell>
          <cell r="I361">
            <v>1400725</v>
          </cell>
          <cell r="J361">
            <v>400000</v>
          </cell>
          <cell r="K361">
            <v>1800725</v>
          </cell>
          <cell r="L361">
            <v>24</v>
          </cell>
        </row>
        <row r="362">
          <cell r="D362" t="str">
            <v>ANDI INDRA FILO</v>
          </cell>
          <cell r="E362" t="str">
            <v>AWAK 2</v>
          </cell>
          <cell r="F362" t="str">
            <v>703876197400</v>
          </cell>
          <cell r="G362" t="str">
            <v>CIMB NIAGA</v>
          </cell>
          <cell r="H362" t="str">
            <v>PADANG</v>
          </cell>
          <cell r="I362">
            <v>1400725</v>
          </cell>
          <cell r="J362">
            <v>400000</v>
          </cell>
          <cell r="K362">
            <v>1800725</v>
          </cell>
          <cell r="L362">
            <v>24</v>
          </cell>
        </row>
        <row r="363">
          <cell r="D363" t="str">
            <v>ANDRE PUTRA</v>
          </cell>
          <cell r="E363" t="str">
            <v>AWAK 2</v>
          </cell>
          <cell r="F363" t="str">
            <v>703874590200</v>
          </cell>
          <cell r="G363" t="str">
            <v>CIMB NIAGA</v>
          </cell>
          <cell r="H363" t="str">
            <v>PADANG</v>
          </cell>
          <cell r="I363">
            <v>1400725</v>
          </cell>
          <cell r="J363">
            <v>400000</v>
          </cell>
          <cell r="K363">
            <v>1800725</v>
          </cell>
          <cell r="L363">
            <v>24</v>
          </cell>
        </row>
        <row r="364">
          <cell r="D364" t="str">
            <v>ARDI CHANDRA</v>
          </cell>
          <cell r="E364" t="str">
            <v>AWAK 2</v>
          </cell>
          <cell r="F364" t="str">
            <v>703874327700</v>
          </cell>
          <cell r="G364" t="str">
            <v>CIMB NIAGA</v>
          </cell>
          <cell r="H364" t="str">
            <v>PADANG</v>
          </cell>
          <cell r="I364">
            <v>1400725</v>
          </cell>
          <cell r="J364">
            <v>400000</v>
          </cell>
          <cell r="K364">
            <v>1800725</v>
          </cell>
          <cell r="L364">
            <v>24</v>
          </cell>
        </row>
        <row r="365">
          <cell r="D365" t="str">
            <v>ARI FADILA</v>
          </cell>
          <cell r="E365" t="str">
            <v>AWAK 2</v>
          </cell>
          <cell r="F365" t="str">
            <v>703874717000</v>
          </cell>
          <cell r="G365" t="str">
            <v>CIMB NIAGA</v>
          </cell>
          <cell r="H365" t="str">
            <v>PADANG</v>
          </cell>
          <cell r="I365">
            <v>1400725</v>
          </cell>
          <cell r="J365">
            <v>400000</v>
          </cell>
          <cell r="K365">
            <v>1800725</v>
          </cell>
          <cell r="L365">
            <v>24</v>
          </cell>
        </row>
        <row r="366">
          <cell r="D366" t="str">
            <v>ARIEF SUKMAN DEDI</v>
          </cell>
          <cell r="E366" t="str">
            <v>AWAK 2</v>
          </cell>
          <cell r="F366" t="str">
            <v>703874845800</v>
          </cell>
          <cell r="G366" t="str">
            <v>CIMB NIAGA</v>
          </cell>
          <cell r="H366" t="str">
            <v>PADANG</v>
          </cell>
          <cell r="I366">
            <v>1400725</v>
          </cell>
          <cell r="J366">
            <v>400000</v>
          </cell>
          <cell r="K366">
            <v>1800725</v>
          </cell>
          <cell r="L366">
            <v>24</v>
          </cell>
        </row>
        <row r="367">
          <cell r="D367" t="str">
            <v>BENI SUSANTO</v>
          </cell>
          <cell r="E367" t="str">
            <v>AWAK 2</v>
          </cell>
          <cell r="F367" t="str">
            <v>703873928800</v>
          </cell>
          <cell r="G367" t="str">
            <v>CIMB NIAGA</v>
          </cell>
          <cell r="H367" t="str">
            <v>PADANG</v>
          </cell>
          <cell r="I367">
            <v>1400725</v>
          </cell>
          <cell r="J367">
            <v>400000</v>
          </cell>
          <cell r="K367">
            <v>1800725</v>
          </cell>
          <cell r="L367">
            <v>24</v>
          </cell>
        </row>
        <row r="368">
          <cell r="D368" t="str">
            <v>DEPRI CANDRA</v>
          </cell>
          <cell r="E368" t="str">
            <v>AWAK 2</v>
          </cell>
          <cell r="F368" t="str">
            <v>703874695900</v>
          </cell>
          <cell r="G368" t="str">
            <v>CIMB NIAGA</v>
          </cell>
          <cell r="H368" t="str">
            <v>PADANG</v>
          </cell>
          <cell r="I368">
            <v>1400725</v>
          </cell>
          <cell r="J368">
            <v>400000</v>
          </cell>
          <cell r="K368">
            <v>1800725</v>
          </cell>
          <cell r="L368">
            <v>24</v>
          </cell>
        </row>
        <row r="369">
          <cell r="D369" t="str">
            <v>DONI SYAFRI</v>
          </cell>
          <cell r="E369" t="str">
            <v>AWAK 2</v>
          </cell>
          <cell r="F369" t="str">
            <v>703875077400</v>
          </cell>
          <cell r="G369" t="str">
            <v>CIMB NIAGA</v>
          </cell>
          <cell r="H369" t="str">
            <v>PADANG</v>
          </cell>
          <cell r="I369">
            <v>1400725</v>
          </cell>
          <cell r="J369">
            <v>400000</v>
          </cell>
          <cell r="K369">
            <v>1800725</v>
          </cell>
          <cell r="L369">
            <v>24</v>
          </cell>
        </row>
        <row r="370">
          <cell r="D370" t="str">
            <v>DONNY AGUSTUS</v>
          </cell>
          <cell r="E370" t="str">
            <v>AWAK 2</v>
          </cell>
          <cell r="F370" t="str">
            <v>703877950900</v>
          </cell>
          <cell r="G370" t="str">
            <v>CIMB NIAGA</v>
          </cell>
          <cell r="H370" t="str">
            <v>PADANG</v>
          </cell>
          <cell r="I370">
            <v>1400725</v>
          </cell>
          <cell r="J370">
            <v>400000</v>
          </cell>
          <cell r="K370">
            <v>1800725</v>
          </cell>
          <cell r="L370">
            <v>24</v>
          </cell>
        </row>
        <row r="371">
          <cell r="D371" t="str">
            <v>FADHILLAH FAHLEVI</v>
          </cell>
          <cell r="E371" t="str">
            <v>AWAK 2</v>
          </cell>
          <cell r="F371">
            <v>0</v>
          </cell>
          <cell r="G371">
            <v>0</v>
          </cell>
          <cell r="H371" t="str">
            <v>PADANG</v>
          </cell>
          <cell r="I371">
            <v>1400725</v>
          </cell>
          <cell r="J371">
            <v>400000</v>
          </cell>
          <cell r="K371">
            <v>1800725</v>
          </cell>
          <cell r="L371">
            <v>24</v>
          </cell>
        </row>
        <row r="372">
          <cell r="D372" t="str">
            <v>FADHLIL AZIM</v>
          </cell>
          <cell r="E372" t="str">
            <v>AWAK 2</v>
          </cell>
          <cell r="F372" t="str">
            <v>703875439600</v>
          </cell>
          <cell r="G372" t="str">
            <v>CIMB NIAGA</v>
          </cell>
          <cell r="H372" t="str">
            <v>PADANG</v>
          </cell>
          <cell r="I372">
            <v>1400725</v>
          </cell>
          <cell r="J372">
            <v>400000</v>
          </cell>
          <cell r="K372">
            <v>1800725</v>
          </cell>
          <cell r="L372">
            <v>24</v>
          </cell>
        </row>
        <row r="373">
          <cell r="D373" t="str">
            <v>FAJRI ASDI</v>
          </cell>
          <cell r="E373" t="str">
            <v>AWAK 2</v>
          </cell>
          <cell r="F373" t="str">
            <v>703874519000</v>
          </cell>
          <cell r="G373" t="str">
            <v>CIMB NIAGA</v>
          </cell>
          <cell r="H373" t="str">
            <v>PADANG</v>
          </cell>
          <cell r="I373">
            <v>1400725</v>
          </cell>
          <cell r="J373">
            <v>400000</v>
          </cell>
          <cell r="K373">
            <v>1800725</v>
          </cell>
          <cell r="L373">
            <v>24</v>
          </cell>
        </row>
        <row r="374">
          <cell r="D374" t="str">
            <v>FEBRI DEWARNA</v>
          </cell>
          <cell r="E374" t="str">
            <v>AWAK 2</v>
          </cell>
          <cell r="F374" t="str">
            <v>703874622800</v>
          </cell>
          <cell r="G374" t="str">
            <v>CIMB NIAGA</v>
          </cell>
          <cell r="H374" t="str">
            <v>PADANG</v>
          </cell>
          <cell r="I374">
            <v>1400725</v>
          </cell>
          <cell r="J374">
            <v>400000</v>
          </cell>
          <cell r="K374">
            <v>1800725</v>
          </cell>
          <cell r="L374">
            <v>24</v>
          </cell>
        </row>
        <row r="375">
          <cell r="D375" t="str">
            <v>FREDI OKTAFARID</v>
          </cell>
          <cell r="E375" t="str">
            <v>AWAK 2</v>
          </cell>
          <cell r="F375" t="str">
            <v>703874451700</v>
          </cell>
          <cell r="G375" t="str">
            <v>CIMB NIAGA</v>
          </cell>
          <cell r="H375" t="str">
            <v>PADANG</v>
          </cell>
          <cell r="I375">
            <v>1400725</v>
          </cell>
          <cell r="J375">
            <v>400000</v>
          </cell>
          <cell r="K375">
            <v>1800725</v>
          </cell>
          <cell r="L375">
            <v>24</v>
          </cell>
        </row>
        <row r="376">
          <cell r="D376" t="str">
            <v>GUFRON</v>
          </cell>
          <cell r="E376" t="str">
            <v>AWAK 2</v>
          </cell>
          <cell r="F376" t="str">
            <v>703876112400</v>
          </cell>
          <cell r="G376" t="str">
            <v>CIMB NIAGA</v>
          </cell>
          <cell r="H376" t="str">
            <v>PADANG</v>
          </cell>
          <cell r="I376">
            <v>1400725</v>
          </cell>
          <cell r="J376">
            <v>400000</v>
          </cell>
          <cell r="K376">
            <v>1800725</v>
          </cell>
          <cell r="L376">
            <v>24</v>
          </cell>
        </row>
        <row r="377">
          <cell r="D377" t="str">
            <v>GUSLIM</v>
          </cell>
          <cell r="E377" t="str">
            <v>AWAK 2</v>
          </cell>
          <cell r="F377" t="str">
            <v>703875123800</v>
          </cell>
          <cell r="G377" t="str">
            <v>CIMB NIAGA</v>
          </cell>
          <cell r="H377" t="str">
            <v>PADANG</v>
          </cell>
          <cell r="I377">
            <v>1400725</v>
          </cell>
          <cell r="J377">
            <v>400000</v>
          </cell>
          <cell r="K377">
            <v>1800725</v>
          </cell>
          <cell r="L377">
            <v>24</v>
          </cell>
        </row>
        <row r="378">
          <cell r="D378" t="str">
            <v>HARYANTO</v>
          </cell>
          <cell r="E378" t="str">
            <v>AWAK 2</v>
          </cell>
          <cell r="F378" t="str">
            <v>703874126100</v>
          </cell>
          <cell r="G378" t="str">
            <v>CIMB NIAGA</v>
          </cell>
          <cell r="H378" t="str">
            <v>PADANG</v>
          </cell>
          <cell r="I378">
            <v>1400725</v>
          </cell>
          <cell r="J378">
            <v>400000</v>
          </cell>
          <cell r="K378">
            <v>1800725</v>
          </cell>
          <cell r="L378">
            <v>24</v>
          </cell>
        </row>
        <row r="379">
          <cell r="D379" t="str">
            <v>HENDRA</v>
          </cell>
          <cell r="E379" t="str">
            <v>AWAK 2</v>
          </cell>
          <cell r="F379" t="str">
            <v>703876156200</v>
          </cell>
          <cell r="G379" t="str">
            <v>CIMB NIAGA</v>
          </cell>
          <cell r="H379" t="str">
            <v>PADANG</v>
          </cell>
          <cell r="I379">
            <v>1400725</v>
          </cell>
          <cell r="J379">
            <v>400000</v>
          </cell>
          <cell r="K379">
            <v>1800725</v>
          </cell>
          <cell r="L379">
            <v>24</v>
          </cell>
        </row>
        <row r="380">
          <cell r="D380" t="str">
            <v>HENDRA MARJONI</v>
          </cell>
          <cell r="E380" t="str">
            <v>AWAK 2</v>
          </cell>
          <cell r="F380" t="str">
            <v>703875180200</v>
          </cell>
          <cell r="G380" t="str">
            <v>CIMB NIAGA</v>
          </cell>
          <cell r="H380" t="str">
            <v>PADANG</v>
          </cell>
          <cell r="I380">
            <v>1400725</v>
          </cell>
          <cell r="J380">
            <v>400000</v>
          </cell>
          <cell r="K380">
            <v>1800725</v>
          </cell>
          <cell r="L380">
            <v>24</v>
          </cell>
        </row>
        <row r="381">
          <cell r="D381" t="str">
            <v>INDRA DONI</v>
          </cell>
          <cell r="E381" t="str">
            <v>AWAK 2</v>
          </cell>
          <cell r="F381" t="str">
            <v>703876230700</v>
          </cell>
          <cell r="G381" t="str">
            <v>CIMB NIAGA</v>
          </cell>
          <cell r="H381" t="str">
            <v>PADANG</v>
          </cell>
          <cell r="I381">
            <v>1400725</v>
          </cell>
          <cell r="J381">
            <v>400000</v>
          </cell>
          <cell r="K381">
            <v>1800725</v>
          </cell>
          <cell r="L381">
            <v>24</v>
          </cell>
        </row>
        <row r="382">
          <cell r="D382" t="str">
            <v>INDRA RUSLAN</v>
          </cell>
          <cell r="E382" t="str">
            <v>AWAK 2</v>
          </cell>
          <cell r="F382" t="str">
            <v>703876271900</v>
          </cell>
          <cell r="G382" t="str">
            <v>CIMB NIAGA</v>
          </cell>
          <cell r="H382" t="str">
            <v>PADANG</v>
          </cell>
          <cell r="I382">
            <v>1400725</v>
          </cell>
          <cell r="J382">
            <v>400000</v>
          </cell>
          <cell r="K382">
            <v>1800725</v>
          </cell>
          <cell r="L382">
            <v>24</v>
          </cell>
        </row>
        <row r="383">
          <cell r="D383" t="str">
            <v>LUKI FERNANDO</v>
          </cell>
          <cell r="E383" t="str">
            <v>AWAK 2</v>
          </cell>
          <cell r="F383" t="str">
            <v>703874759400</v>
          </cell>
          <cell r="G383" t="str">
            <v>CIMB NIAGA</v>
          </cell>
          <cell r="H383" t="str">
            <v>PADANG</v>
          </cell>
          <cell r="I383">
            <v>1400725</v>
          </cell>
          <cell r="J383">
            <v>400000</v>
          </cell>
          <cell r="K383">
            <v>1800725</v>
          </cell>
          <cell r="L383">
            <v>24</v>
          </cell>
        </row>
        <row r="384">
          <cell r="D384" t="str">
            <v>MUHAMMAD BERLIAN</v>
          </cell>
          <cell r="E384" t="str">
            <v>AWAK 2</v>
          </cell>
          <cell r="F384">
            <v>0</v>
          </cell>
          <cell r="G384">
            <v>0</v>
          </cell>
          <cell r="H384" t="str">
            <v>PADANG</v>
          </cell>
          <cell r="I384">
            <v>1400725</v>
          </cell>
          <cell r="J384">
            <v>400000</v>
          </cell>
          <cell r="K384">
            <v>1800725</v>
          </cell>
          <cell r="L384">
            <v>24</v>
          </cell>
        </row>
        <row r="385">
          <cell r="D385" t="str">
            <v>NICO DARLINOS</v>
          </cell>
          <cell r="E385" t="str">
            <v>AWAK 2</v>
          </cell>
          <cell r="F385" t="str">
            <v>703874818900</v>
          </cell>
          <cell r="G385" t="str">
            <v>CIMB NIAGA</v>
          </cell>
          <cell r="H385" t="str">
            <v>PADANG</v>
          </cell>
          <cell r="I385">
            <v>1400725</v>
          </cell>
          <cell r="J385">
            <v>400000</v>
          </cell>
          <cell r="K385">
            <v>1800725</v>
          </cell>
          <cell r="L385">
            <v>24</v>
          </cell>
        </row>
        <row r="386">
          <cell r="D386" t="str">
            <v>RAHMAT HIDAYAT</v>
          </cell>
          <cell r="E386" t="str">
            <v>AWAK 2</v>
          </cell>
          <cell r="F386" t="str">
            <v>703875005500</v>
          </cell>
          <cell r="G386" t="str">
            <v>CIMB NIAGA</v>
          </cell>
          <cell r="H386" t="str">
            <v>PADANG</v>
          </cell>
          <cell r="I386">
            <v>1400725</v>
          </cell>
          <cell r="J386">
            <v>400000</v>
          </cell>
          <cell r="K386">
            <v>1800725</v>
          </cell>
          <cell r="L386">
            <v>24</v>
          </cell>
        </row>
        <row r="387">
          <cell r="D387" t="str">
            <v>RENDI MAI VENDRA</v>
          </cell>
          <cell r="E387" t="str">
            <v>AWAK 2</v>
          </cell>
          <cell r="F387" t="str">
            <v>703874877700</v>
          </cell>
          <cell r="G387" t="str">
            <v>CIMB NIAGA</v>
          </cell>
          <cell r="H387" t="str">
            <v>PADANG</v>
          </cell>
          <cell r="I387">
            <v>1400725</v>
          </cell>
          <cell r="J387">
            <v>400000</v>
          </cell>
          <cell r="K387">
            <v>1800725</v>
          </cell>
          <cell r="L387">
            <v>24</v>
          </cell>
        </row>
        <row r="388">
          <cell r="D388" t="str">
            <v>RENDI RULIANTON</v>
          </cell>
          <cell r="E388" t="str">
            <v>AWAK 2</v>
          </cell>
          <cell r="F388" t="str">
            <v>703874873900</v>
          </cell>
          <cell r="G388" t="str">
            <v>CIMB NIAGA</v>
          </cell>
          <cell r="H388" t="str">
            <v>PADANG</v>
          </cell>
          <cell r="I388">
            <v>1400725</v>
          </cell>
          <cell r="J388">
            <v>400000</v>
          </cell>
          <cell r="K388">
            <v>1800725</v>
          </cell>
          <cell r="L388">
            <v>24</v>
          </cell>
        </row>
        <row r="389">
          <cell r="D389" t="str">
            <v>REVI YANDRI</v>
          </cell>
          <cell r="E389" t="str">
            <v>AWAK 2</v>
          </cell>
          <cell r="F389" t="str">
            <v>703875209700</v>
          </cell>
          <cell r="G389" t="str">
            <v>CIMB NIAGA</v>
          </cell>
          <cell r="H389" t="str">
            <v>PADANG</v>
          </cell>
          <cell r="I389">
            <v>1400725</v>
          </cell>
          <cell r="J389">
            <v>400000</v>
          </cell>
          <cell r="K389">
            <v>1800725</v>
          </cell>
          <cell r="L389">
            <v>24</v>
          </cell>
        </row>
        <row r="390">
          <cell r="D390" t="str">
            <v>RIHAN HIDAYAT</v>
          </cell>
          <cell r="E390" t="str">
            <v>AWAK 2</v>
          </cell>
          <cell r="F390" t="str">
            <v>703874583300</v>
          </cell>
          <cell r="G390" t="str">
            <v>CIMB NIAGA</v>
          </cell>
          <cell r="H390" t="str">
            <v>PADANG</v>
          </cell>
          <cell r="I390">
            <v>1400725</v>
          </cell>
          <cell r="J390">
            <v>400000</v>
          </cell>
          <cell r="K390">
            <v>1800725</v>
          </cell>
          <cell r="L390">
            <v>24</v>
          </cell>
        </row>
        <row r="391">
          <cell r="D391" t="str">
            <v>RIKI TRI SAPUTRA</v>
          </cell>
          <cell r="E391" t="str">
            <v>AWAK 2</v>
          </cell>
          <cell r="F391" t="str">
            <v>703874726300</v>
          </cell>
          <cell r="G391" t="str">
            <v>CIMB NIAGA</v>
          </cell>
          <cell r="H391" t="str">
            <v>PADANG</v>
          </cell>
          <cell r="I391">
            <v>1400725</v>
          </cell>
          <cell r="J391">
            <v>400000</v>
          </cell>
          <cell r="K391">
            <v>1800725</v>
          </cell>
          <cell r="L391">
            <v>24</v>
          </cell>
        </row>
        <row r="392">
          <cell r="D392" t="str">
            <v>RIO TRISNO</v>
          </cell>
          <cell r="E392" t="str">
            <v>AWAK 2</v>
          </cell>
          <cell r="F392" t="str">
            <v>703874376000</v>
          </cell>
          <cell r="G392" t="str">
            <v>CIMB NIAGA</v>
          </cell>
          <cell r="H392" t="str">
            <v>PADANG</v>
          </cell>
          <cell r="I392">
            <v>1400725</v>
          </cell>
          <cell r="J392">
            <v>400000</v>
          </cell>
          <cell r="K392">
            <v>1800725</v>
          </cell>
          <cell r="L392">
            <v>24</v>
          </cell>
        </row>
        <row r="393">
          <cell r="D393" t="str">
            <v>RONNY JECSON</v>
          </cell>
          <cell r="E393" t="str">
            <v>AWAK 2</v>
          </cell>
          <cell r="F393" t="str">
            <v>703875299200</v>
          </cell>
          <cell r="G393" t="str">
            <v>CIMB NIAGA</v>
          </cell>
          <cell r="H393" t="str">
            <v>PADANG</v>
          </cell>
          <cell r="I393">
            <v>1400725</v>
          </cell>
          <cell r="J393">
            <v>400000</v>
          </cell>
          <cell r="K393">
            <v>1800725</v>
          </cell>
          <cell r="L393">
            <v>24</v>
          </cell>
        </row>
        <row r="394">
          <cell r="D394" t="str">
            <v>SYAFRIADI</v>
          </cell>
          <cell r="E394" t="str">
            <v>AWAK 2</v>
          </cell>
          <cell r="F394" t="str">
            <v>703874938600</v>
          </cell>
          <cell r="G394" t="str">
            <v>CIMB NIAGA</v>
          </cell>
          <cell r="H394" t="str">
            <v>PADANG</v>
          </cell>
          <cell r="I394">
            <v>1400725</v>
          </cell>
          <cell r="J394">
            <v>400000</v>
          </cell>
          <cell r="K394">
            <v>1800725</v>
          </cell>
          <cell r="L394">
            <v>24</v>
          </cell>
        </row>
        <row r="395">
          <cell r="D395" t="str">
            <v>SYAFRIKO PUTRA</v>
          </cell>
          <cell r="E395" t="str">
            <v>AWAK 2</v>
          </cell>
          <cell r="F395" t="str">
            <v>703874926700</v>
          </cell>
          <cell r="G395" t="str">
            <v>CIMB NIAGA</v>
          </cell>
          <cell r="H395" t="str">
            <v>PADANG</v>
          </cell>
          <cell r="I395">
            <v>1400725</v>
          </cell>
          <cell r="J395">
            <v>400000</v>
          </cell>
          <cell r="K395">
            <v>1800725</v>
          </cell>
          <cell r="L395">
            <v>24</v>
          </cell>
        </row>
        <row r="396">
          <cell r="D396" t="str">
            <v>TAUFIK OEMAR</v>
          </cell>
          <cell r="E396" t="str">
            <v>AWAK 2</v>
          </cell>
          <cell r="F396">
            <v>0</v>
          </cell>
          <cell r="G396">
            <v>0</v>
          </cell>
          <cell r="H396" t="str">
            <v>PADANG</v>
          </cell>
          <cell r="I396">
            <v>1400725</v>
          </cell>
          <cell r="J396">
            <v>400000</v>
          </cell>
          <cell r="K396">
            <v>1800725</v>
          </cell>
          <cell r="L396">
            <v>24</v>
          </cell>
        </row>
        <row r="397">
          <cell r="D397" t="str">
            <v>VELTRI WANTO</v>
          </cell>
          <cell r="E397" t="str">
            <v>AWAK 2</v>
          </cell>
          <cell r="F397" t="str">
            <v>703878008000</v>
          </cell>
          <cell r="G397" t="str">
            <v>CIMB NIAGA</v>
          </cell>
          <cell r="H397" t="str">
            <v>PADANG</v>
          </cell>
          <cell r="I397">
            <v>1400725</v>
          </cell>
          <cell r="J397">
            <v>400000</v>
          </cell>
          <cell r="K397">
            <v>1800725</v>
          </cell>
          <cell r="L397">
            <v>24</v>
          </cell>
        </row>
        <row r="398">
          <cell r="D398" t="str">
            <v>YOGA FERNANDO</v>
          </cell>
          <cell r="E398" t="str">
            <v>AWAK 2</v>
          </cell>
          <cell r="F398" t="str">
            <v>703876036500</v>
          </cell>
          <cell r="G398" t="str">
            <v>CIMB NIAGA</v>
          </cell>
          <cell r="H398" t="str">
            <v>PADANG</v>
          </cell>
          <cell r="I398">
            <v>1400725</v>
          </cell>
          <cell r="J398">
            <v>400000</v>
          </cell>
          <cell r="K398">
            <v>1800725</v>
          </cell>
          <cell r="L398">
            <v>24</v>
          </cell>
        </row>
        <row r="399">
          <cell r="D399" t="str">
            <v>YULIASNEDI</v>
          </cell>
          <cell r="E399" t="str">
            <v>AWAK 2</v>
          </cell>
          <cell r="F399" t="str">
            <v>703876071500</v>
          </cell>
          <cell r="G399" t="str">
            <v>CIMB NIAGA</v>
          </cell>
          <cell r="H399" t="str">
            <v>PADANG</v>
          </cell>
          <cell r="I399">
            <v>1400725</v>
          </cell>
          <cell r="J399">
            <v>400000</v>
          </cell>
          <cell r="K399">
            <v>1800725</v>
          </cell>
          <cell r="L399">
            <v>24</v>
          </cell>
        </row>
        <row r="400">
          <cell r="D400" t="str">
            <v>YUNALDI</v>
          </cell>
          <cell r="E400" t="str">
            <v>AWAK 2</v>
          </cell>
          <cell r="F400" t="str">
            <v>703875298000</v>
          </cell>
          <cell r="G400" t="str">
            <v>CIMB NIAGA</v>
          </cell>
          <cell r="H400" t="str">
            <v>PADANG</v>
          </cell>
          <cell r="I400">
            <v>1400725</v>
          </cell>
          <cell r="J400">
            <v>400000</v>
          </cell>
          <cell r="K400">
            <v>1800725</v>
          </cell>
          <cell r="L400">
            <v>24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GAJI KARYAWAN"/>
      <sheetName val="REKAP POTONGAN"/>
    </sheetNames>
    <sheetDataSet>
      <sheetData sheetId="0">
        <row r="7">
          <cell r="D7" t="str">
            <v>ANDI SUHANDI</v>
          </cell>
          <cell r="E7" t="str">
            <v>PWS. UTAMA</v>
          </cell>
          <cell r="F7" t="str">
            <v>1130005458090</v>
          </cell>
        </row>
        <row r="8">
          <cell r="D8" t="str">
            <v>AL ANDRIS</v>
          </cell>
          <cell r="E8" t="str">
            <v>KOOR. LAPANGAN</v>
          </cell>
          <cell r="F8" t="str">
            <v>4110100911160</v>
          </cell>
        </row>
        <row r="9">
          <cell r="D9" t="str">
            <v>ALIMUDIN</v>
          </cell>
          <cell r="E9" t="str">
            <v>KOOR. LAPANGAN</v>
          </cell>
          <cell r="F9" t="str">
            <v>4110100999168</v>
          </cell>
        </row>
        <row r="10">
          <cell r="D10" t="str">
            <v>ANGERAGO ZAI</v>
          </cell>
          <cell r="E10" t="str">
            <v>KOOR. LAPANGAN</v>
          </cell>
          <cell r="F10" t="str">
            <v>4110101031167</v>
          </cell>
        </row>
        <row r="11">
          <cell r="D11" t="str">
            <v>BUCHORI MUSLIM</v>
          </cell>
          <cell r="E11" t="str">
            <v>IT CHAMPION</v>
          </cell>
          <cell r="F11" t="str">
            <v>4110100734160</v>
          </cell>
        </row>
        <row r="12">
          <cell r="D12" t="str">
            <v>BUDI CHANDRA</v>
          </cell>
          <cell r="E12" t="str">
            <v>KOOR. LAPANGAN</v>
          </cell>
          <cell r="F12" t="str">
            <v>4110100701167</v>
          </cell>
        </row>
        <row r="13">
          <cell r="D13" t="str">
            <v>DEVI GUSTIA PRATAMA</v>
          </cell>
          <cell r="E13" t="str">
            <v>ADM. MEKANIK</v>
          </cell>
          <cell r="F13" t="str">
            <v>4110100787163</v>
          </cell>
        </row>
        <row r="14">
          <cell r="D14" t="str">
            <v>DEWI SAPUTRI</v>
          </cell>
          <cell r="E14" t="str">
            <v>ADM QHSSE</v>
          </cell>
          <cell r="F14" t="str">
            <v>4110100739160</v>
          </cell>
        </row>
        <row r="15">
          <cell r="D15" t="str">
            <v>DONRIKLES</v>
          </cell>
          <cell r="E15" t="str">
            <v>MEKANIK</v>
          </cell>
          <cell r="F15" t="str">
            <v>4110100714160</v>
          </cell>
        </row>
        <row r="16">
          <cell r="D16" t="str">
            <v>ERMANSYAH</v>
          </cell>
          <cell r="E16" t="str">
            <v>OB</v>
          </cell>
          <cell r="F16" t="str">
            <v>4110100735166</v>
          </cell>
        </row>
        <row r="17">
          <cell r="D17" t="str">
            <v>FADRI FEBRIAN</v>
          </cell>
          <cell r="E17" t="str">
            <v>RITASE</v>
          </cell>
          <cell r="F17" t="str">
            <v>4110100716162</v>
          </cell>
        </row>
        <row r="18">
          <cell r="D18" t="str">
            <v>FEBI WAHYUDI</v>
          </cell>
          <cell r="E18" t="str">
            <v>ASS. HSE</v>
          </cell>
          <cell r="F18" t="str">
            <v>4110101757161</v>
          </cell>
        </row>
        <row r="19">
          <cell r="D19" t="str">
            <v>FERIYADI</v>
          </cell>
          <cell r="E19" t="str">
            <v>DISPACHER</v>
          </cell>
          <cell r="F19" t="str">
            <v>4110100703169</v>
          </cell>
        </row>
        <row r="20">
          <cell r="D20" t="str">
            <v>FITRI DEWI</v>
          </cell>
          <cell r="E20" t="str">
            <v>ADM UMUM &amp; HRD</v>
          </cell>
          <cell r="F20" t="str">
            <v>4110100904163</v>
          </cell>
        </row>
        <row r="21">
          <cell r="D21" t="str">
            <v>FITRIA MELANI</v>
          </cell>
          <cell r="E21" t="str">
            <v>Adm. CS</v>
          </cell>
          <cell r="F21" t="str">
            <v>4110101081162</v>
          </cell>
        </row>
        <row r="22">
          <cell r="D22" t="str">
            <v>GENDA ABDI PUTRA</v>
          </cell>
          <cell r="E22" t="str">
            <v>MEKANIK</v>
          </cell>
          <cell r="F22" t="str">
            <v>8590100008169</v>
          </cell>
        </row>
        <row r="23">
          <cell r="D23" t="str">
            <v>GUSNEDI</v>
          </cell>
          <cell r="E23" t="str">
            <v>ASS. QQ</v>
          </cell>
          <cell r="F23" t="str">
            <v>4110100806161</v>
          </cell>
        </row>
        <row r="24">
          <cell r="D24" t="str">
            <v>HANDRI</v>
          </cell>
          <cell r="E24" t="str">
            <v>ASS. QQ</v>
          </cell>
          <cell r="F24" t="str">
            <v>4110100800165</v>
          </cell>
        </row>
        <row r="25">
          <cell r="D25" t="str">
            <v>MAEGGEI RICHARD</v>
          </cell>
          <cell r="E25" t="str">
            <v>ASS. QHSSE</v>
          </cell>
          <cell r="F25" t="str">
            <v>4110100685167</v>
          </cell>
        </row>
        <row r="26">
          <cell r="D26" t="str">
            <v>MARDISON</v>
          </cell>
          <cell r="E26" t="str">
            <v>ASS. QQ</v>
          </cell>
          <cell r="F26" t="str">
            <v>4110101073169</v>
          </cell>
        </row>
        <row r="27">
          <cell r="D27" t="str">
            <v>MEGA RESTU</v>
          </cell>
          <cell r="E27" t="str">
            <v>ADM QHSSE</v>
          </cell>
          <cell r="F27" t="str">
            <v>4110100751162</v>
          </cell>
        </row>
        <row r="28">
          <cell r="D28" t="str">
            <v>NOVRIEVENDI</v>
          </cell>
          <cell r="E28" t="str">
            <v>RITASE</v>
          </cell>
          <cell r="F28" t="str">
            <v>4110100813168</v>
          </cell>
        </row>
        <row r="29">
          <cell r="D29" t="str">
            <v>NUSIRWAN</v>
          </cell>
          <cell r="E29" t="str">
            <v>ASS. QQ</v>
          </cell>
          <cell r="F29" t="str">
            <v>4110100864169</v>
          </cell>
        </row>
        <row r="30">
          <cell r="D30" t="str">
            <v>RAHMANILA</v>
          </cell>
          <cell r="E30" t="str">
            <v>QHSE CHAMPION</v>
          </cell>
          <cell r="F30" t="str">
            <v>4110100731162</v>
          </cell>
        </row>
        <row r="31">
          <cell r="D31" t="str">
            <v>RIKO JUNAIDI</v>
          </cell>
          <cell r="E31" t="str">
            <v>KOOR. LAPANGAN</v>
          </cell>
          <cell r="F31" t="str">
            <v>4110100845165</v>
          </cell>
        </row>
        <row r="32">
          <cell r="D32" t="str">
            <v>RIYON SAPUTRA</v>
          </cell>
          <cell r="E32" t="str">
            <v>ASS. QQ</v>
          </cell>
          <cell r="F32" t="str">
            <v>4110100842167</v>
          </cell>
        </row>
        <row r="33">
          <cell r="D33" t="str">
            <v>SITI MEUTIA RAMANDA, SE</v>
          </cell>
          <cell r="E33" t="str">
            <v>KEUANGAN</v>
          </cell>
          <cell r="F33" t="str">
            <v>4110100810160</v>
          </cell>
        </row>
        <row r="34">
          <cell r="D34" t="str">
            <v>VENNI KURNIASARI, ST</v>
          </cell>
          <cell r="E34" t="str">
            <v>DISPACHER</v>
          </cell>
          <cell r="F34" t="str">
            <v>4110100707163</v>
          </cell>
        </row>
        <row r="35">
          <cell r="D35" t="str">
            <v>YELIA SISMONA, S Hut</v>
          </cell>
          <cell r="E35" t="str">
            <v>ADM PAYROLL</v>
          </cell>
          <cell r="F35" t="str">
            <v>4110100883163</v>
          </cell>
        </row>
        <row r="36">
          <cell r="D36" t="str">
            <v>YUSUF MALAY</v>
          </cell>
          <cell r="E36" t="str">
            <v>KOOR. LAPANGAN</v>
          </cell>
          <cell r="F36" t="str">
            <v>4110100984163</v>
          </cell>
        </row>
        <row r="37">
          <cell r="D37" t="str">
            <v>ZAUHARI SALIM</v>
          </cell>
          <cell r="E37" t="str">
            <v>ASS. QQ</v>
          </cell>
          <cell r="F37" t="str">
            <v>4110101487164</v>
          </cell>
        </row>
        <row r="38">
          <cell r="D38" t="str">
            <v>MOLINA SARI CAHYANI</v>
          </cell>
          <cell r="E38" t="str">
            <v>PETUGAS MEDIS</v>
          </cell>
          <cell r="F38" t="str">
            <v>703411119100</v>
          </cell>
        </row>
        <row r="39">
          <cell r="D39" t="str">
            <v>ROMAYA SARI</v>
          </cell>
          <cell r="E39" t="str">
            <v>PETUGAS MEDIS</v>
          </cell>
          <cell r="F39" t="str">
            <v>703408293600</v>
          </cell>
        </row>
        <row r="40">
          <cell r="D40" t="str">
            <v>ZUL SUHERMAN</v>
          </cell>
          <cell r="E40" t="str">
            <v>DRIVER</v>
          </cell>
          <cell r="F40" t="str">
            <v>4110100722163</v>
          </cell>
        </row>
        <row r="42">
          <cell r="D42" t="str">
            <v>ADE FERDIAN</v>
          </cell>
          <cell r="E42" t="str">
            <v>AWAK 1</v>
          </cell>
          <cell r="F42" t="str">
            <v>4110100967161</v>
          </cell>
        </row>
        <row r="43">
          <cell r="D43" t="str">
            <v>ADEK CHANDRA</v>
          </cell>
          <cell r="E43" t="str">
            <v>AWAK 1</v>
          </cell>
          <cell r="F43" t="str">
            <v>4110101043164</v>
          </cell>
        </row>
        <row r="44">
          <cell r="D44" t="str">
            <v>AFRIANDI</v>
          </cell>
          <cell r="E44" t="str">
            <v>AWAK 1</v>
          </cell>
          <cell r="F44" t="str">
            <v>4110100802167</v>
          </cell>
        </row>
        <row r="45">
          <cell r="D45" t="str">
            <v>AFRIJONI</v>
          </cell>
          <cell r="E45" t="str">
            <v>AWAK 1</v>
          </cell>
          <cell r="F45" t="str">
            <v>4110100760161</v>
          </cell>
        </row>
        <row r="46">
          <cell r="D46" t="str">
            <v>AFRIZAL</v>
          </cell>
          <cell r="E46" t="str">
            <v>AWAK 1</v>
          </cell>
          <cell r="F46" t="str">
            <v>4110100932166</v>
          </cell>
        </row>
        <row r="47">
          <cell r="D47" t="str">
            <v>AFRIZAL DATUK</v>
          </cell>
          <cell r="E47" t="str">
            <v>AWAK 1</v>
          </cell>
          <cell r="F47" t="str">
            <v>4110101008164</v>
          </cell>
        </row>
        <row r="48">
          <cell r="D48" t="str">
            <v>AFRIZON</v>
          </cell>
          <cell r="E48" t="str">
            <v>AWAK 1</v>
          </cell>
          <cell r="F48" t="str">
            <v>703721385500</v>
          </cell>
        </row>
        <row r="49">
          <cell r="D49" t="str">
            <v>AFRIZON AA</v>
          </cell>
          <cell r="E49" t="str">
            <v>AWAK 1</v>
          </cell>
          <cell r="F49" t="str">
            <v>703721383100</v>
          </cell>
        </row>
        <row r="50">
          <cell r="D50" t="str">
            <v>AGUNG KURNIAWAN</v>
          </cell>
          <cell r="E50" t="str">
            <v>AWAK 1</v>
          </cell>
          <cell r="F50" t="str">
            <v>4110100768169</v>
          </cell>
        </row>
        <row r="51">
          <cell r="D51" t="str">
            <v>AGUSNEDI</v>
          </cell>
          <cell r="E51" t="str">
            <v>AWAK 1</v>
          </cell>
          <cell r="F51" t="str">
            <v>4110100925169</v>
          </cell>
        </row>
        <row r="52">
          <cell r="D52" t="str">
            <v>ALAM IRWANDI</v>
          </cell>
          <cell r="E52" t="str">
            <v>AWAK 1</v>
          </cell>
          <cell r="F52" t="str">
            <v>4110101000166</v>
          </cell>
        </row>
        <row r="53">
          <cell r="D53" t="str">
            <v>ALAM TANJUNG</v>
          </cell>
          <cell r="E53" t="str">
            <v>AWAK 1</v>
          </cell>
          <cell r="F53" t="str">
            <v>4110100890160</v>
          </cell>
        </row>
        <row r="54">
          <cell r="D54" t="str">
            <v>ALBERTO VALENTINO</v>
          </cell>
          <cell r="E54" t="str">
            <v>AWAK 1</v>
          </cell>
          <cell r="F54" t="str">
            <v>4110100833168</v>
          </cell>
        </row>
        <row r="55">
          <cell r="D55" t="str">
            <v>ALDI CHAN</v>
          </cell>
          <cell r="E55" t="str">
            <v>AWAK 1</v>
          </cell>
          <cell r="F55" t="str">
            <v>4110100902161</v>
          </cell>
        </row>
        <row r="56">
          <cell r="D56" t="str">
            <v>ALEK CANDRA</v>
          </cell>
          <cell r="E56" t="str">
            <v>AWAK 1</v>
          </cell>
          <cell r="F56" t="str">
            <v>4110100829169</v>
          </cell>
        </row>
        <row r="57">
          <cell r="D57" t="str">
            <v>ALI USMAN</v>
          </cell>
          <cell r="E57" t="str">
            <v>AWAK 1</v>
          </cell>
          <cell r="F57" t="str">
            <v>4110100798164</v>
          </cell>
        </row>
        <row r="58">
          <cell r="D58" t="str">
            <v>ALMARTIUS</v>
          </cell>
          <cell r="E58" t="str">
            <v>AWAK 1</v>
          </cell>
          <cell r="F58" t="str">
            <v>4110100933162</v>
          </cell>
        </row>
        <row r="59">
          <cell r="D59" t="str">
            <v>AMRIZAL</v>
          </cell>
          <cell r="E59" t="str">
            <v>AWAK 1</v>
          </cell>
          <cell r="F59" t="str">
            <v>4110100764165</v>
          </cell>
        </row>
        <row r="60">
          <cell r="D60" t="str">
            <v>ANAS MALIK</v>
          </cell>
          <cell r="E60" t="str">
            <v>AWAK 1</v>
          </cell>
          <cell r="F60" t="str">
            <v>4110100915164</v>
          </cell>
        </row>
        <row r="61">
          <cell r="D61" t="str">
            <v>ANDI ASRA</v>
          </cell>
          <cell r="E61" t="str">
            <v>AWAK 1</v>
          </cell>
          <cell r="F61" t="str">
            <v>4110101015161</v>
          </cell>
        </row>
        <row r="62">
          <cell r="D62" t="str">
            <v>ANDO ANDIKO</v>
          </cell>
          <cell r="E62" t="str">
            <v>AWAK 1</v>
          </cell>
          <cell r="F62" t="str">
            <v>4110100791162</v>
          </cell>
        </row>
        <row r="63">
          <cell r="D63" t="str">
            <v>ANDRE WIJAYA</v>
          </cell>
          <cell r="E63" t="str">
            <v>AWAK 1</v>
          </cell>
          <cell r="F63" t="str">
            <v>4110100951160</v>
          </cell>
        </row>
        <row r="64">
          <cell r="D64" t="str">
            <v>ANFIRDAUS</v>
          </cell>
          <cell r="E64" t="str">
            <v>AWAK 1</v>
          </cell>
          <cell r="F64" t="str">
            <v>4110100913162</v>
          </cell>
        </row>
        <row r="65">
          <cell r="D65" t="str">
            <v>ANTHONI</v>
          </cell>
          <cell r="E65" t="str">
            <v>AWAK 1</v>
          </cell>
          <cell r="F65" t="str">
            <v>4110100759160</v>
          </cell>
        </row>
        <row r="66">
          <cell r="D66" t="str">
            <v>ARDISON</v>
          </cell>
          <cell r="E66" t="str">
            <v>AWAK 1</v>
          </cell>
          <cell r="F66" t="str">
            <v>4110100765161</v>
          </cell>
        </row>
        <row r="67">
          <cell r="D67" t="str">
            <v>ARFI PURNAMA</v>
          </cell>
          <cell r="E67" t="str">
            <v>AWAK 1</v>
          </cell>
          <cell r="F67" t="str">
            <v>4110100960169</v>
          </cell>
        </row>
        <row r="68">
          <cell r="D68" t="str">
            <v>ARIS PANAI</v>
          </cell>
          <cell r="E68" t="str">
            <v>AWAK 1</v>
          </cell>
          <cell r="F68" t="str">
            <v>4110101037163</v>
          </cell>
        </row>
        <row r="69">
          <cell r="D69" t="str">
            <v>ARMAN</v>
          </cell>
          <cell r="E69" t="str">
            <v>AWAK 1</v>
          </cell>
          <cell r="F69" t="str">
            <v>4110100832162</v>
          </cell>
        </row>
        <row r="70">
          <cell r="D70" t="str">
            <v>ARMAN. B</v>
          </cell>
          <cell r="E70" t="str">
            <v>AWAK 1</v>
          </cell>
          <cell r="F70" t="str">
            <v>4110100757168</v>
          </cell>
        </row>
        <row r="71">
          <cell r="D71" t="str">
            <v>ASMAR TAMAR</v>
          </cell>
          <cell r="E71" t="str">
            <v>AWAK 1</v>
          </cell>
          <cell r="F71" t="str">
            <v>4110100927161</v>
          </cell>
        </row>
        <row r="72">
          <cell r="D72" t="str">
            <v>ASRI</v>
          </cell>
          <cell r="E72" t="str">
            <v>AWAK 1</v>
          </cell>
          <cell r="F72" t="str">
            <v>4110100998162</v>
          </cell>
        </row>
        <row r="73">
          <cell r="D73" t="str">
            <v>ASWIN</v>
          </cell>
          <cell r="E73" t="str">
            <v>AWAK 1</v>
          </cell>
          <cell r="F73" t="str">
            <v>4110100934168</v>
          </cell>
        </row>
        <row r="74">
          <cell r="D74" t="str">
            <v>BAMBANG HERMANTO</v>
          </cell>
          <cell r="E74" t="str">
            <v>AWAK 1</v>
          </cell>
          <cell r="F74" t="str">
            <v>4110100775166</v>
          </cell>
        </row>
        <row r="75">
          <cell r="D75" t="str">
            <v>BENDINAL</v>
          </cell>
          <cell r="E75" t="str">
            <v>AWAK 1</v>
          </cell>
          <cell r="F75" t="str">
            <v>4110100692164</v>
          </cell>
        </row>
        <row r="76">
          <cell r="D76" t="str">
            <v>BENDRIADI</v>
          </cell>
          <cell r="E76" t="str">
            <v>AWAK 1</v>
          </cell>
          <cell r="F76" t="str">
            <v>4110100824169</v>
          </cell>
        </row>
        <row r="77">
          <cell r="D77" t="str">
            <v>BENI SATRIA</v>
          </cell>
          <cell r="E77" t="str">
            <v>AWAK 1</v>
          </cell>
          <cell r="F77" t="str">
            <v>4110100981165</v>
          </cell>
        </row>
        <row r="78">
          <cell r="D78" t="str">
            <v>BENI YOSEP PUTRA</v>
          </cell>
          <cell r="E78" t="str">
            <v>AWAK 1</v>
          </cell>
          <cell r="F78" t="str">
            <v>4110100693160</v>
          </cell>
        </row>
        <row r="79">
          <cell r="D79" t="str">
            <v>BURHANUDDIN KM</v>
          </cell>
          <cell r="E79" t="str">
            <v>AWAK 1</v>
          </cell>
          <cell r="F79" t="str">
            <v>1110004793770</v>
          </cell>
        </row>
        <row r="80">
          <cell r="D80" t="str">
            <v>BUYUNG ENEK</v>
          </cell>
          <cell r="E80" t="str">
            <v>AWAK 1</v>
          </cell>
          <cell r="F80" t="str">
            <v>4110100907161</v>
          </cell>
        </row>
        <row r="81">
          <cell r="D81" t="str">
            <v>CHANDRA</v>
          </cell>
          <cell r="E81" t="str">
            <v>AWAK 1</v>
          </cell>
          <cell r="F81" t="str">
            <v>4110101041162</v>
          </cell>
        </row>
        <row r="82">
          <cell r="D82" t="str">
            <v>DAMRAN</v>
          </cell>
          <cell r="E82" t="str">
            <v>AWAK 1</v>
          </cell>
          <cell r="F82" t="str">
            <v>4110100743169</v>
          </cell>
        </row>
        <row r="83">
          <cell r="D83" t="str">
            <v>DAPITOS</v>
          </cell>
          <cell r="E83" t="str">
            <v>AWAK 1</v>
          </cell>
          <cell r="F83" t="str">
            <v>4110100923167</v>
          </cell>
        </row>
        <row r="84">
          <cell r="D84" t="str">
            <v>DARUL KAMAL</v>
          </cell>
          <cell r="E84" t="str">
            <v>AWAK 1</v>
          </cell>
          <cell r="F84" t="str">
            <v>4110100886161</v>
          </cell>
        </row>
        <row r="85">
          <cell r="D85" t="str">
            <v>DARWIN</v>
          </cell>
          <cell r="E85" t="str">
            <v>AWAK 1</v>
          </cell>
          <cell r="F85" t="str">
            <v>4110100877162</v>
          </cell>
        </row>
        <row r="86">
          <cell r="D86" t="str">
            <v>DASRIL</v>
          </cell>
          <cell r="E86" t="str">
            <v>AWAK 1</v>
          </cell>
          <cell r="F86" t="str">
            <v>4110100987161</v>
          </cell>
        </row>
        <row r="87">
          <cell r="D87" t="str">
            <v>DEDE PUTRA</v>
          </cell>
          <cell r="E87" t="str">
            <v>AWAK 1</v>
          </cell>
          <cell r="F87" t="str">
            <v>4110101469166</v>
          </cell>
        </row>
        <row r="88">
          <cell r="D88" t="str">
            <v>DEDI AFRIANDI</v>
          </cell>
          <cell r="E88" t="str">
            <v>AWAK 1</v>
          </cell>
          <cell r="F88" t="str">
            <v>4110100738164</v>
          </cell>
        </row>
        <row r="89">
          <cell r="D89" t="str">
            <v>DEDI PUTRA</v>
          </cell>
          <cell r="E89" t="str">
            <v>AWAK 1</v>
          </cell>
          <cell r="F89" t="str">
            <v>5060134519112</v>
          </cell>
        </row>
        <row r="90">
          <cell r="D90" t="str">
            <v>DESMANTO</v>
          </cell>
          <cell r="E90" t="str">
            <v>AWAK 1</v>
          </cell>
          <cell r="F90" t="str">
            <v>4110101013169</v>
          </cell>
        </row>
        <row r="91">
          <cell r="D91" t="str">
            <v>DESWANDI</v>
          </cell>
          <cell r="E91" t="str">
            <v>AWAK 1</v>
          </cell>
          <cell r="F91" t="str">
            <v>4110100788169</v>
          </cell>
        </row>
        <row r="92">
          <cell r="D92" t="str">
            <v>DESYANTO</v>
          </cell>
          <cell r="E92" t="str">
            <v>AWAK 1</v>
          </cell>
          <cell r="F92" t="str">
            <v>4110101071167</v>
          </cell>
        </row>
        <row r="93">
          <cell r="D93" t="str">
            <v>DICKY KURNIAWAN</v>
          </cell>
          <cell r="E93" t="str">
            <v>AWAK 1</v>
          </cell>
          <cell r="F93" t="str">
            <v>4110100993162</v>
          </cell>
        </row>
        <row r="94">
          <cell r="D94" t="str">
            <v>EDISON</v>
          </cell>
          <cell r="E94" t="str">
            <v>AWAK 1</v>
          </cell>
          <cell r="F94" t="str">
            <v>4110100762163</v>
          </cell>
        </row>
        <row r="95">
          <cell r="D95" t="str">
            <v>EFRIANDI</v>
          </cell>
          <cell r="E95" t="str">
            <v>AWAK 1</v>
          </cell>
          <cell r="F95" t="str">
            <v>4110100710166</v>
          </cell>
        </row>
        <row r="96">
          <cell r="D96" t="str">
            <v>ERINAL</v>
          </cell>
          <cell r="E96" t="str">
            <v>AWAK 1</v>
          </cell>
          <cell r="F96" t="str">
            <v>4110100956160</v>
          </cell>
        </row>
        <row r="97">
          <cell r="D97" t="str">
            <v>ERMAN</v>
          </cell>
          <cell r="E97" t="str">
            <v>AWAK 1</v>
          </cell>
          <cell r="F97" t="str">
            <v>4110100873168</v>
          </cell>
        </row>
        <row r="98">
          <cell r="D98" t="str">
            <v>ERMAN (PENGHULU)</v>
          </cell>
          <cell r="E98" t="str">
            <v>AWAK 1</v>
          </cell>
          <cell r="F98" t="str">
            <v>4110101003164</v>
          </cell>
        </row>
        <row r="99">
          <cell r="D99" t="str">
            <v>ERWIN</v>
          </cell>
          <cell r="E99" t="str">
            <v>AWAK 1</v>
          </cell>
          <cell r="F99" t="str">
            <v>4110100776162</v>
          </cell>
        </row>
        <row r="100">
          <cell r="D100" t="str">
            <v>FADLI PRIMA YOLANDA</v>
          </cell>
          <cell r="E100" t="str">
            <v>AWAK 1</v>
          </cell>
          <cell r="F100" t="str">
            <v>4110101017163</v>
          </cell>
        </row>
        <row r="101">
          <cell r="D101" t="str">
            <v>FAUZAN</v>
          </cell>
          <cell r="E101" t="str">
            <v>AWAK 1</v>
          </cell>
          <cell r="F101" t="str">
            <v>4110100825165</v>
          </cell>
        </row>
        <row r="102">
          <cell r="D102" t="str">
            <v>FAUZI</v>
          </cell>
          <cell r="E102" t="str">
            <v>AWAK 1</v>
          </cell>
          <cell r="F102" t="str">
            <v>4110100796162</v>
          </cell>
        </row>
        <row r="103">
          <cell r="D103" t="str">
            <v>FERDI YANTO</v>
          </cell>
          <cell r="E103" t="str">
            <v>AWAK 1</v>
          </cell>
          <cell r="F103" t="str">
            <v>4110101009160</v>
          </cell>
        </row>
        <row r="104">
          <cell r="D104" t="str">
            <v>FIRDAUS</v>
          </cell>
          <cell r="E104" t="str">
            <v>AWAK 1</v>
          </cell>
          <cell r="F104" t="str">
            <v>4110100782163</v>
          </cell>
        </row>
        <row r="105">
          <cell r="D105" t="str">
            <v>FIRMAN</v>
          </cell>
          <cell r="E105" t="str">
            <v>AWAK 1</v>
          </cell>
          <cell r="F105" t="str">
            <v>4110100853168</v>
          </cell>
        </row>
        <row r="106">
          <cell r="D106" t="str">
            <v>FITRIADI</v>
          </cell>
          <cell r="E106" t="str">
            <v>AWAK 1</v>
          </cell>
          <cell r="F106" t="str">
            <v>4110100784165</v>
          </cell>
        </row>
        <row r="107">
          <cell r="D107" t="str">
            <v>GUSRIANTON</v>
          </cell>
          <cell r="E107" t="str">
            <v>AWAK 1</v>
          </cell>
          <cell r="F107" t="str">
            <v>1110005291774</v>
          </cell>
        </row>
        <row r="108">
          <cell r="D108" t="str">
            <v>GUSTIAN</v>
          </cell>
          <cell r="E108" t="str">
            <v>AWAK 1</v>
          </cell>
          <cell r="F108" t="str">
            <v>4110100910164</v>
          </cell>
        </row>
        <row r="109">
          <cell r="D109" t="str">
            <v>GUSTIAR</v>
          </cell>
          <cell r="E109" t="str">
            <v>AWAK 1</v>
          </cell>
          <cell r="F109" t="str">
            <v>4110100850160</v>
          </cell>
        </row>
        <row r="110">
          <cell r="D110" t="str">
            <v>HARI ANDIKO</v>
          </cell>
          <cell r="E110" t="str">
            <v>AWAK 1</v>
          </cell>
          <cell r="F110" t="str">
            <v>4110100769165</v>
          </cell>
        </row>
        <row r="111">
          <cell r="D111" t="str">
            <v>HARRY HARDIAN</v>
          </cell>
          <cell r="E111" t="str">
            <v>AWAK 1</v>
          </cell>
          <cell r="F111" t="str">
            <v>4110100968167</v>
          </cell>
        </row>
        <row r="112">
          <cell r="D112" t="str">
            <v>HENDRA</v>
          </cell>
          <cell r="E112" t="str">
            <v>AWAK 1</v>
          </cell>
          <cell r="F112" t="str">
            <v>4110100781167</v>
          </cell>
        </row>
        <row r="113">
          <cell r="D113" t="str">
            <v>HENDRI BOY</v>
          </cell>
          <cell r="E113" t="str">
            <v>AWAK 1</v>
          </cell>
          <cell r="F113" t="str">
            <v>4110100847167</v>
          </cell>
        </row>
        <row r="114">
          <cell r="D114" t="str">
            <v>HENDRI NOVINDRA</v>
          </cell>
          <cell r="E114" t="str">
            <v>AWAK 1</v>
          </cell>
          <cell r="F114" t="str">
            <v>4110100838168</v>
          </cell>
        </row>
        <row r="115">
          <cell r="D115" t="str">
            <v>HENDRI SUMARDI</v>
          </cell>
          <cell r="E115" t="str">
            <v>AWAK 1</v>
          </cell>
          <cell r="F115" t="str">
            <v>4110100846161</v>
          </cell>
        </row>
        <row r="116">
          <cell r="D116" t="str">
            <v>HENDRIZAL</v>
          </cell>
          <cell r="E116" t="str">
            <v>AWAK 1</v>
          </cell>
          <cell r="F116" t="str">
            <v>4110100929163</v>
          </cell>
        </row>
        <row r="117">
          <cell r="D117" t="str">
            <v>HENDRIZAL (RELIVE )</v>
          </cell>
          <cell r="E117" t="str">
            <v>AWAK 1</v>
          </cell>
          <cell r="F117" t="str">
            <v>4110100926165</v>
          </cell>
        </row>
        <row r="118">
          <cell r="D118" t="str">
            <v>HERMULYADI</v>
          </cell>
          <cell r="E118" t="str">
            <v>AWAK 1</v>
          </cell>
          <cell r="F118" t="str">
            <v>900-00-1503261-9</v>
          </cell>
        </row>
        <row r="119">
          <cell r="D119" t="str">
            <v>IDHAM KHALID</v>
          </cell>
          <cell r="E119" t="str">
            <v>AWAK 1</v>
          </cell>
          <cell r="F119" t="str">
            <v>4110100772168</v>
          </cell>
        </row>
        <row r="120">
          <cell r="D120" t="str">
            <v>IDRIS</v>
          </cell>
          <cell r="E120" t="str">
            <v>AWAK 1</v>
          </cell>
          <cell r="F120" t="str">
            <v>4110100919168</v>
          </cell>
        </row>
        <row r="121">
          <cell r="D121" t="str">
            <v>IKRAR DINATA</v>
          </cell>
          <cell r="E121" t="str">
            <v>AWAK 1</v>
          </cell>
          <cell r="F121" t="str">
            <v>4110100695162</v>
          </cell>
        </row>
        <row r="122">
          <cell r="D122" t="str">
            <v>INDRA PON</v>
          </cell>
          <cell r="E122" t="str">
            <v>AWAK 1</v>
          </cell>
          <cell r="F122" t="str">
            <v>4110100696168</v>
          </cell>
        </row>
        <row r="123">
          <cell r="D123" t="str">
            <v>IR.IMZAL</v>
          </cell>
          <cell r="E123" t="str">
            <v>AWAK 1</v>
          </cell>
          <cell r="F123" t="str">
            <v>4110100770166</v>
          </cell>
        </row>
        <row r="124">
          <cell r="D124" t="str">
            <v>IRFAN SASMITA</v>
          </cell>
          <cell r="E124" t="str">
            <v>AWAK 1</v>
          </cell>
          <cell r="F124" t="str">
            <v>5430102239111</v>
          </cell>
        </row>
        <row r="125">
          <cell r="D125" t="str">
            <v>IRWAN BAHAR</v>
          </cell>
          <cell r="E125" t="str">
            <v>AWAK 1</v>
          </cell>
          <cell r="F125" t="str">
            <v>4110100836166</v>
          </cell>
        </row>
        <row r="126">
          <cell r="D126" t="str">
            <v>ISNALDI</v>
          </cell>
          <cell r="E126" t="str">
            <v>AWAK 1</v>
          </cell>
          <cell r="F126" t="str">
            <v>4110100740161</v>
          </cell>
        </row>
        <row r="127">
          <cell r="D127" t="str">
            <v>JANUAR</v>
          </cell>
          <cell r="E127" t="str">
            <v>AWAK 1</v>
          </cell>
          <cell r="F127" t="str">
            <v>4110100749165</v>
          </cell>
        </row>
        <row r="128">
          <cell r="D128" t="str">
            <v>JASMAN SS</v>
          </cell>
          <cell r="E128" t="str">
            <v>AWAK 1</v>
          </cell>
          <cell r="F128" t="str">
            <v>4110100920169</v>
          </cell>
        </row>
        <row r="129">
          <cell r="D129" t="str">
            <v>JHON KENEDI</v>
          </cell>
          <cell r="E129" t="str">
            <v>AWAK 1</v>
          </cell>
          <cell r="F129" t="str">
            <v>4110100691168</v>
          </cell>
        </row>
        <row r="130">
          <cell r="D130" t="str">
            <v>JHONI HENDRA</v>
          </cell>
          <cell r="E130" t="str">
            <v>AWAK 1</v>
          </cell>
          <cell r="F130" t="str">
            <v>4110100819164</v>
          </cell>
        </row>
        <row r="131">
          <cell r="D131" t="str">
            <v>JHONNANUR</v>
          </cell>
          <cell r="E131" t="str">
            <v>AWAK 1</v>
          </cell>
          <cell r="F131" t="str">
            <v>4110100697164</v>
          </cell>
        </row>
        <row r="132">
          <cell r="D132" t="str">
            <v>JON EFFENDI</v>
          </cell>
          <cell r="E132" t="str">
            <v>AWAK 1</v>
          </cell>
          <cell r="F132" t="str">
            <v>4110100834164</v>
          </cell>
        </row>
        <row r="133">
          <cell r="D133" t="str">
            <v>JON PRIZAL</v>
          </cell>
          <cell r="E133" t="str">
            <v>AWAK 1</v>
          </cell>
          <cell r="F133" t="str">
            <v>4110100835160</v>
          </cell>
        </row>
        <row r="134">
          <cell r="D134" t="str">
            <v>JONERISMAN</v>
          </cell>
          <cell r="E134" t="str">
            <v>AWAK 1</v>
          </cell>
          <cell r="F134" t="str">
            <v>4110100888163</v>
          </cell>
        </row>
        <row r="135">
          <cell r="D135" t="str">
            <v>JONI AKMAL</v>
          </cell>
          <cell r="E135" t="str">
            <v>AWAK 1</v>
          </cell>
          <cell r="F135" t="str">
            <v>4110100789165</v>
          </cell>
        </row>
        <row r="136">
          <cell r="D136" t="str">
            <v>JONI EKA PUTRA</v>
          </cell>
          <cell r="E136" t="str">
            <v>AWAK 1</v>
          </cell>
          <cell r="F136" t="str">
            <v>4110100715166</v>
          </cell>
        </row>
        <row r="137">
          <cell r="D137" t="str">
            <v>JONI INDRA</v>
          </cell>
          <cell r="E137" t="str">
            <v>AWAK 1</v>
          </cell>
          <cell r="F137" t="str">
            <v>4110100891166</v>
          </cell>
        </row>
        <row r="138">
          <cell r="D138" t="str">
            <v>JONNI CAN</v>
          </cell>
          <cell r="E138" t="str">
            <v>AWAK 1</v>
          </cell>
          <cell r="F138" t="str">
            <v>4110100767163</v>
          </cell>
        </row>
        <row r="139">
          <cell r="D139" t="str">
            <v>JUFRIZON</v>
          </cell>
          <cell r="E139" t="str">
            <v>AWAK 1</v>
          </cell>
          <cell r="F139" t="str">
            <v>4110100928167</v>
          </cell>
        </row>
        <row r="140">
          <cell r="D140" t="str">
            <v>JULI IRWANTO</v>
          </cell>
          <cell r="E140" t="str">
            <v>AWAK 1</v>
          </cell>
          <cell r="F140" t="str">
            <v>4110100698160</v>
          </cell>
        </row>
        <row r="141">
          <cell r="D141" t="str">
            <v>JUMAIDI TARIS</v>
          </cell>
          <cell r="E141" t="str">
            <v>AWAK 1</v>
          </cell>
          <cell r="F141" t="str">
            <v>4110100808163</v>
          </cell>
        </row>
        <row r="142">
          <cell r="D142" t="str">
            <v>JUNRIZAL</v>
          </cell>
          <cell r="E142" t="str">
            <v>AWAK 1</v>
          </cell>
          <cell r="F142" t="str">
            <v>4110101066162</v>
          </cell>
        </row>
        <row r="143">
          <cell r="D143" t="str">
            <v>KAFRIZAL</v>
          </cell>
          <cell r="E143" t="str">
            <v>AWAK 1</v>
          </cell>
          <cell r="F143" t="str">
            <v>4110100793164</v>
          </cell>
        </row>
        <row r="144">
          <cell r="D144" t="str">
            <v>KARNEDI</v>
          </cell>
          <cell r="E144" t="str">
            <v>AWAK 1</v>
          </cell>
          <cell r="F144" t="str">
            <v>4110100953162</v>
          </cell>
        </row>
        <row r="145">
          <cell r="D145" t="str">
            <v>LUBIS HENDRI</v>
          </cell>
          <cell r="E145" t="str">
            <v>AWAK 1</v>
          </cell>
          <cell r="F145" t="str">
            <v>4110100861161</v>
          </cell>
        </row>
        <row r="146">
          <cell r="D146" t="str">
            <v>M.KURNIA</v>
          </cell>
          <cell r="E146" t="str">
            <v>AWAK 1</v>
          </cell>
          <cell r="F146" t="str">
            <v>4110101036167</v>
          </cell>
        </row>
        <row r="147">
          <cell r="D147" t="str">
            <v>M.NASIR</v>
          </cell>
          <cell r="E147" t="str">
            <v>AWAK 1</v>
          </cell>
          <cell r="F147" t="str">
            <v>4110101033169</v>
          </cell>
        </row>
        <row r="148">
          <cell r="D148" t="str">
            <v>MAHYU DANIL</v>
          </cell>
          <cell r="E148" t="str">
            <v>AWAK 1</v>
          </cell>
          <cell r="F148" t="str">
            <v>4110101072163</v>
          </cell>
        </row>
        <row r="149">
          <cell r="D149" t="str">
            <v>MAIDONI</v>
          </cell>
          <cell r="E149" t="str">
            <v>AWAK 1</v>
          </cell>
          <cell r="F149" t="str">
            <v>4110101045166</v>
          </cell>
        </row>
        <row r="150">
          <cell r="D150" t="str">
            <v>MAIKAR HENDRI</v>
          </cell>
          <cell r="E150" t="str">
            <v>AWAK 1</v>
          </cell>
          <cell r="F150" t="str">
            <v>4110100706167</v>
          </cell>
        </row>
        <row r="151">
          <cell r="D151" t="str">
            <v>MARDIANTO</v>
          </cell>
          <cell r="E151" t="str">
            <v>AWAK 1</v>
          </cell>
          <cell r="F151" t="str">
            <v>4110100709165</v>
          </cell>
        </row>
        <row r="152">
          <cell r="D152" t="str">
            <v>MARDUS</v>
          </cell>
          <cell r="E152" t="str">
            <v>AWAK 1</v>
          </cell>
          <cell r="F152" t="str">
            <v>4110100887167</v>
          </cell>
        </row>
        <row r="153">
          <cell r="D153" t="str">
            <v>MARTA DENI</v>
          </cell>
          <cell r="E153" t="str">
            <v>AWAK 1</v>
          </cell>
          <cell r="F153" t="str">
            <v>4110100949163</v>
          </cell>
        </row>
        <row r="154">
          <cell r="D154" t="str">
            <v>MARTIN UJANG</v>
          </cell>
          <cell r="E154" t="str">
            <v>AWAK 1</v>
          </cell>
          <cell r="F154" t="str">
            <v>4110101011167</v>
          </cell>
        </row>
        <row r="155">
          <cell r="D155" t="str">
            <v>MASRI</v>
          </cell>
          <cell r="E155" t="str">
            <v>AWAK 1</v>
          </cell>
          <cell r="F155" t="str">
            <v>4110100805165</v>
          </cell>
        </row>
        <row r="156">
          <cell r="D156" t="str">
            <v>MASRIZAL</v>
          </cell>
          <cell r="E156" t="str">
            <v>AWAK 1</v>
          </cell>
          <cell r="F156" t="str">
            <v>1110004787756</v>
          </cell>
        </row>
        <row r="157">
          <cell r="D157" t="str">
            <v>MASRIZAL ( KERNET )</v>
          </cell>
          <cell r="E157" t="str">
            <v>AWAK 1</v>
          </cell>
          <cell r="F157" t="str">
            <v>4110100874164</v>
          </cell>
        </row>
        <row r="158">
          <cell r="D158" t="str">
            <v>MASWANDI</v>
          </cell>
          <cell r="E158" t="str">
            <v>AWAK 1</v>
          </cell>
          <cell r="F158" t="str">
            <v>4110100817162</v>
          </cell>
        </row>
        <row r="159">
          <cell r="D159" t="str">
            <v>MIRWAN</v>
          </cell>
          <cell r="E159" t="str">
            <v>AWAK 1</v>
          </cell>
          <cell r="F159" t="str">
            <v>4110100827167</v>
          </cell>
        </row>
        <row r="160">
          <cell r="D160" t="str">
            <v>MONDRAVENI</v>
          </cell>
          <cell r="E160" t="str">
            <v>AWAK 1</v>
          </cell>
          <cell r="F160" t="str">
            <v>4110102040169</v>
          </cell>
        </row>
        <row r="161">
          <cell r="D161" t="str">
            <v>MUHAMAD JUNAIDI</v>
          </cell>
          <cell r="E161" t="str">
            <v>AWAK 1</v>
          </cell>
          <cell r="F161" t="str">
            <v>4110100799160</v>
          </cell>
        </row>
        <row r="162">
          <cell r="D162" t="str">
            <v>MULYADI</v>
          </cell>
          <cell r="E162" t="str">
            <v>AWAK 1</v>
          </cell>
          <cell r="F162" t="str">
            <v>4110101319167</v>
          </cell>
        </row>
        <row r="163">
          <cell r="D163" t="str">
            <v>NASRUL</v>
          </cell>
          <cell r="E163" t="str">
            <v>AWAK 1</v>
          </cell>
          <cell r="F163" t="str">
            <v>4110101024160</v>
          </cell>
        </row>
        <row r="164">
          <cell r="D164" t="str">
            <v>NASRUL AA</v>
          </cell>
          <cell r="E164" t="str">
            <v>AWAK 1</v>
          </cell>
          <cell r="F164" t="str">
            <v>4110101046162</v>
          </cell>
        </row>
        <row r="165">
          <cell r="D165" t="str">
            <v>NAZAIFUL</v>
          </cell>
          <cell r="E165" t="str">
            <v>AWAK 1</v>
          </cell>
          <cell r="F165" t="str">
            <v>4110100807167</v>
          </cell>
        </row>
        <row r="166">
          <cell r="D166" t="str">
            <v>NOFRISDIANTO</v>
          </cell>
          <cell r="E166" t="str">
            <v>AWAK 1</v>
          </cell>
          <cell r="F166" t="str">
            <v>4110100687169</v>
          </cell>
        </row>
        <row r="167">
          <cell r="D167" t="str">
            <v>NOPRIYANDI</v>
          </cell>
          <cell r="E167" t="str">
            <v>AWAK 1</v>
          </cell>
          <cell r="F167" t="str">
            <v>4110100681163</v>
          </cell>
        </row>
        <row r="168">
          <cell r="D168" t="str">
            <v>NOVIAN GANI</v>
          </cell>
          <cell r="E168" t="str">
            <v>AWAK 1</v>
          </cell>
          <cell r="F168" t="str">
            <v>4110100680167</v>
          </cell>
        </row>
        <row r="169">
          <cell r="D169" t="str">
            <v>NOVIRMAN</v>
          </cell>
          <cell r="E169" t="str">
            <v>AWAK 1</v>
          </cell>
          <cell r="F169" t="str">
            <v>4110101039165</v>
          </cell>
        </row>
        <row r="170">
          <cell r="D170" t="str">
            <v>ONJI DARMAN</v>
          </cell>
          <cell r="E170" t="str">
            <v>AWAK 1</v>
          </cell>
          <cell r="F170" t="str">
            <v>4110100965169</v>
          </cell>
        </row>
        <row r="171">
          <cell r="D171" t="str">
            <v>PARINAS</v>
          </cell>
          <cell r="E171" t="str">
            <v>AWAK 1</v>
          </cell>
          <cell r="F171" t="str">
            <v>4110101010161</v>
          </cell>
        </row>
        <row r="172">
          <cell r="D172" t="str">
            <v>PEBI HERIANTO</v>
          </cell>
          <cell r="E172" t="str">
            <v>AWAK 1</v>
          </cell>
          <cell r="F172" t="str">
            <v>4110100994168</v>
          </cell>
        </row>
        <row r="173">
          <cell r="D173" t="str">
            <v>PUTRA. P</v>
          </cell>
          <cell r="E173" t="str">
            <v>AWAK 1</v>
          </cell>
          <cell r="F173" t="str">
            <v>4110100708169</v>
          </cell>
        </row>
        <row r="174">
          <cell r="D174" t="str">
            <v>RAFI ALAS DAMINA</v>
          </cell>
          <cell r="E174" t="str">
            <v>AWAK 1</v>
          </cell>
          <cell r="F174" t="str">
            <v>4110100677164</v>
          </cell>
        </row>
        <row r="175">
          <cell r="D175" t="str">
            <v>RAFLIADI</v>
          </cell>
          <cell r="E175" t="str">
            <v>AWAK 1</v>
          </cell>
          <cell r="F175" t="str">
            <v>4110100809169</v>
          </cell>
        </row>
        <row r="176">
          <cell r="D176" t="str">
            <v>RAFNEDIANTO</v>
          </cell>
          <cell r="E176" t="str">
            <v>AWAK 1</v>
          </cell>
          <cell r="F176" t="str">
            <v>4110101047168</v>
          </cell>
        </row>
        <row r="177">
          <cell r="D177" t="str">
            <v>RAISMAN</v>
          </cell>
          <cell r="E177" t="str">
            <v>AWAK 1</v>
          </cell>
          <cell r="F177" t="str">
            <v>4110100860165</v>
          </cell>
        </row>
        <row r="178">
          <cell r="D178" t="str">
            <v>RAYHAN</v>
          </cell>
          <cell r="E178" t="str">
            <v>AWAK 1</v>
          </cell>
          <cell r="F178" t="str">
            <v>4110100727163</v>
          </cell>
        </row>
        <row r="179">
          <cell r="D179" t="str">
            <v>REFRA</v>
          </cell>
          <cell r="E179" t="str">
            <v>AWAK 1</v>
          </cell>
          <cell r="F179" t="str">
            <v>4110101020166</v>
          </cell>
        </row>
        <row r="180">
          <cell r="D180" t="str">
            <v>RICHARD ANDERSON</v>
          </cell>
          <cell r="E180" t="str">
            <v>AWAK 1</v>
          </cell>
          <cell r="F180" t="str">
            <v>4110100746167</v>
          </cell>
        </row>
        <row r="181">
          <cell r="D181" t="str">
            <v>RICO RAMANDA</v>
          </cell>
          <cell r="E181" t="str">
            <v>AWAK 1</v>
          </cell>
          <cell r="F181" t="str">
            <v>4110100901165</v>
          </cell>
        </row>
        <row r="182">
          <cell r="D182" t="str">
            <v>RIDWAN CANIAGO</v>
          </cell>
          <cell r="E182" t="str">
            <v>AWAK 1</v>
          </cell>
          <cell r="F182" t="str">
            <v>4110100843163</v>
          </cell>
        </row>
        <row r="183">
          <cell r="D183" t="str">
            <v>RIKO CHANDRA</v>
          </cell>
          <cell r="E183" t="str">
            <v>AWAK 1</v>
          </cell>
          <cell r="F183" t="str">
            <v>4110100863163</v>
          </cell>
        </row>
        <row r="184">
          <cell r="D184" t="str">
            <v>RINALDI</v>
          </cell>
          <cell r="E184" t="str">
            <v>AWAK 1</v>
          </cell>
          <cell r="F184" t="str">
            <v>4110101018169</v>
          </cell>
        </row>
        <row r="185">
          <cell r="D185" t="str">
            <v>RIRI JUNAIDI</v>
          </cell>
          <cell r="E185" t="str">
            <v>AWAK 1</v>
          </cell>
          <cell r="F185" t="str">
            <v>4110100899164</v>
          </cell>
        </row>
        <row r="186">
          <cell r="D186" t="str">
            <v>RISKA YUNILHAM</v>
          </cell>
          <cell r="E186" t="str">
            <v>AWAK 1</v>
          </cell>
          <cell r="F186" t="str">
            <v>4110100694166</v>
          </cell>
        </row>
        <row r="187">
          <cell r="D187" t="str">
            <v>RISMAN</v>
          </cell>
          <cell r="E187" t="str">
            <v>AWAK 1</v>
          </cell>
          <cell r="F187" t="str">
            <v>4110100980169</v>
          </cell>
        </row>
        <row r="188">
          <cell r="D188" t="str">
            <v>RIVALDI</v>
          </cell>
          <cell r="E188" t="str">
            <v>AWAK 1</v>
          </cell>
          <cell r="F188" t="str">
            <v>4110101002168</v>
          </cell>
        </row>
        <row r="189">
          <cell r="D189" t="str">
            <v>ROMI</v>
          </cell>
          <cell r="E189" t="str">
            <v>AWAK 1</v>
          </cell>
          <cell r="F189" t="str">
            <v>4110100841161</v>
          </cell>
        </row>
        <row r="190">
          <cell r="D190" t="str">
            <v>RONI CANDRA</v>
          </cell>
          <cell r="E190" t="str">
            <v>AWAK 1</v>
          </cell>
          <cell r="F190" t="str">
            <v>4110100871166</v>
          </cell>
        </row>
        <row r="191">
          <cell r="D191" t="str">
            <v>RONI SAPRIANTO</v>
          </cell>
          <cell r="E191" t="str">
            <v>AWAK 1</v>
          </cell>
          <cell r="F191" t="str">
            <v>1110004792632</v>
          </cell>
        </row>
        <row r="192">
          <cell r="D192" t="str">
            <v>RONI YBM</v>
          </cell>
          <cell r="E192" t="str">
            <v>AWAK 1</v>
          </cell>
          <cell r="F192" t="str">
            <v>4110100854164</v>
          </cell>
        </row>
        <row r="193">
          <cell r="D193" t="str">
            <v>SADRI</v>
          </cell>
          <cell r="E193" t="str">
            <v>AWAK 1</v>
          </cell>
          <cell r="F193" t="str">
            <v>4110100678160</v>
          </cell>
        </row>
        <row r="194">
          <cell r="D194" t="str">
            <v>SASRA DONI</v>
          </cell>
          <cell r="E194" t="str">
            <v>AWAK 1</v>
          </cell>
          <cell r="F194" t="str">
            <v>4110100804169</v>
          </cell>
        </row>
        <row r="195">
          <cell r="D195" t="str">
            <v>SUDIRMAN</v>
          </cell>
          <cell r="E195" t="str">
            <v>AWAK 1</v>
          </cell>
          <cell r="F195" t="str">
            <v>4110100895160</v>
          </cell>
        </row>
        <row r="196">
          <cell r="D196" t="str">
            <v>SYAFDIMAR</v>
          </cell>
          <cell r="E196" t="str">
            <v>AWAK 1</v>
          </cell>
          <cell r="F196" t="str">
            <v>4110100909163</v>
          </cell>
        </row>
        <row r="197">
          <cell r="D197" t="str">
            <v>SYAFRIL</v>
          </cell>
          <cell r="E197" t="str">
            <v>AWAK 1</v>
          </cell>
          <cell r="F197" t="str">
            <v>4110100839164</v>
          </cell>
        </row>
        <row r="198">
          <cell r="D198" t="str">
            <v>SYAFRIL I</v>
          </cell>
          <cell r="E198" t="str">
            <v>AWAK 1</v>
          </cell>
          <cell r="F198" t="str">
            <v>4110100741167</v>
          </cell>
        </row>
        <row r="199">
          <cell r="D199" t="str">
            <v>SYAFRINAL</v>
          </cell>
          <cell r="E199" t="str">
            <v>AWAK 1</v>
          </cell>
          <cell r="F199" t="str">
            <v>4110100995164</v>
          </cell>
        </row>
        <row r="200">
          <cell r="D200" t="str">
            <v>SYAFRINALDI</v>
          </cell>
          <cell r="E200" t="str">
            <v>AWAK 1</v>
          </cell>
          <cell r="F200" t="str">
            <v>4110100930164</v>
          </cell>
        </row>
        <row r="201">
          <cell r="D201" t="str">
            <v>SYAFRIZAL</v>
          </cell>
          <cell r="E201" t="str">
            <v>AWAK 1</v>
          </cell>
          <cell r="F201" t="str">
            <v>4110101023164</v>
          </cell>
        </row>
        <row r="202">
          <cell r="D202" t="str">
            <v>SYAFRIZAL</v>
          </cell>
          <cell r="E202" t="str">
            <v>AWAK 1</v>
          </cell>
          <cell r="F202" t="str">
            <v>4110100686163</v>
          </cell>
        </row>
        <row r="203">
          <cell r="D203" t="str">
            <v>SYAFRONI</v>
          </cell>
          <cell r="E203" t="str">
            <v>AWAK 1</v>
          </cell>
          <cell r="F203" t="str">
            <v>4110100866161</v>
          </cell>
        </row>
        <row r="204">
          <cell r="D204" t="str">
            <v>SYAHRIAL</v>
          </cell>
          <cell r="E204" t="str">
            <v>AWAK 1</v>
          </cell>
          <cell r="F204" t="str">
            <v>4110101022168</v>
          </cell>
        </row>
        <row r="205">
          <cell r="D205" t="str">
            <v>SYAHRUL.AA</v>
          </cell>
          <cell r="E205" t="str">
            <v>AWAK 1</v>
          </cell>
          <cell r="F205" t="str">
            <v>4110100837162</v>
          </cell>
        </row>
        <row r="206">
          <cell r="D206" t="str">
            <v>SYAHRUL.SS</v>
          </cell>
          <cell r="E206" t="str">
            <v>AWAK 1</v>
          </cell>
          <cell r="F206" t="str">
            <v>4110100822167</v>
          </cell>
        </row>
        <row r="207">
          <cell r="D207" t="str">
            <v>SYAIFUL</v>
          </cell>
          <cell r="E207" t="str">
            <v>AWAK 1</v>
          </cell>
          <cell r="F207" t="str">
            <v>4110100682169</v>
          </cell>
        </row>
        <row r="208">
          <cell r="D208" t="str">
            <v>SYAMSUARDI</v>
          </cell>
          <cell r="E208" t="str">
            <v>AWAK 1</v>
          </cell>
          <cell r="F208" t="str">
            <v>4110100844169</v>
          </cell>
        </row>
        <row r="209">
          <cell r="D209" t="str">
            <v>TOPAN ROJIS</v>
          </cell>
          <cell r="E209" t="str">
            <v>AWAK 1</v>
          </cell>
          <cell r="F209" t="str">
            <v>4110100897162</v>
          </cell>
        </row>
        <row r="210">
          <cell r="D210" t="str">
            <v>TOTO HARTOTO</v>
          </cell>
          <cell r="E210" t="str">
            <v>AWAK 1</v>
          </cell>
          <cell r="F210" t="str">
            <v>4110100780161</v>
          </cell>
        </row>
        <row r="211">
          <cell r="D211" t="str">
            <v>TRIANTO SIREGAR</v>
          </cell>
          <cell r="E211" t="str">
            <v>AWAK 1</v>
          </cell>
          <cell r="F211" t="str">
            <v>4110100961165</v>
          </cell>
        </row>
        <row r="212">
          <cell r="D212" t="str">
            <v>ULNADI JAMUIR</v>
          </cell>
          <cell r="E212" t="str">
            <v>AWAK 1</v>
          </cell>
          <cell r="F212" t="str">
            <v>4110101032163</v>
          </cell>
        </row>
        <row r="213">
          <cell r="D213" t="str">
            <v>URSULA</v>
          </cell>
          <cell r="E213" t="str">
            <v>AWAK 1</v>
          </cell>
          <cell r="F213" t="str">
            <v>4110100723169</v>
          </cell>
        </row>
        <row r="214">
          <cell r="D214" t="str">
            <v>WILYON YUDA .D</v>
          </cell>
          <cell r="E214" t="str">
            <v>AWAK 1</v>
          </cell>
          <cell r="F214" t="str">
            <v>4110100778164</v>
          </cell>
        </row>
        <row r="215">
          <cell r="D215" t="str">
            <v>WINARYO</v>
          </cell>
          <cell r="E215" t="str">
            <v>AWAK 1</v>
          </cell>
          <cell r="F215" t="str">
            <v>4110100754160</v>
          </cell>
        </row>
        <row r="216">
          <cell r="D216" t="str">
            <v>YARMAN</v>
          </cell>
          <cell r="E216" t="str">
            <v>AWAK 1</v>
          </cell>
          <cell r="F216" t="str">
            <v>4110100852162</v>
          </cell>
        </row>
        <row r="217">
          <cell r="D217" t="str">
            <v>YULISMAN</v>
          </cell>
          <cell r="E217" t="str">
            <v>AWAK 1</v>
          </cell>
          <cell r="F217" t="str">
            <v>4110100884169</v>
          </cell>
        </row>
        <row r="218">
          <cell r="D218" t="str">
            <v>YUNAIDI</v>
          </cell>
          <cell r="E218" t="str">
            <v>AWAK 1</v>
          </cell>
          <cell r="F218" t="str">
            <v>4110100900169</v>
          </cell>
        </row>
        <row r="219">
          <cell r="D219" t="str">
            <v>YUNASRI</v>
          </cell>
          <cell r="E219" t="str">
            <v>AWAK 1</v>
          </cell>
          <cell r="F219" t="str">
            <v>4110100882167</v>
          </cell>
        </row>
        <row r="220">
          <cell r="D220" t="str">
            <v>YUPARMAN</v>
          </cell>
          <cell r="E220" t="str">
            <v>AWAK 1</v>
          </cell>
          <cell r="F220" t="str">
            <v>4110100753164</v>
          </cell>
        </row>
        <row r="221">
          <cell r="D221" t="str">
            <v>YURDIWAN</v>
          </cell>
          <cell r="E221" t="str">
            <v>AWAK 1</v>
          </cell>
          <cell r="F221" t="str">
            <v>4110100818168</v>
          </cell>
        </row>
        <row r="222">
          <cell r="D222" t="str">
            <v>ZAMRIADI</v>
          </cell>
          <cell r="E222" t="str">
            <v>AWAK 1</v>
          </cell>
          <cell r="F222" t="str">
            <v>4110100948167</v>
          </cell>
        </row>
        <row r="223">
          <cell r="D223" t="str">
            <v>ZAMRIL</v>
          </cell>
          <cell r="E223" t="str">
            <v>AWAK 1</v>
          </cell>
          <cell r="F223" t="str">
            <v>4110100986165</v>
          </cell>
        </row>
        <row r="224">
          <cell r="D224" t="str">
            <v>ZARMAN PUTRA</v>
          </cell>
          <cell r="E224" t="str">
            <v>AWAK 1</v>
          </cell>
          <cell r="F224" t="str">
            <v>4110100823163</v>
          </cell>
        </row>
        <row r="225">
          <cell r="D225" t="str">
            <v>ZUL FREDI</v>
          </cell>
          <cell r="E225" t="str">
            <v>AWAK 1</v>
          </cell>
          <cell r="F225" t="str">
            <v>4110100821161</v>
          </cell>
        </row>
        <row r="226">
          <cell r="D226" t="str">
            <v>ZULHENDRI</v>
          </cell>
          <cell r="E226" t="str">
            <v>AWAK 1</v>
          </cell>
          <cell r="F226" t="str">
            <v>4110100896166</v>
          </cell>
        </row>
        <row r="227">
          <cell r="D227" t="str">
            <v>ZULKARNAIN</v>
          </cell>
          <cell r="E227" t="str">
            <v>AWAK 1</v>
          </cell>
          <cell r="F227" t="str">
            <v>4110100848163</v>
          </cell>
        </row>
        <row r="228">
          <cell r="D228" t="str">
            <v>ZULKIFLI MELAYU</v>
          </cell>
          <cell r="E228" t="str">
            <v>AWAK 1</v>
          </cell>
          <cell r="F228" t="str">
            <v>4110100820165</v>
          </cell>
        </row>
        <row r="229">
          <cell r="D229" t="str">
            <v>ZUWIRMAN</v>
          </cell>
          <cell r="E229" t="str">
            <v>AWAK 1</v>
          </cell>
          <cell r="F229" t="str">
            <v>4110100921165</v>
          </cell>
        </row>
        <row r="231">
          <cell r="D231" t="str">
            <v>ADE CHANDRA</v>
          </cell>
          <cell r="E231" t="str">
            <v>AWAK 2</v>
          </cell>
          <cell r="F231" t="str">
            <v>4110100724165</v>
          </cell>
        </row>
        <row r="232">
          <cell r="D232" t="str">
            <v>ADE SAPUTRA</v>
          </cell>
          <cell r="E232" t="str">
            <v>AWAK 2</v>
          </cell>
          <cell r="F232" t="str">
            <v>4110100912166</v>
          </cell>
        </row>
        <row r="233">
          <cell r="D233" t="str">
            <v>ADRAMADANI</v>
          </cell>
          <cell r="E233" t="str">
            <v>AWAK 2</v>
          </cell>
          <cell r="F233" t="str">
            <v>4110100797168</v>
          </cell>
        </row>
        <row r="234">
          <cell r="D234" t="str">
            <v>AFRIDON</v>
          </cell>
          <cell r="E234" t="str">
            <v>AWAK 2</v>
          </cell>
          <cell r="F234" t="str">
            <v>4110100918162</v>
          </cell>
        </row>
        <row r="235">
          <cell r="D235" t="str">
            <v>AFRIDON ( KERNET )</v>
          </cell>
          <cell r="E235" t="str">
            <v>AWAK 2</v>
          </cell>
          <cell r="F235" t="str">
            <v>4110100711162</v>
          </cell>
        </row>
        <row r="236">
          <cell r="D236" t="str">
            <v>AFRIZAL</v>
          </cell>
          <cell r="E236" t="str">
            <v>AWAK 2</v>
          </cell>
          <cell r="F236" t="str">
            <v>4110101494161</v>
          </cell>
        </row>
        <row r="237">
          <cell r="D237" t="str">
            <v>AFRIZAL KOTO</v>
          </cell>
          <cell r="E237" t="str">
            <v>AWAK 2</v>
          </cell>
          <cell r="F237" t="str">
            <v>4110101019165</v>
          </cell>
        </row>
        <row r="238">
          <cell r="D238" t="str">
            <v>AGROSNO</v>
          </cell>
          <cell r="E238" t="str">
            <v>AWAK 2</v>
          </cell>
          <cell r="F238" t="str">
            <v>4110100726167</v>
          </cell>
        </row>
        <row r="239">
          <cell r="D239" t="str">
            <v>AIDIL FITRI</v>
          </cell>
          <cell r="E239" t="str">
            <v>AWAK 2</v>
          </cell>
          <cell r="F239" t="str">
            <v>4110100942161</v>
          </cell>
        </row>
        <row r="240">
          <cell r="D240" t="str">
            <v>ALESSANDRO</v>
          </cell>
          <cell r="E240" t="str">
            <v>AWAK 2</v>
          </cell>
          <cell r="F240" t="str">
            <v>4110100990164</v>
          </cell>
        </row>
        <row r="241">
          <cell r="D241" t="str">
            <v>ALI CHANDRA</v>
          </cell>
          <cell r="E241" t="str">
            <v>AWAK 2</v>
          </cell>
          <cell r="F241" t="str">
            <v>4110100761167</v>
          </cell>
        </row>
        <row r="242">
          <cell r="D242" t="str">
            <v>AMRIZAL B</v>
          </cell>
          <cell r="E242" t="str">
            <v>AWAK 2</v>
          </cell>
          <cell r="F242" t="str">
            <v>4110100758164</v>
          </cell>
        </row>
        <row r="243">
          <cell r="D243" t="str">
            <v>ANANTO PRASETYO</v>
          </cell>
          <cell r="E243" t="str">
            <v>AWAK 2</v>
          </cell>
          <cell r="F243" t="str">
            <v>703343043200</v>
          </cell>
        </row>
        <row r="244">
          <cell r="D244" t="str">
            <v>ANDRA FADLI</v>
          </cell>
          <cell r="E244" t="str">
            <v>AWAK 2</v>
          </cell>
          <cell r="F244" t="str">
            <v>4110101491163</v>
          </cell>
        </row>
        <row r="245">
          <cell r="D245" t="str">
            <v>ANTO ASBA PUTRA</v>
          </cell>
          <cell r="E245" t="str">
            <v>AWAK 2</v>
          </cell>
          <cell r="F245" t="str">
            <v>4110100954168</v>
          </cell>
        </row>
        <row r="246">
          <cell r="D246" t="str">
            <v>ARDIYAL</v>
          </cell>
          <cell r="E246" t="str">
            <v>AWAK 2</v>
          </cell>
          <cell r="F246" t="str">
            <v>4110100941165</v>
          </cell>
        </row>
        <row r="247">
          <cell r="D247" t="str">
            <v>ASRUL</v>
          </cell>
          <cell r="E247" t="str">
            <v>AWAK 2</v>
          </cell>
          <cell r="F247" t="str">
            <v>4110100795166</v>
          </cell>
        </row>
        <row r="248">
          <cell r="D248" t="str">
            <v>AZIZURAHMAN</v>
          </cell>
          <cell r="E248" t="str">
            <v>AWAK 2</v>
          </cell>
          <cell r="F248" t="str">
            <v>4110100830160</v>
          </cell>
        </row>
        <row r="249">
          <cell r="D249" t="str">
            <v>BASRIL</v>
          </cell>
          <cell r="E249" t="str">
            <v>AWAK 2</v>
          </cell>
          <cell r="F249" t="str">
            <v>4110101493165</v>
          </cell>
        </row>
        <row r="250">
          <cell r="D250" t="str">
            <v>BASRIZAL</v>
          </cell>
          <cell r="E250" t="str">
            <v>AWAK 2</v>
          </cell>
          <cell r="F250" t="str">
            <v>4110100755166</v>
          </cell>
        </row>
        <row r="251">
          <cell r="D251" t="str">
            <v>BASTIAN</v>
          </cell>
          <cell r="E251" t="str">
            <v>AWAK 2</v>
          </cell>
          <cell r="F251" t="str">
            <v>4110100717168</v>
          </cell>
        </row>
        <row r="252">
          <cell r="D252" t="str">
            <v>BAYU NUMARA</v>
          </cell>
          <cell r="E252" t="str">
            <v>AWAK 2</v>
          </cell>
          <cell r="F252" t="str">
            <v>4110101481168</v>
          </cell>
        </row>
        <row r="253">
          <cell r="D253" t="str">
            <v>BUDI HENDRA</v>
          </cell>
          <cell r="E253" t="str">
            <v>AWAK 2</v>
          </cell>
          <cell r="F253" t="str">
            <v>4110102053162</v>
          </cell>
        </row>
        <row r="254">
          <cell r="D254" t="str">
            <v>CANDRA AMRAN</v>
          </cell>
          <cell r="E254" t="str">
            <v>AWAK 2</v>
          </cell>
          <cell r="F254" t="str">
            <v>4110100906165</v>
          </cell>
        </row>
        <row r="255">
          <cell r="D255" t="str">
            <v>DAVID IKSHAN</v>
          </cell>
          <cell r="E255" t="str">
            <v>AWAK 2</v>
          </cell>
          <cell r="F255" t="str">
            <v>703341397000</v>
          </cell>
        </row>
        <row r="256">
          <cell r="D256" t="str">
            <v>DEFLAN SAPUTRA</v>
          </cell>
          <cell r="E256" t="str">
            <v>AWAK 2</v>
          </cell>
          <cell r="F256" t="str">
            <v>4110101012163</v>
          </cell>
        </row>
        <row r="257">
          <cell r="D257" t="str">
            <v>DEFRI PUTRA</v>
          </cell>
          <cell r="E257" t="str">
            <v>AWAK 2</v>
          </cell>
          <cell r="F257" t="str">
            <v>703342565800</v>
          </cell>
        </row>
        <row r="258">
          <cell r="D258" t="str">
            <v>DELI SAPUTRA</v>
          </cell>
          <cell r="E258" t="str">
            <v>AWAK 2</v>
          </cell>
          <cell r="F258" t="str">
            <v>4110100875160</v>
          </cell>
        </row>
        <row r="259">
          <cell r="D259" t="str">
            <v>DELMANSYAH</v>
          </cell>
          <cell r="E259" t="str">
            <v>AWAK 2</v>
          </cell>
          <cell r="F259" t="str">
            <v>4110101492169</v>
          </cell>
        </row>
        <row r="260">
          <cell r="D260" t="str">
            <v>DELVI HENDRI</v>
          </cell>
          <cell r="E260" t="str">
            <v>AWAK 2</v>
          </cell>
          <cell r="F260" t="str">
            <v>4110100952166</v>
          </cell>
        </row>
        <row r="261">
          <cell r="D261" t="str">
            <v>DODY AFRIANTO</v>
          </cell>
          <cell r="E261" t="str">
            <v>AWAK 2</v>
          </cell>
          <cell r="F261" t="str">
            <v>4110101001162</v>
          </cell>
        </row>
        <row r="262">
          <cell r="D262" t="str">
            <v>DONI WOSMON</v>
          </cell>
          <cell r="E262" t="str">
            <v>AWAK 2</v>
          </cell>
          <cell r="F262" t="str">
            <v>4110101042168</v>
          </cell>
        </row>
        <row r="263">
          <cell r="D263" t="str">
            <v>EDRIYEL</v>
          </cell>
          <cell r="E263" t="str">
            <v>AWAK 2</v>
          </cell>
          <cell r="F263" t="str">
            <v>4110100868163</v>
          </cell>
        </row>
        <row r="264">
          <cell r="D264" t="str">
            <v>ELFIZA SAPUTRA</v>
          </cell>
          <cell r="E264" t="str">
            <v>AWAK 2</v>
          </cell>
          <cell r="F264" t="str">
            <v>4110101475167</v>
          </cell>
        </row>
        <row r="265">
          <cell r="D265" t="str">
            <v>ENDRA BUSRA</v>
          </cell>
          <cell r="E265" t="str">
            <v>AWAK 2</v>
          </cell>
          <cell r="F265" t="str">
            <v>703342510300</v>
          </cell>
        </row>
        <row r="266">
          <cell r="D266" t="str">
            <v>ENGKI PUTRA</v>
          </cell>
          <cell r="E266" t="str">
            <v>AWAK 2</v>
          </cell>
          <cell r="F266" t="str">
            <v>4110100989163</v>
          </cell>
        </row>
        <row r="267">
          <cell r="D267" t="str">
            <v>ERMANSYAH</v>
          </cell>
          <cell r="E267" t="str">
            <v>AWAK 2</v>
          </cell>
          <cell r="F267" t="str">
            <v>4110101479161</v>
          </cell>
        </row>
        <row r="268">
          <cell r="D268" t="str">
            <v>EVI EKA PUTRA</v>
          </cell>
          <cell r="E268" t="str">
            <v>AWAK 2</v>
          </cell>
          <cell r="F268" t="str">
            <v>703234835500</v>
          </cell>
        </row>
        <row r="269">
          <cell r="D269" t="str">
            <v>FEBRI ADI</v>
          </cell>
          <cell r="E269" t="str">
            <v>AWAK 2</v>
          </cell>
          <cell r="F269" t="str">
            <v>4110101468160</v>
          </cell>
        </row>
        <row r="270">
          <cell r="D270" t="str">
            <v>FERLI MARLINDO</v>
          </cell>
          <cell r="E270" t="str">
            <v>AWAK 2</v>
          </cell>
          <cell r="F270" t="str">
            <v>703345693500</v>
          </cell>
        </row>
        <row r="271">
          <cell r="D271" t="str">
            <v>FIKAR DANET</v>
          </cell>
          <cell r="E271" t="str">
            <v>AWAK 2</v>
          </cell>
          <cell r="F271" t="str">
            <v>900-00-1900522-3</v>
          </cell>
        </row>
        <row r="272">
          <cell r="D272" t="str">
            <v>GUSMAN TIO</v>
          </cell>
          <cell r="E272" t="str">
            <v>AWAK 2</v>
          </cell>
          <cell r="F272" t="str">
            <v>4110100962161</v>
          </cell>
        </row>
        <row r="273">
          <cell r="D273" t="str">
            <v>GUSMEDI</v>
          </cell>
          <cell r="E273" t="str">
            <v>AWAK 2</v>
          </cell>
          <cell r="F273" t="str">
            <v>4110100947161</v>
          </cell>
        </row>
        <row r="274">
          <cell r="D274" t="str">
            <v>GUSWANDI</v>
          </cell>
          <cell r="E274" t="str">
            <v>AWAK 2</v>
          </cell>
          <cell r="F274" t="str">
            <v>4110100725161</v>
          </cell>
        </row>
        <row r="275">
          <cell r="D275" t="str">
            <v>HENDRI DONI</v>
          </cell>
          <cell r="E275" t="str">
            <v>AWAK 2</v>
          </cell>
          <cell r="F275" t="str">
            <v>4110100840165</v>
          </cell>
        </row>
        <row r="276">
          <cell r="D276" t="str">
            <v>HENDRIMON</v>
          </cell>
          <cell r="E276" t="str">
            <v>AWAK 2</v>
          </cell>
          <cell r="F276" t="str">
            <v>4110100969163</v>
          </cell>
        </row>
        <row r="277">
          <cell r="D277" t="str">
            <v>HERU HADI GUNA</v>
          </cell>
          <cell r="E277" t="str">
            <v>AWAK 2</v>
          </cell>
          <cell r="F277" t="str">
            <v>4110100996160</v>
          </cell>
        </row>
        <row r="278">
          <cell r="D278" t="str">
            <v>IDDI FIRNANDES</v>
          </cell>
          <cell r="E278" t="str">
            <v>AWAK 2</v>
          </cell>
          <cell r="F278" t="str">
            <v>4110101467164</v>
          </cell>
        </row>
        <row r="279">
          <cell r="D279" t="str">
            <v>ILHAM TANJUNG</v>
          </cell>
          <cell r="E279" t="str">
            <v>AWAK 2</v>
          </cell>
          <cell r="F279" t="str">
            <v>4110100872162</v>
          </cell>
        </row>
        <row r="280">
          <cell r="D280" t="str">
            <v>INDRA</v>
          </cell>
          <cell r="E280" t="str">
            <v>AWAK 2</v>
          </cell>
          <cell r="F280" t="str">
            <v>4110101067168</v>
          </cell>
        </row>
        <row r="281">
          <cell r="D281" t="str">
            <v>INDRA GUNAWAN</v>
          </cell>
          <cell r="E281" t="str">
            <v>AWAK 2</v>
          </cell>
          <cell r="F281" t="str">
            <v>900-00-1519652-1</v>
          </cell>
        </row>
        <row r="282">
          <cell r="D282" t="str">
            <v>INDRA GUSWANTO</v>
          </cell>
          <cell r="E282" t="str">
            <v>AWAK 2</v>
          </cell>
          <cell r="F282" t="str">
            <v>4110100892162</v>
          </cell>
        </row>
        <row r="283">
          <cell r="D283" t="str">
            <v>INDRA JUNAIDI</v>
          </cell>
          <cell r="E283" t="str">
            <v>AWAK 2</v>
          </cell>
          <cell r="F283" t="str">
            <v>4110101477169</v>
          </cell>
        </row>
        <row r="284">
          <cell r="D284" t="str">
            <v>IRFANTOS</v>
          </cell>
          <cell r="E284" t="str">
            <v>AWAK 2</v>
          </cell>
          <cell r="F284" t="str">
            <v>4110100700161</v>
          </cell>
        </row>
        <row r="285">
          <cell r="D285" t="str">
            <v>IRWAN</v>
          </cell>
          <cell r="E285" t="str">
            <v>AWAK 2</v>
          </cell>
          <cell r="F285" t="str">
            <v>4110100814164</v>
          </cell>
        </row>
        <row r="286">
          <cell r="D286" t="str">
            <v>IRWAN SOFA</v>
          </cell>
          <cell r="E286" t="str">
            <v>AWAK 2</v>
          </cell>
          <cell r="F286" t="str">
            <v>4110101061162</v>
          </cell>
        </row>
        <row r="287">
          <cell r="D287" t="str">
            <v>IRWANDI</v>
          </cell>
          <cell r="E287" t="str">
            <v>AWAK 2</v>
          </cell>
          <cell r="F287" t="str">
            <v>4110101470167</v>
          </cell>
        </row>
        <row r="288">
          <cell r="D288" t="str">
            <v>IRWANSAH</v>
          </cell>
          <cell r="E288" t="str">
            <v>AWAK 2</v>
          </cell>
          <cell r="F288" t="str">
            <v>4110100718164</v>
          </cell>
        </row>
        <row r="289">
          <cell r="D289" t="str">
            <v>JAFRIL</v>
          </cell>
          <cell r="E289" t="str">
            <v>AWAK 2</v>
          </cell>
          <cell r="F289" t="str">
            <v>4110100879164</v>
          </cell>
        </row>
        <row r="290">
          <cell r="D290" t="str">
            <v>JAMIROL</v>
          </cell>
          <cell r="E290" t="str">
            <v>AWAK 2</v>
          </cell>
          <cell r="F290" t="str">
            <v>4110100812162</v>
          </cell>
        </row>
        <row r="291">
          <cell r="D291" t="str">
            <v>JASMAN PAP</v>
          </cell>
          <cell r="E291" t="str">
            <v>AWAK 2</v>
          </cell>
          <cell r="F291" t="str">
            <v>4110100885165</v>
          </cell>
        </row>
        <row r="292">
          <cell r="D292" t="str">
            <v>JASRIL</v>
          </cell>
          <cell r="E292" t="str">
            <v>AWAK 2</v>
          </cell>
          <cell r="F292" t="str">
            <v>4110100745161</v>
          </cell>
        </row>
        <row r="293">
          <cell r="D293" t="str">
            <v>JASRUL</v>
          </cell>
          <cell r="E293" t="str">
            <v>AWAK 2</v>
          </cell>
          <cell r="F293" t="str">
            <v>4110100774160</v>
          </cell>
        </row>
        <row r="294">
          <cell r="D294" t="str">
            <v>JEFRIADI</v>
          </cell>
          <cell r="E294" t="str">
            <v>AWAK 2</v>
          </cell>
          <cell r="F294" t="str">
            <v>4110100857162</v>
          </cell>
        </row>
        <row r="295">
          <cell r="D295" t="str">
            <v>JEKI PUTRA</v>
          </cell>
          <cell r="E295" t="str">
            <v>AWAK 2</v>
          </cell>
          <cell r="F295" t="str">
            <v>4110101471163</v>
          </cell>
        </row>
        <row r="296">
          <cell r="D296" t="str">
            <v>JHONAIDI</v>
          </cell>
          <cell r="E296" t="str">
            <v>AWAK 2</v>
          </cell>
          <cell r="F296" t="str">
            <v>4110101490167</v>
          </cell>
        </row>
        <row r="297">
          <cell r="D297" t="str">
            <v>JONAIDI</v>
          </cell>
          <cell r="E297" t="str">
            <v>AWAK 2</v>
          </cell>
          <cell r="F297" t="str">
            <v>703342590300</v>
          </cell>
        </row>
        <row r="298">
          <cell r="D298" t="str">
            <v>JONI CANDRA</v>
          </cell>
          <cell r="E298" t="str">
            <v>AWAK 2</v>
          </cell>
          <cell r="F298" t="str">
            <v>4110100869169</v>
          </cell>
        </row>
        <row r="299">
          <cell r="D299" t="str">
            <v>JONI EFENDI</v>
          </cell>
          <cell r="E299" t="str">
            <v>AWAK 2</v>
          </cell>
          <cell r="F299" t="str">
            <v>4110100938162</v>
          </cell>
        </row>
        <row r="300">
          <cell r="D300" t="str">
            <v>JONI HENDRA</v>
          </cell>
          <cell r="E300" t="str">
            <v>AWAK 2</v>
          </cell>
          <cell r="F300" t="str">
            <v>4110101485162</v>
          </cell>
        </row>
        <row r="301">
          <cell r="D301" t="str">
            <v>JULI HENDRI</v>
          </cell>
          <cell r="E301" t="str">
            <v>AWAK 2</v>
          </cell>
          <cell r="F301" t="str">
            <v>4110100931160</v>
          </cell>
        </row>
        <row r="302">
          <cell r="D302" t="str">
            <v>JUMAIDI</v>
          </cell>
          <cell r="E302" t="str">
            <v>AWAK 2</v>
          </cell>
          <cell r="F302" t="str">
            <v>4110101048164</v>
          </cell>
        </row>
        <row r="303">
          <cell r="D303" t="str">
            <v>KEKI HENDRA TANJUNG</v>
          </cell>
          <cell r="E303" t="str">
            <v>AWAK 2</v>
          </cell>
          <cell r="F303" t="str">
            <v>4110101472169</v>
          </cell>
        </row>
        <row r="304">
          <cell r="D304" t="str">
            <v>MAIDISON</v>
          </cell>
          <cell r="E304" t="str">
            <v>AWAK 2</v>
          </cell>
          <cell r="F304" t="str">
            <v>4110100704165</v>
          </cell>
        </row>
        <row r="305">
          <cell r="D305" t="str">
            <v>MAIMON</v>
          </cell>
          <cell r="E305" t="str">
            <v>AWAK 2</v>
          </cell>
          <cell r="F305" t="str">
            <v>4110100688165</v>
          </cell>
        </row>
        <row r="306">
          <cell r="D306" t="str">
            <v>METIO MARTA</v>
          </cell>
          <cell r="E306" t="str">
            <v>AWAK 2</v>
          </cell>
          <cell r="F306" t="str">
            <v>4110101489166</v>
          </cell>
        </row>
        <row r="307">
          <cell r="D307" t="str">
            <v>MUHAMAD ERNADI</v>
          </cell>
          <cell r="E307" t="str">
            <v>AWAK 2</v>
          </cell>
          <cell r="F307" t="str">
            <v>4110100859164</v>
          </cell>
        </row>
        <row r="308">
          <cell r="D308" t="str">
            <v>MUHAMMAD IDRUS</v>
          </cell>
          <cell r="E308" t="str">
            <v>AWAK 2</v>
          </cell>
          <cell r="F308" t="str">
            <v>4110101486168</v>
          </cell>
        </row>
        <row r="309">
          <cell r="D309" t="str">
            <v>MUSLIM</v>
          </cell>
          <cell r="E309" t="str">
            <v>AWAK 2</v>
          </cell>
          <cell r="F309" t="str">
            <v>4110100679166</v>
          </cell>
        </row>
        <row r="310">
          <cell r="D310" t="str">
            <v>MUSWARDI</v>
          </cell>
          <cell r="E310" t="str">
            <v>AWAK 2</v>
          </cell>
          <cell r="F310" t="str">
            <v>4110100683165</v>
          </cell>
        </row>
        <row r="311">
          <cell r="D311" t="str">
            <v>NASREL</v>
          </cell>
          <cell r="E311" t="str">
            <v>AWAK 2</v>
          </cell>
          <cell r="F311" t="str">
            <v>4110100684161</v>
          </cell>
        </row>
        <row r="312">
          <cell r="D312" t="str">
            <v>NASRIL</v>
          </cell>
          <cell r="E312" t="str">
            <v>AWAK 2</v>
          </cell>
          <cell r="F312" t="str">
            <v>4110101005166</v>
          </cell>
        </row>
        <row r="313">
          <cell r="D313" t="str">
            <v>NAZARWEN</v>
          </cell>
          <cell r="E313" t="str">
            <v>AWAK 2</v>
          </cell>
          <cell r="F313" t="str">
            <v>4110100940169</v>
          </cell>
        </row>
        <row r="314">
          <cell r="D314" t="str">
            <v>NGATEMAN</v>
          </cell>
          <cell r="E314" t="str">
            <v>AWAK 2</v>
          </cell>
          <cell r="F314" t="str">
            <v>4110100862167</v>
          </cell>
        </row>
        <row r="315">
          <cell r="D315" t="str">
            <v>NOFRIADI (SEI BEREMAS )</v>
          </cell>
          <cell r="E315" t="str">
            <v>AWAK 2</v>
          </cell>
          <cell r="F315" t="str">
            <v>4110102143161</v>
          </cell>
        </row>
        <row r="316">
          <cell r="D316" t="str">
            <v>OKI ANDESVA</v>
          </cell>
          <cell r="E316" t="str">
            <v>AWAK 2</v>
          </cell>
          <cell r="F316" t="str">
            <v>703686236200</v>
          </cell>
        </row>
        <row r="317">
          <cell r="D317" t="str">
            <v>PETRO YANTO</v>
          </cell>
          <cell r="E317" t="str">
            <v>AWAK 2</v>
          </cell>
          <cell r="F317" t="str">
            <v>4110100880165</v>
          </cell>
        </row>
        <row r="318">
          <cell r="D318" t="str">
            <v>RAFIKA CHANDRA</v>
          </cell>
          <cell r="E318" t="str">
            <v>AWAK 2</v>
          </cell>
          <cell r="F318" t="str">
            <v>703342849700</v>
          </cell>
        </row>
        <row r="319">
          <cell r="D319" t="str">
            <v>RAHMAD DIYANTO</v>
          </cell>
          <cell r="E319" t="str">
            <v>AWAK 2</v>
          </cell>
          <cell r="F319" t="str">
            <v>4110101500166</v>
          </cell>
        </row>
        <row r="320">
          <cell r="D320" t="str">
            <v>RAHMAD FIRMANA</v>
          </cell>
          <cell r="E320" t="str">
            <v>AWAK 2</v>
          </cell>
          <cell r="F320" t="str">
            <v>4110100733164</v>
          </cell>
        </row>
        <row r="321">
          <cell r="D321" t="str">
            <v>RAISMAN ( KERNET )</v>
          </cell>
          <cell r="E321" t="str">
            <v>AWAK 2</v>
          </cell>
          <cell r="F321" t="str">
            <v>4110100893168</v>
          </cell>
        </row>
        <row r="322">
          <cell r="D322" t="str">
            <v>RAMLIS</v>
          </cell>
          <cell r="E322" t="str">
            <v>AWAK 2</v>
          </cell>
          <cell r="F322" t="str">
            <v>4110100946165</v>
          </cell>
        </row>
        <row r="323">
          <cell r="D323" t="str">
            <v>REGILANG VERDANA</v>
          </cell>
          <cell r="E323" t="str">
            <v>AWAK 2</v>
          </cell>
          <cell r="F323" t="str">
            <v>703342840900</v>
          </cell>
        </row>
        <row r="324">
          <cell r="D324" t="str">
            <v>REKSI ZAMORA</v>
          </cell>
          <cell r="E324" t="str">
            <v>AWAK 2</v>
          </cell>
          <cell r="F324" t="str">
            <v>4110100690162</v>
          </cell>
        </row>
        <row r="325">
          <cell r="D325" t="str">
            <v>RESNO</v>
          </cell>
          <cell r="E325" t="str">
            <v>AWAK 2</v>
          </cell>
          <cell r="F325" t="str">
            <v>4110101030161</v>
          </cell>
        </row>
        <row r="326">
          <cell r="D326" t="str">
            <v>REZKI</v>
          </cell>
          <cell r="E326" t="str">
            <v>AWAK 2</v>
          </cell>
          <cell r="F326" t="str">
            <v>4110100742163</v>
          </cell>
        </row>
        <row r="327">
          <cell r="D327" t="str">
            <v>RHOBERT MUSTAFA</v>
          </cell>
          <cell r="E327" t="str">
            <v>AWAK 2</v>
          </cell>
          <cell r="F327" t="str">
            <v>703342483700</v>
          </cell>
        </row>
        <row r="328">
          <cell r="D328" t="str">
            <v>RIFAL WAHYUDI</v>
          </cell>
          <cell r="E328" t="str">
            <v>AWAK 2</v>
          </cell>
          <cell r="F328" t="str">
            <v>4110101076167</v>
          </cell>
        </row>
        <row r="329">
          <cell r="D329" t="str">
            <v>RIKI BUSMAN</v>
          </cell>
          <cell r="E329" t="str">
            <v>AWAK 2</v>
          </cell>
          <cell r="F329" t="str">
            <v>4110101474161</v>
          </cell>
        </row>
        <row r="330">
          <cell r="D330" t="str">
            <v>RIKI SUARMAN</v>
          </cell>
          <cell r="E330" t="str">
            <v>AWAK 2</v>
          </cell>
          <cell r="F330" t="str">
            <v>703342843500</v>
          </cell>
        </row>
        <row r="331">
          <cell r="D331" t="str">
            <v>RINO CHANDRA</v>
          </cell>
          <cell r="E331" t="str">
            <v>AWAK 2</v>
          </cell>
          <cell r="F331" t="str">
            <v>703342480100</v>
          </cell>
        </row>
        <row r="332">
          <cell r="D332" t="str">
            <v>RIYON ASRIZAL</v>
          </cell>
          <cell r="E332" t="str">
            <v>AWAK 2</v>
          </cell>
          <cell r="F332" t="str">
            <v>4110100851166</v>
          </cell>
        </row>
        <row r="333">
          <cell r="D333" t="str">
            <v>RIZAL</v>
          </cell>
          <cell r="E333" t="str">
            <v>AWAK 2</v>
          </cell>
          <cell r="F333" t="str">
            <v>4110100945169</v>
          </cell>
        </row>
        <row r="334">
          <cell r="D334" t="str">
            <v>RONALD</v>
          </cell>
          <cell r="E334" t="str">
            <v>AWAK 2</v>
          </cell>
          <cell r="F334" t="str">
            <v>4110100790166</v>
          </cell>
        </row>
        <row r="335">
          <cell r="D335" t="str">
            <v>RONALDI</v>
          </cell>
          <cell r="E335" t="str">
            <v>AWAK 2</v>
          </cell>
          <cell r="F335" t="str">
            <v>703343043200</v>
          </cell>
        </row>
        <row r="336">
          <cell r="D336" t="str">
            <v>RONALDO ADI SAPUTRA</v>
          </cell>
          <cell r="E336" t="str">
            <v>AWAK 2</v>
          </cell>
          <cell r="F336" t="str">
            <v>4110101488160</v>
          </cell>
        </row>
        <row r="337">
          <cell r="D337" t="str">
            <v>RONI FERDIAN</v>
          </cell>
          <cell r="E337" t="str">
            <v>AWAK 2</v>
          </cell>
          <cell r="F337" t="str">
            <v>4110100744165</v>
          </cell>
        </row>
        <row r="338">
          <cell r="D338" t="str">
            <v>RONI HERIKA</v>
          </cell>
          <cell r="E338" t="str">
            <v>AWAK 2</v>
          </cell>
          <cell r="F338" t="str">
            <v>4110101021162</v>
          </cell>
        </row>
        <row r="339">
          <cell r="D339" t="str">
            <v>RULI WAHYUDI</v>
          </cell>
          <cell r="E339" t="str">
            <v>AWAK 2</v>
          </cell>
          <cell r="F339" t="str">
            <v>4110100972166</v>
          </cell>
        </row>
        <row r="340">
          <cell r="D340" t="str">
            <v>RUSNALDI</v>
          </cell>
          <cell r="E340" t="str">
            <v>AWAK 2</v>
          </cell>
          <cell r="F340" t="str">
            <v>4110100747163</v>
          </cell>
        </row>
        <row r="341">
          <cell r="D341" t="str">
            <v>SARMAN</v>
          </cell>
          <cell r="E341" t="str">
            <v>AWAK 2</v>
          </cell>
          <cell r="F341" t="str">
            <v>4110100898168</v>
          </cell>
        </row>
        <row r="342">
          <cell r="D342" t="str">
            <v>SATRIA TAFSIR HERU</v>
          </cell>
          <cell r="E342" t="str">
            <v>AWAK 2</v>
          </cell>
          <cell r="F342" t="str">
            <v>4110100705161</v>
          </cell>
        </row>
        <row r="343">
          <cell r="D343" t="str">
            <v>SEPRIADI</v>
          </cell>
          <cell r="E343" t="str">
            <v>AWAK 2</v>
          </cell>
          <cell r="F343" t="str">
            <v>703342566300</v>
          </cell>
        </row>
        <row r="344">
          <cell r="D344" t="str">
            <v>SUHERMAN</v>
          </cell>
          <cell r="E344" t="str">
            <v>AWAK 2</v>
          </cell>
          <cell r="F344" t="str">
            <v>4110100978162</v>
          </cell>
        </row>
        <row r="345">
          <cell r="D345" t="str">
            <v>SURYADI</v>
          </cell>
          <cell r="E345" t="str">
            <v>AWAK 2</v>
          </cell>
          <cell r="F345" t="str">
            <v>4110100903167</v>
          </cell>
        </row>
        <row r="346">
          <cell r="D346" t="str">
            <v>SYAFRIAL</v>
          </cell>
          <cell r="E346" t="str">
            <v>AWAK 2</v>
          </cell>
          <cell r="F346" t="str">
            <v>4110101027168</v>
          </cell>
        </row>
        <row r="347">
          <cell r="D347" t="str">
            <v>SYAHRUL</v>
          </cell>
          <cell r="E347" t="str">
            <v>AWAK 2</v>
          </cell>
          <cell r="F347" t="str">
            <v>4110100803163</v>
          </cell>
        </row>
        <row r="348">
          <cell r="D348" t="str">
            <v>SYAMSIR</v>
          </cell>
          <cell r="E348" t="str">
            <v>AWAK 2</v>
          </cell>
          <cell r="F348" t="str">
            <v>4110101004160</v>
          </cell>
        </row>
        <row r="349">
          <cell r="D349" t="str">
            <v>TONDI DONIA MORA</v>
          </cell>
          <cell r="E349" t="str">
            <v>AWAK 2</v>
          </cell>
          <cell r="F349" t="str">
            <v>4110100992166</v>
          </cell>
        </row>
        <row r="350">
          <cell r="D350" t="str">
            <v>TONI ASKA PUTRA</v>
          </cell>
          <cell r="E350" t="str">
            <v>AWAK 2</v>
          </cell>
          <cell r="F350" t="str">
            <v>4110101484166</v>
          </cell>
        </row>
        <row r="351">
          <cell r="D351" t="str">
            <v>TRI RAMA YUDI</v>
          </cell>
          <cell r="E351" t="str">
            <v>AWAK 2</v>
          </cell>
          <cell r="F351" t="str">
            <v>4110100815160</v>
          </cell>
        </row>
        <row r="352">
          <cell r="D352" t="str">
            <v>VICTORI</v>
          </cell>
          <cell r="E352" t="str">
            <v>AWAK 2</v>
          </cell>
          <cell r="F352" t="str">
            <v>4110100943167</v>
          </cell>
        </row>
        <row r="353">
          <cell r="D353" t="str">
            <v>WAWAN MEITRIADI</v>
          </cell>
          <cell r="E353" t="str">
            <v>AWAK 2</v>
          </cell>
          <cell r="F353" t="str">
            <v>703342897800</v>
          </cell>
        </row>
        <row r="354">
          <cell r="D354" t="str">
            <v>WENDRA EFENDI</v>
          </cell>
          <cell r="E354" t="str">
            <v>AWAK 2</v>
          </cell>
          <cell r="F354" t="str">
            <v>4110100779160</v>
          </cell>
        </row>
        <row r="355">
          <cell r="D355" t="str">
            <v>WENDRA EKA PUTRA</v>
          </cell>
          <cell r="E355" t="str">
            <v>AWAK 2</v>
          </cell>
          <cell r="F355" t="str">
            <v>4110100971160</v>
          </cell>
        </row>
        <row r="356">
          <cell r="D356" t="str">
            <v>WENDRIZAL</v>
          </cell>
          <cell r="E356" t="str">
            <v>AWAK 2</v>
          </cell>
          <cell r="F356" t="str">
            <v>4110101051167</v>
          </cell>
        </row>
        <row r="357">
          <cell r="D357" t="str">
            <v>WENDY WAHYUDI</v>
          </cell>
          <cell r="E357" t="str">
            <v>AWAK 2</v>
          </cell>
          <cell r="F357" t="str">
            <v>4110101478165</v>
          </cell>
        </row>
        <row r="358">
          <cell r="D358" t="str">
            <v>WIDI ASRI DONDI</v>
          </cell>
          <cell r="E358" t="str">
            <v>AWAK 2</v>
          </cell>
          <cell r="F358" t="str">
            <v>4110100988167</v>
          </cell>
        </row>
        <row r="359">
          <cell r="D359" t="str">
            <v>WINDRIANSYAH</v>
          </cell>
          <cell r="E359" t="str">
            <v>AWAK 2</v>
          </cell>
          <cell r="F359" t="str">
            <v>4110100916160</v>
          </cell>
        </row>
        <row r="360">
          <cell r="D360" t="str">
            <v>YOGA APRIYETNO</v>
          </cell>
          <cell r="E360" t="str">
            <v>AWAK 2</v>
          </cell>
          <cell r="F360" t="str">
            <v>703342998700</v>
          </cell>
        </row>
        <row r="361">
          <cell r="D361" t="str">
            <v>YOSATRIA</v>
          </cell>
          <cell r="E361" t="str">
            <v>AWAK 2</v>
          </cell>
          <cell r="F361" t="str">
            <v>4110100855160</v>
          </cell>
        </row>
        <row r="362">
          <cell r="D362" t="str">
            <v>YOZI PUTRA</v>
          </cell>
          <cell r="E362" t="str">
            <v>AWAK 2</v>
          </cell>
          <cell r="F362" t="str">
            <v>4110100856166</v>
          </cell>
        </row>
        <row r="363">
          <cell r="D363" t="str">
            <v>YUDIANSYAH</v>
          </cell>
          <cell r="E363" t="str">
            <v>AWAK 2</v>
          </cell>
          <cell r="F363" t="str">
            <v>4110101476163</v>
          </cell>
        </row>
        <row r="364">
          <cell r="D364" t="str">
            <v>YULIZA MARTA EVENDI</v>
          </cell>
          <cell r="E364" t="str">
            <v>AWAK 2</v>
          </cell>
          <cell r="F364" t="str">
            <v>4110100752168</v>
          </cell>
        </row>
        <row r="365">
          <cell r="D365" t="str">
            <v>YURNAL DIRMAN</v>
          </cell>
          <cell r="E365" t="str">
            <v>AWAK 2</v>
          </cell>
          <cell r="F365" t="str">
            <v>4110100750166</v>
          </cell>
        </row>
        <row r="366">
          <cell r="D366" t="str">
            <v>ZAINAL CHANDRA</v>
          </cell>
          <cell r="E366" t="str">
            <v>AWAK 2</v>
          </cell>
          <cell r="F366" t="str">
            <v>4110100982161</v>
          </cell>
        </row>
        <row r="367">
          <cell r="D367" t="str">
            <v>ZAITUL RAHMAN EKO</v>
          </cell>
          <cell r="E367" t="str">
            <v>AWAK 2</v>
          </cell>
          <cell r="F367" t="str">
            <v>4110100849169</v>
          </cell>
        </row>
        <row r="368">
          <cell r="D368" t="str">
            <v>ZETRA YUDHI ANTONI</v>
          </cell>
          <cell r="E368" t="str">
            <v>AWAK 2</v>
          </cell>
          <cell r="F368" t="str">
            <v>703343040600</v>
          </cell>
        </row>
        <row r="369">
          <cell r="D369" t="str">
            <v>ZIKRI IMANDA</v>
          </cell>
          <cell r="E369" t="str">
            <v>AWAK 2</v>
          </cell>
          <cell r="F369" t="str">
            <v>703342919900</v>
          </cell>
        </row>
        <row r="370">
          <cell r="D370" t="str">
            <v>ZULFIKAR</v>
          </cell>
          <cell r="E370" t="str">
            <v>AWAK 2</v>
          </cell>
          <cell r="F370" t="str">
            <v>4110101482164</v>
          </cell>
        </row>
      </sheetData>
      <sheetData sheetId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POTONGAN"/>
      <sheetName val="LIST GAJI KARYAWAN"/>
    </sheetNames>
    <sheetDataSet>
      <sheetData sheetId="0" refreshError="1"/>
      <sheetData sheetId="1">
        <row r="40">
          <cell r="D40" t="str">
            <v>ADE FERDIAN</v>
          </cell>
          <cell r="E40" t="str">
            <v>AWAK 1</v>
          </cell>
          <cell r="F40" t="str">
            <v>4110100967161</v>
          </cell>
          <cell r="G40" t="str">
            <v>CIMB NIAGA</v>
          </cell>
          <cell r="H40" t="str">
            <v>PADANG</v>
          </cell>
          <cell r="I40">
            <v>1385725</v>
          </cell>
          <cell r="J40">
            <v>415000</v>
          </cell>
          <cell r="K40">
            <v>1800725</v>
          </cell>
          <cell r="L40">
            <v>22</v>
          </cell>
        </row>
        <row r="41">
          <cell r="D41" t="str">
            <v>ADEK CHANDRA</v>
          </cell>
          <cell r="E41" t="str">
            <v>AWAK 1</v>
          </cell>
          <cell r="F41" t="str">
            <v>4110101043164</v>
          </cell>
          <cell r="G41" t="str">
            <v>CIMB NIAGA</v>
          </cell>
          <cell r="H41" t="str">
            <v>PADANG</v>
          </cell>
          <cell r="I41">
            <v>1385725</v>
          </cell>
          <cell r="J41">
            <v>415000</v>
          </cell>
          <cell r="K41">
            <v>1800725</v>
          </cell>
          <cell r="L41">
            <v>23</v>
          </cell>
        </row>
        <row r="42">
          <cell r="D42" t="str">
            <v>AFRIANDI</v>
          </cell>
          <cell r="E42" t="str">
            <v>AWAK 1</v>
          </cell>
          <cell r="F42" t="str">
            <v>4110100802167</v>
          </cell>
          <cell r="G42" t="str">
            <v>CIMB NIAGA</v>
          </cell>
          <cell r="H42" t="str">
            <v>PADANG</v>
          </cell>
          <cell r="I42">
            <v>1385725</v>
          </cell>
          <cell r="J42">
            <v>415000</v>
          </cell>
          <cell r="K42">
            <v>1800725</v>
          </cell>
          <cell r="L42">
            <v>24</v>
          </cell>
        </row>
        <row r="43">
          <cell r="D43" t="str">
            <v>AFRIJONI</v>
          </cell>
          <cell r="E43" t="str">
            <v>AWAK 1</v>
          </cell>
          <cell r="F43" t="str">
            <v>4110100760161</v>
          </cell>
          <cell r="G43" t="str">
            <v>CIMB NIAGA</v>
          </cell>
          <cell r="H43" t="str">
            <v>PADANG</v>
          </cell>
          <cell r="I43">
            <v>1385725</v>
          </cell>
          <cell r="J43">
            <v>415000</v>
          </cell>
          <cell r="K43">
            <v>1800725</v>
          </cell>
          <cell r="L43">
            <v>20</v>
          </cell>
        </row>
        <row r="44">
          <cell r="D44" t="str">
            <v>AFRIZAL</v>
          </cell>
          <cell r="E44" t="str">
            <v>AWAK 1</v>
          </cell>
          <cell r="F44" t="str">
            <v>4110100932166</v>
          </cell>
          <cell r="G44" t="str">
            <v>CIMB NIAGA</v>
          </cell>
          <cell r="H44" t="str">
            <v>PADANG</v>
          </cell>
          <cell r="I44">
            <v>1385725</v>
          </cell>
          <cell r="J44">
            <v>415000</v>
          </cell>
          <cell r="K44">
            <v>1800725</v>
          </cell>
          <cell r="L44">
            <v>24</v>
          </cell>
        </row>
        <row r="45">
          <cell r="D45" t="str">
            <v>AFRIZAL DATUK</v>
          </cell>
          <cell r="E45" t="str">
            <v>AWAK 1</v>
          </cell>
          <cell r="F45" t="str">
            <v>4110101008164</v>
          </cell>
          <cell r="G45" t="str">
            <v>CIMB NIAGA</v>
          </cell>
          <cell r="H45" t="str">
            <v>PADANG</v>
          </cell>
          <cell r="I45">
            <v>1385725</v>
          </cell>
          <cell r="J45">
            <v>415000</v>
          </cell>
          <cell r="K45">
            <v>1800725</v>
          </cell>
          <cell r="L45">
            <v>23</v>
          </cell>
        </row>
        <row r="46">
          <cell r="D46" t="str">
            <v>AFRIZON</v>
          </cell>
          <cell r="E46" t="str">
            <v>AWAK 1</v>
          </cell>
          <cell r="F46" t="str">
            <v>703721385500</v>
          </cell>
          <cell r="G46" t="str">
            <v>CIMB NIAGA</v>
          </cell>
          <cell r="H46" t="str">
            <v>PADANG</v>
          </cell>
          <cell r="I46">
            <v>1385725</v>
          </cell>
          <cell r="J46">
            <v>415000</v>
          </cell>
          <cell r="K46">
            <v>1800725</v>
          </cell>
          <cell r="L46">
            <v>18</v>
          </cell>
        </row>
        <row r="47">
          <cell r="D47" t="str">
            <v>AFRIZON AA</v>
          </cell>
          <cell r="E47" t="str">
            <v>AWAK 1</v>
          </cell>
          <cell r="F47" t="str">
            <v>703721383100</v>
          </cell>
          <cell r="G47" t="str">
            <v>CIMB NIAGA</v>
          </cell>
          <cell r="H47" t="str">
            <v>PADANG</v>
          </cell>
          <cell r="I47">
            <v>1385725</v>
          </cell>
          <cell r="J47">
            <v>415000</v>
          </cell>
          <cell r="K47">
            <v>1800725</v>
          </cell>
          <cell r="L47">
            <v>21</v>
          </cell>
        </row>
        <row r="48">
          <cell r="D48" t="str">
            <v>AGUNG KURNIAWAN</v>
          </cell>
          <cell r="E48" t="str">
            <v>AWAK 1</v>
          </cell>
          <cell r="F48" t="str">
            <v>4110100768169</v>
          </cell>
          <cell r="G48" t="str">
            <v>CIMB NIAGA</v>
          </cell>
          <cell r="H48" t="str">
            <v>PADANG</v>
          </cell>
          <cell r="I48">
            <v>1385725</v>
          </cell>
          <cell r="J48">
            <v>415000</v>
          </cell>
          <cell r="K48">
            <v>1800725</v>
          </cell>
          <cell r="L48">
            <v>21</v>
          </cell>
        </row>
        <row r="49">
          <cell r="D49" t="str">
            <v>AGUSNEDI</v>
          </cell>
          <cell r="E49" t="str">
            <v>AWAK 1</v>
          </cell>
          <cell r="F49" t="str">
            <v>4110100925169</v>
          </cell>
          <cell r="G49" t="str">
            <v>CIMB NIAGA</v>
          </cell>
          <cell r="H49" t="str">
            <v>PADANG</v>
          </cell>
          <cell r="I49">
            <v>1385725</v>
          </cell>
          <cell r="J49">
            <v>415000</v>
          </cell>
          <cell r="K49">
            <v>1800725</v>
          </cell>
          <cell r="L49">
            <v>31</v>
          </cell>
        </row>
        <row r="50">
          <cell r="D50" t="str">
            <v>ALAM IRWANDI</v>
          </cell>
          <cell r="E50" t="str">
            <v>AWAK 1</v>
          </cell>
          <cell r="F50" t="str">
            <v>4110101000166</v>
          </cell>
          <cell r="G50" t="str">
            <v>CIMB NIAGA</v>
          </cell>
          <cell r="H50" t="str">
            <v>PADANG</v>
          </cell>
          <cell r="I50">
            <v>1385725</v>
          </cell>
          <cell r="J50">
            <v>415000</v>
          </cell>
          <cell r="K50">
            <v>1800725</v>
          </cell>
          <cell r="L50">
            <v>24</v>
          </cell>
        </row>
        <row r="51">
          <cell r="D51" t="str">
            <v>ALAM TANJUNG</v>
          </cell>
          <cell r="E51" t="str">
            <v>AWAK 1</v>
          </cell>
          <cell r="F51" t="str">
            <v>4110100890160</v>
          </cell>
          <cell r="G51" t="str">
            <v>CIMB NIAGA</v>
          </cell>
          <cell r="H51" t="str">
            <v>PADANG</v>
          </cell>
          <cell r="I51">
            <v>1385725</v>
          </cell>
          <cell r="J51">
            <v>415000</v>
          </cell>
          <cell r="K51">
            <v>1800725</v>
          </cell>
          <cell r="L51">
            <v>24</v>
          </cell>
        </row>
        <row r="52">
          <cell r="D52" t="str">
            <v>ALBERTO VALENTINO</v>
          </cell>
          <cell r="E52" t="str">
            <v>AWAK 1</v>
          </cell>
          <cell r="F52" t="str">
            <v>4110100833168</v>
          </cell>
          <cell r="G52" t="str">
            <v>CIMB NIAGA</v>
          </cell>
          <cell r="H52" t="str">
            <v>PADANG</v>
          </cell>
          <cell r="I52">
            <v>1385725</v>
          </cell>
          <cell r="J52">
            <v>415000</v>
          </cell>
          <cell r="K52">
            <v>1800725</v>
          </cell>
          <cell r="L52">
            <v>22</v>
          </cell>
        </row>
        <row r="53">
          <cell r="D53" t="str">
            <v>ALDI CHAN</v>
          </cell>
          <cell r="E53" t="str">
            <v>AWAK 1</v>
          </cell>
          <cell r="F53" t="str">
            <v>4110100902161</v>
          </cell>
          <cell r="G53" t="str">
            <v>CIMB NIAGA</v>
          </cell>
          <cell r="H53" t="str">
            <v>PADANG</v>
          </cell>
          <cell r="I53">
            <v>1385725</v>
          </cell>
          <cell r="J53">
            <v>415000</v>
          </cell>
          <cell r="K53">
            <v>1800725</v>
          </cell>
          <cell r="L53">
            <v>22</v>
          </cell>
        </row>
        <row r="54">
          <cell r="D54" t="str">
            <v>ALEK CANDRA</v>
          </cell>
          <cell r="E54" t="str">
            <v>AWAK 1</v>
          </cell>
          <cell r="F54" t="str">
            <v>4110100829169</v>
          </cell>
          <cell r="G54" t="str">
            <v>CIMB NIAGA</v>
          </cell>
          <cell r="H54" t="str">
            <v>PADANG</v>
          </cell>
          <cell r="I54">
            <v>1385725</v>
          </cell>
          <cell r="J54">
            <v>415000</v>
          </cell>
          <cell r="K54">
            <v>1800725</v>
          </cell>
          <cell r="L54">
            <v>23</v>
          </cell>
        </row>
        <row r="55">
          <cell r="D55" t="str">
            <v>ALI USMAN</v>
          </cell>
          <cell r="E55" t="str">
            <v>AWAK 1</v>
          </cell>
          <cell r="F55" t="str">
            <v>4110100798164</v>
          </cell>
          <cell r="G55" t="str">
            <v>CIMB NIAGA</v>
          </cell>
          <cell r="H55" t="str">
            <v>PADANG</v>
          </cell>
          <cell r="I55">
            <v>1385725</v>
          </cell>
          <cell r="J55">
            <v>415000</v>
          </cell>
          <cell r="K55">
            <v>1800725</v>
          </cell>
          <cell r="L55">
            <v>24</v>
          </cell>
        </row>
        <row r="56">
          <cell r="D56" t="str">
            <v>AMRIZAL</v>
          </cell>
          <cell r="E56" t="str">
            <v>AWAK 1</v>
          </cell>
          <cell r="F56" t="str">
            <v>4110100764165</v>
          </cell>
          <cell r="G56" t="str">
            <v>CIMB NIAGA</v>
          </cell>
          <cell r="H56" t="str">
            <v>PADANG</v>
          </cell>
          <cell r="I56">
            <v>1385725</v>
          </cell>
          <cell r="J56">
            <v>415000</v>
          </cell>
          <cell r="K56">
            <v>1800725</v>
          </cell>
          <cell r="L56">
            <v>23</v>
          </cell>
        </row>
        <row r="57">
          <cell r="D57" t="str">
            <v>ANAS MALIK</v>
          </cell>
          <cell r="E57" t="str">
            <v>AWAK 1</v>
          </cell>
          <cell r="F57" t="str">
            <v>4110100915164</v>
          </cell>
          <cell r="G57" t="str">
            <v>CIMB NIAGA</v>
          </cell>
          <cell r="H57" t="str">
            <v>PADANG</v>
          </cell>
          <cell r="I57">
            <v>1385725</v>
          </cell>
          <cell r="J57">
            <v>415000</v>
          </cell>
          <cell r="K57">
            <v>1800725</v>
          </cell>
          <cell r="L57">
            <v>23</v>
          </cell>
        </row>
        <row r="58">
          <cell r="D58" t="str">
            <v>ANDI ASRA</v>
          </cell>
          <cell r="E58" t="str">
            <v>AWAK 1</v>
          </cell>
          <cell r="F58" t="str">
            <v>4110101015161</v>
          </cell>
          <cell r="G58" t="str">
            <v>CIMB NIAGA</v>
          </cell>
          <cell r="H58" t="str">
            <v>PADANG</v>
          </cell>
          <cell r="I58">
            <v>1385725</v>
          </cell>
          <cell r="J58">
            <v>415000</v>
          </cell>
          <cell r="K58">
            <v>1800725</v>
          </cell>
          <cell r="L58">
            <v>22</v>
          </cell>
        </row>
        <row r="59">
          <cell r="D59" t="str">
            <v>ANDO ANDIKO</v>
          </cell>
          <cell r="E59" t="str">
            <v>AWAK 1</v>
          </cell>
          <cell r="F59" t="str">
            <v>4110100791162</v>
          </cell>
          <cell r="G59" t="str">
            <v>CIMB NIAGA</v>
          </cell>
          <cell r="H59" t="str">
            <v>PADANG</v>
          </cell>
          <cell r="I59">
            <v>1385725</v>
          </cell>
          <cell r="J59">
            <v>415000</v>
          </cell>
          <cell r="K59">
            <v>1800725</v>
          </cell>
          <cell r="L59">
            <v>20</v>
          </cell>
        </row>
        <row r="60">
          <cell r="D60" t="str">
            <v>ANDRE WIJAYA</v>
          </cell>
          <cell r="E60" t="str">
            <v>AWAK 1</v>
          </cell>
          <cell r="F60" t="str">
            <v>4110100951160</v>
          </cell>
          <cell r="G60" t="str">
            <v>CIMB NIAGA</v>
          </cell>
          <cell r="H60" t="str">
            <v>PADANG</v>
          </cell>
          <cell r="I60">
            <v>1385725</v>
          </cell>
          <cell r="J60">
            <v>415000</v>
          </cell>
          <cell r="K60">
            <v>1800725</v>
          </cell>
          <cell r="L60">
            <v>22</v>
          </cell>
        </row>
        <row r="61">
          <cell r="D61" t="str">
            <v>ANFIRDAUS</v>
          </cell>
          <cell r="E61" t="str">
            <v>AWAK 1</v>
          </cell>
          <cell r="F61" t="str">
            <v>4110100913162</v>
          </cell>
          <cell r="G61" t="str">
            <v>CIMB NIAGA</v>
          </cell>
          <cell r="H61" t="str">
            <v>PADANG</v>
          </cell>
          <cell r="I61">
            <v>1385725</v>
          </cell>
          <cell r="J61">
            <v>415000</v>
          </cell>
          <cell r="K61">
            <v>1800725</v>
          </cell>
          <cell r="L61">
            <v>22</v>
          </cell>
        </row>
        <row r="62">
          <cell r="D62" t="str">
            <v>ANTHONI</v>
          </cell>
          <cell r="E62" t="str">
            <v>AWAK 1</v>
          </cell>
          <cell r="F62" t="str">
            <v>4110100759160</v>
          </cell>
          <cell r="G62" t="str">
            <v>CIMB NIAGA</v>
          </cell>
          <cell r="H62" t="str">
            <v>PADANG</v>
          </cell>
          <cell r="I62">
            <v>1385725</v>
          </cell>
          <cell r="J62">
            <v>415000</v>
          </cell>
          <cell r="K62">
            <v>1800725</v>
          </cell>
          <cell r="L62">
            <v>22</v>
          </cell>
        </row>
        <row r="63">
          <cell r="D63" t="str">
            <v>ARDISON</v>
          </cell>
          <cell r="E63" t="str">
            <v>AWAK 1</v>
          </cell>
          <cell r="F63" t="str">
            <v>4110100765161</v>
          </cell>
          <cell r="G63" t="str">
            <v>CIMB NIAGA</v>
          </cell>
          <cell r="H63" t="str">
            <v>PADANG</v>
          </cell>
          <cell r="I63">
            <v>1385725</v>
          </cell>
          <cell r="J63">
            <v>415000</v>
          </cell>
          <cell r="K63">
            <v>1800725</v>
          </cell>
          <cell r="L63">
            <v>18</v>
          </cell>
        </row>
        <row r="64">
          <cell r="D64" t="str">
            <v>ARFI PURNAMA</v>
          </cell>
          <cell r="E64" t="str">
            <v>AWAK 1</v>
          </cell>
          <cell r="F64" t="str">
            <v>4110100960169</v>
          </cell>
          <cell r="G64" t="str">
            <v>CIMB NIAGA</v>
          </cell>
          <cell r="H64" t="str">
            <v>PADANG</v>
          </cell>
          <cell r="I64">
            <v>1385725</v>
          </cell>
          <cell r="J64">
            <v>415000</v>
          </cell>
          <cell r="K64">
            <v>1800725</v>
          </cell>
          <cell r="L64">
            <v>23</v>
          </cell>
        </row>
        <row r="65">
          <cell r="D65" t="str">
            <v>ARIS PANAI</v>
          </cell>
          <cell r="E65" t="str">
            <v>AWAK 1</v>
          </cell>
          <cell r="F65" t="str">
            <v>4110101037163</v>
          </cell>
          <cell r="G65" t="str">
            <v>CIMB NIAGA</v>
          </cell>
          <cell r="H65" t="str">
            <v>PADANG</v>
          </cell>
          <cell r="I65">
            <v>1385725</v>
          </cell>
          <cell r="J65">
            <v>415000</v>
          </cell>
          <cell r="K65">
            <v>1800725</v>
          </cell>
          <cell r="L65">
            <v>22</v>
          </cell>
        </row>
        <row r="66">
          <cell r="D66" t="str">
            <v>ARMAN</v>
          </cell>
          <cell r="E66" t="str">
            <v>AWAK 1</v>
          </cell>
          <cell r="F66" t="str">
            <v>4110100832162</v>
          </cell>
          <cell r="G66" t="str">
            <v>CIMB NIAGA</v>
          </cell>
          <cell r="H66" t="str">
            <v>PADANG</v>
          </cell>
          <cell r="I66">
            <v>1385725</v>
          </cell>
          <cell r="J66">
            <v>415000</v>
          </cell>
          <cell r="K66">
            <v>1800725</v>
          </cell>
          <cell r="L66">
            <v>28</v>
          </cell>
        </row>
        <row r="67">
          <cell r="D67" t="str">
            <v>ASMAR TAMAR</v>
          </cell>
          <cell r="E67" t="str">
            <v>AWAK 1</v>
          </cell>
          <cell r="F67" t="str">
            <v>4110100927161</v>
          </cell>
          <cell r="G67" t="str">
            <v>CIMB NIAGA</v>
          </cell>
          <cell r="H67" t="str">
            <v>PADANG</v>
          </cell>
          <cell r="I67">
            <v>1385725</v>
          </cell>
          <cell r="J67">
            <v>415000</v>
          </cell>
          <cell r="K67">
            <v>1800725</v>
          </cell>
          <cell r="L67">
            <v>29</v>
          </cell>
        </row>
        <row r="68">
          <cell r="D68" t="str">
            <v>ASRI</v>
          </cell>
          <cell r="E68" t="str">
            <v>AWAK 1</v>
          </cell>
          <cell r="F68" t="str">
            <v>4110100998162</v>
          </cell>
          <cell r="G68" t="str">
            <v>CIMB NIAGA</v>
          </cell>
          <cell r="H68" t="str">
            <v>PADANG</v>
          </cell>
          <cell r="I68">
            <v>1385725</v>
          </cell>
          <cell r="J68">
            <v>415000</v>
          </cell>
          <cell r="K68">
            <v>1800725</v>
          </cell>
          <cell r="L68">
            <v>22</v>
          </cell>
        </row>
        <row r="69">
          <cell r="D69" t="str">
            <v>ASWIN</v>
          </cell>
          <cell r="E69" t="str">
            <v>AWAK 1</v>
          </cell>
          <cell r="F69" t="str">
            <v>4110100934168</v>
          </cell>
          <cell r="G69" t="str">
            <v>CIMB NIAGA</v>
          </cell>
          <cell r="H69" t="str">
            <v>PADANG</v>
          </cell>
          <cell r="I69">
            <v>1385725</v>
          </cell>
          <cell r="J69">
            <v>415000</v>
          </cell>
          <cell r="K69">
            <v>1800725</v>
          </cell>
          <cell r="L69">
            <v>21</v>
          </cell>
        </row>
        <row r="70">
          <cell r="D70" t="str">
            <v>BAMBANG HERMANTO</v>
          </cell>
          <cell r="E70" t="str">
            <v>AWAK 1</v>
          </cell>
          <cell r="F70" t="str">
            <v>4110100775166</v>
          </cell>
          <cell r="G70" t="str">
            <v>CIMB NIAGA</v>
          </cell>
          <cell r="H70" t="str">
            <v>PADANG</v>
          </cell>
          <cell r="I70">
            <v>1385725</v>
          </cell>
          <cell r="J70">
            <v>415000</v>
          </cell>
          <cell r="K70">
            <v>1800725</v>
          </cell>
          <cell r="L70">
            <v>22</v>
          </cell>
        </row>
        <row r="71">
          <cell r="D71" t="str">
            <v>BENDRIADI</v>
          </cell>
          <cell r="E71" t="str">
            <v>AWAK 1</v>
          </cell>
          <cell r="F71" t="str">
            <v>4110100824169</v>
          </cell>
          <cell r="G71" t="str">
            <v>CIMB NIAGA</v>
          </cell>
          <cell r="H71" t="str">
            <v>PADANG</v>
          </cell>
          <cell r="I71">
            <v>1385725</v>
          </cell>
          <cell r="J71">
            <v>415000</v>
          </cell>
          <cell r="K71">
            <v>1800725</v>
          </cell>
          <cell r="L71">
            <v>25</v>
          </cell>
        </row>
        <row r="72">
          <cell r="D72" t="str">
            <v>BENI SATRIA</v>
          </cell>
          <cell r="E72" t="str">
            <v>AWAK 1</v>
          </cell>
          <cell r="F72" t="str">
            <v>4110100981165</v>
          </cell>
          <cell r="G72" t="str">
            <v>CIMB NIAGA</v>
          </cell>
          <cell r="H72" t="str">
            <v>PADANG</v>
          </cell>
          <cell r="I72">
            <v>1385725</v>
          </cell>
          <cell r="J72">
            <v>415000</v>
          </cell>
          <cell r="K72">
            <v>1800725</v>
          </cell>
          <cell r="L72">
            <v>20</v>
          </cell>
        </row>
        <row r="73">
          <cell r="D73" t="str">
            <v>BENI YOSEP PUTRA</v>
          </cell>
          <cell r="E73" t="str">
            <v>AWAK 1</v>
          </cell>
          <cell r="F73" t="str">
            <v>4110100693160</v>
          </cell>
          <cell r="G73" t="str">
            <v>CIMB NIAGA</v>
          </cell>
          <cell r="H73" t="str">
            <v>PADANG</v>
          </cell>
          <cell r="I73">
            <v>1385725</v>
          </cell>
          <cell r="J73">
            <v>415000</v>
          </cell>
          <cell r="K73">
            <v>1800725</v>
          </cell>
          <cell r="L73">
            <v>20</v>
          </cell>
        </row>
        <row r="74">
          <cell r="D74" t="str">
            <v>BURHANUDDIN KM</v>
          </cell>
          <cell r="E74" t="str">
            <v>AWAK 1</v>
          </cell>
          <cell r="F74" t="str">
            <v>1110004793770</v>
          </cell>
          <cell r="G74" t="str">
            <v>BANK MANDIRI</v>
          </cell>
          <cell r="H74" t="str">
            <v>PADANG</v>
          </cell>
          <cell r="I74">
            <v>1385725</v>
          </cell>
          <cell r="J74">
            <v>415000</v>
          </cell>
          <cell r="K74">
            <v>1800725</v>
          </cell>
          <cell r="L74">
            <v>7</v>
          </cell>
        </row>
        <row r="75">
          <cell r="D75" t="str">
            <v>BUYUNG ENEK</v>
          </cell>
          <cell r="E75" t="str">
            <v>AWAK 1</v>
          </cell>
          <cell r="F75" t="str">
            <v>4110100907161</v>
          </cell>
          <cell r="G75" t="str">
            <v>CIMB NIAGA</v>
          </cell>
          <cell r="H75" t="str">
            <v>PADANG</v>
          </cell>
          <cell r="I75">
            <v>1385725</v>
          </cell>
          <cell r="J75">
            <v>415000</v>
          </cell>
          <cell r="K75">
            <v>1800725</v>
          </cell>
          <cell r="L75">
            <v>22</v>
          </cell>
        </row>
        <row r="76">
          <cell r="D76" t="str">
            <v>CHANDRA</v>
          </cell>
          <cell r="E76" t="str">
            <v>AWAK 1</v>
          </cell>
          <cell r="F76" t="str">
            <v>4110101041162</v>
          </cell>
          <cell r="G76" t="str">
            <v>CIMB NIAGA</v>
          </cell>
          <cell r="H76" t="str">
            <v>PADANG</v>
          </cell>
          <cell r="I76">
            <v>1385725</v>
          </cell>
          <cell r="J76">
            <v>415000</v>
          </cell>
          <cell r="K76">
            <v>1800725</v>
          </cell>
          <cell r="L76">
            <v>23</v>
          </cell>
        </row>
        <row r="77">
          <cell r="D77" t="str">
            <v>DAMRAN</v>
          </cell>
          <cell r="E77" t="str">
            <v>AWAK 1</v>
          </cell>
          <cell r="F77" t="str">
            <v>4110100743169</v>
          </cell>
          <cell r="G77" t="str">
            <v>CIMB NIAGA</v>
          </cell>
          <cell r="H77" t="str">
            <v>PADANG</v>
          </cell>
          <cell r="I77">
            <v>1385725</v>
          </cell>
          <cell r="J77">
            <v>415000</v>
          </cell>
          <cell r="K77">
            <v>1800725</v>
          </cell>
          <cell r="L77">
            <v>19</v>
          </cell>
        </row>
        <row r="78">
          <cell r="D78" t="str">
            <v>DAPITOS</v>
          </cell>
          <cell r="E78" t="str">
            <v>AWAK 1</v>
          </cell>
          <cell r="F78" t="str">
            <v>4110100923167</v>
          </cell>
          <cell r="G78" t="str">
            <v>CIMB NIAGA</v>
          </cell>
          <cell r="H78" t="str">
            <v>PADANG</v>
          </cell>
          <cell r="I78">
            <v>1385725</v>
          </cell>
          <cell r="J78">
            <v>415000</v>
          </cell>
          <cell r="K78">
            <v>1800725</v>
          </cell>
          <cell r="L78">
            <v>23</v>
          </cell>
        </row>
        <row r="79">
          <cell r="D79" t="str">
            <v>DARUL KAMAL</v>
          </cell>
          <cell r="E79" t="str">
            <v>AWAK 1</v>
          </cell>
          <cell r="F79" t="str">
            <v>4110100886161</v>
          </cell>
          <cell r="G79" t="str">
            <v>CIMB NIAGA</v>
          </cell>
          <cell r="H79" t="str">
            <v>PADANG</v>
          </cell>
          <cell r="I79">
            <v>1385725</v>
          </cell>
          <cell r="J79">
            <v>415000</v>
          </cell>
          <cell r="K79">
            <v>1800725</v>
          </cell>
          <cell r="L79">
            <v>17</v>
          </cell>
        </row>
        <row r="80">
          <cell r="D80" t="str">
            <v>DASRIL</v>
          </cell>
          <cell r="E80" t="str">
            <v>AWAK 1</v>
          </cell>
          <cell r="F80" t="str">
            <v>4110100987161</v>
          </cell>
          <cell r="G80" t="str">
            <v>CIMB NIAGA</v>
          </cell>
          <cell r="H80" t="str">
            <v>PADANG</v>
          </cell>
          <cell r="I80">
            <v>1385725</v>
          </cell>
          <cell r="J80">
            <v>415000</v>
          </cell>
          <cell r="K80">
            <v>1800725</v>
          </cell>
          <cell r="L80">
            <v>23</v>
          </cell>
        </row>
        <row r="81">
          <cell r="D81" t="str">
            <v>DEDE PUTRA</v>
          </cell>
          <cell r="E81" t="str">
            <v>AWAK 1</v>
          </cell>
          <cell r="F81" t="str">
            <v>4110101469166</v>
          </cell>
          <cell r="G81" t="str">
            <v>CIMB NIAGA</v>
          </cell>
          <cell r="H81" t="str">
            <v>PADANG</v>
          </cell>
          <cell r="I81">
            <v>1385725</v>
          </cell>
          <cell r="J81">
            <v>415000</v>
          </cell>
          <cell r="K81">
            <v>1800725</v>
          </cell>
          <cell r="L81">
            <v>25</v>
          </cell>
        </row>
        <row r="82">
          <cell r="D82" t="str">
            <v>DEDI AFRIANDI</v>
          </cell>
          <cell r="E82" t="str">
            <v>AWAK 1</v>
          </cell>
          <cell r="F82" t="str">
            <v>4110100738164</v>
          </cell>
          <cell r="G82" t="str">
            <v>CIMB NIAGA</v>
          </cell>
          <cell r="H82" t="str">
            <v>PADANG</v>
          </cell>
          <cell r="I82">
            <v>1385725</v>
          </cell>
          <cell r="J82">
            <v>415000</v>
          </cell>
          <cell r="K82">
            <v>1800725</v>
          </cell>
          <cell r="L82">
            <v>25</v>
          </cell>
        </row>
        <row r="83">
          <cell r="D83" t="str">
            <v>DEDI PUTRA</v>
          </cell>
          <cell r="E83" t="str">
            <v>AWAK 1</v>
          </cell>
          <cell r="F83" t="str">
            <v>5060134519112</v>
          </cell>
          <cell r="G83" t="str">
            <v>CIMB NIAGA</v>
          </cell>
          <cell r="H83" t="str">
            <v>MEDAN</v>
          </cell>
          <cell r="I83">
            <v>1385725</v>
          </cell>
          <cell r="J83">
            <v>415000</v>
          </cell>
          <cell r="K83">
            <v>1800725</v>
          </cell>
          <cell r="L83">
            <v>23</v>
          </cell>
        </row>
        <row r="84">
          <cell r="D84" t="str">
            <v>DESMANTO</v>
          </cell>
          <cell r="E84" t="str">
            <v>AWAK 1</v>
          </cell>
          <cell r="F84" t="str">
            <v>4110101013169</v>
          </cell>
          <cell r="G84" t="str">
            <v>CIMB NIAGA</v>
          </cell>
          <cell r="H84" t="str">
            <v>PADANG</v>
          </cell>
          <cell r="I84">
            <v>1385725</v>
          </cell>
          <cell r="J84">
            <v>415000</v>
          </cell>
          <cell r="K84">
            <v>1800725</v>
          </cell>
          <cell r="L84">
            <v>22</v>
          </cell>
        </row>
        <row r="85">
          <cell r="D85" t="str">
            <v>DESWANDI</v>
          </cell>
          <cell r="E85" t="str">
            <v>AWAK 1</v>
          </cell>
          <cell r="F85" t="str">
            <v>4110100788169</v>
          </cell>
          <cell r="G85" t="str">
            <v>CIMB NIAGA</v>
          </cell>
          <cell r="H85" t="str">
            <v>PADANG</v>
          </cell>
          <cell r="I85">
            <v>1385725</v>
          </cell>
          <cell r="J85">
            <v>415000</v>
          </cell>
          <cell r="K85">
            <v>1800725</v>
          </cell>
          <cell r="L85">
            <v>21</v>
          </cell>
        </row>
        <row r="86">
          <cell r="D86" t="str">
            <v>DESYANTO</v>
          </cell>
          <cell r="E86" t="str">
            <v>AWAK 1</v>
          </cell>
          <cell r="F86" t="str">
            <v>4110101071167</v>
          </cell>
          <cell r="G86" t="str">
            <v>CIMB NIAGA</v>
          </cell>
          <cell r="H86" t="str">
            <v>PADANG</v>
          </cell>
          <cell r="I86">
            <v>1385725</v>
          </cell>
          <cell r="J86">
            <v>415000</v>
          </cell>
          <cell r="K86">
            <v>1800725</v>
          </cell>
          <cell r="L86">
            <v>25</v>
          </cell>
        </row>
        <row r="87">
          <cell r="D87" t="str">
            <v>DICKY KURNIAWAN</v>
          </cell>
          <cell r="E87" t="str">
            <v>AWAK 1</v>
          </cell>
          <cell r="F87" t="str">
            <v>4110100993162</v>
          </cell>
          <cell r="G87" t="str">
            <v>CIMB NIAGA</v>
          </cell>
          <cell r="H87" t="str">
            <v>PADANG</v>
          </cell>
          <cell r="I87">
            <v>1385725</v>
          </cell>
          <cell r="J87">
            <v>415000</v>
          </cell>
          <cell r="K87">
            <v>1800725</v>
          </cell>
          <cell r="L87">
            <v>23</v>
          </cell>
        </row>
        <row r="88">
          <cell r="D88" t="str">
            <v>EDISON</v>
          </cell>
          <cell r="E88" t="str">
            <v>AWAK 1</v>
          </cell>
          <cell r="F88" t="str">
            <v>4110100762163</v>
          </cell>
          <cell r="G88" t="str">
            <v>CIMB NIAGA</v>
          </cell>
          <cell r="H88" t="str">
            <v>PADANG</v>
          </cell>
          <cell r="I88">
            <v>1385725</v>
          </cell>
          <cell r="J88">
            <v>415000</v>
          </cell>
          <cell r="K88">
            <v>1800725</v>
          </cell>
          <cell r="L88">
            <v>23</v>
          </cell>
        </row>
        <row r="89">
          <cell r="D89" t="str">
            <v>EFRIANDI</v>
          </cell>
          <cell r="E89" t="str">
            <v>AWAK 1</v>
          </cell>
          <cell r="F89" t="str">
            <v>4110100710166</v>
          </cell>
          <cell r="G89" t="str">
            <v>CIMB NIAGA</v>
          </cell>
          <cell r="H89" t="str">
            <v>PADANG</v>
          </cell>
          <cell r="I89">
            <v>1385725</v>
          </cell>
          <cell r="J89">
            <v>415000</v>
          </cell>
          <cell r="K89">
            <v>1800725</v>
          </cell>
          <cell r="L89">
            <v>22</v>
          </cell>
        </row>
        <row r="90">
          <cell r="D90" t="str">
            <v>ERINAL</v>
          </cell>
          <cell r="E90" t="str">
            <v>AWAK 1</v>
          </cell>
          <cell r="F90" t="str">
            <v>4110100956160</v>
          </cell>
          <cell r="G90" t="str">
            <v>CIMB NIAGA</v>
          </cell>
          <cell r="H90" t="str">
            <v>PADANG</v>
          </cell>
          <cell r="I90">
            <v>1385725</v>
          </cell>
          <cell r="J90">
            <v>415000</v>
          </cell>
          <cell r="K90">
            <v>1800725</v>
          </cell>
          <cell r="L90">
            <v>21</v>
          </cell>
        </row>
        <row r="91">
          <cell r="D91" t="str">
            <v>ERMAN</v>
          </cell>
          <cell r="E91" t="str">
            <v>AWAK 1</v>
          </cell>
          <cell r="F91" t="str">
            <v>4110100873168</v>
          </cell>
          <cell r="G91" t="str">
            <v>CIMB NIAGA</v>
          </cell>
          <cell r="H91" t="str">
            <v>PADANG</v>
          </cell>
          <cell r="I91">
            <v>1385725</v>
          </cell>
          <cell r="J91">
            <v>415000</v>
          </cell>
          <cell r="K91">
            <v>1800725</v>
          </cell>
          <cell r="L91">
            <v>29</v>
          </cell>
        </row>
        <row r="92">
          <cell r="D92" t="str">
            <v>ERMAN (PENGHULU)</v>
          </cell>
          <cell r="E92" t="str">
            <v>AWAK 1</v>
          </cell>
          <cell r="F92" t="str">
            <v>4110101003164</v>
          </cell>
          <cell r="G92" t="str">
            <v>CIMB NIAGA</v>
          </cell>
          <cell r="H92" t="str">
            <v>PADANG</v>
          </cell>
          <cell r="I92">
            <v>1385725</v>
          </cell>
          <cell r="J92">
            <v>415000</v>
          </cell>
          <cell r="K92">
            <v>1800725</v>
          </cell>
          <cell r="L92">
            <v>20</v>
          </cell>
        </row>
        <row r="93">
          <cell r="D93" t="str">
            <v>ERWIN</v>
          </cell>
          <cell r="E93" t="str">
            <v>AWAK 1</v>
          </cell>
          <cell r="F93" t="str">
            <v>4110100776162</v>
          </cell>
          <cell r="G93" t="str">
            <v>CIMB NIAGA</v>
          </cell>
          <cell r="H93" t="str">
            <v>PADANG</v>
          </cell>
          <cell r="I93">
            <v>1385725</v>
          </cell>
          <cell r="J93">
            <v>415000</v>
          </cell>
          <cell r="K93">
            <v>1800725</v>
          </cell>
          <cell r="L93">
            <v>23</v>
          </cell>
        </row>
        <row r="94">
          <cell r="D94" t="str">
            <v>FADLI PRIMA YOLANDA</v>
          </cell>
          <cell r="E94" t="str">
            <v>AWAK 1</v>
          </cell>
          <cell r="F94" t="str">
            <v>4110101017163</v>
          </cell>
          <cell r="G94" t="str">
            <v>CIMB NIAGA</v>
          </cell>
          <cell r="H94" t="str">
            <v>PADANG</v>
          </cell>
          <cell r="I94">
            <v>1385725</v>
          </cell>
          <cell r="J94">
            <v>415000</v>
          </cell>
          <cell r="K94">
            <v>1800725</v>
          </cell>
          <cell r="L94">
            <v>24</v>
          </cell>
        </row>
        <row r="95">
          <cell r="D95" t="str">
            <v>FAUZAN</v>
          </cell>
          <cell r="E95" t="str">
            <v>AWAK 1</v>
          </cell>
          <cell r="F95" t="str">
            <v>4110100825165</v>
          </cell>
          <cell r="G95" t="str">
            <v>CIMB NIAGA</v>
          </cell>
          <cell r="H95" t="str">
            <v>PADANG</v>
          </cell>
          <cell r="I95">
            <v>1385725</v>
          </cell>
          <cell r="J95">
            <v>415000</v>
          </cell>
          <cell r="K95">
            <v>1800725</v>
          </cell>
          <cell r="L95">
            <v>23</v>
          </cell>
        </row>
        <row r="96">
          <cell r="D96" t="str">
            <v>FAUZI</v>
          </cell>
          <cell r="E96" t="str">
            <v>AWAK 1</v>
          </cell>
          <cell r="F96" t="str">
            <v>4110100796162</v>
          </cell>
          <cell r="G96" t="str">
            <v>CIMB NIAGA</v>
          </cell>
          <cell r="H96" t="str">
            <v>PADANG</v>
          </cell>
          <cell r="I96">
            <v>1385725</v>
          </cell>
          <cell r="J96">
            <v>415000</v>
          </cell>
          <cell r="K96">
            <v>1800725</v>
          </cell>
          <cell r="L96">
            <v>22</v>
          </cell>
        </row>
        <row r="97">
          <cell r="D97" t="str">
            <v>FERDI YANTO</v>
          </cell>
          <cell r="E97" t="str">
            <v>AWAK 1</v>
          </cell>
          <cell r="F97" t="str">
            <v>4110101009160</v>
          </cell>
          <cell r="G97" t="str">
            <v>CIMB NIAGA</v>
          </cell>
          <cell r="H97" t="str">
            <v>PADANG</v>
          </cell>
          <cell r="I97">
            <v>1385725</v>
          </cell>
          <cell r="J97">
            <v>415000</v>
          </cell>
          <cell r="K97">
            <v>1800725</v>
          </cell>
          <cell r="L97">
            <v>23</v>
          </cell>
        </row>
        <row r="98">
          <cell r="D98" t="str">
            <v>FIRDAUS</v>
          </cell>
          <cell r="E98" t="str">
            <v>AWAK 1</v>
          </cell>
          <cell r="F98" t="str">
            <v>4110100782163</v>
          </cell>
          <cell r="G98" t="str">
            <v>CIMB NIAGA</v>
          </cell>
          <cell r="H98" t="str">
            <v>PADANG</v>
          </cell>
          <cell r="I98">
            <v>1385725</v>
          </cell>
          <cell r="J98">
            <v>415000</v>
          </cell>
          <cell r="K98">
            <v>1800725</v>
          </cell>
          <cell r="L98">
            <v>21</v>
          </cell>
        </row>
        <row r="99">
          <cell r="D99" t="str">
            <v>FIRMAN</v>
          </cell>
          <cell r="E99" t="str">
            <v>AWAK 1</v>
          </cell>
          <cell r="F99" t="str">
            <v>4110100853168</v>
          </cell>
          <cell r="G99" t="str">
            <v>CIMB NIAGA</v>
          </cell>
          <cell r="H99" t="str">
            <v>PADANG</v>
          </cell>
          <cell r="I99">
            <v>1385725</v>
          </cell>
          <cell r="J99">
            <v>415000</v>
          </cell>
          <cell r="K99">
            <v>1800725</v>
          </cell>
          <cell r="L99">
            <v>18</v>
          </cell>
        </row>
        <row r="100">
          <cell r="D100" t="str">
            <v>FITRIADI</v>
          </cell>
          <cell r="E100" t="str">
            <v>AWAK 1</v>
          </cell>
          <cell r="F100" t="str">
            <v>4110100784165</v>
          </cell>
          <cell r="G100" t="str">
            <v>CIMB NIAGA</v>
          </cell>
          <cell r="H100" t="str">
            <v>PADANG</v>
          </cell>
          <cell r="I100">
            <v>1385725</v>
          </cell>
          <cell r="J100">
            <v>415000</v>
          </cell>
          <cell r="K100">
            <v>1800725</v>
          </cell>
          <cell r="L100">
            <v>22</v>
          </cell>
        </row>
        <row r="101">
          <cell r="D101" t="str">
            <v>GUSRIANTON</v>
          </cell>
          <cell r="E101" t="str">
            <v>AWAK 1</v>
          </cell>
          <cell r="F101" t="str">
            <v>1110005291774</v>
          </cell>
          <cell r="G101" t="str">
            <v>BANK MANDIRI</v>
          </cell>
          <cell r="H101" t="str">
            <v>PADANG</v>
          </cell>
          <cell r="I101">
            <v>1385725</v>
          </cell>
          <cell r="J101">
            <v>415000</v>
          </cell>
          <cell r="K101">
            <v>1800725</v>
          </cell>
          <cell r="L101">
            <v>23</v>
          </cell>
        </row>
        <row r="102">
          <cell r="D102" t="str">
            <v>GUSTIAN</v>
          </cell>
          <cell r="E102" t="str">
            <v>AWAK 1</v>
          </cell>
          <cell r="F102" t="str">
            <v>4110100910164</v>
          </cell>
          <cell r="G102" t="str">
            <v>CIMB NIAGA</v>
          </cell>
          <cell r="H102" t="str">
            <v>PADANG</v>
          </cell>
          <cell r="I102">
            <v>1385725</v>
          </cell>
          <cell r="J102">
            <v>415000</v>
          </cell>
          <cell r="K102">
            <v>1800725</v>
          </cell>
          <cell r="L102">
            <v>21</v>
          </cell>
        </row>
        <row r="103">
          <cell r="D103" t="str">
            <v>GUSTIAR</v>
          </cell>
          <cell r="E103" t="str">
            <v>AWAK 1</v>
          </cell>
          <cell r="F103" t="str">
            <v>4110100850160</v>
          </cell>
          <cell r="G103" t="str">
            <v>CIMB NIAGA</v>
          </cell>
          <cell r="H103" t="str">
            <v>PADANG</v>
          </cell>
          <cell r="I103">
            <v>1385725</v>
          </cell>
          <cell r="J103">
            <v>415000</v>
          </cell>
          <cell r="K103">
            <v>1800725</v>
          </cell>
          <cell r="L103">
            <v>20</v>
          </cell>
        </row>
        <row r="104">
          <cell r="D104" t="str">
            <v>HARI ANDIKO</v>
          </cell>
          <cell r="E104" t="str">
            <v>AWAK 1</v>
          </cell>
          <cell r="F104" t="str">
            <v>4110100769165</v>
          </cell>
          <cell r="G104" t="str">
            <v>CIMB NIAGA</v>
          </cell>
          <cell r="H104" t="str">
            <v>PADANG</v>
          </cell>
          <cell r="I104">
            <v>1385725</v>
          </cell>
          <cell r="J104">
            <v>415000</v>
          </cell>
          <cell r="K104">
            <v>1800725</v>
          </cell>
          <cell r="L104">
            <v>6</v>
          </cell>
        </row>
        <row r="105">
          <cell r="D105" t="str">
            <v>HARRY HARDIAN</v>
          </cell>
          <cell r="E105" t="str">
            <v>AWAK 1</v>
          </cell>
          <cell r="F105" t="str">
            <v>4110100968167</v>
          </cell>
          <cell r="G105" t="str">
            <v>CIMB NIAGA</v>
          </cell>
          <cell r="H105" t="str">
            <v>PADANG</v>
          </cell>
          <cell r="I105">
            <v>1385725</v>
          </cell>
          <cell r="J105">
            <v>415000</v>
          </cell>
          <cell r="K105">
            <v>1800725</v>
          </cell>
          <cell r="L105">
            <v>22</v>
          </cell>
        </row>
        <row r="106">
          <cell r="D106" t="str">
            <v>HENDRA</v>
          </cell>
          <cell r="E106" t="str">
            <v>AWAK 1</v>
          </cell>
          <cell r="F106" t="str">
            <v>4110100781167</v>
          </cell>
          <cell r="G106" t="str">
            <v>CIMB NIAGA</v>
          </cell>
          <cell r="H106" t="str">
            <v>PADANG</v>
          </cell>
          <cell r="I106">
            <v>1385725</v>
          </cell>
          <cell r="J106">
            <v>415000</v>
          </cell>
          <cell r="K106">
            <v>1800725</v>
          </cell>
          <cell r="L106">
            <v>22</v>
          </cell>
        </row>
        <row r="107">
          <cell r="D107" t="str">
            <v>HENDRI BOY</v>
          </cell>
          <cell r="E107" t="str">
            <v>AWAK 1</v>
          </cell>
          <cell r="F107" t="str">
            <v>4110100847167</v>
          </cell>
          <cell r="G107" t="str">
            <v>CIMB NIAGA</v>
          </cell>
          <cell r="H107" t="str">
            <v>PADANG</v>
          </cell>
          <cell r="I107">
            <v>1385725</v>
          </cell>
          <cell r="J107">
            <v>415000</v>
          </cell>
          <cell r="K107">
            <v>1800725</v>
          </cell>
          <cell r="L107">
            <v>23</v>
          </cell>
        </row>
        <row r="108">
          <cell r="D108" t="str">
            <v>HENDRI NOVINDRA</v>
          </cell>
          <cell r="E108" t="str">
            <v>AWAK 1</v>
          </cell>
          <cell r="F108" t="str">
            <v>4110100838168</v>
          </cell>
          <cell r="G108" t="str">
            <v>CIMB NIAGA</v>
          </cell>
          <cell r="H108" t="str">
            <v>PADANG</v>
          </cell>
          <cell r="I108">
            <v>1385725</v>
          </cell>
          <cell r="J108">
            <v>415000</v>
          </cell>
          <cell r="K108">
            <v>1800725</v>
          </cell>
          <cell r="L108">
            <v>23</v>
          </cell>
        </row>
        <row r="109">
          <cell r="D109" t="str">
            <v>HENDRI SUMARDI</v>
          </cell>
          <cell r="E109" t="str">
            <v>AWAK 1</v>
          </cell>
          <cell r="F109" t="str">
            <v>4110100846161</v>
          </cell>
          <cell r="G109" t="str">
            <v>CIMB NIAGA</v>
          </cell>
          <cell r="H109" t="str">
            <v>PADANG</v>
          </cell>
          <cell r="I109">
            <v>1385725</v>
          </cell>
          <cell r="J109">
            <v>415000</v>
          </cell>
          <cell r="K109">
            <v>1800725</v>
          </cell>
          <cell r="L109">
            <v>24</v>
          </cell>
        </row>
        <row r="110">
          <cell r="D110" t="str">
            <v>HENDRIZAL</v>
          </cell>
          <cell r="E110" t="str">
            <v>AWAK 1</v>
          </cell>
          <cell r="F110" t="str">
            <v>4110100929163</v>
          </cell>
          <cell r="G110" t="str">
            <v>CIMB NIAGA</v>
          </cell>
          <cell r="H110" t="str">
            <v>PADANG</v>
          </cell>
          <cell r="I110">
            <v>1385725</v>
          </cell>
          <cell r="J110">
            <v>415000</v>
          </cell>
          <cell r="K110">
            <v>1800725</v>
          </cell>
          <cell r="L110">
            <v>23</v>
          </cell>
        </row>
        <row r="111">
          <cell r="D111" t="str">
            <v>HENDRIZAL (RELIVE )</v>
          </cell>
          <cell r="E111" t="str">
            <v>AWAK 1</v>
          </cell>
          <cell r="F111" t="str">
            <v>4110100926165</v>
          </cell>
          <cell r="G111" t="str">
            <v>CIMB NIAGA</v>
          </cell>
          <cell r="H111" t="str">
            <v>PADANG</v>
          </cell>
          <cell r="I111">
            <v>1385725</v>
          </cell>
          <cell r="J111">
            <v>415000</v>
          </cell>
          <cell r="K111">
            <v>1800725</v>
          </cell>
          <cell r="L111">
            <v>23</v>
          </cell>
        </row>
        <row r="112">
          <cell r="D112" t="str">
            <v>HERMULYADI</v>
          </cell>
          <cell r="E112" t="str">
            <v>AWAK 1</v>
          </cell>
          <cell r="F112" t="str">
            <v>900-00-1503261-9</v>
          </cell>
          <cell r="G112" t="str">
            <v>BANK MANDIRI</v>
          </cell>
          <cell r="H112" t="str">
            <v>PADANG</v>
          </cell>
          <cell r="I112">
            <v>1385725</v>
          </cell>
          <cell r="J112">
            <v>415000</v>
          </cell>
          <cell r="K112">
            <v>1800725</v>
          </cell>
          <cell r="L112">
            <v>23</v>
          </cell>
        </row>
        <row r="113">
          <cell r="D113" t="str">
            <v>IDHAM KHALID</v>
          </cell>
          <cell r="E113" t="str">
            <v>AWAK 1</v>
          </cell>
          <cell r="F113" t="str">
            <v>4110100772168</v>
          </cell>
          <cell r="G113" t="str">
            <v>CIMB NIAGA</v>
          </cell>
          <cell r="H113" t="str">
            <v>PADANG</v>
          </cell>
          <cell r="I113">
            <v>1385725</v>
          </cell>
          <cell r="J113">
            <v>415000</v>
          </cell>
          <cell r="K113">
            <v>1800725</v>
          </cell>
          <cell r="L113">
            <v>22</v>
          </cell>
        </row>
        <row r="114">
          <cell r="D114" t="str">
            <v>IDRIS</v>
          </cell>
          <cell r="E114" t="str">
            <v>AWAK 1</v>
          </cell>
          <cell r="F114" t="str">
            <v>4110100919168</v>
          </cell>
          <cell r="G114" t="str">
            <v>CIMB NIAGA</v>
          </cell>
          <cell r="H114" t="str">
            <v>PADANG</v>
          </cell>
          <cell r="I114">
            <v>1385725</v>
          </cell>
          <cell r="J114">
            <v>415000</v>
          </cell>
          <cell r="K114">
            <v>1800725</v>
          </cell>
          <cell r="L114">
            <v>22</v>
          </cell>
        </row>
        <row r="115">
          <cell r="D115" t="str">
            <v>IKRAR DINATA</v>
          </cell>
          <cell r="E115" t="str">
            <v>AWAK 1</v>
          </cell>
          <cell r="F115" t="str">
            <v>4110100695162</v>
          </cell>
          <cell r="G115" t="str">
            <v>CIMB NIAGA</v>
          </cell>
          <cell r="H115" t="str">
            <v>PADANG</v>
          </cell>
          <cell r="I115">
            <v>1385725</v>
          </cell>
          <cell r="J115">
            <v>415000</v>
          </cell>
          <cell r="K115">
            <v>1800725</v>
          </cell>
          <cell r="L115">
            <v>24</v>
          </cell>
        </row>
        <row r="116">
          <cell r="D116" t="str">
            <v>INDRA PON</v>
          </cell>
          <cell r="E116" t="str">
            <v>AWAK 1</v>
          </cell>
          <cell r="F116" t="str">
            <v>4110100696168</v>
          </cell>
          <cell r="G116" t="str">
            <v>CIMB NIAGA</v>
          </cell>
          <cell r="H116" t="str">
            <v>PADANG</v>
          </cell>
          <cell r="I116">
            <v>1385725</v>
          </cell>
          <cell r="J116">
            <v>415000</v>
          </cell>
          <cell r="K116">
            <v>1800725</v>
          </cell>
          <cell r="L116">
            <v>24</v>
          </cell>
        </row>
        <row r="117">
          <cell r="D117" t="str">
            <v>IR.IMZAL</v>
          </cell>
          <cell r="E117" t="str">
            <v>AWAK 1</v>
          </cell>
          <cell r="F117" t="str">
            <v>4110100770166</v>
          </cell>
          <cell r="G117" t="str">
            <v>CIMB NIAGA</v>
          </cell>
          <cell r="H117" t="str">
            <v>PADANG</v>
          </cell>
          <cell r="I117">
            <v>1385725</v>
          </cell>
          <cell r="J117">
            <v>415000</v>
          </cell>
          <cell r="K117">
            <v>1800725</v>
          </cell>
          <cell r="L117">
            <v>22</v>
          </cell>
        </row>
        <row r="118">
          <cell r="D118" t="str">
            <v>IRFAN SASMITA</v>
          </cell>
          <cell r="E118" t="str">
            <v>AWAK 1</v>
          </cell>
          <cell r="F118" t="str">
            <v>5430102239111</v>
          </cell>
          <cell r="G118" t="str">
            <v>CIMB NIAGA</v>
          </cell>
          <cell r="H118" t="str">
            <v>PADANG</v>
          </cell>
          <cell r="I118">
            <v>1385725</v>
          </cell>
          <cell r="J118">
            <v>415000</v>
          </cell>
          <cell r="K118">
            <v>1800725</v>
          </cell>
          <cell r="L118">
            <v>28</v>
          </cell>
        </row>
        <row r="119">
          <cell r="D119" t="str">
            <v>IRWAN BAHAR</v>
          </cell>
          <cell r="E119" t="str">
            <v>AWAK 1</v>
          </cell>
          <cell r="F119" t="str">
            <v>4110100836166</v>
          </cell>
          <cell r="G119" t="str">
            <v>CIMB NIAGA</v>
          </cell>
          <cell r="H119" t="str">
            <v>PADANG</v>
          </cell>
          <cell r="I119">
            <v>1385725</v>
          </cell>
          <cell r="J119">
            <v>415000</v>
          </cell>
          <cell r="K119">
            <v>1800725</v>
          </cell>
          <cell r="L119">
            <v>24</v>
          </cell>
        </row>
        <row r="120">
          <cell r="D120" t="str">
            <v>ISNALDI</v>
          </cell>
          <cell r="E120" t="str">
            <v>AWAK 1</v>
          </cell>
          <cell r="F120" t="str">
            <v>4110100740161</v>
          </cell>
          <cell r="G120" t="str">
            <v>CIMB NIAGA</v>
          </cell>
          <cell r="H120" t="str">
            <v>PADANG</v>
          </cell>
          <cell r="I120">
            <v>1385725</v>
          </cell>
          <cell r="J120">
            <v>415000</v>
          </cell>
          <cell r="K120">
            <v>1800725</v>
          </cell>
          <cell r="L120">
            <v>24</v>
          </cell>
        </row>
        <row r="121">
          <cell r="D121" t="str">
            <v>JANUAR</v>
          </cell>
          <cell r="E121" t="str">
            <v>AWAK 1</v>
          </cell>
          <cell r="F121" t="str">
            <v>4110100749165</v>
          </cell>
          <cell r="G121" t="str">
            <v>CIMB NIAGA</v>
          </cell>
          <cell r="H121" t="str">
            <v>PADANG</v>
          </cell>
          <cell r="I121">
            <v>1385725</v>
          </cell>
          <cell r="J121">
            <v>415000</v>
          </cell>
          <cell r="K121">
            <v>1800725</v>
          </cell>
          <cell r="L121">
            <v>18</v>
          </cell>
        </row>
        <row r="122">
          <cell r="D122" t="str">
            <v>JASMAN SS</v>
          </cell>
          <cell r="E122" t="str">
            <v>AWAK 1</v>
          </cell>
          <cell r="F122" t="str">
            <v>4110100920169</v>
          </cell>
          <cell r="G122" t="str">
            <v>CIMB NIAGA</v>
          </cell>
          <cell r="H122" t="str">
            <v>PADANG</v>
          </cell>
          <cell r="I122">
            <v>1385725</v>
          </cell>
          <cell r="J122">
            <v>415000</v>
          </cell>
          <cell r="K122">
            <v>1800725</v>
          </cell>
          <cell r="L122">
            <v>22</v>
          </cell>
        </row>
        <row r="123">
          <cell r="D123" t="str">
            <v>JHON KENEDI</v>
          </cell>
          <cell r="E123" t="str">
            <v>AWAK 1</v>
          </cell>
          <cell r="F123" t="str">
            <v>4110100691168</v>
          </cell>
          <cell r="G123" t="str">
            <v>CIMB NIAGA</v>
          </cell>
          <cell r="H123" t="str">
            <v>PADANG</v>
          </cell>
          <cell r="I123">
            <v>1385725</v>
          </cell>
          <cell r="J123">
            <v>415000</v>
          </cell>
          <cell r="K123">
            <v>1800725</v>
          </cell>
          <cell r="L123">
            <v>21</v>
          </cell>
        </row>
        <row r="124">
          <cell r="D124" t="str">
            <v>JHONI HENDRA</v>
          </cell>
          <cell r="E124" t="str">
            <v>AWAK 1</v>
          </cell>
          <cell r="F124" t="str">
            <v>4110100819164</v>
          </cell>
          <cell r="G124" t="str">
            <v>CIMB NIAGA</v>
          </cell>
          <cell r="H124" t="str">
            <v>PADANG</v>
          </cell>
          <cell r="I124">
            <v>1385725</v>
          </cell>
          <cell r="J124">
            <v>415000</v>
          </cell>
          <cell r="K124">
            <v>1800725</v>
          </cell>
          <cell r="L124">
            <v>23</v>
          </cell>
        </row>
        <row r="125">
          <cell r="D125" t="str">
            <v>JHONNANUR</v>
          </cell>
          <cell r="E125" t="str">
            <v>AWAK 1</v>
          </cell>
          <cell r="F125" t="str">
            <v>4110100697164</v>
          </cell>
          <cell r="G125" t="str">
            <v>CIMB NIAGA</v>
          </cell>
          <cell r="H125" t="str">
            <v>PADANG</v>
          </cell>
          <cell r="I125">
            <v>1385725</v>
          </cell>
          <cell r="J125">
            <v>415000</v>
          </cell>
          <cell r="K125">
            <v>1800725</v>
          </cell>
          <cell r="L125">
            <v>23</v>
          </cell>
        </row>
        <row r="126">
          <cell r="D126" t="str">
            <v>JON EFFENDI</v>
          </cell>
          <cell r="E126" t="str">
            <v>AWAK 1</v>
          </cell>
          <cell r="F126" t="str">
            <v>4110100834164</v>
          </cell>
          <cell r="G126" t="str">
            <v>CIMB NIAGA</v>
          </cell>
          <cell r="H126" t="str">
            <v>PADANG</v>
          </cell>
          <cell r="I126">
            <v>1385725</v>
          </cell>
          <cell r="J126">
            <v>415000</v>
          </cell>
          <cell r="K126">
            <v>1800725</v>
          </cell>
          <cell r="L126">
            <v>20</v>
          </cell>
        </row>
        <row r="127">
          <cell r="D127" t="str">
            <v>JON PRIZAL</v>
          </cell>
          <cell r="E127" t="str">
            <v>AWAK 1</v>
          </cell>
          <cell r="F127" t="str">
            <v>4110100835160</v>
          </cell>
          <cell r="G127" t="str">
            <v>CIMB NIAGA</v>
          </cell>
          <cell r="H127" t="str">
            <v>PADANG</v>
          </cell>
          <cell r="I127">
            <v>1385725</v>
          </cell>
          <cell r="J127">
            <v>415000</v>
          </cell>
          <cell r="K127">
            <v>1800725</v>
          </cell>
          <cell r="L127">
            <v>24</v>
          </cell>
        </row>
        <row r="128">
          <cell r="D128" t="str">
            <v>JONERISMAN</v>
          </cell>
          <cell r="E128" t="str">
            <v>AWAK 1</v>
          </cell>
          <cell r="F128" t="str">
            <v>4110100888163</v>
          </cell>
          <cell r="G128" t="str">
            <v>CIMB NIAGA</v>
          </cell>
          <cell r="H128" t="str">
            <v>PADANG</v>
          </cell>
          <cell r="I128">
            <v>1385725</v>
          </cell>
          <cell r="J128">
            <v>415000</v>
          </cell>
          <cell r="K128">
            <v>1800725</v>
          </cell>
          <cell r="L128">
            <v>25</v>
          </cell>
        </row>
        <row r="129">
          <cell r="D129" t="str">
            <v>JONI AKMAL</v>
          </cell>
          <cell r="E129" t="str">
            <v>AWAK 1</v>
          </cell>
          <cell r="F129" t="str">
            <v>4110100789165</v>
          </cell>
          <cell r="G129" t="str">
            <v>CIMB NIAGA</v>
          </cell>
          <cell r="H129" t="str">
            <v>PADANG</v>
          </cell>
          <cell r="I129">
            <v>1385725</v>
          </cell>
          <cell r="J129">
            <v>415000</v>
          </cell>
          <cell r="K129">
            <v>1800725</v>
          </cell>
          <cell r="L129">
            <v>22</v>
          </cell>
        </row>
        <row r="130">
          <cell r="D130" t="str">
            <v>JONI EKA PUTRA</v>
          </cell>
          <cell r="E130" t="str">
            <v>AWAK 1</v>
          </cell>
          <cell r="F130" t="str">
            <v>4110100715166</v>
          </cell>
          <cell r="G130" t="str">
            <v>CIMB NIAGA</v>
          </cell>
          <cell r="H130" t="str">
            <v>PADANG</v>
          </cell>
          <cell r="I130">
            <v>1385725</v>
          </cell>
          <cell r="J130">
            <v>415000</v>
          </cell>
          <cell r="K130">
            <v>1800725</v>
          </cell>
          <cell r="L130">
            <v>23</v>
          </cell>
        </row>
        <row r="131">
          <cell r="D131" t="str">
            <v>JONI INDRA</v>
          </cell>
          <cell r="E131" t="str">
            <v>AWAK 1</v>
          </cell>
          <cell r="F131" t="str">
            <v>4110100891166</v>
          </cell>
          <cell r="G131" t="str">
            <v>CIMB NIAGA</v>
          </cell>
          <cell r="H131" t="str">
            <v>PADANG</v>
          </cell>
          <cell r="I131">
            <v>1385725</v>
          </cell>
          <cell r="J131">
            <v>415000</v>
          </cell>
          <cell r="K131">
            <v>1800725</v>
          </cell>
          <cell r="L131">
            <v>21</v>
          </cell>
        </row>
        <row r="132">
          <cell r="D132" t="str">
            <v>JONNI CAN</v>
          </cell>
          <cell r="E132" t="str">
            <v>AWAK 1</v>
          </cell>
          <cell r="F132" t="str">
            <v>4110100767163</v>
          </cell>
          <cell r="G132" t="str">
            <v>CIMB NIAGA</v>
          </cell>
          <cell r="H132" t="str">
            <v>PADANG</v>
          </cell>
          <cell r="I132">
            <v>1385725</v>
          </cell>
          <cell r="J132">
            <v>415000</v>
          </cell>
          <cell r="K132">
            <v>1800725</v>
          </cell>
          <cell r="L132">
            <v>24</v>
          </cell>
        </row>
        <row r="133">
          <cell r="D133" t="str">
            <v>JUFRIZON</v>
          </cell>
          <cell r="E133" t="str">
            <v>AWAK 1</v>
          </cell>
          <cell r="F133" t="str">
            <v>4110100928167</v>
          </cell>
          <cell r="G133" t="str">
            <v>CIMB NIAGA</v>
          </cell>
          <cell r="H133" t="str">
            <v>PADANG</v>
          </cell>
          <cell r="I133">
            <v>1385725</v>
          </cell>
          <cell r="J133">
            <v>415000</v>
          </cell>
          <cell r="K133">
            <v>1800725</v>
          </cell>
          <cell r="L133">
            <v>21</v>
          </cell>
        </row>
        <row r="134">
          <cell r="D134" t="str">
            <v>JULI IRWANTO</v>
          </cell>
          <cell r="E134" t="str">
            <v>AWAK 1</v>
          </cell>
          <cell r="F134" t="str">
            <v>4110100698160</v>
          </cell>
          <cell r="G134" t="str">
            <v>CIMB NIAGA</v>
          </cell>
          <cell r="H134" t="str">
            <v>PADANG</v>
          </cell>
          <cell r="I134">
            <v>1385725</v>
          </cell>
          <cell r="J134">
            <v>415000</v>
          </cell>
          <cell r="K134">
            <v>1800725</v>
          </cell>
          <cell r="L134">
            <v>24</v>
          </cell>
        </row>
        <row r="135">
          <cell r="D135" t="str">
            <v>JUMAIDI TARIS</v>
          </cell>
          <cell r="E135" t="str">
            <v>AWAK 1</v>
          </cell>
          <cell r="F135" t="str">
            <v>4110100808163</v>
          </cell>
          <cell r="G135" t="str">
            <v>CIMB NIAGA</v>
          </cell>
          <cell r="H135" t="str">
            <v>PADANG</v>
          </cell>
          <cell r="I135">
            <v>1385725</v>
          </cell>
          <cell r="J135">
            <v>415000</v>
          </cell>
          <cell r="K135">
            <v>1800725</v>
          </cell>
          <cell r="L135">
            <v>23</v>
          </cell>
        </row>
        <row r="136">
          <cell r="D136" t="str">
            <v>JUNRIZAL</v>
          </cell>
          <cell r="E136" t="str">
            <v>AWAK 1</v>
          </cell>
          <cell r="F136" t="str">
            <v>4110101066162</v>
          </cell>
          <cell r="G136" t="str">
            <v>CIMB NIAGA</v>
          </cell>
          <cell r="H136" t="str">
            <v>PADANG</v>
          </cell>
          <cell r="I136">
            <v>1385725</v>
          </cell>
          <cell r="J136">
            <v>415000</v>
          </cell>
          <cell r="K136">
            <v>1800725</v>
          </cell>
          <cell r="L136">
            <v>21</v>
          </cell>
        </row>
        <row r="137">
          <cell r="D137" t="str">
            <v>KAFRIZAL</v>
          </cell>
          <cell r="E137" t="str">
            <v>AWAK 1</v>
          </cell>
          <cell r="F137" t="str">
            <v>4110100793164</v>
          </cell>
          <cell r="G137" t="str">
            <v>CIMB NIAGA</v>
          </cell>
          <cell r="H137" t="str">
            <v>PADANG</v>
          </cell>
          <cell r="I137">
            <v>1385725</v>
          </cell>
          <cell r="J137">
            <v>415000</v>
          </cell>
          <cell r="K137">
            <v>1800725</v>
          </cell>
          <cell r="L137">
            <v>22</v>
          </cell>
        </row>
        <row r="138">
          <cell r="D138" t="str">
            <v>KARNEDI</v>
          </cell>
          <cell r="E138" t="str">
            <v>AWAK 1</v>
          </cell>
          <cell r="F138" t="str">
            <v>4110100953162</v>
          </cell>
          <cell r="G138" t="str">
            <v>CIMB NIAGA</v>
          </cell>
          <cell r="H138" t="str">
            <v>PADANG</v>
          </cell>
          <cell r="I138">
            <v>1385725</v>
          </cell>
          <cell r="J138">
            <v>415000</v>
          </cell>
          <cell r="K138">
            <v>1800725</v>
          </cell>
          <cell r="L138">
            <v>27</v>
          </cell>
        </row>
        <row r="139">
          <cell r="D139" t="str">
            <v>LUBIS HENDRI</v>
          </cell>
          <cell r="E139" t="str">
            <v>AWAK 1</v>
          </cell>
          <cell r="F139" t="str">
            <v>4110100861161</v>
          </cell>
          <cell r="G139" t="str">
            <v>CIMB NIAGA</v>
          </cell>
          <cell r="H139" t="str">
            <v>PADANG</v>
          </cell>
          <cell r="I139">
            <v>1385725</v>
          </cell>
          <cell r="J139">
            <v>415000</v>
          </cell>
          <cell r="K139">
            <v>1800725</v>
          </cell>
          <cell r="L139">
            <v>0</v>
          </cell>
        </row>
        <row r="140">
          <cell r="D140" t="str">
            <v>M.KURNIA</v>
          </cell>
          <cell r="E140" t="str">
            <v>AWAK 1</v>
          </cell>
          <cell r="F140" t="str">
            <v>4110101036167</v>
          </cell>
          <cell r="G140" t="str">
            <v>CIMB NIAGA</v>
          </cell>
          <cell r="H140" t="str">
            <v>PADANG</v>
          </cell>
          <cell r="I140">
            <v>1385725</v>
          </cell>
          <cell r="J140">
            <v>415000</v>
          </cell>
          <cell r="K140">
            <v>1800725</v>
          </cell>
          <cell r="L140">
            <v>21</v>
          </cell>
        </row>
        <row r="141">
          <cell r="D141" t="str">
            <v>M.NASIR</v>
          </cell>
          <cell r="E141" t="str">
            <v>AWAK 1</v>
          </cell>
          <cell r="F141" t="str">
            <v>4110101033169</v>
          </cell>
          <cell r="G141" t="str">
            <v>CIMB NIAGA</v>
          </cell>
          <cell r="H141" t="str">
            <v>PADANG</v>
          </cell>
          <cell r="I141">
            <v>1385725</v>
          </cell>
          <cell r="J141">
            <v>415000</v>
          </cell>
          <cell r="K141">
            <v>1800725</v>
          </cell>
          <cell r="L141">
            <v>23</v>
          </cell>
        </row>
        <row r="142">
          <cell r="D142" t="str">
            <v>MAHYU DANIL</v>
          </cell>
          <cell r="E142" t="str">
            <v>AWAK 1</v>
          </cell>
          <cell r="F142" t="str">
            <v>4110101072163</v>
          </cell>
          <cell r="G142" t="str">
            <v>CIMB NIAGA</v>
          </cell>
          <cell r="H142" t="str">
            <v>PADANG</v>
          </cell>
          <cell r="I142">
            <v>1385725</v>
          </cell>
          <cell r="J142">
            <v>415000</v>
          </cell>
          <cell r="K142">
            <v>1800725</v>
          </cell>
          <cell r="L142">
            <v>23</v>
          </cell>
        </row>
        <row r="143">
          <cell r="D143" t="str">
            <v>MAIDONI</v>
          </cell>
          <cell r="E143" t="str">
            <v>AWAK 1</v>
          </cell>
          <cell r="F143" t="str">
            <v>4110101045166</v>
          </cell>
          <cell r="G143" t="str">
            <v>CIMB NIAGA</v>
          </cell>
          <cell r="H143" t="str">
            <v>PADANG</v>
          </cell>
          <cell r="I143">
            <v>1385725</v>
          </cell>
          <cell r="J143">
            <v>415000</v>
          </cell>
          <cell r="K143">
            <v>1800725</v>
          </cell>
          <cell r="L143">
            <v>23</v>
          </cell>
        </row>
        <row r="144">
          <cell r="D144" t="str">
            <v>MAIKAR HENDRI</v>
          </cell>
          <cell r="E144" t="str">
            <v>AWAK 1</v>
          </cell>
          <cell r="F144" t="str">
            <v>4110100706167</v>
          </cell>
          <cell r="G144" t="str">
            <v>CIMB NIAGA</v>
          </cell>
          <cell r="H144" t="str">
            <v>PADANG</v>
          </cell>
          <cell r="I144">
            <v>1385725</v>
          </cell>
          <cell r="J144">
            <v>415000</v>
          </cell>
          <cell r="K144">
            <v>1800725</v>
          </cell>
          <cell r="L144">
            <v>4</v>
          </cell>
        </row>
        <row r="145">
          <cell r="D145" t="str">
            <v>MARDIANTO</v>
          </cell>
          <cell r="E145" t="str">
            <v>AWAK 1</v>
          </cell>
          <cell r="F145" t="str">
            <v>4110100709165</v>
          </cell>
          <cell r="G145" t="str">
            <v>CIMB NIAGA</v>
          </cell>
          <cell r="H145" t="str">
            <v>PADANG</v>
          </cell>
          <cell r="I145">
            <v>1385725</v>
          </cell>
          <cell r="J145">
            <v>415000</v>
          </cell>
          <cell r="K145">
            <v>1800725</v>
          </cell>
          <cell r="L145">
            <v>20</v>
          </cell>
        </row>
        <row r="146">
          <cell r="D146" t="str">
            <v>MARDUS</v>
          </cell>
          <cell r="E146" t="str">
            <v>AWAK 1</v>
          </cell>
          <cell r="F146" t="str">
            <v>4110100887167</v>
          </cell>
          <cell r="G146" t="str">
            <v>CIMB NIAGA</v>
          </cell>
          <cell r="H146" t="str">
            <v>PADANG</v>
          </cell>
          <cell r="I146">
            <v>1385725</v>
          </cell>
          <cell r="J146">
            <v>415000</v>
          </cell>
          <cell r="K146">
            <v>1800725</v>
          </cell>
          <cell r="L146">
            <v>20</v>
          </cell>
        </row>
        <row r="147">
          <cell r="D147" t="str">
            <v>MARTA DENI</v>
          </cell>
          <cell r="E147" t="str">
            <v>AWAK 1</v>
          </cell>
          <cell r="F147" t="str">
            <v>4110100949163</v>
          </cell>
          <cell r="G147" t="str">
            <v>CIMB NIAGA</v>
          </cell>
          <cell r="H147" t="str">
            <v>PADANG</v>
          </cell>
          <cell r="I147">
            <v>1385725</v>
          </cell>
          <cell r="J147">
            <v>415000</v>
          </cell>
          <cell r="K147">
            <v>1800725</v>
          </cell>
          <cell r="L147">
            <v>23</v>
          </cell>
        </row>
        <row r="148">
          <cell r="D148" t="str">
            <v>MARTIN UJANG</v>
          </cell>
          <cell r="E148" t="str">
            <v>AWAK 1</v>
          </cell>
          <cell r="F148" t="str">
            <v>4110101011167</v>
          </cell>
          <cell r="G148" t="str">
            <v>CIMB NIAGA</v>
          </cell>
          <cell r="H148" t="str">
            <v>PADANG</v>
          </cell>
          <cell r="I148">
            <v>1385725</v>
          </cell>
          <cell r="J148">
            <v>415000</v>
          </cell>
          <cell r="K148">
            <v>1800725</v>
          </cell>
          <cell r="L148">
            <v>22</v>
          </cell>
        </row>
        <row r="149">
          <cell r="D149" t="str">
            <v>MASRI</v>
          </cell>
          <cell r="E149" t="str">
            <v>AWAK 1</v>
          </cell>
          <cell r="F149" t="str">
            <v>4110100805165</v>
          </cell>
          <cell r="G149" t="str">
            <v>CIMB NIAGA</v>
          </cell>
          <cell r="H149" t="str">
            <v>PADANG</v>
          </cell>
          <cell r="I149">
            <v>1385725</v>
          </cell>
          <cell r="J149">
            <v>415000</v>
          </cell>
          <cell r="K149">
            <v>1800725</v>
          </cell>
          <cell r="L149">
            <v>22</v>
          </cell>
        </row>
        <row r="150">
          <cell r="D150" t="str">
            <v>MASRIZAL</v>
          </cell>
          <cell r="E150" t="str">
            <v>AWAK 1</v>
          </cell>
          <cell r="F150" t="str">
            <v>1110004787756</v>
          </cell>
          <cell r="G150" t="str">
            <v>BANK MANDIRI</v>
          </cell>
          <cell r="H150" t="str">
            <v>PADANG</v>
          </cell>
          <cell r="I150">
            <v>1385725</v>
          </cell>
          <cell r="J150">
            <v>415000</v>
          </cell>
          <cell r="K150">
            <v>1800725</v>
          </cell>
          <cell r="L150">
            <v>22</v>
          </cell>
        </row>
        <row r="151">
          <cell r="D151" t="str">
            <v>MASRIZAL ( KERNET )</v>
          </cell>
          <cell r="E151" t="str">
            <v>AWAK 1</v>
          </cell>
          <cell r="F151" t="str">
            <v>4110100874164</v>
          </cell>
          <cell r="G151" t="str">
            <v>CIMB NIAGA</v>
          </cell>
          <cell r="H151" t="str">
            <v>PADANG</v>
          </cell>
          <cell r="I151">
            <v>1385725</v>
          </cell>
          <cell r="J151">
            <v>415000</v>
          </cell>
          <cell r="K151">
            <v>1800725</v>
          </cell>
          <cell r="L151">
            <v>23</v>
          </cell>
        </row>
        <row r="152">
          <cell r="D152" t="str">
            <v>MASWANDI</v>
          </cell>
          <cell r="E152" t="str">
            <v>AWAK 1</v>
          </cell>
          <cell r="F152" t="str">
            <v>4110100817162</v>
          </cell>
          <cell r="G152" t="str">
            <v>CIMB NIAGA</v>
          </cell>
          <cell r="H152" t="str">
            <v>PADANG</v>
          </cell>
          <cell r="I152">
            <v>1385725</v>
          </cell>
          <cell r="J152">
            <v>415000</v>
          </cell>
          <cell r="K152">
            <v>1800725</v>
          </cell>
          <cell r="L152">
            <v>24</v>
          </cell>
        </row>
        <row r="153">
          <cell r="D153" t="str">
            <v>MIRWAN</v>
          </cell>
          <cell r="E153" t="str">
            <v>AWAK 1</v>
          </cell>
          <cell r="F153" t="str">
            <v>4110100827167</v>
          </cell>
          <cell r="G153" t="str">
            <v>CIMB NIAGA</v>
          </cell>
          <cell r="H153" t="str">
            <v>PADANG</v>
          </cell>
          <cell r="I153">
            <v>1385725</v>
          </cell>
          <cell r="J153">
            <v>415000</v>
          </cell>
          <cell r="K153">
            <v>1800725</v>
          </cell>
          <cell r="L153">
            <v>24</v>
          </cell>
        </row>
        <row r="154">
          <cell r="D154" t="str">
            <v>MONDRAVENI</v>
          </cell>
          <cell r="E154" t="str">
            <v>AWAK 1</v>
          </cell>
          <cell r="F154" t="str">
            <v>4110102040169</v>
          </cell>
          <cell r="G154" t="str">
            <v>CIMB NIAGA</v>
          </cell>
          <cell r="H154" t="str">
            <v>PADANG</v>
          </cell>
          <cell r="I154">
            <v>1385725</v>
          </cell>
          <cell r="J154">
            <v>415000</v>
          </cell>
          <cell r="K154">
            <v>1800725</v>
          </cell>
          <cell r="L154">
            <v>25</v>
          </cell>
        </row>
        <row r="155">
          <cell r="D155" t="str">
            <v>MUHAMAD JUNAIDI</v>
          </cell>
          <cell r="E155" t="str">
            <v>AWAK 1</v>
          </cell>
          <cell r="F155" t="str">
            <v>4110100799160</v>
          </cell>
          <cell r="G155" t="str">
            <v>CIMB NIAGA</v>
          </cell>
          <cell r="H155" t="str">
            <v>PADANG</v>
          </cell>
          <cell r="I155">
            <v>1385725</v>
          </cell>
          <cell r="J155">
            <v>415000</v>
          </cell>
          <cell r="K155">
            <v>1800725</v>
          </cell>
          <cell r="L155">
            <v>23</v>
          </cell>
        </row>
        <row r="156">
          <cell r="D156" t="str">
            <v>MULYADI</v>
          </cell>
          <cell r="E156" t="str">
            <v>AWAK 1</v>
          </cell>
          <cell r="F156" t="str">
            <v>4110101319167</v>
          </cell>
          <cell r="G156" t="str">
            <v>CIMB NIAGA</v>
          </cell>
          <cell r="H156" t="str">
            <v>PADANG</v>
          </cell>
          <cell r="I156">
            <v>1385725</v>
          </cell>
          <cell r="J156">
            <v>415000</v>
          </cell>
          <cell r="K156">
            <v>1800725</v>
          </cell>
          <cell r="L156">
            <v>24</v>
          </cell>
        </row>
        <row r="157">
          <cell r="D157" t="str">
            <v>NASRUL</v>
          </cell>
          <cell r="E157" t="str">
            <v>AWAK 1</v>
          </cell>
          <cell r="F157" t="str">
            <v>4110101024160</v>
          </cell>
          <cell r="G157" t="str">
            <v>CIMB NIAGA</v>
          </cell>
          <cell r="H157" t="str">
            <v>PADANG</v>
          </cell>
          <cell r="I157">
            <v>1385725</v>
          </cell>
          <cell r="J157">
            <v>415000</v>
          </cell>
          <cell r="K157">
            <v>1800725</v>
          </cell>
          <cell r="L157">
            <v>19</v>
          </cell>
        </row>
        <row r="158">
          <cell r="D158" t="str">
            <v>NASRUL AA</v>
          </cell>
          <cell r="E158" t="str">
            <v>AWAK 1</v>
          </cell>
          <cell r="F158" t="str">
            <v>4110101046162</v>
          </cell>
          <cell r="G158" t="str">
            <v>CIMB NIAGA</v>
          </cell>
          <cell r="H158" t="str">
            <v>PADANG</v>
          </cell>
          <cell r="I158">
            <v>1385725</v>
          </cell>
          <cell r="J158">
            <v>415000</v>
          </cell>
          <cell r="K158">
            <v>1800725</v>
          </cell>
          <cell r="L158">
            <v>21</v>
          </cell>
        </row>
        <row r="159">
          <cell r="D159" t="str">
            <v>NAZAIFUL</v>
          </cell>
          <cell r="E159" t="str">
            <v>AWAK 1</v>
          </cell>
          <cell r="F159" t="str">
            <v>4110100807167</v>
          </cell>
          <cell r="G159" t="str">
            <v>CIMB NIAGA</v>
          </cell>
          <cell r="H159" t="str">
            <v>PADANG</v>
          </cell>
          <cell r="I159">
            <v>1385725</v>
          </cell>
          <cell r="J159">
            <v>415000</v>
          </cell>
          <cell r="K159">
            <v>1800725</v>
          </cell>
          <cell r="L159">
            <v>22</v>
          </cell>
        </row>
        <row r="160">
          <cell r="D160" t="str">
            <v>NOFRISDIANTO</v>
          </cell>
          <cell r="E160" t="str">
            <v>AWAK 1</v>
          </cell>
          <cell r="F160" t="str">
            <v>4110100687169</v>
          </cell>
          <cell r="G160" t="str">
            <v>CIMB NIAGA</v>
          </cell>
          <cell r="H160" t="str">
            <v>PADANG</v>
          </cell>
          <cell r="I160">
            <v>1385725</v>
          </cell>
          <cell r="J160">
            <v>415000</v>
          </cell>
          <cell r="K160">
            <v>1800725</v>
          </cell>
          <cell r="L160">
            <v>24</v>
          </cell>
        </row>
        <row r="161">
          <cell r="D161" t="str">
            <v>NOPRIYANDI</v>
          </cell>
          <cell r="E161" t="str">
            <v>AWAK 1</v>
          </cell>
          <cell r="F161" t="str">
            <v>4110100681163</v>
          </cell>
          <cell r="G161" t="str">
            <v>CIMB NIAGA</v>
          </cell>
          <cell r="H161" t="str">
            <v>PADANG</v>
          </cell>
          <cell r="I161">
            <v>1385725</v>
          </cell>
          <cell r="J161">
            <v>415000</v>
          </cell>
          <cell r="K161">
            <v>1800725</v>
          </cell>
          <cell r="L161">
            <v>26</v>
          </cell>
        </row>
        <row r="162">
          <cell r="D162" t="str">
            <v>NOVIAN GANI</v>
          </cell>
          <cell r="E162" t="str">
            <v>AWAK 1</v>
          </cell>
          <cell r="F162" t="str">
            <v>4110100680167</v>
          </cell>
          <cell r="G162" t="str">
            <v>CIMB NIAGA</v>
          </cell>
          <cell r="H162" t="str">
            <v>PADANG</v>
          </cell>
          <cell r="I162">
            <v>1385725</v>
          </cell>
          <cell r="J162">
            <v>415000</v>
          </cell>
          <cell r="K162">
            <v>1800725</v>
          </cell>
          <cell r="L162">
            <v>23</v>
          </cell>
        </row>
        <row r="163">
          <cell r="D163" t="str">
            <v>NOVIRMAN</v>
          </cell>
          <cell r="E163" t="str">
            <v>AWAK 1</v>
          </cell>
          <cell r="F163" t="str">
            <v>4110101039165</v>
          </cell>
          <cell r="G163" t="str">
            <v>CIMB NIAGA</v>
          </cell>
          <cell r="H163" t="str">
            <v>PADANG</v>
          </cell>
          <cell r="I163">
            <v>1385725</v>
          </cell>
          <cell r="J163">
            <v>415000</v>
          </cell>
          <cell r="K163">
            <v>1800725</v>
          </cell>
          <cell r="L163">
            <v>24</v>
          </cell>
        </row>
        <row r="164">
          <cell r="D164" t="str">
            <v>ONJI DARMAN</v>
          </cell>
          <cell r="E164" t="str">
            <v>AWAK 1</v>
          </cell>
          <cell r="F164" t="str">
            <v>4110100965169</v>
          </cell>
          <cell r="G164" t="str">
            <v>CIMB NIAGA</v>
          </cell>
          <cell r="H164" t="str">
            <v>PADANG</v>
          </cell>
          <cell r="I164">
            <v>1385725</v>
          </cell>
          <cell r="J164">
            <v>415000</v>
          </cell>
          <cell r="K164">
            <v>1800725</v>
          </cell>
          <cell r="L164">
            <v>24</v>
          </cell>
        </row>
        <row r="165">
          <cell r="D165" t="str">
            <v>PARINAS</v>
          </cell>
          <cell r="E165" t="str">
            <v>AWAK 1</v>
          </cell>
          <cell r="F165" t="str">
            <v>4110101010161</v>
          </cell>
          <cell r="G165" t="str">
            <v>CIMB NIAGA</v>
          </cell>
          <cell r="H165" t="str">
            <v>PADANG</v>
          </cell>
          <cell r="I165">
            <v>1385725</v>
          </cell>
          <cell r="J165">
            <v>415000</v>
          </cell>
          <cell r="K165">
            <v>1800725</v>
          </cell>
          <cell r="L165">
            <v>22</v>
          </cell>
        </row>
        <row r="166">
          <cell r="D166" t="str">
            <v>PEBI HERIANTO</v>
          </cell>
          <cell r="E166" t="str">
            <v>AWAK 1</v>
          </cell>
          <cell r="F166" t="str">
            <v>4110100994168</v>
          </cell>
          <cell r="G166" t="str">
            <v>CIMB NIAGA</v>
          </cell>
          <cell r="H166" t="str">
            <v>PADANG</v>
          </cell>
          <cell r="I166">
            <v>1385725</v>
          </cell>
          <cell r="J166">
            <v>415000</v>
          </cell>
          <cell r="K166">
            <v>1800725</v>
          </cell>
          <cell r="L166">
            <v>24</v>
          </cell>
        </row>
        <row r="167">
          <cell r="D167" t="str">
            <v>PUTRA. P</v>
          </cell>
          <cell r="E167" t="str">
            <v>AWAK 1</v>
          </cell>
          <cell r="F167" t="str">
            <v>4110100708169</v>
          </cell>
          <cell r="G167" t="str">
            <v>CIMB NIAGA</v>
          </cell>
          <cell r="H167" t="str">
            <v>PADANG</v>
          </cell>
          <cell r="I167">
            <v>1385725</v>
          </cell>
          <cell r="J167">
            <v>415000</v>
          </cell>
          <cell r="K167">
            <v>1800725</v>
          </cell>
          <cell r="L167">
            <v>15</v>
          </cell>
        </row>
        <row r="168">
          <cell r="D168" t="str">
            <v>RAFI ALAS DAMINA</v>
          </cell>
          <cell r="E168" t="str">
            <v>AWAK 1</v>
          </cell>
          <cell r="F168" t="str">
            <v>4110100677164</v>
          </cell>
          <cell r="G168" t="str">
            <v>CIMB NIAGA</v>
          </cell>
          <cell r="H168" t="str">
            <v>PADANG</v>
          </cell>
          <cell r="I168">
            <v>1385725</v>
          </cell>
          <cell r="J168">
            <v>415000</v>
          </cell>
          <cell r="K168">
            <v>1800725</v>
          </cell>
          <cell r="L168">
            <v>12</v>
          </cell>
        </row>
        <row r="169">
          <cell r="D169" t="str">
            <v>RAFLIADI</v>
          </cell>
          <cell r="E169" t="str">
            <v>AWAK 1</v>
          </cell>
          <cell r="F169" t="str">
            <v>4110100809169</v>
          </cell>
          <cell r="G169" t="str">
            <v>CIMB NIAGA</v>
          </cell>
          <cell r="H169" t="str">
            <v>PADANG</v>
          </cell>
          <cell r="I169">
            <v>1385725</v>
          </cell>
          <cell r="J169">
            <v>415000</v>
          </cell>
          <cell r="K169">
            <v>1800725</v>
          </cell>
          <cell r="L169">
            <v>23</v>
          </cell>
        </row>
        <row r="170">
          <cell r="D170" t="str">
            <v>RAFNEDIANTO</v>
          </cell>
          <cell r="E170" t="str">
            <v>AWAK 1</v>
          </cell>
          <cell r="F170" t="str">
            <v>4110101047168</v>
          </cell>
          <cell r="G170" t="str">
            <v>CIMB NIAGA</v>
          </cell>
          <cell r="H170" t="str">
            <v>PADANG</v>
          </cell>
          <cell r="I170">
            <v>1385725</v>
          </cell>
          <cell r="J170">
            <v>415000</v>
          </cell>
          <cell r="K170">
            <v>1800725</v>
          </cell>
          <cell r="L170">
            <v>23</v>
          </cell>
        </row>
        <row r="171">
          <cell r="D171" t="str">
            <v>RAISMAN</v>
          </cell>
          <cell r="E171" t="str">
            <v>AWAK 1</v>
          </cell>
          <cell r="F171" t="str">
            <v>4110100860165</v>
          </cell>
          <cell r="G171" t="str">
            <v>CIMB NIAGA</v>
          </cell>
          <cell r="H171" t="str">
            <v>PADANG</v>
          </cell>
          <cell r="I171">
            <v>1385725</v>
          </cell>
          <cell r="J171">
            <v>415000</v>
          </cell>
          <cell r="K171">
            <v>1800725</v>
          </cell>
          <cell r="L171">
            <v>22</v>
          </cell>
        </row>
        <row r="172">
          <cell r="D172" t="str">
            <v>RAYHAN</v>
          </cell>
          <cell r="E172" t="str">
            <v>AWAK 1</v>
          </cell>
          <cell r="F172" t="str">
            <v>4110100727163</v>
          </cell>
          <cell r="G172" t="str">
            <v>CIMB NIAGA</v>
          </cell>
          <cell r="H172" t="str">
            <v>PADANG</v>
          </cell>
          <cell r="I172">
            <v>1385725</v>
          </cell>
          <cell r="J172">
            <v>415000</v>
          </cell>
          <cell r="K172">
            <v>1800725</v>
          </cell>
          <cell r="L172">
            <v>23</v>
          </cell>
        </row>
        <row r="173">
          <cell r="D173" t="str">
            <v>REFRA</v>
          </cell>
          <cell r="E173" t="str">
            <v>AWAK 1</v>
          </cell>
          <cell r="F173" t="str">
            <v>4110101020166</v>
          </cell>
          <cell r="G173" t="str">
            <v>CIMB NIAGA</v>
          </cell>
          <cell r="H173" t="str">
            <v>PADANG</v>
          </cell>
          <cell r="I173">
            <v>1385725</v>
          </cell>
          <cell r="J173">
            <v>415000</v>
          </cell>
          <cell r="K173">
            <v>1800725</v>
          </cell>
          <cell r="L173">
            <v>22</v>
          </cell>
        </row>
        <row r="174">
          <cell r="D174" t="str">
            <v>RICHARD ANDERSON</v>
          </cell>
          <cell r="E174" t="str">
            <v>AWAK 1</v>
          </cell>
          <cell r="F174" t="str">
            <v>4110100746167</v>
          </cell>
          <cell r="G174" t="str">
            <v>CIMB NIAGA</v>
          </cell>
          <cell r="H174" t="str">
            <v>PADANG</v>
          </cell>
          <cell r="I174">
            <v>1385725</v>
          </cell>
          <cell r="J174">
            <v>415000</v>
          </cell>
          <cell r="K174">
            <v>1800725</v>
          </cell>
          <cell r="L174">
            <v>22</v>
          </cell>
        </row>
        <row r="175">
          <cell r="D175" t="str">
            <v>RICO RAMANDA</v>
          </cell>
          <cell r="E175" t="str">
            <v>AWAK 1</v>
          </cell>
          <cell r="F175" t="str">
            <v>4110100901165</v>
          </cell>
          <cell r="G175" t="str">
            <v>CIMB NIAGA</v>
          </cell>
          <cell r="H175" t="str">
            <v>PADANG</v>
          </cell>
          <cell r="I175">
            <v>1385725</v>
          </cell>
          <cell r="J175">
            <v>415000</v>
          </cell>
          <cell r="K175">
            <v>1800725</v>
          </cell>
          <cell r="L175">
            <v>5</v>
          </cell>
        </row>
        <row r="176">
          <cell r="D176" t="str">
            <v>RIDWAN CANIAGO</v>
          </cell>
          <cell r="E176" t="str">
            <v>AWAK 1</v>
          </cell>
          <cell r="F176" t="str">
            <v>4110100843163</v>
          </cell>
          <cell r="G176" t="str">
            <v>CIMB NIAGA</v>
          </cell>
          <cell r="H176" t="str">
            <v>PADANG</v>
          </cell>
          <cell r="I176">
            <v>1385725</v>
          </cell>
          <cell r="J176">
            <v>415000</v>
          </cell>
          <cell r="K176">
            <v>1800725</v>
          </cell>
          <cell r="L176">
            <v>23</v>
          </cell>
        </row>
        <row r="177">
          <cell r="D177" t="str">
            <v>RIKO CHANDRA</v>
          </cell>
          <cell r="E177" t="str">
            <v>AWAK 1</v>
          </cell>
          <cell r="F177" t="str">
            <v>4110100863163</v>
          </cell>
          <cell r="G177" t="str">
            <v>CIMB NIAGA</v>
          </cell>
          <cell r="H177" t="str">
            <v>PADANG</v>
          </cell>
          <cell r="I177">
            <v>1385725</v>
          </cell>
          <cell r="J177">
            <v>415000</v>
          </cell>
          <cell r="K177">
            <v>1800725</v>
          </cell>
          <cell r="L177">
            <v>21</v>
          </cell>
        </row>
        <row r="178">
          <cell r="D178" t="str">
            <v>RINALDI</v>
          </cell>
          <cell r="E178" t="str">
            <v>AWAK 1</v>
          </cell>
          <cell r="F178" t="str">
            <v>4110101018169</v>
          </cell>
          <cell r="G178" t="str">
            <v>CIMB NIAGA</v>
          </cell>
          <cell r="H178" t="str">
            <v>PADANG</v>
          </cell>
          <cell r="I178">
            <v>1385725</v>
          </cell>
          <cell r="J178">
            <v>415000</v>
          </cell>
          <cell r="K178">
            <v>1800725</v>
          </cell>
          <cell r="L178">
            <v>20</v>
          </cell>
        </row>
        <row r="179">
          <cell r="D179" t="str">
            <v>RIRI JUNAIDI</v>
          </cell>
          <cell r="E179" t="str">
            <v>AWAK 1</v>
          </cell>
          <cell r="F179" t="str">
            <v>4110100899164</v>
          </cell>
          <cell r="G179" t="str">
            <v>CIMB NIAGA</v>
          </cell>
          <cell r="H179" t="str">
            <v>PADANG</v>
          </cell>
          <cell r="I179">
            <v>1385725</v>
          </cell>
          <cell r="J179">
            <v>415000</v>
          </cell>
          <cell r="K179">
            <v>1800725</v>
          </cell>
          <cell r="L179">
            <v>23</v>
          </cell>
        </row>
        <row r="180">
          <cell r="D180" t="str">
            <v>RISKA YUNILHAM</v>
          </cell>
          <cell r="E180" t="str">
            <v>AWAK 1</v>
          </cell>
          <cell r="F180" t="str">
            <v>4110100694166</v>
          </cell>
          <cell r="G180" t="str">
            <v>CIMB NIAGA</v>
          </cell>
          <cell r="H180" t="str">
            <v>PADANG</v>
          </cell>
          <cell r="I180">
            <v>1385725</v>
          </cell>
          <cell r="J180">
            <v>415000</v>
          </cell>
          <cell r="K180">
            <v>1800725</v>
          </cell>
          <cell r="L180">
            <v>22</v>
          </cell>
        </row>
        <row r="181">
          <cell r="D181" t="str">
            <v>RISMAN</v>
          </cell>
          <cell r="E181" t="str">
            <v>AWAK 1</v>
          </cell>
          <cell r="F181" t="str">
            <v>4110100980169</v>
          </cell>
          <cell r="G181" t="str">
            <v>CIMB NIAGA</v>
          </cell>
          <cell r="H181" t="str">
            <v>PADANG</v>
          </cell>
          <cell r="I181">
            <v>1385725</v>
          </cell>
          <cell r="J181">
            <v>415000</v>
          </cell>
          <cell r="K181">
            <v>1800725</v>
          </cell>
          <cell r="L181">
            <v>23</v>
          </cell>
        </row>
        <row r="182">
          <cell r="D182" t="str">
            <v>RIVALDI</v>
          </cell>
          <cell r="E182" t="str">
            <v>AWAK 1</v>
          </cell>
          <cell r="F182" t="str">
            <v>4110101002168</v>
          </cell>
          <cell r="G182" t="str">
            <v>CIMB NIAGA</v>
          </cell>
          <cell r="H182" t="str">
            <v>PADANG</v>
          </cell>
          <cell r="I182">
            <v>1385725</v>
          </cell>
          <cell r="J182">
            <v>415000</v>
          </cell>
          <cell r="K182">
            <v>1800725</v>
          </cell>
          <cell r="L182">
            <v>23</v>
          </cell>
        </row>
        <row r="183">
          <cell r="D183" t="str">
            <v>ROMI</v>
          </cell>
          <cell r="E183" t="str">
            <v>AWAK 1</v>
          </cell>
          <cell r="F183" t="str">
            <v>4110100841161</v>
          </cell>
          <cell r="G183" t="str">
            <v>CIMB NIAGA</v>
          </cell>
          <cell r="H183" t="str">
            <v>PADANG</v>
          </cell>
          <cell r="I183">
            <v>1385725</v>
          </cell>
          <cell r="J183">
            <v>415000</v>
          </cell>
          <cell r="K183">
            <v>1800725</v>
          </cell>
          <cell r="L183">
            <v>23</v>
          </cell>
        </row>
        <row r="184">
          <cell r="D184" t="str">
            <v>RONI CANDRA</v>
          </cell>
          <cell r="E184" t="str">
            <v>AWAK 1</v>
          </cell>
          <cell r="F184" t="str">
            <v>4110100871166</v>
          </cell>
          <cell r="G184" t="str">
            <v>CIMB NIAGA</v>
          </cell>
          <cell r="H184" t="str">
            <v>PADANG</v>
          </cell>
          <cell r="I184">
            <v>1385725</v>
          </cell>
          <cell r="J184">
            <v>415000</v>
          </cell>
          <cell r="K184">
            <v>1800725</v>
          </cell>
          <cell r="L184">
            <v>0</v>
          </cell>
        </row>
        <row r="185">
          <cell r="D185" t="str">
            <v>RONI SAPRIANTO</v>
          </cell>
          <cell r="E185" t="str">
            <v>AWAK 1</v>
          </cell>
          <cell r="F185" t="str">
            <v>1110004792632</v>
          </cell>
          <cell r="G185" t="str">
            <v>BANK MANDIRI</v>
          </cell>
          <cell r="H185" t="str">
            <v>PADANG</v>
          </cell>
          <cell r="I185">
            <v>1385725</v>
          </cell>
          <cell r="J185">
            <v>415000</v>
          </cell>
          <cell r="K185">
            <v>1800725</v>
          </cell>
          <cell r="L185">
            <v>25</v>
          </cell>
        </row>
        <row r="186">
          <cell r="D186" t="str">
            <v>RONI YBM</v>
          </cell>
          <cell r="E186" t="str">
            <v>AWAK 1</v>
          </cell>
          <cell r="F186" t="str">
            <v>4110100854164</v>
          </cell>
          <cell r="G186" t="str">
            <v>CIMB NIAGA</v>
          </cell>
          <cell r="H186" t="str">
            <v>PADANG</v>
          </cell>
          <cell r="I186">
            <v>1385725</v>
          </cell>
          <cell r="J186">
            <v>415000</v>
          </cell>
          <cell r="K186">
            <v>1800725</v>
          </cell>
          <cell r="L186">
            <v>21</v>
          </cell>
        </row>
        <row r="187">
          <cell r="D187" t="str">
            <v>SADRI</v>
          </cell>
          <cell r="E187" t="str">
            <v>AWAK 1</v>
          </cell>
          <cell r="F187" t="str">
            <v>4110100678160</v>
          </cell>
          <cell r="G187" t="str">
            <v>CIMB NIAGA</v>
          </cell>
          <cell r="H187" t="str">
            <v>PADANG</v>
          </cell>
          <cell r="I187">
            <v>1385725</v>
          </cell>
          <cell r="J187">
            <v>415000</v>
          </cell>
          <cell r="K187">
            <v>1800725</v>
          </cell>
          <cell r="L187">
            <v>23</v>
          </cell>
        </row>
        <row r="188">
          <cell r="D188" t="str">
            <v>SASRA DONI</v>
          </cell>
          <cell r="E188" t="str">
            <v>AWAK 1</v>
          </cell>
          <cell r="F188" t="str">
            <v>4110100804169</v>
          </cell>
          <cell r="G188" t="str">
            <v>CIMB NIAGA</v>
          </cell>
          <cell r="H188" t="str">
            <v>PADANG</v>
          </cell>
          <cell r="I188">
            <v>1385725</v>
          </cell>
          <cell r="J188">
            <v>415000</v>
          </cell>
          <cell r="K188">
            <v>1800725</v>
          </cell>
          <cell r="L188">
            <v>24</v>
          </cell>
        </row>
        <row r="189">
          <cell r="D189" t="str">
            <v>SUDIRMAN</v>
          </cell>
          <cell r="E189" t="str">
            <v>AWAK 1</v>
          </cell>
          <cell r="F189" t="str">
            <v>4110100895160</v>
          </cell>
          <cell r="G189" t="str">
            <v>CIMB NIAGA</v>
          </cell>
          <cell r="H189" t="str">
            <v>PADANG</v>
          </cell>
          <cell r="I189">
            <v>1385725</v>
          </cell>
          <cell r="J189">
            <v>415000</v>
          </cell>
          <cell r="K189">
            <v>1800725</v>
          </cell>
          <cell r="L189">
            <v>21</v>
          </cell>
        </row>
        <row r="190">
          <cell r="D190" t="str">
            <v>SYAFDIMAR</v>
          </cell>
          <cell r="E190" t="str">
            <v>AWAK 1</v>
          </cell>
          <cell r="F190" t="str">
            <v>4110100909163</v>
          </cell>
          <cell r="G190" t="str">
            <v>CIMB NIAGA</v>
          </cell>
          <cell r="H190" t="str">
            <v>PADANG</v>
          </cell>
          <cell r="I190">
            <v>1385725</v>
          </cell>
          <cell r="J190">
            <v>415000</v>
          </cell>
          <cell r="K190">
            <v>1800725</v>
          </cell>
          <cell r="L190">
            <v>24</v>
          </cell>
        </row>
        <row r="191">
          <cell r="D191" t="str">
            <v>SYAFRIL</v>
          </cell>
          <cell r="E191" t="str">
            <v>AWAK 1</v>
          </cell>
          <cell r="F191" t="str">
            <v>4110100839164</v>
          </cell>
          <cell r="G191" t="str">
            <v>CIMB NIAGA</v>
          </cell>
          <cell r="H191" t="str">
            <v>PADANG</v>
          </cell>
          <cell r="I191">
            <v>1385725</v>
          </cell>
          <cell r="J191">
            <v>415000</v>
          </cell>
          <cell r="K191">
            <v>1800725</v>
          </cell>
          <cell r="L191">
            <v>24</v>
          </cell>
        </row>
        <row r="192">
          <cell r="D192" t="str">
            <v>SYAFRIL I</v>
          </cell>
          <cell r="E192" t="str">
            <v>AWAK 1</v>
          </cell>
          <cell r="F192" t="str">
            <v>4110100741167</v>
          </cell>
          <cell r="G192" t="str">
            <v>CIMB NIAGA</v>
          </cell>
          <cell r="H192" t="str">
            <v>PADANG</v>
          </cell>
          <cell r="I192">
            <v>1385725</v>
          </cell>
          <cell r="J192">
            <v>415000</v>
          </cell>
          <cell r="K192">
            <v>1800725</v>
          </cell>
          <cell r="L192">
            <v>24</v>
          </cell>
        </row>
        <row r="193">
          <cell r="D193" t="str">
            <v>SYAFRINAL</v>
          </cell>
          <cell r="E193" t="str">
            <v>AWAK 1</v>
          </cell>
          <cell r="F193" t="str">
            <v>4110100995164</v>
          </cell>
          <cell r="G193" t="str">
            <v>CIMB NIAGA</v>
          </cell>
          <cell r="H193" t="str">
            <v>PADANG</v>
          </cell>
          <cell r="I193">
            <v>1385725</v>
          </cell>
          <cell r="J193">
            <v>415000</v>
          </cell>
          <cell r="K193">
            <v>1800725</v>
          </cell>
          <cell r="L193">
            <v>23</v>
          </cell>
        </row>
        <row r="194">
          <cell r="D194" t="str">
            <v>SYAFRINALDI</v>
          </cell>
          <cell r="E194" t="str">
            <v>AWAK 1</v>
          </cell>
          <cell r="F194" t="str">
            <v>4110100930164</v>
          </cell>
          <cell r="G194" t="str">
            <v>CIMB NIAGA</v>
          </cell>
          <cell r="H194" t="str">
            <v>PADANG</v>
          </cell>
          <cell r="I194">
            <v>1385725</v>
          </cell>
          <cell r="J194">
            <v>415000</v>
          </cell>
          <cell r="K194">
            <v>1800725</v>
          </cell>
          <cell r="L194">
            <v>22</v>
          </cell>
        </row>
        <row r="195">
          <cell r="D195" t="str">
            <v>SYAFRIZAL 46</v>
          </cell>
          <cell r="E195" t="str">
            <v>AWAK 1</v>
          </cell>
          <cell r="F195" t="str">
            <v>4110101023164</v>
          </cell>
          <cell r="G195" t="str">
            <v>CIMB NIAGA</v>
          </cell>
          <cell r="H195" t="str">
            <v>PADANG</v>
          </cell>
          <cell r="I195">
            <v>1385725</v>
          </cell>
          <cell r="J195">
            <v>415000</v>
          </cell>
          <cell r="K195">
            <v>1800725</v>
          </cell>
          <cell r="L195">
            <v>18</v>
          </cell>
        </row>
        <row r="196">
          <cell r="D196" t="str">
            <v>SYAFRIZAL</v>
          </cell>
          <cell r="E196" t="str">
            <v>AWAK 1</v>
          </cell>
          <cell r="F196" t="str">
            <v>4110100686163</v>
          </cell>
          <cell r="G196" t="str">
            <v>CIMB NIAGA</v>
          </cell>
          <cell r="H196" t="str">
            <v>PADANG</v>
          </cell>
          <cell r="I196">
            <v>1385725</v>
          </cell>
          <cell r="J196">
            <v>415000</v>
          </cell>
          <cell r="K196">
            <v>1800725</v>
          </cell>
          <cell r="L196">
            <v>22</v>
          </cell>
        </row>
        <row r="197">
          <cell r="D197" t="str">
            <v>SYAFRONI</v>
          </cell>
          <cell r="E197" t="str">
            <v>AWAK 1</v>
          </cell>
          <cell r="F197" t="str">
            <v>4110100866161</v>
          </cell>
          <cell r="G197" t="str">
            <v>CIMB NIAGA</v>
          </cell>
          <cell r="H197" t="str">
            <v>PADANG</v>
          </cell>
          <cell r="I197">
            <v>1385725</v>
          </cell>
          <cell r="J197">
            <v>415000</v>
          </cell>
          <cell r="K197">
            <v>1800725</v>
          </cell>
          <cell r="L197">
            <v>21</v>
          </cell>
        </row>
        <row r="198">
          <cell r="D198" t="str">
            <v>SYAHRUL.AA</v>
          </cell>
          <cell r="E198" t="str">
            <v>AWAK 1</v>
          </cell>
          <cell r="F198" t="str">
            <v>4110100837162</v>
          </cell>
          <cell r="G198" t="str">
            <v>CIMB NIAGA</v>
          </cell>
          <cell r="H198" t="str">
            <v>PADANG</v>
          </cell>
          <cell r="I198">
            <v>1385725</v>
          </cell>
          <cell r="J198">
            <v>415000</v>
          </cell>
          <cell r="K198">
            <v>1800725</v>
          </cell>
          <cell r="L198">
            <v>26</v>
          </cell>
        </row>
        <row r="199">
          <cell r="D199" t="str">
            <v>SYAHRUL.SS</v>
          </cell>
          <cell r="E199" t="str">
            <v>AWAK 1</v>
          </cell>
          <cell r="F199" t="str">
            <v>4110100822167</v>
          </cell>
          <cell r="G199" t="str">
            <v>CIMB NIAGA</v>
          </cell>
          <cell r="H199" t="str">
            <v>PADANG</v>
          </cell>
          <cell r="I199">
            <v>1385725</v>
          </cell>
          <cell r="J199">
            <v>415000</v>
          </cell>
          <cell r="K199">
            <v>1800725</v>
          </cell>
          <cell r="L199">
            <v>26</v>
          </cell>
        </row>
        <row r="200">
          <cell r="D200" t="str">
            <v>SYAIFUL</v>
          </cell>
          <cell r="E200" t="str">
            <v>AWAK 1</v>
          </cell>
          <cell r="F200" t="str">
            <v>4110100682169</v>
          </cell>
          <cell r="G200" t="str">
            <v>CIMB NIAGA</v>
          </cell>
          <cell r="H200" t="str">
            <v>PADANG</v>
          </cell>
          <cell r="I200">
            <v>1385725</v>
          </cell>
          <cell r="J200">
            <v>415000</v>
          </cell>
          <cell r="K200">
            <v>1800725</v>
          </cell>
          <cell r="L200">
            <v>22</v>
          </cell>
        </row>
        <row r="201">
          <cell r="D201" t="str">
            <v>SYAMSUARDI</v>
          </cell>
          <cell r="E201" t="str">
            <v>AWAK 1</v>
          </cell>
          <cell r="F201" t="str">
            <v>4110100844169</v>
          </cell>
          <cell r="G201" t="str">
            <v>CIMB NIAGA</v>
          </cell>
          <cell r="H201" t="str">
            <v>PADANG</v>
          </cell>
          <cell r="I201">
            <v>1385725</v>
          </cell>
          <cell r="J201">
            <v>415000</v>
          </cell>
          <cell r="K201">
            <v>1800725</v>
          </cell>
          <cell r="L201">
            <v>28</v>
          </cell>
        </row>
        <row r="202">
          <cell r="D202" t="str">
            <v>TOPAN ROJIS</v>
          </cell>
          <cell r="E202" t="str">
            <v>AWAK 1</v>
          </cell>
          <cell r="F202" t="str">
            <v>4110100897162</v>
          </cell>
          <cell r="G202" t="str">
            <v>CIMB NIAGA</v>
          </cell>
          <cell r="H202" t="str">
            <v>PADANG</v>
          </cell>
          <cell r="I202">
            <v>1385725</v>
          </cell>
          <cell r="J202">
            <v>415000</v>
          </cell>
          <cell r="K202">
            <v>1800725</v>
          </cell>
          <cell r="L202">
            <v>23</v>
          </cell>
        </row>
        <row r="203">
          <cell r="D203" t="str">
            <v>TOTO HARTOTO</v>
          </cell>
          <cell r="E203" t="str">
            <v>AWAK 1</v>
          </cell>
          <cell r="F203" t="str">
            <v>4110100780161</v>
          </cell>
          <cell r="G203" t="str">
            <v>CIMB NIAGA</v>
          </cell>
          <cell r="H203" t="str">
            <v>PADANG</v>
          </cell>
          <cell r="I203">
            <v>1385725</v>
          </cell>
          <cell r="J203">
            <v>415000</v>
          </cell>
          <cell r="K203">
            <v>1800725</v>
          </cell>
          <cell r="L203">
            <v>23</v>
          </cell>
        </row>
        <row r="204">
          <cell r="D204" t="str">
            <v>TRIANTO SIREGAR</v>
          </cell>
          <cell r="E204" t="str">
            <v>AWAK 1</v>
          </cell>
          <cell r="F204" t="str">
            <v>4110100961165</v>
          </cell>
          <cell r="G204" t="str">
            <v>CIMB NIAGA</v>
          </cell>
          <cell r="H204" t="str">
            <v>PADANG</v>
          </cell>
          <cell r="I204">
            <v>1385725</v>
          </cell>
          <cell r="J204">
            <v>415000</v>
          </cell>
          <cell r="K204">
            <v>1800725</v>
          </cell>
          <cell r="L204">
            <v>27</v>
          </cell>
        </row>
        <row r="205">
          <cell r="D205" t="str">
            <v>ULNADI JAMUIR</v>
          </cell>
          <cell r="E205" t="str">
            <v>AWAK 1</v>
          </cell>
          <cell r="F205" t="str">
            <v>4110101032163</v>
          </cell>
          <cell r="G205" t="str">
            <v>CIMB NIAGA</v>
          </cell>
          <cell r="H205" t="str">
            <v>PADANG</v>
          </cell>
          <cell r="I205">
            <v>1385725</v>
          </cell>
          <cell r="J205">
            <v>415000</v>
          </cell>
          <cell r="K205">
            <v>1800725</v>
          </cell>
          <cell r="L205">
            <v>20</v>
          </cell>
        </row>
        <row r="206">
          <cell r="D206" t="str">
            <v>URSULA</v>
          </cell>
          <cell r="E206" t="str">
            <v>AWAK 1</v>
          </cell>
          <cell r="F206" t="str">
            <v>4110100723169</v>
          </cell>
          <cell r="G206" t="str">
            <v>CIMB NIAGA</v>
          </cell>
          <cell r="H206" t="str">
            <v>PADANG</v>
          </cell>
          <cell r="I206">
            <v>1385725</v>
          </cell>
          <cell r="J206">
            <v>415000</v>
          </cell>
          <cell r="K206">
            <v>1800725</v>
          </cell>
          <cell r="L206">
            <v>24</v>
          </cell>
        </row>
        <row r="207">
          <cell r="D207" t="str">
            <v>WILYON YUDA .D</v>
          </cell>
          <cell r="E207" t="str">
            <v>AWAK 1</v>
          </cell>
          <cell r="F207" t="str">
            <v>4110100778164</v>
          </cell>
          <cell r="G207" t="str">
            <v>CIMB NIAGA</v>
          </cell>
          <cell r="H207" t="str">
            <v>PADANG</v>
          </cell>
          <cell r="I207">
            <v>1385725</v>
          </cell>
          <cell r="J207">
            <v>415000</v>
          </cell>
          <cell r="K207">
            <v>1800725</v>
          </cell>
          <cell r="L207">
            <v>24</v>
          </cell>
        </row>
        <row r="208">
          <cell r="D208" t="str">
            <v>WINARYO</v>
          </cell>
          <cell r="E208" t="str">
            <v>AWAK 1</v>
          </cell>
          <cell r="F208" t="str">
            <v>4110100754160</v>
          </cell>
          <cell r="G208" t="str">
            <v>CIMB NIAGA</v>
          </cell>
          <cell r="H208" t="str">
            <v>PADANG</v>
          </cell>
          <cell r="I208">
            <v>1385725</v>
          </cell>
          <cell r="J208">
            <v>415000</v>
          </cell>
          <cell r="K208">
            <v>1800725</v>
          </cell>
          <cell r="L208">
            <v>23</v>
          </cell>
        </row>
        <row r="209">
          <cell r="D209" t="str">
            <v>YULISMAN</v>
          </cell>
          <cell r="E209" t="str">
            <v>AWAK 1</v>
          </cell>
          <cell r="F209" t="str">
            <v>4110100884169</v>
          </cell>
          <cell r="G209" t="str">
            <v>CIMB NIAGA</v>
          </cell>
          <cell r="H209" t="str">
            <v>PADANG</v>
          </cell>
          <cell r="I209">
            <v>1385725</v>
          </cell>
          <cell r="J209">
            <v>415000</v>
          </cell>
          <cell r="K209">
            <v>1800725</v>
          </cell>
          <cell r="L209">
            <v>24</v>
          </cell>
        </row>
        <row r="210">
          <cell r="D210" t="str">
            <v>YUNAIDI</v>
          </cell>
          <cell r="E210" t="str">
            <v>AWAK 1</v>
          </cell>
          <cell r="F210" t="str">
            <v>4110100900169</v>
          </cell>
          <cell r="G210" t="str">
            <v>CIMB NIAGA</v>
          </cell>
          <cell r="H210" t="str">
            <v>PADANG</v>
          </cell>
          <cell r="I210">
            <v>1385725</v>
          </cell>
          <cell r="J210">
            <v>415000</v>
          </cell>
          <cell r="K210">
            <v>1800725</v>
          </cell>
          <cell r="L210">
            <v>24</v>
          </cell>
        </row>
        <row r="211">
          <cell r="D211" t="str">
            <v>YUNASRI</v>
          </cell>
          <cell r="E211" t="str">
            <v>AWAK 1</v>
          </cell>
          <cell r="F211" t="str">
            <v>4110100882167</v>
          </cell>
          <cell r="G211" t="str">
            <v>CIMB NIAGA</v>
          </cell>
          <cell r="H211" t="str">
            <v>PADANG</v>
          </cell>
          <cell r="I211">
            <v>1385725</v>
          </cell>
          <cell r="J211">
            <v>415000</v>
          </cell>
          <cell r="K211">
            <v>1800725</v>
          </cell>
          <cell r="L211">
            <v>0</v>
          </cell>
        </row>
        <row r="212">
          <cell r="D212" t="str">
            <v>YUPARMAN</v>
          </cell>
          <cell r="E212" t="str">
            <v>AWAK 1</v>
          </cell>
          <cell r="F212" t="str">
            <v>4110100753164</v>
          </cell>
          <cell r="G212" t="str">
            <v>CIMB NIAGA</v>
          </cell>
          <cell r="H212" t="str">
            <v>PADANG</v>
          </cell>
          <cell r="I212">
            <v>1385725</v>
          </cell>
          <cell r="J212">
            <v>415000</v>
          </cell>
          <cell r="K212">
            <v>1800725</v>
          </cell>
          <cell r="L212">
            <v>23</v>
          </cell>
        </row>
        <row r="213">
          <cell r="D213" t="str">
            <v>YURDIWAN</v>
          </cell>
          <cell r="E213" t="str">
            <v>AWAK 1</v>
          </cell>
          <cell r="F213" t="str">
            <v>4110100818168</v>
          </cell>
          <cell r="G213" t="str">
            <v>CIMB NIAGA</v>
          </cell>
          <cell r="H213" t="str">
            <v>PADANG</v>
          </cell>
          <cell r="I213">
            <v>1385725</v>
          </cell>
          <cell r="J213">
            <v>415000</v>
          </cell>
          <cell r="K213">
            <v>1800725</v>
          </cell>
          <cell r="L213">
            <v>24</v>
          </cell>
        </row>
        <row r="214">
          <cell r="D214" t="str">
            <v>ZAMRIADI</v>
          </cell>
          <cell r="E214" t="str">
            <v>AWAK 1</v>
          </cell>
          <cell r="F214" t="str">
            <v>4110100948167</v>
          </cell>
          <cell r="G214" t="str">
            <v>CIMB NIAGA</v>
          </cell>
          <cell r="H214" t="str">
            <v>PADANG</v>
          </cell>
          <cell r="I214">
            <v>1385725</v>
          </cell>
          <cell r="J214">
            <v>415000</v>
          </cell>
          <cell r="K214">
            <v>1800725</v>
          </cell>
          <cell r="L214">
            <v>23</v>
          </cell>
        </row>
        <row r="215">
          <cell r="D215" t="str">
            <v>ZAMRIL</v>
          </cell>
          <cell r="E215" t="str">
            <v>AWAK 1</v>
          </cell>
          <cell r="F215" t="str">
            <v>4110100986165</v>
          </cell>
          <cell r="G215" t="str">
            <v>CIMB NIAGA</v>
          </cell>
          <cell r="H215" t="str">
            <v>PADANG</v>
          </cell>
          <cell r="I215">
            <v>1385725</v>
          </cell>
          <cell r="J215">
            <v>415000</v>
          </cell>
          <cell r="K215">
            <v>1800725</v>
          </cell>
          <cell r="L215">
            <v>18</v>
          </cell>
        </row>
        <row r="216">
          <cell r="D216" t="str">
            <v>ZARMAN PUTRA</v>
          </cell>
          <cell r="E216" t="str">
            <v>AWAK 1</v>
          </cell>
          <cell r="F216" t="str">
            <v>4110100823163</v>
          </cell>
          <cell r="G216" t="str">
            <v>CIMB NIAGA</v>
          </cell>
          <cell r="H216" t="str">
            <v>PADANG</v>
          </cell>
          <cell r="I216">
            <v>1385725</v>
          </cell>
          <cell r="J216">
            <v>415000</v>
          </cell>
          <cell r="K216">
            <v>1800725</v>
          </cell>
          <cell r="L216">
            <v>22</v>
          </cell>
        </row>
        <row r="217">
          <cell r="D217" t="str">
            <v>ZUL FREDI</v>
          </cell>
          <cell r="E217" t="str">
            <v>AWAK 1</v>
          </cell>
          <cell r="F217" t="str">
            <v>4110100821161</v>
          </cell>
          <cell r="G217" t="str">
            <v>CIMB NIAGA</v>
          </cell>
          <cell r="H217" t="str">
            <v>PADANG</v>
          </cell>
          <cell r="I217">
            <v>1385725</v>
          </cell>
          <cell r="J217">
            <v>415000</v>
          </cell>
          <cell r="K217">
            <v>1800725</v>
          </cell>
          <cell r="L217">
            <v>20</v>
          </cell>
        </row>
        <row r="218">
          <cell r="D218" t="str">
            <v>ZULHENDRI</v>
          </cell>
          <cell r="E218" t="str">
            <v>AWAK 1</v>
          </cell>
          <cell r="F218" t="str">
            <v>4110100896166</v>
          </cell>
          <cell r="G218" t="str">
            <v>CIMB NIAGA</v>
          </cell>
          <cell r="H218" t="str">
            <v>PADANG</v>
          </cell>
          <cell r="I218">
            <v>1385725</v>
          </cell>
          <cell r="J218">
            <v>415000</v>
          </cell>
          <cell r="K218">
            <v>1800725</v>
          </cell>
          <cell r="L218">
            <v>22</v>
          </cell>
        </row>
        <row r="219">
          <cell r="D219" t="str">
            <v>ZULKARNAIN</v>
          </cell>
          <cell r="E219" t="str">
            <v>AWAK 1</v>
          </cell>
          <cell r="F219" t="str">
            <v>4110100848163</v>
          </cell>
          <cell r="G219" t="str">
            <v>CIMB NIAGA</v>
          </cell>
          <cell r="H219" t="str">
            <v>PADANG</v>
          </cell>
          <cell r="I219">
            <v>1385725</v>
          </cell>
          <cell r="J219">
            <v>415000</v>
          </cell>
          <cell r="K219">
            <v>1800725</v>
          </cell>
          <cell r="L219">
            <v>23</v>
          </cell>
        </row>
        <row r="220">
          <cell r="D220" t="str">
            <v>ZULKIFLI MELAYU</v>
          </cell>
          <cell r="E220" t="str">
            <v>AWAK 1</v>
          </cell>
          <cell r="F220" t="str">
            <v>4110100820165</v>
          </cell>
          <cell r="G220" t="str">
            <v>CIMB NIAGA</v>
          </cell>
          <cell r="H220" t="str">
            <v>PADANG</v>
          </cell>
          <cell r="I220">
            <v>1385725</v>
          </cell>
          <cell r="J220">
            <v>415000</v>
          </cell>
          <cell r="K220">
            <v>1800725</v>
          </cell>
          <cell r="L220">
            <v>23</v>
          </cell>
        </row>
        <row r="221">
          <cell r="D221" t="str">
            <v>ZUWIRMAN</v>
          </cell>
          <cell r="E221" t="str">
            <v>AWAK 1</v>
          </cell>
          <cell r="F221" t="str">
            <v>4110100921165</v>
          </cell>
          <cell r="G221" t="str">
            <v>CIMB NIAGA</v>
          </cell>
          <cell r="H221" t="str">
            <v>PADANG</v>
          </cell>
          <cell r="I221">
            <v>1385725</v>
          </cell>
          <cell r="J221">
            <v>415000</v>
          </cell>
          <cell r="K221">
            <v>1800725</v>
          </cell>
          <cell r="L221">
            <v>27</v>
          </cell>
        </row>
        <row r="222">
          <cell r="D222" t="str">
            <v>ADE SAPUTRA</v>
          </cell>
          <cell r="E222" t="str">
            <v>AWAK 1</v>
          </cell>
          <cell r="F222" t="str">
            <v>4110100912166</v>
          </cell>
          <cell r="G222" t="str">
            <v>CIMB NIAGA</v>
          </cell>
          <cell r="H222" t="str">
            <v>PADANG</v>
          </cell>
          <cell r="I222">
            <v>1385725</v>
          </cell>
          <cell r="J222">
            <v>415000</v>
          </cell>
          <cell r="K222">
            <v>1800725</v>
          </cell>
          <cell r="L222">
            <v>22</v>
          </cell>
        </row>
        <row r="223">
          <cell r="D223" t="str">
            <v>ARDIYAL</v>
          </cell>
          <cell r="E223" t="str">
            <v>AWAK 1</v>
          </cell>
          <cell r="F223" t="str">
            <v>4110100941165</v>
          </cell>
          <cell r="G223" t="str">
            <v>CIMB NIAGA</v>
          </cell>
          <cell r="H223" t="str">
            <v>PADANG</v>
          </cell>
          <cell r="I223">
            <v>1385725</v>
          </cell>
          <cell r="J223">
            <v>415000</v>
          </cell>
          <cell r="K223">
            <v>1800725</v>
          </cell>
          <cell r="L223">
            <v>23</v>
          </cell>
        </row>
        <row r="224">
          <cell r="D224" t="str">
            <v>BASRIL</v>
          </cell>
          <cell r="E224" t="str">
            <v>AWAK 1</v>
          </cell>
          <cell r="F224" t="str">
            <v>4110101493165</v>
          </cell>
          <cell r="G224" t="str">
            <v>CIMB NIAGA</v>
          </cell>
          <cell r="H224" t="str">
            <v>PADANG</v>
          </cell>
          <cell r="I224">
            <v>1385725</v>
          </cell>
          <cell r="J224">
            <v>415000</v>
          </cell>
          <cell r="K224">
            <v>1800725</v>
          </cell>
          <cell r="L224">
            <v>23</v>
          </cell>
        </row>
        <row r="225">
          <cell r="D225" t="str">
            <v>DEFLAN SAPUTRA</v>
          </cell>
          <cell r="E225" t="str">
            <v>AWAK 1</v>
          </cell>
          <cell r="F225" t="str">
            <v>4110101012163</v>
          </cell>
          <cell r="G225" t="str">
            <v>CIMB NIAGA</v>
          </cell>
          <cell r="H225" t="str">
            <v>PADANG</v>
          </cell>
          <cell r="I225">
            <v>1385725</v>
          </cell>
          <cell r="J225">
            <v>415000</v>
          </cell>
          <cell r="K225">
            <v>1800725</v>
          </cell>
          <cell r="L225">
            <v>22</v>
          </cell>
        </row>
        <row r="226">
          <cell r="D226" t="str">
            <v>DELI SAPUTRA</v>
          </cell>
          <cell r="E226" t="str">
            <v>AWAK 1</v>
          </cell>
          <cell r="F226" t="str">
            <v>4110100875160</v>
          </cell>
          <cell r="G226" t="str">
            <v>CIMB NIAGA</v>
          </cell>
          <cell r="H226" t="str">
            <v>PADANG</v>
          </cell>
          <cell r="I226">
            <v>1385725</v>
          </cell>
          <cell r="J226">
            <v>415000</v>
          </cell>
          <cell r="K226">
            <v>1800725</v>
          </cell>
          <cell r="L226">
            <v>23</v>
          </cell>
        </row>
        <row r="227">
          <cell r="D227" t="str">
            <v>DELVI HENDRI</v>
          </cell>
          <cell r="E227" t="str">
            <v>AWAK 1</v>
          </cell>
          <cell r="F227" t="str">
            <v>4110100952166</v>
          </cell>
          <cell r="G227" t="str">
            <v>CIMB NIAGA</v>
          </cell>
          <cell r="H227" t="str">
            <v>PADANG</v>
          </cell>
          <cell r="I227">
            <v>1385725</v>
          </cell>
          <cell r="J227">
            <v>415000</v>
          </cell>
          <cell r="K227">
            <v>1800725</v>
          </cell>
          <cell r="L227">
            <v>24</v>
          </cell>
        </row>
        <row r="228">
          <cell r="D228" t="str">
            <v>DODY AFRIANTO</v>
          </cell>
          <cell r="E228" t="str">
            <v>AWAK 1</v>
          </cell>
          <cell r="F228" t="str">
            <v>4110101001162</v>
          </cell>
          <cell r="G228" t="str">
            <v>CIMB NIAGA</v>
          </cell>
          <cell r="H228" t="str">
            <v>PADANG</v>
          </cell>
          <cell r="I228">
            <v>1385725</v>
          </cell>
          <cell r="J228">
            <v>415000</v>
          </cell>
          <cell r="K228">
            <v>1800725</v>
          </cell>
          <cell r="L228">
            <v>23</v>
          </cell>
        </row>
        <row r="229">
          <cell r="D229" t="str">
            <v>GUSMAN TIO</v>
          </cell>
          <cell r="E229" t="str">
            <v>AWAK 1</v>
          </cell>
          <cell r="F229" t="str">
            <v>4110100962161</v>
          </cell>
          <cell r="G229" t="str">
            <v>CIMB NIAGA</v>
          </cell>
          <cell r="H229" t="str">
            <v>PADANG</v>
          </cell>
          <cell r="I229">
            <v>1385725</v>
          </cell>
          <cell r="J229">
            <v>415000</v>
          </cell>
          <cell r="K229">
            <v>1800725</v>
          </cell>
          <cell r="L229">
            <v>23</v>
          </cell>
        </row>
        <row r="230">
          <cell r="D230" t="str">
            <v>INDRA GUNAWAN</v>
          </cell>
          <cell r="E230" t="str">
            <v>AWAK 1</v>
          </cell>
          <cell r="F230" t="str">
            <v>900-00-1519652-1</v>
          </cell>
          <cell r="G230" t="str">
            <v>BANK MANDIRI</v>
          </cell>
          <cell r="H230" t="str">
            <v>PADANG</v>
          </cell>
          <cell r="I230">
            <v>1385725</v>
          </cell>
          <cell r="J230">
            <v>415000</v>
          </cell>
          <cell r="K230">
            <v>1800725</v>
          </cell>
          <cell r="L230">
            <v>26</v>
          </cell>
        </row>
        <row r="231">
          <cell r="D231" t="str">
            <v>INDRA JUNAIDI</v>
          </cell>
          <cell r="E231" t="str">
            <v>AWAK 1</v>
          </cell>
          <cell r="F231" t="str">
            <v>4110101477169</v>
          </cell>
          <cell r="G231" t="str">
            <v>CIMB NIAGA</v>
          </cell>
          <cell r="H231" t="str">
            <v>PADANG</v>
          </cell>
          <cell r="I231">
            <v>1385725</v>
          </cell>
          <cell r="J231">
            <v>415000</v>
          </cell>
          <cell r="K231">
            <v>1800725</v>
          </cell>
          <cell r="L231">
            <v>20</v>
          </cell>
        </row>
        <row r="232">
          <cell r="D232" t="str">
            <v>JONI CANDRA</v>
          </cell>
          <cell r="E232" t="str">
            <v>AWAK 1</v>
          </cell>
          <cell r="F232" t="str">
            <v>4110100869169</v>
          </cell>
          <cell r="G232" t="str">
            <v>CIMB NIAGA</v>
          </cell>
          <cell r="H232" t="str">
            <v>PADANG</v>
          </cell>
          <cell r="I232">
            <v>1385725</v>
          </cell>
          <cell r="J232">
            <v>415000</v>
          </cell>
          <cell r="K232">
            <v>1800725</v>
          </cell>
          <cell r="L232">
            <v>23</v>
          </cell>
        </row>
        <row r="233">
          <cell r="D233" t="str">
            <v>MUSWARDI</v>
          </cell>
          <cell r="E233" t="str">
            <v>AWAK 1</v>
          </cell>
          <cell r="F233" t="str">
            <v>4110100683165</v>
          </cell>
          <cell r="G233" t="str">
            <v>CIMB NIAGA</v>
          </cell>
          <cell r="H233" t="str">
            <v>PADANG</v>
          </cell>
          <cell r="I233">
            <v>1385725</v>
          </cell>
          <cell r="J233">
            <v>415000</v>
          </cell>
          <cell r="K233">
            <v>1800725</v>
          </cell>
          <cell r="L233">
            <v>27</v>
          </cell>
        </row>
        <row r="234">
          <cell r="D234" t="str">
            <v>NGATEMAN</v>
          </cell>
          <cell r="E234" t="str">
            <v>AWAK 1</v>
          </cell>
          <cell r="F234" t="str">
            <v>4110100862167</v>
          </cell>
          <cell r="G234" t="str">
            <v>CIMB NIAGA</v>
          </cell>
          <cell r="H234" t="str">
            <v>PADANG</v>
          </cell>
          <cell r="I234">
            <v>1385725</v>
          </cell>
          <cell r="J234">
            <v>415000</v>
          </cell>
          <cell r="K234">
            <v>1800725</v>
          </cell>
          <cell r="L234">
            <v>20</v>
          </cell>
        </row>
        <row r="235">
          <cell r="D235" t="str">
            <v>REKSI ZAMORA</v>
          </cell>
          <cell r="E235" t="str">
            <v>AWAK 1</v>
          </cell>
          <cell r="F235" t="str">
            <v>4110100690162</v>
          </cell>
          <cell r="G235" t="str">
            <v>CIMB NIAGA</v>
          </cell>
          <cell r="H235" t="str">
            <v>PADANG</v>
          </cell>
          <cell r="I235">
            <v>1385725</v>
          </cell>
          <cell r="J235">
            <v>415000</v>
          </cell>
          <cell r="K235">
            <v>1800725</v>
          </cell>
          <cell r="L235">
            <v>24</v>
          </cell>
        </row>
        <row r="236">
          <cell r="D236" t="str">
            <v>RONI FERDIAN</v>
          </cell>
          <cell r="E236" t="str">
            <v>AWAK 1</v>
          </cell>
          <cell r="F236" t="str">
            <v>4110100744165</v>
          </cell>
          <cell r="G236" t="str">
            <v>CIMB NIAGA</v>
          </cell>
          <cell r="H236" t="str">
            <v>PADANG</v>
          </cell>
          <cell r="I236">
            <v>1385725</v>
          </cell>
          <cell r="J236">
            <v>415000</v>
          </cell>
          <cell r="K236">
            <v>1800725</v>
          </cell>
          <cell r="L236">
            <v>19</v>
          </cell>
        </row>
        <row r="237">
          <cell r="D237" t="str">
            <v>TONDI DONIA MORA</v>
          </cell>
          <cell r="E237" t="str">
            <v>AWAK 1</v>
          </cell>
          <cell r="F237" t="str">
            <v>4110100992166</v>
          </cell>
          <cell r="G237" t="str">
            <v>CIMB NIAGA</v>
          </cell>
          <cell r="H237" t="str">
            <v>PADANG</v>
          </cell>
          <cell r="I237">
            <v>1385725</v>
          </cell>
          <cell r="J237">
            <v>415000</v>
          </cell>
          <cell r="K237">
            <v>1800725</v>
          </cell>
          <cell r="L237">
            <v>24</v>
          </cell>
        </row>
        <row r="238">
          <cell r="D238" t="str">
            <v>WENDRA EKA PUTRA</v>
          </cell>
          <cell r="E238" t="str">
            <v>AWAK 1</v>
          </cell>
          <cell r="F238" t="str">
            <v>4110100971160</v>
          </cell>
          <cell r="G238" t="str">
            <v>CIMB NIAGA</v>
          </cell>
          <cell r="H238" t="str">
            <v>PADANG</v>
          </cell>
          <cell r="I238">
            <v>1385725</v>
          </cell>
          <cell r="J238">
            <v>415000</v>
          </cell>
          <cell r="K238">
            <v>1800725</v>
          </cell>
          <cell r="L238">
            <v>26</v>
          </cell>
        </row>
        <row r="239">
          <cell r="D239" t="str">
            <v>WENDY WAHYUDI</v>
          </cell>
          <cell r="E239" t="str">
            <v>AWAK 1</v>
          </cell>
          <cell r="F239" t="str">
            <v>4110101478165</v>
          </cell>
          <cell r="G239" t="str">
            <v>CIMB NIAGA</v>
          </cell>
          <cell r="H239" t="str">
            <v>PADANG</v>
          </cell>
          <cell r="I239">
            <v>1385725</v>
          </cell>
          <cell r="J239">
            <v>415000</v>
          </cell>
          <cell r="K239">
            <v>1800725</v>
          </cell>
          <cell r="L239">
            <v>23</v>
          </cell>
        </row>
        <row r="240">
          <cell r="D240" t="str">
            <v>ZAINAL CHANDRA</v>
          </cell>
          <cell r="E240" t="str">
            <v>AWAK 1</v>
          </cell>
          <cell r="F240" t="str">
            <v>4110100982161</v>
          </cell>
          <cell r="G240" t="str">
            <v>CIMB NIAGA</v>
          </cell>
          <cell r="H240" t="str">
            <v>PADANG</v>
          </cell>
          <cell r="I240">
            <v>1385725</v>
          </cell>
          <cell r="J240">
            <v>415000</v>
          </cell>
          <cell r="K240">
            <v>1800725</v>
          </cell>
          <cell r="L240">
            <v>25</v>
          </cell>
        </row>
        <row r="242">
          <cell r="D242" t="str">
            <v>ADE CHANDRA</v>
          </cell>
          <cell r="E242" t="str">
            <v>AWAK 2</v>
          </cell>
          <cell r="F242" t="str">
            <v>4110100724165</v>
          </cell>
          <cell r="G242" t="str">
            <v>CIMB NIAGA</v>
          </cell>
          <cell r="H242" t="str">
            <v>PADANG</v>
          </cell>
          <cell r="I242">
            <v>1400725</v>
          </cell>
          <cell r="J242">
            <v>400000</v>
          </cell>
          <cell r="K242">
            <v>1800725</v>
          </cell>
          <cell r="L242">
            <v>17</v>
          </cell>
        </row>
        <row r="243">
          <cell r="D243" t="str">
            <v>ADRAMADANI</v>
          </cell>
          <cell r="E243" t="str">
            <v>AWAK 2</v>
          </cell>
          <cell r="F243" t="str">
            <v>4110100797168</v>
          </cell>
          <cell r="G243" t="str">
            <v>CIMB NIAGA</v>
          </cell>
          <cell r="H243" t="str">
            <v>PADANG</v>
          </cell>
          <cell r="I243">
            <v>1400725</v>
          </cell>
          <cell r="J243">
            <v>400000</v>
          </cell>
          <cell r="K243">
            <v>1800725</v>
          </cell>
          <cell r="L243">
            <v>0</v>
          </cell>
        </row>
        <row r="244">
          <cell r="D244" t="str">
            <v>AFRIDON</v>
          </cell>
          <cell r="E244" t="str">
            <v>AWAK 2</v>
          </cell>
          <cell r="F244" t="str">
            <v>4110100918162</v>
          </cell>
          <cell r="G244" t="str">
            <v>CIMB NIAGA</v>
          </cell>
          <cell r="H244" t="str">
            <v>PADANG</v>
          </cell>
          <cell r="I244">
            <v>1400725</v>
          </cell>
          <cell r="J244">
            <v>400000</v>
          </cell>
          <cell r="K244">
            <v>1800725</v>
          </cell>
          <cell r="L244">
            <v>22</v>
          </cell>
        </row>
        <row r="245">
          <cell r="D245" t="str">
            <v>AFRIDON ( KERNET )</v>
          </cell>
          <cell r="E245" t="str">
            <v>AWAK 2</v>
          </cell>
          <cell r="F245" t="str">
            <v>4110100711162</v>
          </cell>
          <cell r="G245" t="str">
            <v>CIMB NIAGA</v>
          </cell>
          <cell r="H245" t="str">
            <v>PADANG</v>
          </cell>
          <cell r="I245">
            <v>1400725</v>
          </cell>
          <cell r="J245">
            <v>400000</v>
          </cell>
          <cell r="K245">
            <v>1800725</v>
          </cell>
          <cell r="L245">
            <v>23</v>
          </cell>
        </row>
        <row r="246">
          <cell r="D246" t="str">
            <v>AFRIZAL</v>
          </cell>
          <cell r="E246" t="str">
            <v>AWAK 2</v>
          </cell>
          <cell r="F246" t="str">
            <v>4110101494161</v>
          </cell>
          <cell r="G246" t="str">
            <v>CIMB NIAGA</v>
          </cell>
          <cell r="H246" t="str">
            <v>PADANG</v>
          </cell>
          <cell r="I246">
            <v>1400725</v>
          </cell>
          <cell r="J246">
            <v>400000</v>
          </cell>
          <cell r="K246">
            <v>1800725</v>
          </cell>
          <cell r="L246">
            <v>21</v>
          </cell>
        </row>
        <row r="247">
          <cell r="D247" t="str">
            <v>AFRIZAL KOTO</v>
          </cell>
          <cell r="E247" t="str">
            <v>AWAK 2</v>
          </cell>
          <cell r="F247" t="str">
            <v>4110101019165</v>
          </cell>
          <cell r="G247" t="str">
            <v>CIMB NIAGA</v>
          </cell>
          <cell r="H247" t="str">
            <v>PADANG</v>
          </cell>
          <cell r="I247">
            <v>1400725</v>
          </cell>
          <cell r="J247">
            <v>400000</v>
          </cell>
          <cell r="K247">
            <v>1800725</v>
          </cell>
          <cell r="L247">
            <v>15</v>
          </cell>
        </row>
        <row r="248">
          <cell r="D248" t="str">
            <v>AGROSNO</v>
          </cell>
          <cell r="E248" t="str">
            <v>AWAK 2</v>
          </cell>
          <cell r="F248" t="str">
            <v>4110100726167</v>
          </cell>
          <cell r="G248" t="str">
            <v>CIMB NIAGA</v>
          </cell>
          <cell r="H248" t="str">
            <v>PADANG</v>
          </cell>
          <cell r="I248">
            <v>1400725</v>
          </cell>
          <cell r="J248">
            <v>400000</v>
          </cell>
          <cell r="K248">
            <v>1800725</v>
          </cell>
          <cell r="L248">
            <v>6</v>
          </cell>
        </row>
        <row r="249">
          <cell r="D249" t="str">
            <v>AIDIL FITRI</v>
          </cell>
          <cell r="E249" t="str">
            <v>AWAK 2</v>
          </cell>
          <cell r="F249" t="str">
            <v>4110100942161</v>
          </cell>
          <cell r="G249" t="str">
            <v>CIMB NIAGA</v>
          </cell>
          <cell r="H249" t="str">
            <v>PADANG</v>
          </cell>
          <cell r="I249">
            <v>1400725</v>
          </cell>
          <cell r="J249">
            <v>400000</v>
          </cell>
          <cell r="K249">
            <v>1800725</v>
          </cell>
          <cell r="L249">
            <v>18</v>
          </cell>
        </row>
        <row r="250">
          <cell r="D250" t="str">
            <v>ALESSANDRO</v>
          </cell>
          <cell r="E250" t="str">
            <v>AWAK 2</v>
          </cell>
          <cell r="F250" t="str">
            <v>4110100990164</v>
          </cell>
          <cell r="G250" t="str">
            <v>CIMB NIAGA</v>
          </cell>
          <cell r="H250" t="str">
            <v>PADANG</v>
          </cell>
          <cell r="I250">
            <v>1400725</v>
          </cell>
          <cell r="J250">
            <v>400000</v>
          </cell>
          <cell r="K250">
            <v>1800725</v>
          </cell>
          <cell r="L250">
            <v>19</v>
          </cell>
        </row>
        <row r="251">
          <cell r="D251" t="str">
            <v>ALI CHANDRA</v>
          </cell>
          <cell r="E251" t="str">
            <v>AWAK 2</v>
          </cell>
          <cell r="F251" t="str">
            <v>4110100761167</v>
          </cell>
          <cell r="G251" t="str">
            <v>CIMB NIAGA</v>
          </cell>
          <cell r="H251" t="str">
            <v>PADANG</v>
          </cell>
          <cell r="I251">
            <v>1400725</v>
          </cell>
          <cell r="J251">
            <v>400000</v>
          </cell>
          <cell r="K251">
            <v>1800725</v>
          </cell>
          <cell r="L251">
            <v>18</v>
          </cell>
        </row>
        <row r="252">
          <cell r="D252" t="str">
            <v>AMRIZAL B</v>
          </cell>
          <cell r="E252" t="str">
            <v>AWAK 2</v>
          </cell>
          <cell r="F252" t="str">
            <v>4110100758164</v>
          </cell>
          <cell r="G252" t="str">
            <v>CIMB NIAGA</v>
          </cell>
          <cell r="H252" t="str">
            <v>PADANG</v>
          </cell>
          <cell r="I252">
            <v>1400725</v>
          </cell>
          <cell r="J252">
            <v>400000</v>
          </cell>
          <cell r="K252">
            <v>1800725</v>
          </cell>
          <cell r="L252">
            <v>18</v>
          </cell>
        </row>
        <row r="253">
          <cell r="D253" t="str">
            <v>ANANTO PRASETYO</v>
          </cell>
          <cell r="E253" t="str">
            <v>AWAK 2</v>
          </cell>
          <cell r="F253" t="str">
            <v>703343043200</v>
          </cell>
          <cell r="G253" t="str">
            <v>CIMB NIAGA</v>
          </cell>
          <cell r="H253" t="str">
            <v>PADANG</v>
          </cell>
          <cell r="I253">
            <v>1400725</v>
          </cell>
          <cell r="J253">
            <v>400000</v>
          </cell>
          <cell r="K253">
            <v>1800725</v>
          </cell>
          <cell r="L253">
            <v>22</v>
          </cell>
        </row>
        <row r="254">
          <cell r="D254" t="str">
            <v>ANDRA FADLI</v>
          </cell>
          <cell r="E254" t="str">
            <v>AWAK 2</v>
          </cell>
          <cell r="F254" t="str">
            <v>4110101491163</v>
          </cell>
          <cell r="G254" t="str">
            <v>CIMB NIAGA</v>
          </cell>
          <cell r="H254" t="str">
            <v>PADANG</v>
          </cell>
          <cell r="I254">
            <v>1400725</v>
          </cell>
          <cell r="J254">
            <v>400000</v>
          </cell>
          <cell r="K254">
            <v>1800725</v>
          </cell>
          <cell r="L254">
            <v>22</v>
          </cell>
        </row>
        <row r="255">
          <cell r="D255" t="str">
            <v>ANTO ASBA PUTRA</v>
          </cell>
          <cell r="E255" t="str">
            <v>AWAK 2</v>
          </cell>
          <cell r="F255" t="str">
            <v>4110100954168</v>
          </cell>
          <cell r="G255" t="str">
            <v>CIMB NIAGA</v>
          </cell>
          <cell r="H255" t="str">
            <v>PADANG</v>
          </cell>
          <cell r="I255">
            <v>1400725</v>
          </cell>
          <cell r="J255">
            <v>400000</v>
          </cell>
          <cell r="K255">
            <v>1800725</v>
          </cell>
          <cell r="L255">
            <v>25</v>
          </cell>
        </row>
        <row r="256">
          <cell r="D256" t="str">
            <v>ASRUL</v>
          </cell>
          <cell r="E256" t="str">
            <v>AWAK 2</v>
          </cell>
          <cell r="F256" t="str">
            <v>4110100795166</v>
          </cell>
          <cell r="G256" t="str">
            <v>CIMB NIAGA</v>
          </cell>
          <cell r="H256" t="str">
            <v>PADANG</v>
          </cell>
          <cell r="I256">
            <v>1400725</v>
          </cell>
          <cell r="J256">
            <v>400000</v>
          </cell>
          <cell r="K256">
            <v>1800725</v>
          </cell>
          <cell r="L256">
            <v>23</v>
          </cell>
        </row>
        <row r="257">
          <cell r="D257" t="str">
            <v>AZIZURAHMAN</v>
          </cell>
          <cell r="E257" t="str">
            <v>AWAK 2</v>
          </cell>
          <cell r="F257" t="str">
            <v>4110100830160</v>
          </cell>
          <cell r="G257" t="str">
            <v>CIMB NIAGA</v>
          </cell>
          <cell r="H257" t="str">
            <v>PADANG</v>
          </cell>
          <cell r="I257">
            <v>1400725</v>
          </cell>
          <cell r="J257">
            <v>400000</v>
          </cell>
          <cell r="K257">
            <v>1800725</v>
          </cell>
          <cell r="L257">
            <v>29</v>
          </cell>
        </row>
        <row r="258">
          <cell r="D258" t="str">
            <v>BASRIZAL</v>
          </cell>
          <cell r="E258" t="str">
            <v>AWAK 2</v>
          </cell>
          <cell r="F258" t="str">
            <v>4110100755166</v>
          </cell>
          <cell r="G258" t="str">
            <v>CIMB NIAGA</v>
          </cell>
          <cell r="H258" t="str">
            <v>PADANG</v>
          </cell>
          <cell r="I258">
            <v>1400725</v>
          </cell>
          <cell r="J258">
            <v>400000</v>
          </cell>
          <cell r="K258">
            <v>1800725</v>
          </cell>
          <cell r="L258">
            <v>6</v>
          </cell>
        </row>
        <row r="259">
          <cell r="D259" t="str">
            <v>BASTIAN</v>
          </cell>
          <cell r="E259" t="str">
            <v>AWAK 2</v>
          </cell>
          <cell r="F259" t="str">
            <v>4110100717168</v>
          </cell>
          <cell r="G259" t="str">
            <v>CIMB NIAGA</v>
          </cell>
          <cell r="H259" t="str">
            <v>PADANG</v>
          </cell>
          <cell r="I259">
            <v>1400725</v>
          </cell>
          <cell r="J259">
            <v>400000</v>
          </cell>
          <cell r="K259">
            <v>1800725</v>
          </cell>
          <cell r="L259">
            <v>21</v>
          </cell>
        </row>
        <row r="260">
          <cell r="D260" t="str">
            <v>BAYU NUMARA</v>
          </cell>
          <cell r="E260" t="str">
            <v>AWAK 2</v>
          </cell>
          <cell r="F260" t="str">
            <v>4110101481168</v>
          </cell>
          <cell r="G260" t="str">
            <v>CIMB NIAGA</v>
          </cell>
          <cell r="H260" t="str">
            <v>PADANG</v>
          </cell>
          <cell r="I260">
            <v>1400725</v>
          </cell>
          <cell r="J260">
            <v>400000</v>
          </cell>
          <cell r="K260">
            <v>1800725</v>
          </cell>
          <cell r="L260">
            <v>19</v>
          </cell>
        </row>
        <row r="261">
          <cell r="D261" t="str">
            <v>BUDI HENDRA</v>
          </cell>
          <cell r="E261" t="str">
            <v>AWAK 2</v>
          </cell>
          <cell r="F261" t="str">
            <v>4110102053162</v>
          </cell>
          <cell r="G261" t="str">
            <v>CIMB NIAGA</v>
          </cell>
          <cell r="H261" t="str">
            <v>PADANG</v>
          </cell>
          <cell r="I261">
            <v>1400725</v>
          </cell>
          <cell r="J261">
            <v>400000</v>
          </cell>
          <cell r="K261">
            <v>1800725</v>
          </cell>
          <cell r="L261">
            <v>2</v>
          </cell>
        </row>
        <row r="262">
          <cell r="D262" t="str">
            <v>CANDRA AMRAN</v>
          </cell>
          <cell r="E262" t="str">
            <v>AWAK 2</v>
          </cell>
          <cell r="F262" t="str">
            <v>4110100906165</v>
          </cell>
          <cell r="G262" t="str">
            <v>CIMB NIAGA</v>
          </cell>
          <cell r="H262" t="str">
            <v>PADANG</v>
          </cell>
          <cell r="I262">
            <v>1400725</v>
          </cell>
          <cell r="J262">
            <v>400000</v>
          </cell>
          <cell r="K262">
            <v>1800725</v>
          </cell>
          <cell r="L262">
            <v>20</v>
          </cell>
        </row>
        <row r="263">
          <cell r="D263" t="str">
            <v>DAVID IKSHAN</v>
          </cell>
          <cell r="E263" t="str">
            <v>AWAK 2</v>
          </cell>
          <cell r="F263" t="str">
            <v>703341397000</v>
          </cell>
          <cell r="G263" t="str">
            <v>CIMB NIAGA</v>
          </cell>
          <cell r="H263" t="str">
            <v>PADANG</v>
          </cell>
          <cell r="I263">
            <v>1400725</v>
          </cell>
          <cell r="J263">
            <v>400000</v>
          </cell>
          <cell r="K263">
            <v>1800725</v>
          </cell>
          <cell r="L263">
            <v>21</v>
          </cell>
        </row>
        <row r="264">
          <cell r="D264" t="str">
            <v>DEFRI PUTRA</v>
          </cell>
          <cell r="E264" t="str">
            <v>AWAK 2</v>
          </cell>
          <cell r="F264" t="str">
            <v>703342565800</v>
          </cell>
          <cell r="G264" t="str">
            <v>CIMB NIAGA</v>
          </cell>
          <cell r="H264" t="str">
            <v>PADANG</v>
          </cell>
          <cell r="I264">
            <v>1400725</v>
          </cell>
          <cell r="J264">
            <v>400000</v>
          </cell>
          <cell r="K264">
            <v>1800725</v>
          </cell>
          <cell r="L264">
            <v>23</v>
          </cell>
        </row>
        <row r="265">
          <cell r="D265" t="str">
            <v>DELMANSYAH</v>
          </cell>
          <cell r="E265" t="str">
            <v>AWAK 2</v>
          </cell>
          <cell r="F265" t="str">
            <v>4110101492169</v>
          </cell>
          <cell r="G265" t="str">
            <v>CIMB NIAGA</v>
          </cell>
          <cell r="H265" t="str">
            <v>PADANG</v>
          </cell>
          <cell r="I265">
            <v>1400725</v>
          </cell>
          <cell r="J265">
            <v>400000</v>
          </cell>
          <cell r="K265">
            <v>1800725</v>
          </cell>
          <cell r="L265">
            <v>22</v>
          </cell>
        </row>
        <row r="266">
          <cell r="D266" t="str">
            <v>DONI WOSMON</v>
          </cell>
          <cell r="E266" t="str">
            <v>AWAK 2</v>
          </cell>
          <cell r="F266" t="str">
            <v>4110101042168</v>
          </cell>
          <cell r="G266" t="str">
            <v>CIMB NIAGA</v>
          </cell>
          <cell r="H266" t="str">
            <v>PADANG</v>
          </cell>
          <cell r="I266">
            <v>1400725</v>
          </cell>
          <cell r="J266">
            <v>400000</v>
          </cell>
          <cell r="K266">
            <v>1800725</v>
          </cell>
          <cell r="L266">
            <v>16</v>
          </cell>
        </row>
        <row r="267">
          <cell r="D267" t="str">
            <v>EDRIYEL</v>
          </cell>
          <cell r="E267" t="str">
            <v>AWAK 2</v>
          </cell>
          <cell r="F267" t="str">
            <v>4110100868163</v>
          </cell>
          <cell r="G267" t="str">
            <v>CIMB NIAGA</v>
          </cell>
          <cell r="H267" t="str">
            <v>PADANG</v>
          </cell>
          <cell r="I267">
            <v>1400725</v>
          </cell>
          <cell r="J267">
            <v>400000</v>
          </cell>
          <cell r="K267">
            <v>1800725</v>
          </cell>
          <cell r="L267">
            <v>20</v>
          </cell>
        </row>
        <row r="268">
          <cell r="D268" t="str">
            <v>ELFIZA SAPUTRA</v>
          </cell>
          <cell r="E268" t="str">
            <v>AWAK 2</v>
          </cell>
          <cell r="F268" t="str">
            <v>4110101475167</v>
          </cell>
          <cell r="G268" t="str">
            <v>CIMB NIAGA</v>
          </cell>
          <cell r="H268" t="str">
            <v>PADANG</v>
          </cell>
          <cell r="I268">
            <v>1400725</v>
          </cell>
          <cell r="J268">
            <v>400000</v>
          </cell>
          <cell r="K268">
            <v>1800725</v>
          </cell>
          <cell r="L268">
            <v>22</v>
          </cell>
        </row>
        <row r="269">
          <cell r="D269" t="str">
            <v>ENDRA BUSRA</v>
          </cell>
          <cell r="E269" t="str">
            <v>AWAK 2</v>
          </cell>
          <cell r="F269" t="str">
            <v>703342510300</v>
          </cell>
          <cell r="G269" t="str">
            <v>CIMB NIAGA</v>
          </cell>
          <cell r="H269" t="str">
            <v>PADANG</v>
          </cell>
          <cell r="I269">
            <v>1400725</v>
          </cell>
          <cell r="J269">
            <v>400000</v>
          </cell>
          <cell r="K269">
            <v>1800725</v>
          </cell>
          <cell r="L269">
            <v>21</v>
          </cell>
        </row>
        <row r="270">
          <cell r="D270" t="str">
            <v>ENGKI PUTRA</v>
          </cell>
          <cell r="E270" t="str">
            <v>AWAK 2</v>
          </cell>
          <cell r="F270" t="str">
            <v>4110100989163</v>
          </cell>
          <cell r="G270" t="str">
            <v>CIMB NIAGA</v>
          </cell>
          <cell r="H270" t="str">
            <v>PADANG</v>
          </cell>
          <cell r="I270">
            <v>1400725</v>
          </cell>
          <cell r="J270">
            <v>400000</v>
          </cell>
          <cell r="K270">
            <v>1800725</v>
          </cell>
          <cell r="L270">
            <v>23</v>
          </cell>
        </row>
        <row r="271">
          <cell r="D271" t="str">
            <v>ERMANSYAH</v>
          </cell>
          <cell r="E271" t="str">
            <v>AWAK 2</v>
          </cell>
          <cell r="F271" t="str">
            <v>4110101479161</v>
          </cell>
          <cell r="G271" t="str">
            <v>CIMB NIAGA</v>
          </cell>
          <cell r="H271" t="str">
            <v>PADANG</v>
          </cell>
          <cell r="I271">
            <v>1400725</v>
          </cell>
          <cell r="J271">
            <v>400000</v>
          </cell>
          <cell r="K271">
            <v>1800725</v>
          </cell>
          <cell r="L271">
            <v>21</v>
          </cell>
        </row>
        <row r="272">
          <cell r="D272" t="str">
            <v>EVI EKA PUTRA</v>
          </cell>
          <cell r="E272" t="str">
            <v>AWAK 2</v>
          </cell>
          <cell r="F272" t="str">
            <v>703234835500</v>
          </cell>
          <cell r="G272" t="str">
            <v>CIMB NIAGA</v>
          </cell>
          <cell r="H272" t="str">
            <v>PADANG</v>
          </cell>
          <cell r="I272">
            <v>1400725</v>
          </cell>
          <cell r="J272">
            <v>400000</v>
          </cell>
          <cell r="K272">
            <v>1800725</v>
          </cell>
          <cell r="L272">
            <v>19</v>
          </cell>
        </row>
        <row r="273">
          <cell r="D273" t="str">
            <v>FEBRI ADI</v>
          </cell>
          <cell r="E273" t="str">
            <v>AWAK 2</v>
          </cell>
          <cell r="F273" t="str">
            <v>4110101468160</v>
          </cell>
          <cell r="G273" t="str">
            <v>CIMB NIAGA</v>
          </cell>
          <cell r="H273" t="str">
            <v>PADANG</v>
          </cell>
          <cell r="I273">
            <v>1400725</v>
          </cell>
          <cell r="J273">
            <v>400000</v>
          </cell>
          <cell r="K273">
            <v>1800725</v>
          </cell>
          <cell r="L273">
            <v>19</v>
          </cell>
        </row>
        <row r="274">
          <cell r="D274" t="str">
            <v>FERLI MARLINDO</v>
          </cell>
          <cell r="E274" t="str">
            <v>AWAK 2</v>
          </cell>
          <cell r="F274" t="str">
            <v>703345693500</v>
          </cell>
          <cell r="G274" t="str">
            <v>CIMB NIAGA</v>
          </cell>
          <cell r="H274" t="str">
            <v>PADANG</v>
          </cell>
          <cell r="I274">
            <v>1400725</v>
          </cell>
          <cell r="J274">
            <v>400000</v>
          </cell>
          <cell r="K274">
            <v>1800725</v>
          </cell>
          <cell r="L274">
            <v>24</v>
          </cell>
        </row>
        <row r="275">
          <cell r="D275" t="str">
            <v>FIKAR DANET</v>
          </cell>
          <cell r="E275" t="str">
            <v>AWAK 2</v>
          </cell>
          <cell r="F275" t="str">
            <v>900-00-1900522-3</v>
          </cell>
          <cell r="G275" t="str">
            <v>BANK MANDIRI</v>
          </cell>
          <cell r="H275" t="str">
            <v>PADANG</v>
          </cell>
          <cell r="I275">
            <v>1400725</v>
          </cell>
          <cell r="J275">
            <v>400000</v>
          </cell>
          <cell r="K275">
            <v>1800725</v>
          </cell>
          <cell r="L275">
            <v>3</v>
          </cell>
        </row>
        <row r="276">
          <cell r="D276" t="str">
            <v>GUSMEDI</v>
          </cell>
          <cell r="E276" t="str">
            <v>AWAK 2</v>
          </cell>
          <cell r="F276" t="str">
            <v>4110100947161</v>
          </cell>
          <cell r="G276" t="str">
            <v>CIMB NIAGA</v>
          </cell>
          <cell r="H276" t="str">
            <v>PADANG</v>
          </cell>
          <cell r="I276">
            <v>1400725</v>
          </cell>
          <cell r="J276">
            <v>400000</v>
          </cell>
          <cell r="K276">
            <v>1800725</v>
          </cell>
          <cell r="L276">
            <v>21</v>
          </cell>
        </row>
        <row r="277">
          <cell r="D277" t="str">
            <v>GUSWANDI</v>
          </cell>
          <cell r="E277" t="str">
            <v>AWAK 2</v>
          </cell>
          <cell r="F277" t="str">
            <v>4110100725161</v>
          </cell>
          <cell r="G277" t="str">
            <v>CIMB NIAGA</v>
          </cell>
          <cell r="H277" t="str">
            <v>PADANG</v>
          </cell>
          <cell r="I277">
            <v>1400725</v>
          </cell>
          <cell r="J277">
            <v>400000</v>
          </cell>
          <cell r="K277">
            <v>1800725</v>
          </cell>
          <cell r="L277">
            <v>22</v>
          </cell>
        </row>
        <row r="278">
          <cell r="D278" t="str">
            <v>HENDRI DONI</v>
          </cell>
          <cell r="E278" t="str">
            <v>AWAK 2</v>
          </cell>
          <cell r="F278" t="str">
            <v>4110100840165</v>
          </cell>
          <cell r="G278" t="str">
            <v>CIMB NIAGA</v>
          </cell>
          <cell r="H278" t="str">
            <v>PADANG</v>
          </cell>
          <cell r="I278">
            <v>1400725</v>
          </cell>
          <cell r="J278">
            <v>400000</v>
          </cell>
          <cell r="K278">
            <v>1800725</v>
          </cell>
          <cell r="L278">
            <v>23</v>
          </cell>
        </row>
        <row r="279">
          <cell r="D279" t="str">
            <v>HENDRIMON</v>
          </cell>
          <cell r="E279" t="str">
            <v>AWAK 2</v>
          </cell>
          <cell r="F279" t="str">
            <v>4110100969163</v>
          </cell>
          <cell r="G279" t="str">
            <v>CIMB NIAGA</v>
          </cell>
          <cell r="H279" t="str">
            <v>PADANG</v>
          </cell>
          <cell r="I279">
            <v>1400725</v>
          </cell>
          <cell r="J279">
            <v>400000</v>
          </cell>
          <cell r="K279">
            <v>1800725</v>
          </cell>
          <cell r="L279">
            <v>16</v>
          </cell>
        </row>
        <row r="280">
          <cell r="D280" t="str">
            <v>HERU HADI GUNA</v>
          </cell>
          <cell r="E280" t="str">
            <v>AWAK 2</v>
          </cell>
          <cell r="F280" t="str">
            <v>4110100996160</v>
          </cell>
          <cell r="G280" t="str">
            <v>CIMB NIAGA</v>
          </cell>
          <cell r="H280" t="str">
            <v>PADANG</v>
          </cell>
          <cell r="I280">
            <v>1400725</v>
          </cell>
          <cell r="J280">
            <v>400000</v>
          </cell>
          <cell r="K280">
            <v>1800725</v>
          </cell>
          <cell r="L280">
            <v>23</v>
          </cell>
        </row>
        <row r="281">
          <cell r="D281" t="str">
            <v>IDDI FIRNANDES</v>
          </cell>
          <cell r="E281" t="str">
            <v>AWAK 2</v>
          </cell>
          <cell r="F281" t="str">
            <v>4110101467164</v>
          </cell>
          <cell r="G281" t="str">
            <v>CIMB NIAGA</v>
          </cell>
          <cell r="H281" t="str">
            <v>PADANG</v>
          </cell>
          <cell r="I281">
            <v>1400725</v>
          </cell>
          <cell r="J281">
            <v>400000</v>
          </cell>
          <cell r="K281">
            <v>1800725</v>
          </cell>
          <cell r="L281">
            <v>23</v>
          </cell>
        </row>
        <row r="282">
          <cell r="D282" t="str">
            <v>ILHAM TANJUNG</v>
          </cell>
          <cell r="E282" t="str">
            <v>AWAK 2</v>
          </cell>
          <cell r="F282" t="str">
            <v>4110100872162</v>
          </cell>
          <cell r="G282" t="str">
            <v>CIMB NIAGA</v>
          </cell>
          <cell r="H282" t="str">
            <v>PADANG</v>
          </cell>
          <cell r="I282">
            <v>1400725</v>
          </cell>
          <cell r="J282">
            <v>400000</v>
          </cell>
          <cell r="K282">
            <v>1800725</v>
          </cell>
          <cell r="L282">
            <v>24</v>
          </cell>
        </row>
        <row r="283">
          <cell r="D283" t="str">
            <v>INDRA GUSWANTO</v>
          </cell>
          <cell r="E283" t="str">
            <v>AWAK 2</v>
          </cell>
          <cell r="F283" t="str">
            <v>4110100892162</v>
          </cell>
          <cell r="G283" t="str">
            <v>CIMB NIAGA</v>
          </cell>
          <cell r="H283" t="str">
            <v>PADANG</v>
          </cell>
          <cell r="I283">
            <v>1400725</v>
          </cell>
          <cell r="J283">
            <v>400000</v>
          </cell>
          <cell r="K283">
            <v>1800725</v>
          </cell>
          <cell r="L283">
            <v>22</v>
          </cell>
        </row>
        <row r="284">
          <cell r="D284" t="str">
            <v>IRWAN</v>
          </cell>
          <cell r="E284" t="str">
            <v>AWAK 2</v>
          </cell>
          <cell r="F284" t="str">
            <v>4110100814164</v>
          </cell>
          <cell r="G284" t="str">
            <v>CIMB NIAGA</v>
          </cell>
          <cell r="H284" t="str">
            <v>PADANG</v>
          </cell>
          <cell r="I284">
            <v>1400725</v>
          </cell>
          <cell r="J284">
            <v>400000</v>
          </cell>
          <cell r="K284">
            <v>1800725</v>
          </cell>
          <cell r="L284">
            <v>23</v>
          </cell>
        </row>
        <row r="285">
          <cell r="D285" t="str">
            <v>IRWAN SOFA</v>
          </cell>
          <cell r="E285" t="str">
            <v>AWAK 2</v>
          </cell>
          <cell r="F285" t="str">
            <v>4110101061162</v>
          </cell>
          <cell r="G285" t="str">
            <v>CIMB NIAGA</v>
          </cell>
          <cell r="H285" t="str">
            <v>PADANG</v>
          </cell>
          <cell r="I285">
            <v>1400725</v>
          </cell>
          <cell r="J285">
            <v>400000</v>
          </cell>
          <cell r="K285">
            <v>1800725</v>
          </cell>
          <cell r="L285">
            <v>18</v>
          </cell>
        </row>
        <row r="286">
          <cell r="D286" t="str">
            <v>IRWANDI</v>
          </cell>
          <cell r="E286" t="str">
            <v>AWAK 2</v>
          </cell>
          <cell r="F286" t="str">
            <v>4110101470167</v>
          </cell>
          <cell r="G286" t="str">
            <v>CIMB NIAGA</v>
          </cell>
          <cell r="H286" t="str">
            <v>PADANG</v>
          </cell>
          <cell r="I286">
            <v>1400725</v>
          </cell>
          <cell r="J286">
            <v>400000</v>
          </cell>
          <cell r="K286">
            <v>1800725</v>
          </cell>
          <cell r="L286">
            <v>20</v>
          </cell>
        </row>
        <row r="287">
          <cell r="D287" t="str">
            <v>IRWANSAH</v>
          </cell>
          <cell r="E287" t="str">
            <v>AWAK 2</v>
          </cell>
          <cell r="F287" t="str">
            <v>4110100718164</v>
          </cell>
          <cell r="G287" t="str">
            <v>CIMB NIAGA</v>
          </cell>
          <cell r="H287" t="str">
            <v>PADANG</v>
          </cell>
          <cell r="I287">
            <v>1400725</v>
          </cell>
          <cell r="J287">
            <v>400000</v>
          </cell>
          <cell r="K287">
            <v>1800725</v>
          </cell>
          <cell r="L287">
            <v>18</v>
          </cell>
        </row>
        <row r="288">
          <cell r="D288" t="str">
            <v>JAFRIL</v>
          </cell>
          <cell r="E288" t="str">
            <v>AWAK 2</v>
          </cell>
          <cell r="F288" t="str">
            <v>4110100879164</v>
          </cell>
          <cell r="G288" t="str">
            <v>CIMB NIAGA</v>
          </cell>
          <cell r="H288" t="str">
            <v>PADANG</v>
          </cell>
          <cell r="I288">
            <v>1400725</v>
          </cell>
          <cell r="J288">
            <v>400000</v>
          </cell>
          <cell r="K288">
            <v>1800725</v>
          </cell>
          <cell r="L288">
            <v>22</v>
          </cell>
        </row>
        <row r="289">
          <cell r="D289" t="str">
            <v>JAMIROL</v>
          </cell>
          <cell r="E289" t="str">
            <v>AWAK 2</v>
          </cell>
          <cell r="F289" t="str">
            <v>4110100812162</v>
          </cell>
          <cell r="G289" t="str">
            <v>CIMB NIAGA</v>
          </cell>
          <cell r="H289" t="str">
            <v>PADANG</v>
          </cell>
          <cell r="I289">
            <v>1400725</v>
          </cell>
          <cell r="J289">
            <v>400000</v>
          </cell>
          <cell r="K289">
            <v>1800725</v>
          </cell>
          <cell r="L289">
            <v>18</v>
          </cell>
        </row>
        <row r="290">
          <cell r="D290" t="str">
            <v>JASMAN PAP</v>
          </cell>
          <cell r="E290" t="str">
            <v>AWAK 2</v>
          </cell>
          <cell r="F290" t="str">
            <v>4110100885165</v>
          </cell>
          <cell r="G290" t="str">
            <v>CIMB NIAGA</v>
          </cell>
          <cell r="H290" t="str">
            <v>PADANG</v>
          </cell>
          <cell r="I290">
            <v>1400725</v>
          </cell>
          <cell r="J290">
            <v>400000</v>
          </cell>
          <cell r="K290">
            <v>1800725</v>
          </cell>
          <cell r="L290">
            <v>11</v>
          </cell>
        </row>
        <row r="291">
          <cell r="D291" t="str">
            <v>JASRIL</v>
          </cell>
          <cell r="E291" t="str">
            <v>AWAK 2</v>
          </cell>
          <cell r="F291" t="str">
            <v>4110100745161</v>
          </cell>
          <cell r="G291" t="str">
            <v>CIMB NIAGA</v>
          </cell>
          <cell r="H291" t="str">
            <v>PADANG</v>
          </cell>
          <cell r="I291">
            <v>1400725</v>
          </cell>
          <cell r="J291">
            <v>400000</v>
          </cell>
          <cell r="K291">
            <v>1800725</v>
          </cell>
          <cell r="L291">
            <v>20</v>
          </cell>
        </row>
        <row r="292">
          <cell r="D292" t="str">
            <v>JASRUL</v>
          </cell>
          <cell r="E292" t="str">
            <v>AWAK 2</v>
          </cell>
          <cell r="F292" t="str">
            <v>4110100774160</v>
          </cell>
          <cell r="G292" t="str">
            <v>CIMB NIAGA</v>
          </cell>
          <cell r="H292" t="str">
            <v>PADANG</v>
          </cell>
          <cell r="I292">
            <v>1400725</v>
          </cell>
          <cell r="J292">
            <v>400000</v>
          </cell>
          <cell r="K292">
            <v>1800725</v>
          </cell>
          <cell r="L292">
            <v>26</v>
          </cell>
        </row>
        <row r="293">
          <cell r="D293" t="str">
            <v>JEFRIADI</v>
          </cell>
          <cell r="E293" t="str">
            <v>AWAK 2</v>
          </cell>
          <cell r="F293" t="str">
            <v>4110100857162</v>
          </cell>
          <cell r="G293" t="str">
            <v>CIMB NIAGA</v>
          </cell>
          <cell r="H293" t="str">
            <v>PADANG</v>
          </cell>
          <cell r="I293">
            <v>1400725</v>
          </cell>
          <cell r="J293">
            <v>400000</v>
          </cell>
          <cell r="K293">
            <v>1800725</v>
          </cell>
          <cell r="L293">
            <v>14</v>
          </cell>
        </row>
        <row r="294">
          <cell r="D294" t="str">
            <v>JEKI PUTRA</v>
          </cell>
          <cell r="E294" t="str">
            <v>AWAK 2</v>
          </cell>
          <cell r="F294" t="str">
            <v>4110101471163</v>
          </cell>
          <cell r="G294" t="str">
            <v>CIMB NIAGA</v>
          </cell>
          <cell r="H294" t="str">
            <v>PADANG</v>
          </cell>
          <cell r="I294">
            <v>1400725</v>
          </cell>
          <cell r="J294">
            <v>400000</v>
          </cell>
          <cell r="K294">
            <v>1800725</v>
          </cell>
          <cell r="L294">
            <v>20</v>
          </cell>
        </row>
        <row r="295">
          <cell r="D295" t="str">
            <v>JHONAIDI KOTO</v>
          </cell>
          <cell r="E295" t="str">
            <v>AWAK 2</v>
          </cell>
          <cell r="F295" t="str">
            <v>4110101490167</v>
          </cell>
          <cell r="G295" t="str">
            <v>CIMB NIAGA</v>
          </cell>
          <cell r="H295" t="str">
            <v>PADANG</v>
          </cell>
          <cell r="I295">
            <v>1400725</v>
          </cell>
          <cell r="J295">
            <v>400000</v>
          </cell>
          <cell r="K295">
            <v>1800725</v>
          </cell>
          <cell r="L295">
            <v>0</v>
          </cell>
        </row>
        <row r="296">
          <cell r="D296" t="str">
            <v>JONAIDI</v>
          </cell>
          <cell r="E296" t="str">
            <v>AWAK 2</v>
          </cell>
          <cell r="F296" t="str">
            <v>703342590300</v>
          </cell>
          <cell r="G296" t="str">
            <v>CIMB NIAGA</v>
          </cell>
          <cell r="H296" t="str">
            <v>PADANG</v>
          </cell>
          <cell r="I296">
            <v>1400725</v>
          </cell>
          <cell r="J296">
            <v>400000</v>
          </cell>
          <cell r="K296">
            <v>1800725</v>
          </cell>
          <cell r="L296">
            <v>19</v>
          </cell>
        </row>
        <row r="297">
          <cell r="D297" t="str">
            <v>JONI EFENDI</v>
          </cell>
          <cell r="E297" t="str">
            <v>AWAK 2</v>
          </cell>
          <cell r="F297" t="str">
            <v>4110100938162</v>
          </cell>
          <cell r="G297" t="str">
            <v>CIMB NIAGA</v>
          </cell>
          <cell r="H297" t="str">
            <v>PADANG</v>
          </cell>
          <cell r="I297">
            <v>1400725</v>
          </cell>
          <cell r="J297">
            <v>400000</v>
          </cell>
          <cell r="K297">
            <v>1800725</v>
          </cell>
          <cell r="L297">
            <v>21</v>
          </cell>
        </row>
        <row r="298">
          <cell r="D298" t="str">
            <v>JONI HENDRA</v>
          </cell>
          <cell r="E298" t="str">
            <v>AWAK 2</v>
          </cell>
          <cell r="F298" t="str">
            <v>4110101485162</v>
          </cell>
          <cell r="G298" t="str">
            <v>CIMB NIAGA</v>
          </cell>
          <cell r="H298" t="str">
            <v>PADANG</v>
          </cell>
          <cell r="I298">
            <v>1400725</v>
          </cell>
          <cell r="J298">
            <v>400000</v>
          </cell>
          <cell r="K298">
            <v>1800725</v>
          </cell>
          <cell r="L298">
            <v>21</v>
          </cell>
        </row>
        <row r="299">
          <cell r="D299" t="str">
            <v>JULI HENDRI</v>
          </cell>
          <cell r="E299" t="str">
            <v>AWAK 2</v>
          </cell>
          <cell r="F299" t="str">
            <v>4110100931160</v>
          </cell>
          <cell r="G299" t="str">
            <v>CIMB NIAGA</v>
          </cell>
          <cell r="H299" t="str">
            <v>PADANG</v>
          </cell>
          <cell r="I299">
            <v>1400725</v>
          </cell>
          <cell r="J299">
            <v>400000</v>
          </cell>
          <cell r="K299">
            <v>1800725</v>
          </cell>
          <cell r="L299">
            <v>22</v>
          </cell>
        </row>
        <row r="300">
          <cell r="D300" t="str">
            <v>JUMAIDI</v>
          </cell>
          <cell r="E300" t="str">
            <v>AWAK 2</v>
          </cell>
          <cell r="F300" t="str">
            <v>4110101048164</v>
          </cell>
          <cell r="G300" t="str">
            <v>CIMB NIAGA</v>
          </cell>
          <cell r="H300" t="str">
            <v>PADANG</v>
          </cell>
          <cell r="I300">
            <v>1400725</v>
          </cell>
          <cell r="J300">
            <v>400000</v>
          </cell>
          <cell r="K300">
            <v>1800725</v>
          </cell>
          <cell r="L300">
            <v>14</v>
          </cell>
        </row>
        <row r="301">
          <cell r="D301" t="str">
            <v>KEKI HENDRA TANJUNG</v>
          </cell>
          <cell r="E301" t="str">
            <v>AWAK 2</v>
          </cell>
          <cell r="F301" t="str">
            <v>4110101472169</v>
          </cell>
          <cell r="G301" t="str">
            <v>CIMB NIAGA</v>
          </cell>
          <cell r="H301" t="str">
            <v>PADANG</v>
          </cell>
          <cell r="I301">
            <v>1400725</v>
          </cell>
          <cell r="J301">
            <v>400000</v>
          </cell>
          <cell r="K301">
            <v>1800725</v>
          </cell>
          <cell r="L301">
            <v>19</v>
          </cell>
        </row>
        <row r="302">
          <cell r="D302" t="str">
            <v>MAIDISON</v>
          </cell>
          <cell r="E302" t="str">
            <v>AWAK 2</v>
          </cell>
          <cell r="F302" t="str">
            <v>4110100704165</v>
          </cell>
          <cell r="G302" t="str">
            <v>CIMB NIAGA</v>
          </cell>
          <cell r="H302" t="str">
            <v>PADANG</v>
          </cell>
          <cell r="I302">
            <v>1400725</v>
          </cell>
          <cell r="J302">
            <v>400000</v>
          </cell>
          <cell r="K302">
            <v>1800725</v>
          </cell>
          <cell r="L302">
            <v>23</v>
          </cell>
        </row>
        <row r="303">
          <cell r="D303" t="str">
            <v>MAIMON</v>
          </cell>
          <cell r="E303" t="str">
            <v>AWAK 2</v>
          </cell>
          <cell r="F303" t="str">
            <v>4110100688165</v>
          </cell>
          <cell r="G303" t="str">
            <v>CIMB NIAGA</v>
          </cell>
          <cell r="H303" t="str">
            <v>PADANG</v>
          </cell>
          <cell r="I303">
            <v>1400725</v>
          </cell>
          <cell r="J303">
            <v>400000</v>
          </cell>
          <cell r="K303">
            <v>1800725</v>
          </cell>
          <cell r="L303">
            <v>22</v>
          </cell>
        </row>
        <row r="304">
          <cell r="D304" t="str">
            <v>METIO MARTA</v>
          </cell>
          <cell r="E304" t="str">
            <v>AWAK 2</v>
          </cell>
          <cell r="F304" t="str">
            <v>4110101489166</v>
          </cell>
          <cell r="G304" t="str">
            <v>CIMB NIAGA</v>
          </cell>
          <cell r="H304" t="str">
            <v>PADANG</v>
          </cell>
          <cell r="I304">
            <v>1400725</v>
          </cell>
          <cell r="J304">
            <v>400000</v>
          </cell>
          <cell r="K304">
            <v>1800725</v>
          </cell>
          <cell r="L304">
            <v>10</v>
          </cell>
        </row>
        <row r="305">
          <cell r="D305" t="str">
            <v>MUHAMAD ERNADI</v>
          </cell>
          <cell r="E305" t="str">
            <v>AWAK 2</v>
          </cell>
          <cell r="F305" t="str">
            <v>4110100859164</v>
          </cell>
          <cell r="G305" t="str">
            <v>CIMB NIAGA</v>
          </cell>
          <cell r="H305" t="str">
            <v>PADANG</v>
          </cell>
          <cell r="I305">
            <v>1400725</v>
          </cell>
          <cell r="J305">
            <v>400000</v>
          </cell>
          <cell r="K305">
            <v>1800725</v>
          </cell>
          <cell r="L305">
            <v>22</v>
          </cell>
        </row>
        <row r="306">
          <cell r="D306" t="str">
            <v>MUHAMMAD IDRUS</v>
          </cell>
          <cell r="E306" t="str">
            <v>AWAK 2</v>
          </cell>
          <cell r="F306" t="str">
            <v>4110101486168</v>
          </cell>
          <cell r="G306" t="str">
            <v>CIMB NIAGA</v>
          </cell>
          <cell r="H306" t="str">
            <v>PADANG</v>
          </cell>
          <cell r="I306">
            <v>1400725</v>
          </cell>
          <cell r="J306">
            <v>400000</v>
          </cell>
          <cell r="K306">
            <v>1800725</v>
          </cell>
          <cell r="L306">
            <v>13</v>
          </cell>
        </row>
        <row r="307">
          <cell r="D307" t="str">
            <v>MUSLIM</v>
          </cell>
          <cell r="E307" t="str">
            <v>AWAK 2</v>
          </cell>
          <cell r="F307" t="str">
            <v>4110100679166</v>
          </cell>
          <cell r="G307" t="str">
            <v>CIMB NIAGA</v>
          </cell>
          <cell r="H307" t="str">
            <v>PADANG</v>
          </cell>
          <cell r="I307">
            <v>1400725</v>
          </cell>
          <cell r="J307">
            <v>400000</v>
          </cell>
          <cell r="K307">
            <v>1800725</v>
          </cell>
          <cell r="L307">
            <v>21</v>
          </cell>
        </row>
        <row r="308">
          <cell r="D308" t="str">
            <v>NASREL</v>
          </cell>
          <cell r="E308" t="str">
            <v>AWAK 2</v>
          </cell>
          <cell r="F308" t="str">
            <v>4110100684161</v>
          </cell>
          <cell r="G308" t="str">
            <v>CIMB NIAGA</v>
          </cell>
          <cell r="H308" t="str">
            <v>PADANG</v>
          </cell>
          <cell r="I308">
            <v>1400725</v>
          </cell>
          <cell r="J308">
            <v>400000</v>
          </cell>
          <cell r="K308">
            <v>1800725</v>
          </cell>
          <cell r="L308">
            <v>21</v>
          </cell>
        </row>
        <row r="309">
          <cell r="D309" t="str">
            <v>NASRIL</v>
          </cell>
          <cell r="E309" t="str">
            <v>AWAK 2</v>
          </cell>
          <cell r="F309" t="str">
            <v>4110101005166</v>
          </cell>
          <cell r="G309" t="str">
            <v>CIMB NIAGA</v>
          </cell>
          <cell r="H309" t="str">
            <v>PADANG</v>
          </cell>
          <cell r="I309">
            <v>1400725</v>
          </cell>
          <cell r="J309">
            <v>400000</v>
          </cell>
          <cell r="K309">
            <v>1800725</v>
          </cell>
          <cell r="L309">
            <v>15</v>
          </cell>
        </row>
        <row r="310">
          <cell r="D310" t="str">
            <v>NAZARWEN</v>
          </cell>
          <cell r="E310" t="str">
            <v>AWAK 2</v>
          </cell>
          <cell r="F310" t="str">
            <v>4110100940169</v>
          </cell>
          <cell r="G310" t="str">
            <v>CIMB NIAGA</v>
          </cell>
          <cell r="H310" t="str">
            <v>PADANG</v>
          </cell>
          <cell r="I310">
            <v>1400725</v>
          </cell>
          <cell r="J310">
            <v>400000</v>
          </cell>
          <cell r="K310">
            <v>1800725</v>
          </cell>
          <cell r="L310">
            <v>17</v>
          </cell>
        </row>
        <row r="311">
          <cell r="D311" t="str">
            <v>NOFRIADI (SEI BEREMAS )</v>
          </cell>
          <cell r="E311" t="str">
            <v>AWAK 2</v>
          </cell>
          <cell r="F311" t="str">
            <v>4110102143161</v>
          </cell>
          <cell r="G311" t="str">
            <v>CIMB NIAGA</v>
          </cell>
          <cell r="H311" t="str">
            <v>PADANG</v>
          </cell>
          <cell r="I311">
            <v>1400725</v>
          </cell>
          <cell r="J311">
            <v>400000</v>
          </cell>
          <cell r="K311">
            <v>1800725</v>
          </cell>
          <cell r="L311">
            <v>19</v>
          </cell>
        </row>
        <row r="312">
          <cell r="D312" t="str">
            <v>OKI ANDESVA</v>
          </cell>
          <cell r="E312" t="str">
            <v>AWAK 2</v>
          </cell>
          <cell r="F312" t="str">
            <v>703686236200</v>
          </cell>
          <cell r="G312" t="str">
            <v>CIMB NIAGA</v>
          </cell>
          <cell r="H312" t="str">
            <v>PADANG</v>
          </cell>
          <cell r="I312">
            <v>1400725</v>
          </cell>
          <cell r="J312">
            <v>400000</v>
          </cell>
          <cell r="K312">
            <v>1800725</v>
          </cell>
          <cell r="L312">
            <v>0</v>
          </cell>
        </row>
        <row r="313">
          <cell r="D313" t="str">
            <v>PETRO YANTO</v>
          </cell>
          <cell r="E313" t="str">
            <v>AWAK 2</v>
          </cell>
          <cell r="F313" t="str">
            <v>4110100880165</v>
          </cell>
          <cell r="G313" t="str">
            <v>CIMB NIAGA</v>
          </cell>
          <cell r="H313" t="str">
            <v>PADANG</v>
          </cell>
          <cell r="I313">
            <v>1400725</v>
          </cell>
          <cell r="J313">
            <v>400000</v>
          </cell>
          <cell r="K313">
            <v>1800725</v>
          </cell>
          <cell r="L313">
            <v>24</v>
          </cell>
        </row>
        <row r="314">
          <cell r="D314" t="str">
            <v>RAFIKA CHANDRA</v>
          </cell>
          <cell r="E314" t="str">
            <v>AWAK 2</v>
          </cell>
          <cell r="F314" t="str">
            <v>703342849700</v>
          </cell>
          <cell r="G314" t="str">
            <v>CIMB NIAGA</v>
          </cell>
          <cell r="H314" t="str">
            <v>PADANG</v>
          </cell>
          <cell r="I314">
            <v>1400725</v>
          </cell>
          <cell r="J314">
            <v>400000</v>
          </cell>
          <cell r="K314">
            <v>1800725</v>
          </cell>
          <cell r="L314">
            <v>23</v>
          </cell>
        </row>
        <row r="315">
          <cell r="D315" t="str">
            <v>RAHMAD DIYANTO</v>
          </cell>
          <cell r="E315" t="str">
            <v>AWAK 2</v>
          </cell>
          <cell r="F315" t="str">
            <v>4110101500166</v>
          </cell>
          <cell r="G315" t="str">
            <v>CIMB NIAGA</v>
          </cell>
          <cell r="H315" t="str">
            <v>PADANG</v>
          </cell>
          <cell r="I315">
            <v>1400725</v>
          </cell>
          <cell r="J315">
            <v>400000</v>
          </cell>
          <cell r="K315">
            <v>1800725</v>
          </cell>
          <cell r="L315">
            <v>2</v>
          </cell>
        </row>
        <row r="316">
          <cell r="D316" t="str">
            <v>RAHMAD FIRMANA</v>
          </cell>
          <cell r="E316" t="str">
            <v>AWAK 2</v>
          </cell>
          <cell r="F316" t="str">
            <v>4110100733164</v>
          </cell>
          <cell r="G316" t="str">
            <v>CIMB NIAGA</v>
          </cell>
          <cell r="H316" t="str">
            <v>PADANG</v>
          </cell>
          <cell r="I316">
            <v>1400725</v>
          </cell>
          <cell r="J316">
            <v>400000</v>
          </cell>
          <cell r="K316">
            <v>1800725</v>
          </cell>
          <cell r="L316">
            <v>23</v>
          </cell>
        </row>
        <row r="317">
          <cell r="D317" t="str">
            <v>RAISMAN ( KERNET )</v>
          </cell>
          <cell r="E317" t="str">
            <v>AWAK 2</v>
          </cell>
          <cell r="F317" t="str">
            <v>4110100893168</v>
          </cell>
          <cell r="G317" t="str">
            <v>CIMB NIAGA</v>
          </cell>
          <cell r="H317" t="str">
            <v>PADANG</v>
          </cell>
          <cell r="I317">
            <v>1400725</v>
          </cell>
          <cell r="J317">
            <v>400000</v>
          </cell>
          <cell r="K317">
            <v>1800725</v>
          </cell>
          <cell r="L317">
            <v>20</v>
          </cell>
        </row>
        <row r="318">
          <cell r="D318" t="str">
            <v>RAMLIS</v>
          </cell>
          <cell r="E318" t="str">
            <v>AWAK 2</v>
          </cell>
          <cell r="F318" t="str">
            <v>4110100946165</v>
          </cell>
          <cell r="G318" t="str">
            <v>CIMB NIAGA</v>
          </cell>
          <cell r="H318" t="str">
            <v>PADANG</v>
          </cell>
          <cell r="I318">
            <v>1400725</v>
          </cell>
          <cell r="J318">
            <v>400000</v>
          </cell>
          <cell r="K318">
            <v>1800725</v>
          </cell>
          <cell r="L318">
            <v>23</v>
          </cell>
        </row>
        <row r="319">
          <cell r="D319" t="str">
            <v>REGILANG VERDANA</v>
          </cell>
          <cell r="E319" t="str">
            <v>AWAK 2</v>
          </cell>
          <cell r="F319" t="str">
            <v>703342840900</v>
          </cell>
          <cell r="G319" t="str">
            <v>CIMB NIAGA</v>
          </cell>
          <cell r="H319" t="str">
            <v>PADANG</v>
          </cell>
          <cell r="I319">
            <v>1400725</v>
          </cell>
          <cell r="J319">
            <v>400000</v>
          </cell>
          <cell r="K319">
            <v>1800725</v>
          </cell>
          <cell r="L319">
            <v>21</v>
          </cell>
        </row>
        <row r="320">
          <cell r="D320" t="str">
            <v>RESNO</v>
          </cell>
          <cell r="E320" t="str">
            <v>AWAK 2</v>
          </cell>
          <cell r="F320" t="str">
            <v>4110101030161</v>
          </cell>
          <cell r="G320" t="str">
            <v>CIMB NIAGA</v>
          </cell>
          <cell r="H320" t="str">
            <v>PADANG</v>
          </cell>
          <cell r="I320">
            <v>1400725</v>
          </cell>
          <cell r="J320">
            <v>400000</v>
          </cell>
          <cell r="K320">
            <v>1800725</v>
          </cell>
          <cell r="L320">
            <v>20</v>
          </cell>
        </row>
        <row r="321">
          <cell r="D321" t="str">
            <v>REZKI</v>
          </cell>
          <cell r="E321" t="str">
            <v>AWAK 2</v>
          </cell>
          <cell r="F321" t="str">
            <v>4110100742163</v>
          </cell>
          <cell r="G321" t="str">
            <v>CIMB NIAGA</v>
          </cell>
          <cell r="H321" t="str">
            <v>PADANG</v>
          </cell>
          <cell r="I321">
            <v>1400725</v>
          </cell>
          <cell r="J321">
            <v>400000</v>
          </cell>
          <cell r="K321">
            <v>1800725</v>
          </cell>
          <cell r="L321">
            <v>14</v>
          </cell>
        </row>
        <row r="322">
          <cell r="D322" t="str">
            <v>RHOBERT MUSTAFA</v>
          </cell>
          <cell r="E322" t="str">
            <v>AWAK 2</v>
          </cell>
          <cell r="F322" t="str">
            <v>703342483700</v>
          </cell>
          <cell r="G322" t="str">
            <v>CIMB NIAGA</v>
          </cell>
          <cell r="H322" t="str">
            <v>PADANG</v>
          </cell>
          <cell r="I322">
            <v>1400725</v>
          </cell>
          <cell r="J322">
            <v>400000</v>
          </cell>
          <cell r="K322">
            <v>1800725</v>
          </cell>
          <cell r="L322">
            <v>24</v>
          </cell>
        </row>
        <row r="323">
          <cell r="D323" t="str">
            <v>RIFAL WAHYUDI</v>
          </cell>
          <cell r="E323" t="str">
            <v>AWAK 2</v>
          </cell>
          <cell r="F323" t="str">
            <v>4110101076167</v>
          </cell>
          <cell r="G323" t="str">
            <v>CIMB NIAGA</v>
          </cell>
          <cell r="H323" t="str">
            <v>PADANG</v>
          </cell>
          <cell r="I323">
            <v>1400725</v>
          </cell>
          <cell r="J323">
            <v>400000</v>
          </cell>
          <cell r="K323">
            <v>1800725</v>
          </cell>
          <cell r="L323">
            <v>22</v>
          </cell>
        </row>
        <row r="324">
          <cell r="D324" t="str">
            <v>RIKI BUSMAN</v>
          </cell>
          <cell r="E324" t="str">
            <v>AWAK 2</v>
          </cell>
          <cell r="F324" t="str">
            <v>4110101474161</v>
          </cell>
          <cell r="G324" t="str">
            <v>CIMB NIAGA</v>
          </cell>
          <cell r="H324" t="str">
            <v>PADANG</v>
          </cell>
          <cell r="I324">
            <v>1400725</v>
          </cell>
          <cell r="J324">
            <v>400000</v>
          </cell>
          <cell r="K324">
            <v>1800725</v>
          </cell>
          <cell r="L324">
            <v>18</v>
          </cell>
        </row>
        <row r="325">
          <cell r="D325" t="str">
            <v>RIKI SUARMAN</v>
          </cell>
          <cell r="E325" t="str">
            <v>AWAK 2</v>
          </cell>
          <cell r="F325" t="str">
            <v>703342843500</v>
          </cell>
          <cell r="G325" t="str">
            <v>CIMB NIAGA</v>
          </cell>
          <cell r="H325" t="str">
            <v>PADANG</v>
          </cell>
          <cell r="I325">
            <v>1400725</v>
          </cell>
          <cell r="J325">
            <v>400000</v>
          </cell>
          <cell r="K325">
            <v>1800725</v>
          </cell>
          <cell r="L325">
            <v>16</v>
          </cell>
        </row>
        <row r="326">
          <cell r="D326" t="str">
            <v>RINO CHANDRA</v>
          </cell>
          <cell r="E326" t="str">
            <v>AWAK 2</v>
          </cell>
          <cell r="F326" t="str">
            <v>703342480100</v>
          </cell>
          <cell r="G326" t="str">
            <v>CIMB NIAGA</v>
          </cell>
          <cell r="H326" t="str">
            <v>PADANG</v>
          </cell>
          <cell r="I326">
            <v>1400725</v>
          </cell>
          <cell r="J326">
            <v>400000</v>
          </cell>
          <cell r="K326">
            <v>1800725</v>
          </cell>
          <cell r="L326">
            <v>20</v>
          </cell>
        </row>
        <row r="327">
          <cell r="D327" t="str">
            <v>RIYON ASRIZAL</v>
          </cell>
          <cell r="E327" t="str">
            <v>AWAK 2</v>
          </cell>
          <cell r="F327" t="str">
            <v>4110100851166</v>
          </cell>
          <cell r="G327" t="str">
            <v>CIMB NIAGA</v>
          </cell>
          <cell r="H327" t="str">
            <v>PADANG</v>
          </cell>
          <cell r="I327">
            <v>1400725</v>
          </cell>
          <cell r="J327">
            <v>400000</v>
          </cell>
          <cell r="K327">
            <v>1800725</v>
          </cell>
          <cell r="L327">
            <v>4</v>
          </cell>
        </row>
        <row r="328">
          <cell r="D328" t="str">
            <v>RIZAL</v>
          </cell>
          <cell r="E328" t="str">
            <v>AWAK 2</v>
          </cell>
          <cell r="F328" t="str">
            <v>4110100945169</v>
          </cell>
          <cell r="G328" t="str">
            <v>CIMB NIAGA</v>
          </cell>
          <cell r="H328" t="str">
            <v>PADANG</v>
          </cell>
          <cell r="I328">
            <v>1400725</v>
          </cell>
          <cell r="J328">
            <v>400000</v>
          </cell>
          <cell r="K328">
            <v>1800725</v>
          </cell>
          <cell r="L328">
            <v>20</v>
          </cell>
        </row>
        <row r="329">
          <cell r="D329" t="str">
            <v>RONALD</v>
          </cell>
          <cell r="E329" t="str">
            <v>AWAK 2</v>
          </cell>
          <cell r="F329" t="str">
            <v>4110100790166</v>
          </cell>
          <cell r="G329" t="str">
            <v>CIMB NIAGA</v>
          </cell>
          <cell r="H329" t="str">
            <v>PADANG</v>
          </cell>
          <cell r="I329">
            <v>1400725</v>
          </cell>
          <cell r="J329">
            <v>400000</v>
          </cell>
          <cell r="K329">
            <v>1800725</v>
          </cell>
          <cell r="L329">
            <v>18</v>
          </cell>
        </row>
        <row r="330">
          <cell r="D330" t="str">
            <v>RONALDI</v>
          </cell>
          <cell r="E330" t="str">
            <v>AWAK 2</v>
          </cell>
          <cell r="F330" t="str">
            <v>703343043200</v>
          </cell>
          <cell r="G330" t="str">
            <v>CIMB NIAGA</v>
          </cell>
          <cell r="H330" t="str">
            <v>PADANG</v>
          </cell>
          <cell r="I330">
            <v>1400725</v>
          </cell>
          <cell r="J330">
            <v>400000</v>
          </cell>
          <cell r="K330">
            <v>1800725</v>
          </cell>
          <cell r="L330">
            <v>21</v>
          </cell>
        </row>
        <row r="331">
          <cell r="D331" t="str">
            <v>RONALDO ADI SAPUTRA</v>
          </cell>
          <cell r="E331" t="str">
            <v>AWAK 2</v>
          </cell>
          <cell r="F331" t="str">
            <v>4110101488160</v>
          </cell>
          <cell r="G331" t="str">
            <v>CIMB NIAGA</v>
          </cell>
          <cell r="H331" t="str">
            <v>PADANG</v>
          </cell>
          <cell r="I331">
            <v>1400725</v>
          </cell>
          <cell r="J331">
            <v>400000</v>
          </cell>
          <cell r="K331">
            <v>1800725</v>
          </cell>
          <cell r="L331">
            <v>22</v>
          </cell>
        </row>
        <row r="332">
          <cell r="D332" t="str">
            <v>RONI HERIKA</v>
          </cell>
          <cell r="E332" t="str">
            <v>AWAK 2</v>
          </cell>
          <cell r="F332" t="str">
            <v>4110101021162</v>
          </cell>
          <cell r="G332" t="str">
            <v>CIMB NIAGA</v>
          </cell>
          <cell r="H332" t="str">
            <v>PADANG</v>
          </cell>
          <cell r="I332">
            <v>1400725</v>
          </cell>
          <cell r="J332">
            <v>400000</v>
          </cell>
          <cell r="K332">
            <v>1800725</v>
          </cell>
          <cell r="L332">
            <v>16</v>
          </cell>
        </row>
        <row r="333">
          <cell r="D333" t="str">
            <v>RULI WAHYUDI</v>
          </cell>
          <cell r="E333" t="str">
            <v>AWAK 2</v>
          </cell>
          <cell r="F333" t="str">
            <v>4110100972166</v>
          </cell>
          <cell r="G333" t="str">
            <v>CIMB NIAGA</v>
          </cell>
          <cell r="H333" t="str">
            <v>PADANG</v>
          </cell>
          <cell r="I333">
            <v>1400725</v>
          </cell>
          <cell r="J333">
            <v>400000</v>
          </cell>
          <cell r="K333">
            <v>1800725</v>
          </cell>
          <cell r="L333">
            <v>10</v>
          </cell>
        </row>
        <row r="334">
          <cell r="D334" t="str">
            <v>RUSNALDI</v>
          </cell>
          <cell r="E334" t="str">
            <v>AWAK 2</v>
          </cell>
          <cell r="F334" t="str">
            <v>4110100747163</v>
          </cell>
          <cell r="G334" t="str">
            <v>CIMB NIAGA</v>
          </cell>
          <cell r="H334" t="str">
            <v>PADANG</v>
          </cell>
          <cell r="I334">
            <v>1400725</v>
          </cell>
          <cell r="J334">
            <v>400000</v>
          </cell>
          <cell r="K334">
            <v>1800725</v>
          </cell>
          <cell r="L334">
            <v>16</v>
          </cell>
        </row>
        <row r="335">
          <cell r="D335" t="str">
            <v>SARMAN</v>
          </cell>
          <cell r="E335" t="str">
            <v>AWAK 2</v>
          </cell>
          <cell r="F335" t="str">
            <v>4110100898168</v>
          </cell>
          <cell r="G335" t="str">
            <v>CIMB NIAGA</v>
          </cell>
          <cell r="H335" t="str">
            <v>PADANG</v>
          </cell>
          <cell r="I335">
            <v>1400725</v>
          </cell>
          <cell r="J335">
            <v>400000</v>
          </cell>
          <cell r="K335">
            <v>1800725</v>
          </cell>
          <cell r="L335">
            <v>23</v>
          </cell>
        </row>
        <row r="336">
          <cell r="D336" t="str">
            <v>SATRIA TAFSIR HERU</v>
          </cell>
          <cell r="E336" t="str">
            <v>AWAK 2</v>
          </cell>
          <cell r="F336" t="str">
            <v>4110100705161</v>
          </cell>
          <cell r="G336" t="str">
            <v>CIMB NIAGA</v>
          </cell>
          <cell r="H336" t="str">
            <v>PADANG</v>
          </cell>
          <cell r="I336">
            <v>1400725</v>
          </cell>
          <cell r="J336">
            <v>400000</v>
          </cell>
          <cell r="K336">
            <v>1800725</v>
          </cell>
          <cell r="L336">
            <v>22</v>
          </cell>
        </row>
        <row r="337">
          <cell r="D337" t="str">
            <v>SEPRIADI</v>
          </cell>
          <cell r="E337" t="str">
            <v>AWAK 2</v>
          </cell>
          <cell r="F337" t="str">
            <v>703342566300</v>
          </cell>
          <cell r="G337" t="str">
            <v>CIMB NIAGA</v>
          </cell>
          <cell r="H337" t="str">
            <v>PADANG</v>
          </cell>
          <cell r="I337">
            <v>1400725</v>
          </cell>
          <cell r="J337">
            <v>400000</v>
          </cell>
          <cell r="K337">
            <v>1800725</v>
          </cell>
          <cell r="L337">
            <v>23</v>
          </cell>
        </row>
        <row r="338">
          <cell r="D338" t="str">
            <v>SUHERMAN</v>
          </cell>
          <cell r="E338" t="str">
            <v>AWAK 2</v>
          </cell>
          <cell r="F338" t="str">
            <v>4110100978162</v>
          </cell>
          <cell r="G338" t="str">
            <v>CIMB NIAGA</v>
          </cell>
          <cell r="H338" t="str">
            <v>PADANG</v>
          </cell>
          <cell r="I338">
            <v>1400725</v>
          </cell>
          <cell r="J338">
            <v>400000</v>
          </cell>
          <cell r="K338">
            <v>1800725</v>
          </cell>
          <cell r="L338">
            <v>23</v>
          </cell>
        </row>
        <row r="339">
          <cell r="D339" t="str">
            <v>SURYADI</v>
          </cell>
          <cell r="E339" t="str">
            <v>AWAK 2</v>
          </cell>
          <cell r="F339" t="str">
            <v>4110100903167</v>
          </cell>
          <cell r="G339" t="str">
            <v>CIMB NIAGA</v>
          </cell>
          <cell r="H339" t="str">
            <v>PADANG</v>
          </cell>
          <cell r="I339">
            <v>1400725</v>
          </cell>
          <cell r="J339">
            <v>400000</v>
          </cell>
          <cell r="K339">
            <v>1800725</v>
          </cell>
          <cell r="L339">
            <v>25</v>
          </cell>
        </row>
        <row r="340">
          <cell r="D340" t="str">
            <v>SYAFRIAL</v>
          </cell>
          <cell r="E340" t="str">
            <v>AWAK 2</v>
          </cell>
          <cell r="F340" t="str">
            <v>4110101027168</v>
          </cell>
          <cell r="G340" t="str">
            <v>CIMB NIAGA</v>
          </cell>
          <cell r="H340" t="str">
            <v>PADANG</v>
          </cell>
          <cell r="I340">
            <v>1400725</v>
          </cell>
          <cell r="J340">
            <v>400000</v>
          </cell>
          <cell r="K340">
            <v>1800725</v>
          </cell>
          <cell r="L340">
            <v>22</v>
          </cell>
        </row>
        <row r="341">
          <cell r="D341" t="str">
            <v>SYAHRUL</v>
          </cell>
          <cell r="E341" t="str">
            <v>AWAK 2</v>
          </cell>
          <cell r="F341" t="str">
            <v>4110100803163</v>
          </cell>
          <cell r="G341" t="str">
            <v>CIMB NIAGA</v>
          </cell>
          <cell r="H341" t="str">
            <v>PADANG</v>
          </cell>
          <cell r="I341">
            <v>1400725</v>
          </cell>
          <cell r="J341">
            <v>400000</v>
          </cell>
          <cell r="K341">
            <v>1800725</v>
          </cell>
          <cell r="L341">
            <v>19</v>
          </cell>
        </row>
        <row r="342">
          <cell r="D342" t="str">
            <v>SYAMSIR</v>
          </cell>
          <cell r="E342" t="str">
            <v>AWAK 2</v>
          </cell>
          <cell r="F342" t="str">
            <v>4110101004160</v>
          </cell>
          <cell r="G342" t="str">
            <v>CIMB NIAGA</v>
          </cell>
          <cell r="H342" t="str">
            <v>PADANG</v>
          </cell>
          <cell r="I342">
            <v>1400725</v>
          </cell>
          <cell r="J342">
            <v>400000</v>
          </cell>
          <cell r="K342">
            <v>1800725</v>
          </cell>
          <cell r="L342">
            <v>19</v>
          </cell>
        </row>
        <row r="343">
          <cell r="D343" t="str">
            <v>TONI ASKA PUTRA</v>
          </cell>
          <cell r="E343" t="str">
            <v>AWAK 2</v>
          </cell>
          <cell r="F343" t="str">
            <v>4110101484166</v>
          </cell>
          <cell r="G343" t="str">
            <v>CIMB NIAGA</v>
          </cell>
          <cell r="H343" t="str">
            <v>PADANG</v>
          </cell>
          <cell r="I343">
            <v>1400725</v>
          </cell>
          <cell r="J343">
            <v>400000</v>
          </cell>
          <cell r="K343">
            <v>1800725</v>
          </cell>
          <cell r="L343">
            <v>21</v>
          </cell>
        </row>
        <row r="344">
          <cell r="D344" t="str">
            <v>TRI RAMA YUDI</v>
          </cell>
          <cell r="E344" t="str">
            <v>AWAK 2</v>
          </cell>
          <cell r="F344" t="str">
            <v>4110100815160</v>
          </cell>
          <cell r="G344" t="str">
            <v>CIMB NIAGA</v>
          </cell>
          <cell r="H344" t="str">
            <v>PADANG</v>
          </cell>
          <cell r="I344">
            <v>1400725</v>
          </cell>
          <cell r="J344">
            <v>400000</v>
          </cell>
          <cell r="K344">
            <v>1800725</v>
          </cell>
          <cell r="L344">
            <v>19</v>
          </cell>
        </row>
        <row r="345">
          <cell r="D345" t="str">
            <v>VICTORI</v>
          </cell>
          <cell r="E345" t="str">
            <v>AWAK 2</v>
          </cell>
          <cell r="F345" t="str">
            <v>4110100943167</v>
          </cell>
          <cell r="G345" t="str">
            <v>CIMB NIAGA</v>
          </cell>
          <cell r="H345" t="str">
            <v>PADANG</v>
          </cell>
          <cell r="I345">
            <v>1400725</v>
          </cell>
          <cell r="J345">
            <v>400000</v>
          </cell>
          <cell r="K345">
            <v>1800725</v>
          </cell>
          <cell r="L345">
            <v>25</v>
          </cell>
        </row>
        <row r="346">
          <cell r="D346" t="str">
            <v>WAWAN MEITRIADI</v>
          </cell>
          <cell r="E346" t="str">
            <v>AWAK 2</v>
          </cell>
          <cell r="F346" t="str">
            <v>703342897800</v>
          </cell>
          <cell r="G346" t="str">
            <v>CIMB NIAGA</v>
          </cell>
          <cell r="H346" t="str">
            <v>PADANG</v>
          </cell>
          <cell r="I346">
            <v>1400725</v>
          </cell>
          <cell r="J346">
            <v>400000</v>
          </cell>
          <cell r="K346">
            <v>1800725</v>
          </cell>
          <cell r="L346">
            <v>22</v>
          </cell>
        </row>
        <row r="347">
          <cell r="D347" t="str">
            <v>WENDRA EFENDI</v>
          </cell>
          <cell r="E347" t="str">
            <v>AWAK 2</v>
          </cell>
          <cell r="F347" t="str">
            <v>4110100779160</v>
          </cell>
          <cell r="G347" t="str">
            <v>CIMB NIAGA</v>
          </cell>
          <cell r="H347" t="str">
            <v>PADANG</v>
          </cell>
          <cell r="I347">
            <v>1400725</v>
          </cell>
          <cell r="J347">
            <v>400000</v>
          </cell>
          <cell r="K347">
            <v>1800725</v>
          </cell>
          <cell r="L347">
            <v>6</v>
          </cell>
        </row>
        <row r="348">
          <cell r="D348" t="str">
            <v>WENDRIZAL</v>
          </cell>
          <cell r="E348" t="str">
            <v>AWAK 2</v>
          </cell>
          <cell r="F348" t="str">
            <v>4110101051167</v>
          </cell>
          <cell r="G348" t="str">
            <v>CIMB NIAGA</v>
          </cell>
          <cell r="H348" t="str">
            <v>PADANG</v>
          </cell>
          <cell r="I348">
            <v>1400725</v>
          </cell>
          <cell r="J348">
            <v>400000</v>
          </cell>
          <cell r="K348">
            <v>1800725</v>
          </cell>
          <cell r="L348">
            <v>19</v>
          </cell>
        </row>
        <row r="349">
          <cell r="D349" t="str">
            <v>WIDI ASRI DONDI</v>
          </cell>
          <cell r="E349" t="str">
            <v>AWAK 2</v>
          </cell>
          <cell r="F349" t="str">
            <v>4110100988167</v>
          </cell>
          <cell r="G349" t="str">
            <v>CIMB NIAGA</v>
          </cell>
          <cell r="H349" t="str">
            <v>PADANG</v>
          </cell>
          <cell r="I349">
            <v>1400725</v>
          </cell>
          <cell r="J349">
            <v>400000</v>
          </cell>
          <cell r="K349">
            <v>1800725</v>
          </cell>
          <cell r="L349">
            <v>23</v>
          </cell>
        </row>
        <row r="350">
          <cell r="D350" t="str">
            <v>WINDRIANSYAH</v>
          </cell>
          <cell r="E350" t="str">
            <v>AWAK 2</v>
          </cell>
          <cell r="F350" t="str">
            <v>4110100916160</v>
          </cell>
          <cell r="G350" t="str">
            <v>CIMB NIAGA</v>
          </cell>
          <cell r="H350" t="str">
            <v>PADANG</v>
          </cell>
          <cell r="I350">
            <v>1400725</v>
          </cell>
          <cell r="J350">
            <v>400000</v>
          </cell>
          <cell r="K350">
            <v>1800725</v>
          </cell>
          <cell r="L350">
            <v>21</v>
          </cell>
        </row>
        <row r="351">
          <cell r="D351" t="str">
            <v>YOGA APRIYETNO</v>
          </cell>
          <cell r="E351" t="str">
            <v>AWAK 2</v>
          </cell>
          <cell r="F351" t="str">
            <v>703342998700</v>
          </cell>
          <cell r="G351" t="str">
            <v>CIMB NIAGA</v>
          </cell>
          <cell r="H351" t="str">
            <v>PADANG</v>
          </cell>
          <cell r="I351">
            <v>1400725</v>
          </cell>
          <cell r="J351">
            <v>400000</v>
          </cell>
          <cell r="K351">
            <v>1800725</v>
          </cell>
          <cell r="L351">
            <v>23</v>
          </cell>
        </row>
        <row r="352">
          <cell r="D352" t="str">
            <v>YOSATRIA</v>
          </cell>
          <cell r="E352" t="str">
            <v>AWAK 2</v>
          </cell>
          <cell r="F352" t="str">
            <v>4110100855160</v>
          </cell>
          <cell r="G352" t="str">
            <v>CIMB NIAGA</v>
          </cell>
          <cell r="H352" t="str">
            <v>PADANG</v>
          </cell>
          <cell r="I352">
            <v>1400725</v>
          </cell>
          <cell r="J352">
            <v>400000</v>
          </cell>
          <cell r="K352">
            <v>1800725</v>
          </cell>
          <cell r="L352">
            <v>0</v>
          </cell>
        </row>
        <row r="353">
          <cell r="D353" t="str">
            <v>YOZI PUTRA</v>
          </cell>
          <cell r="E353" t="str">
            <v>AWAK 2</v>
          </cell>
          <cell r="F353" t="str">
            <v>4110100856166</v>
          </cell>
          <cell r="G353" t="str">
            <v>CIMB NIAGA</v>
          </cell>
          <cell r="H353" t="str">
            <v>PADANG</v>
          </cell>
          <cell r="I353">
            <v>1400725</v>
          </cell>
          <cell r="J353">
            <v>400000</v>
          </cell>
          <cell r="K353">
            <v>1800725</v>
          </cell>
          <cell r="L353">
            <v>21</v>
          </cell>
        </row>
        <row r="354">
          <cell r="D354" t="str">
            <v>YUDIANSYAH</v>
          </cell>
          <cell r="E354" t="str">
            <v>AWAK 2</v>
          </cell>
          <cell r="F354" t="str">
            <v>4110101476163</v>
          </cell>
          <cell r="G354" t="str">
            <v>CIMB NIAGA</v>
          </cell>
          <cell r="H354" t="str">
            <v>PADANG</v>
          </cell>
          <cell r="I354">
            <v>1400725</v>
          </cell>
          <cell r="J354">
            <v>400000</v>
          </cell>
          <cell r="K354">
            <v>1800725</v>
          </cell>
          <cell r="L354">
            <v>13</v>
          </cell>
        </row>
        <row r="355">
          <cell r="D355" t="str">
            <v>YULIZA MARTA EVENDI</v>
          </cell>
          <cell r="E355" t="str">
            <v>AWAK 2</v>
          </cell>
          <cell r="F355" t="str">
            <v>4110100752168</v>
          </cell>
          <cell r="G355" t="str">
            <v>CIMB NIAGA</v>
          </cell>
          <cell r="H355" t="str">
            <v>PADANG</v>
          </cell>
          <cell r="I355">
            <v>1400725</v>
          </cell>
          <cell r="J355">
            <v>400000</v>
          </cell>
          <cell r="K355">
            <v>1800725</v>
          </cell>
          <cell r="L355">
            <v>20</v>
          </cell>
        </row>
        <row r="356">
          <cell r="D356" t="str">
            <v>YURNAL DIRMAN</v>
          </cell>
          <cell r="E356" t="str">
            <v>AWAK 2</v>
          </cell>
          <cell r="F356" t="str">
            <v>4110100750166</v>
          </cell>
          <cell r="G356" t="str">
            <v>CIMB NIAGA</v>
          </cell>
          <cell r="H356" t="str">
            <v>PADANG</v>
          </cell>
          <cell r="I356">
            <v>1400725</v>
          </cell>
          <cell r="J356">
            <v>400000</v>
          </cell>
          <cell r="K356">
            <v>1800725</v>
          </cell>
          <cell r="L356">
            <v>14</v>
          </cell>
        </row>
        <row r="357">
          <cell r="D357" t="str">
            <v>ZAITUL RAHMAN EKO</v>
          </cell>
          <cell r="E357" t="str">
            <v>AWAK 2</v>
          </cell>
          <cell r="F357" t="str">
            <v>4110100849169</v>
          </cell>
          <cell r="G357" t="str">
            <v>CIMB NIAGA</v>
          </cell>
          <cell r="H357" t="str">
            <v>PADANG</v>
          </cell>
          <cell r="I357">
            <v>1400725</v>
          </cell>
          <cell r="J357">
            <v>400000</v>
          </cell>
          <cell r="K357">
            <v>1800725</v>
          </cell>
          <cell r="L357">
            <v>23</v>
          </cell>
        </row>
        <row r="358">
          <cell r="D358" t="str">
            <v>ZETRA YUDHI ANTONI</v>
          </cell>
          <cell r="E358" t="str">
            <v>AWAK 2</v>
          </cell>
          <cell r="F358" t="str">
            <v>703343040600</v>
          </cell>
          <cell r="G358" t="str">
            <v>CIMB NIAGA</v>
          </cell>
          <cell r="H358" t="str">
            <v>PADANG</v>
          </cell>
          <cell r="I358">
            <v>1400725</v>
          </cell>
          <cell r="J358">
            <v>400000</v>
          </cell>
          <cell r="K358">
            <v>1800725</v>
          </cell>
          <cell r="L358">
            <v>24</v>
          </cell>
        </row>
        <row r="359">
          <cell r="D359" t="str">
            <v>ZIKRI IMANDA</v>
          </cell>
          <cell r="E359" t="str">
            <v>AWAK 2</v>
          </cell>
          <cell r="F359" t="str">
            <v>703342919900</v>
          </cell>
          <cell r="G359" t="str">
            <v>CIMB NIAGA</v>
          </cell>
          <cell r="H359" t="str">
            <v>PADANG</v>
          </cell>
          <cell r="I359">
            <v>1400725</v>
          </cell>
          <cell r="J359">
            <v>400000</v>
          </cell>
          <cell r="K359">
            <v>1800725</v>
          </cell>
          <cell r="L359">
            <v>25</v>
          </cell>
        </row>
        <row r="360">
          <cell r="D360" t="str">
            <v>ZULFIKAR</v>
          </cell>
          <cell r="E360" t="str">
            <v>AWAK 2</v>
          </cell>
          <cell r="F360" t="str">
            <v>4110101482164</v>
          </cell>
          <cell r="G360" t="str">
            <v>CIMB NIAGA</v>
          </cell>
          <cell r="H360" t="str">
            <v>PADANG</v>
          </cell>
          <cell r="I360">
            <v>1400725</v>
          </cell>
          <cell r="J360">
            <v>400000</v>
          </cell>
          <cell r="K360">
            <v>1800725</v>
          </cell>
          <cell r="L360">
            <v>22</v>
          </cell>
        </row>
        <row r="361">
          <cell r="D361" t="str">
            <v>ABDURRAHMAN</v>
          </cell>
          <cell r="E361" t="str">
            <v>AWAK 2</v>
          </cell>
          <cell r="H361" t="str">
            <v>PADANG</v>
          </cell>
          <cell r="I361">
            <v>1400725</v>
          </cell>
          <cell r="J361">
            <v>400000</v>
          </cell>
          <cell r="K361">
            <v>1800725</v>
          </cell>
          <cell r="L361">
            <v>24</v>
          </cell>
        </row>
        <row r="362">
          <cell r="D362" t="str">
            <v>ANDI INDRA FILO</v>
          </cell>
          <cell r="E362" t="str">
            <v>AWAK 2</v>
          </cell>
          <cell r="F362" t="str">
            <v>703876197400</v>
          </cell>
          <cell r="G362" t="str">
            <v>CIMB NIAGA</v>
          </cell>
          <cell r="H362" t="str">
            <v>PADANG</v>
          </cell>
          <cell r="I362">
            <v>1400725</v>
          </cell>
          <cell r="J362">
            <v>400000</v>
          </cell>
          <cell r="K362">
            <v>1800725</v>
          </cell>
          <cell r="L362">
            <v>24</v>
          </cell>
        </row>
        <row r="363">
          <cell r="D363" t="str">
            <v>ANDRE PUTRA</v>
          </cell>
          <cell r="E363" t="str">
            <v>AWAK 2</v>
          </cell>
          <cell r="F363" t="str">
            <v>703874590200</v>
          </cell>
          <cell r="G363" t="str">
            <v>CIMB NIAGA</v>
          </cell>
          <cell r="H363" t="str">
            <v>PADANG</v>
          </cell>
          <cell r="I363">
            <v>1400725</v>
          </cell>
          <cell r="J363">
            <v>400000</v>
          </cell>
          <cell r="K363">
            <v>1800725</v>
          </cell>
          <cell r="L363">
            <v>24</v>
          </cell>
        </row>
        <row r="364">
          <cell r="D364" t="str">
            <v>ARDI CHANDRA</v>
          </cell>
          <cell r="E364" t="str">
            <v>AWAK 2</v>
          </cell>
          <cell r="F364" t="str">
            <v>703874327700</v>
          </cell>
          <cell r="G364" t="str">
            <v>CIMB NIAGA</v>
          </cell>
          <cell r="H364" t="str">
            <v>PADANG</v>
          </cell>
          <cell r="I364">
            <v>1400725</v>
          </cell>
          <cell r="J364">
            <v>400000</v>
          </cell>
          <cell r="K364">
            <v>1800725</v>
          </cell>
          <cell r="L364">
            <v>24</v>
          </cell>
        </row>
        <row r="365">
          <cell r="D365" t="str">
            <v>ARI FADILA</v>
          </cell>
          <cell r="E365" t="str">
            <v>AWAK 2</v>
          </cell>
          <cell r="F365" t="str">
            <v>703874717000</v>
          </cell>
          <cell r="G365" t="str">
            <v>CIMB NIAGA</v>
          </cell>
          <cell r="H365" t="str">
            <v>PADANG</v>
          </cell>
          <cell r="I365">
            <v>1400725</v>
          </cell>
          <cell r="J365">
            <v>400000</v>
          </cell>
          <cell r="K365">
            <v>1800725</v>
          </cell>
          <cell r="L365">
            <v>24</v>
          </cell>
        </row>
        <row r="366">
          <cell r="D366" t="str">
            <v>ARIEF SUKMAN DEDI</v>
          </cell>
          <cell r="E366" t="str">
            <v>AWAK 2</v>
          </cell>
          <cell r="F366" t="str">
            <v>703874845800</v>
          </cell>
          <cell r="G366" t="str">
            <v>CIMB NIAGA</v>
          </cell>
          <cell r="H366" t="str">
            <v>PADANG</v>
          </cell>
          <cell r="I366">
            <v>1400725</v>
          </cell>
          <cell r="J366">
            <v>400000</v>
          </cell>
          <cell r="K366">
            <v>1800725</v>
          </cell>
          <cell r="L366">
            <v>24</v>
          </cell>
        </row>
        <row r="367">
          <cell r="D367" t="str">
            <v>BENI SUSANTO</v>
          </cell>
          <cell r="E367" t="str">
            <v>AWAK 2</v>
          </cell>
          <cell r="F367" t="str">
            <v>703873928800</v>
          </cell>
          <cell r="G367" t="str">
            <v>CIMB NIAGA</v>
          </cell>
          <cell r="H367" t="str">
            <v>PADANG</v>
          </cell>
          <cell r="I367">
            <v>1400725</v>
          </cell>
          <cell r="J367">
            <v>400000</v>
          </cell>
          <cell r="K367">
            <v>1800725</v>
          </cell>
          <cell r="L367">
            <v>24</v>
          </cell>
        </row>
        <row r="368">
          <cell r="D368" t="str">
            <v>DEPRI CANDRA</v>
          </cell>
          <cell r="E368" t="str">
            <v>AWAK 2</v>
          </cell>
          <cell r="F368" t="str">
            <v>703874695900</v>
          </cell>
          <cell r="G368" t="str">
            <v>CIMB NIAGA</v>
          </cell>
          <cell r="H368" t="str">
            <v>PADANG</v>
          </cell>
          <cell r="I368">
            <v>1400725</v>
          </cell>
          <cell r="J368">
            <v>400000</v>
          </cell>
          <cell r="K368">
            <v>1800725</v>
          </cell>
          <cell r="L368">
            <v>24</v>
          </cell>
        </row>
        <row r="369">
          <cell r="D369" t="str">
            <v>DONI SYAFRI</v>
          </cell>
          <cell r="E369" t="str">
            <v>AWAK 2</v>
          </cell>
          <cell r="F369" t="str">
            <v>703875077400</v>
          </cell>
          <cell r="G369" t="str">
            <v>CIMB NIAGA</v>
          </cell>
          <cell r="H369" t="str">
            <v>PADANG</v>
          </cell>
          <cell r="I369">
            <v>1400725</v>
          </cell>
          <cell r="J369">
            <v>400000</v>
          </cell>
          <cell r="K369">
            <v>1800725</v>
          </cell>
          <cell r="L369">
            <v>24</v>
          </cell>
        </row>
        <row r="370">
          <cell r="D370" t="str">
            <v>DONNI AGUSTUS</v>
          </cell>
          <cell r="E370" t="str">
            <v>AWAK 2</v>
          </cell>
          <cell r="F370" t="str">
            <v>703877950900</v>
          </cell>
          <cell r="G370" t="str">
            <v>CIMB NIAGA</v>
          </cell>
          <cell r="H370" t="str">
            <v>PADANG</v>
          </cell>
          <cell r="I370">
            <v>1400725</v>
          </cell>
          <cell r="J370">
            <v>400000</v>
          </cell>
          <cell r="K370">
            <v>1800725</v>
          </cell>
          <cell r="L370">
            <v>24</v>
          </cell>
        </row>
        <row r="371">
          <cell r="D371" t="str">
            <v>FADHLILAH FAHLEVI</v>
          </cell>
          <cell r="E371" t="str">
            <v>AWAK 2</v>
          </cell>
          <cell r="H371" t="str">
            <v>PADANG</v>
          </cell>
          <cell r="I371">
            <v>1400725</v>
          </cell>
          <cell r="J371">
            <v>400000</v>
          </cell>
          <cell r="K371">
            <v>1800725</v>
          </cell>
          <cell r="L371">
            <v>24</v>
          </cell>
        </row>
        <row r="372">
          <cell r="D372" t="str">
            <v>FADHLIL AZIM</v>
          </cell>
          <cell r="E372" t="str">
            <v>AWAK 2</v>
          </cell>
          <cell r="F372" t="str">
            <v>703875439600</v>
          </cell>
          <cell r="G372" t="str">
            <v>CIMB NIAGA</v>
          </cell>
          <cell r="H372" t="str">
            <v>PADANG</v>
          </cell>
          <cell r="I372">
            <v>1400725</v>
          </cell>
          <cell r="J372">
            <v>400000</v>
          </cell>
          <cell r="K372">
            <v>1800725</v>
          </cell>
          <cell r="L372">
            <v>24</v>
          </cell>
        </row>
        <row r="373">
          <cell r="D373" t="str">
            <v>FAJRI ASDI</v>
          </cell>
          <cell r="E373" t="str">
            <v>AWAK 2</v>
          </cell>
          <cell r="F373" t="str">
            <v>703874519000</v>
          </cell>
          <cell r="G373" t="str">
            <v>CIMB NIAGA</v>
          </cell>
          <cell r="H373" t="str">
            <v>PADANG</v>
          </cell>
          <cell r="I373">
            <v>1400725</v>
          </cell>
          <cell r="J373">
            <v>400000</v>
          </cell>
          <cell r="K373">
            <v>1800725</v>
          </cell>
          <cell r="L373">
            <v>24</v>
          </cell>
        </row>
        <row r="374">
          <cell r="D374" t="str">
            <v>FEBRI DEWARNA</v>
          </cell>
          <cell r="E374" t="str">
            <v>AWAK 2</v>
          </cell>
          <cell r="F374" t="str">
            <v>703874622800</v>
          </cell>
          <cell r="G374" t="str">
            <v>CIMB NIAGA</v>
          </cell>
          <cell r="H374" t="str">
            <v>PADANG</v>
          </cell>
          <cell r="I374">
            <v>1400725</v>
          </cell>
          <cell r="J374">
            <v>400000</v>
          </cell>
          <cell r="K374">
            <v>1800725</v>
          </cell>
          <cell r="L374">
            <v>24</v>
          </cell>
        </row>
        <row r="375">
          <cell r="D375" t="str">
            <v>FREDI OKTAFARID</v>
          </cell>
          <cell r="E375" t="str">
            <v>AWAK 2</v>
          </cell>
          <cell r="F375" t="str">
            <v>703874451700</v>
          </cell>
          <cell r="G375" t="str">
            <v>CIMB NIAGA</v>
          </cell>
          <cell r="H375" t="str">
            <v>PADANG</v>
          </cell>
          <cell r="I375">
            <v>1400725</v>
          </cell>
          <cell r="J375">
            <v>400000</v>
          </cell>
          <cell r="K375">
            <v>1800725</v>
          </cell>
          <cell r="L375">
            <v>24</v>
          </cell>
        </row>
        <row r="376">
          <cell r="D376" t="str">
            <v>GUFRON</v>
          </cell>
          <cell r="E376" t="str">
            <v>AWAK 2</v>
          </cell>
          <cell r="F376" t="str">
            <v>703876112400</v>
          </cell>
          <cell r="G376" t="str">
            <v>CIMB NIAGA</v>
          </cell>
          <cell r="H376" t="str">
            <v>PADANG</v>
          </cell>
          <cell r="I376">
            <v>1400725</v>
          </cell>
          <cell r="J376">
            <v>400000</v>
          </cell>
          <cell r="K376">
            <v>1800725</v>
          </cell>
          <cell r="L376">
            <v>24</v>
          </cell>
        </row>
        <row r="377">
          <cell r="D377" t="str">
            <v>GUSLIM</v>
          </cell>
          <cell r="E377" t="str">
            <v>AWAK 2</v>
          </cell>
          <cell r="F377" t="str">
            <v>703875123800</v>
          </cell>
          <cell r="G377" t="str">
            <v>CIMB NIAGA</v>
          </cell>
          <cell r="H377" t="str">
            <v>PADANG</v>
          </cell>
          <cell r="I377">
            <v>1400725</v>
          </cell>
          <cell r="J377">
            <v>400000</v>
          </cell>
          <cell r="K377">
            <v>1800725</v>
          </cell>
          <cell r="L377">
            <v>24</v>
          </cell>
        </row>
        <row r="378">
          <cell r="D378" t="str">
            <v>HARYANTO</v>
          </cell>
          <cell r="E378" t="str">
            <v>AWAK 2</v>
          </cell>
          <cell r="F378" t="str">
            <v>703874126100</v>
          </cell>
          <cell r="G378" t="str">
            <v>CIMB NIAGA</v>
          </cell>
          <cell r="H378" t="str">
            <v>PADANG</v>
          </cell>
          <cell r="I378">
            <v>1400725</v>
          </cell>
          <cell r="J378">
            <v>400000</v>
          </cell>
          <cell r="K378">
            <v>1800725</v>
          </cell>
          <cell r="L378">
            <v>24</v>
          </cell>
        </row>
        <row r="379">
          <cell r="D379" t="str">
            <v>HENDRA</v>
          </cell>
          <cell r="E379" t="str">
            <v>AWAK 2</v>
          </cell>
          <cell r="F379" t="str">
            <v>703876156200</v>
          </cell>
          <cell r="G379" t="str">
            <v>CIMB NIAGA</v>
          </cell>
          <cell r="H379" t="str">
            <v>PADANG</v>
          </cell>
          <cell r="I379">
            <v>1400725</v>
          </cell>
          <cell r="J379">
            <v>400000</v>
          </cell>
          <cell r="K379">
            <v>1800725</v>
          </cell>
          <cell r="L379">
            <v>24</v>
          </cell>
        </row>
        <row r="380">
          <cell r="D380" t="str">
            <v>HENDRA MARJONI</v>
          </cell>
          <cell r="E380" t="str">
            <v>AWAK 2</v>
          </cell>
          <cell r="F380" t="str">
            <v>703875180200</v>
          </cell>
          <cell r="G380" t="str">
            <v>CIMB NIAGA</v>
          </cell>
          <cell r="H380" t="str">
            <v>PADANG</v>
          </cell>
          <cell r="I380">
            <v>1400725</v>
          </cell>
          <cell r="J380">
            <v>400000</v>
          </cell>
          <cell r="K380">
            <v>1800725</v>
          </cell>
          <cell r="L380">
            <v>24</v>
          </cell>
        </row>
        <row r="381">
          <cell r="D381" t="str">
            <v>INDRA DONI</v>
          </cell>
          <cell r="E381" t="str">
            <v>AWAK 2</v>
          </cell>
          <cell r="F381" t="str">
            <v>703876230700</v>
          </cell>
          <cell r="G381" t="str">
            <v>CIMB NIAGA</v>
          </cell>
          <cell r="H381" t="str">
            <v>PADANG</v>
          </cell>
          <cell r="I381">
            <v>1400725</v>
          </cell>
          <cell r="J381">
            <v>400000</v>
          </cell>
          <cell r="K381">
            <v>1800725</v>
          </cell>
          <cell r="L381">
            <v>24</v>
          </cell>
        </row>
        <row r="382">
          <cell r="D382" t="str">
            <v>INDRA RUSLAN</v>
          </cell>
          <cell r="E382" t="str">
            <v>AWAK 2</v>
          </cell>
          <cell r="F382" t="str">
            <v>703876271900</v>
          </cell>
          <cell r="G382" t="str">
            <v>CIMB NIAGA</v>
          </cell>
          <cell r="H382" t="str">
            <v>PADANG</v>
          </cell>
          <cell r="I382">
            <v>1400725</v>
          </cell>
          <cell r="J382">
            <v>400000</v>
          </cell>
          <cell r="K382">
            <v>1800725</v>
          </cell>
          <cell r="L382">
            <v>24</v>
          </cell>
        </row>
        <row r="383">
          <cell r="D383" t="str">
            <v>LUKI FERNANDO</v>
          </cell>
          <cell r="E383" t="str">
            <v>AWAK 2</v>
          </cell>
          <cell r="F383" t="str">
            <v>703874759400</v>
          </cell>
          <cell r="G383" t="str">
            <v>CIMB NIAGA</v>
          </cell>
          <cell r="H383" t="str">
            <v>PADANG</v>
          </cell>
          <cell r="I383">
            <v>1400725</v>
          </cell>
          <cell r="J383">
            <v>400000</v>
          </cell>
          <cell r="K383">
            <v>1800725</v>
          </cell>
          <cell r="L383">
            <v>24</v>
          </cell>
        </row>
        <row r="384">
          <cell r="D384" t="str">
            <v>MUHAMMAD BERLIAN R.</v>
          </cell>
          <cell r="E384" t="str">
            <v>AWAK 2</v>
          </cell>
          <cell r="H384" t="str">
            <v>PADANG</v>
          </cell>
          <cell r="I384">
            <v>1400725</v>
          </cell>
          <cell r="J384">
            <v>400000</v>
          </cell>
          <cell r="K384">
            <v>1800725</v>
          </cell>
          <cell r="L384">
            <v>24</v>
          </cell>
        </row>
        <row r="385">
          <cell r="D385" t="str">
            <v>NICO DARLINOS</v>
          </cell>
          <cell r="E385" t="str">
            <v>AWAK 2</v>
          </cell>
          <cell r="F385" t="str">
            <v>703874818900</v>
          </cell>
          <cell r="G385" t="str">
            <v>CIMB NIAGA</v>
          </cell>
          <cell r="H385" t="str">
            <v>PADANG</v>
          </cell>
          <cell r="I385">
            <v>1400725</v>
          </cell>
          <cell r="J385">
            <v>400000</v>
          </cell>
          <cell r="K385">
            <v>1800725</v>
          </cell>
          <cell r="L385">
            <v>24</v>
          </cell>
        </row>
        <row r="386">
          <cell r="D386" t="str">
            <v>RAHMAT HIDAYAT</v>
          </cell>
          <cell r="E386" t="str">
            <v>AWAK 2</v>
          </cell>
          <cell r="F386" t="str">
            <v>703875005500</v>
          </cell>
          <cell r="G386" t="str">
            <v>CIMB NIAGA</v>
          </cell>
          <cell r="H386" t="str">
            <v>PADANG</v>
          </cell>
          <cell r="I386">
            <v>1400725</v>
          </cell>
          <cell r="J386">
            <v>400000</v>
          </cell>
          <cell r="K386">
            <v>1800725</v>
          </cell>
          <cell r="L386">
            <v>24</v>
          </cell>
        </row>
        <row r="387">
          <cell r="D387" t="str">
            <v>RENDI MAI VENDRA</v>
          </cell>
          <cell r="E387" t="str">
            <v>AWAK 2</v>
          </cell>
          <cell r="F387" t="str">
            <v>703874877700</v>
          </cell>
          <cell r="G387" t="str">
            <v>CIMB NIAGA</v>
          </cell>
          <cell r="H387" t="str">
            <v>PADANG</v>
          </cell>
          <cell r="I387">
            <v>1400725</v>
          </cell>
          <cell r="J387">
            <v>400000</v>
          </cell>
          <cell r="K387">
            <v>1800725</v>
          </cell>
          <cell r="L387">
            <v>24</v>
          </cell>
        </row>
        <row r="388">
          <cell r="D388" t="str">
            <v>RENDI RULIANTON</v>
          </cell>
          <cell r="E388" t="str">
            <v>AWAK 2</v>
          </cell>
          <cell r="F388" t="str">
            <v>703874873900</v>
          </cell>
          <cell r="G388" t="str">
            <v>CIMB NIAGA</v>
          </cell>
          <cell r="H388" t="str">
            <v>PADANG</v>
          </cell>
          <cell r="I388">
            <v>1400725</v>
          </cell>
          <cell r="J388">
            <v>400000</v>
          </cell>
          <cell r="K388">
            <v>1800725</v>
          </cell>
          <cell r="L388">
            <v>24</v>
          </cell>
        </row>
        <row r="389">
          <cell r="D389" t="str">
            <v>REVI YANDRI</v>
          </cell>
          <cell r="E389" t="str">
            <v>AWAK 2</v>
          </cell>
          <cell r="F389" t="str">
            <v>703875209700</v>
          </cell>
          <cell r="G389" t="str">
            <v>CIMB NIAGA</v>
          </cell>
          <cell r="H389" t="str">
            <v>PADANG</v>
          </cell>
          <cell r="I389">
            <v>1400725</v>
          </cell>
          <cell r="J389">
            <v>400000</v>
          </cell>
          <cell r="K389">
            <v>1800725</v>
          </cell>
          <cell r="L389">
            <v>24</v>
          </cell>
        </row>
        <row r="390">
          <cell r="D390" t="str">
            <v>RIHAN HIDAYAT</v>
          </cell>
          <cell r="E390" t="str">
            <v>AWAK 2</v>
          </cell>
          <cell r="F390" t="str">
            <v>703874583300</v>
          </cell>
          <cell r="G390" t="str">
            <v>CIMB NIAGA</v>
          </cell>
          <cell r="H390" t="str">
            <v>PADANG</v>
          </cell>
          <cell r="I390">
            <v>1400725</v>
          </cell>
          <cell r="J390">
            <v>400000</v>
          </cell>
          <cell r="K390">
            <v>1800725</v>
          </cell>
          <cell r="L390">
            <v>24</v>
          </cell>
        </row>
        <row r="391">
          <cell r="D391" t="str">
            <v>RIKI TRI SYAHPUTRA</v>
          </cell>
          <cell r="E391" t="str">
            <v>AWAK 2</v>
          </cell>
          <cell r="F391" t="str">
            <v>703874726300</v>
          </cell>
          <cell r="G391" t="str">
            <v>CIMB NIAGA</v>
          </cell>
          <cell r="H391" t="str">
            <v>PADANG</v>
          </cell>
          <cell r="I391">
            <v>1400725</v>
          </cell>
          <cell r="J391">
            <v>400000</v>
          </cell>
          <cell r="K391">
            <v>1800725</v>
          </cell>
          <cell r="L391">
            <v>24</v>
          </cell>
        </row>
        <row r="392">
          <cell r="D392" t="str">
            <v>RIO TRISNO</v>
          </cell>
          <cell r="E392" t="str">
            <v>AWAK 2</v>
          </cell>
          <cell r="F392" t="str">
            <v>703874376000</v>
          </cell>
          <cell r="G392" t="str">
            <v>CIMB NIAGA</v>
          </cell>
          <cell r="H392" t="str">
            <v>PADANG</v>
          </cell>
          <cell r="I392">
            <v>1400725</v>
          </cell>
          <cell r="J392">
            <v>400000</v>
          </cell>
          <cell r="K392">
            <v>1800725</v>
          </cell>
          <cell r="L392">
            <v>24</v>
          </cell>
        </row>
        <row r="393">
          <cell r="D393" t="str">
            <v>RONNY JECSON</v>
          </cell>
          <cell r="E393" t="str">
            <v>AWAK 2</v>
          </cell>
          <cell r="F393" t="str">
            <v>703875299200</v>
          </cell>
          <cell r="G393" t="str">
            <v>CIMB NIAGA</v>
          </cell>
          <cell r="H393" t="str">
            <v>PADANG</v>
          </cell>
          <cell r="I393">
            <v>1400725</v>
          </cell>
          <cell r="J393">
            <v>400000</v>
          </cell>
          <cell r="K393">
            <v>1800725</v>
          </cell>
          <cell r="L393">
            <v>24</v>
          </cell>
        </row>
        <row r="394">
          <cell r="D394" t="str">
            <v>SYAFRIADI</v>
          </cell>
          <cell r="E394" t="str">
            <v>AWAK 2</v>
          </cell>
          <cell r="F394" t="str">
            <v>703874938600</v>
          </cell>
          <cell r="G394" t="str">
            <v>CIMB NIAGA</v>
          </cell>
          <cell r="H394" t="str">
            <v>PADANG</v>
          </cell>
          <cell r="I394">
            <v>1400725</v>
          </cell>
          <cell r="J394">
            <v>400000</v>
          </cell>
          <cell r="K394">
            <v>1800725</v>
          </cell>
          <cell r="L394">
            <v>24</v>
          </cell>
        </row>
        <row r="395">
          <cell r="D395" t="str">
            <v>SYAFRIKO PUTRA</v>
          </cell>
          <cell r="E395" t="str">
            <v>AWAK 2</v>
          </cell>
          <cell r="F395" t="str">
            <v>703874926700</v>
          </cell>
          <cell r="G395" t="str">
            <v>CIMB NIAGA</v>
          </cell>
          <cell r="H395" t="str">
            <v>PADANG</v>
          </cell>
          <cell r="I395">
            <v>1400725</v>
          </cell>
          <cell r="J395">
            <v>400000</v>
          </cell>
          <cell r="K395">
            <v>1800725</v>
          </cell>
          <cell r="L395">
            <v>24</v>
          </cell>
        </row>
        <row r="396">
          <cell r="D396" t="str">
            <v>TAUFIK OEMAR</v>
          </cell>
          <cell r="E396" t="str">
            <v>AWAK 2</v>
          </cell>
          <cell r="H396" t="str">
            <v>PADANG</v>
          </cell>
          <cell r="I396">
            <v>1400725</v>
          </cell>
          <cell r="J396">
            <v>400000</v>
          </cell>
          <cell r="K396">
            <v>1800725</v>
          </cell>
          <cell r="L396">
            <v>24</v>
          </cell>
        </row>
        <row r="397">
          <cell r="D397" t="str">
            <v>VELTRI WANTO</v>
          </cell>
          <cell r="E397" t="str">
            <v>AWAK 2</v>
          </cell>
          <cell r="F397" t="str">
            <v>703878008000</v>
          </cell>
          <cell r="G397" t="str">
            <v>CIMB NIAGA</v>
          </cell>
          <cell r="H397" t="str">
            <v>PADANG</v>
          </cell>
          <cell r="I397">
            <v>1400725</v>
          </cell>
          <cell r="J397">
            <v>400000</v>
          </cell>
          <cell r="K397">
            <v>1800725</v>
          </cell>
          <cell r="L397">
            <v>24</v>
          </cell>
        </row>
        <row r="398">
          <cell r="D398" t="str">
            <v>YOGA FERNANDO</v>
          </cell>
          <cell r="E398" t="str">
            <v>AWAK 2</v>
          </cell>
          <cell r="F398" t="str">
            <v>703876036500</v>
          </cell>
          <cell r="G398" t="str">
            <v>CIMB NIAGA</v>
          </cell>
          <cell r="H398" t="str">
            <v>PADANG</v>
          </cell>
          <cell r="I398">
            <v>1400725</v>
          </cell>
          <cell r="J398">
            <v>400000</v>
          </cell>
          <cell r="K398">
            <v>1800725</v>
          </cell>
          <cell r="L398">
            <v>24</v>
          </cell>
        </row>
        <row r="399">
          <cell r="D399" t="str">
            <v>YULIAS NEDI</v>
          </cell>
          <cell r="E399" t="str">
            <v>AWAK 2</v>
          </cell>
          <cell r="F399" t="str">
            <v>703876071500</v>
          </cell>
          <cell r="G399" t="str">
            <v>CIMB NIAGA</v>
          </cell>
          <cell r="H399" t="str">
            <v>PADANG</v>
          </cell>
          <cell r="I399">
            <v>1400725</v>
          </cell>
          <cell r="J399">
            <v>400000</v>
          </cell>
          <cell r="K399">
            <v>1800725</v>
          </cell>
          <cell r="L399">
            <v>24</v>
          </cell>
        </row>
        <row r="400">
          <cell r="D400" t="str">
            <v>YUNALDI</v>
          </cell>
          <cell r="E400" t="str">
            <v>AWAK 2</v>
          </cell>
          <cell r="F400" t="str">
            <v>703875298000</v>
          </cell>
          <cell r="G400" t="str">
            <v>CIMB NIAGA</v>
          </cell>
          <cell r="H400" t="str">
            <v>PADANG</v>
          </cell>
          <cell r="I400">
            <v>1400725</v>
          </cell>
          <cell r="J400">
            <v>400000</v>
          </cell>
          <cell r="K400">
            <v>1800725</v>
          </cell>
          <cell r="L400">
            <v>24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Gaji Mei Palembang"/>
      <sheetName val="data Gaji industri PAMA  "/>
      <sheetName val="Data Gaji Mei  Lampung"/>
    </sheetNames>
    <sheetDataSet>
      <sheetData sheetId="0">
        <row r="7">
          <cell r="C7" t="str">
            <v>FETTY INDAH SARI</v>
          </cell>
          <cell r="D7" t="str">
            <v>Pws.Adm Umum</v>
          </cell>
          <cell r="E7" t="str">
            <v>MANDIRI</v>
          </cell>
          <cell r="F7" t="str">
            <v>PALEMBANG</v>
          </cell>
          <cell r="G7" t="str">
            <v>1130005458298</v>
          </cell>
          <cell r="H7">
            <v>27</v>
          </cell>
        </row>
        <row r="8">
          <cell r="C8" t="str">
            <v>SABTO WIJABMIKO</v>
          </cell>
          <cell r="D8" t="str">
            <v>Dispatcher</v>
          </cell>
          <cell r="E8" t="str">
            <v>MANDIRI</v>
          </cell>
          <cell r="F8" t="str">
            <v>PALEMBANG</v>
          </cell>
          <cell r="G8" t="str">
            <v>1130005948231</v>
          </cell>
          <cell r="H8">
            <v>25</v>
          </cell>
        </row>
        <row r="9">
          <cell r="C9" t="str">
            <v>SARDI PRATAMA</v>
          </cell>
          <cell r="D9" t="str">
            <v>HRD</v>
          </cell>
          <cell r="E9" t="str">
            <v>MANDIRI</v>
          </cell>
          <cell r="F9" t="str">
            <v>PALEMBANG</v>
          </cell>
          <cell r="G9" t="str">
            <v>1130006112332</v>
          </cell>
          <cell r="H9">
            <v>25</v>
          </cell>
        </row>
        <row r="10">
          <cell r="C10" t="str">
            <v>ACH. FAUZI</v>
          </cell>
          <cell r="D10" t="str">
            <v>Pws.Lapangan</v>
          </cell>
          <cell r="E10" t="str">
            <v>MANDIRI</v>
          </cell>
          <cell r="F10" t="str">
            <v>PALEMBANG</v>
          </cell>
          <cell r="G10" t="str">
            <v>1130005657006</v>
          </cell>
          <cell r="H10">
            <v>23</v>
          </cell>
        </row>
        <row r="11">
          <cell r="C11" t="str">
            <v>MEIRIANSYAH</v>
          </cell>
          <cell r="D11" t="str">
            <v>Mekanik Workshop</v>
          </cell>
          <cell r="E11" t="str">
            <v>MANDIRI</v>
          </cell>
          <cell r="F11" t="str">
            <v>PALEMBANG</v>
          </cell>
          <cell r="G11" t="str">
            <v>1120010978752</v>
          </cell>
          <cell r="H11">
            <v>27</v>
          </cell>
        </row>
        <row r="12">
          <cell r="C12" t="str">
            <v>ALFIAN IBNU WIBOWO</v>
          </cell>
          <cell r="D12" t="str">
            <v xml:space="preserve">HSE Officer </v>
          </cell>
          <cell r="E12" t="str">
            <v>MANDIRI</v>
          </cell>
          <cell r="F12" t="str">
            <v>PALEMBANG</v>
          </cell>
          <cell r="G12" t="str">
            <v>1130006917250</v>
          </cell>
          <cell r="H12">
            <v>28</v>
          </cell>
        </row>
        <row r="13">
          <cell r="C13" t="str">
            <v>SANDRO HERIYANTO</v>
          </cell>
          <cell r="D13" t="str">
            <v>keuangan</v>
          </cell>
          <cell r="E13" t="str">
            <v>MANDIRI</v>
          </cell>
          <cell r="F13" t="str">
            <v>PALEMBANG</v>
          </cell>
          <cell r="G13" t="str">
            <v>1130006187441</v>
          </cell>
          <cell r="H13">
            <v>29</v>
          </cell>
        </row>
        <row r="14">
          <cell r="C14" t="str">
            <v>EFFENDI</v>
          </cell>
          <cell r="D14" t="str">
            <v>Mekanik</v>
          </cell>
          <cell r="E14" t="str">
            <v>MANDIRI</v>
          </cell>
          <cell r="F14" t="str">
            <v>PALEMBANG</v>
          </cell>
          <cell r="G14" t="str">
            <v>1130005458462</v>
          </cell>
          <cell r="H14">
            <v>25</v>
          </cell>
        </row>
        <row r="15">
          <cell r="C15" t="str">
            <v>DARSIM</v>
          </cell>
          <cell r="D15" t="str">
            <v>Mekanik</v>
          </cell>
          <cell r="E15" t="str">
            <v>MANDIRI</v>
          </cell>
          <cell r="F15" t="str">
            <v>PALEMBANG</v>
          </cell>
          <cell r="G15" t="str">
            <v>1130005605989</v>
          </cell>
          <cell r="H15">
            <v>25</v>
          </cell>
        </row>
        <row r="16">
          <cell r="C16" t="str">
            <v>WARISANTO</v>
          </cell>
          <cell r="D16" t="str">
            <v>Mekanik Workshop</v>
          </cell>
          <cell r="E16" t="str">
            <v>MANDIRI</v>
          </cell>
          <cell r="F16" t="str">
            <v>PALEMBANG</v>
          </cell>
          <cell r="G16" t="str">
            <v>1120006319540</v>
          </cell>
          <cell r="H16">
            <v>11</v>
          </cell>
        </row>
        <row r="17">
          <cell r="C17" t="str">
            <v>HARTONO</v>
          </cell>
          <cell r="D17" t="str">
            <v xml:space="preserve">gate keeper </v>
          </cell>
          <cell r="E17" t="str">
            <v>MANDIRI</v>
          </cell>
          <cell r="F17" t="str">
            <v>PALEMBANG</v>
          </cell>
          <cell r="G17" t="str">
            <v>1120010971088</v>
          </cell>
          <cell r="H17">
            <v>24</v>
          </cell>
        </row>
        <row r="18">
          <cell r="C18" t="str">
            <v>ARIS TRISANDI</v>
          </cell>
          <cell r="D18" t="str">
            <v>Mekanik Workshop</v>
          </cell>
          <cell r="E18" t="str">
            <v>MANDIRI</v>
          </cell>
          <cell r="F18" t="str">
            <v>PALEMBANG</v>
          </cell>
          <cell r="G18" t="str">
            <v>1130007556214</v>
          </cell>
          <cell r="H18">
            <v>15</v>
          </cell>
        </row>
        <row r="19">
          <cell r="C19" t="str">
            <v>JOKO PRAYITNO</v>
          </cell>
          <cell r="D19" t="str">
            <v>IT</v>
          </cell>
          <cell r="E19" t="str">
            <v>MANDIRI</v>
          </cell>
          <cell r="F19" t="str">
            <v>PALEMBANG</v>
          </cell>
          <cell r="G19" t="str">
            <v>1130005617018</v>
          </cell>
          <cell r="H19">
            <v>28</v>
          </cell>
        </row>
        <row r="20">
          <cell r="C20" t="str">
            <v>ARI KRISTANTO</v>
          </cell>
          <cell r="D20" t="str">
            <v>Ast.HSE</v>
          </cell>
          <cell r="E20" t="str">
            <v>MANDIRI</v>
          </cell>
          <cell r="F20" t="str">
            <v>PALEMBANG</v>
          </cell>
          <cell r="G20" t="str">
            <v>1120010971245</v>
          </cell>
          <cell r="H20">
            <v>27</v>
          </cell>
        </row>
        <row r="21">
          <cell r="C21" t="str">
            <v>BENNY JUNIRDO</v>
          </cell>
          <cell r="D21" t="str">
            <v>gate keeper</v>
          </cell>
          <cell r="E21" t="str">
            <v>MANDIRI</v>
          </cell>
          <cell r="F21" t="str">
            <v>PALEMBANG</v>
          </cell>
          <cell r="G21" t="str">
            <v>1280005673303</v>
          </cell>
          <cell r="H21">
            <v>30</v>
          </cell>
        </row>
        <row r="22">
          <cell r="C22" t="str">
            <v>IBRAHIM</v>
          </cell>
          <cell r="D22" t="str">
            <v>Mekanik Workshop</v>
          </cell>
          <cell r="E22" t="str">
            <v>MANDIRI</v>
          </cell>
          <cell r="F22" t="str">
            <v>PALEMBANG</v>
          </cell>
          <cell r="G22" t="str">
            <v>1120010971195</v>
          </cell>
          <cell r="H22">
            <v>25</v>
          </cell>
        </row>
        <row r="23">
          <cell r="C23" t="str">
            <v>ALIMIN FITHONAH</v>
          </cell>
          <cell r="D23" t="str">
            <v>Sopir Ops.</v>
          </cell>
          <cell r="E23" t="str">
            <v>MANDIRI</v>
          </cell>
          <cell r="F23" t="str">
            <v>PALEMBANG</v>
          </cell>
          <cell r="G23" t="str">
            <v>9000014825484</v>
          </cell>
          <cell r="H23">
            <v>3</v>
          </cell>
        </row>
        <row r="24">
          <cell r="C24" t="str">
            <v>SEPTI ARYANI</v>
          </cell>
          <cell r="D24" t="str">
            <v xml:space="preserve">Tenaga Medis </v>
          </cell>
          <cell r="E24" t="str">
            <v xml:space="preserve">MANDIRI </v>
          </cell>
          <cell r="F24" t="str">
            <v>PALEMBANG</v>
          </cell>
          <cell r="G24" t="str">
            <v>9000033557449</v>
          </cell>
          <cell r="H24">
            <v>25</v>
          </cell>
        </row>
        <row r="25">
          <cell r="C25" t="str">
            <v>REZA H</v>
          </cell>
          <cell r="D25" t="str">
            <v>supporting staff</v>
          </cell>
          <cell r="E25" t="str">
            <v xml:space="preserve">MANDIRI </v>
          </cell>
          <cell r="F25" t="str">
            <v>PALEMBANG</v>
          </cell>
          <cell r="G25" t="str">
            <v>1060011212126</v>
          </cell>
          <cell r="H25">
            <v>24</v>
          </cell>
        </row>
        <row r="27">
          <cell r="C27" t="str">
            <v>A. RAHMAT</v>
          </cell>
          <cell r="D27" t="str">
            <v>Sopir Palembang</v>
          </cell>
          <cell r="E27" t="str">
            <v>MANDIRI</v>
          </cell>
          <cell r="F27" t="str">
            <v>PALEMBANG</v>
          </cell>
          <cell r="G27" t="str">
            <v>1130005458413</v>
          </cell>
          <cell r="H27">
            <v>22</v>
          </cell>
          <cell r="I27">
            <v>1837750</v>
          </cell>
          <cell r="J27">
            <v>456250</v>
          </cell>
          <cell r="K27">
            <v>2294000</v>
          </cell>
          <cell r="L27">
            <v>550000</v>
          </cell>
          <cell r="M27">
            <v>550000</v>
          </cell>
          <cell r="N27">
            <v>0</v>
          </cell>
          <cell r="O27">
            <v>0</v>
          </cell>
          <cell r="P27">
            <v>0</v>
          </cell>
          <cell r="Q27">
            <v>1100000</v>
          </cell>
          <cell r="R27">
            <v>41060</v>
          </cell>
          <cell r="S27">
            <v>20530</v>
          </cell>
          <cell r="T27">
            <v>0</v>
          </cell>
        </row>
        <row r="28">
          <cell r="C28" t="str">
            <v>ADNAN ARJUNA</v>
          </cell>
          <cell r="D28" t="str">
            <v>Sopir Palembang</v>
          </cell>
          <cell r="E28" t="str">
            <v>MANDIRI</v>
          </cell>
          <cell r="F28" t="str">
            <v>PALEMBANG</v>
          </cell>
          <cell r="G28" t="str">
            <v>1130005458504</v>
          </cell>
          <cell r="H28">
            <v>8</v>
          </cell>
          <cell r="I28">
            <v>1837750</v>
          </cell>
          <cell r="J28">
            <v>456250</v>
          </cell>
          <cell r="K28">
            <v>2294000</v>
          </cell>
          <cell r="L28">
            <v>200000</v>
          </cell>
          <cell r="M28">
            <v>200000</v>
          </cell>
          <cell r="N28">
            <v>0</v>
          </cell>
          <cell r="O28">
            <v>0</v>
          </cell>
          <cell r="P28">
            <v>0</v>
          </cell>
          <cell r="Q28">
            <v>400000</v>
          </cell>
          <cell r="R28">
            <v>41060</v>
          </cell>
          <cell r="S28">
            <v>20530</v>
          </cell>
        </row>
        <row r="29">
          <cell r="C29" t="str">
            <v>AGUS NUSA BHAKTI</v>
          </cell>
          <cell r="D29" t="str">
            <v>Sopir Palembang</v>
          </cell>
          <cell r="E29" t="str">
            <v>MANDIRI</v>
          </cell>
          <cell r="F29" t="str">
            <v>PALEMBANG</v>
          </cell>
          <cell r="G29" t="str">
            <v>1130006240638</v>
          </cell>
          <cell r="H29">
            <v>13</v>
          </cell>
          <cell r="I29">
            <v>1837750</v>
          </cell>
          <cell r="J29">
            <v>456250</v>
          </cell>
          <cell r="K29">
            <v>2294000</v>
          </cell>
          <cell r="L29">
            <v>325000</v>
          </cell>
          <cell r="M29">
            <v>325000</v>
          </cell>
          <cell r="N29">
            <v>0</v>
          </cell>
          <cell r="O29">
            <v>0</v>
          </cell>
          <cell r="P29">
            <v>0</v>
          </cell>
          <cell r="Q29">
            <v>650000</v>
          </cell>
          <cell r="R29">
            <v>41060</v>
          </cell>
          <cell r="S29">
            <v>20530</v>
          </cell>
          <cell r="T29">
            <v>0</v>
          </cell>
        </row>
        <row r="30">
          <cell r="C30" t="str">
            <v>AGUS SUNARYO</v>
          </cell>
          <cell r="D30" t="str">
            <v>Sopir Palembang</v>
          </cell>
          <cell r="E30" t="str">
            <v>MANDIRI</v>
          </cell>
          <cell r="F30" t="str">
            <v>PALEMBANG</v>
          </cell>
          <cell r="G30" t="str">
            <v>1130006604262</v>
          </cell>
          <cell r="H30">
            <v>21</v>
          </cell>
          <cell r="I30">
            <v>1837750</v>
          </cell>
          <cell r="J30">
            <v>456250</v>
          </cell>
          <cell r="K30">
            <v>2294000</v>
          </cell>
          <cell r="L30">
            <v>525000</v>
          </cell>
          <cell r="M30">
            <v>525000</v>
          </cell>
          <cell r="N30">
            <v>0</v>
          </cell>
          <cell r="O30">
            <v>0</v>
          </cell>
          <cell r="P30">
            <v>0</v>
          </cell>
          <cell r="Q30">
            <v>1050000</v>
          </cell>
          <cell r="R30">
            <v>41060</v>
          </cell>
          <cell r="S30">
            <v>20530</v>
          </cell>
          <cell r="T30">
            <v>0</v>
          </cell>
        </row>
        <row r="31">
          <cell r="C31" t="str">
            <v>AHMAD</v>
          </cell>
          <cell r="D31" t="str">
            <v>Sopir Palembang</v>
          </cell>
          <cell r="E31" t="str">
            <v>MANDIRI</v>
          </cell>
          <cell r="F31" t="str">
            <v>PALEMBANG</v>
          </cell>
          <cell r="G31" t="str">
            <v>1130005457118</v>
          </cell>
          <cell r="H31">
            <v>20</v>
          </cell>
          <cell r="I31">
            <v>1837750</v>
          </cell>
          <cell r="J31">
            <v>456250</v>
          </cell>
          <cell r="K31">
            <v>2294000</v>
          </cell>
          <cell r="L31">
            <v>500000</v>
          </cell>
          <cell r="M31">
            <v>500000</v>
          </cell>
          <cell r="N31">
            <v>0</v>
          </cell>
          <cell r="O31">
            <v>0</v>
          </cell>
          <cell r="P31">
            <v>0</v>
          </cell>
          <cell r="Q31">
            <v>1000000</v>
          </cell>
          <cell r="R31">
            <v>41060</v>
          </cell>
          <cell r="S31">
            <v>20530</v>
          </cell>
        </row>
        <row r="32">
          <cell r="C32" t="str">
            <v>AHMAD ISNAIDI</v>
          </cell>
          <cell r="D32" t="str">
            <v>Sopir Palembang</v>
          </cell>
          <cell r="E32" t="str">
            <v>MANDIRI</v>
          </cell>
          <cell r="F32" t="str">
            <v>PALEMBANG</v>
          </cell>
          <cell r="G32" t="str">
            <v>1130005458678</v>
          </cell>
          <cell r="H32">
            <v>16</v>
          </cell>
          <cell r="I32">
            <v>1837750</v>
          </cell>
          <cell r="J32">
            <v>456250</v>
          </cell>
          <cell r="K32">
            <v>2294000</v>
          </cell>
          <cell r="L32">
            <v>400000</v>
          </cell>
          <cell r="M32">
            <v>400000</v>
          </cell>
          <cell r="N32">
            <v>0</v>
          </cell>
          <cell r="O32">
            <v>0</v>
          </cell>
          <cell r="P32">
            <v>0</v>
          </cell>
          <cell r="Q32">
            <v>800000</v>
          </cell>
          <cell r="R32">
            <v>41060</v>
          </cell>
          <cell r="S32">
            <v>20530</v>
          </cell>
        </row>
        <row r="33">
          <cell r="C33" t="str">
            <v>AHMAD YANI</v>
          </cell>
          <cell r="D33" t="str">
            <v>Sopir Palembang</v>
          </cell>
          <cell r="E33" t="str">
            <v>MANDIRI</v>
          </cell>
          <cell r="F33" t="str">
            <v>PALEMBANG</v>
          </cell>
          <cell r="G33" t="str">
            <v>1130005462829</v>
          </cell>
          <cell r="H33">
            <v>18</v>
          </cell>
          <cell r="I33">
            <v>1837750</v>
          </cell>
          <cell r="J33">
            <v>456250</v>
          </cell>
          <cell r="K33">
            <v>2294000</v>
          </cell>
          <cell r="L33">
            <v>450000</v>
          </cell>
          <cell r="M33">
            <v>450000</v>
          </cell>
          <cell r="N33">
            <v>0</v>
          </cell>
          <cell r="O33">
            <v>0</v>
          </cell>
          <cell r="P33">
            <v>0</v>
          </cell>
          <cell r="Q33">
            <v>900000</v>
          </cell>
          <cell r="R33">
            <v>41060</v>
          </cell>
          <cell r="S33">
            <v>20530</v>
          </cell>
          <cell r="T33">
            <v>0</v>
          </cell>
        </row>
        <row r="34">
          <cell r="C34" t="str">
            <v>AKBARUDIN</v>
          </cell>
          <cell r="D34" t="str">
            <v>Sopir Palembang</v>
          </cell>
          <cell r="E34" t="str">
            <v>MANDIRI</v>
          </cell>
          <cell r="F34" t="str">
            <v>PALEMBANG</v>
          </cell>
          <cell r="G34" t="str">
            <v>1130005458421</v>
          </cell>
          <cell r="H34">
            <v>22</v>
          </cell>
          <cell r="I34">
            <v>1837750</v>
          </cell>
          <cell r="J34">
            <v>456250</v>
          </cell>
          <cell r="K34">
            <v>2294000</v>
          </cell>
          <cell r="L34">
            <v>550000</v>
          </cell>
          <cell r="M34">
            <v>550000</v>
          </cell>
          <cell r="N34">
            <v>0</v>
          </cell>
          <cell r="O34">
            <v>0</v>
          </cell>
          <cell r="P34">
            <v>0</v>
          </cell>
          <cell r="Q34">
            <v>1100000</v>
          </cell>
          <cell r="R34">
            <v>41060</v>
          </cell>
          <cell r="S34">
            <v>20530</v>
          </cell>
          <cell r="T34">
            <v>0</v>
          </cell>
        </row>
        <row r="35">
          <cell r="C35" t="str">
            <v>ANDI FITRIYANTO</v>
          </cell>
          <cell r="D35" t="str">
            <v>Sopir Palembang</v>
          </cell>
          <cell r="E35" t="str">
            <v>MANDIRI</v>
          </cell>
          <cell r="F35" t="str">
            <v>PALEMBANG</v>
          </cell>
          <cell r="G35" t="str">
            <v>1130005458611</v>
          </cell>
          <cell r="H35">
            <v>22</v>
          </cell>
          <cell r="I35">
            <v>1837750</v>
          </cell>
          <cell r="J35">
            <v>456250</v>
          </cell>
          <cell r="K35">
            <v>2294000</v>
          </cell>
          <cell r="L35">
            <v>550000</v>
          </cell>
          <cell r="M35">
            <v>550000</v>
          </cell>
          <cell r="N35">
            <v>0</v>
          </cell>
          <cell r="O35">
            <v>0</v>
          </cell>
          <cell r="P35">
            <v>0</v>
          </cell>
          <cell r="Q35">
            <v>1100000</v>
          </cell>
          <cell r="R35">
            <v>41060</v>
          </cell>
          <cell r="S35">
            <v>20530</v>
          </cell>
          <cell r="T35">
            <v>0</v>
          </cell>
        </row>
        <row r="36">
          <cell r="C36" t="str">
            <v>ASWARI</v>
          </cell>
          <cell r="D36" t="str">
            <v>Sopir Palembang</v>
          </cell>
          <cell r="E36" t="str">
            <v>MANDIRI</v>
          </cell>
          <cell r="F36" t="str">
            <v>PALEMBANG</v>
          </cell>
          <cell r="G36" t="str">
            <v>1130005456367</v>
          </cell>
          <cell r="H36">
            <v>17</v>
          </cell>
          <cell r="I36">
            <v>1837750</v>
          </cell>
          <cell r="J36">
            <v>456250</v>
          </cell>
          <cell r="K36">
            <v>2294000</v>
          </cell>
          <cell r="L36">
            <v>425000</v>
          </cell>
          <cell r="M36">
            <v>425000</v>
          </cell>
          <cell r="N36">
            <v>0</v>
          </cell>
          <cell r="O36">
            <v>0</v>
          </cell>
          <cell r="P36">
            <v>0</v>
          </cell>
          <cell r="Q36">
            <v>850000</v>
          </cell>
          <cell r="R36">
            <v>41060</v>
          </cell>
          <cell r="S36">
            <v>20530</v>
          </cell>
          <cell r="T36">
            <v>0</v>
          </cell>
        </row>
        <row r="37">
          <cell r="C37" t="str">
            <v>BUDI ISNANTO</v>
          </cell>
          <cell r="D37" t="str">
            <v>Sopir Palembang</v>
          </cell>
          <cell r="E37" t="str">
            <v>MANDIRI</v>
          </cell>
          <cell r="F37" t="str">
            <v>PALEMBANG</v>
          </cell>
          <cell r="G37" t="str">
            <v>1130005458553</v>
          </cell>
          <cell r="H37">
            <v>22</v>
          </cell>
          <cell r="I37">
            <v>1837750</v>
          </cell>
          <cell r="J37">
            <v>456250</v>
          </cell>
          <cell r="K37">
            <v>2294000</v>
          </cell>
          <cell r="L37">
            <v>550000</v>
          </cell>
          <cell r="M37">
            <v>550000</v>
          </cell>
          <cell r="N37">
            <v>0</v>
          </cell>
          <cell r="O37">
            <v>0</v>
          </cell>
          <cell r="P37">
            <v>0</v>
          </cell>
          <cell r="Q37">
            <v>1100000</v>
          </cell>
          <cell r="R37">
            <v>41060</v>
          </cell>
          <cell r="S37">
            <v>20530</v>
          </cell>
          <cell r="T37">
            <v>0</v>
          </cell>
        </row>
        <row r="38">
          <cell r="C38" t="str">
            <v>CATUR NUGROHO</v>
          </cell>
          <cell r="D38" t="str">
            <v>Sopir Palembang</v>
          </cell>
          <cell r="E38" t="str">
            <v>MANDIRI</v>
          </cell>
          <cell r="F38" t="str">
            <v>PALEMBANG</v>
          </cell>
          <cell r="G38" t="str">
            <v>1130005617117</v>
          </cell>
          <cell r="H38">
            <v>18</v>
          </cell>
          <cell r="I38">
            <v>1837750</v>
          </cell>
          <cell r="J38">
            <v>456250</v>
          </cell>
          <cell r="K38">
            <v>2294000</v>
          </cell>
          <cell r="L38">
            <v>450000</v>
          </cell>
          <cell r="M38">
            <v>450000</v>
          </cell>
          <cell r="N38">
            <v>0</v>
          </cell>
          <cell r="O38">
            <v>0</v>
          </cell>
          <cell r="P38">
            <v>0</v>
          </cell>
          <cell r="Q38">
            <v>900000</v>
          </cell>
          <cell r="R38">
            <v>41060</v>
          </cell>
          <cell r="S38">
            <v>20530</v>
          </cell>
          <cell r="T38">
            <v>0</v>
          </cell>
        </row>
        <row r="39">
          <cell r="C39" t="str">
            <v>CECEP RUSTANDI</v>
          </cell>
          <cell r="D39" t="str">
            <v>Sopir Palembang</v>
          </cell>
          <cell r="E39" t="str">
            <v>MANDIRI</v>
          </cell>
          <cell r="F39" t="str">
            <v>PALEMBANG</v>
          </cell>
          <cell r="G39" t="str">
            <v>1280005632630</v>
          </cell>
          <cell r="H39">
            <v>19</v>
          </cell>
          <cell r="I39">
            <v>1837750</v>
          </cell>
          <cell r="J39">
            <v>456250</v>
          </cell>
          <cell r="K39">
            <v>2294000</v>
          </cell>
          <cell r="L39">
            <v>475000</v>
          </cell>
          <cell r="M39">
            <v>475000</v>
          </cell>
          <cell r="N39">
            <v>0</v>
          </cell>
          <cell r="O39">
            <v>0</v>
          </cell>
          <cell r="P39">
            <v>0</v>
          </cell>
          <cell r="Q39">
            <v>950000</v>
          </cell>
          <cell r="R39">
            <v>41060</v>
          </cell>
          <cell r="S39">
            <v>20530</v>
          </cell>
          <cell r="T39">
            <v>0</v>
          </cell>
        </row>
        <row r="40">
          <cell r="C40" t="str">
            <v>DEDI KURNIAWAN</v>
          </cell>
          <cell r="D40" t="str">
            <v>Sopir Palembang</v>
          </cell>
          <cell r="E40" t="str">
            <v>MANDIRI</v>
          </cell>
          <cell r="F40" t="str">
            <v>PALEMBANG</v>
          </cell>
          <cell r="G40" t="str">
            <v>1130006322147</v>
          </cell>
          <cell r="H40">
            <v>22</v>
          </cell>
          <cell r="I40">
            <v>1837750</v>
          </cell>
          <cell r="J40">
            <v>456250</v>
          </cell>
          <cell r="K40">
            <v>2294000</v>
          </cell>
          <cell r="L40">
            <v>550000</v>
          </cell>
          <cell r="M40">
            <v>550000</v>
          </cell>
          <cell r="N40">
            <v>0</v>
          </cell>
          <cell r="O40">
            <v>0</v>
          </cell>
          <cell r="P40">
            <v>0</v>
          </cell>
          <cell r="Q40">
            <v>1100000</v>
          </cell>
          <cell r="R40">
            <v>41060</v>
          </cell>
          <cell r="S40">
            <v>20530</v>
          </cell>
          <cell r="T40">
            <v>500000</v>
          </cell>
        </row>
        <row r="41">
          <cell r="C41" t="str">
            <v>DIKI SURACHMAT</v>
          </cell>
          <cell r="D41" t="str">
            <v>Sopir Palembang</v>
          </cell>
          <cell r="E41" t="str">
            <v>MANDIRI</v>
          </cell>
          <cell r="F41" t="str">
            <v>PALEMBANG</v>
          </cell>
          <cell r="G41" t="str">
            <v>1130005456292</v>
          </cell>
          <cell r="H41">
            <v>19</v>
          </cell>
          <cell r="I41">
            <v>1837750</v>
          </cell>
          <cell r="J41">
            <v>456250</v>
          </cell>
          <cell r="K41">
            <v>2294000</v>
          </cell>
          <cell r="L41">
            <v>475000</v>
          </cell>
          <cell r="M41">
            <v>475000</v>
          </cell>
          <cell r="N41">
            <v>0</v>
          </cell>
          <cell r="O41">
            <v>0</v>
          </cell>
          <cell r="P41">
            <v>0</v>
          </cell>
          <cell r="Q41">
            <v>950000</v>
          </cell>
          <cell r="R41">
            <v>41060</v>
          </cell>
          <cell r="S41">
            <v>20530</v>
          </cell>
          <cell r="T41">
            <v>0</v>
          </cell>
        </row>
        <row r="42">
          <cell r="C42" t="str">
            <v>EDIKA SUWANDI</v>
          </cell>
          <cell r="D42" t="str">
            <v>Sopir Palembang</v>
          </cell>
          <cell r="E42" t="str">
            <v>MANDIRI</v>
          </cell>
          <cell r="F42" t="str">
            <v>PALEMBANG</v>
          </cell>
          <cell r="G42" t="str">
            <v>1120011445504</v>
          </cell>
          <cell r="H42">
            <v>21</v>
          </cell>
          <cell r="I42">
            <v>1837750</v>
          </cell>
          <cell r="J42">
            <v>456250</v>
          </cell>
          <cell r="K42">
            <v>2294000</v>
          </cell>
          <cell r="L42">
            <v>525000</v>
          </cell>
          <cell r="M42">
            <v>525000</v>
          </cell>
          <cell r="N42">
            <v>0</v>
          </cell>
          <cell r="O42">
            <v>0</v>
          </cell>
          <cell r="P42">
            <v>0</v>
          </cell>
          <cell r="Q42">
            <v>1050000</v>
          </cell>
          <cell r="R42">
            <v>41060</v>
          </cell>
          <cell r="S42">
            <v>20530</v>
          </cell>
          <cell r="T42">
            <v>0</v>
          </cell>
        </row>
        <row r="43">
          <cell r="C43" t="str">
            <v>ERYADI</v>
          </cell>
          <cell r="D43" t="str">
            <v>Sopir Palembang</v>
          </cell>
          <cell r="E43" t="str">
            <v>MANDIRI</v>
          </cell>
          <cell r="F43" t="str">
            <v>PALEMBANG</v>
          </cell>
          <cell r="G43" t="str">
            <v>1130005460906</v>
          </cell>
          <cell r="H43">
            <v>20</v>
          </cell>
          <cell r="I43">
            <v>1837750</v>
          </cell>
          <cell r="J43">
            <v>456250</v>
          </cell>
          <cell r="K43">
            <v>2294000</v>
          </cell>
          <cell r="L43">
            <v>500000</v>
          </cell>
          <cell r="M43">
            <v>500000</v>
          </cell>
          <cell r="N43">
            <v>0</v>
          </cell>
          <cell r="O43">
            <v>0</v>
          </cell>
          <cell r="P43">
            <v>0</v>
          </cell>
          <cell r="Q43">
            <v>1000000</v>
          </cell>
          <cell r="R43">
            <v>41060</v>
          </cell>
          <cell r="S43">
            <v>20530</v>
          </cell>
          <cell r="T43">
            <v>0</v>
          </cell>
        </row>
        <row r="44">
          <cell r="C44" t="str">
            <v>FIRDAUS</v>
          </cell>
          <cell r="D44" t="str">
            <v>Sopir Palembang</v>
          </cell>
          <cell r="E44" t="str">
            <v>MANDIRI</v>
          </cell>
          <cell r="F44" t="str">
            <v>PALEMBANG</v>
          </cell>
          <cell r="G44" t="str">
            <v>1130005458082</v>
          </cell>
          <cell r="H44">
            <v>18</v>
          </cell>
          <cell r="I44">
            <v>1837750</v>
          </cell>
          <cell r="J44">
            <v>456250</v>
          </cell>
          <cell r="K44">
            <v>2294000</v>
          </cell>
          <cell r="L44">
            <v>450000</v>
          </cell>
          <cell r="M44">
            <v>450000</v>
          </cell>
          <cell r="N44">
            <v>0</v>
          </cell>
          <cell r="O44">
            <v>0</v>
          </cell>
          <cell r="P44">
            <v>0</v>
          </cell>
          <cell r="Q44">
            <v>900000</v>
          </cell>
          <cell r="R44">
            <v>41060</v>
          </cell>
          <cell r="S44">
            <v>20530</v>
          </cell>
          <cell r="T44">
            <v>0</v>
          </cell>
        </row>
        <row r="45">
          <cell r="C45" t="str">
            <v>HASANUDIN</v>
          </cell>
          <cell r="D45" t="str">
            <v>Sopir Palembang</v>
          </cell>
          <cell r="E45" t="str">
            <v>MANDIRI</v>
          </cell>
          <cell r="F45" t="str">
            <v>PALEMBANG</v>
          </cell>
          <cell r="G45" t="str">
            <v>1130006350833</v>
          </cell>
          <cell r="H45">
            <v>20</v>
          </cell>
          <cell r="I45">
            <v>1837750</v>
          </cell>
          <cell r="J45">
            <v>456250</v>
          </cell>
          <cell r="K45">
            <v>2294000</v>
          </cell>
          <cell r="L45">
            <v>500000</v>
          </cell>
          <cell r="M45">
            <v>500000</v>
          </cell>
          <cell r="N45">
            <v>0</v>
          </cell>
          <cell r="O45">
            <v>0</v>
          </cell>
          <cell r="P45">
            <v>0</v>
          </cell>
          <cell r="Q45">
            <v>1000000</v>
          </cell>
          <cell r="R45">
            <v>41060</v>
          </cell>
          <cell r="S45">
            <v>20530</v>
          </cell>
          <cell r="T45">
            <v>0</v>
          </cell>
        </row>
        <row r="46">
          <cell r="C46" t="str">
            <v>HARI APRIADI</v>
          </cell>
          <cell r="D46" t="str">
            <v>Sopir Palembang</v>
          </cell>
          <cell r="E46" t="str">
            <v>MANDIRI</v>
          </cell>
          <cell r="F46" t="str">
            <v>PALEMBANG</v>
          </cell>
          <cell r="G46" t="str">
            <v>1120007676864</v>
          </cell>
          <cell r="H46">
            <v>24</v>
          </cell>
          <cell r="I46">
            <v>1837750</v>
          </cell>
          <cell r="J46">
            <v>456250</v>
          </cell>
          <cell r="K46">
            <v>2294000</v>
          </cell>
          <cell r="L46">
            <v>600000</v>
          </cell>
          <cell r="M46">
            <v>600000</v>
          </cell>
          <cell r="N46">
            <v>0</v>
          </cell>
          <cell r="O46">
            <v>0</v>
          </cell>
          <cell r="P46">
            <v>0</v>
          </cell>
          <cell r="Q46">
            <v>1200000</v>
          </cell>
          <cell r="R46">
            <v>41060</v>
          </cell>
          <cell r="S46">
            <v>20530</v>
          </cell>
          <cell r="T46">
            <v>0</v>
          </cell>
        </row>
        <row r="47">
          <cell r="C47" t="str">
            <v>HAIRUL DANI</v>
          </cell>
          <cell r="D47" t="str">
            <v>Sopir Palembang</v>
          </cell>
          <cell r="E47" t="str">
            <v>MANDIRI</v>
          </cell>
          <cell r="F47" t="str">
            <v>PALEMBANG</v>
          </cell>
          <cell r="G47" t="str">
            <v>1130005462803</v>
          </cell>
          <cell r="H47">
            <v>16</v>
          </cell>
          <cell r="I47">
            <v>1837750</v>
          </cell>
          <cell r="J47">
            <v>456250</v>
          </cell>
          <cell r="K47">
            <v>2294000</v>
          </cell>
          <cell r="L47">
            <v>400000</v>
          </cell>
          <cell r="M47">
            <v>400000</v>
          </cell>
          <cell r="N47">
            <v>0</v>
          </cell>
          <cell r="O47">
            <v>0</v>
          </cell>
          <cell r="P47">
            <v>0</v>
          </cell>
          <cell r="Q47">
            <v>800000</v>
          </cell>
          <cell r="R47">
            <v>41060</v>
          </cell>
          <cell r="S47">
            <v>20530</v>
          </cell>
          <cell r="T47">
            <v>0</v>
          </cell>
        </row>
        <row r="48">
          <cell r="C48" t="str">
            <v>HENDRA</v>
          </cell>
          <cell r="D48" t="str">
            <v>Sopir Palembang</v>
          </cell>
          <cell r="E48" t="str">
            <v>MANDIRI</v>
          </cell>
          <cell r="F48" t="str">
            <v>PALEMBANG</v>
          </cell>
          <cell r="G48" t="str">
            <v>9000008055114</v>
          </cell>
          <cell r="H48">
            <v>18</v>
          </cell>
          <cell r="I48">
            <v>1837750</v>
          </cell>
          <cell r="J48">
            <v>456250</v>
          </cell>
          <cell r="K48">
            <v>2294000</v>
          </cell>
          <cell r="L48">
            <v>450000</v>
          </cell>
          <cell r="M48">
            <v>450000</v>
          </cell>
          <cell r="N48">
            <v>0</v>
          </cell>
          <cell r="O48">
            <v>0</v>
          </cell>
          <cell r="P48">
            <v>0</v>
          </cell>
          <cell r="Q48">
            <v>900000</v>
          </cell>
          <cell r="R48">
            <v>41060</v>
          </cell>
          <cell r="S48">
            <v>20530</v>
          </cell>
          <cell r="T48">
            <v>0</v>
          </cell>
        </row>
        <row r="49">
          <cell r="C49" t="str">
            <v>IBNU HAJAR</v>
          </cell>
          <cell r="D49" t="str">
            <v>Sopir Palembang</v>
          </cell>
          <cell r="E49" t="str">
            <v>MANDIRI</v>
          </cell>
          <cell r="F49" t="str">
            <v>PALEMBANG</v>
          </cell>
          <cell r="G49" t="str">
            <v>1130005458512</v>
          </cell>
          <cell r="H49">
            <v>19</v>
          </cell>
          <cell r="I49">
            <v>1837750</v>
          </cell>
          <cell r="J49">
            <v>456250</v>
          </cell>
          <cell r="K49">
            <v>2294000</v>
          </cell>
          <cell r="L49">
            <v>475000</v>
          </cell>
          <cell r="M49">
            <v>475000</v>
          </cell>
          <cell r="N49">
            <v>0</v>
          </cell>
          <cell r="O49">
            <v>0</v>
          </cell>
          <cell r="P49">
            <v>0</v>
          </cell>
          <cell r="Q49">
            <v>950000</v>
          </cell>
          <cell r="R49">
            <v>41060</v>
          </cell>
          <cell r="S49">
            <v>20530</v>
          </cell>
          <cell r="T49">
            <v>0</v>
          </cell>
        </row>
        <row r="50">
          <cell r="C50" t="str">
            <v>INDRAYANTO</v>
          </cell>
          <cell r="D50" t="str">
            <v>Sopir Palembang</v>
          </cell>
          <cell r="E50" t="str">
            <v>MANDIRI</v>
          </cell>
          <cell r="F50" t="str">
            <v>PALEMBANG</v>
          </cell>
          <cell r="G50" t="str">
            <v>1130006914612</v>
          </cell>
          <cell r="H50">
            <v>24</v>
          </cell>
          <cell r="I50">
            <v>1837750</v>
          </cell>
          <cell r="J50">
            <v>456250</v>
          </cell>
          <cell r="K50">
            <v>2294000</v>
          </cell>
          <cell r="L50">
            <v>600000</v>
          </cell>
          <cell r="M50">
            <v>600000</v>
          </cell>
          <cell r="N50">
            <v>0</v>
          </cell>
          <cell r="O50">
            <v>0</v>
          </cell>
          <cell r="P50">
            <v>0</v>
          </cell>
          <cell r="Q50">
            <v>1200000</v>
          </cell>
          <cell r="R50">
            <v>41060</v>
          </cell>
          <cell r="S50">
            <v>20530</v>
          </cell>
          <cell r="T50">
            <v>0</v>
          </cell>
        </row>
        <row r="51">
          <cell r="C51" t="str">
            <v>IPAN SUMANTRI</v>
          </cell>
          <cell r="D51" t="str">
            <v>Sopir Palembang</v>
          </cell>
          <cell r="E51" t="str">
            <v>MANDIRI</v>
          </cell>
          <cell r="F51" t="str">
            <v>PALEMBANG</v>
          </cell>
          <cell r="G51" t="str">
            <v>9000016422322</v>
          </cell>
          <cell r="H51">
            <v>20</v>
          </cell>
          <cell r="I51">
            <v>1837750</v>
          </cell>
          <cell r="J51">
            <v>456250</v>
          </cell>
          <cell r="K51">
            <v>2294000</v>
          </cell>
          <cell r="L51">
            <v>500000</v>
          </cell>
          <cell r="M51">
            <v>500000</v>
          </cell>
          <cell r="N51">
            <v>0</v>
          </cell>
          <cell r="O51">
            <v>0</v>
          </cell>
          <cell r="P51">
            <v>0</v>
          </cell>
          <cell r="Q51">
            <v>1000000</v>
          </cell>
          <cell r="R51">
            <v>41060</v>
          </cell>
          <cell r="S51">
            <v>20530</v>
          </cell>
          <cell r="T51">
            <v>0</v>
          </cell>
        </row>
        <row r="52">
          <cell r="C52" t="str">
            <v>ISWANDI</v>
          </cell>
          <cell r="D52" t="str">
            <v>Sopir Palembang</v>
          </cell>
          <cell r="E52" t="str">
            <v>MANDIRI</v>
          </cell>
          <cell r="F52" t="str">
            <v>PALEMBANG</v>
          </cell>
          <cell r="G52" t="str">
            <v>1130005458348</v>
          </cell>
          <cell r="H52">
            <v>20</v>
          </cell>
          <cell r="I52">
            <v>1837750</v>
          </cell>
          <cell r="J52">
            <v>456250</v>
          </cell>
          <cell r="K52">
            <v>2294000</v>
          </cell>
          <cell r="L52">
            <v>500000</v>
          </cell>
          <cell r="M52">
            <v>500000</v>
          </cell>
          <cell r="N52">
            <v>0</v>
          </cell>
          <cell r="O52">
            <v>0</v>
          </cell>
          <cell r="P52">
            <v>0</v>
          </cell>
          <cell r="Q52">
            <v>1000000</v>
          </cell>
          <cell r="R52">
            <v>41060</v>
          </cell>
          <cell r="S52">
            <v>20530</v>
          </cell>
          <cell r="T52">
            <v>0</v>
          </cell>
        </row>
        <row r="53">
          <cell r="C53" t="str">
            <v>JUHARIDIN</v>
          </cell>
          <cell r="D53" t="str">
            <v>Sopir Palembang</v>
          </cell>
          <cell r="E53" t="str">
            <v>MANDIRI</v>
          </cell>
          <cell r="F53" t="str">
            <v>PALEMBANG</v>
          </cell>
          <cell r="G53" t="str">
            <v>1130005458231</v>
          </cell>
          <cell r="H53">
            <v>24</v>
          </cell>
          <cell r="I53">
            <v>1837750</v>
          </cell>
          <cell r="J53">
            <v>456250</v>
          </cell>
          <cell r="K53">
            <v>2294000</v>
          </cell>
          <cell r="L53">
            <v>600000</v>
          </cell>
          <cell r="M53">
            <v>600000</v>
          </cell>
          <cell r="N53">
            <v>0</v>
          </cell>
          <cell r="O53">
            <v>0</v>
          </cell>
          <cell r="P53">
            <v>0</v>
          </cell>
          <cell r="Q53">
            <v>1200000</v>
          </cell>
          <cell r="R53">
            <v>41060</v>
          </cell>
          <cell r="S53">
            <v>20530</v>
          </cell>
          <cell r="T53">
            <v>0</v>
          </cell>
        </row>
        <row r="54">
          <cell r="C54" t="str">
            <v>KADIR</v>
          </cell>
          <cell r="D54" t="str">
            <v>Sopir Palembang</v>
          </cell>
          <cell r="E54" t="str">
            <v>MANDIRI</v>
          </cell>
          <cell r="F54" t="str">
            <v>PALEMBANG</v>
          </cell>
          <cell r="G54" t="str">
            <v>1130006142099</v>
          </cell>
          <cell r="H54">
            <v>23</v>
          </cell>
          <cell r="I54">
            <v>1837750</v>
          </cell>
          <cell r="J54">
            <v>456250</v>
          </cell>
          <cell r="K54">
            <v>2294000</v>
          </cell>
          <cell r="L54">
            <v>575000</v>
          </cell>
          <cell r="M54">
            <v>575000</v>
          </cell>
          <cell r="N54">
            <v>0</v>
          </cell>
          <cell r="O54">
            <v>0</v>
          </cell>
          <cell r="P54">
            <v>0</v>
          </cell>
          <cell r="Q54">
            <v>1150000</v>
          </cell>
          <cell r="R54">
            <v>41060</v>
          </cell>
          <cell r="S54">
            <v>20530</v>
          </cell>
          <cell r="T54">
            <v>0</v>
          </cell>
        </row>
        <row r="55">
          <cell r="C55" t="str">
            <v>KAMALUDIN</v>
          </cell>
          <cell r="D55" t="str">
            <v>Sopir Palembang</v>
          </cell>
          <cell r="E55" t="str">
            <v>MANDIRI</v>
          </cell>
          <cell r="F55" t="str">
            <v>PALEMBANG</v>
          </cell>
          <cell r="G55" t="str">
            <v>1130005462811</v>
          </cell>
          <cell r="H55">
            <v>22</v>
          </cell>
          <cell r="I55">
            <v>1837750</v>
          </cell>
          <cell r="J55">
            <v>456250</v>
          </cell>
          <cell r="K55">
            <v>2294000</v>
          </cell>
          <cell r="L55">
            <v>550000</v>
          </cell>
          <cell r="M55">
            <v>550000</v>
          </cell>
          <cell r="N55">
            <v>0</v>
          </cell>
          <cell r="O55">
            <v>0</v>
          </cell>
          <cell r="P55">
            <v>0</v>
          </cell>
          <cell r="Q55">
            <v>1100000</v>
          </cell>
          <cell r="R55">
            <v>41060</v>
          </cell>
          <cell r="S55">
            <v>20530</v>
          </cell>
        </row>
        <row r="56">
          <cell r="C56" t="str">
            <v>KHAIRUDIN</v>
          </cell>
          <cell r="D56" t="str">
            <v>Sopir Palembang</v>
          </cell>
          <cell r="E56" t="str">
            <v>MANDIRI</v>
          </cell>
          <cell r="F56" t="str">
            <v>PALEMBANG</v>
          </cell>
          <cell r="G56" t="str">
            <v>1130006357853</v>
          </cell>
          <cell r="H56">
            <v>21</v>
          </cell>
          <cell r="I56">
            <v>1837750</v>
          </cell>
          <cell r="J56">
            <v>456250</v>
          </cell>
          <cell r="K56">
            <v>2294000</v>
          </cell>
          <cell r="L56">
            <v>525000</v>
          </cell>
          <cell r="M56">
            <v>525000</v>
          </cell>
          <cell r="N56">
            <v>0</v>
          </cell>
          <cell r="O56">
            <v>0</v>
          </cell>
          <cell r="P56">
            <v>0</v>
          </cell>
          <cell r="Q56">
            <v>1050000</v>
          </cell>
          <cell r="R56">
            <v>41060</v>
          </cell>
          <cell r="S56">
            <v>20530</v>
          </cell>
        </row>
        <row r="57">
          <cell r="C57" t="str">
            <v>M. MUCHTAR</v>
          </cell>
          <cell r="D57" t="str">
            <v>Sopir Palembang</v>
          </cell>
          <cell r="E57" t="str">
            <v>MANDIRI</v>
          </cell>
          <cell r="F57" t="str">
            <v>PALEMBANG</v>
          </cell>
          <cell r="G57" t="str">
            <v>1130005462837</v>
          </cell>
          <cell r="H57">
            <v>25</v>
          </cell>
          <cell r="I57">
            <v>1837750</v>
          </cell>
          <cell r="J57">
            <v>456250</v>
          </cell>
          <cell r="K57">
            <v>2294000</v>
          </cell>
          <cell r="L57">
            <v>625000</v>
          </cell>
          <cell r="M57">
            <v>625000</v>
          </cell>
          <cell r="N57">
            <v>0</v>
          </cell>
          <cell r="O57">
            <v>0</v>
          </cell>
          <cell r="P57">
            <v>0</v>
          </cell>
          <cell r="Q57">
            <v>1250000</v>
          </cell>
          <cell r="R57">
            <v>41060</v>
          </cell>
          <cell r="S57">
            <v>20530</v>
          </cell>
        </row>
        <row r="58">
          <cell r="C58" t="str">
            <v>M. ISKANDAR</v>
          </cell>
          <cell r="D58" t="str">
            <v>Sopir Palembang</v>
          </cell>
          <cell r="E58" t="str">
            <v>MANDIRI</v>
          </cell>
          <cell r="F58" t="str">
            <v>PALEMBANG</v>
          </cell>
          <cell r="G58" t="str">
            <v>1130006193613</v>
          </cell>
          <cell r="H58">
            <v>24</v>
          </cell>
          <cell r="I58">
            <v>1837750</v>
          </cell>
          <cell r="J58">
            <v>456250</v>
          </cell>
          <cell r="K58">
            <v>2294000</v>
          </cell>
          <cell r="L58">
            <v>600000</v>
          </cell>
          <cell r="M58">
            <v>600000</v>
          </cell>
          <cell r="N58">
            <v>0</v>
          </cell>
          <cell r="O58">
            <v>0</v>
          </cell>
          <cell r="P58">
            <v>0</v>
          </cell>
          <cell r="Q58">
            <v>1200000</v>
          </cell>
          <cell r="R58">
            <v>41060</v>
          </cell>
          <cell r="S58">
            <v>20530</v>
          </cell>
        </row>
        <row r="59">
          <cell r="C59" t="str">
            <v>MUHAMMAD HASAN</v>
          </cell>
          <cell r="D59" t="str">
            <v>Sopir Palembang</v>
          </cell>
          <cell r="E59" t="str">
            <v>MANDIRI</v>
          </cell>
          <cell r="F59" t="str">
            <v>PALEMBANG</v>
          </cell>
          <cell r="G59" t="str">
            <v>1130005458124</v>
          </cell>
          <cell r="H59">
            <v>24</v>
          </cell>
          <cell r="I59">
            <v>1837750</v>
          </cell>
          <cell r="J59">
            <v>456250</v>
          </cell>
          <cell r="K59">
            <v>2294000</v>
          </cell>
          <cell r="L59">
            <v>600000</v>
          </cell>
          <cell r="M59">
            <v>600000</v>
          </cell>
          <cell r="N59">
            <v>0</v>
          </cell>
          <cell r="O59">
            <v>0</v>
          </cell>
          <cell r="P59">
            <v>0</v>
          </cell>
          <cell r="Q59">
            <v>1200000</v>
          </cell>
          <cell r="R59">
            <v>41060</v>
          </cell>
          <cell r="S59">
            <v>20530</v>
          </cell>
        </row>
        <row r="60">
          <cell r="C60" t="str">
            <v>MAJENI</v>
          </cell>
          <cell r="D60" t="str">
            <v>Sopir Palembang</v>
          </cell>
          <cell r="E60" t="str">
            <v>MANDIRI</v>
          </cell>
          <cell r="F60" t="str">
            <v>PALEMBANG</v>
          </cell>
          <cell r="G60" t="str">
            <v>1130005458215</v>
          </cell>
          <cell r="H60">
            <v>20</v>
          </cell>
          <cell r="I60">
            <v>1837750</v>
          </cell>
          <cell r="J60">
            <v>456250</v>
          </cell>
          <cell r="K60">
            <v>2294000</v>
          </cell>
          <cell r="L60">
            <v>500000</v>
          </cell>
          <cell r="M60">
            <v>500000</v>
          </cell>
          <cell r="N60">
            <v>0</v>
          </cell>
          <cell r="O60">
            <v>0</v>
          </cell>
          <cell r="P60">
            <v>0</v>
          </cell>
          <cell r="Q60">
            <v>1000000</v>
          </cell>
          <cell r="R60">
            <v>41060</v>
          </cell>
          <cell r="S60">
            <v>20530</v>
          </cell>
        </row>
        <row r="61">
          <cell r="C61" t="str">
            <v>MAMAD</v>
          </cell>
          <cell r="D61" t="str">
            <v>Sopir Palembang</v>
          </cell>
          <cell r="E61" t="str">
            <v>MANDIRI</v>
          </cell>
          <cell r="F61" t="str">
            <v>PALEMBANG</v>
          </cell>
          <cell r="G61" t="str">
            <v>1130005458116</v>
          </cell>
          <cell r="H61">
            <v>16</v>
          </cell>
          <cell r="I61">
            <v>1837750</v>
          </cell>
          <cell r="J61">
            <v>456250</v>
          </cell>
          <cell r="K61">
            <v>2294000</v>
          </cell>
          <cell r="L61">
            <v>400000</v>
          </cell>
          <cell r="M61">
            <v>400000</v>
          </cell>
          <cell r="N61">
            <v>0</v>
          </cell>
          <cell r="O61">
            <v>0</v>
          </cell>
          <cell r="P61">
            <v>0</v>
          </cell>
          <cell r="Q61">
            <v>800000</v>
          </cell>
          <cell r="R61">
            <v>41060</v>
          </cell>
          <cell r="S61">
            <v>20530</v>
          </cell>
        </row>
        <row r="62">
          <cell r="C62" t="str">
            <v>MARJONI</v>
          </cell>
          <cell r="D62" t="str">
            <v>Sopir Palembang</v>
          </cell>
          <cell r="E62" t="str">
            <v>MANDIRI</v>
          </cell>
          <cell r="F62" t="str">
            <v>PALEMBANG</v>
          </cell>
          <cell r="G62" t="str">
            <v>1130005458132</v>
          </cell>
          <cell r="H62">
            <v>22</v>
          </cell>
          <cell r="I62">
            <v>1837750</v>
          </cell>
          <cell r="J62">
            <v>456250</v>
          </cell>
          <cell r="K62">
            <v>2294000</v>
          </cell>
          <cell r="L62">
            <v>550000</v>
          </cell>
          <cell r="M62">
            <v>550000</v>
          </cell>
          <cell r="N62">
            <v>0</v>
          </cell>
          <cell r="O62">
            <v>0</v>
          </cell>
          <cell r="P62">
            <v>0</v>
          </cell>
          <cell r="Q62">
            <v>1100000</v>
          </cell>
          <cell r="R62">
            <v>41060</v>
          </cell>
          <cell r="S62">
            <v>20530</v>
          </cell>
          <cell r="T62">
            <v>0</v>
          </cell>
        </row>
        <row r="63">
          <cell r="C63" t="str">
            <v xml:space="preserve">NAZARUDIN </v>
          </cell>
          <cell r="D63" t="str">
            <v>Sopir Palembang</v>
          </cell>
          <cell r="E63" t="str">
            <v>MANDIRI</v>
          </cell>
          <cell r="F63" t="str">
            <v>PALEMBANG</v>
          </cell>
          <cell r="G63" t="str">
            <v>1130005460831</v>
          </cell>
          <cell r="H63">
            <v>19</v>
          </cell>
          <cell r="I63">
            <v>1837750</v>
          </cell>
          <cell r="J63">
            <v>456250</v>
          </cell>
          <cell r="K63">
            <v>2294000</v>
          </cell>
          <cell r="L63">
            <v>475000</v>
          </cell>
          <cell r="M63">
            <v>475000</v>
          </cell>
          <cell r="N63">
            <v>0</v>
          </cell>
          <cell r="O63">
            <v>0</v>
          </cell>
          <cell r="P63">
            <v>0</v>
          </cell>
          <cell r="Q63">
            <v>950000</v>
          </cell>
          <cell r="R63">
            <v>41060</v>
          </cell>
          <cell r="S63">
            <v>20530</v>
          </cell>
          <cell r="T63">
            <v>500000</v>
          </cell>
        </row>
        <row r="64">
          <cell r="C64" t="str">
            <v>NOVRIADES</v>
          </cell>
          <cell r="D64" t="str">
            <v>Sopir Palembang</v>
          </cell>
          <cell r="E64" t="str">
            <v>MANDIRI</v>
          </cell>
          <cell r="F64" t="str">
            <v>PALEMBANG</v>
          </cell>
          <cell r="G64" t="str">
            <v>1130005458629</v>
          </cell>
          <cell r="H64">
            <v>19</v>
          </cell>
          <cell r="I64">
            <v>1837750</v>
          </cell>
          <cell r="J64">
            <v>456250</v>
          </cell>
          <cell r="K64">
            <v>2294000</v>
          </cell>
          <cell r="L64">
            <v>475000</v>
          </cell>
          <cell r="M64">
            <v>475000</v>
          </cell>
          <cell r="N64">
            <v>0</v>
          </cell>
          <cell r="O64">
            <v>0</v>
          </cell>
          <cell r="P64">
            <v>0</v>
          </cell>
          <cell r="Q64">
            <v>950000</v>
          </cell>
          <cell r="R64">
            <v>41060</v>
          </cell>
          <cell r="S64">
            <v>20530</v>
          </cell>
          <cell r="T64">
            <v>0</v>
          </cell>
        </row>
        <row r="65">
          <cell r="C65" t="str">
            <v>NOVRIANDA</v>
          </cell>
          <cell r="D65" t="str">
            <v>Sopir Palembang</v>
          </cell>
          <cell r="E65" t="str">
            <v>MANDIRI</v>
          </cell>
          <cell r="F65" t="str">
            <v>PALEMBANG</v>
          </cell>
          <cell r="G65" t="str">
            <v>1130005456391</v>
          </cell>
          <cell r="H65">
            <v>16</v>
          </cell>
          <cell r="I65">
            <v>1837750</v>
          </cell>
          <cell r="J65">
            <v>456250</v>
          </cell>
          <cell r="K65">
            <v>2294000</v>
          </cell>
          <cell r="L65">
            <v>400000</v>
          </cell>
          <cell r="M65">
            <v>400000</v>
          </cell>
          <cell r="N65">
            <v>0</v>
          </cell>
          <cell r="O65">
            <v>0</v>
          </cell>
          <cell r="P65">
            <v>0</v>
          </cell>
          <cell r="Q65">
            <v>800000</v>
          </cell>
          <cell r="R65">
            <v>41060</v>
          </cell>
          <cell r="S65">
            <v>20530</v>
          </cell>
          <cell r="T65">
            <v>0</v>
          </cell>
        </row>
        <row r="66">
          <cell r="C66" t="str">
            <v>PRAMONO</v>
          </cell>
          <cell r="D66" t="str">
            <v>Sopir Palembang</v>
          </cell>
          <cell r="E66" t="str">
            <v>MANDIRI</v>
          </cell>
          <cell r="F66" t="str">
            <v>PALEMBANG</v>
          </cell>
          <cell r="G66" t="str">
            <v>1130005603364</v>
          </cell>
          <cell r="H66">
            <v>22</v>
          </cell>
          <cell r="I66">
            <v>1837750</v>
          </cell>
          <cell r="J66">
            <v>456250</v>
          </cell>
          <cell r="K66">
            <v>2294000</v>
          </cell>
          <cell r="L66">
            <v>550000</v>
          </cell>
          <cell r="M66">
            <v>550000</v>
          </cell>
          <cell r="N66">
            <v>0</v>
          </cell>
          <cell r="O66">
            <v>0</v>
          </cell>
          <cell r="P66">
            <v>0</v>
          </cell>
          <cell r="Q66">
            <v>1100000</v>
          </cell>
          <cell r="R66">
            <v>41060</v>
          </cell>
          <cell r="S66">
            <v>20530</v>
          </cell>
          <cell r="T66">
            <v>0</v>
          </cell>
        </row>
        <row r="67">
          <cell r="C67" t="str">
            <v>RAMANSYAH</v>
          </cell>
          <cell r="D67" t="str">
            <v>Sopir Palembang</v>
          </cell>
          <cell r="E67" t="str">
            <v>MANDIRI</v>
          </cell>
          <cell r="F67" t="str">
            <v>PALEMBANG</v>
          </cell>
          <cell r="G67" t="str">
            <v>1130007377058</v>
          </cell>
          <cell r="H67">
            <v>23</v>
          </cell>
          <cell r="I67">
            <v>1837750</v>
          </cell>
          <cell r="J67">
            <v>456250</v>
          </cell>
          <cell r="K67">
            <v>2294000</v>
          </cell>
          <cell r="L67">
            <v>575000</v>
          </cell>
          <cell r="M67">
            <v>575000</v>
          </cell>
          <cell r="N67">
            <v>0</v>
          </cell>
          <cell r="O67">
            <v>0</v>
          </cell>
          <cell r="P67">
            <v>0</v>
          </cell>
          <cell r="Q67">
            <v>1150000</v>
          </cell>
          <cell r="R67">
            <v>41060</v>
          </cell>
          <cell r="S67">
            <v>20530</v>
          </cell>
          <cell r="T67">
            <v>0</v>
          </cell>
        </row>
        <row r="68">
          <cell r="C68" t="str">
            <v>RENDI FIKTORA</v>
          </cell>
          <cell r="D68" t="str">
            <v>Sopir Palembang</v>
          </cell>
          <cell r="E68" t="str">
            <v>MANDIRI</v>
          </cell>
          <cell r="F68" t="str">
            <v>PALEMBANG</v>
          </cell>
          <cell r="G68" t="str">
            <v>1130005462845</v>
          </cell>
          <cell r="H68">
            <v>23</v>
          </cell>
          <cell r="I68">
            <v>1837750</v>
          </cell>
          <cell r="J68">
            <v>456250</v>
          </cell>
          <cell r="K68">
            <v>2294000</v>
          </cell>
          <cell r="L68">
            <v>575000</v>
          </cell>
          <cell r="M68">
            <v>575000</v>
          </cell>
          <cell r="N68">
            <v>0</v>
          </cell>
          <cell r="O68">
            <v>0</v>
          </cell>
          <cell r="P68">
            <v>0</v>
          </cell>
          <cell r="Q68">
            <v>1150000</v>
          </cell>
          <cell r="R68">
            <v>41060</v>
          </cell>
          <cell r="S68">
            <v>20530</v>
          </cell>
          <cell r="T68">
            <v>0</v>
          </cell>
        </row>
        <row r="69">
          <cell r="C69" t="str">
            <v>REZA ROMADHONI</v>
          </cell>
          <cell r="D69" t="str">
            <v>Sopir Palembang</v>
          </cell>
          <cell r="E69" t="str">
            <v>MANDIRI</v>
          </cell>
          <cell r="F69" t="str">
            <v>PALEMBANG</v>
          </cell>
          <cell r="G69" t="str">
            <v>1130005480797</v>
          </cell>
          <cell r="H69">
            <v>20</v>
          </cell>
          <cell r="I69">
            <v>1837750</v>
          </cell>
          <cell r="J69">
            <v>456250</v>
          </cell>
          <cell r="K69">
            <v>2294000</v>
          </cell>
          <cell r="L69">
            <v>500000</v>
          </cell>
          <cell r="M69">
            <v>500000</v>
          </cell>
          <cell r="N69">
            <v>0</v>
          </cell>
          <cell r="O69">
            <v>0</v>
          </cell>
          <cell r="P69">
            <v>0</v>
          </cell>
          <cell r="Q69">
            <v>1000000</v>
          </cell>
          <cell r="R69">
            <v>41060</v>
          </cell>
          <cell r="S69">
            <v>20530</v>
          </cell>
          <cell r="T69">
            <v>0</v>
          </cell>
        </row>
        <row r="70">
          <cell r="C70" t="str">
            <v>RIDWAN</v>
          </cell>
          <cell r="D70" t="str">
            <v>Sopir Palembang</v>
          </cell>
          <cell r="E70" t="str">
            <v>MANDIRI</v>
          </cell>
          <cell r="F70" t="str">
            <v>PALEMBANG</v>
          </cell>
          <cell r="G70" t="str">
            <v>1120006944073</v>
          </cell>
          <cell r="H70">
            <v>19</v>
          </cell>
          <cell r="I70">
            <v>1837750</v>
          </cell>
          <cell r="J70">
            <v>456250</v>
          </cell>
          <cell r="K70">
            <v>2294000</v>
          </cell>
          <cell r="L70">
            <v>475000</v>
          </cell>
          <cell r="M70">
            <v>475000</v>
          </cell>
          <cell r="N70">
            <v>0</v>
          </cell>
          <cell r="O70">
            <v>0</v>
          </cell>
          <cell r="P70">
            <v>0</v>
          </cell>
          <cell r="Q70">
            <v>950000</v>
          </cell>
          <cell r="R70">
            <v>41060</v>
          </cell>
          <cell r="S70">
            <v>20530</v>
          </cell>
          <cell r="T70">
            <v>0</v>
          </cell>
        </row>
        <row r="71">
          <cell r="C71" t="str">
            <v>RIO NOFRIAN</v>
          </cell>
          <cell r="D71" t="str">
            <v>Sopir Palembang</v>
          </cell>
          <cell r="E71" t="str">
            <v>MANDIRI</v>
          </cell>
          <cell r="F71" t="str">
            <v>PALEMBANG</v>
          </cell>
          <cell r="G71" t="str">
            <v>9000012618014</v>
          </cell>
          <cell r="H71">
            <v>14</v>
          </cell>
          <cell r="I71">
            <v>1837750</v>
          </cell>
          <cell r="J71">
            <v>456250</v>
          </cell>
          <cell r="K71">
            <v>2294000</v>
          </cell>
          <cell r="L71">
            <v>350000</v>
          </cell>
          <cell r="M71">
            <v>350000</v>
          </cell>
          <cell r="N71">
            <v>0</v>
          </cell>
          <cell r="O71">
            <v>0</v>
          </cell>
          <cell r="P71">
            <v>0</v>
          </cell>
          <cell r="Q71">
            <v>700000</v>
          </cell>
          <cell r="R71">
            <v>41060</v>
          </cell>
          <cell r="S71">
            <v>20530</v>
          </cell>
          <cell r="T71">
            <v>0</v>
          </cell>
        </row>
        <row r="72">
          <cell r="C72" t="str">
            <v>SUPARMAN</v>
          </cell>
          <cell r="D72" t="str">
            <v>Sopir Palembang</v>
          </cell>
          <cell r="E72" t="str">
            <v>MANDIRI</v>
          </cell>
          <cell r="F72" t="str">
            <v>PALEMBANG</v>
          </cell>
          <cell r="G72" t="str">
            <v>1130005470145</v>
          </cell>
          <cell r="H72">
            <v>18</v>
          </cell>
          <cell r="I72">
            <v>1837750</v>
          </cell>
          <cell r="J72">
            <v>456250</v>
          </cell>
          <cell r="K72">
            <v>2294000</v>
          </cell>
          <cell r="L72">
            <v>450000</v>
          </cell>
          <cell r="M72">
            <v>450000</v>
          </cell>
          <cell r="N72">
            <v>0</v>
          </cell>
          <cell r="O72">
            <v>0</v>
          </cell>
          <cell r="P72">
            <v>0</v>
          </cell>
          <cell r="Q72">
            <v>900000</v>
          </cell>
          <cell r="R72">
            <v>41060</v>
          </cell>
          <cell r="S72">
            <v>20530</v>
          </cell>
          <cell r="T72">
            <v>0</v>
          </cell>
        </row>
        <row r="73">
          <cell r="C73" t="str">
            <v>SYAIFUL ANWAR</v>
          </cell>
          <cell r="D73" t="str">
            <v>Sopir Palembang</v>
          </cell>
          <cell r="E73" t="str">
            <v>MANDIRI</v>
          </cell>
          <cell r="F73" t="str">
            <v>PALEMBANG</v>
          </cell>
          <cell r="G73" t="str">
            <v>1130006368843</v>
          </cell>
          <cell r="H73">
            <v>14</v>
          </cell>
          <cell r="I73">
            <v>1837750</v>
          </cell>
          <cell r="J73">
            <v>456250</v>
          </cell>
          <cell r="K73">
            <v>2294000</v>
          </cell>
          <cell r="L73">
            <v>350000</v>
          </cell>
          <cell r="M73">
            <v>350000</v>
          </cell>
          <cell r="N73">
            <v>0</v>
          </cell>
          <cell r="O73">
            <v>0</v>
          </cell>
          <cell r="P73">
            <v>0</v>
          </cell>
          <cell r="Q73">
            <v>700000</v>
          </cell>
          <cell r="R73">
            <v>41060</v>
          </cell>
          <cell r="S73">
            <v>20530</v>
          </cell>
          <cell r="T73">
            <v>0</v>
          </cell>
        </row>
        <row r="74">
          <cell r="C74" t="str">
            <v>SYAIFUL ISMAIL</v>
          </cell>
          <cell r="D74" t="str">
            <v>Sopir Palembang</v>
          </cell>
          <cell r="E74" t="str">
            <v>MANDIRI</v>
          </cell>
          <cell r="F74" t="str">
            <v>PALEMBANG</v>
          </cell>
          <cell r="G74" t="str">
            <v>1130005458017</v>
          </cell>
          <cell r="H74">
            <v>20</v>
          </cell>
          <cell r="I74">
            <v>1837750</v>
          </cell>
          <cell r="J74">
            <v>456250</v>
          </cell>
          <cell r="K74">
            <v>2294000</v>
          </cell>
          <cell r="L74">
            <v>500000</v>
          </cell>
          <cell r="M74">
            <v>500000</v>
          </cell>
          <cell r="N74">
            <v>0</v>
          </cell>
          <cell r="O74">
            <v>0</v>
          </cell>
          <cell r="P74">
            <v>0</v>
          </cell>
          <cell r="Q74">
            <v>1000000</v>
          </cell>
          <cell r="R74">
            <v>41060</v>
          </cell>
          <cell r="S74">
            <v>20530</v>
          </cell>
          <cell r="T74">
            <v>0</v>
          </cell>
        </row>
        <row r="75">
          <cell r="C75" t="str">
            <v>TRI YONO</v>
          </cell>
          <cell r="D75" t="str">
            <v>Sopir Palembang</v>
          </cell>
          <cell r="E75" t="str">
            <v>MANDIRI</v>
          </cell>
          <cell r="F75" t="str">
            <v>PALEMBANG</v>
          </cell>
          <cell r="G75" t="str">
            <v>1120006932094</v>
          </cell>
          <cell r="H75">
            <v>19</v>
          </cell>
          <cell r="I75">
            <v>1837750</v>
          </cell>
          <cell r="J75">
            <v>456250</v>
          </cell>
          <cell r="K75">
            <v>2294000</v>
          </cell>
          <cell r="L75">
            <v>475000</v>
          </cell>
          <cell r="M75">
            <v>475000</v>
          </cell>
          <cell r="N75">
            <v>0</v>
          </cell>
          <cell r="O75">
            <v>0</v>
          </cell>
          <cell r="P75">
            <v>0</v>
          </cell>
          <cell r="Q75">
            <v>950000</v>
          </cell>
          <cell r="R75">
            <v>41060</v>
          </cell>
          <cell r="S75">
            <v>20530</v>
          </cell>
          <cell r="T75">
            <v>0</v>
          </cell>
        </row>
        <row r="76">
          <cell r="C76" t="str">
            <v>USMAN</v>
          </cell>
          <cell r="D76" t="str">
            <v>Sopir Palembang</v>
          </cell>
          <cell r="E76" t="str">
            <v>MANDIRI</v>
          </cell>
          <cell r="F76" t="str">
            <v>PALEMBANG</v>
          </cell>
          <cell r="G76" t="str">
            <v>1130005458272</v>
          </cell>
          <cell r="H76">
            <v>22</v>
          </cell>
          <cell r="I76">
            <v>1837750</v>
          </cell>
          <cell r="J76">
            <v>456250</v>
          </cell>
          <cell r="K76">
            <v>2294000</v>
          </cell>
          <cell r="L76">
            <v>550000</v>
          </cell>
          <cell r="M76">
            <v>550000</v>
          </cell>
          <cell r="N76">
            <v>0</v>
          </cell>
          <cell r="O76">
            <v>0</v>
          </cell>
          <cell r="P76">
            <v>0</v>
          </cell>
          <cell r="Q76">
            <v>1100000</v>
          </cell>
          <cell r="R76">
            <v>41060</v>
          </cell>
          <cell r="S76">
            <v>20530</v>
          </cell>
          <cell r="T76">
            <v>0</v>
          </cell>
        </row>
        <row r="77">
          <cell r="C77" t="str">
            <v>YAYANG ARIFIN</v>
          </cell>
          <cell r="D77" t="str">
            <v>Sopir Palembang</v>
          </cell>
          <cell r="E77" t="str">
            <v>MANDIRI</v>
          </cell>
          <cell r="F77" t="str">
            <v>PALEMBANG</v>
          </cell>
          <cell r="G77" t="str">
            <v>1130005606045</v>
          </cell>
          <cell r="H77">
            <v>23</v>
          </cell>
          <cell r="I77">
            <v>1837750</v>
          </cell>
          <cell r="J77">
            <v>456250</v>
          </cell>
          <cell r="K77">
            <v>2294000</v>
          </cell>
          <cell r="L77">
            <v>575000</v>
          </cell>
          <cell r="M77">
            <v>575000</v>
          </cell>
          <cell r="N77">
            <v>0</v>
          </cell>
          <cell r="O77">
            <v>0</v>
          </cell>
          <cell r="P77">
            <v>0</v>
          </cell>
          <cell r="Q77">
            <v>1150000</v>
          </cell>
          <cell r="R77">
            <v>41060</v>
          </cell>
          <cell r="S77">
            <v>20530</v>
          </cell>
          <cell r="T77">
            <v>0</v>
          </cell>
        </row>
        <row r="78">
          <cell r="C78" t="str">
            <v>YUSNI</v>
          </cell>
          <cell r="D78" t="str">
            <v>Sopir Palembang</v>
          </cell>
          <cell r="E78" t="str">
            <v>MANDIRI</v>
          </cell>
          <cell r="F78" t="str">
            <v>PALEMBANG</v>
          </cell>
          <cell r="G78" t="str">
            <v>1120010905482</v>
          </cell>
          <cell r="H78">
            <v>6</v>
          </cell>
          <cell r="I78">
            <v>1837750</v>
          </cell>
          <cell r="J78">
            <v>456250</v>
          </cell>
          <cell r="K78">
            <v>2294000</v>
          </cell>
          <cell r="L78">
            <v>150000</v>
          </cell>
          <cell r="M78">
            <v>150000</v>
          </cell>
          <cell r="N78">
            <v>0</v>
          </cell>
          <cell r="O78">
            <v>0</v>
          </cell>
          <cell r="P78">
            <v>0</v>
          </cell>
          <cell r="Q78">
            <v>300000</v>
          </cell>
          <cell r="R78">
            <v>41060</v>
          </cell>
          <cell r="S78">
            <v>20530</v>
          </cell>
          <cell r="T78">
            <v>0</v>
          </cell>
        </row>
        <row r="79">
          <cell r="C79" t="str">
            <v>ZULYANI</v>
          </cell>
          <cell r="D79" t="str">
            <v>Sopir Palembang</v>
          </cell>
          <cell r="E79" t="str">
            <v>MANDIRI</v>
          </cell>
          <cell r="F79" t="str">
            <v>PALEMBANG</v>
          </cell>
          <cell r="G79" t="str">
            <v>1130005458314</v>
          </cell>
          <cell r="H79">
            <v>19</v>
          </cell>
          <cell r="I79">
            <v>1837750</v>
          </cell>
          <cell r="J79">
            <v>456250</v>
          </cell>
          <cell r="K79">
            <v>2294000</v>
          </cell>
          <cell r="L79">
            <v>475000</v>
          </cell>
          <cell r="M79">
            <v>475000</v>
          </cell>
          <cell r="N79">
            <v>0</v>
          </cell>
          <cell r="O79">
            <v>0</v>
          </cell>
          <cell r="P79">
            <v>0</v>
          </cell>
          <cell r="Q79">
            <v>950000</v>
          </cell>
          <cell r="R79">
            <v>41060</v>
          </cell>
          <cell r="S79">
            <v>20530</v>
          </cell>
          <cell r="T79">
            <v>0</v>
          </cell>
        </row>
        <row r="80">
          <cell r="C80" t="str">
            <v>IBRONI HADI</v>
          </cell>
          <cell r="D80" t="str">
            <v>Sopir Palembang</v>
          </cell>
          <cell r="E80" t="str">
            <v>MANDIRI</v>
          </cell>
          <cell r="F80" t="str">
            <v>PALEMBANG</v>
          </cell>
          <cell r="G80" t="str">
            <v>9000017255317</v>
          </cell>
          <cell r="H80">
            <v>19</v>
          </cell>
          <cell r="I80">
            <v>1837750</v>
          </cell>
          <cell r="J80">
            <v>456250</v>
          </cell>
          <cell r="K80">
            <v>2294000</v>
          </cell>
          <cell r="L80">
            <v>475000</v>
          </cell>
          <cell r="M80">
            <v>475000</v>
          </cell>
          <cell r="N80">
            <v>0</v>
          </cell>
          <cell r="O80">
            <v>0</v>
          </cell>
          <cell r="P80">
            <v>0</v>
          </cell>
          <cell r="Q80">
            <v>950000</v>
          </cell>
          <cell r="R80">
            <v>41060</v>
          </cell>
          <cell r="S80">
            <v>20530</v>
          </cell>
          <cell r="T80">
            <v>0</v>
          </cell>
        </row>
        <row r="81">
          <cell r="C81" t="str">
            <v>MISRAN MULYADI</v>
          </cell>
          <cell r="D81" t="str">
            <v>Sopir Palembang</v>
          </cell>
          <cell r="E81" t="str">
            <v>MANDIRI</v>
          </cell>
          <cell r="F81" t="str">
            <v>PALEMBANG</v>
          </cell>
          <cell r="G81" t="str">
            <v>9000012616257</v>
          </cell>
          <cell r="H81">
            <v>6</v>
          </cell>
          <cell r="I81">
            <v>1837750</v>
          </cell>
          <cell r="J81">
            <v>456250</v>
          </cell>
          <cell r="K81">
            <v>2294000</v>
          </cell>
          <cell r="L81">
            <v>150000</v>
          </cell>
          <cell r="M81">
            <v>150000</v>
          </cell>
          <cell r="N81">
            <v>0</v>
          </cell>
          <cell r="O81">
            <v>0</v>
          </cell>
          <cell r="P81">
            <v>0</v>
          </cell>
          <cell r="Q81">
            <v>300000</v>
          </cell>
          <cell r="R81">
            <v>41060</v>
          </cell>
          <cell r="S81">
            <v>20530</v>
          </cell>
          <cell r="T81">
            <v>0</v>
          </cell>
        </row>
        <row r="82">
          <cell r="C82" t="str">
            <v>DIDIK SOLIHIN</v>
          </cell>
          <cell r="D82" t="str">
            <v>Sopir Palembang</v>
          </cell>
          <cell r="E82" t="str">
            <v>MANDIRI</v>
          </cell>
          <cell r="F82" t="str">
            <v>PALEMBANG</v>
          </cell>
          <cell r="G82" t="str">
            <v>1120006879444</v>
          </cell>
          <cell r="H82">
            <v>18</v>
          </cell>
          <cell r="I82">
            <v>1837750</v>
          </cell>
          <cell r="J82">
            <v>456250</v>
          </cell>
          <cell r="K82">
            <v>2294000</v>
          </cell>
          <cell r="L82">
            <v>450000</v>
          </cell>
          <cell r="M82">
            <v>360000</v>
          </cell>
          <cell r="N82">
            <v>0</v>
          </cell>
          <cell r="O82">
            <v>0</v>
          </cell>
          <cell r="P82">
            <v>0</v>
          </cell>
          <cell r="Q82">
            <v>810000</v>
          </cell>
          <cell r="R82">
            <v>41060</v>
          </cell>
          <cell r="S82">
            <v>20530</v>
          </cell>
          <cell r="T82">
            <v>0</v>
          </cell>
        </row>
        <row r="83">
          <cell r="C83" t="str">
            <v>UMAR HADI</v>
          </cell>
          <cell r="D83" t="str">
            <v>Sopir Palembang</v>
          </cell>
          <cell r="E83" t="str">
            <v>MANDIRI</v>
          </cell>
          <cell r="F83" t="str">
            <v>PALEMBANG</v>
          </cell>
          <cell r="G83" t="str">
            <v>1130006191450</v>
          </cell>
          <cell r="H83">
            <v>20</v>
          </cell>
          <cell r="I83">
            <v>1837750</v>
          </cell>
          <cell r="J83">
            <v>456250</v>
          </cell>
          <cell r="K83">
            <v>2294000</v>
          </cell>
          <cell r="L83">
            <v>500000</v>
          </cell>
          <cell r="M83">
            <v>400000</v>
          </cell>
          <cell r="N83">
            <v>0</v>
          </cell>
          <cell r="O83">
            <v>0</v>
          </cell>
          <cell r="P83">
            <v>0</v>
          </cell>
          <cell r="Q83">
            <v>900000</v>
          </cell>
          <cell r="R83">
            <v>41060</v>
          </cell>
          <cell r="S83">
            <v>20530</v>
          </cell>
          <cell r="T83">
            <v>0</v>
          </cell>
        </row>
        <row r="84">
          <cell r="C84" t="str">
            <v>RIFAT DANIEL</v>
          </cell>
          <cell r="D84" t="str">
            <v>Sopir Palembang</v>
          </cell>
          <cell r="E84" t="str">
            <v>MANDIRI</v>
          </cell>
          <cell r="F84" t="str">
            <v>PALEMBANG</v>
          </cell>
          <cell r="G84" t="str">
            <v>1130007473303</v>
          </cell>
          <cell r="H84">
            <v>15</v>
          </cell>
          <cell r="I84">
            <v>1837750</v>
          </cell>
          <cell r="J84">
            <v>456250</v>
          </cell>
          <cell r="K84">
            <v>2294000</v>
          </cell>
          <cell r="L84">
            <v>375000</v>
          </cell>
          <cell r="M84">
            <v>300000</v>
          </cell>
          <cell r="N84">
            <v>0</v>
          </cell>
          <cell r="O84">
            <v>0</v>
          </cell>
          <cell r="P84">
            <v>0</v>
          </cell>
          <cell r="Q84">
            <v>675000</v>
          </cell>
          <cell r="R84">
            <v>41060</v>
          </cell>
          <cell r="S84">
            <v>20530</v>
          </cell>
          <cell r="T84">
            <v>0</v>
          </cell>
        </row>
        <row r="85">
          <cell r="C85" t="str">
            <v>MULYADI</v>
          </cell>
          <cell r="D85" t="str">
            <v>Sopir Palembang</v>
          </cell>
          <cell r="E85" t="str">
            <v>MANDIRI</v>
          </cell>
          <cell r="F85" t="str">
            <v>PALEMBANG</v>
          </cell>
          <cell r="G85" t="str">
            <v>9000014617915</v>
          </cell>
          <cell r="H85">
            <v>22</v>
          </cell>
          <cell r="I85">
            <v>1837750</v>
          </cell>
          <cell r="J85">
            <v>456250</v>
          </cell>
          <cell r="K85">
            <v>2294000</v>
          </cell>
          <cell r="L85">
            <v>550000</v>
          </cell>
          <cell r="M85">
            <v>440000</v>
          </cell>
          <cell r="N85">
            <v>0</v>
          </cell>
          <cell r="O85">
            <v>0</v>
          </cell>
          <cell r="P85">
            <v>0</v>
          </cell>
          <cell r="Q85">
            <v>990000</v>
          </cell>
          <cell r="R85">
            <v>41060</v>
          </cell>
          <cell r="S85">
            <v>20530</v>
          </cell>
          <cell r="T85">
            <v>0</v>
          </cell>
        </row>
        <row r="86">
          <cell r="C86" t="str">
            <v>NGADIONO</v>
          </cell>
          <cell r="D86" t="str">
            <v>Sopir Palembang</v>
          </cell>
          <cell r="E86" t="str">
            <v>MANDIRI</v>
          </cell>
          <cell r="F86" t="str">
            <v>PALEMBANG</v>
          </cell>
          <cell r="G86" t="str">
            <v>1120006926070</v>
          </cell>
          <cell r="H86">
            <v>16</v>
          </cell>
          <cell r="I86">
            <v>1837750</v>
          </cell>
          <cell r="J86">
            <v>456250</v>
          </cell>
          <cell r="K86">
            <v>2294000</v>
          </cell>
          <cell r="L86">
            <v>400000</v>
          </cell>
          <cell r="M86">
            <v>320000</v>
          </cell>
          <cell r="N86">
            <v>0</v>
          </cell>
          <cell r="O86">
            <v>0</v>
          </cell>
          <cell r="P86">
            <v>0</v>
          </cell>
          <cell r="Q86">
            <v>720000</v>
          </cell>
          <cell r="R86">
            <v>41060</v>
          </cell>
          <cell r="S86">
            <v>20530</v>
          </cell>
          <cell r="T86">
            <v>0</v>
          </cell>
        </row>
        <row r="87">
          <cell r="C87" t="str">
            <v>MUSLIMIN</v>
          </cell>
          <cell r="D87" t="str">
            <v>Kernet Palembang</v>
          </cell>
          <cell r="E87" t="str">
            <v>MANDIRI</v>
          </cell>
          <cell r="F87" t="str">
            <v>PALEMBANG</v>
          </cell>
          <cell r="G87" t="str">
            <v>1130006240455</v>
          </cell>
          <cell r="H87">
            <v>12</v>
          </cell>
          <cell r="I87">
            <v>1837750</v>
          </cell>
          <cell r="J87">
            <v>456250</v>
          </cell>
          <cell r="K87">
            <v>2294000</v>
          </cell>
          <cell r="L87">
            <v>0</v>
          </cell>
          <cell r="M87">
            <v>240000</v>
          </cell>
          <cell r="N87">
            <v>0</v>
          </cell>
          <cell r="O87">
            <v>0</v>
          </cell>
          <cell r="P87">
            <v>0</v>
          </cell>
          <cell r="Q87">
            <v>240000</v>
          </cell>
          <cell r="R87">
            <v>41060</v>
          </cell>
          <cell r="S87">
            <v>20530</v>
          </cell>
          <cell r="T87">
            <v>0</v>
          </cell>
        </row>
        <row r="88">
          <cell r="C88" t="str">
            <v>SAMRUN</v>
          </cell>
          <cell r="D88" t="str">
            <v>Kernet Palembang</v>
          </cell>
          <cell r="E88" t="str">
            <v>MANDIRI</v>
          </cell>
          <cell r="F88" t="str">
            <v>PALEMBANG</v>
          </cell>
          <cell r="G88" t="str">
            <v>9000017998932</v>
          </cell>
          <cell r="H88">
            <v>12</v>
          </cell>
          <cell r="I88">
            <v>1837750</v>
          </cell>
          <cell r="J88">
            <v>456250</v>
          </cell>
          <cell r="K88">
            <v>2294000</v>
          </cell>
          <cell r="L88">
            <v>0</v>
          </cell>
          <cell r="M88">
            <v>240000</v>
          </cell>
          <cell r="N88">
            <v>0</v>
          </cell>
          <cell r="O88">
            <v>0</v>
          </cell>
          <cell r="P88">
            <v>0</v>
          </cell>
          <cell r="Q88">
            <v>240000</v>
          </cell>
          <cell r="R88">
            <v>41060</v>
          </cell>
          <cell r="S88">
            <v>20530</v>
          </cell>
          <cell r="T88">
            <v>0</v>
          </cell>
        </row>
        <row r="89">
          <cell r="C89" t="str">
            <v>HIDAYAT</v>
          </cell>
          <cell r="D89" t="str">
            <v>Kernet Palembang</v>
          </cell>
          <cell r="E89" t="str">
            <v>MANDIRI</v>
          </cell>
          <cell r="F89" t="str">
            <v>PALEMBANG</v>
          </cell>
          <cell r="G89" t="str">
            <v>9000009335408</v>
          </cell>
          <cell r="H89">
            <v>20</v>
          </cell>
          <cell r="I89">
            <v>1837750</v>
          </cell>
          <cell r="J89">
            <v>456250</v>
          </cell>
          <cell r="K89">
            <v>2294000</v>
          </cell>
          <cell r="L89">
            <v>0</v>
          </cell>
          <cell r="M89">
            <v>400000</v>
          </cell>
          <cell r="N89">
            <v>0</v>
          </cell>
          <cell r="O89">
            <v>0</v>
          </cell>
          <cell r="P89">
            <v>0</v>
          </cell>
          <cell r="Q89">
            <v>400000</v>
          </cell>
          <cell r="R89">
            <v>41060</v>
          </cell>
          <cell r="S89">
            <v>20530</v>
          </cell>
          <cell r="T89">
            <v>0</v>
          </cell>
        </row>
        <row r="90">
          <cell r="C90" t="str">
            <v>AMRI</v>
          </cell>
          <cell r="D90" t="str">
            <v>Kernet Palembang</v>
          </cell>
          <cell r="E90" t="str">
            <v>MANDIRI</v>
          </cell>
          <cell r="F90" t="str">
            <v>PALEMBANG</v>
          </cell>
          <cell r="G90" t="str">
            <v>9000009616260</v>
          </cell>
          <cell r="H90">
            <v>11</v>
          </cell>
          <cell r="I90">
            <v>1837750</v>
          </cell>
          <cell r="J90">
            <v>456250</v>
          </cell>
          <cell r="K90">
            <v>2294000</v>
          </cell>
          <cell r="L90">
            <v>0</v>
          </cell>
          <cell r="M90">
            <v>220000</v>
          </cell>
          <cell r="N90">
            <v>0</v>
          </cell>
          <cell r="O90">
            <v>0</v>
          </cell>
          <cell r="P90">
            <v>0</v>
          </cell>
          <cell r="Q90">
            <v>220000</v>
          </cell>
          <cell r="R90">
            <v>41060</v>
          </cell>
          <cell r="S90">
            <v>20530</v>
          </cell>
          <cell r="T90">
            <v>0</v>
          </cell>
        </row>
        <row r="91">
          <cell r="C91" t="str">
            <v>AIDIL FITRI</v>
          </cell>
          <cell r="D91" t="str">
            <v>Sopir Palembang</v>
          </cell>
          <cell r="E91" t="str">
            <v>MANDIRI</v>
          </cell>
          <cell r="F91" t="str">
            <v>PALEMBANG</v>
          </cell>
          <cell r="G91" t="str">
            <v>9000009612954</v>
          </cell>
          <cell r="H91">
            <v>11</v>
          </cell>
          <cell r="I91">
            <v>1837750</v>
          </cell>
          <cell r="J91">
            <v>456250</v>
          </cell>
          <cell r="K91">
            <v>2294000</v>
          </cell>
          <cell r="L91">
            <v>275000</v>
          </cell>
          <cell r="M91">
            <v>220000</v>
          </cell>
          <cell r="N91">
            <v>0</v>
          </cell>
          <cell r="O91">
            <v>0</v>
          </cell>
          <cell r="P91">
            <v>0</v>
          </cell>
          <cell r="Q91">
            <v>495000</v>
          </cell>
          <cell r="R91">
            <v>41060</v>
          </cell>
          <cell r="S91">
            <v>20530</v>
          </cell>
          <cell r="T91">
            <v>1000000</v>
          </cell>
        </row>
        <row r="93">
          <cell r="C93" t="str">
            <v>A.HADI</v>
          </cell>
          <cell r="D93" t="str">
            <v>Kernet Palembang</v>
          </cell>
          <cell r="E93" t="str">
            <v>MANDIRI</v>
          </cell>
          <cell r="F93" t="str">
            <v>PALEMBANG</v>
          </cell>
          <cell r="G93" t="str">
            <v>9000009616377</v>
          </cell>
          <cell r="H93">
            <v>9</v>
          </cell>
          <cell r="I93">
            <v>1837750</v>
          </cell>
          <cell r="J93">
            <v>456250</v>
          </cell>
          <cell r="K93">
            <v>2294000</v>
          </cell>
          <cell r="L93">
            <v>0</v>
          </cell>
          <cell r="M93">
            <v>180000</v>
          </cell>
          <cell r="N93">
            <v>0</v>
          </cell>
          <cell r="O93">
            <v>0</v>
          </cell>
          <cell r="P93">
            <v>0</v>
          </cell>
          <cell r="Q93">
            <v>180000</v>
          </cell>
          <cell r="R93">
            <v>41060</v>
          </cell>
          <cell r="S93">
            <v>20530</v>
          </cell>
          <cell r="T93">
            <v>0</v>
          </cell>
        </row>
        <row r="94">
          <cell r="C94" t="str">
            <v>ADI SUSANTO</v>
          </cell>
          <cell r="D94" t="str">
            <v>Kernet Palembang</v>
          </cell>
          <cell r="E94" t="str">
            <v>MANDIRI</v>
          </cell>
          <cell r="F94" t="str">
            <v>PALEMBANG</v>
          </cell>
          <cell r="G94" t="str">
            <v>1120009957171</v>
          </cell>
          <cell r="H94">
            <v>12</v>
          </cell>
          <cell r="I94">
            <v>1837750</v>
          </cell>
          <cell r="J94">
            <v>456250</v>
          </cell>
          <cell r="K94">
            <v>2294000</v>
          </cell>
          <cell r="L94">
            <v>0</v>
          </cell>
          <cell r="M94">
            <v>240000</v>
          </cell>
          <cell r="N94">
            <v>0</v>
          </cell>
          <cell r="O94">
            <v>0</v>
          </cell>
          <cell r="P94">
            <v>0</v>
          </cell>
          <cell r="Q94">
            <v>240000</v>
          </cell>
          <cell r="R94">
            <v>41060</v>
          </cell>
          <cell r="S94">
            <v>20530</v>
          </cell>
          <cell r="T94">
            <v>0</v>
          </cell>
        </row>
        <row r="95">
          <cell r="C95" t="str">
            <v>ANDRI JUNIANTO</v>
          </cell>
          <cell r="D95" t="str">
            <v>Kernet Palembang</v>
          </cell>
          <cell r="E95" t="str">
            <v>MANDIRI</v>
          </cell>
          <cell r="F95" t="str">
            <v>PALEMBANG</v>
          </cell>
          <cell r="G95" t="str">
            <v>9000020506086</v>
          </cell>
          <cell r="H95">
            <v>13</v>
          </cell>
          <cell r="I95">
            <v>1837750</v>
          </cell>
          <cell r="J95">
            <v>456250</v>
          </cell>
          <cell r="K95">
            <v>2294000</v>
          </cell>
          <cell r="L95">
            <v>0</v>
          </cell>
          <cell r="M95">
            <v>260000</v>
          </cell>
          <cell r="N95">
            <v>0</v>
          </cell>
          <cell r="O95">
            <v>0</v>
          </cell>
          <cell r="P95">
            <v>0</v>
          </cell>
          <cell r="Q95">
            <v>260000</v>
          </cell>
          <cell r="R95">
            <v>41060</v>
          </cell>
          <cell r="S95">
            <v>20530</v>
          </cell>
          <cell r="T95">
            <v>0</v>
          </cell>
        </row>
        <row r="96">
          <cell r="C96" t="str">
            <v>ANWAR</v>
          </cell>
          <cell r="D96" t="str">
            <v>Kernet Palembang</v>
          </cell>
          <cell r="E96" t="str">
            <v>MANDIRI</v>
          </cell>
          <cell r="F96" t="str">
            <v>PALEMBANG</v>
          </cell>
          <cell r="G96" t="str">
            <v>1130005458710</v>
          </cell>
          <cell r="H96">
            <v>9</v>
          </cell>
          <cell r="I96">
            <v>1837750</v>
          </cell>
          <cell r="J96">
            <v>456250</v>
          </cell>
          <cell r="K96">
            <v>2294000</v>
          </cell>
          <cell r="L96">
            <v>0</v>
          </cell>
          <cell r="M96">
            <v>180000</v>
          </cell>
          <cell r="N96">
            <v>0</v>
          </cell>
          <cell r="O96">
            <v>0</v>
          </cell>
          <cell r="P96">
            <v>0</v>
          </cell>
          <cell r="Q96">
            <v>180000</v>
          </cell>
          <cell r="R96">
            <v>41060</v>
          </cell>
          <cell r="S96">
            <v>20530</v>
          </cell>
          <cell r="T96">
            <v>0</v>
          </cell>
        </row>
        <row r="97">
          <cell r="C97" t="str">
            <v>ARISANDI ISWANTO</v>
          </cell>
          <cell r="D97" t="str">
            <v>Kernet Palembang</v>
          </cell>
          <cell r="E97" t="str">
            <v>MANDIRI</v>
          </cell>
          <cell r="F97" t="str">
            <v>PALEMBANG</v>
          </cell>
          <cell r="G97" t="str">
            <v>9000007895908</v>
          </cell>
          <cell r="H97">
            <v>20</v>
          </cell>
          <cell r="I97">
            <v>1837750</v>
          </cell>
          <cell r="J97">
            <v>456250</v>
          </cell>
          <cell r="K97">
            <v>2294000</v>
          </cell>
          <cell r="L97">
            <v>0</v>
          </cell>
          <cell r="M97">
            <v>400000</v>
          </cell>
          <cell r="N97">
            <v>0</v>
          </cell>
          <cell r="O97">
            <v>0</v>
          </cell>
          <cell r="P97">
            <v>0</v>
          </cell>
          <cell r="Q97">
            <v>400000</v>
          </cell>
          <cell r="R97">
            <v>41060</v>
          </cell>
          <cell r="S97">
            <v>20530</v>
          </cell>
          <cell r="T97">
            <v>0</v>
          </cell>
        </row>
        <row r="98">
          <cell r="C98" t="str">
            <v>BAHRUDIN APRIYANTO</v>
          </cell>
          <cell r="D98" t="str">
            <v>Kernet Palembang</v>
          </cell>
          <cell r="E98" t="str">
            <v>MANDIRI</v>
          </cell>
          <cell r="F98" t="str">
            <v>PALEMBANG</v>
          </cell>
          <cell r="G98" t="str">
            <v>1130005462506</v>
          </cell>
          <cell r="H98">
            <v>10</v>
          </cell>
          <cell r="I98">
            <v>1837750</v>
          </cell>
          <cell r="J98">
            <v>456250</v>
          </cell>
          <cell r="K98">
            <v>2294000</v>
          </cell>
          <cell r="L98">
            <v>0</v>
          </cell>
          <cell r="M98">
            <v>200000</v>
          </cell>
          <cell r="N98">
            <v>0</v>
          </cell>
          <cell r="O98">
            <v>0</v>
          </cell>
          <cell r="P98">
            <v>0</v>
          </cell>
          <cell r="Q98">
            <v>200000</v>
          </cell>
          <cell r="R98">
            <v>41060</v>
          </cell>
          <cell r="S98">
            <v>20530</v>
          </cell>
          <cell r="T98">
            <v>0</v>
          </cell>
        </row>
        <row r="99">
          <cell r="C99" t="str">
            <v>CHANDRA NATA WIJAYA</v>
          </cell>
          <cell r="D99" t="str">
            <v>Kernet Palembang</v>
          </cell>
          <cell r="E99" t="str">
            <v>MANDIRI</v>
          </cell>
          <cell r="F99" t="str">
            <v>PALEMBANG</v>
          </cell>
          <cell r="G99" t="str">
            <v>1120010449606</v>
          </cell>
          <cell r="H99">
            <v>10</v>
          </cell>
          <cell r="I99">
            <v>1837750</v>
          </cell>
          <cell r="J99">
            <v>456250</v>
          </cell>
          <cell r="K99">
            <v>2294000</v>
          </cell>
          <cell r="L99">
            <v>0</v>
          </cell>
          <cell r="M99">
            <v>200000</v>
          </cell>
          <cell r="N99">
            <v>0</v>
          </cell>
          <cell r="O99">
            <v>0</v>
          </cell>
          <cell r="P99">
            <v>0</v>
          </cell>
          <cell r="Q99">
            <v>200000</v>
          </cell>
          <cell r="R99">
            <v>41060</v>
          </cell>
          <cell r="S99">
            <v>20530</v>
          </cell>
          <cell r="T99">
            <v>500000</v>
          </cell>
        </row>
        <row r="100">
          <cell r="C100" t="str">
            <v>DARIFUL AMILIN</v>
          </cell>
          <cell r="D100" t="str">
            <v>Kernet Palembang</v>
          </cell>
          <cell r="E100" t="str">
            <v>MANDIRI</v>
          </cell>
          <cell r="F100" t="str">
            <v>PALEMBANG</v>
          </cell>
          <cell r="G100" t="str">
            <v>1120010450760</v>
          </cell>
          <cell r="H100">
            <v>11</v>
          </cell>
          <cell r="I100">
            <v>1837750</v>
          </cell>
          <cell r="J100">
            <v>456250</v>
          </cell>
          <cell r="K100">
            <v>2294000</v>
          </cell>
          <cell r="L100">
            <v>0</v>
          </cell>
          <cell r="M100">
            <v>220000</v>
          </cell>
          <cell r="N100">
            <v>0</v>
          </cell>
          <cell r="O100">
            <v>0</v>
          </cell>
          <cell r="P100">
            <v>0</v>
          </cell>
          <cell r="Q100">
            <v>220000</v>
          </cell>
          <cell r="R100">
            <v>41060</v>
          </cell>
          <cell r="S100">
            <v>20530</v>
          </cell>
          <cell r="T100">
            <v>0</v>
          </cell>
        </row>
        <row r="101">
          <cell r="C101" t="str">
            <v>DAVID YULIANSYAH</v>
          </cell>
          <cell r="D101" t="str">
            <v>Kernet Palembang</v>
          </cell>
          <cell r="E101" t="str">
            <v>MANDIRI</v>
          </cell>
          <cell r="F101" t="str">
            <v>PALEMBANG</v>
          </cell>
          <cell r="G101" t="str">
            <v>1120006925742</v>
          </cell>
          <cell r="H101">
            <v>9</v>
          </cell>
          <cell r="I101">
            <v>1837750</v>
          </cell>
          <cell r="J101">
            <v>456250</v>
          </cell>
          <cell r="K101">
            <v>2294000</v>
          </cell>
          <cell r="L101">
            <v>0</v>
          </cell>
          <cell r="M101">
            <v>180000</v>
          </cell>
          <cell r="N101">
            <v>0</v>
          </cell>
          <cell r="O101">
            <v>0</v>
          </cell>
          <cell r="P101">
            <v>0</v>
          </cell>
          <cell r="Q101">
            <v>180000</v>
          </cell>
          <cell r="R101">
            <v>41060</v>
          </cell>
          <cell r="S101">
            <v>20530</v>
          </cell>
          <cell r="T101">
            <v>0</v>
          </cell>
        </row>
        <row r="102">
          <cell r="C102" t="str">
            <v>DEDI PRIYONO</v>
          </cell>
          <cell r="D102" t="str">
            <v>Kernet Palembang</v>
          </cell>
          <cell r="E102" t="str">
            <v>MANDIRI</v>
          </cell>
          <cell r="F102" t="str">
            <v>PALEMBANG</v>
          </cell>
          <cell r="G102" t="str">
            <v>9000020497948</v>
          </cell>
          <cell r="H102">
            <v>10</v>
          </cell>
          <cell r="I102">
            <v>1837750</v>
          </cell>
          <cell r="J102">
            <v>456250</v>
          </cell>
          <cell r="K102">
            <v>2294000</v>
          </cell>
          <cell r="L102">
            <v>0</v>
          </cell>
          <cell r="M102">
            <v>200000</v>
          </cell>
          <cell r="N102">
            <v>0</v>
          </cell>
          <cell r="O102">
            <v>0</v>
          </cell>
          <cell r="P102">
            <v>0</v>
          </cell>
          <cell r="Q102">
            <v>200000</v>
          </cell>
          <cell r="R102">
            <v>41060</v>
          </cell>
          <cell r="S102">
            <v>20530</v>
          </cell>
          <cell r="T102">
            <v>0</v>
          </cell>
        </row>
        <row r="103">
          <cell r="C103" t="str">
            <v>DEDI SUDIRMAN</v>
          </cell>
          <cell r="D103" t="str">
            <v>Kernet Palembang</v>
          </cell>
          <cell r="E103" t="str">
            <v>MANDIRI</v>
          </cell>
          <cell r="F103" t="str">
            <v>PALEMBANG</v>
          </cell>
          <cell r="G103" t="str">
            <v>1120010430366</v>
          </cell>
          <cell r="H103">
            <v>11</v>
          </cell>
          <cell r="I103">
            <v>1837750</v>
          </cell>
          <cell r="J103">
            <v>456250</v>
          </cell>
          <cell r="K103">
            <v>2294000</v>
          </cell>
          <cell r="L103">
            <v>0</v>
          </cell>
          <cell r="M103">
            <v>220000</v>
          </cell>
          <cell r="N103">
            <v>0</v>
          </cell>
          <cell r="O103">
            <v>0</v>
          </cell>
          <cell r="P103">
            <v>0</v>
          </cell>
          <cell r="Q103">
            <v>220000</v>
          </cell>
          <cell r="R103">
            <v>41060</v>
          </cell>
          <cell r="S103">
            <v>20530</v>
          </cell>
        </row>
        <row r="104">
          <cell r="C104" t="str">
            <v>FAJRIANSYAH</v>
          </cell>
          <cell r="D104" t="str">
            <v>Kernet Palembang</v>
          </cell>
          <cell r="E104" t="str">
            <v>MANDIRI</v>
          </cell>
          <cell r="F104" t="str">
            <v>PALEMBANG</v>
          </cell>
          <cell r="G104" t="str">
            <v>1130006347599</v>
          </cell>
          <cell r="H104">
            <v>13</v>
          </cell>
          <cell r="I104">
            <v>1837750</v>
          </cell>
          <cell r="J104">
            <v>456250</v>
          </cell>
          <cell r="K104">
            <v>2294000</v>
          </cell>
          <cell r="L104">
            <v>0</v>
          </cell>
          <cell r="M104">
            <v>260000</v>
          </cell>
          <cell r="N104">
            <v>0</v>
          </cell>
          <cell r="O104">
            <v>0</v>
          </cell>
          <cell r="P104">
            <v>0</v>
          </cell>
          <cell r="Q104">
            <v>260000</v>
          </cell>
          <cell r="R104">
            <v>41060</v>
          </cell>
          <cell r="S104">
            <v>20530</v>
          </cell>
        </row>
        <row r="105">
          <cell r="C105" t="str">
            <v>FATRA APRIANDI</v>
          </cell>
          <cell r="D105" t="str">
            <v>Kernet Palembang</v>
          </cell>
          <cell r="E105" t="str">
            <v>MANDIRI</v>
          </cell>
          <cell r="F105" t="str">
            <v>PALEMBANG</v>
          </cell>
          <cell r="G105" t="str">
            <v>1120011000267</v>
          </cell>
          <cell r="H105">
            <v>11</v>
          </cell>
          <cell r="I105">
            <v>1837750</v>
          </cell>
          <cell r="J105">
            <v>456250</v>
          </cell>
          <cell r="K105">
            <v>2294000</v>
          </cell>
          <cell r="L105">
            <v>0</v>
          </cell>
          <cell r="M105">
            <v>220000</v>
          </cell>
          <cell r="N105">
            <v>0</v>
          </cell>
          <cell r="O105">
            <v>0</v>
          </cell>
          <cell r="P105">
            <v>0</v>
          </cell>
          <cell r="Q105">
            <v>220000</v>
          </cell>
          <cell r="R105">
            <v>41060</v>
          </cell>
          <cell r="S105">
            <v>20530</v>
          </cell>
          <cell r="T105">
            <v>0</v>
          </cell>
        </row>
        <row r="106">
          <cell r="C106" t="str">
            <v>HAIRUL ANWAR</v>
          </cell>
          <cell r="D106" t="str">
            <v>Kernet Palembang</v>
          </cell>
          <cell r="E106" t="str">
            <v>MANDIRI</v>
          </cell>
          <cell r="F106" t="str">
            <v>PALEMBANG</v>
          </cell>
          <cell r="G106" t="str">
            <v>9000008396179</v>
          </cell>
          <cell r="H106">
            <v>20</v>
          </cell>
          <cell r="I106">
            <v>1837750</v>
          </cell>
          <cell r="J106">
            <v>456250</v>
          </cell>
          <cell r="K106">
            <v>2294000</v>
          </cell>
          <cell r="L106">
            <v>0</v>
          </cell>
          <cell r="M106">
            <v>400000</v>
          </cell>
          <cell r="N106">
            <v>0</v>
          </cell>
          <cell r="O106">
            <v>0</v>
          </cell>
          <cell r="P106">
            <v>0</v>
          </cell>
          <cell r="Q106">
            <v>400000</v>
          </cell>
          <cell r="R106">
            <v>41060</v>
          </cell>
          <cell r="S106">
            <v>20530</v>
          </cell>
          <cell r="T106">
            <v>0</v>
          </cell>
        </row>
        <row r="107">
          <cell r="C107" t="str">
            <v>ILHAM FADLI</v>
          </cell>
          <cell r="D107" t="str">
            <v>Kernet Palembang</v>
          </cell>
          <cell r="E107" t="str">
            <v>MANDIRI</v>
          </cell>
          <cell r="F107" t="str">
            <v>PALEMBANG</v>
          </cell>
          <cell r="G107" t="str">
            <v>9000022928585</v>
          </cell>
          <cell r="H107">
            <v>11</v>
          </cell>
          <cell r="I107">
            <v>1837750</v>
          </cell>
          <cell r="J107">
            <v>456250</v>
          </cell>
          <cell r="K107">
            <v>2294000</v>
          </cell>
          <cell r="L107">
            <v>0</v>
          </cell>
          <cell r="M107">
            <v>220000</v>
          </cell>
          <cell r="N107">
            <v>0</v>
          </cell>
          <cell r="O107">
            <v>0</v>
          </cell>
          <cell r="P107">
            <v>0</v>
          </cell>
          <cell r="Q107">
            <v>220000</v>
          </cell>
          <cell r="R107">
            <v>41060</v>
          </cell>
          <cell r="S107">
            <v>20530</v>
          </cell>
          <cell r="T107">
            <v>0</v>
          </cell>
        </row>
        <row r="108">
          <cell r="C108" t="str">
            <v>KUAT DARMANTO</v>
          </cell>
          <cell r="D108" t="str">
            <v>Kernet Palembang</v>
          </cell>
          <cell r="E108" t="str">
            <v>MANDIRI</v>
          </cell>
          <cell r="F108" t="str">
            <v>PALEMBANG</v>
          </cell>
          <cell r="G108" t="str">
            <v>9000012029311</v>
          </cell>
          <cell r="H108">
            <v>9</v>
          </cell>
          <cell r="I108">
            <v>1837750</v>
          </cell>
          <cell r="J108">
            <v>456250</v>
          </cell>
          <cell r="K108">
            <v>2294000</v>
          </cell>
          <cell r="L108">
            <v>0</v>
          </cell>
          <cell r="M108">
            <v>180000</v>
          </cell>
          <cell r="N108">
            <v>0</v>
          </cell>
          <cell r="O108">
            <v>0</v>
          </cell>
          <cell r="P108">
            <v>0</v>
          </cell>
          <cell r="Q108">
            <v>180000</v>
          </cell>
          <cell r="R108">
            <v>41060</v>
          </cell>
          <cell r="S108">
            <v>20530</v>
          </cell>
          <cell r="T108">
            <v>0</v>
          </cell>
        </row>
        <row r="109">
          <cell r="C109" t="str">
            <v>M. INDRA</v>
          </cell>
          <cell r="D109" t="str">
            <v>Kernet Palembang</v>
          </cell>
          <cell r="E109" t="str">
            <v>MANDIRI</v>
          </cell>
          <cell r="F109" t="str">
            <v>PALEMBANG</v>
          </cell>
          <cell r="G109" t="str">
            <v>1130005457084</v>
          </cell>
          <cell r="H109">
            <v>10</v>
          </cell>
          <cell r="I109">
            <v>1837750</v>
          </cell>
          <cell r="J109">
            <v>456250</v>
          </cell>
          <cell r="K109">
            <v>2294000</v>
          </cell>
          <cell r="L109">
            <v>0</v>
          </cell>
          <cell r="M109">
            <v>200000</v>
          </cell>
          <cell r="N109">
            <v>0</v>
          </cell>
          <cell r="O109">
            <v>0</v>
          </cell>
          <cell r="P109">
            <v>0</v>
          </cell>
          <cell r="Q109">
            <v>200000</v>
          </cell>
          <cell r="R109">
            <v>41060</v>
          </cell>
          <cell r="S109">
            <v>20530</v>
          </cell>
          <cell r="T109">
            <v>0</v>
          </cell>
        </row>
        <row r="110">
          <cell r="C110" t="str">
            <v>M. RIVAN MEIDIANTA</v>
          </cell>
          <cell r="D110" t="str">
            <v>Kernet Palembang</v>
          </cell>
          <cell r="E110" t="str">
            <v>MANDIRI</v>
          </cell>
          <cell r="F110" t="str">
            <v>PALEMBANG</v>
          </cell>
          <cell r="G110" t="str">
            <v>1120006833193</v>
          </cell>
          <cell r="H110">
            <v>14</v>
          </cell>
          <cell r="I110">
            <v>1837750</v>
          </cell>
          <cell r="J110">
            <v>456250</v>
          </cell>
          <cell r="K110">
            <v>2294000</v>
          </cell>
          <cell r="L110">
            <v>0</v>
          </cell>
          <cell r="M110">
            <v>280000</v>
          </cell>
          <cell r="N110">
            <v>0</v>
          </cell>
          <cell r="O110">
            <v>0</v>
          </cell>
          <cell r="P110">
            <v>0</v>
          </cell>
          <cell r="Q110">
            <v>280000</v>
          </cell>
          <cell r="R110">
            <v>41060</v>
          </cell>
          <cell r="S110">
            <v>20530</v>
          </cell>
          <cell r="T110">
            <v>0</v>
          </cell>
        </row>
        <row r="111">
          <cell r="C111" t="str">
            <v>MARYUN</v>
          </cell>
          <cell r="D111" t="str">
            <v>Kernet Palembang</v>
          </cell>
          <cell r="E111" t="str">
            <v>MANDIRI</v>
          </cell>
          <cell r="F111" t="str">
            <v>PALEMBANG</v>
          </cell>
          <cell r="G111" t="str">
            <v>1120010312796</v>
          </cell>
          <cell r="H111">
            <v>9</v>
          </cell>
          <cell r="I111">
            <v>1837750</v>
          </cell>
          <cell r="J111">
            <v>456250</v>
          </cell>
          <cell r="K111">
            <v>2294000</v>
          </cell>
          <cell r="L111">
            <v>0</v>
          </cell>
          <cell r="M111">
            <v>180000</v>
          </cell>
          <cell r="N111">
            <v>0</v>
          </cell>
          <cell r="O111">
            <v>0</v>
          </cell>
          <cell r="P111">
            <v>0</v>
          </cell>
          <cell r="Q111">
            <v>180000</v>
          </cell>
          <cell r="R111">
            <v>41060</v>
          </cell>
          <cell r="S111">
            <v>20530</v>
          </cell>
          <cell r="T111">
            <v>0</v>
          </cell>
        </row>
        <row r="112">
          <cell r="C112" t="str">
            <v>MELKY ANUGRAHA</v>
          </cell>
          <cell r="D112" t="str">
            <v>Kernet Palembang</v>
          </cell>
          <cell r="E112" t="str">
            <v>MANDIRI</v>
          </cell>
          <cell r="F112" t="str">
            <v>PALEMBANG</v>
          </cell>
          <cell r="G112" t="str">
            <v>1120010334956</v>
          </cell>
          <cell r="H112">
            <v>10</v>
          </cell>
          <cell r="I112">
            <v>1837750</v>
          </cell>
          <cell r="J112">
            <v>456250</v>
          </cell>
          <cell r="K112">
            <v>2294000</v>
          </cell>
          <cell r="L112">
            <v>0</v>
          </cell>
          <cell r="M112">
            <v>200000</v>
          </cell>
          <cell r="N112">
            <v>0</v>
          </cell>
          <cell r="O112">
            <v>0</v>
          </cell>
          <cell r="P112">
            <v>0</v>
          </cell>
          <cell r="Q112">
            <v>200000</v>
          </cell>
          <cell r="R112">
            <v>41060</v>
          </cell>
          <cell r="S112">
            <v>20530</v>
          </cell>
          <cell r="T112">
            <v>0</v>
          </cell>
        </row>
        <row r="113">
          <cell r="C113" t="str">
            <v>NANANG HERMAWAN</v>
          </cell>
          <cell r="D113" t="str">
            <v>Kernet Palembang</v>
          </cell>
          <cell r="E113" t="str">
            <v>MANDIRI</v>
          </cell>
          <cell r="F113" t="str">
            <v>PALEMBANG</v>
          </cell>
          <cell r="G113" t="str">
            <v>1120010449648</v>
          </cell>
          <cell r="H113">
            <v>14</v>
          </cell>
          <cell r="I113">
            <v>1837750</v>
          </cell>
          <cell r="J113">
            <v>456250</v>
          </cell>
          <cell r="K113">
            <v>2294000</v>
          </cell>
          <cell r="L113">
            <v>0</v>
          </cell>
          <cell r="M113">
            <v>280000</v>
          </cell>
          <cell r="N113">
            <v>0</v>
          </cell>
          <cell r="O113">
            <v>0</v>
          </cell>
          <cell r="P113">
            <v>0</v>
          </cell>
          <cell r="Q113">
            <v>280000</v>
          </cell>
          <cell r="R113">
            <v>41060</v>
          </cell>
          <cell r="S113">
            <v>20530</v>
          </cell>
          <cell r="T113">
            <v>0</v>
          </cell>
        </row>
        <row r="114">
          <cell r="C114" t="str">
            <v>SIGIT ARIYADI</v>
          </cell>
          <cell r="D114" t="str">
            <v>Kernet Palembang</v>
          </cell>
          <cell r="E114" t="str">
            <v>MANDIRI</v>
          </cell>
          <cell r="F114" t="str">
            <v>PALEMBANG</v>
          </cell>
          <cell r="G114" t="str">
            <v>1120010451115</v>
          </cell>
          <cell r="H114">
            <v>18</v>
          </cell>
          <cell r="I114">
            <v>1837750</v>
          </cell>
          <cell r="J114">
            <v>456250</v>
          </cell>
          <cell r="K114">
            <v>2294000</v>
          </cell>
          <cell r="L114">
            <v>0</v>
          </cell>
          <cell r="M114">
            <v>360000</v>
          </cell>
          <cell r="N114">
            <v>0</v>
          </cell>
          <cell r="O114">
            <v>0</v>
          </cell>
          <cell r="P114">
            <v>0</v>
          </cell>
          <cell r="Q114">
            <v>360000</v>
          </cell>
          <cell r="R114">
            <v>41060</v>
          </cell>
          <cell r="S114">
            <v>20530</v>
          </cell>
          <cell r="T114">
            <v>0</v>
          </cell>
        </row>
        <row r="115">
          <cell r="C115" t="str">
            <v>SUNARDI</v>
          </cell>
          <cell r="D115" t="str">
            <v>Kernet Palembang</v>
          </cell>
          <cell r="E115" t="str">
            <v>MANDIRI</v>
          </cell>
          <cell r="F115" t="str">
            <v>PALEMBANG</v>
          </cell>
          <cell r="G115" t="str">
            <v>9000009613077</v>
          </cell>
          <cell r="H115">
            <v>10</v>
          </cell>
          <cell r="I115">
            <v>1837750</v>
          </cell>
          <cell r="J115">
            <v>456250</v>
          </cell>
          <cell r="K115">
            <v>2294000</v>
          </cell>
          <cell r="L115">
            <v>0</v>
          </cell>
          <cell r="M115">
            <v>200000</v>
          </cell>
          <cell r="N115">
            <v>0</v>
          </cell>
          <cell r="O115">
            <v>0</v>
          </cell>
          <cell r="P115">
            <v>0</v>
          </cell>
          <cell r="Q115">
            <v>200000</v>
          </cell>
          <cell r="R115">
            <v>41060</v>
          </cell>
          <cell r="S115">
            <v>20530</v>
          </cell>
          <cell r="T115">
            <v>0</v>
          </cell>
        </row>
        <row r="116">
          <cell r="C116" t="str">
            <v>SUTRISNO</v>
          </cell>
          <cell r="D116" t="str">
            <v>Kernet Palembang</v>
          </cell>
          <cell r="E116" t="str">
            <v>MANDIRI</v>
          </cell>
          <cell r="F116" t="str">
            <v>PALEMBANG</v>
          </cell>
          <cell r="G116" t="str">
            <v>1120010337108</v>
          </cell>
          <cell r="H116">
            <v>15</v>
          </cell>
          <cell r="I116">
            <v>1837750</v>
          </cell>
          <cell r="J116">
            <v>456250</v>
          </cell>
          <cell r="K116">
            <v>2294000</v>
          </cell>
          <cell r="L116">
            <v>0</v>
          </cell>
          <cell r="M116">
            <v>300000</v>
          </cell>
          <cell r="N116">
            <v>0</v>
          </cell>
          <cell r="O116">
            <v>0</v>
          </cell>
          <cell r="P116">
            <v>0</v>
          </cell>
          <cell r="Q116">
            <v>300000</v>
          </cell>
          <cell r="R116">
            <v>41060</v>
          </cell>
          <cell r="S116">
            <v>20530</v>
          </cell>
          <cell r="T116">
            <v>0</v>
          </cell>
        </row>
        <row r="117">
          <cell r="C117" t="str">
            <v>UNTUNG MARGIONO</v>
          </cell>
          <cell r="D117" t="str">
            <v>Kernet Palembang</v>
          </cell>
          <cell r="E117" t="str">
            <v>MANDIRI</v>
          </cell>
          <cell r="F117" t="str">
            <v>PALEMBANG</v>
          </cell>
          <cell r="G117" t="str">
            <v>1130004635466</v>
          </cell>
          <cell r="H117">
            <v>10</v>
          </cell>
          <cell r="I117">
            <v>1837750</v>
          </cell>
          <cell r="J117">
            <v>456250</v>
          </cell>
          <cell r="K117">
            <v>2294000</v>
          </cell>
          <cell r="L117">
            <v>0</v>
          </cell>
          <cell r="M117">
            <v>200000</v>
          </cell>
          <cell r="N117">
            <v>0</v>
          </cell>
          <cell r="O117">
            <v>0</v>
          </cell>
          <cell r="P117">
            <v>0</v>
          </cell>
          <cell r="Q117">
            <v>200000</v>
          </cell>
          <cell r="R117">
            <v>41060</v>
          </cell>
          <cell r="S117">
            <v>20530</v>
          </cell>
          <cell r="T117">
            <v>0</v>
          </cell>
        </row>
        <row r="118">
          <cell r="C118" t="str">
            <v>WAHYUDI UTAMA</v>
          </cell>
          <cell r="D118" t="str">
            <v>Kernet Palembang</v>
          </cell>
          <cell r="E118" t="str">
            <v>MANDIRI</v>
          </cell>
          <cell r="F118" t="str">
            <v>PALEMBANG</v>
          </cell>
          <cell r="G118" t="str">
            <v>1130007351772</v>
          </cell>
          <cell r="H118">
            <v>14</v>
          </cell>
          <cell r="I118">
            <v>1837750</v>
          </cell>
          <cell r="J118">
            <v>456250</v>
          </cell>
          <cell r="K118">
            <v>2294000</v>
          </cell>
          <cell r="L118">
            <v>0</v>
          </cell>
          <cell r="M118">
            <v>280000</v>
          </cell>
          <cell r="N118">
            <v>0</v>
          </cell>
          <cell r="O118">
            <v>0</v>
          </cell>
          <cell r="P118">
            <v>0</v>
          </cell>
          <cell r="Q118">
            <v>280000</v>
          </cell>
          <cell r="R118">
            <v>41060</v>
          </cell>
          <cell r="S118">
            <v>20530</v>
          </cell>
          <cell r="T118">
            <v>0</v>
          </cell>
        </row>
        <row r="119">
          <cell r="C119" t="str">
            <v>YATIN SANTOSO</v>
          </cell>
          <cell r="D119" t="str">
            <v>Kernet Palembang</v>
          </cell>
          <cell r="E119" t="str">
            <v>MANDIRI</v>
          </cell>
          <cell r="F119" t="str">
            <v>PALEMBANG</v>
          </cell>
          <cell r="G119" t="str">
            <v>1120006860055</v>
          </cell>
          <cell r="H119">
            <v>20</v>
          </cell>
          <cell r="I119">
            <v>1837750</v>
          </cell>
          <cell r="J119">
            <v>456250</v>
          </cell>
          <cell r="K119">
            <v>2294000</v>
          </cell>
          <cell r="L119">
            <v>0</v>
          </cell>
          <cell r="M119">
            <v>400000</v>
          </cell>
          <cell r="N119">
            <v>0</v>
          </cell>
          <cell r="O119">
            <v>0</v>
          </cell>
          <cell r="P119">
            <v>0</v>
          </cell>
          <cell r="Q119">
            <v>400000</v>
          </cell>
          <cell r="R119">
            <v>41060</v>
          </cell>
          <cell r="S119">
            <v>20530</v>
          </cell>
          <cell r="T119">
            <v>0</v>
          </cell>
        </row>
        <row r="120">
          <cell r="C120" t="str">
            <v>USNI PRIYANTO</v>
          </cell>
          <cell r="D120" t="str">
            <v>Kernet Palembang</v>
          </cell>
          <cell r="E120" t="str">
            <v>MANDIRI</v>
          </cell>
          <cell r="F120" t="str">
            <v>PALEMBANG</v>
          </cell>
          <cell r="G120" t="str">
            <v>1140007951695</v>
          </cell>
          <cell r="H120">
            <v>8</v>
          </cell>
          <cell r="I120">
            <v>1837750</v>
          </cell>
          <cell r="J120">
            <v>456250</v>
          </cell>
          <cell r="K120">
            <v>2294000</v>
          </cell>
          <cell r="L120">
            <v>0</v>
          </cell>
          <cell r="M120">
            <v>160000</v>
          </cell>
          <cell r="N120">
            <v>0</v>
          </cell>
          <cell r="O120">
            <v>0</v>
          </cell>
          <cell r="P120">
            <v>0</v>
          </cell>
          <cell r="Q120">
            <v>160000</v>
          </cell>
          <cell r="R120">
            <v>41060</v>
          </cell>
          <cell r="S120">
            <v>20530</v>
          </cell>
          <cell r="T120">
            <v>0</v>
          </cell>
        </row>
        <row r="121">
          <cell r="C121" t="str">
            <v>ANGGA FAHLEVI</v>
          </cell>
          <cell r="D121" t="str">
            <v>Kernet Palembang</v>
          </cell>
          <cell r="E121" t="str">
            <v>MANDIRI</v>
          </cell>
          <cell r="F121" t="str">
            <v>PALEMBANG</v>
          </cell>
          <cell r="G121" t="str">
            <v>1120010516370</v>
          </cell>
          <cell r="H121">
            <v>13</v>
          </cell>
          <cell r="I121">
            <v>1837750</v>
          </cell>
          <cell r="J121">
            <v>456250</v>
          </cell>
          <cell r="K121">
            <v>2294000</v>
          </cell>
          <cell r="L121">
            <v>0</v>
          </cell>
          <cell r="M121">
            <v>260000</v>
          </cell>
          <cell r="N121">
            <v>0</v>
          </cell>
          <cell r="O121">
            <v>0</v>
          </cell>
          <cell r="P121">
            <v>0</v>
          </cell>
          <cell r="Q121">
            <v>260000</v>
          </cell>
          <cell r="R121">
            <v>41060</v>
          </cell>
          <cell r="S121">
            <v>20530</v>
          </cell>
        </row>
        <row r="122">
          <cell r="C122" t="str">
            <v>DONI CANDRA</v>
          </cell>
          <cell r="D122" t="str">
            <v>Kernet Palembang</v>
          </cell>
          <cell r="E122" t="str">
            <v>MANDIRI</v>
          </cell>
          <cell r="F122" t="str">
            <v>PALEMBANG</v>
          </cell>
          <cell r="G122" t="str">
            <v>9000018802075</v>
          </cell>
          <cell r="H122">
            <v>8</v>
          </cell>
          <cell r="I122">
            <v>1837750</v>
          </cell>
          <cell r="J122">
            <v>456250</v>
          </cell>
          <cell r="K122">
            <v>2294000</v>
          </cell>
          <cell r="L122">
            <v>0</v>
          </cell>
          <cell r="M122">
            <v>160000</v>
          </cell>
          <cell r="N122">
            <v>0</v>
          </cell>
          <cell r="O122">
            <v>0</v>
          </cell>
          <cell r="P122">
            <v>0</v>
          </cell>
          <cell r="Q122">
            <v>160000</v>
          </cell>
          <cell r="R122">
            <v>41060</v>
          </cell>
          <cell r="S122">
            <v>20530</v>
          </cell>
          <cell r="T122">
            <v>0</v>
          </cell>
        </row>
        <row r="123">
          <cell r="C123" t="str">
            <v>SARNUBI</v>
          </cell>
          <cell r="D123" t="str">
            <v>Kernet Palembang</v>
          </cell>
          <cell r="E123" t="str">
            <v>MANDIRI</v>
          </cell>
          <cell r="F123" t="str">
            <v>PALEMBANG</v>
          </cell>
          <cell r="G123" t="str">
            <v>9000012512175</v>
          </cell>
          <cell r="H123">
            <v>12</v>
          </cell>
          <cell r="I123">
            <v>1837750</v>
          </cell>
          <cell r="J123">
            <v>456250</v>
          </cell>
          <cell r="K123">
            <v>2294000</v>
          </cell>
          <cell r="L123">
            <v>0</v>
          </cell>
          <cell r="M123">
            <v>240000</v>
          </cell>
          <cell r="N123">
            <v>0</v>
          </cell>
          <cell r="O123">
            <v>0</v>
          </cell>
          <cell r="P123">
            <v>0</v>
          </cell>
          <cell r="Q123">
            <v>240000</v>
          </cell>
          <cell r="R123">
            <v>41060</v>
          </cell>
          <cell r="S123">
            <v>20530</v>
          </cell>
        </row>
        <row r="124">
          <cell r="C124" t="str">
            <v>CHAIRUNAS FARDI</v>
          </cell>
          <cell r="D124" t="str">
            <v>Kernet Palembang</v>
          </cell>
          <cell r="E124" t="str">
            <v>MANDIRI</v>
          </cell>
          <cell r="F124" t="str">
            <v>PALEMBANG</v>
          </cell>
          <cell r="G124" t="str">
            <v>9000025945982</v>
          </cell>
          <cell r="H124">
            <v>10</v>
          </cell>
          <cell r="I124">
            <v>1837750</v>
          </cell>
          <cell r="J124">
            <v>456250</v>
          </cell>
          <cell r="K124">
            <v>2294000</v>
          </cell>
          <cell r="L124">
            <v>0</v>
          </cell>
          <cell r="M124">
            <v>200000</v>
          </cell>
          <cell r="N124">
            <v>0</v>
          </cell>
          <cell r="O124">
            <v>0</v>
          </cell>
          <cell r="P124">
            <v>0</v>
          </cell>
          <cell r="Q124">
            <v>200000</v>
          </cell>
          <cell r="R124">
            <v>41060</v>
          </cell>
          <cell r="S124">
            <v>20530</v>
          </cell>
          <cell r="T124">
            <v>0</v>
          </cell>
        </row>
        <row r="125">
          <cell r="C125" t="str">
            <v>SOFI HAYATUL. M</v>
          </cell>
          <cell r="D125" t="str">
            <v>Kernet Palembang</v>
          </cell>
          <cell r="E125" t="str">
            <v>MANDIRI</v>
          </cell>
          <cell r="F125" t="str">
            <v>PALEMBANG</v>
          </cell>
          <cell r="G125" t="str">
            <v>9000024836869</v>
          </cell>
          <cell r="H125">
            <v>10</v>
          </cell>
          <cell r="I125">
            <v>1837750</v>
          </cell>
          <cell r="J125">
            <v>456250</v>
          </cell>
          <cell r="K125">
            <v>2294000</v>
          </cell>
          <cell r="L125">
            <v>0</v>
          </cell>
          <cell r="M125">
            <v>200000</v>
          </cell>
          <cell r="N125">
            <v>0</v>
          </cell>
          <cell r="O125">
            <v>0</v>
          </cell>
          <cell r="P125">
            <v>0</v>
          </cell>
          <cell r="Q125">
            <v>200000</v>
          </cell>
          <cell r="R125">
            <v>41060</v>
          </cell>
          <cell r="S125">
            <v>20530</v>
          </cell>
          <cell r="T125">
            <v>1000000</v>
          </cell>
        </row>
        <row r="126">
          <cell r="C126" t="str">
            <v>BENNY MURDANI</v>
          </cell>
          <cell r="D126" t="str">
            <v>Kernet Palembang</v>
          </cell>
          <cell r="E126" t="str">
            <v>MANDIRI</v>
          </cell>
          <cell r="F126" t="str">
            <v>PALEMBANG</v>
          </cell>
          <cell r="G126" t="str">
            <v>1120010758873</v>
          </cell>
          <cell r="H126">
            <v>18</v>
          </cell>
          <cell r="I126">
            <v>1837750</v>
          </cell>
          <cell r="J126">
            <v>456250</v>
          </cell>
          <cell r="K126">
            <v>2294000</v>
          </cell>
          <cell r="L126">
            <v>0</v>
          </cell>
          <cell r="M126">
            <v>360000</v>
          </cell>
          <cell r="N126">
            <v>0</v>
          </cell>
          <cell r="O126">
            <v>0</v>
          </cell>
          <cell r="P126">
            <v>0</v>
          </cell>
          <cell r="Q126">
            <v>360000</v>
          </cell>
          <cell r="R126">
            <v>41060</v>
          </cell>
          <cell r="S126">
            <v>20530</v>
          </cell>
          <cell r="T126">
            <v>0</v>
          </cell>
        </row>
        <row r="127">
          <cell r="C127" t="str">
            <v>DONI WIHARJA</v>
          </cell>
          <cell r="D127" t="str">
            <v>Kernet Palembang</v>
          </cell>
          <cell r="E127" t="str">
            <v>MANDIRI</v>
          </cell>
          <cell r="F127" t="str">
            <v>PALEMBANG</v>
          </cell>
          <cell r="G127" t="str">
            <v>1120010762628</v>
          </cell>
          <cell r="H127">
            <v>9</v>
          </cell>
          <cell r="I127">
            <v>1837750</v>
          </cell>
          <cell r="J127">
            <v>456250</v>
          </cell>
          <cell r="K127">
            <v>2294000</v>
          </cell>
          <cell r="L127">
            <v>0</v>
          </cell>
          <cell r="M127">
            <v>180000</v>
          </cell>
          <cell r="N127">
            <v>0</v>
          </cell>
          <cell r="O127">
            <v>0</v>
          </cell>
          <cell r="P127">
            <v>0</v>
          </cell>
          <cell r="Q127">
            <v>180000</v>
          </cell>
          <cell r="R127">
            <v>41060</v>
          </cell>
          <cell r="S127">
            <v>20530</v>
          </cell>
          <cell r="T127">
            <v>0</v>
          </cell>
        </row>
        <row r="128">
          <cell r="C128" t="str">
            <v>HAPIZAR</v>
          </cell>
          <cell r="D128" t="str">
            <v>Kernet Palembang</v>
          </cell>
          <cell r="E128" t="str">
            <v>MANDIRI</v>
          </cell>
          <cell r="F128" t="str">
            <v>PALEMBANG</v>
          </cell>
          <cell r="G128" t="str">
            <v>1120010797780</v>
          </cell>
          <cell r="H128">
            <v>9</v>
          </cell>
          <cell r="I128">
            <v>1837750</v>
          </cell>
          <cell r="J128">
            <v>456250</v>
          </cell>
          <cell r="K128">
            <v>2294000</v>
          </cell>
          <cell r="L128">
            <v>0</v>
          </cell>
          <cell r="M128">
            <v>180000</v>
          </cell>
          <cell r="N128">
            <v>0</v>
          </cell>
          <cell r="O128">
            <v>0</v>
          </cell>
          <cell r="P128">
            <v>0</v>
          </cell>
          <cell r="Q128">
            <v>180000</v>
          </cell>
          <cell r="R128">
            <v>41060</v>
          </cell>
          <cell r="S128">
            <v>20530</v>
          </cell>
          <cell r="T128">
            <v>0</v>
          </cell>
        </row>
        <row r="129">
          <cell r="C129" t="str">
            <v>HENDRA</v>
          </cell>
          <cell r="D129" t="str">
            <v>Kernet Palembang</v>
          </cell>
          <cell r="E129" t="str">
            <v>MANDIRI</v>
          </cell>
          <cell r="F129" t="str">
            <v>PALEMBANG</v>
          </cell>
          <cell r="G129" t="str">
            <v>1120010762701</v>
          </cell>
          <cell r="H129">
            <v>18</v>
          </cell>
          <cell r="I129">
            <v>1837750</v>
          </cell>
          <cell r="J129">
            <v>456250</v>
          </cell>
          <cell r="K129">
            <v>2294000</v>
          </cell>
          <cell r="L129">
            <v>0</v>
          </cell>
          <cell r="M129">
            <v>360000</v>
          </cell>
          <cell r="N129">
            <v>0</v>
          </cell>
          <cell r="O129">
            <v>0</v>
          </cell>
          <cell r="P129">
            <v>0</v>
          </cell>
          <cell r="Q129">
            <v>360000</v>
          </cell>
          <cell r="R129">
            <v>41060</v>
          </cell>
          <cell r="S129">
            <v>20530</v>
          </cell>
          <cell r="T129">
            <v>0</v>
          </cell>
        </row>
        <row r="130">
          <cell r="C130" t="str">
            <v>YAYAN SUTRA</v>
          </cell>
          <cell r="D130" t="str">
            <v>Kernet Palembang</v>
          </cell>
          <cell r="E130" t="str">
            <v>MANDIRI</v>
          </cell>
          <cell r="F130" t="str">
            <v>PALEMBANG</v>
          </cell>
          <cell r="G130" t="str">
            <v>9000024836794</v>
          </cell>
          <cell r="H130">
            <v>12</v>
          </cell>
          <cell r="I130">
            <v>1837750</v>
          </cell>
          <cell r="J130">
            <v>456250</v>
          </cell>
          <cell r="K130">
            <v>2294000</v>
          </cell>
          <cell r="L130">
            <v>0</v>
          </cell>
          <cell r="M130">
            <v>240000</v>
          </cell>
          <cell r="N130">
            <v>0</v>
          </cell>
          <cell r="O130">
            <v>0</v>
          </cell>
          <cell r="P130">
            <v>0</v>
          </cell>
          <cell r="Q130">
            <v>240000</v>
          </cell>
          <cell r="R130">
            <v>41060</v>
          </cell>
          <cell r="S130">
            <v>20530</v>
          </cell>
          <cell r="T130">
            <v>500000</v>
          </cell>
        </row>
        <row r="131">
          <cell r="C131" t="str">
            <v>AGUS ADRIANSYAH</v>
          </cell>
          <cell r="D131" t="str">
            <v>Kernet Palembang</v>
          </cell>
          <cell r="E131" t="str">
            <v>MANDIRI</v>
          </cell>
          <cell r="F131" t="str">
            <v>PALEMBANG</v>
          </cell>
          <cell r="G131" t="str">
            <v>9000027147611</v>
          </cell>
          <cell r="H131">
            <v>10</v>
          </cell>
          <cell r="I131">
            <v>1837750</v>
          </cell>
          <cell r="J131">
            <v>456250</v>
          </cell>
          <cell r="K131">
            <v>2294000</v>
          </cell>
          <cell r="L131">
            <v>0</v>
          </cell>
          <cell r="M131">
            <v>200000</v>
          </cell>
          <cell r="N131">
            <v>0</v>
          </cell>
          <cell r="O131">
            <v>0</v>
          </cell>
          <cell r="P131">
            <v>0</v>
          </cell>
          <cell r="Q131">
            <v>200000</v>
          </cell>
          <cell r="R131">
            <v>41060</v>
          </cell>
          <cell r="S131">
            <v>20530</v>
          </cell>
          <cell r="T131">
            <v>0</v>
          </cell>
        </row>
        <row r="132">
          <cell r="C132" t="str">
            <v>M. ISA DANISKA</v>
          </cell>
          <cell r="D132" t="str">
            <v>Kernet Palembang</v>
          </cell>
          <cell r="E132" t="str">
            <v>MANDIRI</v>
          </cell>
          <cell r="F132" t="str">
            <v>PALEMBANG</v>
          </cell>
          <cell r="G132" t="str">
            <v>1120010759368</v>
          </cell>
          <cell r="H132">
            <v>17</v>
          </cell>
          <cell r="I132">
            <v>1837750</v>
          </cell>
          <cell r="J132">
            <v>456250</v>
          </cell>
          <cell r="K132">
            <v>2294000</v>
          </cell>
          <cell r="L132">
            <v>0</v>
          </cell>
          <cell r="M132">
            <v>340000</v>
          </cell>
          <cell r="N132">
            <v>0</v>
          </cell>
          <cell r="O132">
            <v>0</v>
          </cell>
          <cell r="P132">
            <v>0</v>
          </cell>
          <cell r="Q132">
            <v>340000</v>
          </cell>
          <cell r="R132">
            <v>41060</v>
          </cell>
          <cell r="S132">
            <v>20530</v>
          </cell>
          <cell r="T132">
            <v>0</v>
          </cell>
        </row>
        <row r="133">
          <cell r="C133" t="str">
            <v>ARIS MUNANDAR</v>
          </cell>
          <cell r="D133" t="str">
            <v>Kernet Palembang</v>
          </cell>
          <cell r="E133" t="str">
            <v>MANDIRI</v>
          </cell>
          <cell r="F133" t="str">
            <v>PALEMBANG</v>
          </cell>
          <cell r="G133" t="str">
            <v>9000027147520</v>
          </cell>
          <cell r="H133">
            <v>9</v>
          </cell>
          <cell r="I133">
            <v>1837750</v>
          </cell>
          <cell r="J133">
            <v>456250</v>
          </cell>
          <cell r="K133">
            <v>2294000</v>
          </cell>
          <cell r="L133">
            <v>0</v>
          </cell>
          <cell r="M133">
            <v>180000</v>
          </cell>
          <cell r="N133">
            <v>0</v>
          </cell>
          <cell r="O133">
            <v>0</v>
          </cell>
          <cell r="P133">
            <v>0</v>
          </cell>
          <cell r="Q133">
            <v>180000</v>
          </cell>
          <cell r="R133">
            <v>41060</v>
          </cell>
          <cell r="S133">
            <v>20530</v>
          </cell>
          <cell r="T133">
            <v>0</v>
          </cell>
        </row>
        <row r="134">
          <cell r="C134" t="str">
            <v>EDISON</v>
          </cell>
          <cell r="D134" t="str">
            <v>Kernet Palembang</v>
          </cell>
          <cell r="E134" t="str">
            <v>MANDIRI</v>
          </cell>
          <cell r="F134" t="str">
            <v>PALEMBANG</v>
          </cell>
          <cell r="G134" t="str">
            <v>1120010757974</v>
          </cell>
          <cell r="H134">
            <v>14</v>
          </cell>
          <cell r="I134">
            <v>1837750</v>
          </cell>
          <cell r="J134">
            <v>456250</v>
          </cell>
          <cell r="K134">
            <v>2294000</v>
          </cell>
          <cell r="L134">
            <v>0</v>
          </cell>
          <cell r="M134">
            <v>280000</v>
          </cell>
          <cell r="N134">
            <v>0</v>
          </cell>
          <cell r="O134">
            <v>0</v>
          </cell>
          <cell r="P134">
            <v>0</v>
          </cell>
          <cell r="Q134">
            <v>280000</v>
          </cell>
          <cell r="R134">
            <v>41060</v>
          </cell>
          <cell r="S134">
            <v>20530</v>
          </cell>
          <cell r="T134">
            <v>0</v>
          </cell>
        </row>
        <row r="135">
          <cell r="C135" t="str">
            <v>MUHAMMAD JAILANI</v>
          </cell>
          <cell r="D135" t="str">
            <v>Kernet Palembang</v>
          </cell>
          <cell r="E135" t="str">
            <v>MANDIRI</v>
          </cell>
          <cell r="F135" t="str">
            <v>PALEMBANG</v>
          </cell>
          <cell r="G135" t="str">
            <v>1120010764228</v>
          </cell>
          <cell r="H135">
            <v>10</v>
          </cell>
          <cell r="I135">
            <v>1837750</v>
          </cell>
          <cell r="J135">
            <v>456250</v>
          </cell>
          <cell r="K135">
            <v>2294000</v>
          </cell>
          <cell r="L135">
            <v>0</v>
          </cell>
          <cell r="M135">
            <v>200000</v>
          </cell>
          <cell r="N135">
            <v>0</v>
          </cell>
          <cell r="O135">
            <v>0</v>
          </cell>
          <cell r="P135">
            <v>0</v>
          </cell>
          <cell r="Q135">
            <v>200000</v>
          </cell>
          <cell r="R135">
            <v>41060</v>
          </cell>
          <cell r="S135">
            <v>20530</v>
          </cell>
          <cell r="T135">
            <v>0</v>
          </cell>
        </row>
        <row r="136">
          <cell r="C136" t="str">
            <v>ACHMAD BAKRI</v>
          </cell>
          <cell r="D136" t="str">
            <v>Kernet Palembang</v>
          </cell>
          <cell r="E136" t="str">
            <v>MANDIRI</v>
          </cell>
          <cell r="F136" t="str">
            <v>PALEMBANG</v>
          </cell>
          <cell r="G136" t="str">
            <v>1130010071706</v>
          </cell>
          <cell r="H136">
            <v>8</v>
          </cell>
          <cell r="I136">
            <v>1837750</v>
          </cell>
          <cell r="J136">
            <v>456250</v>
          </cell>
          <cell r="K136">
            <v>2294000</v>
          </cell>
          <cell r="L136">
            <v>0</v>
          </cell>
          <cell r="M136">
            <v>160000</v>
          </cell>
          <cell r="N136">
            <v>0</v>
          </cell>
          <cell r="O136">
            <v>0</v>
          </cell>
          <cell r="P136">
            <v>0</v>
          </cell>
          <cell r="Q136">
            <v>160000</v>
          </cell>
          <cell r="R136">
            <v>41060</v>
          </cell>
          <cell r="S136">
            <v>20530</v>
          </cell>
          <cell r="T136">
            <v>0</v>
          </cell>
        </row>
        <row r="137">
          <cell r="C137" t="str">
            <v>DESRA AFRIANSYAH</v>
          </cell>
          <cell r="D137" t="str">
            <v>Kernet Palembang</v>
          </cell>
          <cell r="E137" t="str">
            <v>MANDIRI</v>
          </cell>
          <cell r="F137" t="str">
            <v>PALEMBANG</v>
          </cell>
          <cell r="G137" t="str">
            <v>1120010758980</v>
          </cell>
          <cell r="H137">
            <v>10</v>
          </cell>
          <cell r="I137">
            <v>1837750</v>
          </cell>
          <cell r="J137">
            <v>456250</v>
          </cell>
          <cell r="K137">
            <v>2294000</v>
          </cell>
          <cell r="L137">
            <v>0</v>
          </cell>
          <cell r="M137">
            <v>200000</v>
          </cell>
          <cell r="N137">
            <v>0</v>
          </cell>
          <cell r="O137">
            <v>0</v>
          </cell>
          <cell r="P137">
            <v>0</v>
          </cell>
          <cell r="Q137">
            <v>200000</v>
          </cell>
          <cell r="R137">
            <v>41060</v>
          </cell>
          <cell r="S137">
            <v>20530</v>
          </cell>
          <cell r="T137">
            <v>0</v>
          </cell>
        </row>
        <row r="138">
          <cell r="C138" t="str">
            <v>HENDRI ARIANTORI</v>
          </cell>
          <cell r="D138" t="str">
            <v>Kernet Palembang</v>
          </cell>
          <cell r="E138" t="str">
            <v>MANDIRI</v>
          </cell>
          <cell r="F138" t="str">
            <v>PALEMBANG</v>
          </cell>
          <cell r="G138" t="str">
            <v>1120010383607</v>
          </cell>
          <cell r="H138">
            <v>11</v>
          </cell>
          <cell r="I138">
            <v>1837750</v>
          </cell>
          <cell r="J138">
            <v>456250</v>
          </cell>
          <cell r="K138">
            <v>2294000</v>
          </cell>
          <cell r="L138">
            <v>0</v>
          </cell>
          <cell r="M138">
            <v>220000</v>
          </cell>
          <cell r="N138">
            <v>0</v>
          </cell>
          <cell r="O138">
            <v>0</v>
          </cell>
          <cell r="P138">
            <v>0</v>
          </cell>
          <cell r="Q138">
            <v>220000</v>
          </cell>
          <cell r="R138">
            <v>41060</v>
          </cell>
          <cell r="S138">
            <v>20530</v>
          </cell>
          <cell r="T138">
            <v>0</v>
          </cell>
        </row>
        <row r="139">
          <cell r="C139" t="str">
            <v xml:space="preserve">Ari ruwanda </v>
          </cell>
          <cell r="D139" t="str">
            <v>Kernet Palembang</v>
          </cell>
          <cell r="E139" t="str">
            <v>MANDIRI</v>
          </cell>
          <cell r="F139" t="str">
            <v>PALEMBANG</v>
          </cell>
          <cell r="G139" t="str">
            <v>9000034185356</v>
          </cell>
          <cell r="H139">
            <v>10</v>
          </cell>
          <cell r="I139">
            <v>1837750</v>
          </cell>
          <cell r="J139">
            <v>456250</v>
          </cell>
          <cell r="K139">
            <v>2294000</v>
          </cell>
          <cell r="L139">
            <v>0</v>
          </cell>
          <cell r="M139">
            <v>200000</v>
          </cell>
          <cell r="N139">
            <v>0</v>
          </cell>
          <cell r="O139">
            <v>0</v>
          </cell>
          <cell r="P139">
            <v>0</v>
          </cell>
          <cell r="Q139">
            <v>200000</v>
          </cell>
          <cell r="R139">
            <v>41060</v>
          </cell>
          <cell r="S139">
            <v>20530</v>
          </cell>
          <cell r="T139">
            <v>0</v>
          </cell>
        </row>
        <row r="140">
          <cell r="C140" t="str">
            <v>rekky saputra</v>
          </cell>
          <cell r="D140" t="str">
            <v>Kernet Palembang</v>
          </cell>
          <cell r="E140" t="str">
            <v>MANDIRI</v>
          </cell>
          <cell r="F140" t="str">
            <v>PALEMBANG</v>
          </cell>
          <cell r="G140" t="str">
            <v>1120011517484</v>
          </cell>
          <cell r="H140">
            <v>10</v>
          </cell>
          <cell r="I140">
            <v>1837750</v>
          </cell>
          <cell r="J140">
            <v>456250</v>
          </cell>
          <cell r="K140">
            <v>2294000</v>
          </cell>
          <cell r="L140">
            <v>0</v>
          </cell>
          <cell r="M140">
            <v>200000</v>
          </cell>
          <cell r="N140">
            <v>0</v>
          </cell>
          <cell r="O140">
            <v>0</v>
          </cell>
          <cell r="P140">
            <v>0</v>
          </cell>
          <cell r="Q140">
            <v>200000</v>
          </cell>
          <cell r="R140">
            <v>41060</v>
          </cell>
          <cell r="S140">
            <v>20530</v>
          </cell>
          <cell r="T140">
            <v>0</v>
          </cell>
        </row>
        <row r="141">
          <cell r="C141" t="str">
            <v>Rinanda saputra</v>
          </cell>
          <cell r="D141" t="str">
            <v>Kernet Palembang</v>
          </cell>
          <cell r="E141" t="str">
            <v>MANDIRI</v>
          </cell>
          <cell r="F141" t="str">
            <v>PALEMBANG</v>
          </cell>
          <cell r="G141" t="str">
            <v>9000028408608</v>
          </cell>
          <cell r="H141">
            <v>13</v>
          </cell>
          <cell r="I141">
            <v>1837750</v>
          </cell>
          <cell r="J141">
            <v>456250</v>
          </cell>
          <cell r="K141">
            <v>2294000</v>
          </cell>
          <cell r="L141">
            <v>0</v>
          </cell>
          <cell r="M141">
            <v>260000</v>
          </cell>
          <cell r="N141">
            <v>0</v>
          </cell>
          <cell r="O141">
            <v>0</v>
          </cell>
          <cell r="P141">
            <v>0</v>
          </cell>
          <cell r="Q141">
            <v>260000</v>
          </cell>
          <cell r="R141">
            <v>41060</v>
          </cell>
          <cell r="S141">
            <v>20530</v>
          </cell>
        </row>
        <row r="142">
          <cell r="C142" t="str">
            <v>rindu aji</v>
          </cell>
          <cell r="D142" t="str">
            <v>Kernet Palembang</v>
          </cell>
          <cell r="E142" t="str">
            <v>MANDIRI</v>
          </cell>
          <cell r="F142" t="str">
            <v>PALEMBANG</v>
          </cell>
          <cell r="G142" t="str">
            <v>9000030113816</v>
          </cell>
          <cell r="H142">
            <v>10</v>
          </cell>
          <cell r="I142">
            <v>1837750</v>
          </cell>
          <cell r="J142">
            <v>456250</v>
          </cell>
          <cell r="K142">
            <v>2294000</v>
          </cell>
          <cell r="L142">
            <v>0</v>
          </cell>
          <cell r="M142">
            <v>200000</v>
          </cell>
          <cell r="N142">
            <v>0</v>
          </cell>
          <cell r="O142">
            <v>0</v>
          </cell>
          <cell r="P142">
            <v>0</v>
          </cell>
          <cell r="Q142">
            <v>200000</v>
          </cell>
          <cell r="R142">
            <v>41060</v>
          </cell>
          <cell r="S142">
            <v>20530</v>
          </cell>
          <cell r="T142">
            <v>0</v>
          </cell>
        </row>
        <row r="143">
          <cell r="C143" t="str">
            <v xml:space="preserve">Rusdi Gunawan </v>
          </cell>
          <cell r="D143" t="str">
            <v>Kernet Palembang</v>
          </cell>
          <cell r="E143" t="str">
            <v>MANDIRI</v>
          </cell>
          <cell r="F143" t="str">
            <v>PALEMBANG</v>
          </cell>
          <cell r="G143" t="str">
            <v>9000034185372</v>
          </cell>
          <cell r="H143">
            <v>13</v>
          </cell>
          <cell r="I143">
            <v>1837750</v>
          </cell>
          <cell r="J143">
            <v>456250</v>
          </cell>
          <cell r="K143">
            <v>2294000</v>
          </cell>
          <cell r="L143">
            <v>0</v>
          </cell>
          <cell r="M143">
            <v>260000</v>
          </cell>
          <cell r="N143">
            <v>0</v>
          </cell>
          <cell r="O143">
            <v>0</v>
          </cell>
          <cell r="P143">
            <v>0</v>
          </cell>
          <cell r="Q143">
            <v>260000</v>
          </cell>
          <cell r="R143">
            <v>41060</v>
          </cell>
          <cell r="S143">
            <v>20530</v>
          </cell>
          <cell r="T143">
            <v>0</v>
          </cell>
        </row>
        <row r="144">
          <cell r="C144" t="str">
            <v>suhemi</v>
          </cell>
          <cell r="D144" t="str">
            <v>Kernet Palembang</v>
          </cell>
          <cell r="E144" t="str">
            <v>MANDIRI</v>
          </cell>
          <cell r="F144" t="str">
            <v>PALEMBANG</v>
          </cell>
          <cell r="G144" t="str">
            <v>9000011771244</v>
          </cell>
          <cell r="H144">
            <v>9</v>
          </cell>
          <cell r="I144">
            <v>1837750</v>
          </cell>
          <cell r="J144">
            <v>456250</v>
          </cell>
          <cell r="K144">
            <v>2294000</v>
          </cell>
          <cell r="L144">
            <v>0</v>
          </cell>
          <cell r="M144">
            <v>180000</v>
          </cell>
          <cell r="N144">
            <v>0</v>
          </cell>
          <cell r="O144">
            <v>0</v>
          </cell>
          <cell r="P144">
            <v>0</v>
          </cell>
          <cell r="Q144">
            <v>180000</v>
          </cell>
          <cell r="R144">
            <v>41060</v>
          </cell>
          <cell r="S144">
            <v>20530</v>
          </cell>
          <cell r="T144">
            <v>0</v>
          </cell>
        </row>
        <row r="145">
          <cell r="C145" t="str">
            <v xml:space="preserve">sunaryo </v>
          </cell>
          <cell r="D145" t="str">
            <v>Kernet Palembang</v>
          </cell>
          <cell r="E145" t="str">
            <v>MANDIRI</v>
          </cell>
          <cell r="F145" t="str">
            <v>PALEMBANG</v>
          </cell>
          <cell r="G145" t="str">
            <v>1130006871093</v>
          </cell>
          <cell r="H145">
            <v>9</v>
          </cell>
          <cell r="I145">
            <v>1837750</v>
          </cell>
          <cell r="J145">
            <v>456250</v>
          </cell>
          <cell r="K145">
            <v>2294000</v>
          </cell>
          <cell r="L145">
            <v>0</v>
          </cell>
          <cell r="M145">
            <v>180000</v>
          </cell>
          <cell r="N145">
            <v>0</v>
          </cell>
          <cell r="O145">
            <v>0</v>
          </cell>
          <cell r="P145">
            <v>0</v>
          </cell>
          <cell r="Q145">
            <v>180000</v>
          </cell>
          <cell r="R145">
            <v>41060</v>
          </cell>
          <cell r="S145">
            <v>20530</v>
          </cell>
          <cell r="T145">
            <v>0</v>
          </cell>
        </row>
        <row r="146">
          <cell r="C146" t="str">
            <v>RAHMANUDIN</v>
          </cell>
          <cell r="D146" t="str">
            <v>Kernet Palembang</v>
          </cell>
          <cell r="E146" t="str">
            <v>MANDIRI</v>
          </cell>
          <cell r="F146" t="str">
            <v>PALEMBANG</v>
          </cell>
          <cell r="G146" t="str">
            <v>9000030113824</v>
          </cell>
          <cell r="H146">
            <v>10</v>
          </cell>
          <cell r="I146">
            <v>1837750</v>
          </cell>
          <cell r="J146">
            <v>456250</v>
          </cell>
          <cell r="K146">
            <v>2294000</v>
          </cell>
          <cell r="L146">
            <v>0</v>
          </cell>
          <cell r="M146">
            <v>200000</v>
          </cell>
          <cell r="N146">
            <v>0</v>
          </cell>
          <cell r="O146">
            <v>0</v>
          </cell>
          <cell r="P146">
            <v>0</v>
          </cell>
          <cell r="Q146">
            <v>200000</v>
          </cell>
          <cell r="R146">
            <v>41060</v>
          </cell>
          <cell r="S146">
            <v>20530</v>
          </cell>
          <cell r="T146">
            <v>0</v>
          </cell>
        </row>
        <row r="147">
          <cell r="C147" t="str">
            <v>Antonius</v>
          </cell>
          <cell r="D147" t="str">
            <v>Kernet Palembang</v>
          </cell>
          <cell r="E147" t="str">
            <v>MANDIRI</v>
          </cell>
          <cell r="F147" t="str">
            <v>PALEMBANG</v>
          </cell>
          <cell r="G147" t="str">
            <v>1120011519381</v>
          </cell>
          <cell r="H147">
            <v>12</v>
          </cell>
          <cell r="I147">
            <v>1837750</v>
          </cell>
          <cell r="J147">
            <v>456250</v>
          </cell>
          <cell r="K147">
            <v>2294000</v>
          </cell>
          <cell r="L147">
            <v>0</v>
          </cell>
          <cell r="M147">
            <v>240000</v>
          </cell>
          <cell r="N147">
            <v>0</v>
          </cell>
          <cell r="O147">
            <v>0</v>
          </cell>
          <cell r="P147">
            <v>0</v>
          </cell>
          <cell r="Q147">
            <v>240000</v>
          </cell>
          <cell r="R147">
            <v>41060</v>
          </cell>
          <cell r="S147">
            <v>20530</v>
          </cell>
          <cell r="T147">
            <v>0</v>
          </cell>
        </row>
        <row r="148">
          <cell r="C148" t="str">
            <v>Yusnani</v>
          </cell>
          <cell r="D148" t="str">
            <v>Kernet Palembang</v>
          </cell>
          <cell r="E148" t="str">
            <v>MANDIRI</v>
          </cell>
          <cell r="F148" t="str">
            <v>PALEMBANG</v>
          </cell>
          <cell r="G148" t="str">
            <v>1130010232845</v>
          </cell>
          <cell r="H148">
            <v>10</v>
          </cell>
          <cell r="I148">
            <v>1837750</v>
          </cell>
          <cell r="J148">
            <v>456250</v>
          </cell>
          <cell r="K148">
            <v>2294000</v>
          </cell>
          <cell r="L148">
            <v>0</v>
          </cell>
          <cell r="M148">
            <v>200000</v>
          </cell>
          <cell r="N148">
            <v>0</v>
          </cell>
          <cell r="O148">
            <v>0</v>
          </cell>
          <cell r="P148">
            <v>0</v>
          </cell>
          <cell r="Q148">
            <v>200000</v>
          </cell>
          <cell r="R148">
            <v>41060</v>
          </cell>
          <cell r="S148">
            <v>20530</v>
          </cell>
          <cell r="T148">
            <v>0</v>
          </cell>
        </row>
        <row r="149">
          <cell r="C149" t="str">
            <v>Afrizon</v>
          </cell>
          <cell r="D149" t="str">
            <v>Kernet Palembang</v>
          </cell>
          <cell r="E149" t="str">
            <v>MANDIRI</v>
          </cell>
          <cell r="F149" t="str">
            <v>PALEMBANG</v>
          </cell>
          <cell r="G149" t="str">
            <v>1130011395468</v>
          </cell>
          <cell r="H149">
            <v>24</v>
          </cell>
          <cell r="I149">
            <v>1837750</v>
          </cell>
          <cell r="J149">
            <v>456250</v>
          </cell>
          <cell r="K149">
            <v>2294000</v>
          </cell>
          <cell r="L149">
            <v>0</v>
          </cell>
          <cell r="M149">
            <v>480000</v>
          </cell>
          <cell r="N149">
            <v>0</v>
          </cell>
          <cell r="O149">
            <v>0</v>
          </cell>
          <cell r="P149">
            <v>0</v>
          </cell>
          <cell r="Q149">
            <v>480000</v>
          </cell>
          <cell r="R149">
            <v>41060</v>
          </cell>
          <cell r="S149">
            <v>20530</v>
          </cell>
          <cell r="T149">
            <v>0</v>
          </cell>
        </row>
        <row r="150">
          <cell r="C150" t="str">
            <v xml:space="preserve">dian saputra </v>
          </cell>
          <cell r="D150" t="str">
            <v>Kernet Palembang</v>
          </cell>
          <cell r="E150" t="str">
            <v>MANDIRI</v>
          </cell>
          <cell r="F150" t="str">
            <v>PALEMBANG</v>
          </cell>
          <cell r="G150" t="str">
            <v>1130011393240</v>
          </cell>
          <cell r="H150">
            <v>11</v>
          </cell>
          <cell r="I150">
            <v>1837750</v>
          </cell>
          <cell r="J150">
            <v>456250</v>
          </cell>
          <cell r="K150">
            <v>2294000</v>
          </cell>
          <cell r="L150">
            <v>0</v>
          </cell>
          <cell r="M150">
            <v>220000</v>
          </cell>
          <cell r="N150">
            <v>0</v>
          </cell>
          <cell r="O150">
            <v>0</v>
          </cell>
          <cell r="P150">
            <v>0</v>
          </cell>
          <cell r="Q150">
            <v>220000</v>
          </cell>
          <cell r="R150">
            <v>41060</v>
          </cell>
          <cell r="S150">
            <v>20530</v>
          </cell>
          <cell r="T150">
            <v>0</v>
          </cell>
        </row>
        <row r="151">
          <cell r="C151" t="str">
            <v>Erwin novio prasetyo</v>
          </cell>
          <cell r="D151" t="str">
            <v>Kernet Palembang</v>
          </cell>
          <cell r="E151" t="str">
            <v>MANDIRI</v>
          </cell>
          <cell r="F151" t="str">
            <v>PALEMBANG</v>
          </cell>
          <cell r="G151" t="str">
            <v>1130011395609</v>
          </cell>
          <cell r="H151">
            <v>12</v>
          </cell>
          <cell r="I151">
            <v>1837750</v>
          </cell>
          <cell r="J151">
            <v>456250</v>
          </cell>
          <cell r="K151">
            <v>2294000</v>
          </cell>
          <cell r="L151">
            <v>0</v>
          </cell>
          <cell r="M151">
            <v>240000</v>
          </cell>
          <cell r="N151">
            <v>0</v>
          </cell>
          <cell r="O151">
            <v>0</v>
          </cell>
          <cell r="P151">
            <v>0</v>
          </cell>
          <cell r="Q151">
            <v>240000</v>
          </cell>
          <cell r="R151">
            <v>41060</v>
          </cell>
          <cell r="S151">
            <v>20530</v>
          </cell>
          <cell r="T151">
            <v>0</v>
          </cell>
        </row>
        <row r="152">
          <cell r="C152" t="str">
            <v>hakim kusuma handoko</v>
          </cell>
          <cell r="D152" t="str">
            <v>Kernet Palembang</v>
          </cell>
          <cell r="E152" t="str">
            <v>MANDIRI</v>
          </cell>
          <cell r="F152" t="str">
            <v>PALEMBANG</v>
          </cell>
          <cell r="G152" t="str">
            <v>1130011393349</v>
          </cell>
          <cell r="H152">
            <v>12</v>
          </cell>
          <cell r="I152">
            <v>1837750</v>
          </cell>
          <cell r="J152">
            <v>456250</v>
          </cell>
          <cell r="K152">
            <v>2294000</v>
          </cell>
          <cell r="L152">
            <v>0</v>
          </cell>
          <cell r="M152">
            <v>240000</v>
          </cell>
          <cell r="N152">
            <v>0</v>
          </cell>
          <cell r="O152">
            <v>0</v>
          </cell>
          <cell r="P152">
            <v>0</v>
          </cell>
          <cell r="Q152">
            <v>240000</v>
          </cell>
          <cell r="R152">
            <v>41060</v>
          </cell>
          <cell r="S152">
            <v>20530</v>
          </cell>
          <cell r="T152">
            <v>0</v>
          </cell>
        </row>
        <row r="153">
          <cell r="C153" t="str">
            <v xml:space="preserve">JONI ROSMI </v>
          </cell>
          <cell r="D153" t="str">
            <v>Kernet Palembang</v>
          </cell>
          <cell r="E153" t="str">
            <v>MANDIRI</v>
          </cell>
          <cell r="F153" t="str">
            <v>PALEMBANG</v>
          </cell>
          <cell r="G153" t="str">
            <v>1120011542920</v>
          </cell>
          <cell r="H153">
            <v>2</v>
          </cell>
          <cell r="I153">
            <v>1837750</v>
          </cell>
          <cell r="J153">
            <v>456250</v>
          </cell>
          <cell r="K153">
            <v>2294000</v>
          </cell>
          <cell r="L153">
            <v>0</v>
          </cell>
          <cell r="M153">
            <v>40000</v>
          </cell>
          <cell r="N153">
            <v>0</v>
          </cell>
          <cell r="O153">
            <v>0</v>
          </cell>
          <cell r="P153">
            <v>0</v>
          </cell>
          <cell r="Q153">
            <v>40000</v>
          </cell>
          <cell r="R153">
            <v>41060</v>
          </cell>
          <cell r="S153">
            <v>20530</v>
          </cell>
          <cell r="T153">
            <v>0</v>
          </cell>
        </row>
        <row r="154">
          <cell r="C154" t="str">
            <v xml:space="preserve">rahmat rizal </v>
          </cell>
          <cell r="D154" t="str">
            <v>Kernet Palembang</v>
          </cell>
          <cell r="E154" t="str">
            <v>MANDIRI</v>
          </cell>
          <cell r="F154" t="str">
            <v>PALEMBANG</v>
          </cell>
          <cell r="G154" t="str">
            <v>1130011392366</v>
          </cell>
          <cell r="H154">
            <v>11</v>
          </cell>
          <cell r="I154">
            <v>1837750</v>
          </cell>
          <cell r="J154">
            <v>456250</v>
          </cell>
          <cell r="K154">
            <v>2294000</v>
          </cell>
          <cell r="L154">
            <v>0</v>
          </cell>
          <cell r="M154">
            <v>220000</v>
          </cell>
          <cell r="N154">
            <v>0</v>
          </cell>
          <cell r="O154">
            <v>0</v>
          </cell>
          <cell r="P154">
            <v>0</v>
          </cell>
          <cell r="Q154">
            <v>220000</v>
          </cell>
          <cell r="R154">
            <v>41060</v>
          </cell>
          <cell r="S154">
            <v>20530</v>
          </cell>
          <cell r="T154">
            <v>0</v>
          </cell>
        </row>
        <row r="155">
          <cell r="C155" t="str">
            <v xml:space="preserve">Romi hero irawan </v>
          </cell>
          <cell r="D155" t="str">
            <v>Kernet Palembang</v>
          </cell>
          <cell r="E155" t="str">
            <v>MANDIRI</v>
          </cell>
          <cell r="F155" t="str">
            <v>PALEMBANG</v>
          </cell>
          <cell r="G155" t="str">
            <v>1130011215245</v>
          </cell>
          <cell r="H155">
            <v>9</v>
          </cell>
          <cell r="I155">
            <v>1837750</v>
          </cell>
          <cell r="J155">
            <v>456250</v>
          </cell>
          <cell r="K155">
            <v>2294000</v>
          </cell>
          <cell r="L155">
            <v>0</v>
          </cell>
          <cell r="M155">
            <v>180000</v>
          </cell>
          <cell r="N155">
            <v>0</v>
          </cell>
          <cell r="O155">
            <v>0</v>
          </cell>
          <cell r="P155">
            <v>0</v>
          </cell>
          <cell r="Q155">
            <v>180000</v>
          </cell>
          <cell r="R155">
            <v>41060</v>
          </cell>
          <cell r="S155">
            <v>20530</v>
          </cell>
          <cell r="T155">
            <v>0</v>
          </cell>
        </row>
        <row r="156">
          <cell r="C156" t="str">
            <v>taufik husen saputra</v>
          </cell>
          <cell r="D156" t="str">
            <v>Kernet Palembang</v>
          </cell>
          <cell r="E156" t="str">
            <v>MANDIRI</v>
          </cell>
          <cell r="F156" t="str">
            <v>PALEMBANG</v>
          </cell>
          <cell r="G156" t="str">
            <v>9000037346211</v>
          </cell>
          <cell r="H156">
            <v>12</v>
          </cell>
          <cell r="I156">
            <v>1837750</v>
          </cell>
          <cell r="J156">
            <v>456250</v>
          </cell>
          <cell r="K156">
            <v>2294000</v>
          </cell>
          <cell r="L156">
            <v>0</v>
          </cell>
          <cell r="M156">
            <v>240000</v>
          </cell>
          <cell r="N156">
            <v>0</v>
          </cell>
          <cell r="O156">
            <v>0</v>
          </cell>
          <cell r="P156">
            <v>0</v>
          </cell>
          <cell r="Q156">
            <v>240000</v>
          </cell>
          <cell r="R156">
            <v>41060</v>
          </cell>
          <cell r="S156">
            <v>20530</v>
          </cell>
          <cell r="T156">
            <v>0</v>
          </cell>
        </row>
        <row r="157">
          <cell r="C157" t="str">
            <v>Windik lora sugiant</v>
          </cell>
          <cell r="D157" t="str">
            <v>Kernet Palembang</v>
          </cell>
          <cell r="E157" t="str">
            <v>MANDIRI</v>
          </cell>
          <cell r="F157" t="str">
            <v>PALEMBANG</v>
          </cell>
          <cell r="G157" t="str">
            <v>1130010764359</v>
          </cell>
          <cell r="H157">
            <v>15</v>
          </cell>
          <cell r="I157">
            <v>1837750</v>
          </cell>
          <cell r="J157">
            <v>456250</v>
          </cell>
          <cell r="K157">
            <v>2294000</v>
          </cell>
          <cell r="L157">
            <v>0</v>
          </cell>
          <cell r="M157">
            <v>300000</v>
          </cell>
          <cell r="N157">
            <v>0</v>
          </cell>
          <cell r="O157">
            <v>0</v>
          </cell>
          <cell r="P157">
            <v>0</v>
          </cell>
          <cell r="Q157">
            <v>300000</v>
          </cell>
          <cell r="R157">
            <v>41060</v>
          </cell>
          <cell r="S157">
            <v>20530</v>
          </cell>
          <cell r="T157">
            <v>0</v>
          </cell>
        </row>
        <row r="158">
          <cell r="C158" t="str">
            <v>afriyadi</v>
          </cell>
          <cell r="D158" t="str">
            <v>Kernet Palembang</v>
          </cell>
          <cell r="E158" t="str">
            <v>MANDIRI</v>
          </cell>
          <cell r="F158" t="str">
            <v>PALEMBANG</v>
          </cell>
          <cell r="G158" t="str">
            <v>1120011694853</v>
          </cell>
          <cell r="H158">
            <v>13</v>
          </cell>
          <cell r="I158">
            <v>1837750</v>
          </cell>
          <cell r="J158">
            <v>456250</v>
          </cell>
          <cell r="K158">
            <v>2294000</v>
          </cell>
          <cell r="L158">
            <v>0</v>
          </cell>
          <cell r="M158">
            <v>260000</v>
          </cell>
          <cell r="N158">
            <v>0</v>
          </cell>
          <cell r="O158">
            <v>0</v>
          </cell>
          <cell r="P158">
            <v>0</v>
          </cell>
          <cell r="Q158">
            <v>260000</v>
          </cell>
          <cell r="R158">
            <v>41060</v>
          </cell>
          <cell r="S158">
            <v>20530</v>
          </cell>
          <cell r="T158">
            <v>0</v>
          </cell>
        </row>
        <row r="159">
          <cell r="C159" t="str">
            <v>aris munandar</v>
          </cell>
          <cell r="D159" t="str">
            <v>Kernet Palembang</v>
          </cell>
          <cell r="E159" t="str">
            <v>MANDIRI</v>
          </cell>
          <cell r="F159" t="str">
            <v>PALEMBANG</v>
          </cell>
          <cell r="G159" t="str">
            <v>1130011393315</v>
          </cell>
          <cell r="H159">
            <v>12</v>
          </cell>
          <cell r="I159">
            <v>1837750</v>
          </cell>
          <cell r="J159">
            <v>456250</v>
          </cell>
          <cell r="K159">
            <v>2294000</v>
          </cell>
          <cell r="L159">
            <v>0</v>
          </cell>
          <cell r="M159">
            <v>240000</v>
          </cell>
          <cell r="N159">
            <v>0</v>
          </cell>
          <cell r="O159">
            <v>0</v>
          </cell>
          <cell r="P159">
            <v>0</v>
          </cell>
          <cell r="Q159">
            <v>240000</v>
          </cell>
          <cell r="R159">
            <v>41060</v>
          </cell>
          <cell r="S159">
            <v>20530</v>
          </cell>
          <cell r="T159">
            <v>0</v>
          </cell>
        </row>
        <row r="160">
          <cell r="C160" t="str">
            <v>dedi sutardi</v>
          </cell>
          <cell r="D160" t="str">
            <v>Kernet Palembang</v>
          </cell>
          <cell r="E160" t="str">
            <v>MANDIRI</v>
          </cell>
          <cell r="F160" t="str">
            <v>PALEMBANG</v>
          </cell>
          <cell r="G160" t="str">
            <v>1130011392184</v>
          </cell>
          <cell r="H160">
            <v>9</v>
          </cell>
          <cell r="I160">
            <v>1837750</v>
          </cell>
          <cell r="J160">
            <v>456250</v>
          </cell>
          <cell r="K160">
            <v>2294000</v>
          </cell>
          <cell r="L160">
            <v>0</v>
          </cell>
          <cell r="M160">
            <v>180000</v>
          </cell>
          <cell r="N160">
            <v>0</v>
          </cell>
          <cell r="O160">
            <v>0</v>
          </cell>
          <cell r="P160">
            <v>0</v>
          </cell>
          <cell r="Q160">
            <v>180000</v>
          </cell>
          <cell r="R160">
            <v>41060</v>
          </cell>
          <cell r="S160">
            <v>20530</v>
          </cell>
          <cell r="T160">
            <v>0</v>
          </cell>
        </row>
        <row r="161">
          <cell r="C161" t="str">
            <v>firman</v>
          </cell>
          <cell r="D161" t="str">
            <v>Kernet Palembang</v>
          </cell>
          <cell r="E161" t="str">
            <v>MANDIRI</v>
          </cell>
          <cell r="F161" t="str">
            <v>PALEMBANG</v>
          </cell>
          <cell r="G161" t="str">
            <v>9000030113360</v>
          </cell>
          <cell r="H161">
            <v>9</v>
          </cell>
          <cell r="I161">
            <v>1837750</v>
          </cell>
          <cell r="J161">
            <v>456250</v>
          </cell>
          <cell r="K161">
            <v>2294000</v>
          </cell>
          <cell r="L161">
            <v>0</v>
          </cell>
          <cell r="M161">
            <v>180000</v>
          </cell>
          <cell r="N161">
            <v>0</v>
          </cell>
          <cell r="O161">
            <v>0</v>
          </cell>
          <cell r="P161">
            <v>0</v>
          </cell>
          <cell r="Q161">
            <v>180000</v>
          </cell>
          <cell r="R161">
            <v>41060</v>
          </cell>
          <cell r="S161">
            <v>20530</v>
          </cell>
          <cell r="T161">
            <v>0</v>
          </cell>
        </row>
        <row r="162">
          <cell r="C162" t="str">
            <v xml:space="preserve">hendra </v>
          </cell>
          <cell r="D162" t="str">
            <v>Kernet Palembang</v>
          </cell>
          <cell r="E162" t="str">
            <v>MANDIRI</v>
          </cell>
          <cell r="F162" t="str">
            <v>PALEMBANG</v>
          </cell>
          <cell r="G162" t="str">
            <v>1130011392259</v>
          </cell>
          <cell r="H162">
            <v>10</v>
          </cell>
          <cell r="I162">
            <v>1837750</v>
          </cell>
          <cell r="J162">
            <v>456250</v>
          </cell>
          <cell r="K162">
            <v>2294000</v>
          </cell>
          <cell r="L162">
            <v>0</v>
          </cell>
          <cell r="M162">
            <v>200000</v>
          </cell>
          <cell r="N162">
            <v>0</v>
          </cell>
          <cell r="O162">
            <v>0</v>
          </cell>
          <cell r="P162">
            <v>0</v>
          </cell>
          <cell r="Q162">
            <v>200000</v>
          </cell>
          <cell r="R162">
            <v>41060</v>
          </cell>
          <cell r="S162">
            <v>20530</v>
          </cell>
          <cell r="T162">
            <v>0</v>
          </cell>
        </row>
      </sheetData>
      <sheetData sheetId="1">
        <row r="7">
          <cell r="C7" t="str">
            <v>DJUNAIDI</v>
          </cell>
          <cell r="D7" t="str">
            <v>Sopir Palembang</v>
          </cell>
          <cell r="E7" t="str">
            <v>MANDIRI</v>
          </cell>
          <cell r="F7" t="str">
            <v>PALEMBANG</v>
          </cell>
          <cell r="G7" t="str">
            <v>1130005458769</v>
          </cell>
          <cell r="H7">
            <v>20</v>
          </cell>
        </row>
        <row r="8">
          <cell r="C8" t="str">
            <v>AKBAR SAPUTRA  SIREGAR</v>
          </cell>
          <cell r="D8" t="str">
            <v>Sopir Palembang</v>
          </cell>
          <cell r="E8" t="str">
            <v>MANDIRI</v>
          </cell>
          <cell r="F8" t="str">
            <v>PALEMBANG</v>
          </cell>
          <cell r="G8" t="str">
            <v>1130010156614</v>
          </cell>
          <cell r="H8">
            <v>20</v>
          </cell>
        </row>
        <row r="9">
          <cell r="C9" t="str">
            <v>SAKANI HS</v>
          </cell>
          <cell r="D9" t="str">
            <v>Sopir Palembang</v>
          </cell>
          <cell r="E9" t="str">
            <v>MANDIRI</v>
          </cell>
          <cell r="F9" t="str">
            <v>PALEMBANG</v>
          </cell>
          <cell r="G9" t="str">
            <v>1120010223696</v>
          </cell>
          <cell r="H9">
            <v>20</v>
          </cell>
        </row>
        <row r="10">
          <cell r="C10" t="str">
            <v>HERU PRASETYO</v>
          </cell>
          <cell r="D10" t="str">
            <v>Sopir Palembang</v>
          </cell>
          <cell r="E10" t="str">
            <v>MANDIRI</v>
          </cell>
          <cell r="F10" t="str">
            <v>PALEMBANG</v>
          </cell>
          <cell r="G10" t="str">
            <v>1130005458322</v>
          </cell>
          <cell r="H10">
            <v>20</v>
          </cell>
        </row>
        <row r="11">
          <cell r="C11" t="str">
            <v>KAMIL</v>
          </cell>
          <cell r="D11" t="str">
            <v>Sopir Palembang</v>
          </cell>
          <cell r="E11" t="str">
            <v>MANDIRI</v>
          </cell>
          <cell r="F11" t="str">
            <v>PALEMBANG</v>
          </cell>
          <cell r="G11" t="str">
            <v>9000009335317</v>
          </cell>
          <cell r="H11">
            <v>20</v>
          </cell>
        </row>
        <row r="12">
          <cell r="C12" t="str">
            <v>RUDI VANDORI</v>
          </cell>
          <cell r="D12" t="str">
            <v>Sopir Palembang</v>
          </cell>
          <cell r="E12" t="str">
            <v>MANDIRI</v>
          </cell>
          <cell r="F12" t="str">
            <v>PALEMBANG</v>
          </cell>
          <cell r="G12" t="str">
            <v>1130005458520</v>
          </cell>
          <cell r="H12">
            <v>20</v>
          </cell>
        </row>
        <row r="13">
          <cell r="C13" t="str">
            <v>ZULKARNAIN</v>
          </cell>
          <cell r="D13" t="str">
            <v>Sopir Palembang</v>
          </cell>
          <cell r="E13" t="str">
            <v>MANDIRI</v>
          </cell>
          <cell r="F13" t="str">
            <v>PALEMBANG</v>
          </cell>
          <cell r="G13" t="str">
            <v>1120010754617</v>
          </cell>
          <cell r="H13">
            <v>20</v>
          </cell>
        </row>
        <row r="14">
          <cell r="C14" t="str">
            <v>ANDERO NOSEV</v>
          </cell>
          <cell r="D14" t="str">
            <v>Sopir Palembang</v>
          </cell>
          <cell r="E14" t="str">
            <v>MANDIRI</v>
          </cell>
          <cell r="F14" t="str">
            <v>PALEMBANG</v>
          </cell>
          <cell r="G14" t="str">
            <v>1120010758238</v>
          </cell>
          <cell r="H14">
            <v>20</v>
          </cell>
        </row>
        <row r="15">
          <cell r="C15" t="str">
            <v>ADRIANI</v>
          </cell>
          <cell r="D15" t="str">
            <v>Sopir Palembang</v>
          </cell>
          <cell r="E15" t="str">
            <v>MANDIRI</v>
          </cell>
          <cell r="F15" t="str">
            <v>PALEMBANG</v>
          </cell>
          <cell r="G15" t="str">
            <v>1130005456375</v>
          </cell>
          <cell r="H15">
            <v>20</v>
          </cell>
        </row>
        <row r="16">
          <cell r="C16" t="str">
            <v>PURWANDI</v>
          </cell>
          <cell r="D16" t="str">
            <v>Sopir Palembang</v>
          </cell>
          <cell r="E16" t="str">
            <v>MANDIRI</v>
          </cell>
          <cell r="F16" t="str">
            <v>PALEMBANG</v>
          </cell>
          <cell r="G16" t="str">
            <v>9000010143197</v>
          </cell>
          <cell r="H16">
            <v>20</v>
          </cell>
        </row>
      </sheetData>
      <sheetData sheetId="2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Gaji Mei Palembang"/>
      <sheetName val="data Gaji industri PAMA  "/>
      <sheetName val="Data Gaji Mei  Lampung"/>
    </sheetNames>
    <sheetDataSet>
      <sheetData sheetId="0" refreshError="1">
        <row r="7">
          <cell r="C7" t="str">
            <v>FETTY INDAH SARI</v>
          </cell>
          <cell r="D7" t="str">
            <v>Pws.Adm Umum</v>
          </cell>
          <cell r="E7" t="str">
            <v>MANDIRI</v>
          </cell>
          <cell r="F7" t="str">
            <v>PALEMBANG</v>
          </cell>
          <cell r="G7" t="str">
            <v>1130005458298</v>
          </cell>
          <cell r="H7">
            <v>26</v>
          </cell>
          <cell r="I7">
            <v>1837750</v>
          </cell>
          <cell r="J7">
            <v>456250</v>
          </cell>
          <cell r="K7">
            <v>2294000</v>
          </cell>
          <cell r="L7">
            <v>390000</v>
          </cell>
          <cell r="M7">
            <v>468000</v>
          </cell>
          <cell r="N7">
            <v>250000</v>
          </cell>
          <cell r="O7">
            <v>100000</v>
          </cell>
          <cell r="P7">
            <v>0</v>
          </cell>
          <cell r="Q7">
            <v>1208000</v>
          </cell>
          <cell r="R7">
            <v>41060</v>
          </cell>
          <cell r="S7">
            <v>20530</v>
          </cell>
          <cell r="T7">
            <v>0</v>
          </cell>
        </row>
        <row r="8">
          <cell r="C8" t="str">
            <v>SABTO WIJABMIKO</v>
          </cell>
          <cell r="D8" t="str">
            <v>Dispatcher</v>
          </cell>
          <cell r="E8" t="str">
            <v>MANDIRI</v>
          </cell>
          <cell r="F8" t="str">
            <v>PALEMBANG</v>
          </cell>
          <cell r="G8" t="str">
            <v>1130005948231</v>
          </cell>
          <cell r="H8">
            <v>19</v>
          </cell>
          <cell r="I8">
            <v>1837750</v>
          </cell>
          <cell r="J8">
            <v>456250</v>
          </cell>
          <cell r="K8">
            <v>2294000</v>
          </cell>
          <cell r="L8">
            <v>285000</v>
          </cell>
          <cell r="M8">
            <v>342000</v>
          </cell>
          <cell r="N8">
            <v>100000</v>
          </cell>
          <cell r="O8">
            <v>100000</v>
          </cell>
          <cell r="P8">
            <v>0</v>
          </cell>
          <cell r="Q8">
            <v>827000</v>
          </cell>
          <cell r="R8">
            <v>41060</v>
          </cell>
          <cell r="S8">
            <v>20530</v>
          </cell>
          <cell r="T8">
            <v>0</v>
          </cell>
        </row>
        <row r="9">
          <cell r="C9" t="str">
            <v>SARDI PRATAMA</v>
          </cell>
          <cell r="D9" t="str">
            <v>HRD</v>
          </cell>
          <cell r="E9" t="str">
            <v>MANDIRI</v>
          </cell>
          <cell r="F9" t="str">
            <v>PALEMBANG</v>
          </cell>
          <cell r="G9" t="str">
            <v>1130006112332</v>
          </cell>
          <cell r="H9">
            <v>28</v>
          </cell>
          <cell r="I9">
            <v>1837750</v>
          </cell>
          <cell r="J9">
            <v>456250</v>
          </cell>
          <cell r="K9">
            <v>2294000</v>
          </cell>
          <cell r="L9">
            <v>420000</v>
          </cell>
          <cell r="M9">
            <v>504000</v>
          </cell>
          <cell r="N9">
            <v>250000</v>
          </cell>
          <cell r="O9">
            <v>100000</v>
          </cell>
          <cell r="P9">
            <v>0</v>
          </cell>
          <cell r="Q9">
            <v>1274000</v>
          </cell>
          <cell r="R9">
            <v>41060</v>
          </cell>
          <cell r="S9">
            <v>20530</v>
          </cell>
          <cell r="T9">
            <v>0</v>
          </cell>
        </row>
        <row r="10">
          <cell r="C10" t="str">
            <v>ACH. FAUZI</v>
          </cell>
          <cell r="D10" t="str">
            <v>Pws.Lapangan</v>
          </cell>
          <cell r="E10" t="str">
            <v>MANDIRI</v>
          </cell>
          <cell r="F10" t="str">
            <v>PALEMBANG</v>
          </cell>
          <cell r="G10" t="str">
            <v>1130005657006</v>
          </cell>
          <cell r="H10">
            <v>21</v>
          </cell>
          <cell r="I10">
            <v>1837750</v>
          </cell>
          <cell r="J10">
            <v>456250</v>
          </cell>
          <cell r="K10">
            <v>2294000</v>
          </cell>
          <cell r="L10">
            <v>315000</v>
          </cell>
          <cell r="M10">
            <v>378000</v>
          </cell>
          <cell r="N10">
            <v>250000</v>
          </cell>
          <cell r="O10">
            <v>150000</v>
          </cell>
          <cell r="P10">
            <v>0</v>
          </cell>
          <cell r="Q10">
            <v>1093000</v>
          </cell>
          <cell r="R10">
            <v>41060</v>
          </cell>
          <cell r="S10">
            <v>20530</v>
          </cell>
          <cell r="T10">
            <v>0</v>
          </cell>
        </row>
        <row r="11">
          <cell r="C11" t="str">
            <v>MEIRIANSYAH</v>
          </cell>
          <cell r="D11" t="str">
            <v>Mekanik Workshop</v>
          </cell>
          <cell r="E11" t="str">
            <v>MANDIRI</v>
          </cell>
          <cell r="F11" t="str">
            <v>PALEMBANG</v>
          </cell>
          <cell r="G11" t="str">
            <v>1120010978752</v>
          </cell>
          <cell r="H11">
            <v>25</v>
          </cell>
          <cell r="I11">
            <v>1837750</v>
          </cell>
          <cell r="J11">
            <v>456250</v>
          </cell>
          <cell r="K11">
            <v>2294000</v>
          </cell>
          <cell r="L11">
            <v>375000</v>
          </cell>
          <cell r="M11">
            <v>450000</v>
          </cell>
          <cell r="N11">
            <v>100000</v>
          </cell>
          <cell r="O11">
            <v>100000</v>
          </cell>
          <cell r="P11">
            <v>0</v>
          </cell>
          <cell r="Q11">
            <v>1025000</v>
          </cell>
          <cell r="R11">
            <v>41060</v>
          </cell>
          <cell r="S11">
            <v>20530</v>
          </cell>
          <cell r="T11">
            <v>0</v>
          </cell>
        </row>
        <row r="12">
          <cell r="C12" t="str">
            <v>ALFIAN IBNU WIBOWO</v>
          </cell>
          <cell r="D12" t="str">
            <v xml:space="preserve">HSE Officer </v>
          </cell>
          <cell r="E12" t="str">
            <v>MANDIRI</v>
          </cell>
          <cell r="F12" t="str">
            <v>PALEMBANG</v>
          </cell>
          <cell r="G12" t="str">
            <v>1130006917250</v>
          </cell>
          <cell r="H12">
            <v>28</v>
          </cell>
          <cell r="I12">
            <v>1837750</v>
          </cell>
          <cell r="J12">
            <v>456250</v>
          </cell>
          <cell r="K12">
            <v>2294000</v>
          </cell>
          <cell r="L12">
            <v>420000</v>
          </cell>
          <cell r="M12">
            <v>504000</v>
          </cell>
          <cell r="N12">
            <v>250000</v>
          </cell>
          <cell r="O12">
            <v>100000</v>
          </cell>
          <cell r="P12">
            <v>0</v>
          </cell>
          <cell r="Q12">
            <v>1274000</v>
          </cell>
          <cell r="R12">
            <v>41060</v>
          </cell>
          <cell r="S12">
            <v>20530</v>
          </cell>
          <cell r="T12">
            <v>0</v>
          </cell>
        </row>
        <row r="13">
          <cell r="C13" t="str">
            <v>SANDRO HERIYANTO</v>
          </cell>
          <cell r="D13" t="str">
            <v>keuangan</v>
          </cell>
          <cell r="E13" t="str">
            <v>MANDIRI</v>
          </cell>
          <cell r="F13" t="str">
            <v>PALEMBANG</v>
          </cell>
          <cell r="G13" t="str">
            <v>1130006187441</v>
          </cell>
          <cell r="H13">
            <v>29</v>
          </cell>
          <cell r="I13">
            <v>1837750</v>
          </cell>
          <cell r="J13">
            <v>456250</v>
          </cell>
          <cell r="K13">
            <v>2294000</v>
          </cell>
          <cell r="L13">
            <v>435000</v>
          </cell>
          <cell r="M13">
            <v>522000</v>
          </cell>
          <cell r="N13">
            <v>100000</v>
          </cell>
          <cell r="O13">
            <v>100000</v>
          </cell>
          <cell r="P13">
            <v>0</v>
          </cell>
          <cell r="Q13">
            <v>1157000</v>
          </cell>
          <cell r="R13">
            <v>41060</v>
          </cell>
          <cell r="S13">
            <v>20530</v>
          </cell>
          <cell r="T13">
            <v>0</v>
          </cell>
        </row>
        <row r="14">
          <cell r="C14" t="str">
            <v>EFFENDI</v>
          </cell>
          <cell r="D14" t="str">
            <v>Mekanik</v>
          </cell>
          <cell r="E14" t="str">
            <v>MANDIRI</v>
          </cell>
          <cell r="F14" t="str">
            <v>PALEMBANG</v>
          </cell>
          <cell r="G14" t="str">
            <v>1130005458462</v>
          </cell>
          <cell r="H14">
            <v>23</v>
          </cell>
          <cell r="I14">
            <v>1837750</v>
          </cell>
          <cell r="J14">
            <v>456250</v>
          </cell>
          <cell r="K14">
            <v>2294000</v>
          </cell>
          <cell r="L14">
            <v>345000</v>
          </cell>
          <cell r="M14">
            <v>414000</v>
          </cell>
          <cell r="N14">
            <v>100000</v>
          </cell>
          <cell r="O14">
            <v>100000</v>
          </cell>
          <cell r="P14">
            <v>0</v>
          </cell>
          <cell r="Q14">
            <v>959000</v>
          </cell>
          <cell r="R14">
            <v>41060</v>
          </cell>
          <cell r="S14">
            <v>20530</v>
          </cell>
          <cell r="T14">
            <v>0</v>
          </cell>
        </row>
        <row r="15">
          <cell r="C15" t="str">
            <v>DARSIM</v>
          </cell>
          <cell r="D15" t="str">
            <v>Mekanik</v>
          </cell>
          <cell r="E15" t="str">
            <v>MANDIRI</v>
          </cell>
          <cell r="F15" t="str">
            <v>PALEMBANG</v>
          </cell>
          <cell r="G15" t="str">
            <v>1130005605989</v>
          </cell>
          <cell r="H15">
            <v>19</v>
          </cell>
          <cell r="I15">
            <v>1837750</v>
          </cell>
          <cell r="J15">
            <v>456250</v>
          </cell>
          <cell r="K15">
            <v>2294000</v>
          </cell>
          <cell r="L15">
            <v>285000</v>
          </cell>
          <cell r="M15">
            <v>342000</v>
          </cell>
          <cell r="N15">
            <v>100000</v>
          </cell>
          <cell r="O15">
            <v>100000</v>
          </cell>
          <cell r="P15">
            <v>0</v>
          </cell>
          <cell r="Q15">
            <v>827000</v>
          </cell>
          <cell r="R15">
            <v>41060</v>
          </cell>
          <cell r="S15">
            <v>20530</v>
          </cell>
        </row>
        <row r="16">
          <cell r="C16" t="str">
            <v>WARISANTO</v>
          </cell>
          <cell r="D16" t="str">
            <v>Mekanik Workshop</v>
          </cell>
          <cell r="E16" t="str">
            <v>MANDIRI</v>
          </cell>
          <cell r="F16" t="str">
            <v>PALEMBANG</v>
          </cell>
          <cell r="G16" t="str">
            <v>1120006319540</v>
          </cell>
          <cell r="H16">
            <v>19</v>
          </cell>
          <cell r="I16">
            <v>1837750</v>
          </cell>
          <cell r="J16">
            <v>456250</v>
          </cell>
          <cell r="K16">
            <v>2294000</v>
          </cell>
          <cell r="L16">
            <v>285000</v>
          </cell>
          <cell r="M16">
            <v>342000</v>
          </cell>
          <cell r="N16">
            <v>100000</v>
          </cell>
          <cell r="O16">
            <v>100000</v>
          </cell>
          <cell r="P16">
            <v>0</v>
          </cell>
          <cell r="Q16">
            <v>827000</v>
          </cell>
          <cell r="R16">
            <v>41060</v>
          </cell>
          <cell r="S16">
            <v>20530</v>
          </cell>
          <cell r="T16">
            <v>0</v>
          </cell>
        </row>
        <row r="17">
          <cell r="C17" t="str">
            <v>HARTONO</v>
          </cell>
          <cell r="D17" t="str">
            <v xml:space="preserve">gate keeper </v>
          </cell>
          <cell r="E17" t="str">
            <v>MANDIRI</v>
          </cell>
          <cell r="F17" t="str">
            <v>PALEMBANG</v>
          </cell>
          <cell r="G17" t="str">
            <v>1120010971088</v>
          </cell>
          <cell r="H17">
            <v>26</v>
          </cell>
          <cell r="I17">
            <v>1837750</v>
          </cell>
          <cell r="J17">
            <v>456250</v>
          </cell>
          <cell r="K17">
            <v>2294000</v>
          </cell>
          <cell r="L17">
            <v>390000</v>
          </cell>
          <cell r="M17">
            <v>468000</v>
          </cell>
          <cell r="N17">
            <v>100000</v>
          </cell>
          <cell r="O17">
            <v>100000</v>
          </cell>
          <cell r="P17">
            <v>0</v>
          </cell>
          <cell r="Q17">
            <v>1058000</v>
          </cell>
          <cell r="R17">
            <v>41060</v>
          </cell>
          <cell r="S17">
            <v>20530</v>
          </cell>
          <cell r="T17">
            <v>0</v>
          </cell>
        </row>
        <row r="18">
          <cell r="C18" t="str">
            <v>ARIS TRISANDI</v>
          </cell>
          <cell r="D18" t="str">
            <v>Mekanik Workshop</v>
          </cell>
          <cell r="E18" t="str">
            <v>MANDIRI</v>
          </cell>
          <cell r="F18" t="str">
            <v>PALEMBANG</v>
          </cell>
          <cell r="G18" t="str">
            <v>1130007556214</v>
          </cell>
          <cell r="H18">
            <v>16</v>
          </cell>
          <cell r="I18">
            <v>1837750</v>
          </cell>
          <cell r="J18">
            <v>456250</v>
          </cell>
          <cell r="K18">
            <v>2294000</v>
          </cell>
          <cell r="L18">
            <v>240000</v>
          </cell>
          <cell r="M18">
            <v>288000</v>
          </cell>
          <cell r="N18">
            <v>100000</v>
          </cell>
          <cell r="O18">
            <v>100000</v>
          </cell>
          <cell r="P18">
            <v>0</v>
          </cell>
          <cell r="Q18">
            <v>728000</v>
          </cell>
          <cell r="R18">
            <v>41060</v>
          </cell>
          <cell r="S18">
            <v>20530</v>
          </cell>
          <cell r="T18">
            <v>0</v>
          </cell>
        </row>
        <row r="19">
          <cell r="C19" t="str">
            <v>JOKO PRAYITNO</v>
          </cell>
          <cell r="D19" t="str">
            <v>IT</v>
          </cell>
          <cell r="E19" t="str">
            <v>MANDIRI</v>
          </cell>
          <cell r="F19" t="str">
            <v>PALEMBANG</v>
          </cell>
          <cell r="G19" t="str">
            <v>1130005617018</v>
          </cell>
          <cell r="H19">
            <v>23</v>
          </cell>
          <cell r="I19">
            <v>1837750</v>
          </cell>
          <cell r="J19">
            <v>456250</v>
          </cell>
          <cell r="K19">
            <v>2294000</v>
          </cell>
          <cell r="L19">
            <v>345000</v>
          </cell>
          <cell r="M19">
            <v>414000</v>
          </cell>
          <cell r="N19">
            <v>100000</v>
          </cell>
          <cell r="O19">
            <v>100000</v>
          </cell>
          <cell r="P19">
            <v>0</v>
          </cell>
          <cell r="Q19">
            <v>959000</v>
          </cell>
          <cell r="R19" t="str">
            <v>-</v>
          </cell>
          <cell r="S19">
            <v>20530</v>
          </cell>
          <cell r="T19">
            <v>0</v>
          </cell>
        </row>
        <row r="20">
          <cell r="C20" t="str">
            <v>ARI KRISTANTO</v>
          </cell>
          <cell r="D20" t="str">
            <v>Ast.HSE</v>
          </cell>
          <cell r="E20" t="str">
            <v>MANDIRI</v>
          </cell>
          <cell r="F20" t="str">
            <v>PALEMBANG</v>
          </cell>
          <cell r="G20" t="str">
            <v>1120010971245</v>
          </cell>
          <cell r="H20">
            <v>26</v>
          </cell>
          <cell r="I20">
            <v>1837750</v>
          </cell>
          <cell r="J20">
            <v>456250</v>
          </cell>
          <cell r="K20">
            <v>2294000</v>
          </cell>
          <cell r="L20">
            <v>390000</v>
          </cell>
          <cell r="M20">
            <v>468000</v>
          </cell>
          <cell r="N20">
            <v>100000</v>
          </cell>
          <cell r="O20">
            <v>100000</v>
          </cell>
          <cell r="P20">
            <v>0</v>
          </cell>
          <cell r="Q20">
            <v>1058000</v>
          </cell>
          <cell r="R20" t="str">
            <v>-</v>
          </cell>
          <cell r="S20">
            <v>20530</v>
          </cell>
          <cell r="T20">
            <v>0</v>
          </cell>
        </row>
        <row r="21">
          <cell r="C21" t="str">
            <v>BENNY JUNIRDO</v>
          </cell>
          <cell r="D21" t="str">
            <v>gate keeper</v>
          </cell>
          <cell r="E21" t="str">
            <v>MANDIRI</v>
          </cell>
          <cell r="F21" t="str">
            <v>PALEMBANG</v>
          </cell>
          <cell r="G21" t="str">
            <v>1280005673303</v>
          </cell>
          <cell r="H21">
            <v>23</v>
          </cell>
          <cell r="I21">
            <v>1837750</v>
          </cell>
          <cell r="J21">
            <v>456250</v>
          </cell>
          <cell r="K21">
            <v>2294000</v>
          </cell>
          <cell r="L21">
            <v>345000</v>
          </cell>
          <cell r="M21">
            <v>414000</v>
          </cell>
          <cell r="N21">
            <v>100000</v>
          </cell>
          <cell r="O21">
            <v>100000</v>
          </cell>
          <cell r="P21">
            <v>0</v>
          </cell>
          <cell r="Q21">
            <v>959000</v>
          </cell>
          <cell r="R21">
            <v>41060</v>
          </cell>
          <cell r="S21">
            <v>20530</v>
          </cell>
          <cell r="T21">
            <v>0</v>
          </cell>
        </row>
        <row r="22">
          <cell r="C22" t="str">
            <v>IBRAHIM</v>
          </cell>
          <cell r="D22" t="str">
            <v>Mekanik Workshop</v>
          </cell>
          <cell r="E22" t="str">
            <v>MANDIRI</v>
          </cell>
          <cell r="F22" t="str">
            <v>PALEMBANG</v>
          </cell>
          <cell r="G22" t="str">
            <v>1120010971195</v>
          </cell>
          <cell r="H22">
            <v>25</v>
          </cell>
          <cell r="I22">
            <v>1837750</v>
          </cell>
          <cell r="J22">
            <v>456250</v>
          </cell>
          <cell r="K22">
            <v>2294000</v>
          </cell>
          <cell r="L22">
            <v>375000</v>
          </cell>
          <cell r="M22">
            <v>450000</v>
          </cell>
          <cell r="N22">
            <v>100000</v>
          </cell>
          <cell r="O22">
            <v>100000</v>
          </cell>
          <cell r="P22">
            <v>0</v>
          </cell>
          <cell r="Q22">
            <v>1025000</v>
          </cell>
          <cell r="R22">
            <v>41060</v>
          </cell>
          <cell r="S22">
            <v>20530</v>
          </cell>
          <cell r="T22">
            <v>0</v>
          </cell>
        </row>
        <row r="23">
          <cell r="C23" t="str">
            <v>ALIMIN FITHONAH</v>
          </cell>
          <cell r="D23" t="str">
            <v>Sopir Ops.</v>
          </cell>
          <cell r="E23" t="str">
            <v>MANDIRI</v>
          </cell>
          <cell r="F23" t="str">
            <v>PALEMBANG</v>
          </cell>
          <cell r="G23" t="str">
            <v>9000014825484</v>
          </cell>
          <cell r="H23">
            <v>9</v>
          </cell>
          <cell r="I23">
            <v>1837750</v>
          </cell>
          <cell r="J23">
            <v>456250</v>
          </cell>
          <cell r="K23">
            <v>2294000</v>
          </cell>
          <cell r="L23">
            <v>0</v>
          </cell>
          <cell r="M23">
            <v>0</v>
          </cell>
          <cell r="N23">
            <v>100000</v>
          </cell>
          <cell r="O23">
            <v>0</v>
          </cell>
          <cell r="P23">
            <v>0</v>
          </cell>
          <cell r="Q23">
            <v>100000</v>
          </cell>
          <cell r="R23">
            <v>41060</v>
          </cell>
          <cell r="S23">
            <v>20530</v>
          </cell>
          <cell r="T23">
            <v>0</v>
          </cell>
        </row>
        <row r="24">
          <cell r="C24" t="str">
            <v>SEPTI ARYANI</v>
          </cell>
          <cell r="D24" t="str">
            <v xml:space="preserve">Tenaga Medis </v>
          </cell>
          <cell r="E24" t="str">
            <v xml:space="preserve">MANDIRI </v>
          </cell>
          <cell r="F24" t="str">
            <v>PALEMBANG</v>
          </cell>
          <cell r="G24" t="str">
            <v>9000033557449</v>
          </cell>
          <cell r="H24">
            <v>26</v>
          </cell>
          <cell r="I24">
            <v>1837750</v>
          </cell>
          <cell r="J24">
            <v>456250</v>
          </cell>
          <cell r="K24">
            <v>2294000</v>
          </cell>
          <cell r="L24">
            <v>390000</v>
          </cell>
          <cell r="M24">
            <v>468000</v>
          </cell>
          <cell r="N24">
            <v>100000</v>
          </cell>
          <cell r="O24">
            <v>100000</v>
          </cell>
          <cell r="Q24">
            <v>1058000</v>
          </cell>
          <cell r="R24">
            <v>41060</v>
          </cell>
          <cell r="S24">
            <v>20530</v>
          </cell>
        </row>
        <row r="25">
          <cell r="C25" t="str">
            <v>REZA H</v>
          </cell>
          <cell r="D25" t="str">
            <v>SPBU T</v>
          </cell>
          <cell r="E25" t="str">
            <v xml:space="preserve">MANDIRI </v>
          </cell>
          <cell r="F25" t="str">
            <v>PALEMBANG</v>
          </cell>
          <cell r="G25" t="str">
            <v>1060011212126</v>
          </cell>
          <cell r="H25">
            <v>28</v>
          </cell>
          <cell r="I25">
            <v>1837750</v>
          </cell>
          <cell r="J25">
            <v>456250</v>
          </cell>
          <cell r="K25">
            <v>2294000</v>
          </cell>
          <cell r="L25">
            <v>420000</v>
          </cell>
          <cell r="M25">
            <v>504000</v>
          </cell>
          <cell r="N25">
            <v>100000</v>
          </cell>
          <cell r="O25">
            <v>100000</v>
          </cell>
          <cell r="Q25">
            <v>1124000</v>
          </cell>
          <cell r="R25">
            <v>41060</v>
          </cell>
          <cell r="S25">
            <v>20530</v>
          </cell>
        </row>
        <row r="26">
          <cell r="L26">
            <v>25000</v>
          </cell>
          <cell r="M26">
            <v>25000</v>
          </cell>
        </row>
        <row r="27">
          <cell r="C27" t="str">
            <v>A. RAHMAT</v>
          </cell>
          <cell r="D27" t="str">
            <v>Sopir Palembang</v>
          </cell>
          <cell r="E27" t="str">
            <v>MANDIRI</v>
          </cell>
          <cell r="F27" t="str">
            <v>PALEMBANG</v>
          </cell>
          <cell r="G27" t="str">
            <v>1130005458413</v>
          </cell>
          <cell r="H27">
            <v>24</v>
          </cell>
          <cell r="I27">
            <v>1837750</v>
          </cell>
          <cell r="J27">
            <v>456250</v>
          </cell>
          <cell r="K27">
            <v>2294000</v>
          </cell>
          <cell r="L27">
            <v>600000</v>
          </cell>
          <cell r="M27">
            <v>600000</v>
          </cell>
          <cell r="N27">
            <v>0</v>
          </cell>
          <cell r="O27">
            <v>0</v>
          </cell>
          <cell r="P27">
            <v>0</v>
          </cell>
          <cell r="Q27">
            <v>1200000</v>
          </cell>
          <cell r="R27">
            <v>41060</v>
          </cell>
          <cell r="S27">
            <v>20530</v>
          </cell>
          <cell r="T27">
            <v>0</v>
          </cell>
        </row>
        <row r="28">
          <cell r="C28" t="str">
            <v>ADNAN ARJUNA</v>
          </cell>
          <cell r="D28" t="str">
            <v>Sopir Palembang</v>
          </cell>
          <cell r="E28" t="str">
            <v>MANDIRI</v>
          </cell>
          <cell r="F28" t="str">
            <v>PALEMBANG</v>
          </cell>
          <cell r="G28" t="str">
            <v>1130005458504</v>
          </cell>
          <cell r="H28">
            <v>12</v>
          </cell>
          <cell r="I28">
            <v>1837750</v>
          </cell>
          <cell r="J28">
            <v>456250</v>
          </cell>
          <cell r="K28">
            <v>2294000</v>
          </cell>
          <cell r="L28">
            <v>300000</v>
          </cell>
          <cell r="M28">
            <v>300000</v>
          </cell>
          <cell r="N28">
            <v>0</v>
          </cell>
          <cell r="O28">
            <v>0</v>
          </cell>
          <cell r="P28">
            <v>0</v>
          </cell>
          <cell r="Q28">
            <v>600000</v>
          </cell>
          <cell r="R28">
            <v>41060</v>
          </cell>
          <cell r="S28">
            <v>20530</v>
          </cell>
        </row>
        <row r="29">
          <cell r="C29" t="str">
            <v>AGUS NUSA BHAKTI</v>
          </cell>
          <cell r="D29" t="str">
            <v>Sopir Palembang</v>
          </cell>
          <cell r="E29" t="str">
            <v>MANDIRI</v>
          </cell>
          <cell r="F29" t="str">
            <v>PALEMBANG</v>
          </cell>
          <cell r="G29" t="str">
            <v>1130006240638</v>
          </cell>
          <cell r="H29">
            <v>9</v>
          </cell>
          <cell r="I29">
            <v>1837750</v>
          </cell>
          <cell r="J29">
            <v>456250</v>
          </cell>
          <cell r="K29">
            <v>2294000</v>
          </cell>
          <cell r="L29">
            <v>225000</v>
          </cell>
          <cell r="M29">
            <v>225000</v>
          </cell>
          <cell r="N29">
            <v>0</v>
          </cell>
          <cell r="O29">
            <v>0</v>
          </cell>
          <cell r="P29">
            <v>0</v>
          </cell>
          <cell r="Q29">
            <v>450000</v>
          </cell>
          <cell r="R29">
            <v>41060</v>
          </cell>
          <cell r="S29">
            <v>20530</v>
          </cell>
          <cell r="T29">
            <v>0</v>
          </cell>
        </row>
        <row r="30">
          <cell r="C30" t="str">
            <v>AGUS SUNARYO</v>
          </cell>
          <cell r="D30" t="str">
            <v>Sopir Palembang</v>
          </cell>
          <cell r="E30" t="str">
            <v>MANDIRI</v>
          </cell>
          <cell r="F30" t="str">
            <v>PALEMBANG</v>
          </cell>
          <cell r="G30" t="str">
            <v>1130006604262</v>
          </cell>
          <cell r="H30">
            <v>24</v>
          </cell>
          <cell r="I30">
            <v>1837750</v>
          </cell>
          <cell r="J30">
            <v>456250</v>
          </cell>
          <cell r="K30">
            <v>2294000</v>
          </cell>
          <cell r="L30">
            <v>600000</v>
          </cell>
          <cell r="M30">
            <v>600000</v>
          </cell>
          <cell r="N30">
            <v>0</v>
          </cell>
          <cell r="O30">
            <v>0</v>
          </cell>
          <cell r="P30">
            <v>0</v>
          </cell>
          <cell r="Q30">
            <v>1200000</v>
          </cell>
          <cell r="R30">
            <v>41060</v>
          </cell>
          <cell r="S30">
            <v>20530</v>
          </cell>
          <cell r="T30">
            <v>0</v>
          </cell>
        </row>
        <row r="31">
          <cell r="C31" t="str">
            <v>AHMAD</v>
          </cell>
          <cell r="D31" t="str">
            <v>Sopir Palembang</v>
          </cell>
          <cell r="E31" t="str">
            <v>MANDIRI</v>
          </cell>
          <cell r="F31" t="str">
            <v>PALEMBANG</v>
          </cell>
          <cell r="G31" t="str">
            <v>1130005457118</v>
          </cell>
          <cell r="H31">
            <v>16</v>
          </cell>
          <cell r="I31">
            <v>1837750</v>
          </cell>
          <cell r="J31">
            <v>456250</v>
          </cell>
          <cell r="K31">
            <v>2294000</v>
          </cell>
          <cell r="L31">
            <v>400000</v>
          </cell>
          <cell r="M31">
            <v>400000</v>
          </cell>
          <cell r="N31">
            <v>0</v>
          </cell>
          <cell r="O31">
            <v>0</v>
          </cell>
          <cell r="P31">
            <v>0</v>
          </cell>
          <cell r="Q31">
            <v>800000</v>
          </cell>
          <cell r="R31">
            <v>41060</v>
          </cell>
          <cell r="S31">
            <v>20530</v>
          </cell>
          <cell r="T31">
            <v>195700</v>
          </cell>
        </row>
        <row r="32">
          <cell r="C32" t="str">
            <v>AHMAD ISNAIDI</v>
          </cell>
          <cell r="D32" t="str">
            <v>Sopir Palembang</v>
          </cell>
          <cell r="E32" t="str">
            <v>MANDIRI</v>
          </cell>
          <cell r="F32" t="str">
            <v>PALEMBANG</v>
          </cell>
          <cell r="G32" t="str">
            <v>1130005458678</v>
          </cell>
          <cell r="H32">
            <v>19</v>
          </cell>
          <cell r="I32">
            <v>1837750</v>
          </cell>
          <cell r="J32">
            <v>456250</v>
          </cell>
          <cell r="K32">
            <v>2294000</v>
          </cell>
          <cell r="L32">
            <v>475000</v>
          </cell>
          <cell r="M32">
            <v>475000</v>
          </cell>
          <cell r="N32">
            <v>0</v>
          </cell>
          <cell r="O32">
            <v>0</v>
          </cell>
          <cell r="P32">
            <v>0</v>
          </cell>
          <cell r="Q32">
            <v>950000</v>
          </cell>
          <cell r="R32">
            <v>41060</v>
          </cell>
          <cell r="S32">
            <v>20530</v>
          </cell>
        </row>
        <row r="33">
          <cell r="C33" t="str">
            <v>AHMAD YANI</v>
          </cell>
          <cell r="D33" t="str">
            <v>Sopir Palembang</v>
          </cell>
          <cell r="E33" t="str">
            <v>MANDIRI</v>
          </cell>
          <cell r="F33" t="str">
            <v>PALEMBANG</v>
          </cell>
          <cell r="G33" t="str">
            <v>1130005462829</v>
          </cell>
          <cell r="H33">
            <v>13</v>
          </cell>
          <cell r="I33">
            <v>1837750</v>
          </cell>
          <cell r="J33">
            <v>456250</v>
          </cell>
          <cell r="K33">
            <v>2294000</v>
          </cell>
          <cell r="L33">
            <v>325000</v>
          </cell>
          <cell r="M33">
            <v>325000</v>
          </cell>
          <cell r="N33">
            <v>0</v>
          </cell>
          <cell r="O33">
            <v>0</v>
          </cell>
          <cell r="P33">
            <v>0</v>
          </cell>
          <cell r="Q33">
            <v>650000</v>
          </cell>
          <cell r="R33">
            <v>41060</v>
          </cell>
          <cell r="S33">
            <v>20530</v>
          </cell>
          <cell r="T33">
            <v>0</v>
          </cell>
        </row>
        <row r="34">
          <cell r="C34" t="str">
            <v>AKBARUDIN</v>
          </cell>
          <cell r="D34" t="str">
            <v>Sopir Palembang</v>
          </cell>
          <cell r="E34" t="str">
            <v>MANDIRI</v>
          </cell>
          <cell r="F34" t="str">
            <v>PALEMBANG</v>
          </cell>
          <cell r="G34" t="str">
            <v>1130005458421</v>
          </cell>
          <cell r="H34">
            <v>17</v>
          </cell>
          <cell r="I34">
            <v>1837750</v>
          </cell>
          <cell r="J34">
            <v>456250</v>
          </cell>
          <cell r="K34">
            <v>2294000</v>
          </cell>
          <cell r="L34">
            <v>425000</v>
          </cell>
          <cell r="M34">
            <v>425000</v>
          </cell>
          <cell r="N34">
            <v>0</v>
          </cell>
          <cell r="O34">
            <v>0</v>
          </cell>
          <cell r="P34">
            <v>0</v>
          </cell>
          <cell r="Q34">
            <v>850000</v>
          </cell>
          <cell r="R34">
            <v>41060</v>
          </cell>
          <cell r="S34">
            <v>20530</v>
          </cell>
          <cell r="T34">
            <v>0</v>
          </cell>
        </row>
        <row r="35">
          <cell r="C35" t="str">
            <v>ANDI FITRIYANTO</v>
          </cell>
          <cell r="D35" t="str">
            <v>Sopir Palembang</v>
          </cell>
          <cell r="E35" t="str">
            <v>MANDIRI</v>
          </cell>
          <cell r="F35" t="str">
            <v>PALEMBANG</v>
          </cell>
          <cell r="G35" t="str">
            <v>1130005458611</v>
          </cell>
          <cell r="H35">
            <v>18</v>
          </cell>
          <cell r="I35">
            <v>1837750</v>
          </cell>
          <cell r="J35">
            <v>456250</v>
          </cell>
          <cell r="K35">
            <v>2294000</v>
          </cell>
          <cell r="L35">
            <v>450000</v>
          </cell>
          <cell r="M35">
            <v>450000</v>
          </cell>
          <cell r="N35">
            <v>0</v>
          </cell>
          <cell r="O35">
            <v>0</v>
          </cell>
          <cell r="P35">
            <v>0</v>
          </cell>
          <cell r="Q35">
            <v>900000</v>
          </cell>
          <cell r="R35">
            <v>41060</v>
          </cell>
          <cell r="S35">
            <v>20530</v>
          </cell>
          <cell r="T35">
            <v>0</v>
          </cell>
        </row>
        <row r="36">
          <cell r="C36" t="str">
            <v>ASWARI</v>
          </cell>
          <cell r="D36" t="str">
            <v>Sopir Palembang</v>
          </cell>
          <cell r="E36" t="str">
            <v>MANDIRI</v>
          </cell>
          <cell r="F36" t="str">
            <v>PALEMBANG</v>
          </cell>
          <cell r="G36" t="str">
            <v>1130005456367</v>
          </cell>
          <cell r="H36">
            <v>13</v>
          </cell>
          <cell r="I36">
            <v>1837750</v>
          </cell>
          <cell r="J36">
            <v>456250</v>
          </cell>
          <cell r="K36">
            <v>2294000</v>
          </cell>
          <cell r="L36">
            <v>325000</v>
          </cell>
          <cell r="M36">
            <v>325000</v>
          </cell>
          <cell r="N36">
            <v>0</v>
          </cell>
          <cell r="O36">
            <v>0</v>
          </cell>
          <cell r="P36">
            <v>0</v>
          </cell>
          <cell r="Q36">
            <v>650000</v>
          </cell>
          <cell r="R36">
            <v>41060</v>
          </cell>
          <cell r="S36">
            <v>20530</v>
          </cell>
          <cell r="T36">
            <v>0</v>
          </cell>
        </row>
        <row r="37">
          <cell r="C37" t="str">
            <v>BUDI ISNANTO</v>
          </cell>
          <cell r="D37" t="str">
            <v>Sopir Palembang</v>
          </cell>
          <cell r="E37" t="str">
            <v>MANDIRI</v>
          </cell>
          <cell r="F37" t="str">
            <v>PALEMBANG</v>
          </cell>
          <cell r="G37" t="str">
            <v>1130005458553</v>
          </cell>
          <cell r="H37">
            <v>22</v>
          </cell>
          <cell r="I37">
            <v>1837750</v>
          </cell>
          <cell r="J37">
            <v>456250</v>
          </cell>
          <cell r="K37">
            <v>2294000</v>
          </cell>
          <cell r="L37">
            <v>550000</v>
          </cell>
          <cell r="M37">
            <v>550000</v>
          </cell>
          <cell r="N37">
            <v>0</v>
          </cell>
          <cell r="O37">
            <v>0</v>
          </cell>
          <cell r="P37">
            <v>0</v>
          </cell>
          <cell r="Q37">
            <v>1100000</v>
          </cell>
          <cell r="R37">
            <v>41060</v>
          </cell>
          <cell r="S37">
            <v>20530</v>
          </cell>
          <cell r="T37">
            <v>0</v>
          </cell>
        </row>
        <row r="38">
          <cell r="C38" t="str">
            <v>CATUR NUGROHO</v>
          </cell>
          <cell r="D38" t="str">
            <v>Sopir Palembang</v>
          </cell>
          <cell r="E38" t="str">
            <v>MANDIRI</v>
          </cell>
          <cell r="F38" t="str">
            <v>PALEMBANG</v>
          </cell>
          <cell r="G38" t="str">
            <v>1130005617117</v>
          </cell>
          <cell r="H38">
            <v>18</v>
          </cell>
          <cell r="I38">
            <v>1837750</v>
          </cell>
          <cell r="J38">
            <v>456250</v>
          </cell>
          <cell r="K38">
            <v>2294000</v>
          </cell>
          <cell r="L38">
            <v>450000</v>
          </cell>
          <cell r="M38">
            <v>450000</v>
          </cell>
          <cell r="N38">
            <v>0</v>
          </cell>
          <cell r="O38">
            <v>0</v>
          </cell>
          <cell r="P38">
            <v>0</v>
          </cell>
          <cell r="Q38">
            <v>900000</v>
          </cell>
          <cell r="R38">
            <v>41060</v>
          </cell>
          <cell r="S38">
            <v>20530</v>
          </cell>
          <cell r="T38">
            <v>0</v>
          </cell>
        </row>
        <row r="39">
          <cell r="C39" t="str">
            <v>CECEP RUSTANDI</v>
          </cell>
          <cell r="D39" t="str">
            <v>Sopir Palembang</v>
          </cell>
          <cell r="E39" t="str">
            <v>MANDIRI</v>
          </cell>
          <cell r="F39" t="str">
            <v>PALEMBANG</v>
          </cell>
          <cell r="G39" t="str">
            <v>1280005632630</v>
          </cell>
          <cell r="H39">
            <v>16</v>
          </cell>
          <cell r="I39">
            <v>1837750</v>
          </cell>
          <cell r="J39">
            <v>456250</v>
          </cell>
          <cell r="K39">
            <v>2294000</v>
          </cell>
          <cell r="L39">
            <v>400000</v>
          </cell>
          <cell r="M39">
            <v>400000</v>
          </cell>
          <cell r="N39">
            <v>0</v>
          </cell>
          <cell r="O39">
            <v>0</v>
          </cell>
          <cell r="P39">
            <v>0</v>
          </cell>
          <cell r="Q39">
            <v>800000</v>
          </cell>
          <cell r="R39">
            <v>41060</v>
          </cell>
          <cell r="S39">
            <v>20530</v>
          </cell>
          <cell r="T39">
            <v>0</v>
          </cell>
        </row>
        <row r="40">
          <cell r="C40" t="str">
            <v>DEDI KURNIAWAN</v>
          </cell>
          <cell r="D40" t="str">
            <v>Sopir Palembang</v>
          </cell>
          <cell r="E40" t="str">
            <v>MANDIRI</v>
          </cell>
          <cell r="F40" t="str">
            <v>PALEMBANG</v>
          </cell>
          <cell r="G40" t="str">
            <v>1130006322147</v>
          </cell>
          <cell r="H40">
            <v>18</v>
          </cell>
          <cell r="I40">
            <v>1837750</v>
          </cell>
          <cell r="J40">
            <v>456250</v>
          </cell>
          <cell r="K40">
            <v>2294000</v>
          </cell>
          <cell r="L40">
            <v>450000</v>
          </cell>
          <cell r="M40">
            <v>450000</v>
          </cell>
          <cell r="N40">
            <v>0</v>
          </cell>
          <cell r="O40">
            <v>0</v>
          </cell>
          <cell r="P40">
            <v>0</v>
          </cell>
          <cell r="Q40">
            <v>900000</v>
          </cell>
          <cell r="R40">
            <v>41060</v>
          </cell>
          <cell r="S40">
            <v>20530</v>
          </cell>
          <cell r="T40">
            <v>500000</v>
          </cell>
        </row>
        <row r="41">
          <cell r="C41" t="str">
            <v>DIKI SURACHMAT</v>
          </cell>
          <cell r="D41" t="str">
            <v>Sopir Palembang</v>
          </cell>
          <cell r="E41" t="str">
            <v>MANDIRI</v>
          </cell>
          <cell r="F41" t="str">
            <v>PALEMBANG</v>
          </cell>
          <cell r="G41" t="str">
            <v>1130005456292</v>
          </cell>
          <cell r="H41">
            <v>22</v>
          </cell>
          <cell r="I41">
            <v>1837750</v>
          </cell>
          <cell r="J41">
            <v>456250</v>
          </cell>
          <cell r="K41">
            <v>2294000</v>
          </cell>
          <cell r="L41">
            <v>550000</v>
          </cell>
          <cell r="M41">
            <v>550000</v>
          </cell>
          <cell r="N41">
            <v>0</v>
          </cell>
          <cell r="O41">
            <v>0</v>
          </cell>
          <cell r="P41">
            <v>0</v>
          </cell>
          <cell r="Q41">
            <v>1100000</v>
          </cell>
          <cell r="R41">
            <v>41060</v>
          </cell>
          <cell r="S41">
            <v>20530</v>
          </cell>
          <cell r="T41">
            <v>0</v>
          </cell>
        </row>
        <row r="42">
          <cell r="C42" t="str">
            <v>EDIKA SUWANDI</v>
          </cell>
          <cell r="D42" t="str">
            <v>Sopir Palembang</v>
          </cell>
          <cell r="E42" t="str">
            <v>MANDIRI</v>
          </cell>
          <cell r="F42" t="str">
            <v>PALEMBANG</v>
          </cell>
          <cell r="G42" t="str">
            <v>1120011445504</v>
          </cell>
          <cell r="H42">
            <v>22</v>
          </cell>
          <cell r="I42">
            <v>1837750</v>
          </cell>
          <cell r="J42">
            <v>456250</v>
          </cell>
          <cell r="K42">
            <v>2294000</v>
          </cell>
          <cell r="L42">
            <v>550000</v>
          </cell>
          <cell r="M42">
            <v>550000</v>
          </cell>
          <cell r="N42">
            <v>0</v>
          </cell>
          <cell r="O42">
            <v>0</v>
          </cell>
          <cell r="P42">
            <v>0</v>
          </cell>
          <cell r="Q42">
            <v>1100000</v>
          </cell>
          <cell r="R42">
            <v>41060</v>
          </cell>
          <cell r="S42">
            <v>20530</v>
          </cell>
          <cell r="T42">
            <v>0</v>
          </cell>
        </row>
        <row r="43">
          <cell r="C43" t="str">
            <v>ERYADI</v>
          </cell>
          <cell r="D43" t="str">
            <v>Sopir Palembang</v>
          </cell>
          <cell r="E43" t="str">
            <v>MANDIRI</v>
          </cell>
          <cell r="F43" t="str">
            <v>PALEMBANG</v>
          </cell>
          <cell r="G43" t="str">
            <v>1130005460906</v>
          </cell>
          <cell r="H43">
            <v>17</v>
          </cell>
          <cell r="I43">
            <v>1837750</v>
          </cell>
          <cell r="J43">
            <v>456250</v>
          </cell>
          <cell r="K43">
            <v>2294000</v>
          </cell>
          <cell r="L43">
            <v>425000</v>
          </cell>
          <cell r="M43">
            <v>425000</v>
          </cell>
          <cell r="N43">
            <v>0</v>
          </cell>
          <cell r="O43">
            <v>0</v>
          </cell>
          <cell r="P43">
            <v>0</v>
          </cell>
          <cell r="Q43">
            <v>850000</v>
          </cell>
          <cell r="R43">
            <v>41060</v>
          </cell>
          <cell r="S43">
            <v>20530</v>
          </cell>
          <cell r="T43">
            <v>0</v>
          </cell>
        </row>
        <row r="44">
          <cell r="C44" t="str">
            <v>FIRDAUS</v>
          </cell>
          <cell r="D44" t="str">
            <v>Sopir Palembang</v>
          </cell>
          <cell r="E44" t="str">
            <v>MANDIRI</v>
          </cell>
          <cell r="F44" t="str">
            <v>PALEMBANG</v>
          </cell>
          <cell r="G44" t="str">
            <v>1130005458082</v>
          </cell>
          <cell r="H44">
            <v>17</v>
          </cell>
          <cell r="I44">
            <v>1837750</v>
          </cell>
          <cell r="J44">
            <v>456250</v>
          </cell>
          <cell r="K44">
            <v>2294000</v>
          </cell>
          <cell r="L44">
            <v>425000</v>
          </cell>
          <cell r="M44">
            <v>425000</v>
          </cell>
          <cell r="N44">
            <v>0</v>
          </cell>
          <cell r="O44">
            <v>0</v>
          </cell>
          <cell r="P44">
            <v>0</v>
          </cell>
          <cell r="Q44">
            <v>850000</v>
          </cell>
          <cell r="R44">
            <v>41060</v>
          </cell>
          <cell r="S44">
            <v>20530</v>
          </cell>
          <cell r="T44">
            <v>0</v>
          </cell>
        </row>
        <row r="45">
          <cell r="C45" t="str">
            <v>HASANUDIN</v>
          </cell>
          <cell r="D45" t="str">
            <v>Sopir Palembang</v>
          </cell>
          <cell r="E45" t="str">
            <v>MANDIRI</v>
          </cell>
          <cell r="F45" t="str">
            <v>PALEMBANG</v>
          </cell>
          <cell r="G45" t="str">
            <v>1130006350833</v>
          </cell>
          <cell r="H45">
            <v>23</v>
          </cell>
          <cell r="I45">
            <v>1837750</v>
          </cell>
          <cell r="J45">
            <v>456250</v>
          </cell>
          <cell r="K45">
            <v>2294000</v>
          </cell>
          <cell r="L45">
            <v>575000</v>
          </cell>
          <cell r="M45">
            <v>575000</v>
          </cell>
          <cell r="N45">
            <v>0</v>
          </cell>
          <cell r="O45">
            <v>0</v>
          </cell>
          <cell r="P45">
            <v>0</v>
          </cell>
          <cell r="Q45">
            <v>1150000</v>
          </cell>
          <cell r="R45">
            <v>41060</v>
          </cell>
          <cell r="S45">
            <v>20530</v>
          </cell>
          <cell r="T45">
            <v>0</v>
          </cell>
        </row>
        <row r="46">
          <cell r="C46" t="str">
            <v>HARI APRIADI</v>
          </cell>
          <cell r="D46" t="str">
            <v>Sopir Palembang</v>
          </cell>
          <cell r="E46" t="str">
            <v>MANDIRI</v>
          </cell>
          <cell r="F46" t="str">
            <v>PALEMBANG</v>
          </cell>
          <cell r="G46" t="str">
            <v>1120007676864</v>
          </cell>
          <cell r="H46">
            <v>21</v>
          </cell>
          <cell r="I46">
            <v>1837750</v>
          </cell>
          <cell r="J46">
            <v>456250</v>
          </cell>
          <cell r="K46">
            <v>2294000</v>
          </cell>
          <cell r="L46">
            <v>525000</v>
          </cell>
          <cell r="M46">
            <v>525000</v>
          </cell>
          <cell r="N46">
            <v>0</v>
          </cell>
          <cell r="O46">
            <v>0</v>
          </cell>
          <cell r="P46">
            <v>0</v>
          </cell>
          <cell r="Q46">
            <v>1050000</v>
          </cell>
          <cell r="R46">
            <v>41060</v>
          </cell>
          <cell r="S46">
            <v>20530</v>
          </cell>
          <cell r="T46">
            <v>0</v>
          </cell>
        </row>
        <row r="47">
          <cell r="C47" t="str">
            <v>HAIRUL DANI</v>
          </cell>
          <cell r="D47" t="str">
            <v>Sopir Palembang</v>
          </cell>
          <cell r="E47" t="str">
            <v>MANDIRI</v>
          </cell>
          <cell r="F47" t="str">
            <v>PALEMBANG</v>
          </cell>
          <cell r="G47" t="str">
            <v>1130005462803</v>
          </cell>
          <cell r="H47">
            <v>16</v>
          </cell>
          <cell r="I47">
            <v>1837750</v>
          </cell>
          <cell r="J47">
            <v>456250</v>
          </cell>
          <cell r="K47">
            <v>2294000</v>
          </cell>
          <cell r="L47">
            <v>400000</v>
          </cell>
          <cell r="M47">
            <v>400000</v>
          </cell>
          <cell r="N47">
            <v>0</v>
          </cell>
          <cell r="O47">
            <v>0</v>
          </cell>
          <cell r="P47">
            <v>0</v>
          </cell>
          <cell r="Q47">
            <v>800000</v>
          </cell>
          <cell r="R47">
            <v>41060</v>
          </cell>
          <cell r="S47">
            <v>20530</v>
          </cell>
          <cell r="T47">
            <v>0</v>
          </cell>
        </row>
        <row r="48">
          <cell r="C48" t="str">
            <v>HENDRA</v>
          </cell>
          <cell r="D48" t="str">
            <v>Sopir Palembang</v>
          </cell>
          <cell r="E48" t="str">
            <v>MANDIRI</v>
          </cell>
          <cell r="F48" t="str">
            <v>PALEMBANG</v>
          </cell>
          <cell r="G48" t="str">
            <v>9000008055114</v>
          </cell>
          <cell r="H48">
            <v>18</v>
          </cell>
          <cell r="I48">
            <v>1837750</v>
          </cell>
          <cell r="J48">
            <v>456250</v>
          </cell>
          <cell r="K48">
            <v>2294000</v>
          </cell>
          <cell r="L48">
            <v>450000</v>
          </cell>
          <cell r="M48">
            <v>450000</v>
          </cell>
          <cell r="N48">
            <v>0</v>
          </cell>
          <cell r="O48">
            <v>0</v>
          </cell>
          <cell r="P48">
            <v>0</v>
          </cell>
          <cell r="Q48">
            <v>900000</v>
          </cell>
          <cell r="R48">
            <v>41060</v>
          </cell>
          <cell r="S48">
            <v>20530</v>
          </cell>
          <cell r="T48">
            <v>0</v>
          </cell>
        </row>
        <row r="49">
          <cell r="C49" t="str">
            <v>IBNU HAJAR</v>
          </cell>
          <cell r="D49" t="str">
            <v>Sopir Palembang</v>
          </cell>
          <cell r="E49" t="str">
            <v>MANDIRI</v>
          </cell>
          <cell r="F49" t="str">
            <v>PALEMBANG</v>
          </cell>
          <cell r="G49" t="str">
            <v>1130005458512</v>
          </cell>
          <cell r="H49">
            <v>22</v>
          </cell>
          <cell r="I49">
            <v>1837750</v>
          </cell>
          <cell r="J49">
            <v>456250</v>
          </cell>
          <cell r="K49">
            <v>2294000</v>
          </cell>
          <cell r="L49">
            <v>550000</v>
          </cell>
          <cell r="M49">
            <v>550000</v>
          </cell>
          <cell r="N49">
            <v>0</v>
          </cell>
          <cell r="O49">
            <v>0</v>
          </cell>
          <cell r="P49">
            <v>0</v>
          </cell>
          <cell r="Q49">
            <v>1100000</v>
          </cell>
          <cell r="R49">
            <v>41060</v>
          </cell>
          <cell r="S49">
            <v>20530</v>
          </cell>
          <cell r="T49">
            <v>0</v>
          </cell>
        </row>
        <row r="50">
          <cell r="C50" t="str">
            <v>INDRAYANTO</v>
          </cell>
          <cell r="D50" t="str">
            <v>Sopir Palembang</v>
          </cell>
          <cell r="E50" t="str">
            <v>MANDIRI</v>
          </cell>
          <cell r="F50" t="str">
            <v>PALEMBANG</v>
          </cell>
          <cell r="G50" t="str">
            <v>1130006914612</v>
          </cell>
          <cell r="H50">
            <v>19</v>
          </cell>
          <cell r="I50">
            <v>1837750</v>
          </cell>
          <cell r="J50">
            <v>456250</v>
          </cell>
          <cell r="K50">
            <v>2294000</v>
          </cell>
          <cell r="L50">
            <v>475000</v>
          </cell>
          <cell r="M50">
            <v>475000</v>
          </cell>
          <cell r="N50">
            <v>0</v>
          </cell>
          <cell r="O50">
            <v>0</v>
          </cell>
          <cell r="P50">
            <v>0</v>
          </cell>
          <cell r="Q50">
            <v>950000</v>
          </cell>
          <cell r="R50">
            <v>41060</v>
          </cell>
          <cell r="S50">
            <v>20530</v>
          </cell>
          <cell r="T50">
            <v>0</v>
          </cell>
        </row>
        <row r="51">
          <cell r="C51" t="str">
            <v>IPAN SUMANTRI</v>
          </cell>
          <cell r="D51" t="str">
            <v>Sopir Palembang</v>
          </cell>
          <cell r="E51" t="str">
            <v>MANDIRI</v>
          </cell>
          <cell r="F51" t="str">
            <v>PALEMBANG</v>
          </cell>
          <cell r="G51" t="str">
            <v>9000016422322</v>
          </cell>
          <cell r="H51">
            <v>18</v>
          </cell>
          <cell r="I51">
            <v>1837750</v>
          </cell>
          <cell r="J51">
            <v>456250</v>
          </cell>
          <cell r="K51">
            <v>2294000</v>
          </cell>
          <cell r="L51">
            <v>450000</v>
          </cell>
          <cell r="M51">
            <v>450000</v>
          </cell>
          <cell r="N51">
            <v>0</v>
          </cell>
          <cell r="O51">
            <v>0</v>
          </cell>
          <cell r="P51">
            <v>0</v>
          </cell>
          <cell r="Q51">
            <v>900000</v>
          </cell>
          <cell r="R51">
            <v>41060</v>
          </cell>
          <cell r="S51">
            <v>20530</v>
          </cell>
          <cell r="T51">
            <v>0</v>
          </cell>
        </row>
        <row r="52">
          <cell r="C52" t="str">
            <v>ISWANDI</v>
          </cell>
          <cell r="D52" t="str">
            <v>Sopir Palembang</v>
          </cell>
          <cell r="E52" t="str">
            <v>MANDIRI</v>
          </cell>
          <cell r="F52" t="str">
            <v>PALEMBANG</v>
          </cell>
          <cell r="G52" t="str">
            <v>1130005458348</v>
          </cell>
          <cell r="H52">
            <v>17</v>
          </cell>
          <cell r="I52">
            <v>1837750</v>
          </cell>
          <cell r="J52">
            <v>456250</v>
          </cell>
          <cell r="K52">
            <v>2294000</v>
          </cell>
          <cell r="L52">
            <v>425000</v>
          </cell>
          <cell r="M52">
            <v>425000</v>
          </cell>
          <cell r="N52">
            <v>0</v>
          </cell>
          <cell r="O52">
            <v>0</v>
          </cell>
          <cell r="P52">
            <v>0</v>
          </cell>
          <cell r="Q52">
            <v>850000</v>
          </cell>
          <cell r="R52">
            <v>41060</v>
          </cell>
          <cell r="S52">
            <v>20530</v>
          </cell>
          <cell r="T52">
            <v>0</v>
          </cell>
        </row>
        <row r="53">
          <cell r="C53" t="str">
            <v>JUHARIDIN</v>
          </cell>
          <cell r="D53" t="str">
            <v>Sopir Palembang</v>
          </cell>
          <cell r="E53" t="str">
            <v>MANDIRI</v>
          </cell>
          <cell r="F53" t="str">
            <v>PALEMBANG</v>
          </cell>
          <cell r="G53" t="str">
            <v>1130005458231</v>
          </cell>
          <cell r="H53">
            <v>17</v>
          </cell>
          <cell r="I53">
            <v>1837750</v>
          </cell>
          <cell r="J53">
            <v>456250</v>
          </cell>
          <cell r="K53">
            <v>2294000</v>
          </cell>
          <cell r="L53">
            <v>425000</v>
          </cell>
          <cell r="M53">
            <v>425000</v>
          </cell>
          <cell r="N53">
            <v>0</v>
          </cell>
          <cell r="O53">
            <v>0</v>
          </cell>
          <cell r="P53">
            <v>0</v>
          </cell>
          <cell r="Q53">
            <v>850000</v>
          </cell>
          <cell r="R53">
            <v>41060</v>
          </cell>
          <cell r="S53">
            <v>20530</v>
          </cell>
          <cell r="T53">
            <v>0</v>
          </cell>
        </row>
        <row r="54">
          <cell r="C54" t="str">
            <v>KADIR</v>
          </cell>
          <cell r="D54" t="str">
            <v>Sopir Palembang</v>
          </cell>
          <cell r="E54" t="str">
            <v>MANDIRI</v>
          </cell>
          <cell r="F54" t="str">
            <v>PALEMBANG</v>
          </cell>
          <cell r="G54" t="str">
            <v>1130006142099</v>
          </cell>
          <cell r="H54">
            <v>23</v>
          </cell>
          <cell r="I54">
            <v>1837750</v>
          </cell>
          <cell r="J54">
            <v>456250</v>
          </cell>
          <cell r="K54">
            <v>2294000</v>
          </cell>
          <cell r="L54">
            <v>575000</v>
          </cell>
          <cell r="M54">
            <v>575000</v>
          </cell>
          <cell r="N54">
            <v>0</v>
          </cell>
          <cell r="O54">
            <v>0</v>
          </cell>
          <cell r="P54">
            <v>0</v>
          </cell>
          <cell r="Q54">
            <v>1150000</v>
          </cell>
          <cell r="R54">
            <v>41060</v>
          </cell>
          <cell r="S54">
            <v>20530</v>
          </cell>
          <cell r="T54">
            <v>0</v>
          </cell>
        </row>
        <row r="55">
          <cell r="C55" t="str">
            <v>KAMALUDIN</v>
          </cell>
          <cell r="D55" t="str">
            <v>Sopir Palembang</v>
          </cell>
          <cell r="E55" t="str">
            <v>MANDIRI</v>
          </cell>
          <cell r="F55" t="str">
            <v>PALEMBANG</v>
          </cell>
          <cell r="G55" t="str">
            <v>1130005462811</v>
          </cell>
          <cell r="H55">
            <v>14</v>
          </cell>
          <cell r="I55">
            <v>1837750</v>
          </cell>
          <cell r="J55">
            <v>456250</v>
          </cell>
          <cell r="K55">
            <v>2294000</v>
          </cell>
          <cell r="L55">
            <v>350000</v>
          </cell>
          <cell r="M55">
            <v>350000</v>
          </cell>
          <cell r="N55">
            <v>0</v>
          </cell>
          <cell r="O55">
            <v>0</v>
          </cell>
          <cell r="P55">
            <v>0</v>
          </cell>
          <cell r="Q55">
            <v>700000</v>
          </cell>
          <cell r="R55">
            <v>41060</v>
          </cell>
          <cell r="S55">
            <v>20530</v>
          </cell>
        </row>
        <row r="56">
          <cell r="C56" t="str">
            <v>KHAIRUDIN</v>
          </cell>
          <cell r="D56" t="str">
            <v>Sopir Palembang</v>
          </cell>
          <cell r="E56" t="str">
            <v>MANDIRI</v>
          </cell>
          <cell r="F56" t="str">
            <v>PALEMBANG</v>
          </cell>
          <cell r="G56" t="str">
            <v>1130006357853</v>
          </cell>
          <cell r="H56">
            <v>19</v>
          </cell>
          <cell r="I56">
            <v>1837750</v>
          </cell>
          <cell r="J56">
            <v>456250</v>
          </cell>
          <cell r="K56">
            <v>2294000</v>
          </cell>
          <cell r="L56">
            <v>475000</v>
          </cell>
          <cell r="M56">
            <v>475000</v>
          </cell>
          <cell r="N56">
            <v>0</v>
          </cell>
          <cell r="O56">
            <v>0</v>
          </cell>
          <cell r="P56">
            <v>0</v>
          </cell>
          <cell r="Q56">
            <v>950000</v>
          </cell>
          <cell r="R56">
            <v>41060</v>
          </cell>
          <cell r="S56">
            <v>20530</v>
          </cell>
        </row>
        <row r="57">
          <cell r="C57" t="str">
            <v>M. MUCHTAR</v>
          </cell>
          <cell r="D57" t="str">
            <v>Sopir Palembang</v>
          </cell>
          <cell r="E57" t="str">
            <v>MANDIRI</v>
          </cell>
          <cell r="F57" t="str">
            <v>PALEMBANG</v>
          </cell>
          <cell r="G57" t="str">
            <v>1130005462837</v>
          </cell>
          <cell r="H57">
            <v>9</v>
          </cell>
          <cell r="I57">
            <v>1837750</v>
          </cell>
          <cell r="J57">
            <v>456250</v>
          </cell>
          <cell r="K57">
            <v>2294000</v>
          </cell>
          <cell r="L57">
            <v>225000</v>
          </cell>
          <cell r="M57">
            <v>225000</v>
          </cell>
          <cell r="N57">
            <v>0</v>
          </cell>
          <cell r="O57">
            <v>0</v>
          </cell>
          <cell r="P57">
            <v>0</v>
          </cell>
          <cell r="Q57">
            <v>450000</v>
          </cell>
          <cell r="R57">
            <v>41060</v>
          </cell>
          <cell r="S57">
            <v>20530</v>
          </cell>
        </row>
        <row r="58">
          <cell r="C58" t="str">
            <v>M. ISKANDAR</v>
          </cell>
          <cell r="D58" t="str">
            <v>Sopir Palembang</v>
          </cell>
          <cell r="E58" t="str">
            <v>MANDIRI</v>
          </cell>
          <cell r="F58" t="str">
            <v>PALEMBANG</v>
          </cell>
          <cell r="G58" t="str">
            <v>1130006193613</v>
          </cell>
          <cell r="H58">
            <v>23</v>
          </cell>
          <cell r="I58">
            <v>1837750</v>
          </cell>
          <cell r="J58">
            <v>456250</v>
          </cell>
          <cell r="K58">
            <v>2294000</v>
          </cell>
          <cell r="L58">
            <v>575000</v>
          </cell>
          <cell r="M58">
            <v>575000</v>
          </cell>
          <cell r="N58">
            <v>0</v>
          </cell>
          <cell r="O58">
            <v>0</v>
          </cell>
          <cell r="P58">
            <v>0</v>
          </cell>
          <cell r="Q58">
            <v>1150000</v>
          </cell>
          <cell r="R58">
            <v>41060</v>
          </cell>
          <cell r="S58">
            <v>20530</v>
          </cell>
        </row>
        <row r="59">
          <cell r="C59" t="str">
            <v>MUHAMMAD HASAN</v>
          </cell>
          <cell r="D59" t="str">
            <v>Sopir Palembang</v>
          </cell>
          <cell r="E59" t="str">
            <v>MANDIRI</v>
          </cell>
          <cell r="F59" t="str">
            <v>PALEMBANG</v>
          </cell>
          <cell r="G59" t="str">
            <v>1130005458124</v>
          </cell>
          <cell r="H59">
            <v>20</v>
          </cell>
          <cell r="I59">
            <v>1837750</v>
          </cell>
          <cell r="J59">
            <v>456250</v>
          </cell>
          <cell r="K59">
            <v>2294000</v>
          </cell>
          <cell r="L59">
            <v>500000</v>
          </cell>
          <cell r="M59">
            <v>500000</v>
          </cell>
          <cell r="N59">
            <v>0</v>
          </cell>
          <cell r="O59">
            <v>0</v>
          </cell>
          <cell r="P59">
            <v>0</v>
          </cell>
          <cell r="Q59">
            <v>1000000</v>
          </cell>
          <cell r="R59">
            <v>41060</v>
          </cell>
          <cell r="S59">
            <v>20530</v>
          </cell>
        </row>
        <row r="60">
          <cell r="C60" t="str">
            <v>MAJENI</v>
          </cell>
          <cell r="D60" t="str">
            <v>Sopir Palembang</v>
          </cell>
          <cell r="E60" t="str">
            <v>MANDIRI</v>
          </cell>
          <cell r="F60" t="str">
            <v>PALEMBANG</v>
          </cell>
          <cell r="G60" t="str">
            <v>1130005458215</v>
          </cell>
          <cell r="H60">
            <v>22</v>
          </cell>
          <cell r="I60">
            <v>1837750</v>
          </cell>
          <cell r="J60">
            <v>456250</v>
          </cell>
          <cell r="K60">
            <v>2294000</v>
          </cell>
          <cell r="L60">
            <v>550000</v>
          </cell>
          <cell r="M60">
            <v>550000</v>
          </cell>
          <cell r="N60">
            <v>0</v>
          </cell>
          <cell r="O60">
            <v>0</v>
          </cell>
          <cell r="P60">
            <v>0</v>
          </cell>
          <cell r="Q60">
            <v>1100000</v>
          </cell>
          <cell r="R60">
            <v>41060</v>
          </cell>
          <cell r="S60">
            <v>20530</v>
          </cell>
        </row>
        <row r="61">
          <cell r="C61" t="str">
            <v>MAMAD</v>
          </cell>
          <cell r="D61" t="str">
            <v>Sopir Palembang</v>
          </cell>
          <cell r="E61" t="str">
            <v>MANDIRI</v>
          </cell>
          <cell r="F61" t="str">
            <v>PALEMBANG</v>
          </cell>
          <cell r="G61" t="str">
            <v>1130005458116</v>
          </cell>
          <cell r="H61">
            <v>20</v>
          </cell>
          <cell r="I61">
            <v>1837750</v>
          </cell>
          <cell r="J61">
            <v>456250</v>
          </cell>
          <cell r="K61">
            <v>2294000</v>
          </cell>
          <cell r="L61">
            <v>500000</v>
          </cell>
          <cell r="M61">
            <v>500000</v>
          </cell>
          <cell r="N61">
            <v>0</v>
          </cell>
          <cell r="O61">
            <v>0</v>
          </cell>
          <cell r="P61">
            <v>0</v>
          </cell>
          <cell r="Q61">
            <v>1000000</v>
          </cell>
          <cell r="R61">
            <v>41060</v>
          </cell>
          <cell r="S61">
            <v>20530</v>
          </cell>
        </row>
        <row r="62">
          <cell r="C62" t="str">
            <v>MARJONI</v>
          </cell>
          <cell r="D62" t="str">
            <v>Sopir Palembang</v>
          </cell>
          <cell r="E62" t="str">
            <v>MANDIRI</v>
          </cell>
          <cell r="F62" t="str">
            <v>PALEMBANG</v>
          </cell>
          <cell r="G62" t="str">
            <v>1130005458132</v>
          </cell>
          <cell r="H62">
            <v>22</v>
          </cell>
          <cell r="I62">
            <v>1837750</v>
          </cell>
          <cell r="J62">
            <v>456250</v>
          </cell>
          <cell r="K62">
            <v>2294000</v>
          </cell>
          <cell r="L62">
            <v>550000</v>
          </cell>
          <cell r="M62">
            <v>550000</v>
          </cell>
          <cell r="N62">
            <v>0</v>
          </cell>
          <cell r="O62">
            <v>0</v>
          </cell>
          <cell r="P62">
            <v>0</v>
          </cell>
          <cell r="Q62">
            <v>1100000</v>
          </cell>
          <cell r="R62">
            <v>41060</v>
          </cell>
          <cell r="S62">
            <v>20530</v>
          </cell>
          <cell r="T62">
            <v>0</v>
          </cell>
        </row>
        <row r="63">
          <cell r="C63" t="str">
            <v xml:space="preserve">NAZARUDIN </v>
          </cell>
          <cell r="D63" t="str">
            <v>Sopir Palembang</v>
          </cell>
          <cell r="E63" t="str">
            <v>MANDIRI</v>
          </cell>
          <cell r="F63" t="str">
            <v>PALEMBANG</v>
          </cell>
          <cell r="G63" t="str">
            <v>1130005460831</v>
          </cell>
          <cell r="H63">
            <v>20</v>
          </cell>
          <cell r="I63">
            <v>1837750</v>
          </cell>
          <cell r="J63">
            <v>456250</v>
          </cell>
          <cell r="K63">
            <v>2294000</v>
          </cell>
          <cell r="L63">
            <v>500000</v>
          </cell>
          <cell r="M63">
            <v>500000</v>
          </cell>
          <cell r="N63">
            <v>0</v>
          </cell>
          <cell r="O63">
            <v>0</v>
          </cell>
          <cell r="P63">
            <v>0</v>
          </cell>
          <cell r="Q63">
            <v>1000000</v>
          </cell>
          <cell r="R63">
            <v>41060</v>
          </cell>
          <cell r="S63">
            <v>20530</v>
          </cell>
          <cell r="T63">
            <v>500000</v>
          </cell>
        </row>
        <row r="64">
          <cell r="C64" t="str">
            <v>NOVRIADES</v>
          </cell>
          <cell r="D64" t="str">
            <v>Sopir Palembang</v>
          </cell>
          <cell r="E64" t="str">
            <v>MANDIRI</v>
          </cell>
          <cell r="F64" t="str">
            <v>PALEMBANG</v>
          </cell>
          <cell r="G64" t="str">
            <v>1130005458629</v>
          </cell>
          <cell r="H64">
            <v>20</v>
          </cell>
          <cell r="I64">
            <v>1837750</v>
          </cell>
          <cell r="J64">
            <v>456250</v>
          </cell>
          <cell r="K64">
            <v>2294000</v>
          </cell>
          <cell r="L64">
            <v>500000</v>
          </cell>
          <cell r="M64">
            <v>500000</v>
          </cell>
          <cell r="N64">
            <v>0</v>
          </cell>
          <cell r="O64">
            <v>0</v>
          </cell>
          <cell r="P64">
            <v>0</v>
          </cell>
          <cell r="Q64">
            <v>1000000</v>
          </cell>
          <cell r="R64">
            <v>41060</v>
          </cell>
          <cell r="S64">
            <v>20530</v>
          </cell>
          <cell r="T64">
            <v>0</v>
          </cell>
        </row>
        <row r="65">
          <cell r="C65" t="str">
            <v>NOVRIANDA</v>
          </cell>
          <cell r="D65" t="str">
            <v>Sopir Palembang</v>
          </cell>
          <cell r="E65" t="str">
            <v>MANDIRI</v>
          </cell>
          <cell r="F65" t="str">
            <v>PALEMBANG</v>
          </cell>
          <cell r="G65" t="str">
            <v>1130005456391</v>
          </cell>
          <cell r="H65">
            <v>15</v>
          </cell>
          <cell r="I65">
            <v>1837750</v>
          </cell>
          <cell r="J65">
            <v>456250</v>
          </cell>
          <cell r="K65">
            <v>2294000</v>
          </cell>
          <cell r="L65">
            <v>375000</v>
          </cell>
          <cell r="M65">
            <v>375000</v>
          </cell>
          <cell r="N65">
            <v>0</v>
          </cell>
          <cell r="O65">
            <v>0</v>
          </cell>
          <cell r="P65">
            <v>0</v>
          </cell>
          <cell r="Q65">
            <v>750000</v>
          </cell>
          <cell r="R65">
            <v>41060</v>
          </cell>
          <cell r="S65">
            <v>20530</v>
          </cell>
          <cell r="T65">
            <v>0</v>
          </cell>
        </row>
        <row r="66">
          <cell r="C66" t="str">
            <v>PRAMONO</v>
          </cell>
          <cell r="D66" t="str">
            <v>Sopir Palembang</v>
          </cell>
          <cell r="E66" t="str">
            <v>MANDIRI</v>
          </cell>
          <cell r="F66" t="str">
            <v>PALEMBANG</v>
          </cell>
          <cell r="G66" t="str">
            <v>1130005603364</v>
          </cell>
          <cell r="H66">
            <v>18</v>
          </cell>
          <cell r="I66">
            <v>1837750</v>
          </cell>
          <cell r="J66">
            <v>456250</v>
          </cell>
          <cell r="K66">
            <v>2294000</v>
          </cell>
          <cell r="L66">
            <v>450000</v>
          </cell>
          <cell r="M66">
            <v>450000</v>
          </cell>
          <cell r="N66">
            <v>0</v>
          </cell>
          <cell r="O66">
            <v>0</v>
          </cell>
          <cell r="P66">
            <v>0</v>
          </cell>
          <cell r="Q66">
            <v>900000</v>
          </cell>
          <cell r="R66">
            <v>41060</v>
          </cell>
          <cell r="S66">
            <v>20530</v>
          </cell>
          <cell r="T66">
            <v>0</v>
          </cell>
        </row>
        <row r="67">
          <cell r="C67" t="str">
            <v>RAMANSYAH</v>
          </cell>
          <cell r="D67" t="str">
            <v>Sopir Palembang</v>
          </cell>
          <cell r="E67" t="str">
            <v>MANDIRI</v>
          </cell>
          <cell r="F67" t="str">
            <v>PALEMBANG</v>
          </cell>
          <cell r="G67" t="str">
            <v>1130007377058</v>
          </cell>
          <cell r="H67">
            <v>22</v>
          </cell>
          <cell r="I67">
            <v>1837750</v>
          </cell>
          <cell r="J67">
            <v>456250</v>
          </cell>
          <cell r="K67">
            <v>2294000</v>
          </cell>
          <cell r="L67">
            <v>550000</v>
          </cell>
          <cell r="M67">
            <v>550000</v>
          </cell>
          <cell r="N67">
            <v>0</v>
          </cell>
          <cell r="O67">
            <v>0</v>
          </cell>
          <cell r="P67">
            <v>0</v>
          </cell>
          <cell r="Q67">
            <v>1100000</v>
          </cell>
          <cell r="R67">
            <v>41060</v>
          </cell>
          <cell r="S67">
            <v>20530</v>
          </cell>
          <cell r="T67">
            <v>0</v>
          </cell>
        </row>
        <row r="68">
          <cell r="C68" t="str">
            <v>RENDI FIKTORA</v>
          </cell>
          <cell r="D68" t="str">
            <v>Sopir Palembang</v>
          </cell>
          <cell r="E68" t="str">
            <v>MANDIRI</v>
          </cell>
          <cell r="F68" t="str">
            <v>PALEMBANG</v>
          </cell>
          <cell r="G68" t="str">
            <v>1130005462845</v>
          </cell>
          <cell r="H68">
            <v>21</v>
          </cell>
          <cell r="I68">
            <v>1837750</v>
          </cell>
          <cell r="J68">
            <v>456250</v>
          </cell>
          <cell r="K68">
            <v>2294000</v>
          </cell>
          <cell r="L68">
            <v>525000</v>
          </cell>
          <cell r="M68">
            <v>525000</v>
          </cell>
          <cell r="N68">
            <v>0</v>
          </cell>
          <cell r="O68">
            <v>0</v>
          </cell>
          <cell r="P68">
            <v>0</v>
          </cell>
          <cell r="Q68">
            <v>1050000</v>
          </cell>
          <cell r="R68">
            <v>41060</v>
          </cell>
          <cell r="S68">
            <v>20530</v>
          </cell>
          <cell r="T68">
            <v>0</v>
          </cell>
        </row>
        <row r="69">
          <cell r="C69" t="str">
            <v>REZA ROMADHONI</v>
          </cell>
          <cell r="D69" t="str">
            <v>Sopir Palembang</v>
          </cell>
          <cell r="E69" t="str">
            <v>MANDIRI</v>
          </cell>
          <cell r="F69" t="str">
            <v>PALEMBANG</v>
          </cell>
          <cell r="G69" t="str">
            <v>1130005480797</v>
          </cell>
          <cell r="H69">
            <v>14</v>
          </cell>
          <cell r="I69">
            <v>1837750</v>
          </cell>
          <cell r="J69">
            <v>456250</v>
          </cell>
          <cell r="K69">
            <v>2294000</v>
          </cell>
          <cell r="L69">
            <v>350000</v>
          </cell>
          <cell r="M69">
            <v>350000</v>
          </cell>
          <cell r="N69">
            <v>0</v>
          </cell>
          <cell r="O69">
            <v>0</v>
          </cell>
          <cell r="P69">
            <v>0</v>
          </cell>
          <cell r="Q69">
            <v>700000</v>
          </cell>
          <cell r="R69">
            <v>41060</v>
          </cell>
          <cell r="S69">
            <v>20530</v>
          </cell>
          <cell r="T69">
            <v>0</v>
          </cell>
        </row>
        <row r="70">
          <cell r="C70" t="str">
            <v>RIDWAN</v>
          </cell>
          <cell r="D70" t="str">
            <v>Sopir Palembang</v>
          </cell>
          <cell r="E70" t="str">
            <v>MANDIRI</v>
          </cell>
          <cell r="F70" t="str">
            <v>PALEMBANG</v>
          </cell>
          <cell r="G70" t="str">
            <v>1120006944073</v>
          </cell>
          <cell r="H70">
            <v>15</v>
          </cell>
          <cell r="I70">
            <v>1837750</v>
          </cell>
          <cell r="J70">
            <v>456250</v>
          </cell>
          <cell r="K70">
            <v>2294000</v>
          </cell>
          <cell r="L70">
            <v>375000</v>
          </cell>
          <cell r="M70">
            <v>375000</v>
          </cell>
          <cell r="N70">
            <v>0</v>
          </cell>
          <cell r="O70">
            <v>0</v>
          </cell>
          <cell r="P70">
            <v>0</v>
          </cell>
          <cell r="Q70">
            <v>750000</v>
          </cell>
          <cell r="R70">
            <v>41060</v>
          </cell>
          <cell r="S70">
            <v>20530</v>
          </cell>
          <cell r="T70">
            <v>0</v>
          </cell>
        </row>
        <row r="71">
          <cell r="C71" t="str">
            <v>RIO NOFRIAN</v>
          </cell>
          <cell r="D71" t="str">
            <v>Sopir Palembang</v>
          </cell>
          <cell r="E71" t="str">
            <v>MANDIRI</v>
          </cell>
          <cell r="F71" t="str">
            <v>PALEMBANG</v>
          </cell>
          <cell r="G71" t="str">
            <v>9000012618014</v>
          </cell>
          <cell r="H71">
            <v>14</v>
          </cell>
          <cell r="I71">
            <v>1837750</v>
          </cell>
          <cell r="J71">
            <v>456250</v>
          </cell>
          <cell r="K71">
            <v>2294000</v>
          </cell>
          <cell r="L71">
            <v>350000</v>
          </cell>
          <cell r="M71">
            <v>350000</v>
          </cell>
          <cell r="N71">
            <v>0</v>
          </cell>
          <cell r="O71">
            <v>0</v>
          </cell>
          <cell r="P71">
            <v>0</v>
          </cell>
          <cell r="Q71">
            <v>700000</v>
          </cell>
          <cell r="R71">
            <v>41060</v>
          </cell>
          <cell r="S71">
            <v>20530</v>
          </cell>
          <cell r="T71">
            <v>0</v>
          </cell>
        </row>
        <row r="72">
          <cell r="C72" t="str">
            <v>SUMAYAR</v>
          </cell>
          <cell r="D72" t="str">
            <v>Sopir Palembang</v>
          </cell>
          <cell r="E72" t="str">
            <v>MANDIRI</v>
          </cell>
          <cell r="F72" t="str">
            <v>PALEMBANG</v>
          </cell>
          <cell r="G72" t="str">
            <v>1130005471994</v>
          </cell>
          <cell r="H72">
            <v>7</v>
          </cell>
          <cell r="I72">
            <v>1837750</v>
          </cell>
          <cell r="J72">
            <v>456250</v>
          </cell>
          <cell r="K72">
            <v>2294000</v>
          </cell>
          <cell r="L72">
            <v>175000</v>
          </cell>
          <cell r="M72">
            <v>175000</v>
          </cell>
          <cell r="N72">
            <v>0</v>
          </cell>
          <cell r="O72">
            <v>0</v>
          </cell>
          <cell r="P72">
            <v>0</v>
          </cell>
          <cell r="Q72">
            <v>350000</v>
          </cell>
          <cell r="R72">
            <v>41060</v>
          </cell>
          <cell r="S72">
            <v>20530</v>
          </cell>
          <cell r="T72">
            <v>0</v>
          </cell>
        </row>
        <row r="73">
          <cell r="C73" t="str">
            <v>SUPARMAN</v>
          </cell>
          <cell r="D73" t="str">
            <v>Sopir Palembang</v>
          </cell>
          <cell r="E73" t="str">
            <v>MANDIRI</v>
          </cell>
          <cell r="F73" t="str">
            <v>PALEMBANG</v>
          </cell>
          <cell r="G73" t="str">
            <v>1130005470145</v>
          </cell>
          <cell r="H73">
            <v>21</v>
          </cell>
          <cell r="I73">
            <v>1837750</v>
          </cell>
          <cell r="J73">
            <v>456250</v>
          </cell>
          <cell r="K73">
            <v>2294000</v>
          </cell>
          <cell r="L73">
            <v>525000</v>
          </cell>
          <cell r="M73">
            <v>525000</v>
          </cell>
          <cell r="N73">
            <v>0</v>
          </cell>
          <cell r="O73">
            <v>0</v>
          </cell>
          <cell r="P73">
            <v>0</v>
          </cell>
          <cell r="Q73">
            <v>1050000</v>
          </cell>
          <cell r="R73">
            <v>41060</v>
          </cell>
          <cell r="S73">
            <v>20530</v>
          </cell>
          <cell r="T73">
            <v>0</v>
          </cell>
        </row>
        <row r="74">
          <cell r="C74" t="str">
            <v>SYAIFUL ANWAR</v>
          </cell>
          <cell r="D74" t="str">
            <v>Sopir Palembang</v>
          </cell>
          <cell r="E74" t="str">
            <v>MANDIRI</v>
          </cell>
          <cell r="F74" t="str">
            <v>PALEMBANG</v>
          </cell>
          <cell r="G74" t="str">
            <v>1130006368843</v>
          </cell>
          <cell r="H74">
            <v>14</v>
          </cell>
          <cell r="I74">
            <v>1837750</v>
          </cell>
          <cell r="J74">
            <v>456250</v>
          </cell>
          <cell r="K74">
            <v>2294000</v>
          </cell>
          <cell r="L74">
            <v>350000</v>
          </cell>
          <cell r="M74">
            <v>350000</v>
          </cell>
          <cell r="N74">
            <v>0</v>
          </cell>
          <cell r="O74">
            <v>0</v>
          </cell>
          <cell r="P74">
            <v>0</v>
          </cell>
          <cell r="Q74">
            <v>700000</v>
          </cell>
          <cell r="R74">
            <v>41060</v>
          </cell>
          <cell r="S74">
            <v>20530</v>
          </cell>
          <cell r="T74">
            <v>0</v>
          </cell>
        </row>
        <row r="75">
          <cell r="C75" t="str">
            <v>SYAIFUL ISMAIL</v>
          </cell>
          <cell r="D75" t="str">
            <v>Sopir Palembang</v>
          </cell>
          <cell r="E75" t="str">
            <v>MANDIRI</v>
          </cell>
          <cell r="F75" t="str">
            <v>PALEMBANG</v>
          </cell>
          <cell r="G75" t="str">
            <v>1130005458017</v>
          </cell>
          <cell r="H75">
            <v>22</v>
          </cell>
          <cell r="I75">
            <v>1837750</v>
          </cell>
          <cell r="J75">
            <v>456250</v>
          </cell>
          <cell r="K75">
            <v>2294000</v>
          </cell>
          <cell r="L75">
            <v>550000</v>
          </cell>
          <cell r="M75">
            <v>550000</v>
          </cell>
          <cell r="N75">
            <v>0</v>
          </cell>
          <cell r="O75">
            <v>0</v>
          </cell>
          <cell r="P75">
            <v>0</v>
          </cell>
          <cell r="Q75">
            <v>1100000</v>
          </cell>
          <cell r="R75">
            <v>41060</v>
          </cell>
          <cell r="S75">
            <v>20530</v>
          </cell>
          <cell r="T75">
            <v>0</v>
          </cell>
        </row>
        <row r="76">
          <cell r="C76" t="str">
            <v>TRI YONO</v>
          </cell>
          <cell r="D76" t="str">
            <v>Sopir Palembang</v>
          </cell>
          <cell r="E76" t="str">
            <v>MANDIRI</v>
          </cell>
          <cell r="F76" t="str">
            <v>PALEMBANG</v>
          </cell>
          <cell r="G76" t="str">
            <v>1120006932094</v>
          </cell>
          <cell r="H76">
            <v>24</v>
          </cell>
          <cell r="I76">
            <v>1837750</v>
          </cell>
          <cell r="J76">
            <v>456250</v>
          </cell>
          <cell r="K76">
            <v>2294000</v>
          </cell>
          <cell r="L76">
            <v>600000</v>
          </cell>
          <cell r="M76">
            <v>600000</v>
          </cell>
          <cell r="N76">
            <v>0</v>
          </cell>
          <cell r="O76">
            <v>0</v>
          </cell>
          <cell r="P76">
            <v>0</v>
          </cell>
          <cell r="Q76">
            <v>1200000</v>
          </cell>
          <cell r="R76">
            <v>41060</v>
          </cell>
          <cell r="S76">
            <v>20530</v>
          </cell>
          <cell r="T76">
            <v>0</v>
          </cell>
        </row>
        <row r="77">
          <cell r="C77" t="str">
            <v>USMAN</v>
          </cell>
          <cell r="D77" t="str">
            <v>Sopir Palembang</v>
          </cell>
          <cell r="E77" t="str">
            <v>MANDIRI</v>
          </cell>
          <cell r="F77" t="str">
            <v>PALEMBANG</v>
          </cell>
          <cell r="G77" t="str">
            <v>1130005458272</v>
          </cell>
          <cell r="H77">
            <v>22</v>
          </cell>
          <cell r="I77">
            <v>1837750</v>
          </cell>
          <cell r="J77">
            <v>456250</v>
          </cell>
          <cell r="K77">
            <v>2294000</v>
          </cell>
          <cell r="L77">
            <v>550000</v>
          </cell>
          <cell r="M77">
            <v>550000</v>
          </cell>
          <cell r="N77">
            <v>0</v>
          </cell>
          <cell r="O77">
            <v>0</v>
          </cell>
          <cell r="P77">
            <v>0</v>
          </cell>
          <cell r="Q77">
            <v>1100000</v>
          </cell>
          <cell r="R77">
            <v>41060</v>
          </cell>
          <cell r="S77">
            <v>20530</v>
          </cell>
          <cell r="T77">
            <v>0</v>
          </cell>
        </row>
        <row r="78">
          <cell r="C78" t="str">
            <v>YAYANG ARIFIN</v>
          </cell>
          <cell r="D78" t="str">
            <v>Sopir Palembang</v>
          </cell>
          <cell r="E78" t="str">
            <v>MANDIRI</v>
          </cell>
          <cell r="F78" t="str">
            <v>PALEMBANG</v>
          </cell>
          <cell r="G78" t="str">
            <v>1130005606045</v>
          </cell>
          <cell r="H78">
            <v>10</v>
          </cell>
          <cell r="I78">
            <v>1837750</v>
          </cell>
          <cell r="J78">
            <v>456250</v>
          </cell>
          <cell r="K78">
            <v>2294000</v>
          </cell>
          <cell r="L78">
            <v>250000</v>
          </cell>
          <cell r="M78">
            <v>250000</v>
          </cell>
          <cell r="N78">
            <v>0</v>
          </cell>
          <cell r="O78">
            <v>0</v>
          </cell>
          <cell r="P78">
            <v>0</v>
          </cell>
          <cell r="Q78">
            <v>500000</v>
          </cell>
          <cell r="R78">
            <v>41060</v>
          </cell>
          <cell r="S78">
            <v>20530</v>
          </cell>
          <cell r="T78">
            <v>0</v>
          </cell>
        </row>
        <row r="79">
          <cell r="C79" t="str">
            <v>YUSNI</v>
          </cell>
          <cell r="D79" t="str">
            <v>Sopir Palembang</v>
          </cell>
          <cell r="E79" t="str">
            <v>MANDIRI</v>
          </cell>
          <cell r="F79" t="str">
            <v>PALEMBANG</v>
          </cell>
          <cell r="G79" t="str">
            <v>1120010905482</v>
          </cell>
          <cell r="H79">
            <v>9</v>
          </cell>
          <cell r="I79">
            <v>1837750</v>
          </cell>
          <cell r="J79">
            <v>456250</v>
          </cell>
          <cell r="K79">
            <v>2294000</v>
          </cell>
          <cell r="L79">
            <v>225000</v>
          </cell>
          <cell r="M79">
            <v>225000</v>
          </cell>
          <cell r="N79">
            <v>0</v>
          </cell>
          <cell r="O79">
            <v>0</v>
          </cell>
          <cell r="P79">
            <v>0</v>
          </cell>
          <cell r="Q79">
            <v>450000</v>
          </cell>
          <cell r="R79">
            <v>41060</v>
          </cell>
          <cell r="S79">
            <v>20530</v>
          </cell>
          <cell r="T79">
            <v>0</v>
          </cell>
        </row>
        <row r="80">
          <cell r="C80" t="str">
            <v>ZULYANI</v>
          </cell>
          <cell r="D80" t="str">
            <v>Sopir Palembang</v>
          </cell>
          <cell r="E80" t="str">
            <v>MANDIRI</v>
          </cell>
          <cell r="F80" t="str">
            <v>PALEMBANG</v>
          </cell>
          <cell r="G80" t="str">
            <v>1130005458314</v>
          </cell>
          <cell r="H80">
            <v>20</v>
          </cell>
          <cell r="I80">
            <v>1837750</v>
          </cell>
          <cell r="J80">
            <v>456250</v>
          </cell>
          <cell r="K80">
            <v>2294000</v>
          </cell>
          <cell r="L80">
            <v>500000</v>
          </cell>
          <cell r="M80">
            <v>500000</v>
          </cell>
          <cell r="N80">
            <v>0</v>
          </cell>
          <cell r="O80">
            <v>0</v>
          </cell>
          <cell r="P80">
            <v>0</v>
          </cell>
          <cell r="Q80">
            <v>1000000</v>
          </cell>
          <cell r="R80">
            <v>41060</v>
          </cell>
          <cell r="S80">
            <v>20530</v>
          </cell>
          <cell r="T80">
            <v>0</v>
          </cell>
        </row>
        <row r="81">
          <cell r="C81" t="str">
            <v>IBRONI HADI</v>
          </cell>
          <cell r="D81" t="str">
            <v>Sopir Palembang</v>
          </cell>
          <cell r="E81" t="str">
            <v>MANDIRI</v>
          </cell>
          <cell r="F81" t="str">
            <v>PALEMBANG</v>
          </cell>
          <cell r="G81" t="str">
            <v>9000017255317</v>
          </cell>
          <cell r="H81">
            <v>25</v>
          </cell>
          <cell r="I81">
            <v>1837750</v>
          </cell>
          <cell r="J81">
            <v>456250</v>
          </cell>
          <cell r="K81">
            <v>2294000</v>
          </cell>
          <cell r="L81">
            <v>625000</v>
          </cell>
          <cell r="M81">
            <v>625000</v>
          </cell>
          <cell r="N81">
            <v>0</v>
          </cell>
          <cell r="O81">
            <v>0</v>
          </cell>
          <cell r="P81">
            <v>0</v>
          </cell>
          <cell r="Q81">
            <v>1250000</v>
          </cell>
          <cell r="R81">
            <v>41060</v>
          </cell>
          <cell r="S81">
            <v>20530</v>
          </cell>
          <cell r="T81">
            <v>0</v>
          </cell>
        </row>
        <row r="82">
          <cell r="C82" t="str">
            <v>MISRAN MULYADI</v>
          </cell>
          <cell r="D82" t="str">
            <v>Sopir Palembang</v>
          </cell>
          <cell r="E82" t="str">
            <v>MANDIRI</v>
          </cell>
          <cell r="F82" t="str">
            <v>PALEMBANG</v>
          </cell>
          <cell r="G82" t="str">
            <v>9000012616257</v>
          </cell>
          <cell r="H82">
            <v>26</v>
          </cell>
          <cell r="I82">
            <v>1837750</v>
          </cell>
          <cell r="J82">
            <v>456250</v>
          </cell>
          <cell r="K82">
            <v>2294000</v>
          </cell>
          <cell r="L82">
            <v>650000</v>
          </cell>
          <cell r="M82">
            <v>650000</v>
          </cell>
          <cell r="N82">
            <v>0</v>
          </cell>
          <cell r="O82">
            <v>0</v>
          </cell>
          <cell r="P82">
            <v>0</v>
          </cell>
          <cell r="Q82">
            <v>1300000</v>
          </cell>
          <cell r="R82">
            <v>41060</v>
          </cell>
          <cell r="S82">
            <v>20530</v>
          </cell>
          <cell r="T82">
            <v>0</v>
          </cell>
        </row>
        <row r="83">
          <cell r="C83" t="str">
            <v>DIDIK SOLIHIN</v>
          </cell>
          <cell r="D83" t="str">
            <v>Sopir Palembang</v>
          </cell>
          <cell r="E83" t="str">
            <v>MANDIRI</v>
          </cell>
          <cell r="F83" t="str">
            <v>PALEMBANG</v>
          </cell>
          <cell r="G83" t="str">
            <v>1120006879444</v>
          </cell>
          <cell r="H83">
            <v>11</v>
          </cell>
          <cell r="I83">
            <v>1837750</v>
          </cell>
          <cell r="J83">
            <v>456250</v>
          </cell>
          <cell r="K83">
            <v>2294000</v>
          </cell>
          <cell r="L83">
            <v>275000</v>
          </cell>
          <cell r="M83">
            <v>220000</v>
          </cell>
          <cell r="N83">
            <v>0</v>
          </cell>
          <cell r="O83">
            <v>0</v>
          </cell>
          <cell r="P83">
            <v>0</v>
          </cell>
          <cell r="Q83">
            <v>495000</v>
          </cell>
          <cell r="R83">
            <v>41060</v>
          </cell>
          <cell r="S83">
            <v>20530</v>
          </cell>
          <cell r="T83">
            <v>0</v>
          </cell>
        </row>
        <row r="84">
          <cell r="C84" t="str">
            <v>UMAR HADI</v>
          </cell>
          <cell r="D84" t="str">
            <v>Sopir Palembang</v>
          </cell>
          <cell r="E84" t="str">
            <v>MANDIRI</v>
          </cell>
          <cell r="F84" t="str">
            <v>PALEMBANG</v>
          </cell>
          <cell r="G84" t="str">
            <v>1130006191450</v>
          </cell>
          <cell r="H84">
            <v>13</v>
          </cell>
          <cell r="I84">
            <v>1837750</v>
          </cell>
          <cell r="J84">
            <v>456250</v>
          </cell>
          <cell r="K84">
            <v>2294000</v>
          </cell>
          <cell r="L84">
            <v>325000</v>
          </cell>
          <cell r="M84">
            <v>260000</v>
          </cell>
          <cell r="N84">
            <v>0</v>
          </cell>
          <cell r="O84">
            <v>0</v>
          </cell>
          <cell r="P84">
            <v>0</v>
          </cell>
          <cell r="Q84">
            <v>585000</v>
          </cell>
          <cell r="R84">
            <v>41060</v>
          </cell>
          <cell r="S84">
            <v>20530</v>
          </cell>
          <cell r="T84">
            <v>0</v>
          </cell>
        </row>
        <row r="85">
          <cell r="C85" t="str">
            <v>RIFAT DANIEL</v>
          </cell>
          <cell r="D85" t="str">
            <v>Sopir Palembang</v>
          </cell>
          <cell r="E85" t="str">
            <v>MANDIRI</v>
          </cell>
          <cell r="F85" t="str">
            <v>PALEMBANG</v>
          </cell>
          <cell r="G85" t="str">
            <v>1130007473303</v>
          </cell>
          <cell r="H85">
            <v>22</v>
          </cell>
          <cell r="I85">
            <v>1837750</v>
          </cell>
          <cell r="J85">
            <v>456250</v>
          </cell>
          <cell r="K85">
            <v>2294000</v>
          </cell>
          <cell r="L85">
            <v>550000</v>
          </cell>
          <cell r="M85">
            <v>440000</v>
          </cell>
          <cell r="N85">
            <v>0</v>
          </cell>
          <cell r="O85">
            <v>0</v>
          </cell>
          <cell r="P85">
            <v>0</v>
          </cell>
          <cell r="Q85">
            <v>990000</v>
          </cell>
          <cell r="R85">
            <v>41060</v>
          </cell>
          <cell r="S85">
            <v>20530</v>
          </cell>
          <cell r="T85">
            <v>0</v>
          </cell>
        </row>
        <row r="86">
          <cell r="C86" t="str">
            <v>MULYADI</v>
          </cell>
          <cell r="D86" t="str">
            <v>Sopir Palembang</v>
          </cell>
          <cell r="E86" t="str">
            <v>MANDIRI</v>
          </cell>
          <cell r="F86" t="str">
            <v>PALEMBANG</v>
          </cell>
          <cell r="G86" t="str">
            <v>9000014617915</v>
          </cell>
          <cell r="H86">
            <v>23</v>
          </cell>
          <cell r="I86">
            <v>1837750</v>
          </cell>
          <cell r="J86">
            <v>456250</v>
          </cell>
          <cell r="K86">
            <v>2294000</v>
          </cell>
          <cell r="L86">
            <v>575000</v>
          </cell>
          <cell r="M86">
            <v>460000</v>
          </cell>
          <cell r="N86">
            <v>0</v>
          </cell>
          <cell r="O86">
            <v>0</v>
          </cell>
          <cell r="P86">
            <v>0</v>
          </cell>
          <cell r="Q86">
            <v>1035000</v>
          </cell>
          <cell r="R86">
            <v>41060</v>
          </cell>
          <cell r="S86">
            <v>20530</v>
          </cell>
          <cell r="T86">
            <v>0</v>
          </cell>
        </row>
        <row r="87">
          <cell r="C87" t="str">
            <v>NGADIONO</v>
          </cell>
          <cell r="D87" t="str">
            <v>Sopir Palembang</v>
          </cell>
          <cell r="E87" t="str">
            <v>MANDIRI</v>
          </cell>
          <cell r="F87" t="str">
            <v>PALEMBANG</v>
          </cell>
          <cell r="G87" t="str">
            <v>1120006926070</v>
          </cell>
          <cell r="H87">
            <v>22</v>
          </cell>
          <cell r="I87">
            <v>1837750</v>
          </cell>
          <cell r="J87">
            <v>456250</v>
          </cell>
          <cell r="K87">
            <v>2294000</v>
          </cell>
          <cell r="L87">
            <v>550000</v>
          </cell>
          <cell r="M87">
            <v>440000</v>
          </cell>
          <cell r="N87">
            <v>0</v>
          </cell>
          <cell r="O87">
            <v>0</v>
          </cell>
          <cell r="P87">
            <v>0</v>
          </cell>
          <cell r="Q87">
            <v>990000</v>
          </cell>
          <cell r="R87">
            <v>41060</v>
          </cell>
          <cell r="S87">
            <v>20530</v>
          </cell>
          <cell r="T87">
            <v>0</v>
          </cell>
        </row>
        <row r="88">
          <cell r="C88" t="str">
            <v>MUSLIMIN</v>
          </cell>
          <cell r="D88" t="str">
            <v>Kernet Palembang</v>
          </cell>
          <cell r="E88" t="str">
            <v>MANDIRI</v>
          </cell>
          <cell r="F88" t="str">
            <v>PALEMBANG</v>
          </cell>
          <cell r="G88" t="str">
            <v>1130006240455</v>
          </cell>
          <cell r="H88">
            <v>14</v>
          </cell>
          <cell r="I88">
            <v>1837750</v>
          </cell>
          <cell r="J88">
            <v>456250</v>
          </cell>
          <cell r="K88">
            <v>2294000</v>
          </cell>
          <cell r="L88">
            <v>0</v>
          </cell>
          <cell r="M88">
            <v>280000</v>
          </cell>
          <cell r="N88">
            <v>0</v>
          </cell>
          <cell r="O88">
            <v>0</v>
          </cell>
          <cell r="P88">
            <v>0</v>
          </cell>
          <cell r="Q88">
            <v>280000</v>
          </cell>
          <cell r="R88">
            <v>41060</v>
          </cell>
          <cell r="S88">
            <v>20530</v>
          </cell>
          <cell r="T88">
            <v>0</v>
          </cell>
        </row>
        <row r="89">
          <cell r="C89" t="str">
            <v>SAMRUN</v>
          </cell>
          <cell r="D89" t="str">
            <v>Kernet Palembang</v>
          </cell>
          <cell r="E89" t="str">
            <v>MANDIRI</v>
          </cell>
          <cell r="F89" t="str">
            <v>PALEMBANG</v>
          </cell>
          <cell r="G89" t="str">
            <v>9000017998932</v>
          </cell>
          <cell r="H89">
            <v>24</v>
          </cell>
          <cell r="I89">
            <v>1837750</v>
          </cell>
          <cell r="J89">
            <v>456250</v>
          </cell>
          <cell r="K89">
            <v>2294000</v>
          </cell>
          <cell r="L89">
            <v>0</v>
          </cell>
          <cell r="M89">
            <v>480000</v>
          </cell>
          <cell r="N89">
            <v>0</v>
          </cell>
          <cell r="O89">
            <v>0</v>
          </cell>
          <cell r="P89">
            <v>0</v>
          </cell>
          <cell r="Q89">
            <v>480000</v>
          </cell>
          <cell r="R89">
            <v>41060</v>
          </cell>
          <cell r="S89">
            <v>20530</v>
          </cell>
          <cell r="T89">
            <v>0</v>
          </cell>
        </row>
        <row r="90">
          <cell r="C90" t="str">
            <v>SUGITO</v>
          </cell>
          <cell r="D90" t="str">
            <v>Kernet Palembang</v>
          </cell>
          <cell r="E90" t="str">
            <v>MANDIRI</v>
          </cell>
          <cell r="F90" t="str">
            <v>PALEMBANG</v>
          </cell>
          <cell r="G90" t="str">
            <v>1120005466979</v>
          </cell>
          <cell r="H90">
            <v>22</v>
          </cell>
          <cell r="I90">
            <v>1837750</v>
          </cell>
          <cell r="J90">
            <v>456250</v>
          </cell>
          <cell r="K90">
            <v>2294000</v>
          </cell>
          <cell r="L90">
            <v>0</v>
          </cell>
          <cell r="M90">
            <v>440000</v>
          </cell>
          <cell r="N90">
            <v>0</v>
          </cell>
          <cell r="O90">
            <v>0</v>
          </cell>
          <cell r="P90">
            <v>0</v>
          </cell>
          <cell r="Q90">
            <v>440000</v>
          </cell>
          <cell r="R90">
            <v>41060</v>
          </cell>
          <cell r="S90">
            <v>20530</v>
          </cell>
        </row>
        <row r="91">
          <cell r="C91" t="str">
            <v>HIDAYAT</v>
          </cell>
          <cell r="D91" t="str">
            <v>Kernet Palembang</v>
          </cell>
          <cell r="E91" t="str">
            <v>MANDIRI</v>
          </cell>
          <cell r="F91" t="str">
            <v>PALEMBANG</v>
          </cell>
          <cell r="G91" t="str">
            <v>9000009335408</v>
          </cell>
          <cell r="H91">
            <v>17</v>
          </cell>
          <cell r="I91">
            <v>1837750</v>
          </cell>
          <cell r="J91">
            <v>456250</v>
          </cell>
          <cell r="K91">
            <v>2294000</v>
          </cell>
          <cell r="L91">
            <v>0</v>
          </cell>
          <cell r="M91">
            <v>340000</v>
          </cell>
          <cell r="N91">
            <v>0</v>
          </cell>
          <cell r="O91">
            <v>0</v>
          </cell>
          <cell r="P91">
            <v>0</v>
          </cell>
          <cell r="Q91">
            <v>340000</v>
          </cell>
          <cell r="R91">
            <v>41060</v>
          </cell>
          <cell r="S91">
            <v>20530</v>
          </cell>
          <cell r="T91">
            <v>0</v>
          </cell>
        </row>
        <row r="92">
          <cell r="C92" t="str">
            <v>AMRI</v>
          </cell>
          <cell r="D92" t="str">
            <v>Kernet Palembang</v>
          </cell>
          <cell r="E92" t="str">
            <v>MANDIRI</v>
          </cell>
          <cell r="F92" t="str">
            <v>PALEMBANG</v>
          </cell>
          <cell r="G92" t="str">
            <v>9000009616260</v>
          </cell>
          <cell r="H92">
            <v>21</v>
          </cell>
          <cell r="I92">
            <v>1837750</v>
          </cell>
          <cell r="J92">
            <v>456250</v>
          </cell>
          <cell r="K92">
            <v>2294000</v>
          </cell>
          <cell r="L92">
            <v>0</v>
          </cell>
          <cell r="M92">
            <v>420000</v>
          </cell>
          <cell r="N92">
            <v>0</v>
          </cell>
          <cell r="O92">
            <v>0</v>
          </cell>
          <cell r="P92">
            <v>0</v>
          </cell>
          <cell r="Q92">
            <v>420000</v>
          </cell>
          <cell r="R92">
            <v>41060</v>
          </cell>
          <cell r="S92">
            <v>20530</v>
          </cell>
          <cell r="T92">
            <v>0</v>
          </cell>
        </row>
        <row r="93">
          <cell r="C93" t="str">
            <v>AIDIL FITRI</v>
          </cell>
          <cell r="D93" t="str">
            <v>Sopir Palembang</v>
          </cell>
          <cell r="E93" t="str">
            <v>MANDIRI</v>
          </cell>
          <cell r="F93" t="str">
            <v>PALEMBANG</v>
          </cell>
          <cell r="G93" t="str">
            <v>9000009612954</v>
          </cell>
          <cell r="H93">
            <v>19</v>
          </cell>
          <cell r="I93">
            <v>1837750</v>
          </cell>
          <cell r="J93">
            <v>456250</v>
          </cell>
          <cell r="K93">
            <v>2294000</v>
          </cell>
          <cell r="L93">
            <v>475000</v>
          </cell>
          <cell r="M93">
            <v>380000</v>
          </cell>
          <cell r="N93">
            <v>0</v>
          </cell>
          <cell r="O93">
            <v>0</v>
          </cell>
          <cell r="P93">
            <v>0</v>
          </cell>
          <cell r="Q93">
            <v>855000</v>
          </cell>
          <cell r="R93">
            <v>41060</v>
          </cell>
          <cell r="S93">
            <v>20530</v>
          </cell>
          <cell r="T93">
            <v>1000000</v>
          </cell>
        </row>
        <row r="94">
          <cell r="L94">
            <v>0</v>
          </cell>
          <cell r="M94">
            <v>20000</v>
          </cell>
        </row>
        <row r="95">
          <cell r="C95" t="str">
            <v>A.HADI</v>
          </cell>
          <cell r="D95" t="str">
            <v>Kernet Palembang</v>
          </cell>
          <cell r="E95" t="str">
            <v>MANDIRI</v>
          </cell>
          <cell r="F95" t="str">
            <v>PALEMBANG</v>
          </cell>
          <cell r="G95" t="str">
            <v>9000009616377</v>
          </cell>
          <cell r="H95">
            <v>25</v>
          </cell>
          <cell r="I95">
            <v>1837750</v>
          </cell>
          <cell r="J95">
            <v>456250</v>
          </cell>
          <cell r="K95">
            <v>2294000</v>
          </cell>
          <cell r="L95">
            <v>0</v>
          </cell>
          <cell r="M95">
            <v>500000</v>
          </cell>
          <cell r="N95">
            <v>0</v>
          </cell>
          <cell r="O95">
            <v>0</v>
          </cell>
          <cell r="P95">
            <v>0</v>
          </cell>
          <cell r="Q95">
            <v>500000</v>
          </cell>
          <cell r="R95">
            <v>41060</v>
          </cell>
          <cell r="S95">
            <v>20530</v>
          </cell>
          <cell r="T95">
            <v>0</v>
          </cell>
        </row>
        <row r="96">
          <cell r="C96" t="str">
            <v>ADI SUSANTO</v>
          </cell>
          <cell r="D96" t="str">
            <v>Kernet Palembang</v>
          </cell>
          <cell r="E96" t="str">
            <v>MANDIRI</v>
          </cell>
          <cell r="F96" t="str">
            <v>PALEMBANG</v>
          </cell>
          <cell r="G96" t="str">
            <v>1120009957171</v>
          </cell>
          <cell r="H96">
            <v>20</v>
          </cell>
          <cell r="I96">
            <v>1837750</v>
          </cell>
          <cell r="J96">
            <v>456250</v>
          </cell>
          <cell r="K96">
            <v>2294000</v>
          </cell>
          <cell r="L96">
            <v>0</v>
          </cell>
          <cell r="M96">
            <v>400000</v>
          </cell>
          <cell r="N96">
            <v>0</v>
          </cell>
          <cell r="O96">
            <v>0</v>
          </cell>
          <cell r="P96">
            <v>0</v>
          </cell>
          <cell r="Q96">
            <v>400000</v>
          </cell>
          <cell r="R96">
            <v>41060</v>
          </cell>
          <cell r="S96">
            <v>20530</v>
          </cell>
          <cell r="T96">
            <v>0</v>
          </cell>
        </row>
        <row r="97">
          <cell r="C97" t="str">
            <v>ANDRI JUNIANTO</v>
          </cell>
          <cell r="D97" t="str">
            <v>Kernet Palembang</v>
          </cell>
          <cell r="E97" t="str">
            <v>MANDIRI</v>
          </cell>
          <cell r="F97" t="str">
            <v>PALEMBANG</v>
          </cell>
          <cell r="G97" t="str">
            <v>9000020506086</v>
          </cell>
          <cell r="H97">
            <v>23</v>
          </cell>
          <cell r="I97">
            <v>1837750</v>
          </cell>
          <cell r="J97">
            <v>456250</v>
          </cell>
          <cell r="K97">
            <v>2294000</v>
          </cell>
          <cell r="L97">
            <v>0</v>
          </cell>
          <cell r="M97">
            <v>460000</v>
          </cell>
          <cell r="N97">
            <v>0</v>
          </cell>
          <cell r="O97">
            <v>0</v>
          </cell>
          <cell r="P97">
            <v>0</v>
          </cell>
          <cell r="Q97">
            <v>460000</v>
          </cell>
          <cell r="R97">
            <v>41060</v>
          </cell>
          <cell r="S97">
            <v>20530</v>
          </cell>
          <cell r="T97">
            <v>0</v>
          </cell>
        </row>
        <row r="98">
          <cell r="C98" t="str">
            <v>ANWAR</v>
          </cell>
          <cell r="D98" t="str">
            <v>Kernet Palembang</v>
          </cell>
          <cell r="E98" t="str">
            <v>MANDIRI</v>
          </cell>
          <cell r="F98" t="str">
            <v>PALEMBANG</v>
          </cell>
          <cell r="G98" t="str">
            <v>1130005458710</v>
          </cell>
          <cell r="H98">
            <v>17</v>
          </cell>
          <cell r="I98">
            <v>1837750</v>
          </cell>
          <cell r="J98">
            <v>456250</v>
          </cell>
          <cell r="K98">
            <v>2294000</v>
          </cell>
          <cell r="L98">
            <v>0</v>
          </cell>
          <cell r="M98">
            <v>340000</v>
          </cell>
          <cell r="N98">
            <v>0</v>
          </cell>
          <cell r="O98">
            <v>0</v>
          </cell>
          <cell r="P98">
            <v>0</v>
          </cell>
          <cell r="Q98">
            <v>340000</v>
          </cell>
          <cell r="R98">
            <v>41060</v>
          </cell>
          <cell r="S98">
            <v>20530</v>
          </cell>
          <cell r="T98">
            <v>0</v>
          </cell>
        </row>
        <row r="99">
          <cell r="C99" t="str">
            <v>ARISANDI ISWANTO</v>
          </cell>
          <cell r="D99" t="str">
            <v>Kernet Palembang</v>
          </cell>
          <cell r="E99" t="str">
            <v>MANDIRI</v>
          </cell>
          <cell r="F99" t="str">
            <v>PALEMBANG</v>
          </cell>
          <cell r="G99" t="str">
            <v>9000007895908</v>
          </cell>
          <cell r="H99">
            <v>26</v>
          </cell>
          <cell r="I99">
            <v>1837750</v>
          </cell>
          <cell r="J99">
            <v>456250</v>
          </cell>
          <cell r="K99">
            <v>2294000</v>
          </cell>
          <cell r="L99">
            <v>0</v>
          </cell>
          <cell r="M99">
            <v>520000</v>
          </cell>
          <cell r="N99">
            <v>0</v>
          </cell>
          <cell r="O99">
            <v>0</v>
          </cell>
          <cell r="P99">
            <v>0</v>
          </cell>
          <cell r="Q99">
            <v>520000</v>
          </cell>
          <cell r="R99">
            <v>41060</v>
          </cell>
          <cell r="S99">
            <v>20530</v>
          </cell>
          <cell r="T99">
            <v>0</v>
          </cell>
        </row>
        <row r="100">
          <cell r="C100" t="str">
            <v>BAHRUDIN APRIYANTO</v>
          </cell>
          <cell r="D100" t="str">
            <v>Kernet Palembang</v>
          </cell>
          <cell r="E100" t="str">
            <v>MANDIRI</v>
          </cell>
          <cell r="F100" t="str">
            <v>PALEMBANG</v>
          </cell>
          <cell r="G100" t="str">
            <v>1130005462506</v>
          </cell>
          <cell r="H100">
            <v>22</v>
          </cell>
          <cell r="I100">
            <v>1837750</v>
          </cell>
          <cell r="J100">
            <v>456250</v>
          </cell>
          <cell r="K100">
            <v>2294000</v>
          </cell>
          <cell r="L100">
            <v>0</v>
          </cell>
          <cell r="M100">
            <v>440000</v>
          </cell>
          <cell r="N100">
            <v>0</v>
          </cell>
          <cell r="O100">
            <v>0</v>
          </cell>
          <cell r="P100">
            <v>0</v>
          </cell>
          <cell r="Q100">
            <v>440000</v>
          </cell>
          <cell r="R100">
            <v>41060</v>
          </cell>
          <cell r="S100">
            <v>20530</v>
          </cell>
          <cell r="T100">
            <v>0</v>
          </cell>
        </row>
        <row r="101">
          <cell r="C101" t="str">
            <v>CHANDRA NATA WIJAYA</v>
          </cell>
          <cell r="D101" t="str">
            <v>Kernet Palembang</v>
          </cell>
          <cell r="E101" t="str">
            <v>MANDIRI</v>
          </cell>
          <cell r="F101" t="str">
            <v>PALEMBANG</v>
          </cell>
          <cell r="G101" t="str">
            <v>1120010449606</v>
          </cell>
          <cell r="H101">
            <v>21</v>
          </cell>
          <cell r="I101">
            <v>1837750</v>
          </cell>
          <cell r="J101">
            <v>456250</v>
          </cell>
          <cell r="K101">
            <v>2294000</v>
          </cell>
          <cell r="L101">
            <v>0</v>
          </cell>
          <cell r="M101">
            <v>420000</v>
          </cell>
          <cell r="N101">
            <v>0</v>
          </cell>
          <cell r="O101">
            <v>0</v>
          </cell>
          <cell r="P101">
            <v>0</v>
          </cell>
          <cell r="Q101">
            <v>420000</v>
          </cell>
          <cell r="R101">
            <v>41060</v>
          </cell>
          <cell r="S101">
            <v>20530</v>
          </cell>
          <cell r="T101">
            <v>500000</v>
          </cell>
        </row>
        <row r="102">
          <cell r="C102" t="str">
            <v>DARIFUL AMILIN</v>
          </cell>
          <cell r="D102" t="str">
            <v>Kernet Palembang</v>
          </cell>
          <cell r="E102" t="str">
            <v>MANDIRI</v>
          </cell>
          <cell r="F102" t="str">
            <v>PALEMBANG</v>
          </cell>
          <cell r="G102" t="str">
            <v>1120010450760</v>
          </cell>
          <cell r="H102">
            <v>21</v>
          </cell>
          <cell r="I102">
            <v>1837750</v>
          </cell>
          <cell r="J102">
            <v>456250</v>
          </cell>
          <cell r="K102">
            <v>2294000</v>
          </cell>
          <cell r="L102">
            <v>0</v>
          </cell>
          <cell r="M102">
            <v>420000</v>
          </cell>
          <cell r="N102">
            <v>0</v>
          </cell>
          <cell r="O102">
            <v>0</v>
          </cell>
          <cell r="P102">
            <v>0</v>
          </cell>
          <cell r="Q102">
            <v>420000</v>
          </cell>
          <cell r="R102">
            <v>41060</v>
          </cell>
          <cell r="S102">
            <v>20530</v>
          </cell>
          <cell r="T102">
            <v>0</v>
          </cell>
        </row>
        <row r="103">
          <cell r="C103" t="str">
            <v>DAVID YULIANSYAH</v>
          </cell>
          <cell r="D103" t="str">
            <v>Kernet Palembang</v>
          </cell>
          <cell r="E103" t="str">
            <v>MANDIRI</v>
          </cell>
          <cell r="F103" t="str">
            <v>PALEMBANG</v>
          </cell>
          <cell r="G103" t="str">
            <v>1120006925742</v>
          </cell>
          <cell r="H103">
            <v>22</v>
          </cell>
          <cell r="I103">
            <v>1837750</v>
          </cell>
          <cell r="J103">
            <v>456250</v>
          </cell>
          <cell r="K103">
            <v>2294000</v>
          </cell>
          <cell r="L103">
            <v>0</v>
          </cell>
          <cell r="M103">
            <v>440000</v>
          </cell>
          <cell r="N103">
            <v>0</v>
          </cell>
          <cell r="O103">
            <v>0</v>
          </cell>
          <cell r="P103">
            <v>0</v>
          </cell>
          <cell r="Q103">
            <v>440000</v>
          </cell>
          <cell r="R103">
            <v>41060</v>
          </cell>
          <cell r="S103">
            <v>20530</v>
          </cell>
          <cell r="T103">
            <v>0</v>
          </cell>
        </row>
        <row r="104">
          <cell r="C104" t="str">
            <v>DEDI PRIYONO</v>
          </cell>
          <cell r="D104" t="str">
            <v>Kernet Palembang</v>
          </cell>
          <cell r="E104" t="str">
            <v>MANDIRI</v>
          </cell>
          <cell r="F104" t="str">
            <v>PALEMBANG</v>
          </cell>
          <cell r="G104" t="str">
            <v>9000020497948</v>
          </cell>
          <cell r="H104">
            <v>23</v>
          </cell>
          <cell r="I104">
            <v>1837750</v>
          </cell>
          <cell r="J104">
            <v>456250</v>
          </cell>
          <cell r="K104">
            <v>2294000</v>
          </cell>
          <cell r="L104">
            <v>0</v>
          </cell>
          <cell r="M104">
            <v>460000</v>
          </cell>
          <cell r="N104">
            <v>0</v>
          </cell>
          <cell r="O104">
            <v>0</v>
          </cell>
          <cell r="P104">
            <v>0</v>
          </cell>
          <cell r="Q104">
            <v>460000</v>
          </cell>
          <cell r="R104">
            <v>41060</v>
          </cell>
          <cell r="S104">
            <v>20530</v>
          </cell>
          <cell r="T104">
            <v>0</v>
          </cell>
        </row>
        <row r="105">
          <cell r="C105" t="str">
            <v>DEDI SUDIRMAN</v>
          </cell>
          <cell r="D105" t="str">
            <v>Kernet Palembang</v>
          </cell>
          <cell r="E105" t="str">
            <v>MANDIRI</v>
          </cell>
          <cell r="F105" t="str">
            <v>PALEMBANG</v>
          </cell>
          <cell r="G105" t="str">
            <v>1120010430366</v>
          </cell>
          <cell r="H105">
            <v>14</v>
          </cell>
          <cell r="I105">
            <v>1837750</v>
          </cell>
          <cell r="J105">
            <v>456250</v>
          </cell>
          <cell r="K105">
            <v>2294000</v>
          </cell>
          <cell r="L105">
            <v>0</v>
          </cell>
          <cell r="M105">
            <v>280000</v>
          </cell>
          <cell r="N105">
            <v>0</v>
          </cell>
          <cell r="O105">
            <v>0</v>
          </cell>
          <cell r="P105">
            <v>0</v>
          </cell>
          <cell r="Q105">
            <v>280000</v>
          </cell>
          <cell r="R105">
            <v>41060</v>
          </cell>
          <cell r="S105">
            <v>20530</v>
          </cell>
        </row>
        <row r="106">
          <cell r="C106" t="str">
            <v>FAJRIANSYAH</v>
          </cell>
          <cell r="D106" t="str">
            <v>Kernet Palembang</v>
          </cell>
          <cell r="E106" t="str">
            <v>MANDIRI</v>
          </cell>
          <cell r="F106" t="str">
            <v>PALEMBANG</v>
          </cell>
          <cell r="G106" t="str">
            <v>1130006347599</v>
          </cell>
          <cell r="H106">
            <v>19</v>
          </cell>
          <cell r="I106">
            <v>1837750</v>
          </cell>
          <cell r="J106">
            <v>456250</v>
          </cell>
          <cell r="K106">
            <v>2294000</v>
          </cell>
          <cell r="L106">
            <v>0</v>
          </cell>
          <cell r="M106">
            <v>380000</v>
          </cell>
          <cell r="N106">
            <v>0</v>
          </cell>
          <cell r="O106">
            <v>0</v>
          </cell>
          <cell r="P106">
            <v>0</v>
          </cell>
          <cell r="Q106">
            <v>380000</v>
          </cell>
          <cell r="R106">
            <v>41060</v>
          </cell>
          <cell r="S106">
            <v>20530</v>
          </cell>
        </row>
        <row r="107">
          <cell r="C107" t="str">
            <v>FATRA APRIANDI</v>
          </cell>
          <cell r="D107" t="str">
            <v>Kernet Palembang</v>
          </cell>
          <cell r="E107" t="str">
            <v>MANDIRI</v>
          </cell>
          <cell r="F107" t="str">
            <v>PALEMBANG</v>
          </cell>
          <cell r="G107" t="str">
            <v>1120011000267</v>
          </cell>
          <cell r="H107">
            <v>15</v>
          </cell>
          <cell r="I107">
            <v>1837750</v>
          </cell>
          <cell r="J107">
            <v>456250</v>
          </cell>
          <cell r="K107">
            <v>2294000</v>
          </cell>
          <cell r="L107">
            <v>0</v>
          </cell>
          <cell r="M107">
            <v>300000</v>
          </cell>
          <cell r="N107">
            <v>0</v>
          </cell>
          <cell r="O107">
            <v>0</v>
          </cell>
          <cell r="P107">
            <v>0</v>
          </cell>
          <cell r="Q107">
            <v>300000</v>
          </cell>
          <cell r="R107">
            <v>41060</v>
          </cell>
          <cell r="S107">
            <v>20530</v>
          </cell>
          <cell r="T107">
            <v>0</v>
          </cell>
        </row>
        <row r="108">
          <cell r="C108" t="str">
            <v>HAIRUL ANWAR</v>
          </cell>
          <cell r="D108" t="str">
            <v>Kernet Palembang</v>
          </cell>
          <cell r="E108" t="str">
            <v>MANDIRI</v>
          </cell>
          <cell r="F108" t="str">
            <v>PALEMBANG</v>
          </cell>
          <cell r="G108" t="str">
            <v>9000008396179</v>
          </cell>
          <cell r="H108">
            <v>20</v>
          </cell>
          <cell r="I108">
            <v>1837750</v>
          </cell>
          <cell r="J108">
            <v>456250</v>
          </cell>
          <cell r="K108">
            <v>2294000</v>
          </cell>
          <cell r="L108">
            <v>0</v>
          </cell>
          <cell r="M108">
            <v>400000</v>
          </cell>
          <cell r="N108">
            <v>0</v>
          </cell>
          <cell r="O108">
            <v>0</v>
          </cell>
          <cell r="P108">
            <v>0</v>
          </cell>
          <cell r="Q108">
            <v>400000</v>
          </cell>
          <cell r="R108">
            <v>41060</v>
          </cell>
          <cell r="S108">
            <v>20530</v>
          </cell>
          <cell r="T108">
            <v>0</v>
          </cell>
        </row>
        <row r="109">
          <cell r="C109" t="str">
            <v>ILHAM FADLI</v>
          </cell>
          <cell r="D109" t="str">
            <v>Kernet Palembang</v>
          </cell>
          <cell r="E109" t="str">
            <v>MANDIRI</v>
          </cell>
          <cell r="F109" t="str">
            <v>PALEMBANG</v>
          </cell>
          <cell r="G109" t="str">
            <v>9000022928585</v>
          </cell>
          <cell r="H109">
            <v>18</v>
          </cell>
          <cell r="I109">
            <v>1837750</v>
          </cell>
          <cell r="J109">
            <v>456250</v>
          </cell>
          <cell r="K109">
            <v>2294000</v>
          </cell>
          <cell r="L109">
            <v>0</v>
          </cell>
          <cell r="M109">
            <v>360000</v>
          </cell>
          <cell r="N109">
            <v>0</v>
          </cell>
          <cell r="O109">
            <v>0</v>
          </cell>
          <cell r="P109">
            <v>0</v>
          </cell>
          <cell r="Q109">
            <v>360000</v>
          </cell>
          <cell r="R109">
            <v>41060</v>
          </cell>
          <cell r="S109">
            <v>20530</v>
          </cell>
          <cell r="T109">
            <v>0</v>
          </cell>
        </row>
        <row r="110">
          <cell r="C110" t="str">
            <v>KUAT DARMANTO</v>
          </cell>
          <cell r="D110" t="str">
            <v>Kernet Palembang</v>
          </cell>
          <cell r="E110" t="str">
            <v>MANDIRI</v>
          </cell>
          <cell r="F110" t="str">
            <v>PALEMBANG</v>
          </cell>
          <cell r="G110" t="str">
            <v>9000012029311</v>
          </cell>
          <cell r="H110">
            <v>22</v>
          </cell>
          <cell r="I110">
            <v>1837750</v>
          </cell>
          <cell r="J110">
            <v>456250</v>
          </cell>
          <cell r="K110">
            <v>2294000</v>
          </cell>
          <cell r="L110">
            <v>0</v>
          </cell>
          <cell r="M110">
            <v>440000</v>
          </cell>
          <cell r="N110">
            <v>0</v>
          </cell>
          <cell r="O110">
            <v>0</v>
          </cell>
          <cell r="P110">
            <v>0</v>
          </cell>
          <cell r="Q110">
            <v>440000</v>
          </cell>
          <cell r="R110">
            <v>41060</v>
          </cell>
          <cell r="S110">
            <v>20530</v>
          </cell>
          <cell r="T110">
            <v>0</v>
          </cell>
        </row>
        <row r="111">
          <cell r="C111" t="str">
            <v>M. INDRA</v>
          </cell>
          <cell r="D111" t="str">
            <v>Kernet Palembang</v>
          </cell>
          <cell r="E111" t="str">
            <v>MANDIRI</v>
          </cell>
          <cell r="F111" t="str">
            <v>PALEMBANG</v>
          </cell>
          <cell r="G111" t="str">
            <v>1130005457084</v>
          </cell>
          <cell r="H111">
            <v>18</v>
          </cell>
          <cell r="I111">
            <v>1837750</v>
          </cell>
          <cell r="J111">
            <v>456250</v>
          </cell>
          <cell r="K111">
            <v>2294000</v>
          </cell>
          <cell r="L111">
            <v>0</v>
          </cell>
          <cell r="M111">
            <v>360000</v>
          </cell>
          <cell r="N111">
            <v>0</v>
          </cell>
          <cell r="O111">
            <v>0</v>
          </cell>
          <cell r="P111">
            <v>0</v>
          </cell>
          <cell r="Q111">
            <v>360000</v>
          </cell>
          <cell r="R111">
            <v>41060</v>
          </cell>
          <cell r="S111">
            <v>20530</v>
          </cell>
          <cell r="T111">
            <v>0</v>
          </cell>
        </row>
        <row r="112">
          <cell r="C112" t="str">
            <v>M. RIVAN MEIDIANTA</v>
          </cell>
          <cell r="D112" t="str">
            <v>Kernet Palembang</v>
          </cell>
          <cell r="E112" t="str">
            <v>MANDIRI</v>
          </cell>
          <cell r="F112" t="str">
            <v>PALEMBANG</v>
          </cell>
          <cell r="G112" t="str">
            <v>1120006833193</v>
          </cell>
          <cell r="H112">
            <v>20</v>
          </cell>
          <cell r="I112">
            <v>1837750</v>
          </cell>
          <cell r="J112">
            <v>456250</v>
          </cell>
          <cell r="K112">
            <v>2294000</v>
          </cell>
          <cell r="L112">
            <v>0</v>
          </cell>
          <cell r="M112">
            <v>400000</v>
          </cell>
          <cell r="N112">
            <v>0</v>
          </cell>
          <cell r="O112">
            <v>0</v>
          </cell>
          <cell r="P112">
            <v>0</v>
          </cell>
          <cell r="Q112">
            <v>400000</v>
          </cell>
          <cell r="R112">
            <v>41060</v>
          </cell>
          <cell r="S112">
            <v>20530</v>
          </cell>
          <cell r="T112">
            <v>0</v>
          </cell>
        </row>
        <row r="113">
          <cell r="C113" t="str">
            <v>MARYUN</v>
          </cell>
          <cell r="D113" t="str">
            <v>Kernet Palembang</v>
          </cell>
          <cell r="E113" t="str">
            <v>MANDIRI</v>
          </cell>
          <cell r="F113" t="str">
            <v>PALEMBANG</v>
          </cell>
          <cell r="G113" t="str">
            <v>1120010312796</v>
          </cell>
          <cell r="H113">
            <v>18</v>
          </cell>
          <cell r="I113">
            <v>1837750</v>
          </cell>
          <cell r="J113">
            <v>456250</v>
          </cell>
          <cell r="K113">
            <v>2294000</v>
          </cell>
          <cell r="L113">
            <v>0</v>
          </cell>
          <cell r="M113">
            <v>360000</v>
          </cell>
          <cell r="N113">
            <v>0</v>
          </cell>
          <cell r="O113">
            <v>0</v>
          </cell>
          <cell r="P113">
            <v>0</v>
          </cell>
          <cell r="Q113">
            <v>360000</v>
          </cell>
          <cell r="R113">
            <v>41060</v>
          </cell>
          <cell r="S113">
            <v>20530</v>
          </cell>
          <cell r="T113">
            <v>0</v>
          </cell>
        </row>
        <row r="114">
          <cell r="C114" t="str">
            <v>MELKY ANUGRAHA</v>
          </cell>
          <cell r="D114" t="str">
            <v>Kernet Palembang</v>
          </cell>
          <cell r="E114" t="str">
            <v>MANDIRI</v>
          </cell>
          <cell r="F114" t="str">
            <v>PALEMBANG</v>
          </cell>
          <cell r="G114" t="str">
            <v>1120010334956</v>
          </cell>
          <cell r="H114">
            <v>21</v>
          </cell>
          <cell r="I114">
            <v>1837750</v>
          </cell>
          <cell r="J114">
            <v>456250</v>
          </cell>
          <cell r="K114">
            <v>2294000</v>
          </cell>
          <cell r="L114">
            <v>0</v>
          </cell>
          <cell r="M114">
            <v>420000</v>
          </cell>
          <cell r="N114">
            <v>0</v>
          </cell>
          <cell r="O114">
            <v>0</v>
          </cell>
          <cell r="P114">
            <v>0</v>
          </cell>
          <cell r="Q114">
            <v>420000</v>
          </cell>
          <cell r="R114">
            <v>41060</v>
          </cell>
          <cell r="S114">
            <v>20530</v>
          </cell>
          <cell r="T114">
            <v>0</v>
          </cell>
        </row>
        <row r="115">
          <cell r="C115" t="str">
            <v>NANANG HERMAWAN</v>
          </cell>
          <cell r="D115" t="str">
            <v>Kernet Palembang</v>
          </cell>
          <cell r="E115" t="str">
            <v>MANDIRI</v>
          </cell>
          <cell r="F115" t="str">
            <v>PALEMBANG</v>
          </cell>
          <cell r="G115" t="str">
            <v>1120010449648</v>
          </cell>
          <cell r="H115">
            <v>24</v>
          </cell>
          <cell r="I115">
            <v>1837750</v>
          </cell>
          <cell r="J115">
            <v>456250</v>
          </cell>
          <cell r="K115">
            <v>2294000</v>
          </cell>
          <cell r="L115">
            <v>0</v>
          </cell>
          <cell r="M115">
            <v>480000</v>
          </cell>
          <cell r="N115">
            <v>0</v>
          </cell>
          <cell r="O115">
            <v>0</v>
          </cell>
          <cell r="P115">
            <v>0</v>
          </cell>
          <cell r="Q115">
            <v>480000</v>
          </cell>
          <cell r="R115">
            <v>41060</v>
          </cell>
          <cell r="S115">
            <v>20530</v>
          </cell>
          <cell r="T115">
            <v>0</v>
          </cell>
        </row>
        <row r="116">
          <cell r="C116" t="str">
            <v>SIGIT ARIYADI</v>
          </cell>
          <cell r="D116" t="str">
            <v>Kernet Palembang</v>
          </cell>
          <cell r="E116" t="str">
            <v>MANDIRI</v>
          </cell>
          <cell r="F116" t="str">
            <v>PALEMBANG</v>
          </cell>
          <cell r="G116" t="str">
            <v>1120010451115</v>
          </cell>
          <cell r="H116">
            <v>9</v>
          </cell>
          <cell r="I116">
            <v>1837750</v>
          </cell>
          <cell r="J116">
            <v>456250</v>
          </cell>
          <cell r="K116">
            <v>2294000</v>
          </cell>
          <cell r="L116">
            <v>0</v>
          </cell>
          <cell r="M116">
            <v>180000</v>
          </cell>
          <cell r="N116">
            <v>0</v>
          </cell>
          <cell r="O116">
            <v>0</v>
          </cell>
          <cell r="P116">
            <v>0</v>
          </cell>
          <cell r="Q116">
            <v>180000</v>
          </cell>
          <cell r="R116">
            <v>41060</v>
          </cell>
          <cell r="S116">
            <v>20530</v>
          </cell>
          <cell r="T116">
            <v>0</v>
          </cell>
        </row>
        <row r="117">
          <cell r="C117" t="str">
            <v>SUNARDI</v>
          </cell>
          <cell r="D117" t="str">
            <v>Kernet Palembang</v>
          </cell>
          <cell r="E117" t="str">
            <v>MANDIRI</v>
          </cell>
          <cell r="F117" t="str">
            <v>PALEMBANG</v>
          </cell>
          <cell r="G117" t="str">
            <v>9000009613077</v>
          </cell>
          <cell r="H117">
            <v>23</v>
          </cell>
          <cell r="I117">
            <v>1837750</v>
          </cell>
          <cell r="J117">
            <v>456250</v>
          </cell>
          <cell r="K117">
            <v>2294000</v>
          </cell>
          <cell r="L117">
            <v>0</v>
          </cell>
          <cell r="M117">
            <v>460000</v>
          </cell>
          <cell r="N117">
            <v>0</v>
          </cell>
          <cell r="O117">
            <v>0</v>
          </cell>
          <cell r="P117">
            <v>0</v>
          </cell>
          <cell r="Q117">
            <v>460000</v>
          </cell>
          <cell r="R117">
            <v>41060</v>
          </cell>
          <cell r="S117">
            <v>20530</v>
          </cell>
          <cell r="T117">
            <v>0</v>
          </cell>
        </row>
        <row r="118">
          <cell r="C118" t="str">
            <v>SUTRISNO</v>
          </cell>
          <cell r="D118" t="str">
            <v>Kernet Palembang</v>
          </cell>
          <cell r="E118" t="str">
            <v>MANDIRI</v>
          </cell>
          <cell r="F118" t="str">
            <v>PALEMBANG</v>
          </cell>
          <cell r="G118" t="str">
            <v>1120010337108</v>
          </cell>
          <cell r="H118">
            <v>17</v>
          </cell>
          <cell r="I118">
            <v>1837750</v>
          </cell>
          <cell r="J118">
            <v>456250</v>
          </cell>
          <cell r="K118">
            <v>2294000</v>
          </cell>
          <cell r="L118">
            <v>0</v>
          </cell>
          <cell r="M118">
            <v>340000</v>
          </cell>
          <cell r="N118">
            <v>0</v>
          </cell>
          <cell r="O118">
            <v>0</v>
          </cell>
          <cell r="P118">
            <v>0</v>
          </cell>
          <cell r="Q118">
            <v>340000</v>
          </cell>
          <cell r="R118">
            <v>41060</v>
          </cell>
          <cell r="S118">
            <v>20530</v>
          </cell>
          <cell r="T118">
            <v>0</v>
          </cell>
        </row>
        <row r="119">
          <cell r="C119" t="str">
            <v>UNTUNG MARGIONO</v>
          </cell>
          <cell r="D119" t="str">
            <v>Kernet Palembang</v>
          </cell>
          <cell r="E119" t="str">
            <v>MANDIRI</v>
          </cell>
          <cell r="F119" t="str">
            <v>PALEMBANG</v>
          </cell>
          <cell r="G119" t="str">
            <v>1130004635466</v>
          </cell>
          <cell r="H119">
            <v>20</v>
          </cell>
          <cell r="I119">
            <v>1837750</v>
          </cell>
          <cell r="J119">
            <v>456250</v>
          </cell>
          <cell r="K119">
            <v>2294000</v>
          </cell>
          <cell r="L119">
            <v>0</v>
          </cell>
          <cell r="M119">
            <v>400000</v>
          </cell>
          <cell r="N119">
            <v>0</v>
          </cell>
          <cell r="O119">
            <v>0</v>
          </cell>
          <cell r="P119">
            <v>0</v>
          </cell>
          <cell r="Q119">
            <v>400000</v>
          </cell>
          <cell r="R119">
            <v>41060</v>
          </cell>
          <cell r="S119">
            <v>20530</v>
          </cell>
          <cell r="T119">
            <v>0</v>
          </cell>
        </row>
        <row r="120">
          <cell r="C120" t="str">
            <v>WAHYUDI UTAMA</v>
          </cell>
          <cell r="D120" t="str">
            <v>Kernet Palembang</v>
          </cell>
          <cell r="E120" t="str">
            <v>MANDIRI</v>
          </cell>
          <cell r="F120" t="str">
            <v>PALEMBANG</v>
          </cell>
          <cell r="G120" t="str">
            <v>1130007351772</v>
          </cell>
          <cell r="H120">
            <v>28</v>
          </cell>
          <cell r="I120">
            <v>1837750</v>
          </cell>
          <cell r="J120">
            <v>456250</v>
          </cell>
          <cell r="K120">
            <v>2294000</v>
          </cell>
          <cell r="L120">
            <v>0</v>
          </cell>
          <cell r="M120">
            <v>560000</v>
          </cell>
          <cell r="N120">
            <v>0</v>
          </cell>
          <cell r="O120">
            <v>0</v>
          </cell>
          <cell r="P120">
            <v>0</v>
          </cell>
          <cell r="Q120">
            <v>560000</v>
          </cell>
          <cell r="R120">
            <v>41060</v>
          </cell>
          <cell r="S120">
            <v>20530</v>
          </cell>
          <cell r="T120">
            <v>0</v>
          </cell>
        </row>
        <row r="121">
          <cell r="C121" t="str">
            <v>YATIN SANTOSO</v>
          </cell>
          <cell r="D121" t="str">
            <v>Kernet Palembang</v>
          </cell>
          <cell r="E121" t="str">
            <v>MANDIRI</v>
          </cell>
          <cell r="F121" t="str">
            <v>PALEMBANG</v>
          </cell>
          <cell r="G121" t="str">
            <v>1120006860055</v>
          </cell>
          <cell r="H121">
            <v>23</v>
          </cell>
          <cell r="I121">
            <v>1837750</v>
          </cell>
          <cell r="J121">
            <v>456250</v>
          </cell>
          <cell r="K121">
            <v>2294000</v>
          </cell>
          <cell r="L121">
            <v>0</v>
          </cell>
          <cell r="M121">
            <v>460000</v>
          </cell>
          <cell r="N121">
            <v>0</v>
          </cell>
          <cell r="O121">
            <v>0</v>
          </cell>
          <cell r="P121">
            <v>0</v>
          </cell>
          <cell r="Q121">
            <v>460000</v>
          </cell>
          <cell r="R121">
            <v>41060</v>
          </cell>
          <cell r="S121">
            <v>20530</v>
          </cell>
          <cell r="T121">
            <v>0</v>
          </cell>
        </row>
        <row r="122">
          <cell r="C122" t="str">
            <v>USNI PRIYANTO</v>
          </cell>
          <cell r="D122" t="str">
            <v>Kernet Palembang</v>
          </cell>
          <cell r="E122" t="str">
            <v>MANDIRI</v>
          </cell>
          <cell r="F122" t="str">
            <v>PALEMBANG</v>
          </cell>
          <cell r="G122" t="str">
            <v>1140007951695</v>
          </cell>
          <cell r="H122">
            <v>25</v>
          </cell>
          <cell r="I122">
            <v>1837750</v>
          </cell>
          <cell r="J122">
            <v>456250</v>
          </cell>
          <cell r="K122">
            <v>2294000</v>
          </cell>
          <cell r="L122">
            <v>0</v>
          </cell>
          <cell r="M122">
            <v>500000</v>
          </cell>
          <cell r="N122">
            <v>0</v>
          </cell>
          <cell r="O122">
            <v>0</v>
          </cell>
          <cell r="P122">
            <v>0</v>
          </cell>
          <cell r="Q122">
            <v>500000</v>
          </cell>
          <cell r="R122">
            <v>41060</v>
          </cell>
          <cell r="S122">
            <v>20530</v>
          </cell>
          <cell r="T122">
            <v>0</v>
          </cell>
        </row>
        <row r="123">
          <cell r="C123" t="str">
            <v>ANGGA FAHLEVI</v>
          </cell>
          <cell r="D123" t="str">
            <v>Kernet Palembang</v>
          </cell>
          <cell r="E123" t="str">
            <v>MANDIRI</v>
          </cell>
          <cell r="F123" t="str">
            <v>PALEMBANG</v>
          </cell>
          <cell r="G123" t="str">
            <v>1120010516370</v>
          </cell>
          <cell r="H123">
            <v>11</v>
          </cell>
          <cell r="I123">
            <v>1837750</v>
          </cell>
          <cell r="J123">
            <v>456250</v>
          </cell>
          <cell r="K123">
            <v>2294000</v>
          </cell>
          <cell r="L123">
            <v>0</v>
          </cell>
          <cell r="M123">
            <v>220000</v>
          </cell>
          <cell r="N123">
            <v>0</v>
          </cell>
          <cell r="O123">
            <v>0</v>
          </cell>
          <cell r="P123">
            <v>0</v>
          </cell>
          <cell r="Q123">
            <v>220000</v>
          </cell>
          <cell r="R123">
            <v>41060</v>
          </cell>
          <cell r="S123">
            <v>20530</v>
          </cell>
        </row>
        <row r="124">
          <cell r="C124" t="str">
            <v>DONI CANDRA</v>
          </cell>
          <cell r="D124" t="str">
            <v>Kernet Palembang</v>
          </cell>
          <cell r="E124" t="str">
            <v>MANDIRI</v>
          </cell>
          <cell r="F124" t="str">
            <v>PALEMBANG</v>
          </cell>
          <cell r="G124" t="str">
            <v>9000018802075</v>
          </cell>
          <cell r="H124">
            <v>20</v>
          </cell>
          <cell r="I124">
            <v>1837750</v>
          </cell>
          <cell r="J124">
            <v>456250</v>
          </cell>
          <cell r="K124">
            <v>2294000</v>
          </cell>
          <cell r="L124">
            <v>0</v>
          </cell>
          <cell r="M124">
            <v>400000</v>
          </cell>
          <cell r="N124">
            <v>0</v>
          </cell>
          <cell r="O124">
            <v>0</v>
          </cell>
          <cell r="P124">
            <v>0</v>
          </cell>
          <cell r="Q124">
            <v>400000</v>
          </cell>
          <cell r="R124">
            <v>41060</v>
          </cell>
          <cell r="S124">
            <v>20530</v>
          </cell>
          <cell r="T124">
            <v>0</v>
          </cell>
        </row>
        <row r="125">
          <cell r="C125" t="str">
            <v>SARNUBI</v>
          </cell>
          <cell r="D125" t="str">
            <v>Kernet Palembang</v>
          </cell>
          <cell r="E125" t="str">
            <v>MANDIRI</v>
          </cell>
          <cell r="F125" t="str">
            <v>PALEMBANG</v>
          </cell>
          <cell r="G125" t="str">
            <v>9000012512175</v>
          </cell>
          <cell r="H125">
            <v>23</v>
          </cell>
          <cell r="I125">
            <v>1837750</v>
          </cell>
          <cell r="J125">
            <v>456250</v>
          </cell>
          <cell r="K125">
            <v>2294000</v>
          </cell>
          <cell r="L125">
            <v>0</v>
          </cell>
          <cell r="M125">
            <v>460000</v>
          </cell>
          <cell r="N125">
            <v>0</v>
          </cell>
          <cell r="O125">
            <v>0</v>
          </cell>
          <cell r="P125">
            <v>0</v>
          </cell>
          <cell r="Q125">
            <v>460000</v>
          </cell>
          <cell r="R125">
            <v>41060</v>
          </cell>
          <cell r="S125">
            <v>20530</v>
          </cell>
        </row>
        <row r="126">
          <cell r="C126" t="str">
            <v>CHAIRUNAS FARDI</v>
          </cell>
          <cell r="D126" t="str">
            <v>Kernet Palembang</v>
          </cell>
          <cell r="E126" t="str">
            <v>MANDIRI</v>
          </cell>
          <cell r="F126" t="str">
            <v>PALEMBANG</v>
          </cell>
          <cell r="G126" t="str">
            <v>9000025945982</v>
          </cell>
          <cell r="H126">
            <v>24</v>
          </cell>
          <cell r="I126">
            <v>1837750</v>
          </cell>
          <cell r="J126">
            <v>456250</v>
          </cell>
          <cell r="K126">
            <v>2294000</v>
          </cell>
          <cell r="L126">
            <v>0</v>
          </cell>
          <cell r="M126">
            <v>480000</v>
          </cell>
          <cell r="N126">
            <v>0</v>
          </cell>
          <cell r="O126">
            <v>0</v>
          </cell>
          <cell r="P126">
            <v>0</v>
          </cell>
          <cell r="Q126">
            <v>480000</v>
          </cell>
          <cell r="R126">
            <v>41060</v>
          </cell>
          <cell r="S126">
            <v>20530</v>
          </cell>
          <cell r="T126">
            <v>0</v>
          </cell>
        </row>
        <row r="127">
          <cell r="C127" t="str">
            <v>SOFI HAYATUL. M</v>
          </cell>
          <cell r="D127" t="str">
            <v>Kernet Palembang</v>
          </cell>
          <cell r="E127" t="str">
            <v>MANDIRI</v>
          </cell>
          <cell r="F127" t="str">
            <v>PALEMBANG</v>
          </cell>
          <cell r="G127" t="str">
            <v>9000024836869</v>
          </cell>
          <cell r="H127">
            <v>30</v>
          </cell>
          <cell r="I127">
            <v>1837750</v>
          </cell>
          <cell r="J127">
            <v>456250</v>
          </cell>
          <cell r="K127">
            <v>2294000</v>
          </cell>
          <cell r="L127">
            <v>0</v>
          </cell>
          <cell r="M127">
            <v>600000</v>
          </cell>
          <cell r="N127">
            <v>0</v>
          </cell>
          <cell r="O127">
            <v>0</v>
          </cell>
          <cell r="P127">
            <v>0</v>
          </cell>
          <cell r="Q127">
            <v>600000</v>
          </cell>
          <cell r="R127">
            <v>41060</v>
          </cell>
          <cell r="S127">
            <v>20530</v>
          </cell>
          <cell r="T127">
            <v>1000000</v>
          </cell>
        </row>
        <row r="128">
          <cell r="C128" t="str">
            <v>BENNY MURDANI</v>
          </cell>
          <cell r="D128" t="str">
            <v>Kernet Palembang</v>
          </cell>
          <cell r="E128" t="str">
            <v>MANDIRI</v>
          </cell>
          <cell r="F128" t="str">
            <v>PALEMBANG</v>
          </cell>
          <cell r="G128" t="str">
            <v>1120010758873</v>
          </cell>
          <cell r="H128">
            <v>21</v>
          </cell>
          <cell r="I128">
            <v>1837750</v>
          </cell>
          <cell r="J128">
            <v>456250</v>
          </cell>
          <cell r="K128">
            <v>2294000</v>
          </cell>
          <cell r="L128">
            <v>0</v>
          </cell>
          <cell r="M128">
            <v>420000</v>
          </cell>
          <cell r="N128">
            <v>0</v>
          </cell>
          <cell r="O128">
            <v>0</v>
          </cell>
          <cell r="P128">
            <v>0</v>
          </cell>
          <cell r="Q128">
            <v>420000</v>
          </cell>
          <cell r="R128">
            <v>41060</v>
          </cell>
          <cell r="S128">
            <v>20530</v>
          </cell>
          <cell r="T128">
            <v>0</v>
          </cell>
        </row>
        <row r="129">
          <cell r="C129" t="str">
            <v>DONI WIHARJA</v>
          </cell>
          <cell r="D129" t="str">
            <v>Kernet Palembang</v>
          </cell>
          <cell r="E129" t="str">
            <v>MANDIRI</v>
          </cell>
          <cell r="F129" t="str">
            <v>PALEMBANG</v>
          </cell>
          <cell r="G129" t="str">
            <v>1120010762628</v>
          </cell>
          <cell r="H129">
            <v>21</v>
          </cell>
          <cell r="I129">
            <v>1837750</v>
          </cell>
          <cell r="J129">
            <v>456250</v>
          </cell>
          <cell r="K129">
            <v>2294000</v>
          </cell>
          <cell r="L129">
            <v>0</v>
          </cell>
          <cell r="M129">
            <v>420000</v>
          </cell>
          <cell r="N129">
            <v>0</v>
          </cell>
          <cell r="O129">
            <v>0</v>
          </cell>
          <cell r="P129">
            <v>0</v>
          </cell>
          <cell r="Q129">
            <v>420000</v>
          </cell>
          <cell r="R129">
            <v>41060</v>
          </cell>
          <cell r="S129">
            <v>20530</v>
          </cell>
          <cell r="T129">
            <v>0</v>
          </cell>
        </row>
        <row r="130">
          <cell r="C130" t="str">
            <v>HAPIZAR</v>
          </cell>
          <cell r="D130" t="str">
            <v>Kernet Palembang</v>
          </cell>
          <cell r="E130" t="str">
            <v>MANDIRI</v>
          </cell>
          <cell r="F130" t="str">
            <v>PALEMBANG</v>
          </cell>
          <cell r="G130" t="str">
            <v>1120010797780</v>
          </cell>
          <cell r="H130">
            <v>26</v>
          </cell>
          <cell r="I130">
            <v>1837750</v>
          </cell>
          <cell r="J130">
            <v>456250</v>
          </cell>
          <cell r="K130">
            <v>2294000</v>
          </cell>
          <cell r="L130">
            <v>0</v>
          </cell>
          <cell r="M130">
            <v>520000</v>
          </cell>
          <cell r="N130">
            <v>0</v>
          </cell>
          <cell r="O130">
            <v>0</v>
          </cell>
          <cell r="P130">
            <v>0</v>
          </cell>
          <cell r="Q130">
            <v>520000</v>
          </cell>
          <cell r="R130">
            <v>41060</v>
          </cell>
          <cell r="S130">
            <v>20530</v>
          </cell>
          <cell r="T130">
            <v>0</v>
          </cell>
        </row>
        <row r="131">
          <cell r="C131" t="str">
            <v>HENDRA</v>
          </cell>
          <cell r="D131" t="str">
            <v>Kernet Palembang</v>
          </cell>
          <cell r="E131" t="str">
            <v>MANDIRI</v>
          </cell>
          <cell r="F131" t="str">
            <v>PALEMBANG</v>
          </cell>
          <cell r="G131" t="str">
            <v>1120010762701</v>
          </cell>
          <cell r="H131">
            <v>15</v>
          </cell>
          <cell r="I131">
            <v>1837750</v>
          </cell>
          <cell r="J131">
            <v>456250</v>
          </cell>
          <cell r="K131">
            <v>2294000</v>
          </cell>
          <cell r="L131">
            <v>0</v>
          </cell>
          <cell r="M131">
            <v>300000</v>
          </cell>
          <cell r="N131">
            <v>0</v>
          </cell>
          <cell r="O131">
            <v>0</v>
          </cell>
          <cell r="P131">
            <v>0</v>
          </cell>
          <cell r="Q131">
            <v>300000</v>
          </cell>
          <cell r="R131">
            <v>41060</v>
          </cell>
          <cell r="S131">
            <v>20530</v>
          </cell>
          <cell r="T131">
            <v>0</v>
          </cell>
        </row>
        <row r="132">
          <cell r="C132" t="str">
            <v>YAYAN SUTRA</v>
          </cell>
          <cell r="D132" t="str">
            <v>Kernet Palembang</v>
          </cell>
          <cell r="E132" t="str">
            <v>MANDIRI</v>
          </cell>
          <cell r="F132" t="str">
            <v>PALEMBANG</v>
          </cell>
          <cell r="G132" t="str">
            <v>9000024836794</v>
          </cell>
          <cell r="H132">
            <v>20</v>
          </cell>
          <cell r="I132">
            <v>1837750</v>
          </cell>
          <cell r="J132">
            <v>456250</v>
          </cell>
          <cell r="K132">
            <v>2294000</v>
          </cell>
          <cell r="L132">
            <v>0</v>
          </cell>
          <cell r="M132">
            <v>400000</v>
          </cell>
          <cell r="N132">
            <v>0</v>
          </cell>
          <cell r="O132">
            <v>0</v>
          </cell>
          <cell r="P132">
            <v>0</v>
          </cell>
          <cell r="Q132">
            <v>400000</v>
          </cell>
          <cell r="R132">
            <v>41060</v>
          </cell>
          <cell r="S132">
            <v>20530</v>
          </cell>
          <cell r="T132">
            <v>500000</v>
          </cell>
        </row>
        <row r="133">
          <cell r="C133" t="str">
            <v>AGUS ADRIANSYAH</v>
          </cell>
          <cell r="D133" t="str">
            <v>Kernet Palembang</v>
          </cell>
          <cell r="E133" t="str">
            <v>MANDIRI</v>
          </cell>
          <cell r="F133" t="str">
            <v>PALEMBANG</v>
          </cell>
          <cell r="G133" t="str">
            <v>9000027147611</v>
          </cell>
          <cell r="H133">
            <v>23</v>
          </cell>
          <cell r="I133">
            <v>1837750</v>
          </cell>
          <cell r="J133">
            <v>456250</v>
          </cell>
          <cell r="K133">
            <v>2294000</v>
          </cell>
          <cell r="L133">
            <v>0</v>
          </cell>
          <cell r="M133">
            <v>460000</v>
          </cell>
          <cell r="N133">
            <v>0</v>
          </cell>
          <cell r="O133">
            <v>0</v>
          </cell>
          <cell r="P133">
            <v>0</v>
          </cell>
          <cell r="Q133">
            <v>460000</v>
          </cell>
          <cell r="R133">
            <v>41060</v>
          </cell>
          <cell r="S133">
            <v>20530</v>
          </cell>
          <cell r="T133">
            <v>0</v>
          </cell>
        </row>
        <row r="134">
          <cell r="C134" t="str">
            <v>M. ISA DANISKA</v>
          </cell>
          <cell r="D134" t="str">
            <v>Kernet Palembang</v>
          </cell>
          <cell r="E134" t="str">
            <v>MANDIRI</v>
          </cell>
          <cell r="F134" t="str">
            <v>PALEMBANG</v>
          </cell>
          <cell r="G134" t="str">
            <v>1120010759368</v>
          </cell>
          <cell r="H134">
            <v>15</v>
          </cell>
          <cell r="I134">
            <v>1837750</v>
          </cell>
          <cell r="J134">
            <v>456250</v>
          </cell>
          <cell r="K134">
            <v>2294000</v>
          </cell>
          <cell r="L134">
            <v>0</v>
          </cell>
          <cell r="M134">
            <v>300000</v>
          </cell>
          <cell r="N134">
            <v>0</v>
          </cell>
          <cell r="O134">
            <v>0</v>
          </cell>
          <cell r="P134">
            <v>0</v>
          </cell>
          <cell r="Q134">
            <v>300000</v>
          </cell>
          <cell r="R134">
            <v>41060</v>
          </cell>
          <cell r="S134">
            <v>20530</v>
          </cell>
          <cell r="T134">
            <v>0</v>
          </cell>
        </row>
        <row r="135">
          <cell r="C135" t="str">
            <v>ARIS MUNANDAR</v>
          </cell>
          <cell r="D135" t="str">
            <v>Kernet Palembang</v>
          </cell>
          <cell r="E135" t="str">
            <v>MANDIRI</v>
          </cell>
          <cell r="F135" t="str">
            <v>PALEMBANG</v>
          </cell>
          <cell r="G135" t="str">
            <v>9000027147520</v>
          </cell>
          <cell r="H135">
            <v>20</v>
          </cell>
          <cell r="I135">
            <v>1837750</v>
          </cell>
          <cell r="J135">
            <v>456250</v>
          </cell>
          <cell r="K135">
            <v>2294000</v>
          </cell>
          <cell r="L135">
            <v>0</v>
          </cell>
          <cell r="M135">
            <v>400000</v>
          </cell>
          <cell r="N135">
            <v>0</v>
          </cell>
          <cell r="O135">
            <v>0</v>
          </cell>
          <cell r="P135">
            <v>0</v>
          </cell>
          <cell r="Q135">
            <v>400000</v>
          </cell>
          <cell r="R135">
            <v>41060</v>
          </cell>
          <cell r="S135">
            <v>20530</v>
          </cell>
          <cell r="T135">
            <v>0</v>
          </cell>
        </row>
        <row r="136">
          <cell r="C136" t="str">
            <v>EDISON</v>
          </cell>
          <cell r="D136" t="str">
            <v>Kernet Palembang</v>
          </cell>
          <cell r="E136" t="str">
            <v>MANDIRI</v>
          </cell>
          <cell r="F136" t="str">
            <v>PALEMBANG</v>
          </cell>
          <cell r="G136" t="str">
            <v>1120010757974</v>
          </cell>
          <cell r="H136">
            <v>19</v>
          </cell>
          <cell r="I136">
            <v>1837750</v>
          </cell>
          <cell r="J136">
            <v>456250</v>
          </cell>
          <cell r="K136">
            <v>2294000</v>
          </cell>
          <cell r="L136">
            <v>0</v>
          </cell>
          <cell r="M136">
            <v>380000</v>
          </cell>
          <cell r="N136">
            <v>0</v>
          </cell>
          <cell r="O136">
            <v>0</v>
          </cell>
          <cell r="P136">
            <v>0</v>
          </cell>
          <cell r="Q136">
            <v>380000</v>
          </cell>
          <cell r="R136">
            <v>41060</v>
          </cell>
          <cell r="S136">
            <v>20530</v>
          </cell>
          <cell r="T136">
            <v>0</v>
          </cell>
        </row>
        <row r="137">
          <cell r="C137" t="str">
            <v>MUHAMMAD JAILANI</v>
          </cell>
          <cell r="D137" t="str">
            <v>Kernet Palembang</v>
          </cell>
          <cell r="E137" t="str">
            <v>MANDIRI</v>
          </cell>
          <cell r="F137" t="str">
            <v>PALEMBANG</v>
          </cell>
          <cell r="G137" t="str">
            <v>1120010764228</v>
          </cell>
          <cell r="H137">
            <v>21</v>
          </cell>
          <cell r="I137">
            <v>1837750</v>
          </cell>
          <cell r="J137">
            <v>456250</v>
          </cell>
          <cell r="K137">
            <v>2294000</v>
          </cell>
          <cell r="L137">
            <v>0</v>
          </cell>
          <cell r="M137">
            <v>420000</v>
          </cell>
          <cell r="N137">
            <v>0</v>
          </cell>
          <cell r="O137">
            <v>0</v>
          </cell>
          <cell r="P137">
            <v>0</v>
          </cell>
          <cell r="Q137">
            <v>420000</v>
          </cell>
          <cell r="R137">
            <v>41060</v>
          </cell>
          <cell r="S137">
            <v>20530</v>
          </cell>
          <cell r="T137">
            <v>0</v>
          </cell>
        </row>
        <row r="138">
          <cell r="C138" t="str">
            <v>ACHMAD BAKRI</v>
          </cell>
          <cell r="D138" t="str">
            <v>Kernet Palembang</v>
          </cell>
          <cell r="E138" t="str">
            <v>MANDIRI</v>
          </cell>
          <cell r="F138" t="str">
            <v>PALEMBANG</v>
          </cell>
          <cell r="G138" t="str">
            <v>1130010071706</v>
          </cell>
          <cell r="H138">
            <v>23</v>
          </cell>
          <cell r="I138">
            <v>1837750</v>
          </cell>
          <cell r="J138">
            <v>456250</v>
          </cell>
          <cell r="K138">
            <v>2294000</v>
          </cell>
          <cell r="L138">
            <v>0</v>
          </cell>
          <cell r="M138">
            <v>460000</v>
          </cell>
          <cell r="N138">
            <v>0</v>
          </cell>
          <cell r="O138">
            <v>0</v>
          </cell>
          <cell r="P138">
            <v>0</v>
          </cell>
          <cell r="Q138">
            <v>460000</v>
          </cell>
          <cell r="R138">
            <v>41060</v>
          </cell>
          <cell r="S138">
            <v>20530</v>
          </cell>
          <cell r="T138">
            <v>0</v>
          </cell>
        </row>
        <row r="139">
          <cell r="C139" t="str">
            <v>DESRA AFRIANSYAH</v>
          </cell>
          <cell r="D139" t="str">
            <v>Kernet Palembang</v>
          </cell>
          <cell r="E139" t="str">
            <v>MANDIRI</v>
          </cell>
          <cell r="F139" t="str">
            <v>PALEMBANG</v>
          </cell>
          <cell r="G139" t="str">
            <v>1120010758980</v>
          </cell>
          <cell r="H139">
            <v>18</v>
          </cell>
          <cell r="I139">
            <v>1837750</v>
          </cell>
          <cell r="J139">
            <v>456250</v>
          </cell>
          <cell r="K139">
            <v>2294000</v>
          </cell>
          <cell r="L139">
            <v>0</v>
          </cell>
          <cell r="M139">
            <v>360000</v>
          </cell>
          <cell r="N139">
            <v>0</v>
          </cell>
          <cell r="O139">
            <v>0</v>
          </cell>
          <cell r="P139">
            <v>0</v>
          </cell>
          <cell r="Q139">
            <v>360000</v>
          </cell>
          <cell r="R139">
            <v>41060</v>
          </cell>
          <cell r="S139">
            <v>20530</v>
          </cell>
          <cell r="T139">
            <v>0</v>
          </cell>
        </row>
        <row r="140">
          <cell r="C140" t="str">
            <v>HENDRI ARIANTORI</v>
          </cell>
          <cell r="D140" t="str">
            <v>Kernet Palembang</v>
          </cell>
          <cell r="E140" t="str">
            <v>MANDIRI</v>
          </cell>
          <cell r="F140" t="str">
            <v>PALEMBANG</v>
          </cell>
          <cell r="G140" t="str">
            <v>1120010383607</v>
          </cell>
          <cell r="H140">
            <v>21</v>
          </cell>
          <cell r="I140">
            <v>1837750</v>
          </cell>
          <cell r="J140">
            <v>456250</v>
          </cell>
          <cell r="K140">
            <v>2294000</v>
          </cell>
          <cell r="L140">
            <v>0</v>
          </cell>
          <cell r="M140">
            <v>420000</v>
          </cell>
          <cell r="N140">
            <v>0</v>
          </cell>
          <cell r="O140">
            <v>0</v>
          </cell>
          <cell r="P140">
            <v>0</v>
          </cell>
          <cell r="Q140">
            <v>420000</v>
          </cell>
          <cell r="R140">
            <v>41060</v>
          </cell>
          <cell r="S140">
            <v>20530</v>
          </cell>
          <cell r="T140">
            <v>0</v>
          </cell>
        </row>
        <row r="141">
          <cell r="C141" t="str">
            <v xml:space="preserve">Ari ruwanda </v>
          </cell>
          <cell r="D141" t="str">
            <v>Kernet Palembang</v>
          </cell>
          <cell r="E141" t="str">
            <v>MANDIRI</v>
          </cell>
          <cell r="F141" t="str">
            <v>PALEMBANG</v>
          </cell>
          <cell r="G141" t="str">
            <v>9000034185356</v>
          </cell>
          <cell r="H141">
            <v>26</v>
          </cell>
          <cell r="I141">
            <v>1837750</v>
          </cell>
          <cell r="J141">
            <v>456250</v>
          </cell>
          <cell r="K141">
            <v>2294000</v>
          </cell>
          <cell r="L141">
            <v>0</v>
          </cell>
          <cell r="M141">
            <v>520000</v>
          </cell>
          <cell r="N141">
            <v>0</v>
          </cell>
          <cell r="O141">
            <v>0</v>
          </cell>
          <cell r="P141">
            <v>0</v>
          </cell>
          <cell r="Q141">
            <v>520000</v>
          </cell>
          <cell r="R141">
            <v>41060</v>
          </cell>
          <cell r="S141">
            <v>20530</v>
          </cell>
          <cell r="T141">
            <v>0</v>
          </cell>
        </row>
        <row r="142">
          <cell r="C142" t="str">
            <v xml:space="preserve">faozan muhammad </v>
          </cell>
          <cell r="D142" t="str">
            <v>Kernet Palembang</v>
          </cell>
          <cell r="E142" t="str">
            <v>MANDIRI</v>
          </cell>
          <cell r="F142" t="str">
            <v>PALEMBANG</v>
          </cell>
          <cell r="G142" t="str">
            <v>9000033012528</v>
          </cell>
          <cell r="H142">
            <v>13</v>
          </cell>
          <cell r="I142">
            <v>1837750</v>
          </cell>
          <cell r="J142">
            <v>456250</v>
          </cell>
          <cell r="K142">
            <v>2294000</v>
          </cell>
          <cell r="L142">
            <v>0</v>
          </cell>
          <cell r="M142">
            <v>260000</v>
          </cell>
          <cell r="N142">
            <v>0</v>
          </cell>
          <cell r="O142">
            <v>0</v>
          </cell>
          <cell r="P142">
            <v>0</v>
          </cell>
          <cell r="Q142">
            <v>260000</v>
          </cell>
          <cell r="R142">
            <v>41060</v>
          </cell>
          <cell r="S142">
            <v>20530</v>
          </cell>
          <cell r="T142">
            <v>0</v>
          </cell>
        </row>
        <row r="143">
          <cell r="C143" t="str">
            <v>rekky saputra</v>
          </cell>
          <cell r="D143" t="str">
            <v>Kernet Palembang</v>
          </cell>
          <cell r="E143" t="str">
            <v>MANDIRI</v>
          </cell>
          <cell r="F143" t="str">
            <v>PALEMBANG</v>
          </cell>
          <cell r="G143" t="str">
            <v>1120011517484</v>
          </cell>
          <cell r="H143">
            <v>22</v>
          </cell>
          <cell r="I143">
            <v>1837750</v>
          </cell>
          <cell r="J143">
            <v>456250</v>
          </cell>
          <cell r="K143">
            <v>2294000</v>
          </cell>
          <cell r="L143">
            <v>0</v>
          </cell>
          <cell r="M143">
            <v>440000</v>
          </cell>
          <cell r="N143">
            <v>0</v>
          </cell>
          <cell r="O143">
            <v>0</v>
          </cell>
          <cell r="P143">
            <v>0</v>
          </cell>
          <cell r="Q143">
            <v>440000</v>
          </cell>
          <cell r="R143">
            <v>41060</v>
          </cell>
          <cell r="S143">
            <v>20530</v>
          </cell>
          <cell r="T143">
            <v>0</v>
          </cell>
        </row>
        <row r="144">
          <cell r="C144" t="str">
            <v>Rinanda saputra</v>
          </cell>
          <cell r="D144" t="str">
            <v>Kernet Palembang</v>
          </cell>
          <cell r="E144" t="str">
            <v>MANDIRI</v>
          </cell>
          <cell r="F144" t="str">
            <v>PALEMBANG</v>
          </cell>
          <cell r="G144" t="str">
            <v>9000028408608</v>
          </cell>
          <cell r="H144">
            <v>17</v>
          </cell>
          <cell r="I144">
            <v>1837750</v>
          </cell>
          <cell r="J144">
            <v>456250</v>
          </cell>
          <cell r="K144">
            <v>2294000</v>
          </cell>
          <cell r="L144">
            <v>0</v>
          </cell>
          <cell r="M144">
            <v>340000</v>
          </cell>
          <cell r="N144">
            <v>0</v>
          </cell>
          <cell r="O144">
            <v>0</v>
          </cell>
          <cell r="P144">
            <v>0</v>
          </cell>
          <cell r="Q144">
            <v>340000</v>
          </cell>
          <cell r="R144">
            <v>41060</v>
          </cell>
          <cell r="S144">
            <v>20530</v>
          </cell>
        </row>
        <row r="145">
          <cell r="C145" t="str">
            <v>rindu aji</v>
          </cell>
          <cell r="D145" t="str">
            <v>Kernet Palembang</v>
          </cell>
          <cell r="E145" t="str">
            <v>MANDIRI</v>
          </cell>
          <cell r="F145" t="str">
            <v>PALEMBANG</v>
          </cell>
          <cell r="G145" t="str">
            <v>9000030113816</v>
          </cell>
          <cell r="H145">
            <v>23</v>
          </cell>
          <cell r="I145">
            <v>1837750</v>
          </cell>
          <cell r="J145">
            <v>456250</v>
          </cell>
          <cell r="K145">
            <v>2294000</v>
          </cell>
          <cell r="L145">
            <v>0</v>
          </cell>
          <cell r="M145">
            <v>460000</v>
          </cell>
          <cell r="N145">
            <v>0</v>
          </cell>
          <cell r="O145">
            <v>0</v>
          </cell>
          <cell r="P145">
            <v>0</v>
          </cell>
          <cell r="Q145">
            <v>460000</v>
          </cell>
          <cell r="R145">
            <v>41060</v>
          </cell>
          <cell r="S145">
            <v>20530</v>
          </cell>
          <cell r="T145">
            <v>0</v>
          </cell>
        </row>
        <row r="146">
          <cell r="C146" t="str">
            <v xml:space="preserve">Rusdi Gunawan </v>
          </cell>
          <cell r="D146" t="str">
            <v>Kernet Palembang</v>
          </cell>
          <cell r="E146" t="str">
            <v>MANDIRI</v>
          </cell>
          <cell r="F146" t="str">
            <v>PALEMBANG</v>
          </cell>
          <cell r="G146" t="str">
            <v>9000034185372</v>
          </cell>
          <cell r="H146">
            <v>17</v>
          </cell>
          <cell r="I146">
            <v>1837750</v>
          </cell>
          <cell r="J146">
            <v>456250</v>
          </cell>
          <cell r="K146">
            <v>2294000</v>
          </cell>
          <cell r="L146">
            <v>0</v>
          </cell>
          <cell r="M146">
            <v>340000</v>
          </cell>
          <cell r="N146">
            <v>0</v>
          </cell>
          <cell r="O146">
            <v>0</v>
          </cell>
          <cell r="P146">
            <v>0</v>
          </cell>
          <cell r="Q146">
            <v>340000</v>
          </cell>
          <cell r="R146">
            <v>41060</v>
          </cell>
          <cell r="S146">
            <v>20530</v>
          </cell>
          <cell r="T146">
            <v>0</v>
          </cell>
        </row>
        <row r="147">
          <cell r="C147" t="str">
            <v>suhemi</v>
          </cell>
          <cell r="D147" t="str">
            <v>Kernet Palembang</v>
          </cell>
          <cell r="E147" t="str">
            <v>MANDIRI</v>
          </cell>
          <cell r="F147" t="str">
            <v>PALEMBANG</v>
          </cell>
          <cell r="G147" t="str">
            <v>9000011771244</v>
          </cell>
          <cell r="H147">
            <v>28</v>
          </cell>
          <cell r="I147">
            <v>1837750</v>
          </cell>
          <cell r="J147">
            <v>456250</v>
          </cell>
          <cell r="K147">
            <v>2294000</v>
          </cell>
          <cell r="L147">
            <v>0</v>
          </cell>
          <cell r="M147">
            <v>560000</v>
          </cell>
          <cell r="N147">
            <v>0</v>
          </cell>
          <cell r="O147">
            <v>0</v>
          </cell>
          <cell r="P147">
            <v>0</v>
          </cell>
          <cell r="Q147">
            <v>560000</v>
          </cell>
          <cell r="R147">
            <v>41060</v>
          </cell>
          <cell r="S147">
            <v>20530</v>
          </cell>
          <cell r="T147">
            <v>0</v>
          </cell>
        </row>
        <row r="148">
          <cell r="C148" t="str">
            <v xml:space="preserve">sunaryo </v>
          </cell>
          <cell r="D148" t="str">
            <v>Kernet Palembang</v>
          </cell>
          <cell r="E148" t="str">
            <v>MANDIRI</v>
          </cell>
          <cell r="F148" t="str">
            <v>PALEMBANG</v>
          </cell>
          <cell r="G148" t="str">
            <v>1130006871093</v>
          </cell>
          <cell r="H148">
            <v>25</v>
          </cell>
          <cell r="I148">
            <v>1837750</v>
          </cell>
          <cell r="J148">
            <v>456250</v>
          </cell>
          <cell r="K148">
            <v>2294000</v>
          </cell>
          <cell r="L148">
            <v>0</v>
          </cell>
          <cell r="M148">
            <v>500000</v>
          </cell>
          <cell r="N148">
            <v>0</v>
          </cell>
          <cell r="O148">
            <v>0</v>
          </cell>
          <cell r="P148">
            <v>0</v>
          </cell>
          <cell r="Q148">
            <v>500000</v>
          </cell>
          <cell r="R148">
            <v>41060</v>
          </cell>
          <cell r="S148">
            <v>20530</v>
          </cell>
          <cell r="T148">
            <v>0</v>
          </cell>
        </row>
        <row r="149">
          <cell r="C149" t="str">
            <v>RAHMANUDIN</v>
          </cell>
          <cell r="D149" t="str">
            <v>Kernet Palembang</v>
          </cell>
          <cell r="E149" t="str">
            <v>MANDIRI</v>
          </cell>
          <cell r="F149" t="str">
            <v>PALEMBANG</v>
          </cell>
          <cell r="G149" t="str">
            <v>9000030113824</v>
          </cell>
          <cell r="H149">
            <v>21</v>
          </cell>
          <cell r="I149">
            <v>1837750</v>
          </cell>
          <cell r="J149">
            <v>456250</v>
          </cell>
          <cell r="K149">
            <v>2294000</v>
          </cell>
          <cell r="L149">
            <v>0</v>
          </cell>
          <cell r="M149">
            <v>420000</v>
          </cell>
          <cell r="N149">
            <v>0</v>
          </cell>
          <cell r="O149">
            <v>0</v>
          </cell>
          <cell r="P149">
            <v>0</v>
          </cell>
          <cell r="Q149">
            <v>420000</v>
          </cell>
          <cell r="R149">
            <v>41060</v>
          </cell>
          <cell r="S149">
            <v>20530</v>
          </cell>
          <cell r="T149">
            <v>0</v>
          </cell>
        </row>
        <row r="150">
          <cell r="C150" t="str">
            <v>Antonius</v>
          </cell>
          <cell r="D150" t="str">
            <v>Kernet Palembang</v>
          </cell>
          <cell r="E150" t="str">
            <v>MANDIRI</v>
          </cell>
          <cell r="F150" t="str">
            <v>PALEMBANG</v>
          </cell>
          <cell r="G150" t="str">
            <v>1120011519381</v>
          </cell>
          <cell r="H150">
            <v>21</v>
          </cell>
          <cell r="I150">
            <v>1837750</v>
          </cell>
          <cell r="J150">
            <v>456250</v>
          </cell>
          <cell r="K150">
            <v>2294000</v>
          </cell>
          <cell r="L150">
            <v>0</v>
          </cell>
          <cell r="M150">
            <v>420000</v>
          </cell>
          <cell r="N150">
            <v>0</v>
          </cell>
          <cell r="O150">
            <v>0</v>
          </cell>
          <cell r="P150">
            <v>0</v>
          </cell>
          <cell r="Q150">
            <v>420000</v>
          </cell>
          <cell r="R150">
            <v>41060</v>
          </cell>
          <cell r="S150">
            <v>20530</v>
          </cell>
          <cell r="T150">
            <v>0</v>
          </cell>
        </row>
        <row r="151">
          <cell r="C151" t="str">
            <v>Yusnani</v>
          </cell>
          <cell r="D151" t="str">
            <v>Kernet Palembang</v>
          </cell>
          <cell r="E151" t="str">
            <v>MANDIRI</v>
          </cell>
          <cell r="F151" t="str">
            <v>PALEMBANG</v>
          </cell>
          <cell r="G151" t="str">
            <v>1130010232845</v>
          </cell>
          <cell r="H151">
            <v>27</v>
          </cell>
          <cell r="I151">
            <v>1837750</v>
          </cell>
          <cell r="J151">
            <v>456250</v>
          </cell>
          <cell r="K151">
            <v>2294000</v>
          </cell>
          <cell r="L151">
            <v>0</v>
          </cell>
          <cell r="M151">
            <v>540000</v>
          </cell>
          <cell r="N151">
            <v>0</v>
          </cell>
          <cell r="O151">
            <v>0</v>
          </cell>
          <cell r="P151">
            <v>0</v>
          </cell>
          <cell r="Q151">
            <v>540000</v>
          </cell>
          <cell r="R151">
            <v>41060</v>
          </cell>
          <cell r="S151">
            <v>20530</v>
          </cell>
          <cell r="T151">
            <v>0</v>
          </cell>
        </row>
        <row r="152">
          <cell r="C152" t="str">
            <v>Afrizon</v>
          </cell>
          <cell r="D152" t="str">
            <v>Kernet Palembang</v>
          </cell>
          <cell r="E152" t="str">
            <v>MANDIRI</v>
          </cell>
          <cell r="F152" t="str">
            <v>PALEMBANG</v>
          </cell>
          <cell r="G152" t="str">
            <v>1130011395468</v>
          </cell>
          <cell r="H152">
            <v>15</v>
          </cell>
          <cell r="I152">
            <v>1837750</v>
          </cell>
          <cell r="J152">
            <v>456250</v>
          </cell>
          <cell r="K152">
            <v>2294000</v>
          </cell>
          <cell r="L152">
            <v>0</v>
          </cell>
          <cell r="M152">
            <v>300000</v>
          </cell>
          <cell r="N152">
            <v>0</v>
          </cell>
          <cell r="O152">
            <v>0</v>
          </cell>
          <cell r="P152">
            <v>0</v>
          </cell>
          <cell r="Q152">
            <v>300000</v>
          </cell>
          <cell r="R152">
            <v>41060</v>
          </cell>
          <cell r="S152">
            <v>20530</v>
          </cell>
          <cell r="T152">
            <v>0</v>
          </cell>
        </row>
        <row r="153">
          <cell r="C153" t="str">
            <v xml:space="preserve">dian saputra </v>
          </cell>
          <cell r="D153" t="str">
            <v>Kernet Palembang</v>
          </cell>
          <cell r="E153" t="str">
            <v>MANDIRI</v>
          </cell>
          <cell r="F153" t="str">
            <v>PALEMBANG</v>
          </cell>
          <cell r="G153" t="str">
            <v>1130011393240</v>
          </cell>
          <cell r="H153">
            <v>17</v>
          </cell>
          <cell r="I153">
            <v>1837750</v>
          </cell>
          <cell r="J153">
            <v>456250</v>
          </cell>
          <cell r="K153">
            <v>2294000</v>
          </cell>
          <cell r="L153">
            <v>0</v>
          </cell>
          <cell r="M153">
            <v>340000</v>
          </cell>
          <cell r="N153">
            <v>0</v>
          </cell>
          <cell r="O153">
            <v>0</v>
          </cell>
          <cell r="P153">
            <v>0</v>
          </cell>
          <cell r="Q153">
            <v>340000</v>
          </cell>
          <cell r="R153">
            <v>41060</v>
          </cell>
          <cell r="S153">
            <v>20530</v>
          </cell>
          <cell r="T153">
            <v>0</v>
          </cell>
        </row>
        <row r="154">
          <cell r="C154" t="str">
            <v xml:space="preserve">doni pariandi </v>
          </cell>
          <cell r="D154" t="str">
            <v>Kernet Palembang</v>
          </cell>
          <cell r="E154" t="str">
            <v>MANDIRI</v>
          </cell>
          <cell r="F154" t="str">
            <v>PALEMBANG</v>
          </cell>
          <cell r="G154" t="str">
            <v>1130007499928</v>
          </cell>
          <cell r="H154">
            <v>19</v>
          </cell>
          <cell r="I154">
            <v>1837750</v>
          </cell>
          <cell r="J154">
            <v>456250</v>
          </cell>
          <cell r="K154">
            <v>2294000</v>
          </cell>
          <cell r="L154">
            <v>0</v>
          </cell>
          <cell r="M154">
            <v>380000</v>
          </cell>
          <cell r="N154">
            <v>0</v>
          </cell>
          <cell r="O154">
            <v>0</v>
          </cell>
          <cell r="P154">
            <v>0</v>
          </cell>
          <cell r="Q154">
            <v>380000</v>
          </cell>
          <cell r="R154">
            <v>41060</v>
          </cell>
          <cell r="S154">
            <v>20530</v>
          </cell>
          <cell r="T154">
            <v>0</v>
          </cell>
        </row>
        <row r="155">
          <cell r="C155" t="str">
            <v>Erwin novio prasetyo</v>
          </cell>
          <cell r="D155" t="str">
            <v>Kernet Palembang</v>
          </cell>
          <cell r="E155" t="str">
            <v>MANDIRI</v>
          </cell>
          <cell r="F155" t="str">
            <v>PALEMBANG</v>
          </cell>
          <cell r="G155" t="str">
            <v>1130011395609</v>
          </cell>
          <cell r="H155">
            <v>21</v>
          </cell>
          <cell r="I155">
            <v>1837750</v>
          </cell>
          <cell r="J155">
            <v>456250</v>
          </cell>
          <cell r="K155">
            <v>2294000</v>
          </cell>
          <cell r="L155">
            <v>0</v>
          </cell>
          <cell r="M155">
            <v>420000</v>
          </cell>
          <cell r="N155">
            <v>0</v>
          </cell>
          <cell r="O155">
            <v>0</v>
          </cell>
          <cell r="P155">
            <v>0</v>
          </cell>
          <cell r="Q155">
            <v>420000</v>
          </cell>
          <cell r="R155">
            <v>41060</v>
          </cell>
          <cell r="S155">
            <v>20530</v>
          </cell>
          <cell r="T155">
            <v>0</v>
          </cell>
        </row>
        <row r="156">
          <cell r="C156" t="str">
            <v>hakim kusuma handoko</v>
          </cell>
          <cell r="D156" t="str">
            <v>Kernet Palembang</v>
          </cell>
          <cell r="E156" t="str">
            <v>MANDIRI</v>
          </cell>
          <cell r="F156" t="str">
            <v>PALEMBANG</v>
          </cell>
          <cell r="G156" t="str">
            <v>1130011393349</v>
          </cell>
          <cell r="H156">
            <v>21</v>
          </cell>
          <cell r="I156">
            <v>1837750</v>
          </cell>
          <cell r="J156">
            <v>456250</v>
          </cell>
          <cell r="K156">
            <v>2294000</v>
          </cell>
          <cell r="L156">
            <v>0</v>
          </cell>
          <cell r="M156">
            <v>420000</v>
          </cell>
          <cell r="N156">
            <v>0</v>
          </cell>
          <cell r="O156">
            <v>0</v>
          </cell>
          <cell r="P156">
            <v>0</v>
          </cell>
          <cell r="Q156">
            <v>420000</v>
          </cell>
          <cell r="R156">
            <v>41060</v>
          </cell>
          <cell r="S156">
            <v>20530</v>
          </cell>
          <cell r="T156">
            <v>0</v>
          </cell>
        </row>
        <row r="157">
          <cell r="C157" t="str">
            <v xml:space="preserve">JONI ROSMI </v>
          </cell>
          <cell r="D157" t="str">
            <v>Kernet Palembang</v>
          </cell>
          <cell r="E157" t="str">
            <v>MANDIRI</v>
          </cell>
          <cell r="F157" t="str">
            <v>PALEMBANG</v>
          </cell>
          <cell r="G157" t="str">
            <v>1120011542920</v>
          </cell>
          <cell r="H157">
            <v>29</v>
          </cell>
          <cell r="I157">
            <v>1837750</v>
          </cell>
          <cell r="J157">
            <v>456250</v>
          </cell>
          <cell r="K157">
            <v>2294000</v>
          </cell>
          <cell r="L157">
            <v>0</v>
          </cell>
          <cell r="M157">
            <v>580000</v>
          </cell>
          <cell r="N157">
            <v>0</v>
          </cell>
          <cell r="O157">
            <v>0</v>
          </cell>
          <cell r="P157">
            <v>0</v>
          </cell>
          <cell r="Q157">
            <v>580000</v>
          </cell>
          <cell r="R157">
            <v>41060</v>
          </cell>
          <cell r="S157">
            <v>20530</v>
          </cell>
          <cell r="T157">
            <v>0</v>
          </cell>
        </row>
        <row r="158">
          <cell r="C158" t="str">
            <v xml:space="preserve">rahmat rizal </v>
          </cell>
          <cell r="D158" t="str">
            <v>Kernet Palembang</v>
          </cell>
          <cell r="E158" t="str">
            <v>MANDIRI</v>
          </cell>
          <cell r="F158" t="str">
            <v>PALEMBANG</v>
          </cell>
          <cell r="G158" t="str">
            <v>1130011392366</v>
          </cell>
          <cell r="H158">
            <v>19</v>
          </cell>
          <cell r="I158">
            <v>1837750</v>
          </cell>
          <cell r="J158">
            <v>456250</v>
          </cell>
          <cell r="K158">
            <v>2294000</v>
          </cell>
          <cell r="L158">
            <v>0</v>
          </cell>
          <cell r="M158">
            <v>380000</v>
          </cell>
          <cell r="N158">
            <v>0</v>
          </cell>
          <cell r="O158">
            <v>0</v>
          </cell>
          <cell r="P158">
            <v>0</v>
          </cell>
          <cell r="Q158">
            <v>380000</v>
          </cell>
          <cell r="R158">
            <v>41060</v>
          </cell>
          <cell r="S158">
            <v>20530</v>
          </cell>
          <cell r="T158">
            <v>0</v>
          </cell>
        </row>
        <row r="159">
          <cell r="C159" t="str">
            <v xml:space="preserve">Romi hero irawan </v>
          </cell>
          <cell r="D159" t="str">
            <v>Kernet Palembang</v>
          </cell>
          <cell r="E159" t="str">
            <v>MANDIRI</v>
          </cell>
          <cell r="F159" t="str">
            <v>PALEMBANG</v>
          </cell>
          <cell r="G159" t="str">
            <v>1130011215245</v>
          </cell>
          <cell r="H159">
            <v>20</v>
          </cell>
          <cell r="I159">
            <v>1837750</v>
          </cell>
          <cell r="J159">
            <v>456250</v>
          </cell>
          <cell r="K159">
            <v>2294000</v>
          </cell>
          <cell r="L159">
            <v>0</v>
          </cell>
          <cell r="M159">
            <v>400000</v>
          </cell>
          <cell r="N159">
            <v>0</v>
          </cell>
          <cell r="O159">
            <v>0</v>
          </cell>
          <cell r="P159">
            <v>0</v>
          </cell>
          <cell r="Q159">
            <v>400000</v>
          </cell>
          <cell r="R159">
            <v>41060</v>
          </cell>
          <cell r="S159">
            <v>20530</v>
          </cell>
          <cell r="T159">
            <v>0</v>
          </cell>
        </row>
        <row r="160">
          <cell r="C160" t="str">
            <v>taufik husen saputra</v>
          </cell>
          <cell r="D160" t="str">
            <v>Kernet Palembang</v>
          </cell>
          <cell r="E160" t="str">
            <v>MANDIRI</v>
          </cell>
          <cell r="F160" t="str">
            <v>PALEMBANG</v>
          </cell>
          <cell r="G160" t="str">
            <v>9000037346211</v>
          </cell>
          <cell r="H160">
            <v>18</v>
          </cell>
          <cell r="I160">
            <v>1837750</v>
          </cell>
          <cell r="J160">
            <v>456250</v>
          </cell>
          <cell r="K160">
            <v>2294000</v>
          </cell>
          <cell r="L160">
            <v>0</v>
          </cell>
          <cell r="M160">
            <v>360000</v>
          </cell>
          <cell r="N160">
            <v>0</v>
          </cell>
          <cell r="O160">
            <v>0</v>
          </cell>
          <cell r="P160">
            <v>0</v>
          </cell>
          <cell r="Q160">
            <v>360000</v>
          </cell>
          <cell r="R160">
            <v>41060</v>
          </cell>
          <cell r="S160">
            <v>20530</v>
          </cell>
          <cell r="T160">
            <v>0</v>
          </cell>
        </row>
        <row r="161">
          <cell r="C161" t="str">
            <v>Windik lora sugiant</v>
          </cell>
          <cell r="D161" t="str">
            <v>Kernet Palembang</v>
          </cell>
          <cell r="E161" t="str">
            <v>MANDIRI</v>
          </cell>
          <cell r="F161" t="str">
            <v>PALEMBANG</v>
          </cell>
          <cell r="G161" t="str">
            <v>1130010764359</v>
          </cell>
          <cell r="H161">
            <v>19</v>
          </cell>
          <cell r="I161">
            <v>1837750</v>
          </cell>
          <cell r="J161">
            <v>456250</v>
          </cell>
          <cell r="K161">
            <v>2294000</v>
          </cell>
          <cell r="L161">
            <v>0</v>
          </cell>
          <cell r="M161">
            <v>380000</v>
          </cell>
          <cell r="N161">
            <v>0</v>
          </cell>
          <cell r="O161">
            <v>0</v>
          </cell>
          <cell r="P161">
            <v>0</v>
          </cell>
          <cell r="Q161">
            <v>380000</v>
          </cell>
          <cell r="R161">
            <v>41060</v>
          </cell>
          <cell r="S161">
            <v>20530</v>
          </cell>
          <cell r="T161">
            <v>0</v>
          </cell>
        </row>
        <row r="162">
          <cell r="C162" t="str">
            <v>afriyadi</v>
          </cell>
          <cell r="D162" t="str">
            <v>Kernet Palembang</v>
          </cell>
          <cell r="E162" t="str">
            <v>MANDIRI</v>
          </cell>
          <cell r="F162" t="str">
            <v>PALEMBANG</v>
          </cell>
          <cell r="G162" t="str">
            <v>1120011694853</v>
          </cell>
          <cell r="H162">
            <v>22</v>
          </cell>
          <cell r="I162">
            <v>1837750</v>
          </cell>
          <cell r="J162">
            <v>456250</v>
          </cell>
          <cell r="K162">
            <v>2294000</v>
          </cell>
          <cell r="L162">
            <v>0</v>
          </cell>
          <cell r="M162">
            <v>440000</v>
          </cell>
          <cell r="N162">
            <v>0</v>
          </cell>
          <cell r="O162">
            <v>0</v>
          </cell>
          <cell r="P162">
            <v>0</v>
          </cell>
          <cell r="Q162">
            <v>440000</v>
          </cell>
          <cell r="R162">
            <v>41060</v>
          </cell>
          <cell r="S162">
            <v>20530</v>
          </cell>
          <cell r="T162">
            <v>0</v>
          </cell>
        </row>
        <row r="163">
          <cell r="C163" t="str">
            <v>aris munandar</v>
          </cell>
          <cell r="D163" t="str">
            <v>Kernet Palembang</v>
          </cell>
          <cell r="E163" t="str">
            <v>MANDIRI</v>
          </cell>
          <cell r="F163" t="str">
            <v>PALEMBANG</v>
          </cell>
          <cell r="G163" t="str">
            <v>1130011393315</v>
          </cell>
          <cell r="H163">
            <v>18</v>
          </cell>
          <cell r="I163">
            <v>1837750</v>
          </cell>
          <cell r="J163">
            <v>456250</v>
          </cell>
          <cell r="K163">
            <v>2294000</v>
          </cell>
          <cell r="L163">
            <v>0</v>
          </cell>
          <cell r="M163">
            <v>360000</v>
          </cell>
          <cell r="N163">
            <v>0</v>
          </cell>
          <cell r="O163">
            <v>0</v>
          </cell>
          <cell r="P163">
            <v>0</v>
          </cell>
          <cell r="Q163">
            <v>360000</v>
          </cell>
          <cell r="R163">
            <v>41060</v>
          </cell>
          <cell r="S163">
            <v>20530</v>
          </cell>
          <cell r="T163">
            <v>0</v>
          </cell>
        </row>
        <row r="164">
          <cell r="C164" t="str">
            <v>dedi sutardi</v>
          </cell>
          <cell r="D164" t="str">
            <v>Kernet Palembang</v>
          </cell>
          <cell r="E164" t="str">
            <v>MANDIRI</v>
          </cell>
          <cell r="F164" t="str">
            <v>PALEMBANG</v>
          </cell>
          <cell r="G164" t="str">
            <v>1130011392184</v>
          </cell>
          <cell r="H164">
            <v>21</v>
          </cell>
          <cell r="I164">
            <v>1837750</v>
          </cell>
          <cell r="J164">
            <v>456250</v>
          </cell>
          <cell r="K164">
            <v>2294000</v>
          </cell>
          <cell r="L164">
            <v>0</v>
          </cell>
          <cell r="M164">
            <v>420000</v>
          </cell>
          <cell r="N164">
            <v>0</v>
          </cell>
          <cell r="O164">
            <v>0</v>
          </cell>
          <cell r="P164">
            <v>0</v>
          </cell>
          <cell r="Q164">
            <v>420000</v>
          </cell>
          <cell r="R164">
            <v>41060</v>
          </cell>
          <cell r="S164">
            <v>20530</v>
          </cell>
          <cell r="T164">
            <v>0</v>
          </cell>
        </row>
        <row r="165">
          <cell r="C165" t="str">
            <v>firman</v>
          </cell>
          <cell r="D165" t="str">
            <v>Kernet Palembang</v>
          </cell>
          <cell r="E165" t="str">
            <v>MANDIRI</v>
          </cell>
          <cell r="F165" t="str">
            <v>PALEMBANG</v>
          </cell>
          <cell r="G165" t="str">
            <v>9000030113360</v>
          </cell>
          <cell r="H165">
            <v>21</v>
          </cell>
          <cell r="I165">
            <v>1837750</v>
          </cell>
          <cell r="J165">
            <v>456250</v>
          </cell>
          <cell r="K165">
            <v>2294000</v>
          </cell>
          <cell r="L165">
            <v>0</v>
          </cell>
          <cell r="M165">
            <v>420000</v>
          </cell>
          <cell r="N165">
            <v>0</v>
          </cell>
          <cell r="O165">
            <v>0</v>
          </cell>
          <cell r="P165">
            <v>0</v>
          </cell>
          <cell r="Q165">
            <v>420000</v>
          </cell>
          <cell r="R165">
            <v>41060</v>
          </cell>
          <cell r="S165">
            <v>20530</v>
          </cell>
          <cell r="T165">
            <v>0</v>
          </cell>
        </row>
        <row r="166">
          <cell r="C166" t="str">
            <v xml:space="preserve">hendra </v>
          </cell>
          <cell r="D166" t="str">
            <v>Kernet Palembang</v>
          </cell>
          <cell r="E166" t="str">
            <v>MANDIRI</v>
          </cell>
          <cell r="F166" t="str">
            <v>PALEMBANG</v>
          </cell>
          <cell r="G166" t="str">
            <v>1130011392259</v>
          </cell>
          <cell r="H166">
            <v>21</v>
          </cell>
          <cell r="I166">
            <v>1837750</v>
          </cell>
          <cell r="J166">
            <v>456250</v>
          </cell>
          <cell r="K166">
            <v>2294000</v>
          </cell>
          <cell r="L166">
            <v>0</v>
          </cell>
          <cell r="M166">
            <v>420000</v>
          </cell>
          <cell r="N166">
            <v>0</v>
          </cell>
          <cell r="O166">
            <v>0</v>
          </cell>
          <cell r="P166">
            <v>0</v>
          </cell>
          <cell r="Q166">
            <v>420000</v>
          </cell>
          <cell r="R166">
            <v>41060</v>
          </cell>
          <cell r="S166">
            <v>20530</v>
          </cell>
          <cell r="T166">
            <v>0</v>
          </cell>
        </row>
        <row r="167">
          <cell r="C167" t="str">
            <v>ricky mantra pratama</v>
          </cell>
          <cell r="D167" t="str">
            <v>Kernet Palembang</v>
          </cell>
          <cell r="E167" t="str">
            <v>MANDIRI</v>
          </cell>
          <cell r="F167" t="str">
            <v>PALEMBANG</v>
          </cell>
          <cell r="G167" t="str">
            <v>1130011395021</v>
          </cell>
          <cell r="H167">
            <v>5</v>
          </cell>
          <cell r="I167">
            <v>1837750</v>
          </cell>
          <cell r="J167">
            <v>456250</v>
          </cell>
          <cell r="K167">
            <v>2294000</v>
          </cell>
          <cell r="L167">
            <v>0</v>
          </cell>
          <cell r="M167">
            <v>100000</v>
          </cell>
          <cell r="N167">
            <v>0</v>
          </cell>
          <cell r="O167">
            <v>0</v>
          </cell>
          <cell r="P167">
            <v>0</v>
          </cell>
          <cell r="Q167">
            <v>100000</v>
          </cell>
          <cell r="R167">
            <v>41060</v>
          </cell>
          <cell r="S167">
            <v>20530</v>
          </cell>
          <cell r="T167">
            <v>0</v>
          </cell>
        </row>
      </sheetData>
      <sheetData sheetId="1" refreshError="1"/>
      <sheetData sheetId="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OPO"/>
    </sheetNames>
    <sheetDataSet>
      <sheetData sheetId="0">
        <row r="10">
          <cell r="B10" t="str">
            <v>Andika Muharram</v>
          </cell>
          <cell r="C10" t="str">
            <v>Dispatcher</v>
          </cell>
          <cell r="D10">
            <v>30</v>
          </cell>
          <cell r="E10">
            <v>1800000</v>
          </cell>
          <cell r="F10">
            <v>450000</v>
          </cell>
          <cell r="G10">
            <v>2250000</v>
          </cell>
          <cell r="H10">
            <v>30000</v>
          </cell>
          <cell r="I10">
            <v>500000</v>
          </cell>
          <cell r="J10">
            <v>100000</v>
          </cell>
          <cell r="K10">
            <v>1500000</v>
          </cell>
          <cell r="L10">
            <v>3750000</v>
          </cell>
          <cell r="M10">
            <v>22500</v>
          </cell>
          <cell r="N10">
            <v>45000</v>
          </cell>
          <cell r="O10">
            <v>22500</v>
          </cell>
          <cell r="P10">
            <v>3660000</v>
          </cell>
          <cell r="Q10">
            <v>0</v>
          </cell>
        </row>
        <row r="11">
          <cell r="B11" t="str">
            <v>Bachtiar samad</v>
          </cell>
          <cell r="C11" t="str">
            <v>Pws Adm Umum/Adm.Keu</v>
          </cell>
          <cell r="D11">
            <v>31</v>
          </cell>
          <cell r="E11">
            <v>1800000</v>
          </cell>
          <cell r="F11">
            <v>450000</v>
          </cell>
          <cell r="G11">
            <v>2250000</v>
          </cell>
          <cell r="H11">
            <v>30000</v>
          </cell>
          <cell r="I11">
            <v>500000</v>
          </cell>
          <cell r="J11">
            <v>250000</v>
          </cell>
          <cell r="K11">
            <v>1680000</v>
          </cell>
          <cell r="L11">
            <v>3930000</v>
          </cell>
          <cell r="M11">
            <v>22500</v>
          </cell>
          <cell r="N11">
            <v>45000</v>
          </cell>
          <cell r="O11">
            <v>22500</v>
          </cell>
          <cell r="P11">
            <v>3840000</v>
          </cell>
          <cell r="Q11">
            <v>0</v>
          </cell>
        </row>
        <row r="12">
          <cell r="B12" t="str">
            <v>Kiki Rezky Ekawulandari</v>
          </cell>
          <cell r="C12" t="str">
            <v>Tenaga Medis</v>
          </cell>
          <cell r="D12">
            <v>24</v>
          </cell>
          <cell r="E12">
            <v>1800000</v>
          </cell>
          <cell r="F12">
            <v>450000</v>
          </cell>
          <cell r="G12">
            <v>2250000</v>
          </cell>
          <cell r="H12">
            <v>30000</v>
          </cell>
          <cell r="I12">
            <v>500000</v>
          </cell>
          <cell r="J12">
            <v>100000</v>
          </cell>
          <cell r="K12">
            <v>1320000</v>
          </cell>
          <cell r="L12">
            <v>3570000</v>
          </cell>
          <cell r="M12">
            <v>22500</v>
          </cell>
          <cell r="N12">
            <v>45000</v>
          </cell>
          <cell r="O12">
            <v>0</v>
          </cell>
          <cell r="P12">
            <v>3502500</v>
          </cell>
          <cell r="Q12">
            <v>0</v>
          </cell>
        </row>
        <row r="13">
          <cell r="B13" t="str">
            <v>Penina Lagarinda</v>
          </cell>
          <cell r="C13" t="str">
            <v>Adm Mekanik</v>
          </cell>
          <cell r="D13">
            <v>21</v>
          </cell>
          <cell r="E13">
            <v>1800000</v>
          </cell>
          <cell r="F13">
            <v>450000</v>
          </cell>
          <cell r="G13">
            <v>2250000</v>
          </cell>
          <cell r="H13">
            <v>30000</v>
          </cell>
          <cell r="I13">
            <v>500000</v>
          </cell>
          <cell r="J13">
            <v>100000</v>
          </cell>
          <cell r="K13">
            <v>1230000</v>
          </cell>
          <cell r="L13">
            <v>3480000</v>
          </cell>
          <cell r="M13">
            <v>22500</v>
          </cell>
          <cell r="N13">
            <v>45000</v>
          </cell>
          <cell r="O13">
            <v>22500</v>
          </cell>
          <cell r="P13">
            <v>3390000</v>
          </cell>
          <cell r="Q13">
            <v>1250000</v>
          </cell>
        </row>
        <row r="14">
          <cell r="B14" t="str">
            <v>Suhari</v>
          </cell>
          <cell r="C14" t="str">
            <v>Mekanik</v>
          </cell>
          <cell r="D14">
            <v>31</v>
          </cell>
          <cell r="E14">
            <v>1800000</v>
          </cell>
          <cell r="F14">
            <v>450000</v>
          </cell>
          <cell r="G14">
            <v>2250000</v>
          </cell>
          <cell r="H14">
            <v>30000</v>
          </cell>
          <cell r="I14">
            <v>500000</v>
          </cell>
          <cell r="J14">
            <v>100000</v>
          </cell>
          <cell r="K14">
            <v>1530000</v>
          </cell>
          <cell r="L14">
            <v>3780000</v>
          </cell>
          <cell r="M14">
            <v>22500</v>
          </cell>
          <cell r="N14">
            <v>45000</v>
          </cell>
          <cell r="O14">
            <v>22500</v>
          </cell>
          <cell r="P14">
            <v>3690000</v>
          </cell>
          <cell r="Q14">
            <v>0</v>
          </cell>
        </row>
        <row r="15">
          <cell r="B15" t="str">
            <v>Sulistiadi Syarif</v>
          </cell>
          <cell r="C15" t="str">
            <v>Ast QQ</v>
          </cell>
          <cell r="D15">
            <v>31</v>
          </cell>
          <cell r="E15">
            <v>1800000</v>
          </cell>
          <cell r="F15">
            <v>450000</v>
          </cell>
          <cell r="G15">
            <v>2250000</v>
          </cell>
          <cell r="H15">
            <v>30000</v>
          </cell>
          <cell r="I15">
            <v>500000</v>
          </cell>
          <cell r="J15">
            <v>100000</v>
          </cell>
          <cell r="K15">
            <v>1530000</v>
          </cell>
          <cell r="L15">
            <v>3780000</v>
          </cell>
          <cell r="M15">
            <v>22500</v>
          </cell>
          <cell r="N15">
            <v>45000</v>
          </cell>
          <cell r="O15">
            <v>22500</v>
          </cell>
          <cell r="P15">
            <v>3690000</v>
          </cell>
          <cell r="Q15">
            <v>0</v>
          </cell>
        </row>
        <row r="16">
          <cell r="B16" t="str">
            <v>Syaifuddin Abdullah</v>
          </cell>
          <cell r="C16" t="str">
            <v xml:space="preserve">HSSE </v>
          </cell>
          <cell r="D16">
            <v>31</v>
          </cell>
          <cell r="E16">
            <v>1800000</v>
          </cell>
          <cell r="F16">
            <v>450000</v>
          </cell>
          <cell r="G16">
            <v>2250000</v>
          </cell>
          <cell r="H16">
            <v>30000</v>
          </cell>
          <cell r="I16">
            <v>500000</v>
          </cell>
          <cell r="J16">
            <v>250000</v>
          </cell>
          <cell r="K16">
            <v>1680000</v>
          </cell>
          <cell r="L16">
            <v>3930000</v>
          </cell>
          <cell r="M16">
            <v>22500</v>
          </cell>
          <cell r="N16">
            <v>45000</v>
          </cell>
          <cell r="O16">
            <v>22500</v>
          </cell>
          <cell r="P16">
            <v>3840000</v>
          </cell>
          <cell r="Q16">
            <v>330000</v>
          </cell>
        </row>
        <row r="17">
          <cell r="B17" t="str">
            <v>Waliantono Hamzah</v>
          </cell>
          <cell r="C17" t="str">
            <v>PWS. OPS</v>
          </cell>
          <cell r="D17">
            <v>30</v>
          </cell>
          <cell r="E17">
            <v>1800000</v>
          </cell>
          <cell r="F17">
            <v>450000</v>
          </cell>
          <cell r="G17">
            <v>2250000</v>
          </cell>
          <cell r="H17">
            <v>40000</v>
          </cell>
          <cell r="I17">
            <v>500000</v>
          </cell>
          <cell r="J17">
            <v>500000</v>
          </cell>
          <cell r="K17">
            <v>2200000</v>
          </cell>
          <cell r="L17">
            <v>4450000</v>
          </cell>
          <cell r="M17">
            <v>22500</v>
          </cell>
          <cell r="N17">
            <v>45000</v>
          </cell>
          <cell r="O17">
            <v>22500</v>
          </cell>
          <cell r="P17">
            <v>4360000</v>
          </cell>
          <cell r="Q17">
            <v>0</v>
          </cell>
        </row>
        <row r="18">
          <cell r="B18" t="str">
            <v>Saimuddin Dg. Ngalle</v>
          </cell>
          <cell r="C18" t="str">
            <v>Pws. Lapangan</v>
          </cell>
          <cell r="D18">
            <v>29</v>
          </cell>
          <cell r="E18">
            <v>2306000</v>
          </cell>
          <cell r="F18">
            <v>310000</v>
          </cell>
          <cell r="G18">
            <v>2616000</v>
          </cell>
          <cell r="H18">
            <v>10000</v>
          </cell>
          <cell r="I18">
            <v>700000</v>
          </cell>
          <cell r="J18">
            <v>100000</v>
          </cell>
          <cell r="K18">
            <v>1090000</v>
          </cell>
          <cell r="L18">
            <v>3706000</v>
          </cell>
          <cell r="M18">
            <v>26160</v>
          </cell>
          <cell r="N18">
            <v>52320</v>
          </cell>
          <cell r="O18">
            <v>26160</v>
          </cell>
          <cell r="P18">
            <v>3601360</v>
          </cell>
          <cell r="Q18">
            <v>0</v>
          </cell>
        </row>
        <row r="26">
          <cell r="B26" t="str">
            <v>Abd.Chaerun</v>
          </cell>
          <cell r="C26" t="str">
            <v>awak 1</v>
          </cell>
          <cell r="D26">
            <v>30</v>
          </cell>
          <cell r="E26">
            <v>1800000</v>
          </cell>
          <cell r="F26">
            <v>450000</v>
          </cell>
          <cell r="G26">
            <v>2250000</v>
          </cell>
          <cell r="H26">
            <v>25000</v>
          </cell>
          <cell r="I26">
            <v>450000</v>
          </cell>
          <cell r="J26">
            <v>0</v>
          </cell>
          <cell r="K26">
            <v>1200000</v>
          </cell>
          <cell r="L26">
            <v>3450000</v>
          </cell>
          <cell r="M26">
            <v>22500</v>
          </cell>
          <cell r="N26">
            <v>45000</v>
          </cell>
          <cell r="O26">
            <v>22500</v>
          </cell>
          <cell r="P26">
            <v>3360000</v>
          </cell>
          <cell r="Q26">
            <v>2350000</v>
          </cell>
        </row>
        <row r="27">
          <cell r="B27" t="str">
            <v>Abd.Rahman  Saleh</v>
          </cell>
          <cell r="C27" t="str">
            <v>awak 1</v>
          </cell>
          <cell r="D27">
            <v>27</v>
          </cell>
          <cell r="E27">
            <v>1800000</v>
          </cell>
          <cell r="F27">
            <v>450000</v>
          </cell>
          <cell r="G27">
            <v>2250000</v>
          </cell>
          <cell r="H27">
            <v>25000</v>
          </cell>
          <cell r="I27">
            <v>450000</v>
          </cell>
          <cell r="J27">
            <v>0</v>
          </cell>
          <cell r="K27">
            <v>1125000</v>
          </cell>
          <cell r="L27">
            <v>3375000</v>
          </cell>
          <cell r="M27">
            <v>22500</v>
          </cell>
          <cell r="N27">
            <v>45000</v>
          </cell>
          <cell r="O27">
            <v>22500</v>
          </cell>
          <cell r="P27">
            <v>3285000</v>
          </cell>
          <cell r="Q27">
            <v>0</v>
          </cell>
        </row>
        <row r="28">
          <cell r="B28" t="str">
            <v>Alla</v>
          </cell>
          <cell r="C28" t="str">
            <v>awak 1</v>
          </cell>
          <cell r="D28">
            <v>28</v>
          </cell>
          <cell r="E28">
            <v>1800000</v>
          </cell>
          <cell r="F28">
            <v>450000</v>
          </cell>
          <cell r="G28">
            <v>2250000</v>
          </cell>
          <cell r="H28">
            <v>25000</v>
          </cell>
          <cell r="I28">
            <v>450000</v>
          </cell>
          <cell r="J28">
            <v>0</v>
          </cell>
          <cell r="K28">
            <v>1150000</v>
          </cell>
          <cell r="L28">
            <v>3400000</v>
          </cell>
          <cell r="M28">
            <v>22500</v>
          </cell>
          <cell r="N28">
            <v>45000</v>
          </cell>
          <cell r="O28">
            <v>22500</v>
          </cell>
          <cell r="P28">
            <v>3310000</v>
          </cell>
          <cell r="Q28">
            <v>0</v>
          </cell>
        </row>
        <row r="29">
          <cell r="B29" t="str">
            <v>Amiruddin Umar</v>
          </cell>
          <cell r="C29" t="str">
            <v>awak 1</v>
          </cell>
          <cell r="D29">
            <v>29</v>
          </cell>
          <cell r="E29">
            <v>1800000</v>
          </cell>
          <cell r="F29">
            <v>450000</v>
          </cell>
          <cell r="G29">
            <v>2250000</v>
          </cell>
          <cell r="H29">
            <v>25000</v>
          </cell>
          <cell r="I29">
            <v>450000</v>
          </cell>
          <cell r="J29">
            <v>0</v>
          </cell>
          <cell r="K29">
            <v>1175000</v>
          </cell>
          <cell r="L29">
            <v>3425000</v>
          </cell>
          <cell r="M29">
            <v>22500</v>
          </cell>
          <cell r="N29">
            <v>45000</v>
          </cell>
          <cell r="O29">
            <v>22500</v>
          </cell>
          <cell r="P29">
            <v>3335000</v>
          </cell>
          <cell r="Q29">
            <v>1500000</v>
          </cell>
        </row>
        <row r="30">
          <cell r="B30" t="str">
            <v>Amiruddin Wasana</v>
          </cell>
          <cell r="C30" t="str">
            <v>awak 1</v>
          </cell>
          <cell r="D30">
            <v>17</v>
          </cell>
          <cell r="E30">
            <v>1800000</v>
          </cell>
          <cell r="F30">
            <v>450000</v>
          </cell>
          <cell r="G30">
            <v>2250000</v>
          </cell>
          <cell r="H30">
            <v>25000</v>
          </cell>
          <cell r="I30">
            <v>450000</v>
          </cell>
          <cell r="J30">
            <v>0</v>
          </cell>
          <cell r="K30">
            <v>875000</v>
          </cell>
          <cell r="L30">
            <v>3125000</v>
          </cell>
          <cell r="M30">
            <v>22500</v>
          </cell>
          <cell r="N30">
            <v>45000</v>
          </cell>
          <cell r="O30">
            <v>22500</v>
          </cell>
          <cell r="P30">
            <v>3035000</v>
          </cell>
          <cell r="Q30">
            <v>1200000</v>
          </cell>
        </row>
        <row r="31">
          <cell r="B31" t="str">
            <v>Arfan</v>
          </cell>
          <cell r="C31" t="str">
            <v>awak 1</v>
          </cell>
          <cell r="D31">
            <v>30</v>
          </cell>
          <cell r="E31">
            <v>1800000</v>
          </cell>
          <cell r="F31">
            <v>450000</v>
          </cell>
          <cell r="G31">
            <v>2250000</v>
          </cell>
          <cell r="H31">
            <v>25000</v>
          </cell>
          <cell r="I31">
            <v>450000</v>
          </cell>
          <cell r="J31">
            <v>0</v>
          </cell>
          <cell r="K31">
            <v>1200000</v>
          </cell>
          <cell r="L31">
            <v>3450000</v>
          </cell>
          <cell r="M31">
            <v>22500</v>
          </cell>
          <cell r="N31">
            <v>45000</v>
          </cell>
          <cell r="O31">
            <v>22500</v>
          </cell>
          <cell r="P31">
            <v>3360000</v>
          </cell>
          <cell r="Q31">
            <v>900000</v>
          </cell>
        </row>
        <row r="32">
          <cell r="B32" t="str">
            <v>Aris Mustamin</v>
          </cell>
          <cell r="C32" t="str">
            <v>awak 1</v>
          </cell>
          <cell r="D32">
            <v>31</v>
          </cell>
          <cell r="E32">
            <v>1800000</v>
          </cell>
          <cell r="F32">
            <v>450000</v>
          </cell>
          <cell r="G32">
            <v>2250000</v>
          </cell>
          <cell r="H32">
            <v>25000</v>
          </cell>
          <cell r="I32">
            <v>450000</v>
          </cell>
          <cell r="J32">
            <v>0</v>
          </cell>
          <cell r="K32">
            <v>1225000</v>
          </cell>
          <cell r="L32">
            <v>3475000</v>
          </cell>
          <cell r="M32">
            <v>22500</v>
          </cell>
          <cell r="N32">
            <v>45000</v>
          </cell>
          <cell r="O32">
            <v>22500</v>
          </cell>
          <cell r="P32">
            <v>3385000</v>
          </cell>
          <cell r="Q32">
            <v>1800000</v>
          </cell>
        </row>
        <row r="33">
          <cell r="B33" t="str">
            <v>Aswar Ambo</v>
          </cell>
          <cell r="C33" t="str">
            <v>awak 1</v>
          </cell>
          <cell r="D33">
            <v>28</v>
          </cell>
          <cell r="E33">
            <v>1800000</v>
          </cell>
          <cell r="F33">
            <v>450000</v>
          </cell>
          <cell r="G33">
            <v>2250000</v>
          </cell>
          <cell r="H33">
            <v>25000</v>
          </cell>
          <cell r="I33">
            <v>450000</v>
          </cell>
          <cell r="J33">
            <v>0</v>
          </cell>
          <cell r="K33">
            <v>1150000</v>
          </cell>
          <cell r="L33">
            <v>3400000</v>
          </cell>
          <cell r="M33">
            <v>22500</v>
          </cell>
          <cell r="N33">
            <v>45000</v>
          </cell>
          <cell r="O33">
            <v>22500</v>
          </cell>
          <cell r="P33">
            <v>3310000</v>
          </cell>
          <cell r="Q33">
            <v>2100000</v>
          </cell>
        </row>
        <row r="34">
          <cell r="B34" t="str">
            <v>Baharuddin Daud</v>
          </cell>
          <cell r="C34" t="str">
            <v>awak 1</v>
          </cell>
          <cell r="D34">
            <v>18</v>
          </cell>
          <cell r="E34">
            <v>1800000</v>
          </cell>
          <cell r="F34">
            <v>450000</v>
          </cell>
          <cell r="G34">
            <v>2250000</v>
          </cell>
          <cell r="H34">
            <v>25000</v>
          </cell>
          <cell r="I34">
            <v>450000</v>
          </cell>
          <cell r="J34">
            <v>0</v>
          </cell>
          <cell r="K34">
            <v>900000</v>
          </cell>
          <cell r="L34">
            <v>3150000</v>
          </cell>
          <cell r="M34">
            <v>22500</v>
          </cell>
          <cell r="N34">
            <v>45000</v>
          </cell>
          <cell r="O34">
            <v>22500</v>
          </cell>
          <cell r="P34">
            <v>3060000</v>
          </cell>
          <cell r="Q34">
            <v>1200000</v>
          </cell>
        </row>
        <row r="35">
          <cell r="B35" t="str">
            <v>Irwan Santa</v>
          </cell>
          <cell r="C35" t="str">
            <v>awak 1</v>
          </cell>
          <cell r="D35">
            <v>27</v>
          </cell>
          <cell r="E35">
            <v>1800000</v>
          </cell>
          <cell r="F35">
            <v>450000</v>
          </cell>
          <cell r="G35">
            <v>2250000</v>
          </cell>
          <cell r="H35">
            <v>25000</v>
          </cell>
          <cell r="I35">
            <v>450000</v>
          </cell>
          <cell r="J35">
            <v>0</v>
          </cell>
          <cell r="K35">
            <v>1125000</v>
          </cell>
          <cell r="L35">
            <v>3375000</v>
          </cell>
          <cell r="M35">
            <v>22500</v>
          </cell>
          <cell r="N35">
            <v>45000</v>
          </cell>
          <cell r="O35">
            <v>22500</v>
          </cell>
          <cell r="P35">
            <v>3285000</v>
          </cell>
          <cell r="Q35">
            <v>1500000</v>
          </cell>
        </row>
        <row r="36">
          <cell r="B36" t="str">
            <v>M. Anas Umar</v>
          </cell>
          <cell r="C36" t="str">
            <v>awak 1</v>
          </cell>
          <cell r="D36">
            <v>29</v>
          </cell>
          <cell r="E36">
            <v>1800000</v>
          </cell>
          <cell r="F36">
            <v>450000</v>
          </cell>
          <cell r="G36">
            <v>2250000</v>
          </cell>
          <cell r="H36">
            <v>25000</v>
          </cell>
          <cell r="I36">
            <v>450000</v>
          </cell>
          <cell r="J36">
            <v>0</v>
          </cell>
          <cell r="K36">
            <v>1175000</v>
          </cell>
          <cell r="L36">
            <v>3425000</v>
          </cell>
          <cell r="M36">
            <v>22500</v>
          </cell>
          <cell r="N36">
            <v>45000</v>
          </cell>
          <cell r="O36">
            <v>22500</v>
          </cell>
          <cell r="P36">
            <v>3335000</v>
          </cell>
          <cell r="Q36">
            <v>1630000</v>
          </cell>
        </row>
        <row r="37">
          <cell r="B37" t="str">
            <v>Muchtar Lubis</v>
          </cell>
          <cell r="C37" t="str">
            <v>awak 1</v>
          </cell>
          <cell r="D37">
            <v>31</v>
          </cell>
          <cell r="E37">
            <v>1800000</v>
          </cell>
          <cell r="F37">
            <v>450000</v>
          </cell>
          <cell r="G37">
            <v>2250000</v>
          </cell>
          <cell r="H37">
            <v>25000</v>
          </cell>
          <cell r="I37">
            <v>450000</v>
          </cell>
          <cell r="J37">
            <v>0</v>
          </cell>
          <cell r="K37">
            <v>1225000</v>
          </cell>
          <cell r="L37">
            <v>3475000</v>
          </cell>
          <cell r="M37">
            <v>22500</v>
          </cell>
          <cell r="N37">
            <v>45000</v>
          </cell>
          <cell r="O37">
            <v>22500</v>
          </cell>
          <cell r="P37">
            <v>3385000</v>
          </cell>
          <cell r="Q37">
            <v>0</v>
          </cell>
        </row>
        <row r="38">
          <cell r="B38" t="str">
            <v>Muh. Ali Muchtar</v>
          </cell>
          <cell r="C38" t="str">
            <v>awak 1</v>
          </cell>
          <cell r="D38">
            <v>27</v>
          </cell>
          <cell r="E38">
            <v>1800000</v>
          </cell>
          <cell r="F38">
            <v>450000</v>
          </cell>
          <cell r="G38">
            <v>2250000</v>
          </cell>
          <cell r="H38">
            <v>25000</v>
          </cell>
          <cell r="I38">
            <v>450000</v>
          </cell>
          <cell r="J38">
            <v>0</v>
          </cell>
          <cell r="K38">
            <v>1125000</v>
          </cell>
          <cell r="L38">
            <v>3375000</v>
          </cell>
          <cell r="M38">
            <v>22500</v>
          </cell>
          <cell r="N38">
            <v>45000</v>
          </cell>
          <cell r="O38">
            <v>22500</v>
          </cell>
          <cell r="P38">
            <v>3285000</v>
          </cell>
          <cell r="Q38">
            <v>0</v>
          </cell>
        </row>
        <row r="39">
          <cell r="B39" t="str">
            <v>Muh.Saleh</v>
          </cell>
          <cell r="C39" t="str">
            <v>awak 1</v>
          </cell>
          <cell r="D39">
            <v>29</v>
          </cell>
          <cell r="E39">
            <v>1800000</v>
          </cell>
          <cell r="F39">
            <v>450000</v>
          </cell>
          <cell r="G39">
            <v>2250000</v>
          </cell>
          <cell r="H39">
            <v>25000</v>
          </cell>
          <cell r="I39">
            <v>450000</v>
          </cell>
          <cell r="J39">
            <v>0</v>
          </cell>
          <cell r="K39">
            <v>1175000</v>
          </cell>
          <cell r="L39">
            <v>3425000</v>
          </cell>
          <cell r="M39">
            <v>22500</v>
          </cell>
          <cell r="N39">
            <v>45000</v>
          </cell>
          <cell r="O39">
            <v>22500</v>
          </cell>
          <cell r="P39">
            <v>3335000</v>
          </cell>
          <cell r="Q39">
            <v>0</v>
          </cell>
        </row>
        <row r="40">
          <cell r="B40" t="str">
            <v>Muh.Umar</v>
          </cell>
          <cell r="C40" t="str">
            <v>awak 1</v>
          </cell>
          <cell r="D40">
            <v>28</v>
          </cell>
          <cell r="E40">
            <v>1800000</v>
          </cell>
          <cell r="F40">
            <v>450000</v>
          </cell>
          <cell r="G40">
            <v>2250000</v>
          </cell>
          <cell r="H40">
            <v>25000</v>
          </cell>
          <cell r="I40">
            <v>450000</v>
          </cell>
          <cell r="J40">
            <v>0</v>
          </cell>
          <cell r="K40">
            <v>1150000</v>
          </cell>
          <cell r="L40">
            <v>3400000</v>
          </cell>
          <cell r="M40">
            <v>22500</v>
          </cell>
          <cell r="N40">
            <v>45000</v>
          </cell>
          <cell r="O40">
            <v>22500</v>
          </cell>
          <cell r="P40">
            <v>3310000</v>
          </cell>
          <cell r="Q40">
            <v>2100000</v>
          </cell>
        </row>
        <row r="41">
          <cell r="B41" t="str">
            <v>Robi Danie Toliu</v>
          </cell>
          <cell r="C41" t="str">
            <v>awak 1</v>
          </cell>
          <cell r="D41">
            <v>31</v>
          </cell>
          <cell r="E41">
            <v>1800000</v>
          </cell>
          <cell r="F41">
            <v>450000</v>
          </cell>
          <cell r="G41">
            <v>2250000</v>
          </cell>
          <cell r="H41">
            <v>25000</v>
          </cell>
          <cell r="I41">
            <v>450000</v>
          </cell>
          <cell r="J41">
            <v>0</v>
          </cell>
          <cell r="K41">
            <v>1225000</v>
          </cell>
          <cell r="L41">
            <v>3475000</v>
          </cell>
          <cell r="M41">
            <v>22500</v>
          </cell>
          <cell r="N41">
            <v>45000</v>
          </cell>
          <cell r="O41">
            <v>22500</v>
          </cell>
          <cell r="P41">
            <v>3385000</v>
          </cell>
          <cell r="Q41">
            <v>0</v>
          </cell>
        </row>
        <row r="42">
          <cell r="B42" t="str">
            <v>Ruslan Abbas</v>
          </cell>
          <cell r="C42" t="str">
            <v>awak 1</v>
          </cell>
          <cell r="D42">
            <v>31</v>
          </cell>
          <cell r="E42">
            <v>1800000</v>
          </cell>
          <cell r="F42">
            <v>450000</v>
          </cell>
          <cell r="G42">
            <v>2250000</v>
          </cell>
          <cell r="H42">
            <v>25000</v>
          </cell>
          <cell r="I42">
            <v>450000</v>
          </cell>
          <cell r="J42">
            <v>0</v>
          </cell>
          <cell r="K42">
            <v>1225000</v>
          </cell>
          <cell r="L42">
            <v>3475000</v>
          </cell>
          <cell r="M42">
            <v>22500</v>
          </cell>
          <cell r="N42">
            <v>45000</v>
          </cell>
          <cell r="O42">
            <v>22500</v>
          </cell>
          <cell r="P42">
            <v>3385000</v>
          </cell>
          <cell r="Q42">
            <v>0</v>
          </cell>
        </row>
        <row r="43">
          <cell r="B43" t="str">
            <v>Sahrul</v>
          </cell>
          <cell r="C43" t="str">
            <v>awak 1</v>
          </cell>
          <cell r="D43">
            <v>29</v>
          </cell>
          <cell r="E43">
            <v>1800000</v>
          </cell>
          <cell r="F43">
            <v>450000</v>
          </cell>
          <cell r="G43">
            <v>2250000</v>
          </cell>
          <cell r="H43">
            <v>25000</v>
          </cell>
          <cell r="I43">
            <v>450000</v>
          </cell>
          <cell r="J43">
            <v>0</v>
          </cell>
          <cell r="K43">
            <v>1175000</v>
          </cell>
          <cell r="L43">
            <v>3425000</v>
          </cell>
          <cell r="M43">
            <v>22500</v>
          </cell>
          <cell r="N43">
            <v>45000</v>
          </cell>
          <cell r="O43">
            <v>22500</v>
          </cell>
          <cell r="P43">
            <v>3335000</v>
          </cell>
          <cell r="Q43">
            <v>0</v>
          </cell>
        </row>
        <row r="44">
          <cell r="B44" t="str">
            <v>Sudirman Supandi</v>
          </cell>
          <cell r="C44" t="str">
            <v>awak 1</v>
          </cell>
          <cell r="D44">
            <v>30</v>
          </cell>
          <cell r="E44">
            <v>1800000</v>
          </cell>
          <cell r="F44">
            <v>450000</v>
          </cell>
          <cell r="G44">
            <v>2250000</v>
          </cell>
          <cell r="H44">
            <v>25000</v>
          </cell>
          <cell r="I44">
            <v>450000</v>
          </cell>
          <cell r="J44">
            <v>0</v>
          </cell>
          <cell r="K44">
            <v>1200000</v>
          </cell>
          <cell r="L44">
            <v>3450000</v>
          </cell>
          <cell r="M44">
            <v>22500</v>
          </cell>
          <cell r="N44">
            <v>45000</v>
          </cell>
          <cell r="O44">
            <v>22500</v>
          </cell>
          <cell r="P44">
            <v>3360000</v>
          </cell>
          <cell r="Q44">
            <v>0</v>
          </cell>
        </row>
        <row r="45">
          <cell r="B45" t="str">
            <v>Syahruddin Saleh</v>
          </cell>
          <cell r="C45" t="str">
            <v>awak 1</v>
          </cell>
          <cell r="D45">
            <v>26</v>
          </cell>
          <cell r="E45">
            <v>1800000</v>
          </cell>
          <cell r="F45">
            <v>450000</v>
          </cell>
          <cell r="G45">
            <v>2250000</v>
          </cell>
          <cell r="H45">
            <v>25000</v>
          </cell>
          <cell r="I45">
            <v>450000</v>
          </cell>
          <cell r="J45">
            <v>0</v>
          </cell>
          <cell r="K45">
            <v>1100000</v>
          </cell>
          <cell r="L45">
            <v>3350000</v>
          </cell>
          <cell r="M45">
            <v>22500</v>
          </cell>
          <cell r="N45">
            <v>45000</v>
          </cell>
          <cell r="O45">
            <v>22500</v>
          </cell>
          <cell r="P45">
            <v>3260000</v>
          </cell>
          <cell r="Q45">
            <v>1800000</v>
          </cell>
        </row>
        <row r="46">
          <cell r="B46" t="str">
            <v>Tajuddin</v>
          </cell>
          <cell r="C46" t="str">
            <v>awak 1</v>
          </cell>
          <cell r="D46">
            <v>28</v>
          </cell>
          <cell r="E46">
            <v>1800000</v>
          </cell>
          <cell r="F46">
            <v>450000</v>
          </cell>
          <cell r="G46">
            <v>2250000</v>
          </cell>
          <cell r="H46">
            <v>25000</v>
          </cell>
          <cell r="I46">
            <v>450000</v>
          </cell>
          <cell r="J46">
            <v>0</v>
          </cell>
          <cell r="K46">
            <v>1150000</v>
          </cell>
          <cell r="L46">
            <v>3400000</v>
          </cell>
          <cell r="M46">
            <v>22500</v>
          </cell>
          <cell r="N46">
            <v>45000</v>
          </cell>
          <cell r="O46">
            <v>22500</v>
          </cell>
          <cell r="P46">
            <v>3310000</v>
          </cell>
          <cell r="Q46">
            <v>0</v>
          </cell>
        </row>
        <row r="47">
          <cell r="B47" t="str">
            <v>Yasin</v>
          </cell>
          <cell r="C47" t="str">
            <v>awak 1</v>
          </cell>
          <cell r="D47">
            <v>27</v>
          </cell>
          <cell r="E47">
            <v>1800000</v>
          </cell>
          <cell r="F47">
            <v>450000</v>
          </cell>
          <cell r="G47">
            <v>2250000</v>
          </cell>
          <cell r="H47">
            <v>25000</v>
          </cell>
          <cell r="I47">
            <v>450000</v>
          </cell>
          <cell r="J47">
            <v>0</v>
          </cell>
          <cell r="K47">
            <v>1125000</v>
          </cell>
          <cell r="L47">
            <v>3375000</v>
          </cell>
          <cell r="M47">
            <v>22500</v>
          </cell>
          <cell r="N47">
            <v>45000</v>
          </cell>
          <cell r="O47">
            <v>22500</v>
          </cell>
          <cell r="P47">
            <v>3285000</v>
          </cell>
          <cell r="Q47">
            <v>1511000</v>
          </cell>
        </row>
        <row r="48">
          <cell r="B48" t="str">
            <v>Yohanis Sampe Pagiu</v>
          </cell>
          <cell r="C48" t="str">
            <v>awak 1</v>
          </cell>
          <cell r="D48">
            <v>29</v>
          </cell>
          <cell r="E48">
            <v>1800000</v>
          </cell>
          <cell r="F48">
            <v>450000</v>
          </cell>
          <cell r="G48">
            <v>2250000</v>
          </cell>
          <cell r="H48">
            <v>25000</v>
          </cell>
          <cell r="I48">
            <v>450000</v>
          </cell>
          <cell r="J48">
            <v>0</v>
          </cell>
          <cell r="K48">
            <v>1175000</v>
          </cell>
          <cell r="L48">
            <v>3425000</v>
          </cell>
          <cell r="M48">
            <v>22500</v>
          </cell>
          <cell r="N48">
            <v>45000</v>
          </cell>
          <cell r="O48">
            <v>22500</v>
          </cell>
          <cell r="P48">
            <v>3335000</v>
          </cell>
          <cell r="Q48">
            <v>2200000</v>
          </cell>
        </row>
        <row r="56">
          <cell r="B56" t="str">
            <v>Abd.Rahman</v>
          </cell>
          <cell r="C56" t="str">
            <v>awak 2</v>
          </cell>
          <cell r="D56">
            <v>29</v>
          </cell>
          <cell r="E56">
            <v>1860000</v>
          </cell>
          <cell r="F56">
            <v>390000</v>
          </cell>
          <cell r="G56">
            <v>2250000</v>
          </cell>
          <cell r="H56">
            <v>17000</v>
          </cell>
          <cell r="I56">
            <v>250000</v>
          </cell>
          <cell r="J56">
            <v>0</v>
          </cell>
          <cell r="K56">
            <v>743000</v>
          </cell>
          <cell r="L56">
            <v>2993000</v>
          </cell>
          <cell r="M56">
            <v>22500</v>
          </cell>
          <cell r="N56">
            <v>45000</v>
          </cell>
          <cell r="O56">
            <v>22500</v>
          </cell>
          <cell r="P56">
            <v>2903000</v>
          </cell>
          <cell r="Q56">
            <v>1338000</v>
          </cell>
        </row>
        <row r="57">
          <cell r="B57" t="str">
            <v>Agus</v>
          </cell>
          <cell r="C57" t="str">
            <v>Awak 2</v>
          </cell>
          <cell r="D57">
            <v>28</v>
          </cell>
          <cell r="E57">
            <v>1860000</v>
          </cell>
          <cell r="F57">
            <v>390000</v>
          </cell>
          <cell r="G57">
            <v>2250000</v>
          </cell>
          <cell r="H57">
            <v>17000</v>
          </cell>
          <cell r="I57">
            <v>250000</v>
          </cell>
          <cell r="J57">
            <v>0</v>
          </cell>
          <cell r="K57">
            <v>726000</v>
          </cell>
          <cell r="L57">
            <v>2976000</v>
          </cell>
          <cell r="M57">
            <v>22500</v>
          </cell>
          <cell r="N57">
            <v>45000</v>
          </cell>
          <cell r="O57">
            <v>22500</v>
          </cell>
          <cell r="P57">
            <v>2886000</v>
          </cell>
          <cell r="Q57">
            <v>1200000</v>
          </cell>
        </row>
        <row r="58">
          <cell r="B58" t="str">
            <v>Alfian Mustamin</v>
          </cell>
          <cell r="C58" t="str">
            <v>Awak 2</v>
          </cell>
          <cell r="D58">
            <v>30</v>
          </cell>
          <cell r="E58">
            <v>1860000</v>
          </cell>
          <cell r="F58">
            <v>390000</v>
          </cell>
          <cell r="G58">
            <v>2250000</v>
          </cell>
          <cell r="H58">
            <v>17000</v>
          </cell>
          <cell r="I58">
            <v>250000</v>
          </cell>
          <cell r="J58">
            <v>0</v>
          </cell>
          <cell r="K58">
            <v>760000</v>
          </cell>
          <cell r="L58">
            <v>3010000</v>
          </cell>
          <cell r="M58">
            <v>22500</v>
          </cell>
          <cell r="N58">
            <v>45000</v>
          </cell>
          <cell r="O58">
            <v>22500</v>
          </cell>
          <cell r="P58">
            <v>2920000</v>
          </cell>
          <cell r="Q58">
            <v>1200000</v>
          </cell>
        </row>
        <row r="59">
          <cell r="B59" t="str">
            <v>Arfa Muchlis</v>
          </cell>
          <cell r="C59" t="str">
            <v>Awak 2</v>
          </cell>
          <cell r="D59">
            <v>26</v>
          </cell>
          <cell r="E59">
            <v>1860000</v>
          </cell>
          <cell r="F59">
            <v>390000</v>
          </cell>
          <cell r="G59">
            <v>2250000</v>
          </cell>
          <cell r="H59">
            <v>17000</v>
          </cell>
          <cell r="I59">
            <v>250000</v>
          </cell>
          <cell r="J59">
            <v>0</v>
          </cell>
          <cell r="K59">
            <v>692000</v>
          </cell>
          <cell r="L59">
            <v>2942000</v>
          </cell>
          <cell r="M59">
            <v>22500</v>
          </cell>
          <cell r="N59">
            <v>45000</v>
          </cell>
          <cell r="O59">
            <v>22500</v>
          </cell>
          <cell r="P59">
            <v>2852000</v>
          </cell>
          <cell r="Q59">
            <v>1300000</v>
          </cell>
        </row>
        <row r="60">
          <cell r="B60" t="str">
            <v>Asrullah</v>
          </cell>
          <cell r="C60" t="str">
            <v>Awak 2</v>
          </cell>
          <cell r="D60">
            <v>27</v>
          </cell>
          <cell r="E60">
            <v>1860000</v>
          </cell>
          <cell r="F60">
            <v>390000</v>
          </cell>
          <cell r="G60">
            <v>2250000</v>
          </cell>
          <cell r="H60">
            <v>17000</v>
          </cell>
          <cell r="I60">
            <v>250000</v>
          </cell>
          <cell r="J60">
            <v>0</v>
          </cell>
          <cell r="K60">
            <v>709000</v>
          </cell>
          <cell r="L60">
            <v>2959000</v>
          </cell>
          <cell r="M60">
            <v>22500</v>
          </cell>
          <cell r="N60">
            <v>45000</v>
          </cell>
          <cell r="O60">
            <v>22500</v>
          </cell>
          <cell r="P60">
            <v>2869000</v>
          </cell>
          <cell r="Q60">
            <v>0</v>
          </cell>
        </row>
        <row r="61">
          <cell r="B61" t="str">
            <v>Baharuddin Labade</v>
          </cell>
          <cell r="C61" t="str">
            <v>Awak 2</v>
          </cell>
          <cell r="D61">
            <v>29</v>
          </cell>
          <cell r="E61">
            <v>1860000</v>
          </cell>
          <cell r="F61">
            <v>390000</v>
          </cell>
          <cell r="G61">
            <v>2250000</v>
          </cell>
          <cell r="H61">
            <v>17000</v>
          </cell>
          <cell r="I61">
            <v>250000</v>
          </cell>
          <cell r="J61">
            <v>0</v>
          </cell>
          <cell r="K61">
            <v>743000</v>
          </cell>
          <cell r="L61">
            <v>2993000</v>
          </cell>
          <cell r="M61">
            <v>22500</v>
          </cell>
          <cell r="N61">
            <v>45000</v>
          </cell>
          <cell r="O61">
            <v>22500</v>
          </cell>
          <cell r="P61">
            <v>2903000</v>
          </cell>
          <cell r="Q61">
            <v>0</v>
          </cell>
        </row>
        <row r="62">
          <cell r="B62" t="str">
            <v>Darwis Idrus</v>
          </cell>
          <cell r="C62" t="str">
            <v>Awak 2</v>
          </cell>
          <cell r="D62">
            <v>29</v>
          </cell>
          <cell r="E62">
            <v>1860000</v>
          </cell>
          <cell r="F62">
            <v>390000</v>
          </cell>
          <cell r="G62">
            <v>2250000</v>
          </cell>
          <cell r="H62">
            <v>17000</v>
          </cell>
          <cell r="I62">
            <v>250000</v>
          </cell>
          <cell r="J62">
            <v>0</v>
          </cell>
          <cell r="K62">
            <v>743000</v>
          </cell>
          <cell r="L62">
            <v>2993000</v>
          </cell>
          <cell r="M62">
            <v>22500</v>
          </cell>
          <cell r="N62">
            <v>45000</v>
          </cell>
          <cell r="O62">
            <v>22500</v>
          </cell>
          <cell r="P62">
            <v>2903000</v>
          </cell>
          <cell r="Q62">
            <v>1200000</v>
          </cell>
        </row>
        <row r="63">
          <cell r="B63" t="str">
            <v>Dedi</v>
          </cell>
          <cell r="C63" t="str">
            <v>Awak 2</v>
          </cell>
          <cell r="D63">
            <v>28</v>
          </cell>
          <cell r="E63">
            <v>1860000</v>
          </cell>
          <cell r="F63">
            <v>390000</v>
          </cell>
          <cell r="G63">
            <v>2250000</v>
          </cell>
          <cell r="H63">
            <v>17000</v>
          </cell>
          <cell r="I63">
            <v>250000</v>
          </cell>
          <cell r="J63">
            <v>0</v>
          </cell>
          <cell r="K63">
            <v>726000</v>
          </cell>
          <cell r="L63">
            <v>2976000</v>
          </cell>
          <cell r="M63">
            <v>22500</v>
          </cell>
          <cell r="N63">
            <v>45000</v>
          </cell>
          <cell r="O63">
            <v>22500</v>
          </cell>
          <cell r="P63">
            <v>2886000</v>
          </cell>
          <cell r="Q63">
            <v>1200000</v>
          </cell>
        </row>
        <row r="64">
          <cell r="B64" t="str">
            <v>Firman</v>
          </cell>
          <cell r="C64" t="str">
            <v>Awak 2</v>
          </cell>
          <cell r="D64">
            <v>31</v>
          </cell>
          <cell r="E64">
            <v>1860000</v>
          </cell>
          <cell r="F64">
            <v>390000</v>
          </cell>
          <cell r="G64">
            <v>2250000</v>
          </cell>
          <cell r="H64">
            <v>17000</v>
          </cell>
          <cell r="I64">
            <v>250000</v>
          </cell>
          <cell r="J64">
            <v>0</v>
          </cell>
          <cell r="K64">
            <v>777000</v>
          </cell>
          <cell r="L64">
            <v>3027000</v>
          </cell>
          <cell r="M64">
            <v>22500</v>
          </cell>
          <cell r="N64">
            <v>45000</v>
          </cell>
          <cell r="O64">
            <v>22500</v>
          </cell>
          <cell r="P64">
            <v>2937000</v>
          </cell>
          <cell r="Q64">
            <v>1650000</v>
          </cell>
        </row>
        <row r="65">
          <cell r="B65" t="str">
            <v>H Lallo</v>
          </cell>
          <cell r="C65" t="str">
            <v>Awak 2</v>
          </cell>
          <cell r="D65">
            <v>29</v>
          </cell>
          <cell r="E65">
            <v>1860000</v>
          </cell>
          <cell r="F65">
            <v>390000</v>
          </cell>
          <cell r="G65">
            <v>2250000</v>
          </cell>
          <cell r="H65">
            <v>17000</v>
          </cell>
          <cell r="I65">
            <v>250000</v>
          </cell>
          <cell r="J65">
            <v>0</v>
          </cell>
          <cell r="K65">
            <v>743000</v>
          </cell>
          <cell r="L65">
            <v>2993000</v>
          </cell>
          <cell r="M65">
            <v>22500</v>
          </cell>
          <cell r="N65">
            <v>45000</v>
          </cell>
          <cell r="O65">
            <v>22500</v>
          </cell>
          <cell r="P65">
            <v>2903000</v>
          </cell>
          <cell r="Q65">
            <v>1650000</v>
          </cell>
        </row>
        <row r="66">
          <cell r="B66" t="str">
            <v>Haslan Thalib</v>
          </cell>
          <cell r="C66" t="str">
            <v>Awak 2</v>
          </cell>
          <cell r="D66">
            <v>31</v>
          </cell>
          <cell r="E66">
            <v>1860000</v>
          </cell>
          <cell r="F66">
            <v>390000</v>
          </cell>
          <cell r="G66">
            <v>2250000</v>
          </cell>
          <cell r="H66">
            <v>17000</v>
          </cell>
          <cell r="I66">
            <v>250000</v>
          </cell>
          <cell r="J66">
            <v>0</v>
          </cell>
          <cell r="K66">
            <v>777000</v>
          </cell>
          <cell r="L66">
            <v>3027000</v>
          </cell>
          <cell r="M66">
            <v>22500</v>
          </cell>
          <cell r="N66">
            <v>45000</v>
          </cell>
          <cell r="O66">
            <v>22500</v>
          </cell>
          <cell r="P66">
            <v>2937000</v>
          </cell>
          <cell r="Q66">
            <v>0</v>
          </cell>
        </row>
        <row r="67">
          <cell r="B67" t="str">
            <v>Irfan</v>
          </cell>
          <cell r="C67" t="str">
            <v>Awak 2</v>
          </cell>
          <cell r="D67">
            <v>26</v>
          </cell>
          <cell r="E67">
            <v>1860000</v>
          </cell>
          <cell r="F67">
            <v>390000</v>
          </cell>
          <cell r="G67">
            <v>2250000</v>
          </cell>
          <cell r="H67">
            <v>17000</v>
          </cell>
          <cell r="I67">
            <v>250000</v>
          </cell>
          <cell r="J67">
            <v>0</v>
          </cell>
          <cell r="K67">
            <v>692000</v>
          </cell>
          <cell r="L67">
            <v>2942000</v>
          </cell>
          <cell r="M67">
            <v>22500</v>
          </cell>
          <cell r="N67">
            <v>45000</v>
          </cell>
          <cell r="O67">
            <v>22500</v>
          </cell>
          <cell r="P67">
            <v>2852000</v>
          </cell>
          <cell r="Q67">
            <v>1500000</v>
          </cell>
        </row>
        <row r="68">
          <cell r="B68" t="str">
            <v>Markus Reynsus</v>
          </cell>
          <cell r="C68" t="str">
            <v>Awak 2</v>
          </cell>
          <cell r="D68">
            <v>29</v>
          </cell>
          <cell r="E68">
            <v>1860000</v>
          </cell>
          <cell r="F68">
            <v>390000</v>
          </cell>
          <cell r="G68">
            <v>2250000</v>
          </cell>
          <cell r="H68">
            <v>17000</v>
          </cell>
          <cell r="I68">
            <v>250000</v>
          </cell>
          <cell r="J68">
            <v>0</v>
          </cell>
          <cell r="K68">
            <v>743000</v>
          </cell>
          <cell r="L68">
            <v>2993000</v>
          </cell>
          <cell r="M68">
            <v>22500</v>
          </cell>
          <cell r="N68">
            <v>45000</v>
          </cell>
          <cell r="O68">
            <v>22500</v>
          </cell>
          <cell r="P68">
            <v>2903000</v>
          </cell>
          <cell r="Q68">
            <v>0</v>
          </cell>
        </row>
        <row r="69">
          <cell r="B69" t="str">
            <v>Muh. Arsal</v>
          </cell>
          <cell r="C69" t="str">
            <v>Awak 2</v>
          </cell>
          <cell r="D69">
            <v>29</v>
          </cell>
          <cell r="E69">
            <v>1860000</v>
          </cell>
          <cell r="F69">
            <v>390000</v>
          </cell>
          <cell r="G69">
            <v>2250000</v>
          </cell>
          <cell r="H69">
            <v>17000</v>
          </cell>
          <cell r="I69">
            <v>250000</v>
          </cell>
          <cell r="J69">
            <v>0</v>
          </cell>
          <cell r="K69">
            <v>743000</v>
          </cell>
          <cell r="L69">
            <v>2993000</v>
          </cell>
          <cell r="M69">
            <v>22500</v>
          </cell>
          <cell r="N69">
            <v>45000</v>
          </cell>
          <cell r="O69">
            <v>22500</v>
          </cell>
          <cell r="P69">
            <v>2903000</v>
          </cell>
          <cell r="Q69">
            <v>1200000</v>
          </cell>
        </row>
        <row r="70">
          <cell r="B70" t="str">
            <v>Muh.Said</v>
          </cell>
          <cell r="C70" t="str">
            <v>Awak 2</v>
          </cell>
          <cell r="D70">
            <v>28</v>
          </cell>
          <cell r="E70">
            <v>1860000</v>
          </cell>
          <cell r="F70">
            <v>390000</v>
          </cell>
          <cell r="G70">
            <v>2250000</v>
          </cell>
          <cell r="H70">
            <v>17000</v>
          </cell>
          <cell r="I70">
            <v>250000</v>
          </cell>
          <cell r="J70">
            <v>0</v>
          </cell>
          <cell r="K70">
            <v>726000</v>
          </cell>
          <cell r="L70">
            <v>2976000</v>
          </cell>
          <cell r="M70">
            <v>22500</v>
          </cell>
          <cell r="N70">
            <v>45000</v>
          </cell>
          <cell r="O70">
            <v>22500</v>
          </cell>
          <cell r="P70">
            <v>2886000</v>
          </cell>
          <cell r="Q70">
            <v>0</v>
          </cell>
        </row>
        <row r="71">
          <cell r="B71" t="str">
            <v xml:space="preserve">Muh.Tang </v>
          </cell>
          <cell r="C71" t="str">
            <v>Awak 2</v>
          </cell>
          <cell r="D71">
            <v>28</v>
          </cell>
          <cell r="E71">
            <v>1860000</v>
          </cell>
          <cell r="F71">
            <v>390000</v>
          </cell>
          <cell r="G71">
            <v>2250000</v>
          </cell>
          <cell r="H71">
            <v>17000</v>
          </cell>
          <cell r="I71">
            <v>250000</v>
          </cell>
          <cell r="J71">
            <v>0</v>
          </cell>
          <cell r="K71">
            <v>726000</v>
          </cell>
          <cell r="L71">
            <v>2976000</v>
          </cell>
          <cell r="M71">
            <v>22500</v>
          </cell>
          <cell r="N71">
            <v>45000</v>
          </cell>
          <cell r="O71">
            <v>22500</v>
          </cell>
          <cell r="P71">
            <v>2886000</v>
          </cell>
          <cell r="Q71">
            <v>0</v>
          </cell>
        </row>
        <row r="72">
          <cell r="B72" t="str">
            <v xml:space="preserve">Rezki Baharuddin </v>
          </cell>
          <cell r="C72" t="str">
            <v>Awak 2</v>
          </cell>
          <cell r="D72">
            <v>27</v>
          </cell>
          <cell r="E72">
            <v>1860000</v>
          </cell>
          <cell r="F72">
            <v>390000</v>
          </cell>
          <cell r="G72">
            <v>2250000</v>
          </cell>
          <cell r="H72">
            <v>17000</v>
          </cell>
          <cell r="I72">
            <v>250000</v>
          </cell>
          <cell r="J72">
            <v>0</v>
          </cell>
          <cell r="K72">
            <v>709000</v>
          </cell>
          <cell r="L72">
            <v>2959000</v>
          </cell>
          <cell r="M72">
            <v>22500</v>
          </cell>
          <cell r="N72">
            <v>45000</v>
          </cell>
          <cell r="O72">
            <v>22500</v>
          </cell>
          <cell r="P72">
            <v>2869000</v>
          </cell>
          <cell r="Q72">
            <v>1200000</v>
          </cell>
        </row>
        <row r="73">
          <cell r="B73" t="str">
            <v xml:space="preserve">Safaruddin </v>
          </cell>
          <cell r="C73" t="str">
            <v>Awak 2</v>
          </cell>
          <cell r="D73">
            <v>31</v>
          </cell>
          <cell r="E73">
            <v>1860000</v>
          </cell>
          <cell r="F73">
            <v>390000</v>
          </cell>
          <cell r="G73">
            <v>2250000</v>
          </cell>
          <cell r="H73">
            <v>17000</v>
          </cell>
          <cell r="I73">
            <v>250000</v>
          </cell>
          <cell r="J73">
            <v>0</v>
          </cell>
          <cell r="K73">
            <v>777000</v>
          </cell>
          <cell r="L73">
            <v>3027000</v>
          </cell>
          <cell r="M73">
            <v>22500</v>
          </cell>
          <cell r="N73">
            <v>45000</v>
          </cell>
          <cell r="O73">
            <v>22500</v>
          </cell>
          <cell r="P73">
            <v>2937000</v>
          </cell>
          <cell r="Q73">
            <v>1200000</v>
          </cell>
        </row>
        <row r="74">
          <cell r="B74" t="str">
            <v>Usman Thalib</v>
          </cell>
          <cell r="C74" t="str">
            <v>Awak 2</v>
          </cell>
          <cell r="D74">
            <v>30</v>
          </cell>
          <cell r="E74">
            <v>1860000</v>
          </cell>
          <cell r="F74">
            <v>390000</v>
          </cell>
          <cell r="G74">
            <v>2250000</v>
          </cell>
          <cell r="H74">
            <v>17000</v>
          </cell>
          <cell r="I74">
            <v>250000</v>
          </cell>
          <cell r="J74">
            <v>0</v>
          </cell>
          <cell r="K74">
            <v>760000</v>
          </cell>
          <cell r="L74">
            <v>3010000</v>
          </cell>
          <cell r="M74">
            <v>22500</v>
          </cell>
          <cell r="N74">
            <v>45000</v>
          </cell>
          <cell r="O74">
            <v>22500</v>
          </cell>
          <cell r="P74">
            <v>2920000</v>
          </cell>
          <cell r="Q74">
            <v>1516000</v>
          </cell>
        </row>
        <row r="75">
          <cell r="B75" t="str">
            <v>Yanto</v>
          </cell>
          <cell r="C75" t="str">
            <v>Awak 2</v>
          </cell>
          <cell r="D75">
            <v>28</v>
          </cell>
          <cell r="E75">
            <v>1860000</v>
          </cell>
          <cell r="F75">
            <v>390000</v>
          </cell>
          <cell r="G75">
            <v>2250000</v>
          </cell>
          <cell r="H75">
            <v>17000</v>
          </cell>
          <cell r="I75">
            <v>250000</v>
          </cell>
          <cell r="J75">
            <v>0</v>
          </cell>
          <cell r="K75">
            <v>726000</v>
          </cell>
          <cell r="L75">
            <v>2976000</v>
          </cell>
          <cell r="M75">
            <v>22500</v>
          </cell>
          <cell r="N75">
            <v>45000</v>
          </cell>
          <cell r="O75">
            <v>22500</v>
          </cell>
          <cell r="P75">
            <v>2886000</v>
          </cell>
          <cell r="Q75">
            <v>2200000</v>
          </cell>
        </row>
        <row r="76">
          <cell r="B76" t="str">
            <v>Yusril Rajiman</v>
          </cell>
          <cell r="C76" t="str">
            <v>Awak 2</v>
          </cell>
          <cell r="D76">
            <v>29</v>
          </cell>
          <cell r="E76">
            <v>1860000</v>
          </cell>
          <cell r="F76">
            <v>390000</v>
          </cell>
          <cell r="G76">
            <v>2250000</v>
          </cell>
          <cell r="H76">
            <v>17000</v>
          </cell>
          <cell r="I76">
            <v>250000</v>
          </cell>
          <cell r="J76">
            <v>0</v>
          </cell>
          <cell r="K76">
            <v>743000</v>
          </cell>
          <cell r="L76">
            <v>2993000</v>
          </cell>
          <cell r="M76">
            <v>22500</v>
          </cell>
          <cell r="N76">
            <v>45000</v>
          </cell>
          <cell r="O76">
            <v>22500</v>
          </cell>
          <cell r="P76">
            <v>2903000</v>
          </cell>
          <cell r="Q76">
            <v>1200000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OPO"/>
    </sheetNames>
    <sheetDataSet>
      <sheetData sheetId="0">
        <row r="10">
          <cell r="B10" t="str">
            <v>Andika Muharram</v>
          </cell>
          <cell r="C10" t="str">
            <v>Dispatcher</v>
          </cell>
          <cell r="D10">
            <v>31</v>
          </cell>
          <cell r="E10">
            <v>1800000</v>
          </cell>
          <cell r="F10">
            <v>450000</v>
          </cell>
          <cell r="G10">
            <v>2250000</v>
          </cell>
          <cell r="H10">
            <v>30000</v>
          </cell>
          <cell r="I10">
            <v>500000</v>
          </cell>
          <cell r="J10">
            <v>100000</v>
          </cell>
          <cell r="K10">
            <v>1530000</v>
          </cell>
          <cell r="L10">
            <v>3780000</v>
          </cell>
          <cell r="M10">
            <v>22500</v>
          </cell>
          <cell r="N10">
            <v>45000</v>
          </cell>
          <cell r="O10">
            <v>22500</v>
          </cell>
          <cell r="P10">
            <v>3690000</v>
          </cell>
          <cell r="Q10">
            <v>0</v>
          </cell>
          <cell r="R10">
            <v>3690000</v>
          </cell>
          <cell r="S10" t="str">
            <v>1700000597520</v>
          </cell>
        </row>
        <row r="11">
          <cell r="B11" t="str">
            <v>Bachtiar samad</v>
          </cell>
          <cell r="C11" t="str">
            <v>Pws Adm Umum/Adm.Keu</v>
          </cell>
          <cell r="D11">
            <v>30</v>
          </cell>
          <cell r="E11">
            <v>1800000</v>
          </cell>
          <cell r="F11">
            <v>450000</v>
          </cell>
          <cell r="G11">
            <v>2250000</v>
          </cell>
          <cell r="H11">
            <v>30000</v>
          </cell>
          <cell r="I11">
            <v>500000</v>
          </cell>
          <cell r="J11">
            <v>250000</v>
          </cell>
          <cell r="K11">
            <v>1650000</v>
          </cell>
          <cell r="L11">
            <v>3900000</v>
          </cell>
          <cell r="M11">
            <v>22500</v>
          </cell>
          <cell r="N11">
            <v>45000</v>
          </cell>
          <cell r="O11">
            <v>22500</v>
          </cell>
          <cell r="P11">
            <v>3810000</v>
          </cell>
          <cell r="Q11">
            <v>0</v>
          </cell>
          <cell r="R11">
            <v>3810000</v>
          </cell>
          <cell r="S11" t="str">
            <v>1700000597074</v>
          </cell>
        </row>
        <row r="12">
          <cell r="B12" t="str">
            <v>Kiki Rezky Ekawulandari</v>
          </cell>
          <cell r="C12" t="str">
            <v>Tenaga Medis</v>
          </cell>
          <cell r="D12">
            <v>25</v>
          </cell>
          <cell r="E12">
            <v>1800000</v>
          </cell>
          <cell r="F12">
            <v>450000</v>
          </cell>
          <cell r="G12">
            <v>2250000</v>
          </cell>
          <cell r="H12">
            <v>30000</v>
          </cell>
          <cell r="I12">
            <v>500000</v>
          </cell>
          <cell r="J12">
            <v>100000</v>
          </cell>
          <cell r="K12">
            <v>1350000</v>
          </cell>
          <cell r="L12">
            <v>3600000</v>
          </cell>
          <cell r="M12">
            <v>22500</v>
          </cell>
          <cell r="N12">
            <v>45000</v>
          </cell>
          <cell r="O12">
            <v>0</v>
          </cell>
          <cell r="P12">
            <v>3532500</v>
          </cell>
          <cell r="Q12">
            <v>0</v>
          </cell>
          <cell r="R12">
            <v>3532500</v>
          </cell>
          <cell r="S12" t="str">
            <v>1700000479224</v>
          </cell>
        </row>
        <row r="13">
          <cell r="B13" t="str">
            <v>Penina Lagarinda</v>
          </cell>
          <cell r="C13" t="str">
            <v>Adm Mekanik</v>
          </cell>
          <cell r="D13">
            <v>20</v>
          </cell>
          <cell r="E13">
            <v>1800000</v>
          </cell>
          <cell r="F13">
            <v>450000</v>
          </cell>
          <cell r="G13">
            <v>2250000</v>
          </cell>
          <cell r="H13">
            <v>30000</v>
          </cell>
          <cell r="I13">
            <v>500000</v>
          </cell>
          <cell r="J13">
            <v>100000</v>
          </cell>
          <cell r="K13">
            <v>1200000</v>
          </cell>
          <cell r="L13">
            <v>3450000</v>
          </cell>
          <cell r="M13">
            <v>22500</v>
          </cell>
          <cell r="N13">
            <v>45000</v>
          </cell>
          <cell r="O13">
            <v>22500</v>
          </cell>
          <cell r="P13">
            <v>3360000</v>
          </cell>
          <cell r="Q13">
            <v>0</v>
          </cell>
          <cell r="R13">
            <v>3360000</v>
          </cell>
          <cell r="S13" t="str">
            <v>1520006650382</v>
          </cell>
        </row>
        <row r="14">
          <cell r="B14" t="str">
            <v>Suhari</v>
          </cell>
          <cell r="C14" t="str">
            <v>Mekanik</v>
          </cell>
          <cell r="D14">
            <v>31</v>
          </cell>
          <cell r="E14">
            <v>1800000</v>
          </cell>
          <cell r="F14">
            <v>450000</v>
          </cell>
          <cell r="G14">
            <v>2250000</v>
          </cell>
          <cell r="H14">
            <v>30000</v>
          </cell>
          <cell r="I14">
            <v>500000</v>
          </cell>
          <cell r="J14">
            <v>100000</v>
          </cell>
          <cell r="K14">
            <v>1530000</v>
          </cell>
          <cell r="L14">
            <v>3780000</v>
          </cell>
          <cell r="M14">
            <v>22500</v>
          </cell>
          <cell r="N14">
            <v>45000</v>
          </cell>
          <cell r="O14">
            <v>22500</v>
          </cell>
          <cell r="P14">
            <v>3690000</v>
          </cell>
          <cell r="Q14">
            <v>0</v>
          </cell>
          <cell r="R14">
            <v>3690000</v>
          </cell>
          <cell r="S14" t="str">
            <v>1700000597512</v>
          </cell>
        </row>
        <row r="15">
          <cell r="B15" t="str">
            <v>Sulistiadi Syarif</v>
          </cell>
          <cell r="C15" t="str">
            <v>Ast QQ</v>
          </cell>
          <cell r="D15">
            <v>28</v>
          </cell>
          <cell r="E15">
            <v>1800000</v>
          </cell>
          <cell r="F15">
            <v>450000</v>
          </cell>
          <cell r="G15">
            <v>2250000</v>
          </cell>
          <cell r="H15">
            <v>30000</v>
          </cell>
          <cell r="I15">
            <v>500000</v>
          </cell>
          <cell r="J15">
            <v>100000</v>
          </cell>
          <cell r="K15">
            <v>1440000</v>
          </cell>
          <cell r="L15">
            <v>3690000</v>
          </cell>
          <cell r="M15">
            <v>22500</v>
          </cell>
          <cell r="N15">
            <v>45000</v>
          </cell>
          <cell r="O15">
            <v>22500</v>
          </cell>
          <cell r="P15">
            <v>3600000</v>
          </cell>
          <cell r="Q15">
            <v>0</v>
          </cell>
          <cell r="R15">
            <v>3600000</v>
          </cell>
          <cell r="S15" t="str">
            <v>1700000597470</v>
          </cell>
        </row>
        <row r="16">
          <cell r="B16" t="str">
            <v>Syaifuddin Abdullah</v>
          </cell>
          <cell r="C16" t="str">
            <v xml:space="preserve">HSSE </v>
          </cell>
          <cell r="D16">
            <v>31</v>
          </cell>
          <cell r="E16">
            <v>1800000</v>
          </cell>
          <cell r="F16">
            <v>450000</v>
          </cell>
          <cell r="G16">
            <v>2250000</v>
          </cell>
          <cell r="H16">
            <v>30000</v>
          </cell>
          <cell r="I16">
            <v>500000</v>
          </cell>
          <cell r="J16">
            <v>250000</v>
          </cell>
          <cell r="K16">
            <v>1680000</v>
          </cell>
          <cell r="L16">
            <v>3930000</v>
          </cell>
          <cell r="M16">
            <v>22500</v>
          </cell>
          <cell r="N16">
            <v>45000</v>
          </cell>
          <cell r="O16">
            <v>22500</v>
          </cell>
          <cell r="P16">
            <v>3840000</v>
          </cell>
          <cell r="Q16">
            <v>330000</v>
          </cell>
          <cell r="R16">
            <v>3510000</v>
          </cell>
          <cell r="S16" t="str">
            <v>1700000597538</v>
          </cell>
        </row>
        <row r="17">
          <cell r="B17" t="str">
            <v>Waliantono Hamzah</v>
          </cell>
          <cell r="C17" t="str">
            <v>PWS. OPS</v>
          </cell>
          <cell r="D17">
            <v>24</v>
          </cell>
          <cell r="E17">
            <v>1800000</v>
          </cell>
          <cell r="F17">
            <v>450000</v>
          </cell>
          <cell r="G17">
            <v>2250000</v>
          </cell>
          <cell r="H17">
            <v>40000</v>
          </cell>
          <cell r="I17">
            <v>500000</v>
          </cell>
          <cell r="J17">
            <v>500000</v>
          </cell>
          <cell r="K17">
            <v>1960000</v>
          </cell>
          <cell r="L17">
            <v>4210000</v>
          </cell>
          <cell r="M17">
            <v>22500</v>
          </cell>
          <cell r="N17">
            <v>45000</v>
          </cell>
          <cell r="O17">
            <v>22500</v>
          </cell>
          <cell r="P17">
            <v>4120000</v>
          </cell>
          <cell r="Q17">
            <v>0</v>
          </cell>
          <cell r="R17">
            <v>4120000</v>
          </cell>
          <cell r="S17" t="str">
            <v>1520006650432</v>
          </cell>
        </row>
        <row r="18">
          <cell r="B18" t="str">
            <v>Saimuddin Dg. Ngalle</v>
          </cell>
          <cell r="C18" t="str">
            <v>Pws. Lapangan</v>
          </cell>
          <cell r="D18">
            <v>30</v>
          </cell>
          <cell r="E18">
            <v>2306000</v>
          </cell>
          <cell r="F18">
            <v>310000</v>
          </cell>
          <cell r="G18">
            <v>2616000</v>
          </cell>
          <cell r="H18">
            <v>10000</v>
          </cell>
          <cell r="I18">
            <v>700000</v>
          </cell>
          <cell r="J18">
            <v>100000</v>
          </cell>
          <cell r="K18">
            <v>1100000</v>
          </cell>
          <cell r="L18">
            <v>3716000</v>
          </cell>
          <cell r="M18">
            <v>26160</v>
          </cell>
          <cell r="N18">
            <v>52320</v>
          </cell>
          <cell r="O18">
            <v>26160</v>
          </cell>
          <cell r="P18">
            <v>3611360</v>
          </cell>
          <cell r="Q18">
            <v>0</v>
          </cell>
          <cell r="R18">
            <v>3611360</v>
          </cell>
          <cell r="S18" t="str">
            <v>1520014257329</v>
          </cell>
        </row>
        <row r="19">
          <cell r="B19">
            <v>0</v>
          </cell>
          <cell r="C19" t="str">
            <v>HRD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6">
          <cell r="B26" t="str">
            <v>Abd.Chaerun</v>
          </cell>
          <cell r="C26" t="str">
            <v>awak 1</v>
          </cell>
          <cell r="D26">
            <v>27</v>
          </cell>
          <cell r="E26">
            <v>1800000</v>
          </cell>
          <cell r="F26">
            <v>450000</v>
          </cell>
          <cell r="G26">
            <v>2250000</v>
          </cell>
          <cell r="H26">
            <v>25000</v>
          </cell>
          <cell r="I26">
            <v>450000</v>
          </cell>
          <cell r="J26">
            <v>0</v>
          </cell>
          <cell r="K26">
            <v>1125000</v>
          </cell>
          <cell r="L26">
            <v>3375000</v>
          </cell>
          <cell r="M26">
            <v>22500</v>
          </cell>
          <cell r="N26">
            <v>45000</v>
          </cell>
          <cell r="O26">
            <v>22500</v>
          </cell>
          <cell r="P26">
            <v>3285000</v>
          </cell>
          <cell r="Q26">
            <v>2350000</v>
          </cell>
          <cell r="R26">
            <v>935000</v>
          </cell>
          <cell r="S26" t="str">
            <v>1700000625735</v>
          </cell>
        </row>
        <row r="27">
          <cell r="B27" t="str">
            <v>Abd.Rahman  Saleh</v>
          </cell>
          <cell r="C27" t="str">
            <v>awak 1</v>
          </cell>
          <cell r="D27">
            <v>23</v>
          </cell>
          <cell r="E27">
            <v>1800000</v>
          </cell>
          <cell r="F27">
            <v>450000</v>
          </cell>
          <cell r="G27">
            <v>2250000</v>
          </cell>
          <cell r="H27">
            <v>25000</v>
          </cell>
          <cell r="I27">
            <v>450000</v>
          </cell>
          <cell r="J27">
            <v>0</v>
          </cell>
          <cell r="K27">
            <v>1025000</v>
          </cell>
          <cell r="L27">
            <v>3275000</v>
          </cell>
          <cell r="M27">
            <v>22500</v>
          </cell>
          <cell r="N27">
            <v>45000</v>
          </cell>
          <cell r="O27">
            <v>22500</v>
          </cell>
          <cell r="P27">
            <v>3185000</v>
          </cell>
          <cell r="Q27">
            <v>0</v>
          </cell>
          <cell r="R27">
            <v>3185000</v>
          </cell>
          <cell r="S27" t="str">
            <v>1700000625123</v>
          </cell>
        </row>
        <row r="28">
          <cell r="B28" t="str">
            <v>Alla</v>
          </cell>
          <cell r="C28" t="str">
            <v>awak 1</v>
          </cell>
          <cell r="D28">
            <v>27</v>
          </cell>
          <cell r="E28">
            <v>1800000</v>
          </cell>
          <cell r="F28">
            <v>450000</v>
          </cell>
          <cell r="G28">
            <v>2250000</v>
          </cell>
          <cell r="H28">
            <v>25000</v>
          </cell>
          <cell r="I28">
            <v>450000</v>
          </cell>
          <cell r="J28">
            <v>0</v>
          </cell>
          <cell r="K28">
            <v>1125000</v>
          </cell>
          <cell r="L28">
            <v>3375000</v>
          </cell>
          <cell r="M28">
            <v>22500</v>
          </cell>
          <cell r="N28">
            <v>45000</v>
          </cell>
          <cell r="O28">
            <v>22500</v>
          </cell>
          <cell r="P28">
            <v>3285000</v>
          </cell>
          <cell r="Q28">
            <v>1800000</v>
          </cell>
          <cell r="R28">
            <v>1485000</v>
          </cell>
          <cell r="S28" t="str">
            <v>1700000626170</v>
          </cell>
        </row>
        <row r="29">
          <cell r="B29" t="str">
            <v>Amiruddin Umar</v>
          </cell>
          <cell r="C29" t="str">
            <v>awak 1</v>
          </cell>
          <cell r="D29">
            <v>25</v>
          </cell>
          <cell r="E29">
            <v>1800000</v>
          </cell>
          <cell r="F29">
            <v>450000</v>
          </cell>
          <cell r="G29">
            <v>2250000</v>
          </cell>
          <cell r="H29">
            <v>25000</v>
          </cell>
          <cell r="I29">
            <v>450000</v>
          </cell>
          <cell r="J29">
            <v>0</v>
          </cell>
          <cell r="K29">
            <v>1075000</v>
          </cell>
          <cell r="L29">
            <v>3325000</v>
          </cell>
          <cell r="M29">
            <v>22500</v>
          </cell>
          <cell r="N29">
            <v>45000</v>
          </cell>
          <cell r="O29">
            <v>22500</v>
          </cell>
          <cell r="P29">
            <v>3235000</v>
          </cell>
          <cell r="Q29">
            <v>1500000</v>
          </cell>
          <cell r="R29">
            <v>1735000</v>
          </cell>
          <cell r="S29" t="str">
            <v>1700000608350</v>
          </cell>
        </row>
        <row r="30">
          <cell r="B30" t="str">
            <v>Amiruddin Wasana</v>
          </cell>
          <cell r="C30" t="str">
            <v>awak 1</v>
          </cell>
          <cell r="D30">
            <v>20</v>
          </cell>
          <cell r="E30">
            <v>1800000</v>
          </cell>
          <cell r="F30">
            <v>450000</v>
          </cell>
          <cell r="G30">
            <v>2250000</v>
          </cell>
          <cell r="H30">
            <v>25000</v>
          </cell>
          <cell r="I30">
            <v>450000</v>
          </cell>
          <cell r="J30">
            <v>0</v>
          </cell>
          <cell r="K30">
            <v>950000</v>
          </cell>
          <cell r="L30">
            <v>3200000</v>
          </cell>
          <cell r="M30">
            <v>22500</v>
          </cell>
          <cell r="N30">
            <v>45000</v>
          </cell>
          <cell r="O30">
            <v>22500</v>
          </cell>
          <cell r="P30">
            <v>3110000</v>
          </cell>
          <cell r="Q30">
            <v>1200000</v>
          </cell>
          <cell r="R30">
            <v>1910000</v>
          </cell>
          <cell r="S30" t="str">
            <v>1700000627335</v>
          </cell>
        </row>
        <row r="31">
          <cell r="B31" t="str">
            <v>Arfan</v>
          </cell>
          <cell r="C31" t="str">
            <v>awak 1</v>
          </cell>
          <cell r="D31">
            <v>22</v>
          </cell>
          <cell r="E31">
            <v>1800000</v>
          </cell>
          <cell r="F31">
            <v>450000</v>
          </cell>
          <cell r="G31">
            <v>2250000</v>
          </cell>
          <cell r="H31">
            <v>25000</v>
          </cell>
          <cell r="I31">
            <v>450000</v>
          </cell>
          <cell r="J31">
            <v>0</v>
          </cell>
          <cell r="K31">
            <v>1000000</v>
          </cell>
          <cell r="L31">
            <v>3250000</v>
          </cell>
          <cell r="M31">
            <v>22500</v>
          </cell>
          <cell r="N31">
            <v>45000</v>
          </cell>
          <cell r="O31">
            <v>22500</v>
          </cell>
          <cell r="P31">
            <v>3160000</v>
          </cell>
          <cell r="Q31">
            <v>900000</v>
          </cell>
          <cell r="R31">
            <v>2260000</v>
          </cell>
          <cell r="S31" t="str">
            <v>1700000619308</v>
          </cell>
        </row>
        <row r="32">
          <cell r="B32" t="str">
            <v>Aris Mustamin</v>
          </cell>
          <cell r="C32" t="str">
            <v>awak 1</v>
          </cell>
          <cell r="D32">
            <v>27</v>
          </cell>
          <cell r="E32">
            <v>1800000</v>
          </cell>
          <cell r="F32">
            <v>450000</v>
          </cell>
          <cell r="G32">
            <v>2250000</v>
          </cell>
          <cell r="H32">
            <v>25000</v>
          </cell>
          <cell r="I32">
            <v>450000</v>
          </cell>
          <cell r="J32">
            <v>0</v>
          </cell>
          <cell r="K32">
            <v>1125000</v>
          </cell>
          <cell r="L32">
            <v>3375000</v>
          </cell>
          <cell r="M32">
            <v>22500</v>
          </cell>
          <cell r="N32">
            <v>45000</v>
          </cell>
          <cell r="O32">
            <v>22500</v>
          </cell>
          <cell r="P32">
            <v>3285000</v>
          </cell>
          <cell r="Q32">
            <v>1200000</v>
          </cell>
          <cell r="R32">
            <v>2085000</v>
          </cell>
          <cell r="S32" t="str">
            <v>1700000624142</v>
          </cell>
        </row>
        <row r="33">
          <cell r="B33" t="str">
            <v>Aswar Ambo</v>
          </cell>
          <cell r="C33" t="str">
            <v>awak 1</v>
          </cell>
          <cell r="D33">
            <v>23</v>
          </cell>
          <cell r="E33">
            <v>1800000</v>
          </cell>
          <cell r="F33">
            <v>450000</v>
          </cell>
          <cell r="G33">
            <v>2250000</v>
          </cell>
          <cell r="H33">
            <v>25000</v>
          </cell>
          <cell r="I33">
            <v>450000</v>
          </cell>
          <cell r="J33">
            <v>0</v>
          </cell>
          <cell r="K33">
            <v>1025000</v>
          </cell>
          <cell r="L33">
            <v>3275000</v>
          </cell>
          <cell r="M33">
            <v>22500</v>
          </cell>
          <cell r="N33">
            <v>45000</v>
          </cell>
          <cell r="O33">
            <v>22500</v>
          </cell>
          <cell r="P33">
            <v>3185000</v>
          </cell>
          <cell r="Q33">
            <v>2100000</v>
          </cell>
          <cell r="R33">
            <v>1085000</v>
          </cell>
          <cell r="S33" t="str">
            <v>1700000620181</v>
          </cell>
        </row>
        <row r="34">
          <cell r="B34" t="str">
            <v>Baharuddin Daud</v>
          </cell>
          <cell r="C34" t="str">
            <v>awak 1</v>
          </cell>
          <cell r="D34">
            <v>29</v>
          </cell>
          <cell r="E34">
            <v>1800000</v>
          </cell>
          <cell r="F34">
            <v>450000</v>
          </cell>
          <cell r="G34">
            <v>2250000</v>
          </cell>
          <cell r="H34">
            <v>25000</v>
          </cell>
          <cell r="I34">
            <v>450000</v>
          </cell>
          <cell r="J34">
            <v>0</v>
          </cell>
          <cell r="K34">
            <v>1175000</v>
          </cell>
          <cell r="L34">
            <v>3425000</v>
          </cell>
          <cell r="M34">
            <v>22500</v>
          </cell>
          <cell r="N34">
            <v>45000</v>
          </cell>
          <cell r="O34">
            <v>22500</v>
          </cell>
          <cell r="P34">
            <v>3335000</v>
          </cell>
          <cell r="Q34">
            <v>1200000</v>
          </cell>
          <cell r="R34">
            <v>2135000</v>
          </cell>
          <cell r="S34" t="str">
            <v>1700000619993</v>
          </cell>
        </row>
        <row r="35">
          <cell r="B35" t="str">
            <v>Irwan Santa</v>
          </cell>
          <cell r="C35" t="str">
            <v>awak 1</v>
          </cell>
          <cell r="D35">
            <v>25</v>
          </cell>
          <cell r="E35">
            <v>1800000</v>
          </cell>
          <cell r="F35">
            <v>450000</v>
          </cell>
          <cell r="G35">
            <v>2250000</v>
          </cell>
          <cell r="H35">
            <v>25000</v>
          </cell>
          <cell r="I35">
            <v>450000</v>
          </cell>
          <cell r="J35">
            <v>0</v>
          </cell>
          <cell r="K35">
            <v>1075000</v>
          </cell>
          <cell r="L35">
            <v>3325000</v>
          </cell>
          <cell r="M35">
            <v>22500</v>
          </cell>
          <cell r="N35">
            <v>45000</v>
          </cell>
          <cell r="O35">
            <v>22500</v>
          </cell>
          <cell r="P35">
            <v>3235000</v>
          </cell>
          <cell r="Q35">
            <v>1500000</v>
          </cell>
          <cell r="R35">
            <v>1735000</v>
          </cell>
          <cell r="S35" t="str">
            <v>1700000608855</v>
          </cell>
        </row>
        <row r="36">
          <cell r="B36" t="str">
            <v>M. Anas Umar</v>
          </cell>
          <cell r="C36" t="str">
            <v>awak 1</v>
          </cell>
          <cell r="D36">
            <v>25</v>
          </cell>
          <cell r="E36">
            <v>1800000</v>
          </cell>
          <cell r="F36">
            <v>450000</v>
          </cell>
          <cell r="G36">
            <v>2250000</v>
          </cell>
          <cell r="H36">
            <v>25000</v>
          </cell>
          <cell r="I36">
            <v>450000</v>
          </cell>
          <cell r="J36">
            <v>0</v>
          </cell>
          <cell r="K36">
            <v>1075000</v>
          </cell>
          <cell r="L36">
            <v>3325000</v>
          </cell>
          <cell r="M36">
            <v>22500</v>
          </cell>
          <cell r="N36">
            <v>45000</v>
          </cell>
          <cell r="O36">
            <v>22500</v>
          </cell>
          <cell r="P36">
            <v>3235000</v>
          </cell>
          <cell r="Q36">
            <v>1200000</v>
          </cell>
          <cell r="R36">
            <v>2035000</v>
          </cell>
          <cell r="S36" t="str">
            <v>1700000608210</v>
          </cell>
        </row>
        <row r="37">
          <cell r="B37" t="str">
            <v>Muchtar Lubis</v>
          </cell>
          <cell r="C37" t="str">
            <v>awak 1</v>
          </cell>
          <cell r="D37">
            <v>30</v>
          </cell>
          <cell r="E37">
            <v>1800000</v>
          </cell>
          <cell r="F37">
            <v>450000</v>
          </cell>
          <cell r="G37">
            <v>2250000</v>
          </cell>
          <cell r="H37">
            <v>25000</v>
          </cell>
          <cell r="I37">
            <v>450000</v>
          </cell>
          <cell r="J37">
            <v>0</v>
          </cell>
          <cell r="K37">
            <v>1200000</v>
          </cell>
          <cell r="L37">
            <v>3450000</v>
          </cell>
          <cell r="M37">
            <v>22500</v>
          </cell>
          <cell r="N37">
            <v>45000</v>
          </cell>
          <cell r="O37">
            <v>22500</v>
          </cell>
          <cell r="P37">
            <v>3360000</v>
          </cell>
          <cell r="Q37">
            <v>0</v>
          </cell>
          <cell r="R37">
            <v>3360000</v>
          </cell>
          <cell r="S37" t="str">
            <v>1700000608277</v>
          </cell>
        </row>
        <row r="38">
          <cell r="B38" t="str">
            <v>Muh. Ali Muchtar</v>
          </cell>
          <cell r="C38" t="str">
            <v>awak 1</v>
          </cell>
          <cell r="D38">
            <v>22</v>
          </cell>
          <cell r="E38">
            <v>1800000</v>
          </cell>
          <cell r="F38">
            <v>450000</v>
          </cell>
          <cell r="G38">
            <v>2250000</v>
          </cell>
          <cell r="H38">
            <v>25000</v>
          </cell>
          <cell r="I38">
            <v>450000</v>
          </cell>
          <cell r="J38">
            <v>0</v>
          </cell>
          <cell r="K38">
            <v>1000000</v>
          </cell>
          <cell r="L38">
            <v>3250000</v>
          </cell>
          <cell r="M38">
            <v>22500</v>
          </cell>
          <cell r="N38">
            <v>45000</v>
          </cell>
          <cell r="O38">
            <v>22500</v>
          </cell>
          <cell r="P38">
            <v>3160000</v>
          </cell>
          <cell r="Q38">
            <v>0</v>
          </cell>
          <cell r="R38">
            <v>3160000</v>
          </cell>
          <cell r="S38" t="str">
            <v>1700000608798</v>
          </cell>
        </row>
        <row r="39">
          <cell r="B39" t="str">
            <v>Muh.Saleh</v>
          </cell>
          <cell r="C39" t="str">
            <v>awak 1</v>
          </cell>
          <cell r="D39">
            <v>25</v>
          </cell>
          <cell r="E39">
            <v>1800000</v>
          </cell>
          <cell r="F39">
            <v>450000</v>
          </cell>
          <cell r="G39">
            <v>2250000</v>
          </cell>
          <cell r="H39">
            <v>25000</v>
          </cell>
          <cell r="I39">
            <v>450000</v>
          </cell>
          <cell r="J39">
            <v>0</v>
          </cell>
          <cell r="K39">
            <v>1075000</v>
          </cell>
          <cell r="L39">
            <v>3325000</v>
          </cell>
          <cell r="M39">
            <v>22500</v>
          </cell>
          <cell r="N39">
            <v>45000</v>
          </cell>
          <cell r="O39">
            <v>22500</v>
          </cell>
          <cell r="P39">
            <v>3235000</v>
          </cell>
          <cell r="Q39">
            <v>0</v>
          </cell>
          <cell r="R39">
            <v>3235000</v>
          </cell>
          <cell r="S39" t="str">
            <v>1700000622278</v>
          </cell>
        </row>
        <row r="40">
          <cell r="B40" t="str">
            <v>Muh.Umar</v>
          </cell>
          <cell r="C40" t="str">
            <v>awak 1</v>
          </cell>
          <cell r="D40">
            <v>24</v>
          </cell>
          <cell r="E40">
            <v>1800000</v>
          </cell>
          <cell r="F40">
            <v>450000</v>
          </cell>
          <cell r="G40">
            <v>2250000</v>
          </cell>
          <cell r="H40">
            <v>25000</v>
          </cell>
          <cell r="I40">
            <v>450000</v>
          </cell>
          <cell r="J40">
            <v>0</v>
          </cell>
          <cell r="K40">
            <v>1050000</v>
          </cell>
          <cell r="L40">
            <v>3300000</v>
          </cell>
          <cell r="M40">
            <v>22500</v>
          </cell>
          <cell r="N40">
            <v>45000</v>
          </cell>
          <cell r="O40">
            <v>22500</v>
          </cell>
          <cell r="P40">
            <v>3210000</v>
          </cell>
          <cell r="Q40">
            <v>1500000</v>
          </cell>
          <cell r="R40">
            <v>1710000</v>
          </cell>
          <cell r="S40" t="str">
            <v>1700000675516</v>
          </cell>
        </row>
        <row r="41">
          <cell r="B41" t="str">
            <v>Robi Danie Toliu</v>
          </cell>
          <cell r="C41" t="str">
            <v>awak 1</v>
          </cell>
          <cell r="D41">
            <v>30</v>
          </cell>
          <cell r="E41">
            <v>1800000</v>
          </cell>
          <cell r="F41">
            <v>450000</v>
          </cell>
          <cell r="G41">
            <v>2250000</v>
          </cell>
          <cell r="H41">
            <v>25000</v>
          </cell>
          <cell r="I41">
            <v>450000</v>
          </cell>
          <cell r="J41">
            <v>0</v>
          </cell>
          <cell r="K41">
            <v>1200000</v>
          </cell>
          <cell r="L41">
            <v>3450000</v>
          </cell>
          <cell r="M41">
            <v>22500</v>
          </cell>
          <cell r="N41">
            <v>45000</v>
          </cell>
          <cell r="O41">
            <v>22500</v>
          </cell>
          <cell r="P41">
            <v>3360000</v>
          </cell>
          <cell r="Q41">
            <v>1100000</v>
          </cell>
          <cell r="R41">
            <v>2260000</v>
          </cell>
          <cell r="S41" t="str">
            <v>1700000623904</v>
          </cell>
        </row>
        <row r="42">
          <cell r="B42" t="str">
            <v>Ruslan Abbas</v>
          </cell>
          <cell r="C42" t="str">
            <v>awak 1</v>
          </cell>
          <cell r="D42">
            <v>29</v>
          </cell>
          <cell r="E42">
            <v>1800000</v>
          </cell>
          <cell r="F42">
            <v>450000</v>
          </cell>
          <cell r="G42">
            <v>2250000</v>
          </cell>
          <cell r="H42">
            <v>25000</v>
          </cell>
          <cell r="I42">
            <v>450000</v>
          </cell>
          <cell r="J42">
            <v>0</v>
          </cell>
          <cell r="K42">
            <v>1175000</v>
          </cell>
          <cell r="L42">
            <v>3425000</v>
          </cell>
          <cell r="M42">
            <v>22500</v>
          </cell>
          <cell r="N42">
            <v>45000</v>
          </cell>
          <cell r="O42">
            <v>22500</v>
          </cell>
          <cell r="P42">
            <v>3335000</v>
          </cell>
          <cell r="Q42">
            <v>0</v>
          </cell>
          <cell r="R42">
            <v>3335000</v>
          </cell>
          <cell r="S42" t="str">
            <v>1700000622336</v>
          </cell>
        </row>
        <row r="43">
          <cell r="B43" t="str">
            <v>Sahrul</v>
          </cell>
          <cell r="C43" t="str">
            <v>awak 1</v>
          </cell>
          <cell r="D43">
            <v>26</v>
          </cell>
          <cell r="E43">
            <v>1800000</v>
          </cell>
          <cell r="F43">
            <v>450000</v>
          </cell>
          <cell r="G43">
            <v>2250000</v>
          </cell>
          <cell r="H43">
            <v>25000</v>
          </cell>
          <cell r="I43">
            <v>450000</v>
          </cell>
          <cell r="J43">
            <v>0</v>
          </cell>
          <cell r="K43">
            <v>1100000</v>
          </cell>
          <cell r="L43">
            <v>3350000</v>
          </cell>
          <cell r="M43">
            <v>22500</v>
          </cell>
          <cell r="N43">
            <v>45000</v>
          </cell>
          <cell r="O43">
            <v>22500</v>
          </cell>
          <cell r="P43">
            <v>3260000</v>
          </cell>
          <cell r="Q43">
            <v>0</v>
          </cell>
          <cell r="R43">
            <v>3260000</v>
          </cell>
          <cell r="S43" t="str">
            <v>1700000626444</v>
          </cell>
        </row>
        <row r="44">
          <cell r="B44" t="str">
            <v>Sudirman Supandi</v>
          </cell>
          <cell r="C44" t="str">
            <v>awak 1</v>
          </cell>
          <cell r="D44">
            <v>27</v>
          </cell>
          <cell r="E44">
            <v>1800000</v>
          </cell>
          <cell r="F44">
            <v>450000</v>
          </cell>
          <cell r="G44">
            <v>2250000</v>
          </cell>
          <cell r="H44">
            <v>25000</v>
          </cell>
          <cell r="I44">
            <v>450000</v>
          </cell>
          <cell r="J44">
            <v>0</v>
          </cell>
          <cell r="K44">
            <v>1125000</v>
          </cell>
          <cell r="L44">
            <v>3375000</v>
          </cell>
          <cell r="M44">
            <v>22500</v>
          </cell>
          <cell r="N44">
            <v>45000</v>
          </cell>
          <cell r="O44">
            <v>22500</v>
          </cell>
          <cell r="P44">
            <v>3285000</v>
          </cell>
          <cell r="Q44">
            <v>0</v>
          </cell>
          <cell r="R44">
            <v>3285000</v>
          </cell>
          <cell r="S44" t="str">
            <v>1700000608459</v>
          </cell>
        </row>
        <row r="45">
          <cell r="B45" t="str">
            <v>Syahruddin Saleh</v>
          </cell>
          <cell r="C45" t="str">
            <v>awak 1</v>
          </cell>
          <cell r="D45">
            <v>27</v>
          </cell>
          <cell r="E45">
            <v>1800000</v>
          </cell>
          <cell r="F45">
            <v>450000</v>
          </cell>
          <cell r="G45">
            <v>2250000</v>
          </cell>
          <cell r="H45">
            <v>25000</v>
          </cell>
          <cell r="I45">
            <v>450000</v>
          </cell>
          <cell r="J45">
            <v>0</v>
          </cell>
          <cell r="K45">
            <v>1125000</v>
          </cell>
          <cell r="L45">
            <v>3375000</v>
          </cell>
          <cell r="M45">
            <v>22500</v>
          </cell>
          <cell r="N45">
            <v>45000</v>
          </cell>
          <cell r="O45">
            <v>22500</v>
          </cell>
          <cell r="P45">
            <v>3285000</v>
          </cell>
          <cell r="Q45">
            <v>1800000</v>
          </cell>
          <cell r="R45">
            <v>1485000</v>
          </cell>
          <cell r="S45" t="str">
            <v>1700000622179</v>
          </cell>
        </row>
        <row r="46">
          <cell r="B46" t="str">
            <v>Tajuddin</v>
          </cell>
          <cell r="C46" t="str">
            <v>awak 1</v>
          </cell>
          <cell r="D46">
            <v>25</v>
          </cell>
          <cell r="E46">
            <v>1800000</v>
          </cell>
          <cell r="F46">
            <v>450000</v>
          </cell>
          <cell r="G46">
            <v>2250000</v>
          </cell>
          <cell r="H46">
            <v>25000</v>
          </cell>
          <cell r="I46">
            <v>450000</v>
          </cell>
          <cell r="J46">
            <v>0</v>
          </cell>
          <cell r="K46">
            <v>1075000</v>
          </cell>
          <cell r="L46">
            <v>3325000</v>
          </cell>
          <cell r="M46">
            <v>22500</v>
          </cell>
          <cell r="N46">
            <v>45000</v>
          </cell>
          <cell r="O46">
            <v>22500</v>
          </cell>
          <cell r="P46">
            <v>3235000</v>
          </cell>
          <cell r="Q46">
            <v>0</v>
          </cell>
          <cell r="R46">
            <v>3235000</v>
          </cell>
          <cell r="S46" t="str">
            <v>1520006650341</v>
          </cell>
        </row>
        <row r="47">
          <cell r="B47" t="str">
            <v>Yasin</v>
          </cell>
          <cell r="C47" t="str">
            <v>awak 1</v>
          </cell>
          <cell r="D47">
            <v>25</v>
          </cell>
          <cell r="E47">
            <v>1800000</v>
          </cell>
          <cell r="F47">
            <v>450000</v>
          </cell>
          <cell r="G47">
            <v>2250000</v>
          </cell>
          <cell r="H47">
            <v>25000</v>
          </cell>
          <cell r="I47">
            <v>450000</v>
          </cell>
          <cell r="J47">
            <v>0</v>
          </cell>
          <cell r="K47">
            <v>1075000</v>
          </cell>
          <cell r="L47">
            <v>3325000</v>
          </cell>
          <cell r="M47">
            <v>22500</v>
          </cell>
          <cell r="N47">
            <v>45000</v>
          </cell>
          <cell r="O47">
            <v>22500</v>
          </cell>
          <cell r="P47">
            <v>3235000</v>
          </cell>
          <cell r="Q47">
            <v>1511000</v>
          </cell>
          <cell r="R47">
            <v>1724000</v>
          </cell>
          <cell r="S47" t="str">
            <v>1700000619332</v>
          </cell>
        </row>
        <row r="48">
          <cell r="B48" t="str">
            <v>Yohanis Sampe Pagiu</v>
          </cell>
          <cell r="C48" t="str">
            <v>awak 1</v>
          </cell>
          <cell r="D48">
            <v>22</v>
          </cell>
          <cell r="E48">
            <v>1800000</v>
          </cell>
          <cell r="F48">
            <v>450000</v>
          </cell>
          <cell r="G48">
            <v>2250000</v>
          </cell>
          <cell r="H48">
            <v>25000</v>
          </cell>
          <cell r="I48">
            <v>450000</v>
          </cell>
          <cell r="J48">
            <v>0</v>
          </cell>
          <cell r="K48">
            <v>1000000</v>
          </cell>
          <cell r="L48">
            <v>3250000</v>
          </cell>
          <cell r="M48">
            <v>22500</v>
          </cell>
          <cell r="N48">
            <v>45000</v>
          </cell>
          <cell r="O48">
            <v>22500</v>
          </cell>
          <cell r="P48">
            <v>3160000</v>
          </cell>
          <cell r="Q48">
            <v>2200000</v>
          </cell>
          <cell r="R48">
            <v>960000</v>
          </cell>
          <cell r="S48" t="str">
            <v>1520007355908</v>
          </cell>
        </row>
        <row r="56">
          <cell r="B56" t="str">
            <v>Abd.Rahman</v>
          </cell>
          <cell r="C56" t="str">
            <v>awak 2</v>
          </cell>
          <cell r="D56">
            <v>24</v>
          </cell>
          <cell r="E56">
            <v>1860000</v>
          </cell>
          <cell r="F56">
            <v>390000</v>
          </cell>
          <cell r="G56">
            <v>2250000</v>
          </cell>
          <cell r="H56">
            <v>17000</v>
          </cell>
          <cell r="I56">
            <v>250000</v>
          </cell>
          <cell r="J56">
            <v>0</v>
          </cell>
          <cell r="K56">
            <v>658000</v>
          </cell>
          <cell r="L56">
            <v>2908000</v>
          </cell>
          <cell r="M56">
            <v>22500</v>
          </cell>
          <cell r="N56">
            <v>45000</v>
          </cell>
          <cell r="O56">
            <v>22500</v>
          </cell>
          <cell r="P56">
            <v>2818000</v>
          </cell>
          <cell r="Q56">
            <v>1338000</v>
          </cell>
          <cell r="R56">
            <v>1480000</v>
          </cell>
          <cell r="S56" t="str">
            <v>1700000624274</v>
          </cell>
        </row>
        <row r="57">
          <cell r="B57" t="str">
            <v>Agus</v>
          </cell>
          <cell r="C57" t="str">
            <v>Awak 2</v>
          </cell>
          <cell r="D57">
            <v>26</v>
          </cell>
          <cell r="E57">
            <v>1860000</v>
          </cell>
          <cell r="F57">
            <v>390000</v>
          </cell>
          <cell r="G57">
            <v>2250000</v>
          </cell>
          <cell r="H57">
            <v>17000</v>
          </cell>
          <cell r="I57">
            <v>250000</v>
          </cell>
          <cell r="J57">
            <v>0</v>
          </cell>
          <cell r="K57">
            <v>692000</v>
          </cell>
          <cell r="L57">
            <v>2942000</v>
          </cell>
          <cell r="M57">
            <v>22500</v>
          </cell>
          <cell r="N57">
            <v>45000</v>
          </cell>
          <cell r="O57">
            <v>22500</v>
          </cell>
          <cell r="P57">
            <v>2852000</v>
          </cell>
          <cell r="Q57">
            <v>1200000</v>
          </cell>
          <cell r="R57">
            <v>1652000</v>
          </cell>
          <cell r="S57" t="str">
            <v>1700000618557</v>
          </cell>
        </row>
        <row r="58">
          <cell r="B58" t="str">
            <v>Alfian Mustamin</v>
          </cell>
          <cell r="C58" t="str">
            <v>Awak 2</v>
          </cell>
          <cell r="D58">
            <v>29</v>
          </cell>
          <cell r="E58">
            <v>1860000</v>
          </cell>
          <cell r="F58">
            <v>390000</v>
          </cell>
          <cell r="G58">
            <v>2250000</v>
          </cell>
          <cell r="H58">
            <v>17000</v>
          </cell>
          <cell r="I58">
            <v>250000</v>
          </cell>
          <cell r="J58">
            <v>0</v>
          </cell>
          <cell r="K58">
            <v>743000</v>
          </cell>
          <cell r="L58">
            <v>2993000</v>
          </cell>
          <cell r="M58">
            <v>22500</v>
          </cell>
          <cell r="N58">
            <v>45000</v>
          </cell>
          <cell r="O58">
            <v>22500</v>
          </cell>
          <cell r="P58">
            <v>2903000</v>
          </cell>
          <cell r="Q58">
            <v>1200000</v>
          </cell>
          <cell r="R58">
            <v>1703000</v>
          </cell>
          <cell r="S58" t="str">
            <v>1700000622104</v>
          </cell>
        </row>
        <row r="59">
          <cell r="B59" t="str">
            <v>Arfa Muchlis</v>
          </cell>
          <cell r="C59" t="str">
            <v>Awak 2</v>
          </cell>
          <cell r="D59">
            <v>26</v>
          </cell>
          <cell r="E59">
            <v>1860000</v>
          </cell>
          <cell r="F59">
            <v>390000</v>
          </cell>
          <cell r="G59">
            <v>2250000</v>
          </cell>
          <cell r="H59">
            <v>17000</v>
          </cell>
          <cell r="I59">
            <v>250000</v>
          </cell>
          <cell r="J59">
            <v>0</v>
          </cell>
          <cell r="K59">
            <v>692000</v>
          </cell>
          <cell r="L59">
            <v>2942000</v>
          </cell>
          <cell r="M59">
            <v>22500</v>
          </cell>
          <cell r="N59">
            <v>45000</v>
          </cell>
          <cell r="O59">
            <v>22500</v>
          </cell>
          <cell r="P59">
            <v>2852000</v>
          </cell>
          <cell r="Q59">
            <v>1300000</v>
          </cell>
          <cell r="R59">
            <v>1552000</v>
          </cell>
          <cell r="S59" t="str">
            <v>1520006650234</v>
          </cell>
        </row>
        <row r="60">
          <cell r="B60" t="str">
            <v>Asrullah</v>
          </cell>
          <cell r="C60" t="str">
            <v>Awak 2</v>
          </cell>
          <cell r="D60">
            <v>26</v>
          </cell>
          <cell r="E60">
            <v>1860000</v>
          </cell>
          <cell r="F60">
            <v>390000</v>
          </cell>
          <cell r="G60">
            <v>2250000</v>
          </cell>
          <cell r="H60">
            <v>17000</v>
          </cell>
          <cell r="I60">
            <v>250000</v>
          </cell>
          <cell r="J60">
            <v>0</v>
          </cell>
          <cell r="K60">
            <v>692000</v>
          </cell>
          <cell r="L60">
            <v>2942000</v>
          </cell>
          <cell r="M60">
            <v>22500</v>
          </cell>
          <cell r="N60">
            <v>45000</v>
          </cell>
          <cell r="O60">
            <v>22500</v>
          </cell>
          <cell r="P60">
            <v>2852000</v>
          </cell>
          <cell r="Q60">
            <v>0</v>
          </cell>
          <cell r="R60">
            <v>2852000</v>
          </cell>
          <cell r="S60" t="str">
            <v>1700000608632</v>
          </cell>
        </row>
        <row r="61">
          <cell r="B61" t="str">
            <v>Baharuddin Labade</v>
          </cell>
          <cell r="C61" t="str">
            <v>Awak 2</v>
          </cell>
          <cell r="D61">
            <v>27</v>
          </cell>
          <cell r="E61">
            <v>1860000</v>
          </cell>
          <cell r="F61">
            <v>390000</v>
          </cell>
          <cell r="G61">
            <v>2250000</v>
          </cell>
          <cell r="H61">
            <v>17000</v>
          </cell>
          <cell r="I61">
            <v>250000</v>
          </cell>
          <cell r="J61">
            <v>0</v>
          </cell>
          <cell r="K61">
            <v>709000</v>
          </cell>
          <cell r="L61">
            <v>2959000</v>
          </cell>
          <cell r="M61">
            <v>22500</v>
          </cell>
          <cell r="N61">
            <v>45000</v>
          </cell>
          <cell r="O61">
            <v>22500</v>
          </cell>
          <cell r="P61">
            <v>2869000</v>
          </cell>
          <cell r="Q61">
            <v>0</v>
          </cell>
          <cell r="R61">
            <v>2869000</v>
          </cell>
          <cell r="S61" t="str">
            <v>1520006650267</v>
          </cell>
        </row>
        <row r="62">
          <cell r="B62" t="str">
            <v>Darwis Idrus</v>
          </cell>
          <cell r="C62" t="str">
            <v>Awak 2</v>
          </cell>
          <cell r="D62">
            <v>27</v>
          </cell>
          <cell r="E62">
            <v>1860000</v>
          </cell>
          <cell r="F62">
            <v>390000</v>
          </cell>
          <cell r="G62">
            <v>2250000</v>
          </cell>
          <cell r="H62">
            <v>17000</v>
          </cell>
          <cell r="I62">
            <v>250000</v>
          </cell>
          <cell r="J62">
            <v>0</v>
          </cell>
          <cell r="K62">
            <v>709000</v>
          </cell>
          <cell r="L62">
            <v>2959000</v>
          </cell>
          <cell r="M62">
            <v>22500</v>
          </cell>
          <cell r="N62">
            <v>45000</v>
          </cell>
          <cell r="O62">
            <v>22500</v>
          </cell>
          <cell r="P62">
            <v>2869000</v>
          </cell>
          <cell r="Q62">
            <v>1200000</v>
          </cell>
          <cell r="R62">
            <v>1669000</v>
          </cell>
          <cell r="S62" t="str">
            <v>1700000624183</v>
          </cell>
        </row>
        <row r="63">
          <cell r="B63" t="str">
            <v>Dedi</v>
          </cell>
          <cell r="C63" t="str">
            <v>Awak 2</v>
          </cell>
          <cell r="D63">
            <v>25</v>
          </cell>
          <cell r="E63">
            <v>1860000</v>
          </cell>
          <cell r="F63">
            <v>390000</v>
          </cell>
          <cell r="G63">
            <v>2250000</v>
          </cell>
          <cell r="H63">
            <v>17000</v>
          </cell>
          <cell r="I63">
            <v>250000</v>
          </cell>
          <cell r="J63">
            <v>0</v>
          </cell>
          <cell r="K63">
            <v>675000</v>
          </cell>
          <cell r="L63">
            <v>2925000</v>
          </cell>
          <cell r="M63">
            <v>22500</v>
          </cell>
          <cell r="N63">
            <v>45000</v>
          </cell>
          <cell r="O63">
            <v>22500</v>
          </cell>
          <cell r="P63">
            <v>2835000</v>
          </cell>
          <cell r="Q63">
            <v>1200000</v>
          </cell>
          <cell r="R63">
            <v>1635000</v>
          </cell>
          <cell r="S63" t="str">
            <v>1700000626097</v>
          </cell>
        </row>
        <row r="64">
          <cell r="B64" t="str">
            <v>Firman</v>
          </cell>
          <cell r="C64" t="str">
            <v>Awak 2</v>
          </cell>
          <cell r="D64">
            <v>31</v>
          </cell>
          <cell r="E64">
            <v>1860000</v>
          </cell>
          <cell r="F64">
            <v>390000</v>
          </cell>
          <cell r="G64">
            <v>2250000</v>
          </cell>
          <cell r="H64">
            <v>17000</v>
          </cell>
          <cell r="I64">
            <v>250000</v>
          </cell>
          <cell r="J64">
            <v>0</v>
          </cell>
          <cell r="K64">
            <v>777000</v>
          </cell>
          <cell r="L64">
            <v>3027000</v>
          </cell>
          <cell r="M64">
            <v>22500</v>
          </cell>
          <cell r="N64">
            <v>45000</v>
          </cell>
          <cell r="O64">
            <v>22500</v>
          </cell>
          <cell r="P64">
            <v>2937000</v>
          </cell>
          <cell r="Q64">
            <v>1650000</v>
          </cell>
          <cell r="R64">
            <v>1287000</v>
          </cell>
          <cell r="S64" t="str">
            <v>1700000625073</v>
          </cell>
        </row>
        <row r="65">
          <cell r="B65" t="str">
            <v>H Lallo</v>
          </cell>
          <cell r="C65" t="str">
            <v>Awak 2</v>
          </cell>
          <cell r="D65">
            <v>27</v>
          </cell>
          <cell r="E65">
            <v>1860000</v>
          </cell>
          <cell r="F65">
            <v>390000</v>
          </cell>
          <cell r="G65">
            <v>2250000</v>
          </cell>
          <cell r="H65">
            <v>17000</v>
          </cell>
          <cell r="I65">
            <v>250000</v>
          </cell>
          <cell r="J65">
            <v>0</v>
          </cell>
          <cell r="K65">
            <v>709000</v>
          </cell>
          <cell r="L65">
            <v>2959000</v>
          </cell>
          <cell r="M65">
            <v>22500</v>
          </cell>
          <cell r="N65">
            <v>45000</v>
          </cell>
          <cell r="O65">
            <v>22500</v>
          </cell>
          <cell r="P65">
            <v>2869000</v>
          </cell>
          <cell r="Q65">
            <v>1650000</v>
          </cell>
          <cell r="R65">
            <v>1219000</v>
          </cell>
          <cell r="S65" t="str">
            <v>1700000625990</v>
          </cell>
        </row>
        <row r="66">
          <cell r="B66" t="str">
            <v>Haslan Thalib</v>
          </cell>
          <cell r="C66" t="str">
            <v>Awak 2</v>
          </cell>
          <cell r="D66">
            <v>26</v>
          </cell>
          <cell r="E66">
            <v>1860000</v>
          </cell>
          <cell r="F66">
            <v>390000</v>
          </cell>
          <cell r="G66">
            <v>2250000</v>
          </cell>
          <cell r="H66">
            <v>17000</v>
          </cell>
          <cell r="I66">
            <v>250000</v>
          </cell>
          <cell r="J66">
            <v>0</v>
          </cell>
          <cell r="K66">
            <v>692000</v>
          </cell>
          <cell r="L66">
            <v>2942000</v>
          </cell>
          <cell r="M66">
            <v>22500</v>
          </cell>
          <cell r="N66">
            <v>45000</v>
          </cell>
          <cell r="O66">
            <v>22500</v>
          </cell>
          <cell r="P66">
            <v>2852000</v>
          </cell>
          <cell r="Q66">
            <v>0</v>
          </cell>
          <cell r="R66">
            <v>2852000</v>
          </cell>
          <cell r="S66" t="str">
            <v>1700000624167</v>
          </cell>
        </row>
        <row r="67">
          <cell r="B67" t="str">
            <v>Irfan</v>
          </cell>
          <cell r="C67" t="str">
            <v>Awak 2</v>
          </cell>
          <cell r="D67">
            <v>22</v>
          </cell>
          <cell r="E67">
            <v>1860000</v>
          </cell>
          <cell r="F67">
            <v>390000</v>
          </cell>
          <cell r="G67">
            <v>2250000</v>
          </cell>
          <cell r="H67">
            <v>17000</v>
          </cell>
          <cell r="I67">
            <v>250000</v>
          </cell>
          <cell r="J67">
            <v>0</v>
          </cell>
          <cell r="K67">
            <v>624000</v>
          </cell>
          <cell r="L67">
            <v>2874000</v>
          </cell>
          <cell r="M67">
            <v>22500</v>
          </cell>
          <cell r="N67">
            <v>45000</v>
          </cell>
          <cell r="O67">
            <v>22500</v>
          </cell>
          <cell r="P67">
            <v>2784000</v>
          </cell>
          <cell r="Q67">
            <v>1500000</v>
          </cell>
          <cell r="R67">
            <v>1284000</v>
          </cell>
          <cell r="S67" t="str">
            <v>1700000675615</v>
          </cell>
        </row>
        <row r="68">
          <cell r="B68" t="str">
            <v>Markus Reynsus</v>
          </cell>
          <cell r="C68" t="str">
            <v>Awak 2</v>
          </cell>
          <cell r="D68">
            <v>27</v>
          </cell>
          <cell r="E68">
            <v>1860000</v>
          </cell>
          <cell r="F68">
            <v>390000</v>
          </cell>
          <cell r="G68">
            <v>2250000</v>
          </cell>
          <cell r="H68">
            <v>17000</v>
          </cell>
          <cell r="I68">
            <v>250000</v>
          </cell>
          <cell r="J68">
            <v>0</v>
          </cell>
          <cell r="K68">
            <v>709000</v>
          </cell>
          <cell r="L68">
            <v>2959000</v>
          </cell>
          <cell r="M68">
            <v>22500</v>
          </cell>
          <cell r="N68">
            <v>45000</v>
          </cell>
          <cell r="O68">
            <v>22500</v>
          </cell>
          <cell r="P68">
            <v>2869000</v>
          </cell>
          <cell r="Q68">
            <v>0</v>
          </cell>
          <cell r="R68">
            <v>2869000</v>
          </cell>
          <cell r="S68" t="str">
            <v>1700000623854</v>
          </cell>
        </row>
        <row r="69">
          <cell r="B69" t="str">
            <v>Muh. Arsal</v>
          </cell>
          <cell r="C69" t="str">
            <v>Awak 2</v>
          </cell>
          <cell r="D69">
            <v>31</v>
          </cell>
          <cell r="E69">
            <v>1860000</v>
          </cell>
          <cell r="F69">
            <v>390000</v>
          </cell>
          <cell r="G69">
            <v>2250000</v>
          </cell>
          <cell r="H69">
            <v>17000</v>
          </cell>
          <cell r="I69">
            <v>250000</v>
          </cell>
          <cell r="J69">
            <v>0</v>
          </cell>
          <cell r="K69">
            <v>777000</v>
          </cell>
          <cell r="L69">
            <v>3027000</v>
          </cell>
          <cell r="M69">
            <v>22500</v>
          </cell>
          <cell r="N69">
            <v>45000</v>
          </cell>
          <cell r="O69">
            <v>22500</v>
          </cell>
          <cell r="P69">
            <v>2937000</v>
          </cell>
          <cell r="Q69">
            <v>1200000</v>
          </cell>
          <cell r="R69">
            <v>1737000</v>
          </cell>
          <cell r="S69" t="str">
            <v>1700000619324</v>
          </cell>
        </row>
        <row r="70">
          <cell r="B70" t="str">
            <v>Muh.Said</v>
          </cell>
          <cell r="C70" t="str">
            <v>Awak 2</v>
          </cell>
          <cell r="D70">
            <v>27</v>
          </cell>
          <cell r="E70">
            <v>1860000</v>
          </cell>
          <cell r="F70">
            <v>390000</v>
          </cell>
          <cell r="G70">
            <v>2250000</v>
          </cell>
          <cell r="H70">
            <v>17000</v>
          </cell>
          <cell r="I70">
            <v>250000</v>
          </cell>
          <cell r="J70">
            <v>0</v>
          </cell>
          <cell r="K70">
            <v>709000</v>
          </cell>
          <cell r="L70">
            <v>2959000</v>
          </cell>
          <cell r="M70">
            <v>22500</v>
          </cell>
          <cell r="N70">
            <v>45000</v>
          </cell>
          <cell r="O70">
            <v>22500</v>
          </cell>
          <cell r="P70">
            <v>2869000</v>
          </cell>
          <cell r="Q70">
            <v>0</v>
          </cell>
          <cell r="R70">
            <v>2869000</v>
          </cell>
          <cell r="S70" t="str">
            <v>1520006651083</v>
          </cell>
        </row>
        <row r="71">
          <cell r="B71" t="str">
            <v xml:space="preserve">Muh.Tang </v>
          </cell>
          <cell r="C71" t="str">
            <v>Awak 2</v>
          </cell>
          <cell r="D71">
            <v>26</v>
          </cell>
          <cell r="E71">
            <v>1860000</v>
          </cell>
          <cell r="F71">
            <v>390000</v>
          </cell>
          <cell r="G71">
            <v>2250000</v>
          </cell>
          <cell r="H71">
            <v>17000</v>
          </cell>
          <cell r="I71">
            <v>250000</v>
          </cell>
          <cell r="J71">
            <v>0</v>
          </cell>
          <cell r="K71">
            <v>692000</v>
          </cell>
          <cell r="L71">
            <v>2942000</v>
          </cell>
          <cell r="M71">
            <v>22500</v>
          </cell>
          <cell r="N71">
            <v>45000</v>
          </cell>
          <cell r="O71">
            <v>22500</v>
          </cell>
          <cell r="P71">
            <v>2852000</v>
          </cell>
          <cell r="Q71">
            <v>0</v>
          </cell>
          <cell r="R71">
            <v>2852000</v>
          </cell>
          <cell r="S71" t="str">
            <v>1520006650523</v>
          </cell>
        </row>
        <row r="72">
          <cell r="B72" t="str">
            <v xml:space="preserve">Rezki Baharuddin </v>
          </cell>
          <cell r="C72" t="str">
            <v>Awak 2</v>
          </cell>
          <cell r="D72">
            <v>27</v>
          </cell>
          <cell r="E72">
            <v>1860000</v>
          </cell>
          <cell r="F72">
            <v>390000</v>
          </cell>
          <cell r="G72">
            <v>2250000</v>
          </cell>
          <cell r="H72">
            <v>17000</v>
          </cell>
          <cell r="I72">
            <v>250000</v>
          </cell>
          <cell r="J72">
            <v>0</v>
          </cell>
          <cell r="K72">
            <v>709000</v>
          </cell>
          <cell r="L72">
            <v>2959000</v>
          </cell>
          <cell r="M72">
            <v>22500</v>
          </cell>
          <cell r="N72">
            <v>45000</v>
          </cell>
          <cell r="O72">
            <v>22500</v>
          </cell>
          <cell r="P72">
            <v>2869000</v>
          </cell>
          <cell r="Q72">
            <v>0</v>
          </cell>
          <cell r="R72">
            <v>2869000</v>
          </cell>
          <cell r="S72" t="str">
            <v>1700000608848</v>
          </cell>
        </row>
        <row r="73">
          <cell r="B73" t="str">
            <v xml:space="preserve">Safaruddin </v>
          </cell>
          <cell r="C73" t="str">
            <v>Awak 2</v>
          </cell>
          <cell r="D73">
            <v>28</v>
          </cell>
          <cell r="E73">
            <v>1860000</v>
          </cell>
          <cell r="F73">
            <v>390000</v>
          </cell>
          <cell r="G73">
            <v>2250000</v>
          </cell>
          <cell r="H73">
            <v>17000</v>
          </cell>
          <cell r="I73">
            <v>250000</v>
          </cell>
          <cell r="J73">
            <v>0</v>
          </cell>
          <cell r="K73">
            <v>726000</v>
          </cell>
          <cell r="L73">
            <v>2976000</v>
          </cell>
          <cell r="M73">
            <v>22500</v>
          </cell>
          <cell r="N73">
            <v>45000</v>
          </cell>
          <cell r="O73">
            <v>22500</v>
          </cell>
          <cell r="P73">
            <v>2886000</v>
          </cell>
          <cell r="Q73">
            <v>0</v>
          </cell>
          <cell r="R73">
            <v>2886000</v>
          </cell>
          <cell r="S73" t="str">
            <v>1700000608566</v>
          </cell>
        </row>
        <row r="74">
          <cell r="B74" t="str">
            <v>Usman Thalib</v>
          </cell>
          <cell r="C74" t="str">
            <v>Awak 2</v>
          </cell>
          <cell r="D74">
            <v>31</v>
          </cell>
          <cell r="E74">
            <v>1860000</v>
          </cell>
          <cell r="F74">
            <v>390000</v>
          </cell>
          <cell r="G74">
            <v>2250000</v>
          </cell>
          <cell r="H74">
            <v>17000</v>
          </cell>
          <cell r="I74">
            <v>250000</v>
          </cell>
          <cell r="J74">
            <v>0</v>
          </cell>
          <cell r="K74">
            <v>777000</v>
          </cell>
          <cell r="L74">
            <v>3027000</v>
          </cell>
          <cell r="M74">
            <v>22500</v>
          </cell>
          <cell r="N74">
            <v>45000</v>
          </cell>
          <cell r="O74">
            <v>22500</v>
          </cell>
          <cell r="P74">
            <v>2937000</v>
          </cell>
          <cell r="Q74">
            <v>1516000</v>
          </cell>
          <cell r="R74">
            <v>1421000</v>
          </cell>
          <cell r="S74" t="str">
            <v>1700000624068</v>
          </cell>
        </row>
        <row r="75">
          <cell r="B75" t="str">
            <v>Yanto</v>
          </cell>
          <cell r="C75" t="str">
            <v>Awak 2</v>
          </cell>
          <cell r="D75">
            <v>25</v>
          </cell>
          <cell r="E75">
            <v>1860000</v>
          </cell>
          <cell r="F75">
            <v>390000</v>
          </cell>
          <cell r="G75">
            <v>2250000</v>
          </cell>
          <cell r="H75">
            <v>17000</v>
          </cell>
          <cell r="I75">
            <v>250000</v>
          </cell>
          <cell r="J75">
            <v>0</v>
          </cell>
          <cell r="K75">
            <v>675000</v>
          </cell>
          <cell r="L75">
            <v>2925000</v>
          </cell>
          <cell r="M75">
            <v>22500</v>
          </cell>
          <cell r="N75">
            <v>45000</v>
          </cell>
          <cell r="O75">
            <v>22500</v>
          </cell>
          <cell r="P75">
            <v>2835000</v>
          </cell>
          <cell r="Q75">
            <v>1650000</v>
          </cell>
          <cell r="R75">
            <v>1185000</v>
          </cell>
          <cell r="S75" t="str">
            <v>1700000608319</v>
          </cell>
        </row>
        <row r="76">
          <cell r="B76" t="str">
            <v>Yusril Rajiman</v>
          </cell>
          <cell r="C76" t="str">
            <v>Awak 2</v>
          </cell>
          <cell r="D76">
            <v>29</v>
          </cell>
          <cell r="E76">
            <v>1860000</v>
          </cell>
          <cell r="F76">
            <v>390000</v>
          </cell>
          <cell r="G76">
            <v>2250000</v>
          </cell>
          <cell r="H76">
            <v>17000</v>
          </cell>
          <cell r="I76">
            <v>250000</v>
          </cell>
          <cell r="J76">
            <v>0</v>
          </cell>
          <cell r="K76">
            <v>743000</v>
          </cell>
          <cell r="L76">
            <v>2993000</v>
          </cell>
          <cell r="M76">
            <v>22500</v>
          </cell>
          <cell r="N76">
            <v>45000</v>
          </cell>
          <cell r="O76">
            <v>22500</v>
          </cell>
          <cell r="P76">
            <v>2903000</v>
          </cell>
          <cell r="Q76">
            <v>1200000</v>
          </cell>
          <cell r="R76">
            <v>1703000</v>
          </cell>
          <cell r="S76" t="str">
            <v>1700000622237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OPO"/>
    </sheetNames>
    <sheetDataSet>
      <sheetData sheetId="0">
        <row r="26">
          <cell r="B26" t="str">
            <v>Abd.Chaerun</v>
          </cell>
          <cell r="C26" t="str">
            <v>awak 1</v>
          </cell>
          <cell r="D26">
            <v>30</v>
          </cell>
          <cell r="E26">
            <v>1800000</v>
          </cell>
          <cell r="F26">
            <v>450000</v>
          </cell>
          <cell r="G26">
            <v>2250000</v>
          </cell>
          <cell r="H26">
            <v>25000</v>
          </cell>
          <cell r="I26">
            <v>450000</v>
          </cell>
          <cell r="J26">
            <v>0</v>
          </cell>
          <cell r="K26">
            <v>1200000</v>
          </cell>
          <cell r="L26">
            <v>3450000</v>
          </cell>
          <cell r="M26">
            <v>22500</v>
          </cell>
          <cell r="N26">
            <v>45000</v>
          </cell>
          <cell r="O26">
            <v>22500</v>
          </cell>
          <cell r="P26">
            <v>3360000</v>
          </cell>
          <cell r="Q26">
            <v>2350000</v>
          </cell>
        </row>
        <row r="27">
          <cell r="B27" t="str">
            <v>Abd.Rahman  Saleh</v>
          </cell>
          <cell r="C27" t="str">
            <v>awak 1</v>
          </cell>
          <cell r="D27">
            <v>27</v>
          </cell>
          <cell r="E27">
            <v>1800000</v>
          </cell>
          <cell r="F27">
            <v>450000</v>
          </cell>
          <cell r="G27">
            <v>2250000</v>
          </cell>
          <cell r="H27">
            <v>25000</v>
          </cell>
          <cell r="I27">
            <v>450000</v>
          </cell>
          <cell r="J27">
            <v>0</v>
          </cell>
          <cell r="K27">
            <v>1125000</v>
          </cell>
          <cell r="L27">
            <v>3375000</v>
          </cell>
          <cell r="M27">
            <v>22500</v>
          </cell>
          <cell r="N27">
            <v>45000</v>
          </cell>
          <cell r="O27">
            <v>22500</v>
          </cell>
          <cell r="P27">
            <v>3285000</v>
          </cell>
          <cell r="Q27">
            <v>0</v>
          </cell>
        </row>
        <row r="28">
          <cell r="B28" t="str">
            <v>Alla</v>
          </cell>
          <cell r="C28" t="str">
            <v>awak 1</v>
          </cell>
          <cell r="D28">
            <v>28</v>
          </cell>
          <cell r="E28">
            <v>1800000</v>
          </cell>
          <cell r="F28">
            <v>450000</v>
          </cell>
          <cell r="G28">
            <v>2250000</v>
          </cell>
          <cell r="H28">
            <v>25000</v>
          </cell>
          <cell r="I28">
            <v>450000</v>
          </cell>
          <cell r="J28">
            <v>0</v>
          </cell>
          <cell r="K28">
            <v>1150000</v>
          </cell>
          <cell r="L28">
            <v>3400000</v>
          </cell>
          <cell r="M28">
            <v>22500</v>
          </cell>
          <cell r="N28">
            <v>45000</v>
          </cell>
          <cell r="O28">
            <v>22500</v>
          </cell>
          <cell r="P28">
            <v>3310000</v>
          </cell>
          <cell r="Q28">
            <v>0</v>
          </cell>
        </row>
        <row r="29">
          <cell r="B29" t="str">
            <v>Amiruddin Umar</v>
          </cell>
          <cell r="C29" t="str">
            <v>awak 1</v>
          </cell>
          <cell r="D29">
            <v>29</v>
          </cell>
          <cell r="E29">
            <v>1800000</v>
          </cell>
          <cell r="F29">
            <v>450000</v>
          </cell>
          <cell r="G29">
            <v>2250000</v>
          </cell>
          <cell r="H29">
            <v>25000</v>
          </cell>
          <cell r="I29">
            <v>450000</v>
          </cell>
          <cell r="J29">
            <v>0</v>
          </cell>
          <cell r="K29">
            <v>1175000</v>
          </cell>
          <cell r="L29">
            <v>3425000</v>
          </cell>
          <cell r="M29">
            <v>22500</v>
          </cell>
          <cell r="N29">
            <v>45000</v>
          </cell>
          <cell r="O29">
            <v>22500</v>
          </cell>
          <cell r="P29">
            <v>3335000</v>
          </cell>
          <cell r="Q29">
            <v>1500000</v>
          </cell>
        </row>
        <row r="30">
          <cell r="B30" t="str">
            <v>Amiruddin Wasana</v>
          </cell>
          <cell r="C30" t="str">
            <v>awak 1</v>
          </cell>
          <cell r="D30">
            <v>17</v>
          </cell>
          <cell r="E30">
            <v>1800000</v>
          </cell>
          <cell r="F30">
            <v>450000</v>
          </cell>
          <cell r="G30">
            <v>2250000</v>
          </cell>
          <cell r="H30">
            <v>25000</v>
          </cell>
          <cell r="I30">
            <v>450000</v>
          </cell>
          <cell r="J30">
            <v>0</v>
          </cell>
          <cell r="K30">
            <v>875000</v>
          </cell>
          <cell r="L30">
            <v>3125000</v>
          </cell>
          <cell r="M30">
            <v>22500</v>
          </cell>
          <cell r="N30">
            <v>45000</v>
          </cell>
          <cell r="O30">
            <v>22500</v>
          </cell>
          <cell r="P30">
            <v>3035000</v>
          </cell>
          <cell r="Q30">
            <v>1200000</v>
          </cell>
        </row>
        <row r="31">
          <cell r="B31" t="str">
            <v>Arfan</v>
          </cell>
          <cell r="C31" t="str">
            <v>awak 1</v>
          </cell>
          <cell r="D31">
            <v>30</v>
          </cell>
          <cell r="E31">
            <v>1800000</v>
          </cell>
          <cell r="F31">
            <v>450000</v>
          </cell>
          <cell r="G31">
            <v>2250000</v>
          </cell>
          <cell r="H31">
            <v>25000</v>
          </cell>
          <cell r="I31">
            <v>450000</v>
          </cell>
          <cell r="J31">
            <v>0</v>
          </cell>
          <cell r="K31">
            <v>1200000</v>
          </cell>
          <cell r="L31">
            <v>3450000</v>
          </cell>
          <cell r="M31">
            <v>22500</v>
          </cell>
          <cell r="N31">
            <v>45000</v>
          </cell>
          <cell r="O31">
            <v>22500</v>
          </cell>
          <cell r="P31">
            <v>3360000</v>
          </cell>
          <cell r="Q31">
            <v>900000</v>
          </cell>
        </row>
        <row r="32">
          <cell r="B32" t="str">
            <v>Aris Mustamin</v>
          </cell>
          <cell r="C32" t="str">
            <v>awak 1</v>
          </cell>
          <cell r="D32">
            <v>31</v>
          </cell>
          <cell r="E32">
            <v>1800000</v>
          </cell>
          <cell r="F32">
            <v>450000</v>
          </cell>
          <cell r="G32">
            <v>2250000</v>
          </cell>
          <cell r="H32">
            <v>25000</v>
          </cell>
          <cell r="I32">
            <v>450000</v>
          </cell>
          <cell r="J32">
            <v>0</v>
          </cell>
          <cell r="K32">
            <v>1225000</v>
          </cell>
          <cell r="L32">
            <v>3475000</v>
          </cell>
          <cell r="M32">
            <v>22500</v>
          </cell>
          <cell r="N32">
            <v>45000</v>
          </cell>
          <cell r="O32">
            <v>22500</v>
          </cell>
          <cell r="P32">
            <v>3385000</v>
          </cell>
          <cell r="Q32">
            <v>1800000</v>
          </cell>
        </row>
        <row r="33">
          <cell r="B33" t="str">
            <v>Aswar Ambo</v>
          </cell>
          <cell r="C33" t="str">
            <v>awak 1</v>
          </cell>
          <cell r="D33">
            <v>28</v>
          </cell>
          <cell r="E33">
            <v>1800000</v>
          </cell>
          <cell r="F33">
            <v>450000</v>
          </cell>
          <cell r="G33">
            <v>2250000</v>
          </cell>
          <cell r="H33">
            <v>25000</v>
          </cell>
          <cell r="I33">
            <v>450000</v>
          </cell>
          <cell r="J33">
            <v>0</v>
          </cell>
          <cell r="K33">
            <v>1150000</v>
          </cell>
          <cell r="L33">
            <v>3400000</v>
          </cell>
          <cell r="M33">
            <v>22500</v>
          </cell>
          <cell r="N33">
            <v>45000</v>
          </cell>
          <cell r="O33">
            <v>22500</v>
          </cell>
          <cell r="P33">
            <v>3310000</v>
          </cell>
          <cell r="Q33">
            <v>2100000</v>
          </cell>
        </row>
        <row r="34">
          <cell r="B34" t="str">
            <v>Baharuddin Daud</v>
          </cell>
          <cell r="C34" t="str">
            <v>awak 1</v>
          </cell>
          <cell r="D34">
            <v>18</v>
          </cell>
          <cell r="E34">
            <v>1800000</v>
          </cell>
          <cell r="F34">
            <v>450000</v>
          </cell>
          <cell r="G34">
            <v>2250000</v>
          </cell>
          <cell r="H34">
            <v>25000</v>
          </cell>
          <cell r="I34">
            <v>450000</v>
          </cell>
          <cell r="J34">
            <v>0</v>
          </cell>
          <cell r="K34">
            <v>900000</v>
          </cell>
          <cell r="L34">
            <v>3150000</v>
          </cell>
          <cell r="M34">
            <v>22500</v>
          </cell>
          <cell r="N34">
            <v>45000</v>
          </cell>
          <cell r="O34">
            <v>22500</v>
          </cell>
          <cell r="P34">
            <v>3060000</v>
          </cell>
          <cell r="Q34">
            <v>1200000</v>
          </cell>
        </row>
        <row r="35">
          <cell r="B35" t="str">
            <v>Irwan Santa</v>
          </cell>
          <cell r="C35" t="str">
            <v>awak 1</v>
          </cell>
          <cell r="D35">
            <v>27</v>
          </cell>
          <cell r="E35">
            <v>1800000</v>
          </cell>
          <cell r="F35">
            <v>450000</v>
          </cell>
          <cell r="G35">
            <v>2250000</v>
          </cell>
          <cell r="H35">
            <v>25000</v>
          </cell>
          <cell r="I35">
            <v>450000</v>
          </cell>
          <cell r="J35">
            <v>0</v>
          </cell>
          <cell r="K35">
            <v>1125000</v>
          </cell>
          <cell r="L35">
            <v>3375000</v>
          </cell>
          <cell r="M35">
            <v>22500</v>
          </cell>
          <cell r="N35">
            <v>45000</v>
          </cell>
          <cell r="O35">
            <v>22500</v>
          </cell>
          <cell r="P35">
            <v>3285000</v>
          </cell>
          <cell r="Q35">
            <v>1500000</v>
          </cell>
        </row>
        <row r="36">
          <cell r="B36" t="str">
            <v>M. Anas Umar</v>
          </cell>
          <cell r="C36" t="str">
            <v>awak 1</v>
          </cell>
          <cell r="D36">
            <v>29</v>
          </cell>
          <cell r="E36">
            <v>1800000</v>
          </cell>
          <cell r="F36">
            <v>450000</v>
          </cell>
          <cell r="G36">
            <v>2250000</v>
          </cell>
          <cell r="H36">
            <v>25000</v>
          </cell>
          <cell r="I36">
            <v>450000</v>
          </cell>
          <cell r="J36">
            <v>0</v>
          </cell>
          <cell r="K36">
            <v>1175000</v>
          </cell>
          <cell r="L36">
            <v>3425000</v>
          </cell>
          <cell r="M36">
            <v>22500</v>
          </cell>
          <cell r="N36">
            <v>45000</v>
          </cell>
          <cell r="O36">
            <v>22500</v>
          </cell>
          <cell r="P36">
            <v>3335000</v>
          </cell>
          <cell r="Q36">
            <v>1630000</v>
          </cell>
        </row>
        <row r="37">
          <cell r="B37" t="str">
            <v>Muchtar Lubis</v>
          </cell>
          <cell r="C37" t="str">
            <v>awak 1</v>
          </cell>
          <cell r="D37">
            <v>31</v>
          </cell>
          <cell r="E37">
            <v>1800000</v>
          </cell>
          <cell r="F37">
            <v>450000</v>
          </cell>
          <cell r="G37">
            <v>2250000</v>
          </cell>
          <cell r="H37">
            <v>25000</v>
          </cell>
          <cell r="I37">
            <v>450000</v>
          </cell>
          <cell r="J37">
            <v>0</v>
          </cell>
          <cell r="K37">
            <v>1225000</v>
          </cell>
          <cell r="L37">
            <v>3475000</v>
          </cell>
          <cell r="M37">
            <v>22500</v>
          </cell>
          <cell r="N37">
            <v>45000</v>
          </cell>
          <cell r="O37">
            <v>22500</v>
          </cell>
          <cell r="P37">
            <v>3385000</v>
          </cell>
          <cell r="Q37">
            <v>0</v>
          </cell>
        </row>
        <row r="38">
          <cell r="B38" t="str">
            <v>Muh. Ali Muchtar</v>
          </cell>
          <cell r="C38" t="str">
            <v>awak 1</v>
          </cell>
          <cell r="D38">
            <v>27</v>
          </cell>
          <cell r="E38">
            <v>1800000</v>
          </cell>
          <cell r="F38">
            <v>450000</v>
          </cell>
          <cell r="G38">
            <v>2250000</v>
          </cell>
          <cell r="H38">
            <v>25000</v>
          </cell>
          <cell r="I38">
            <v>450000</v>
          </cell>
          <cell r="J38">
            <v>0</v>
          </cell>
          <cell r="K38">
            <v>1125000</v>
          </cell>
          <cell r="L38">
            <v>3375000</v>
          </cell>
          <cell r="M38">
            <v>22500</v>
          </cell>
          <cell r="N38">
            <v>45000</v>
          </cell>
          <cell r="O38">
            <v>22500</v>
          </cell>
          <cell r="P38">
            <v>3285000</v>
          </cell>
          <cell r="Q38">
            <v>0</v>
          </cell>
        </row>
        <row r="39">
          <cell r="B39" t="str">
            <v>Muh.Saleh</v>
          </cell>
          <cell r="C39" t="str">
            <v>awak 1</v>
          </cell>
          <cell r="D39">
            <v>29</v>
          </cell>
          <cell r="E39">
            <v>1800000</v>
          </cell>
          <cell r="F39">
            <v>450000</v>
          </cell>
          <cell r="G39">
            <v>2250000</v>
          </cell>
          <cell r="H39">
            <v>25000</v>
          </cell>
          <cell r="I39">
            <v>450000</v>
          </cell>
          <cell r="J39">
            <v>0</v>
          </cell>
          <cell r="K39">
            <v>1175000</v>
          </cell>
          <cell r="L39">
            <v>3425000</v>
          </cell>
          <cell r="M39">
            <v>22500</v>
          </cell>
          <cell r="N39">
            <v>45000</v>
          </cell>
          <cell r="O39">
            <v>22500</v>
          </cell>
          <cell r="P39">
            <v>3335000</v>
          </cell>
          <cell r="Q39">
            <v>0</v>
          </cell>
        </row>
        <row r="40">
          <cell r="B40" t="str">
            <v>Muh.Umar</v>
          </cell>
          <cell r="C40" t="str">
            <v>awak 1</v>
          </cell>
          <cell r="D40">
            <v>28</v>
          </cell>
          <cell r="E40">
            <v>1800000</v>
          </cell>
          <cell r="F40">
            <v>450000</v>
          </cell>
          <cell r="G40">
            <v>2250000</v>
          </cell>
          <cell r="H40">
            <v>25000</v>
          </cell>
          <cell r="I40">
            <v>450000</v>
          </cell>
          <cell r="J40">
            <v>0</v>
          </cell>
          <cell r="K40">
            <v>1150000</v>
          </cell>
          <cell r="L40">
            <v>3400000</v>
          </cell>
          <cell r="M40">
            <v>22500</v>
          </cell>
          <cell r="N40">
            <v>45000</v>
          </cell>
          <cell r="O40">
            <v>22500</v>
          </cell>
          <cell r="P40">
            <v>3310000</v>
          </cell>
          <cell r="Q40">
            <v>2100000</v>
          </cell>
        </row>
        <row r="41">
          <cell r="B41" t="str">
            <v>Robi Danie Toliu</v>
          </cell>
          <cell r="C41" t="str">
            <v>awak 1</v>
          </cell>
          <cell r="D41">
            <v>31</v>
          </cell>
          <cell r="E41">
            <v>1800000</v>
          </cell>
          <cell r="F41">
            <v>450000</v>
          </cell>
          <cell r="G41">
            <v>2250000</v>
          </cell>
          <cell r="H41">
            <v>25000</v>
          </cell>
          <cell r="I41">
            <v>450000</v>
          </cell>
          <cell r="J41">
            <v>0</v>
          </cell>
          <cell r="K41">
            <v>1225000</v>
          </cell>
          <cell r="L41">
            <v>3475000</v>
          </cell>
          <cell r="M41">
            <v>22500</v>
          </cell>
          <cell r="N41">
            <v>45000</v>
          </cell>
          <cell r="O41">
            <v>22500</v>
          </cell>
          <cell r="P41">
            <v>3385000</v>
          </cell>
          <cell r="Q41">
            <v>0</v>
          </cell>
        </row>
        <row r="42">
          <cell r="B42" t="str">
            <v>Ruslan Abbas</v>
          </cell>
          <cell r="C42" t="str">
            <v>awak 1</v>
          </cell>
          <cell r="D42">
            <v>31</v>
          </cell>
          <cell r="E42">
            <v>1800000</v>
          </cell>
          <cell r="F42">
            <v>450000</v>
          </cell>
          <cell r="G42">
            <v>2250000</v>
          </cell>
          <cell r="H42">
            <v>25000</v>
          </cell>
          <cell r="I42">
            <v>450000</v>
          </cell>
          <cell r="J42">
            <v>0</v>
          </cell>
          <cell r="K42">
            <v>1225000</v>
          </cell>
          <cell r="L42">
            <v>3475000</v>
          </cell>
          <cell r="M42">
            <v>22500</v>
          </cell>
          <cell r="N42">
            <v>45000</v>
          </cell>
          <cell r="O42">
            <v>22500</v>
          </cell>
          <cell r="P42">
            <v>3385000</v>
          </cell>
          <cell r="Q42">
            <v>0</v>
          </cell>
        </row>
        <row r="43">
          <cell r="B43" t="str">
            <v>Sahrul</v>
          </cell>
          <cell r="C43" t="str">
            <v>awak 1</v>
          </cell>
          <cell r="D43">
            <v>29</v>
          </cell>
          <cell r="E43">
            <v>1800000</v>
          </cell>
          <cell r="F43">
            <v>450000</v>
          </cell>
          <cell r="G43">
            <v>2250000</v>
          </cell>
          <cell r="H43">
            <v>25000</v>
          </cell>
          <cell r="I43">
            <v>450000</v>
          </cell>
          <cell r="J43">
            <v>0</v>
          </cell>
          <cell r="K43">
            <v>1175000</v>
          </cell>
          <cell r="L43">
            <v>3425000</v>
          </cell>
          <cell r="M43">
            <v>22500</v>
          </cell>
          <cell r="N43">
            <v>45000</v>
          </cell>
          <cell r="O43">
            <v>22500</v>
          </cell>
          <cell r="P43">
            <v>3335000</v>
          </cell>
          <cell r="Q43">
            <v>0</v>
          </cell>
        </row>
        <row r="44">
          <cell r="B44" t="str">
            <v>Sudirman Supandi</v>
          </cell>
          <cell r="C44" t="str">
            <v>awak 1</v>
          </cell>
          <cell r="D44">
            <v>30</v>
          </cell>
          <cell r="E44">
            <v>1800000</v>
          </cell>
          <cell r="F44">
            <v>450000</v>
          </cell>
          <cell r="G44">
            <v>2250000</v>
          </cell>
          <cell r="H44">
            <v>25000</v>
          </cell>
          <cell r="I44">
            <v>450000</v>
          </cell>
          <cell r="J44">
            <v>0</v>
          </cell>
          <cell r="K44">
            <v>1200000</v>
          </cell>
          <cell r="L44">
            <v>3450000</v>
          </cell>
          <cell r="M44">
            <v>22500</v>
          </cell>
          <cell r="N44">
            <v>45000</v>
          </cell>
          <cell r="O44">
            <v>22500</v>
          </cell>
          <cell r="P44">
            <v>3360000</v>
          </cell>
          <cell r="Q44">
            <v>0</v>
          </cell>
        </row>
        <row r="45">
          <cell r="B45" t="str">
            <v>Syahruddin Saleh</v>
          </cell>
          <cell r="C45" t="str">
            <v>awak 1</v>
          </cell>
          <cell r="D45">
            <v>26</v>
          </cell>
          <cell r="E45">
            <v>1800000</v>
          </cell>
          <cell r="F45">
            <v>450000</v>
          </cell>
          <cell r="G45">
            <v>2250000</v>
          </cell>
          <cell r="H45">
            <v>25000</v>
          </cell>
          <cell r="I45">
            <v>450000</v>
          </cell>
          <cell r="J45">
            <v>0</v>
          </cell>
          <cell r="K45">
            <v>1100000</v>
          </cell>
          <cell r="L45">
            <v>3350000</v>
          </cell>
          <cell r="M45">
            <v>22500</v>
          </cell>
          <cell r="N45">
            <v>45000</v>
          </cell>
          <cell r="O45">
            <v>22500</v>
          </cell>
          <cell r="P45">
            <v>3260000</v>
          </cell>
          <cell r="Q45">
            <v>1800000</v>
          </cell>
        </row>
        <row r="46">
          <cell r="B46" t="str">
            <v>Tajuddin</v>
          </cell>
          <cell r="C46" t="str">
            <v>awak 1</v>
          </cell>
          <cell r="D46">
            <v>28</v>
          </cell>
          <cell r="E46">
            <v>1800000</v>
          </cell>
          <cell r="F46">
            <v>450000</v>
          </cell>
          <cell r="G46">
            <v>2250000</v>
          </cell>
          <cell r="H46">
            <v>25000</v>
          </cell>
          <cell r="I46">
            <v>450000</v>
          </cell>
          <cell r="J46">
            <v>0</v>
          </cell>
          <cell r="K46">
            <v>1150000</v>
          </cell>
          <cell r="L46">
            <v>3400000</v>
          </cell>
          <cell r="M46">
            <v>22500</v>
          </cell>
          <cell r="N46">
            <v>45000</v>
          </cell>
          <cell r="O46">
            <v>22500</v>
          </cell>
          <cell r="P46">
            <v>3310000</v>
          </cell>
          <cell r="Q46">
            <v>0</v>
          </cell>
        </row>
        <row r="47">
          <cell r="B47" t="str">
            <v>Yasin</v>
          </cell>
          <cell r="C47" t="str">
            <v>awak 1</v>
          </cell>
          <cell r="D47">
            <v>27</v>
          </cell>
          <cell r="E47">
            <v>1800000</v>
          </cell>
          <cell r="F47">
            <v>450000</v>
          </cell>
          <cell r="G47">
            <v>2250000</v>
          </cell>
          <cell r="H47">
            <v>25000</v>
          </cell>
          <cell r="I47">
            <v>450000</v>
          </cell>
          <cell r="J47">
            <v>0</v>
          </cell>
          <cell r="K47">
            <v>1125000</v>
          </cell>
          <cell r="L47">
            <v>3375000</v>
          </cell>
          <cell r="M47">
            <v>22500</v>
          </cell>
          <cell r="N47">
            <v>45000</v>
          </cell>
          <cell r="O47">
            <v>22500</v>
          </cell>
          <cell r="P47">
            <v>3285000</v>
          </cell>
          <cell r="Q47">
            <v>1511000</v>
          </cell>
        </row>
        <row r="48">
          <cell r="B48" t="str">
            <v>Yohanis Sampe Pagiu</v>
          </cell>
          <cell r="C48" t="str">
            <v>awak 1</v>
          </cell>
          <cell r="D48">
            <v>29</v>
          </cell>
          <cell r="E48">
            <v>1800000</v>
          </cell>
          <cell r="F48">
            <v>450000</v>
          </cell>
          <cell r="G48">
            <v>2250000</v>
          </cell>
          <cell r="H48">
            <v>25000</v>
          </cell>
          <cell r="I48">
            <v>450000</v>
          </cell>
          <cell r="J48">
            <v>0</v>
          </cell>
          <cell r="K48">
            <v>1175000</v>
          </cell>
          <cell r="L48">
            <v>3425000</v>
          </cell>
          <cell r="M48">
            <v>22500</v>
          </cell>
          <cell r="N48">
            <v>45000</v>
          </cell>
          <cell r="O48">
            <v>22500</v>
          </cell>
          <cell r="P48">
            <v>3335000</v>
          </cell>
          <cell r="Q48">
            <v>2200000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-PARE"/>
      <sheetName val="Usulan Gaji Januari 2017"/>
      <sheetName val="Templ. Data Absen"/>
    </sheetNames>
    <sheetDataSet>
      <sheetData sheetId="0">
        <row r="10">
          <cell r="C10" t="str">
            <v>A. Muh. Iqbal</v>
          </cell>
          <cell r="D10" t="str">
            <v>Ritase</v>
          </cell>
          <cell r="E10">
            <v>24</v>
          </cell>
          <cell r="F10">
            <v>2295000</v>
          </cell>
          <cell r="G10">
            <v>0</v>
          </cell>
          <cell r="H10">
            <v>2295000</v>
          </cell>
          <cell r="I10">
            <v>15000</v>
          </cell>
          <cell r="J10">
            <v>795953.75722543302</v>
          </cell>
          <cell r="K10">
            <v>100000</v>
          </cell>
          <cell r="L10">
            <v>1255953.7572254329</v>
          </cell>
          <cell r="M10">
            <v>3550953.7572254329</v>
          </cell>
          <cell r="N10">
            <v>22950</v>
          </cell>
          <cell r="O10">
            <v>45900</v>
          </cell>
          <cell r="P10">
            <v>22950</v>
          </cell>
          <cell r="Q10">
            <v>3459153.7572254329</v>
          </cell>
          <cell r="R10">
            <v>0</v>
          </cell>
        </row>
        <row r="11">
          <cell r="C11" t="str">
            <v>Abbas Usman</v>
          </cell>
          <cell r="D11" t="str">
            <v>Dispect</v>
          </cell>
          <cell r="E11">
            <v>29</v>
          </cell>
          <cell r="F11">
            <v>2295000</v>
          </cell>
          <cell r="G11">
            <v>0</v>
          </cell>
          <cell r="H11">
            <v>2295000</v>
          </cell>
          <cell r="I11">
            <v>15000</v>
          </cell>
          <cell r="J11">
            <v>795953.75722543348</v>
          </cell>
          <cell r="K11">
            <v>100000</v>
          </cell>
          <cell r="L11">
            <v>1330953.7572254334</v>
          </cell>
          <cell r="M11">
            <v>3625953.7572254334</v>
          </cell>
          <cell r="N11">
            <v>22950</v>
          </cell>
          <cell r="O11">
            <v>45900</v>
          </cell>
          <cell r="P11">
            <v>22950</v>
          </cell>
          <cell r="Q11">
            <v>3534153.7572254334</v>
          </cell>
          <cell r="R11">
            <v>385000</v>
          </cell>
        </row>
        <row r="12">
          <cell r="C12" t="str">
            <v>Abd. Hakim</v>
          </cell>
          <cell r="D12" t="str">
            <v>Asst QQ</v>
          </cell>
          <cell r="E12">
            <v>21</v>
          </cell>
          <cell r="F12">
            <v>2295000</v>
          </cell>
          <cell r="G12">
            <v>0</v>
          </cell>
          <cell r="H12">
            <v>2295000</v>
          </cell>
          <cell r="I12">
            <v>15000</v>
          </cell>
          <cell r="J12">
            <v>795953.75722543348</v>
          </cell>
          <cell r="K12">
            <v>100000</v>
          </cell>
          <cell r="L12">
            <v>1210953.7572254334</v>
          </cell>
          <cell r="M12">
            <v>3505953.7572254334</v>
          </cell>
          <cell r="N12">
            <v>22950</v>
          </cell>
          <cell r="O12">
            <v>45900</v>
          </cell>
          <cell r="P12">
            <v>22950</v>
          </cell>
          <cell r="Q12">
            <v>3414153.7572254334</v>
          </cell>
          <cell r="R12">
            <v>1012000</v>
          </cell>
        </row>
        <row r="13">
          <cell r="C13" t="str">
            <v>Abd. Somad</v>
          </cell>
          <cell r="D13" t="str">
            <v>Pjs.Pws.Utm.Ops &amp; IT Campion</v>
          </cell>
          <cell r="E13">
            <v>29</v>
          </cell>
          <cell r="F13">
            <v>2317500</v>
          </cell>
          <cell r="G13">
            <v>0</v>
          </cell>
          <cell r="H13">
            <v>2317500</v>
          </cell>
          <cell r="I13">
            <v>15000</v>
          </cell>
          <cell r="J13">
            <v>803757</v>
          </cell>
          <cell r="K13">
            <v>500000</v>
          </cell>
          <cell r="L13">
            <v>1738757</v>
          </cell>
          <cell r="M13">
            <v>4056257</v>
          </cell>
          <cell r="N13">
            <v>23175</v>
          </cell>
          <cell r="O13">
            <v>46350</v>
          </cell>
          <cell r="P13">
            <v>23175</v>
          </cell>
          <cell r="Q13">
            <v>3963557</v>
          </cell>
          <cell r="R13">
            <v>670000</v>
          </cell>
        </row>
        <row r="14">
          <cell r="C14" t="str">
            <v>Abdul Munir</v>
          </cell>
          <cell r="D14" t="str">
            <v>Adm. Mekanik</v>
          </cell>
          <cell r="E14">
            <v>29</v>
          </cell>
          <cell r="F14">
            <v>2295000</v>
          </cell>
          <cell r="G14">
            <v>0</v>
          </cell>
          <cell r="H14">
            <v>2295000</v>
          </cell>
          <cell r="I14">
            <v>15000</v>
          </cell>
          <cell r="J14">
            <v>795953.75722543348</v>
          </cell>
          <cell r="K14">
            <v>100000</v>
          </cell>
          <cell r="L14">
            <v>1330953.7572254334</v>
          </cell>
          <cell r="M14">
            <v>3625953.7572254334</v>
          </cell>
          <cell r="N14">
            <v>22950</v>
          </cell>
          <cell r="O14">
            <v>45900</v>
          </cell>
          <cell r="P14">
            <v>22950</v>
          </cell>
          <cell r="Q14">
            <v>3534153.7572254334</v>
          </cell>
          <cell r="R14">
            <v>898000</v>
          </cell>
        </row>
        <row r="15">
          <cell r="C15" t="str">
            <v>Abdul Rahman Usman</v>
          </cell>
          <cell r="D15" t="str">
            <v>Adm Umum</v>
          </cell>
          <cell r="E15">
            <v>22</v>
          </cell>
          <cell r="F15">
            <v>2295000</v>
          </cell>
          <cell r="G15">
            <v>0</v>
          </cell>
          <cell r="H15">
            <v>2295000</v>
          </cell>
          <cell r="I15">
            <v>15000</v>
          </cell>
          <cell r="J15">
            <v>795953.75722543348</v>
          </cell>
          <cell r="K15">
            <v>100000</v>
          </cell>
          <cell r="L15">
            <v>1225953.7572254334</v>
          </cell>
          <cell r="M15">
            <v>3520953.7572254334</v>
          </cell>
          <cell r="N15">
            <v>22950</v>
          </cell>
          <cell r="O15">
            <v>45900</v>
          </cell>
          <cell r="P15">
            <v>22950</v>
          </cell>
          <cell r="Q15">
            <v>3429153.7572254334</v>
          </cell>
          <cell r="R15">
            <v>670000</v>
          </cell>
        </row>
        <row r="16">
          <cell r="C16" t="str">
            <v>Alamsyah</v>
          </cell>
          <cell r="D16" t="str">
            <v>Dispect</v>
          </cell>
          <cell r="E16">
            <v>20</v>
          </cell>
          <cell r="F16">
            <v>2295000</v>
          </cell>
          <cell r="G16">
            <v>0</v>
          </cell>
          <cell r="H16">
            <v>2295000</v>
          </cell>
          <cell r="I16">
            <v>15000</v>
          </cell>
          <cell r="J16">
            <v>795953.75722543348</v>
          </cell>
          <cell r="K16">
            <v>100000</v>
          </cell>
          <cell r="L16">
            <v>1195953.7572254334</v>
          </cell>
          <cell r="M16">
            <v>3490953.7572254334</v>
          </cell>
          <cell r="N16">
            <v>22950</v>
          </cell>
          <cell r="O16">
            <v>45900</v>
          </cell>
          <cell r="P16">
            <v>22950</v>
          </cell>
          <cell r="Q16">
            <v>3399153.7572254334</v>
          </cell>
          <cell r="R16">
            <v>100000</v>
          </cell>
        </row>
        <row r="17">
          <cell r="C17" t="str">
            <v>M. Muliadi</v>
          </cell>
          <cell r="D17" t="str">
            <v>Asst.QQ</v>
          </cell>
          <cell r="E17">
            <v>26</v>
          </cell>
          <cell r="F17">
            <v>2250000</v>
          </cell>
          <cell r="G17">
            <v>0</v>
          </cell>
          <cell r="H17">
            <v>2250000</v>
          </cell>
          <cell r="I17">
            <v>15000</v>
          </cell>
          <cell r="J17">
            <v>600000</v>
          </cell>
          <cell r="K17">
            <v>100000</v>
          </cell>
          <cell r="L17">
            <v>1090000</v>
          </cell>
          <cell r="M17">
            <v>3340000</v>
          </cell>
          <cell r="N17">
            <v>22500</v>
          </cell>
          <cell r="O17">
            <v>45000</v>
          </cell>
          <cell r="P17">
            <v>22500</v>
          </cell>
          <cell r="Q17">
            <v>3250000</v>
          </cell>
          <cell r="R17">
            <v>0</v>
          </cell>
        </row>
        <row r="18">
          <cell r="C18" t="str">
            <v>M. Nawawi</v>
          </cell>
          <cell r="D18" t="str">
            <v>Keuangan &amp; HRD</v>
          </cell>
          <cell r="E18">
            <v>29</v>
          </cell>
          <cell r="F18">
            <v>2295000</v>
          </cell>
          <cell r="G18">
            <v>0</v>
          </cell>
          <cell r="H18">
            <v>2295000</v>
          </cell>
          <cell r="I18">
            <v>15000</v>
          </cell>
          <cell r="J18">
            <v>795953.75722543348</v>
          </cell>
          <cell r="K18">
            <v>250000</v>
          </cell>
          <cell r="L18">
            <v>1480953.7572254334</v>
          </cell>
          <cell r="M18">
            <v>3775953.7572254334</v>
          </cell>
          <cell r="N18">
            <v>22950</v>
          </cell>
          <cell r="O18">
            <v>45900</v>
          </cell>
          <cell r="P18">
            <v>22950</v>
          </cell>
          <cell r="Q18">
            <v>3684153.7572254334</v>
          </cell>
          <cell r="R18">
            <v>100000</v>
          </cell>
        </row>
        <row r="19">
          <cell r="C19" t="str">
            <v>Muh. Hamka B</v>
          </cell>
          <cell r="D19" t="str">
            <v>Ritase</v>
          </cell>
          <cell r="E19">
            <v>28</v>
          </cell>
          <cell r="F19">
            <v>2250000</v>
          </cell>
          <cell r="G19">
            <v>0</v>
          </cell>
          <cell r="H19">
            <v>2250000</v>
          </cell>
          <cell r="I19">
            <v>15000</v>
          </cell>
          <cell r="J19">
            <v>780346.8208092486</v>
          </cell>
          <cell r="K19">
            <v>100000</v>
          </cell>
          <cell r="L19">
            <v>1300346.8208092486</v>
          </cell>
          <cell r="M19">
            <v>3550346.8208092488</v>
          </cell>
          <cell r="N19">
            <v>22500</v>
          </cell>
          <cell r="O19">
            <v>45000</v>
          </cell>
          <cell r="P19">
            <v>22500</v>
          </cell>
          <cell r="Q19">
            <v>3460346.8208092488</v>
          </cell>
          <cell r="R19">
            <v>0</v>
          </cell>
        </row>
        <row r="20">
          <cell r="C20" t="str">
            <v>Wellem Sondak</v>
          </cell>
          <cell r="D20" t="str">
            <v>HSE Offices</v>
          </cell>
          <cell r="E20">
            <v>27</v>
          </cell>
          <cell r="F20">
            <v>2295000</v>
          </cell>
          <cell r="G20">
            <v>0</v>
          </cell>
          <cell r="H20">
            <v>2295000</v>
          </cell>
          <cell r="I20">
            <v>15000</v>
          </cell>
          <cell r="J20">
            <v>795953.75722543348</v>
          </cell>
          <cell r="K20">
            <v>100000</v>
          </cell>
          <cell r="L20">
            <v>1300953.7572254334</v>
          </cell>
          <cell r="M20">
            <v>3595953.7572254334</v>
          </cell>
          <cell r="N20">
            <v>22950</v>
          </cell>
          <cell r="O20">
            <v>45900</v>
          </cell>
          <cell r="P20">
            <v>22950</v>
          </cell>
          <cell r="Q20">
            <v>3504153.7572254334</v>
          </cell>
          <cell r="R20">
            <v>0</v>
          </cell>
        </row>
        <row r="21">
          <cell r="C21" t="str">
            <v>Fitrah Alwi</v>
          </cell>
          <cell r="D21" t="str">
            <v>Tenaga Medis</v>
          </cell>
          <cell r="E21">
            <v>27</v>
          </cell>
          <cell r="F21">
            <v>2295000</v>
          </cell>
          <cell r="G21">
            <v>0</v>
          </cell>
          <cell r="H21">
            <v>2295000</v>
          </cell>
          <cell r="I21">
            <v>15000</v>
          </cell>
          <cell r="J21">
            <v>795953.75722543348</v>
          </cell>
          <cell r="K21">
            <v>100000</v>
          </cell>
          <cell r="L21">
            <v>1300953.7572254334</v>
          </cell>
          <cell r="M21">
            <v>3595953.7572254334</v>
          </cell>
          <cell r="N21">
            <v>22950</v>
          </cell>
          <cell r="O21">
            <v>45900</v>
          </cell>
          <cell r="P21">
            <v>22950</v>
          </cell>
          <cell r="Q21">
            <v>3504153.7572254334</v>
          </cell>
          <cell r="R21">
            <v>0</v>
          </cell>
        </row>
        <row r="22">
          <cell r="C22" t="str">
            <v>Abdul Muin S.</v>
          </cell>
          <cell r="D22" t="str">
            <v>Sopir</v>
          </cell>
          <cell r="E22">
            <v>29</v>
          </cell>
          <cell r="F22">
            <v>2295000</v>
          </cell>
          <cell r="G22">
            <v>0</v>
          </cell>
          <cell r="H22">
            <v>2295000</v>
          </cell>
          <cell r="I22">
            <v>15000</v>
          </cell>
          <cell r="J22">
            <v>795953.75722543348</v>
          </cell>
          <cell r="K22">
            <v>250000</v>
          </cell>
          <cell r="L22">
            <v>1480953.7572254334</v>
          </cell>
          <cell r="M22">
            <v>3775953.7572254334</v>
          </cell>
          <cell r="N22">
            <v>22950</v>
          </cell>
          <cell r="O22">
            <v>45900</v>
          </cell>
          <cell r="P22">
            <v>22950</v>
          </cell>
          <cell r="Q22">
            <v>3684153.7572254334</v>
          </cell>
          <cell r="R22">
            <v>898000</v>
          </cell>
        </row>
        <row r="29">
          <cell r="C29" t="str">
            <v>Abdul Rauf Landaring</v>
          </cell>
          <cell r="D29" t="str">
            <v>Sopir</v>
          </cell>
          <cell r="E29">
            <v>26</v>
          </cell>
          <cell r="F29">
            <v>2295000</v>
          </cell>
          <cell r="G29">
            <v>0</v>
          </cell>
          <cell r="H29">
            <v>2295000</v>
          </cell>
          <cell r="I29">
            <v>15000</v>
          </cell>
          <cell r="J29">
            <v>795953.75722543348</v>
          </cell>
          <cell r="K29">
            <v>0</v>
          </cell>
          <cell r="L29">
            <v>1185953.7572254334</v>
          </cell>
          <cell r="M29">
            <v>3480953.7572254334</v>
          </cell>
          <cell r="N29">
            <v>22950</v>
          </cell>
          <cell r="O29">
            <v>45900</v>
          </cell>
          <cell r="P29">
            <v>22950</v>
          </cell>
          <cell r="Q29">
            <v>3389153.7572254334</v>
          </cell>
          <cell r="R29">
            <v>670000</v>
          </cell>
        </row>
        <row r="30">
          <cell r="C30" t="str">
            <v>Alimuddin</v>
          </cell>
          <cell r="D30" t="str">
            <v>Sopir</v>
          </cell>
          <cell r="E30">
            <v>26</v>
          </cell>
          <cell r="F30">
            <v>2295000</v>
          </cell>
          <cell r="G30">
            <v>0</v>
          </cell>
          <cell r="H30">
            <v>2295000</v>
          </cell>
          <cell r="I30">
            <v>15000</v>
          </cell>
          <cell r="J30">
            <v>795953.75722543348</v>
          </cell>
          <cell r="K30">
            <v>0</v>
          </cell>
          <cell r="L30">
            <v>1185953.7572254334</v>
          </cell>
          <cell r="M30">
            <v>3480953.7572254334</v>
          </cell>
          <cell r="N30">
            <v>22950</v>
          </cell>
          <cell r="O30">
            <v>45900</v>
          </cell>
          <cell r="P30">
            <v>22950</v>
          </cell>
          <cell r="Q30">
            <v>3389153.7572254334</v>
          </cell>
          <cell r="R30">
            <v>100000</v>
          </cell>
        </row>
        <row r="31">
          <cell r="C31" t="str">
            <v>Ambo Tang Hj</v>
          </cell>
          <cell r="D31" t="str">
            <v>Sopir</v>
          </cell>
          <cell r="E31">
            <v>26</v>
          </cell>
          <cell r="F31">
            <v>2295000</v>
          </cell>
          <cell r="G31">
            <v>0</v>
          </cell>
          <cell r="H31">
            <v>2295000</v>
          </cell>
          <cell r="I31">
            <v>15000</v>
          </cell>
          <cell r="J31">
            <v>795953.75722543348</v>
          </cell>
          <cell r="K31">
            <v>0</v>
          </cell>
          <cell r="L31">
            <v>1185953.7572254334</v>
          </cell>
          <cell r="M31">
            <v>3480953.7572254334</v>
          </cell>
          <cell r="N31">
            <v>22950</v>
          </cell>
          <cell r="O31">
            <v>45900</v>
          </cell>
          <cell r="P31">
            <v>22950</v>
          </cell>
          <cell r="Q31">
            <v>3389153.7572254334</v>
          </cell>
          <cell r="R31">
            <v>100000</v>
          </cell>
        </row>
        <row r="32">
          <cell r="C32" t="str">
            <v>Amir Rakka</v>
          </cell>
          <cell r="D32" t="str">
            <v>Sopir</v>
          </cell>
          <cell r="E32">
            <v>27</v>
          </cell>
          <cell r="F32">
            <v>2295000</v>
          </cell>
          <cell r="G32">
            <v>0</v>
          </cell>
          <cell r="H32">
            <v>2295000</v>
          </cell>
          <cell r="I32">
            <v>15000</v>
          </cell>
          <cell r="J32">
            <v>795953.75722543348</v>
          </cell>
          <cell r="K32">
            <v>0</v>
          </cell>
          <cell r="L32">
            <v>1200953.7572254334</v>
          </cell>
          <cell r="M32">
            <v>3495953.7572254334</v>
          </cell>
          <cell r="N32">
            <v>22950</v>
          </cell>
          <cell r="O32">
            <v>45900</v>
          </cell>
          <cell r="P32">
            <v>22950</v>
          </cell>
          <cell r="Q32">
            <v>3404153.7572254334</v>
          </cell>
          <cell r="R32">
            <v>670000</v>
          </cell>
        </row>
        <row r="33">
          <cell r="C33" t="str">
            <v>Amiruddin</v>
          </cell>
          <cell r="D33" t="str">
            <v>Sopir</v>
          </cell>
          <cell r="E33">
            <v>27</v>
          </cell>
          <cell r="F33">
            <v>2295000</v>
          </cell>
          <cell r="G33">
            <v>0</v>
          </cell>
          <cell r="H33">
            <v>2295000</v>
          </cell>
          <cell r="I33">
            <v>15000</v>
          </cell>
          <cell r="J33">
            <v>795953.75722543348</v>
          </cell>
          <cell r="K33">
            <v>0</v>
          </cell>
          <cell r="L33">
            <v>1200953.7572254334</v>
          </cell>
          <cell r="M33">
            <v>3495953.7572254334</v>
          </cell>
          <cell r="N33">
            <v>22950</v>
          </cell>
          <cell r="O33">
            <v>45900</v>
          </cell>
          <cell r="P33">
            <v>22950</v>
          </cell>
          <cell r="Q33">
            <v>3404153.7572254334</v>
          </cell>
          <cell r="R33">
            <v>898000</v>
          </cell>
        </row>
        <row r="34">
          <cell r="C34" t="str">
            <v>Arman</v>
          </cell>
          <cell r="D34" t="str">
            <v>Sopir</v>
          </cell>
          <cell r="E34">
            <v>24</v>
          </cell>
          <cell r="F34">
            <v>2295000</v>
          </cell>
          <cell r="G34">
            <v>0</v>
          </cell>
          <cell r="H34">
            <v>2295000</v>
          </cell>
          <cell r="I34">
            <v>15000</v>
          </cell>
          <cell r="J34">
            <v>795953.75722543348</v>
          </cell>
          <cell r="K34">
            <v>0</v>
          </cell>
          <cell r="L34">
            <v>1155953.7572254334</v>
          </cell>
          <cell r="M34">
            <v>3450953.7572254334</v>
          </cell>
          <cell r="N34">
            <v>22950</v>
          </cell>
          <cell r="O34">
            <v>45900</v>
          </cell>
          <cell r="P34">
            <v>22950</v>
          </cell>
          <cell r="Q34">
            <v>3359153.7572254334</v>
          </cell>
          <cell r="R34">
            <v>898000</v>
          </cell>
        </row>
        <row r="35">
          <cell r="C35" t="str">
            <v>Armadi</v>
          </cell>
          <cell r="D35" t="str">
            <v>Sopir</v>
          </cell>
          <cell r="E35">
            <v>27</v>
          </cell>
          <cell r="F35">
            <v>2295000</v>
          </cell>
          <cell r="G35">
            <v>0</v>
          </cell>
          <cell r="H35">
            <v>2295000</v>
          </cell>
          <cell r="I35">
            <v>15000</v>
          </cell>
          <cell r="J35">
            <v>795953.75722543348</v>
          </cell>
          <cell r="K35">
            <v>0</v>
          </cell>
          <cell r="L35">
            <v>1200953.7572254334</v>
          </cell>
          <cell r="M35">
            <v>3495953.7572254334</v>
          </cell>
          <cell r="N35">
            <v>22950</v>
          </cell>
          <cell r="O35">
            <v>45900</v>
          </cell>
          <cell r="P35">
            <v>22950</v>
          </cell>
          <cell r="Q35">
            <v>3404153.7572254334</v>
          </cell>
          <cell r="R35">
            <v>898000</v>
          </cell>
        </row>
        <row r="36">
          <cell r="C36" t="str">
            <v>Azis Aras</v>
          </cell>
          <cell r="D36" t="str">
            <v>Sopir</v>
          </cell>
          <cell r="E36">
            <v>26</v>
          </cell>
          <cell r="F36">
            <v>2295000</v>
          </cell>
          <cell r="G36">
            <v>0</v>
          </cell>
          <cell r="H36">
            <v>2295000</v>
          </cell>
          <cell r="I36">
            <v>15000</v>
          </cell>
          <cell r="J36">
            <v>795953.75722543348</v>
          </cell>
          <cell r="K36">
            <v>0</v>
          </cell>
          <cell r="L36">
            <v>1185953.7572254334</v>
          </cell>
          <cell r="M36">
            <v>3480953.7572254334</v>
          </cell>
          <cell r="N36">
            <v>22950</v>
          </cell>
          <cell r="O36">
            <v>45900</v>
          </cell>
          <cell r="P36">
            <v>22950</v>
          </cell>
          <cell r="Q36">
            <v>3389153.7572254334</v>
          </cell>
          <cell r="R36">
            <v>898000</v>
          </cell>
        </row>
        <row r="37">
          <cell r="C37" t="str">
            <v>Baharuddin Anjas</v>
          </cell>
          <cell r="D37" t="str">
            <v>Sopir</v>
          </cell>
          <cell r="E37">
            <v>26</v>
          </cell>
          <cell r="F37">
            <v>2295000</v>
          </cell>
          <cell r="G37">
            <v>0</v>
          </cell>
          <cell r="H37">
            <v>2295000</v>
          </cell>
          <cell r="I37">
            <v>15000</v>
          </cell>
          <cell r="J37">
            <v>795953.75722543348</v>
          </cell>
          <cell r="K37">
            <v>0</v>
          </cell>
          <cell r="L37">
            <v>1185953.7572254334</v>
          </cell>
          <cell r="M37">
            <v>3480953.7572254334</v>
          </cell>
          <cell r="N37">
            <v>22950</v>
          </cell>
          <cell r="O37">
            <v>45900</v>
          </cell>
          <cell r="P37">
            <v>22950</v>
          </cell>
          <cell r="Q37">
            <v>3389153.7572254334</v>
          </cell>
          <cell r="R37">
            <v>898000</v>
          </cell>
        </row>
        <row r="38">
          <cell r="C38" t="str">
            <v>Bakri</v>
          </cell>
          <cell r="D38" t="str">
            <v>Sopir</v>
          </cell>
          <cell r="E38">
            <v>25</v>
          </cell>
          <cell r="F38">
            <v>2295000</v>
          </cell>
          <cell r="G38">
            <v>0</v>
          </cell>
          <cell r="H38">
            <v>2295000</v>
          </cell>
          <cell r="I38">
            <v>15000</v>
          </cell>
          <cell r="J38">
            <v>795953.75722543348</v>
          </cell>
          <cell r="K38">
            <v>0</v>
          </cell>
          <cell r="L38">
            <v>1170953.7572254334</v>
          </cell>
          <cell r="M38">
            <v>3465953.7572254334</v>
          </cell>
          <cell r="N38">
            <v>22950</v>
          </cell>
          <cell r="O38">
            <v>45900</v>
          </cell>
          <cell r="P38">
            <v>22950</v>
          </cell>
          <cell r="Q38">
            <v>3374153.7572254334</v>
          </cell>
          <cell r="R38">
            <v>898000</v>
          </cell>
        </row>
        <row r="39">
          <cell r="C39" t="str">
            <v>Basri</v>
          </cell>
          <cell r="D39" t="str">
            <v>Sopir</v>
          </cell>
          <cell r="E39">
            <v>27</v>
          </cell>
          <cell r="F39">
            <v>2295000</v>
          </cell>
          <cell r="G39">
            <v>0</v>
          </cell>
          <cell r="H39">
            <v>2295000</v>
          </cell>
          <cell r="I39">
            <v>15000</v>
          </cell>
          <cell r="J39">
            <v>795953.75722543348</v>
          </cell>
          <cell r="K39">
            <v>0</v>
          </cell>
          <cell r="L39">
            <v>1200953.7572254334</v>
          </cell>
          <cell r="M39">
            <v>3495953.7572254334</v>
          </cell>
          <cell r="N39">
            <v>22950</v>
          </cell>
          <cell r="O39">
            <v>45900</v>
          </cell>
          <cell r="P39">
            <v>22950</v>
          </cell>
          <cell r="Q39">
            <v>3404153.7572254334</v>
          </cell>
          <cell r="R39">
            <v>100000</v>
          </cell>
        </row>
        <row r="40">
          <cell r="C40" t="str">
            <v>Basri Baharuddin</v>
          </cell>
          <cell r="D40" t="str">
            <v>Sopir</v>
          </cell>
          <cell r="E40">
            <v>26</v>
          </cell>
          <cell r="F40">
            <v>2295000</v>
          </cell>
          <cell r="G40">
            <v>0</v>
          </cell>
          <cell r="H40">
            <v>2295000</v>
          </cell>
          <cell r="I40">
            <v>15000</v>
          </cell>
          <cell r="J40">
            <v>795953.75722543348</v>
          </cell>
          <cell r="K40">
            <v>0</v>
          </cell>
          <cell r="L40">
            <v>1185953.7572254334</v>
          </cell>
          <cell r="M40">
            <v>3480953.7572254334</v>
          </cell>
          <cell r="N40">
            <v>22950</v>
          </cell>
          <cell r="O40">
            <v>45900</v>
          </cell>
          <cell r="P40">
            <v>22950</v>
          </cell>
          <cell r="Q40">
            <v>3389153.7572254334</v>
          </cell>
          <cell r="R40">
            <v>0</v>
          </cell>
        </row>
        <row r="41">
          <cell r="C41" t="str">
            <v>Dasri</v>
          </cell>
          <cell r="D41" t="str">
            <v>Sopir</v>
          </cell>
          <cell r="E41">
            <v>27</v>
          </cell>
          <cell r="F41">
            <v>2295000</v>
          </cell>
          <cell r="G41">
            <v>0</v>
          </cell>
          <cell r="H41">
            <v>2295000</v>
          </cell>
          <cell r="I41">
            <v>15000</v>
          </cell>
          <cell r="J41">
            <v>795953.75722543348</v>
          </cell>
          <cell r="K41">
            <v>0</v>
          </cell>
          <cell r="L41">
            <v>1200953.7572254334</v>
          </cell>
          <cell r="M41">
            <v>3495953.7572254334</v>
          </cell>
          <cell r="N41">
            <v>22950</v>
          </cell>
          <cell r="O41">
            <v>45900</v>
          </cell>
          <cell r="P41">
            <v>22950</v>
          </cell>
          <cell r="Q41">
            <v>3404153.7572254334</v>
          </cell>
          <cell r="R41">
            <v>898000</v>
          </cell>
        </row>
        <row r="42">
          <cell r="C42" t="str">
            <v>Firman B</v>
          </cell>
          <cell r="D42" t="str">
            <v>Sopir</v>
          </cell>
          <cell r="E42">
            <v>27</v>
          </cell>
          <cell r="F42">
            <v>2295000</v>
          </cell>
          <cell r="G42">
            <v>0</v>
          </cell>
          <cell r="H42">
            <v>2295000</v>
          </cell>
          <cell r="I42">
            <v>15000</v>
          </cell>
          <cell r="J42">
            <v>795953.75722543348</v>
          </cell>
          <cell r="K42">
            <v>0</v>
          </cell>
          <cell r="L42">
            <v>1200953.7572254334</v>
          </cell>
          <cell r="M42">
            <v>3495953.7572254334</v>
          </cell>
          <cell r="N42">
            <v>22950</v>
          </cell>
          <cell r="O42">
            <v>45900</v>
          </cell>
          <cell r="P42">
            <v>22950</v>
          </cell>
          <cell r="Q42">
            <v>3404153.7572254334</v>
          </cell>
          <cell r="R42">
            <v>898000</v>
          </cell>
        </row>
        <row r="43">
          <cell r="C43" t="str">
            <v>Hamdan Arif</v>
          </cell>
          <cell r="D43" t="str">
            <v>Sopir</v>
          </cell>
          <cell r="E43">
            <v>26</v>
          </cell>
          <cell r="F43">
            <v>2295000</v>
          </cell>
          <cell r="G43">
            <v>0</v>
          </cell>
          <cell r="H43">
            <v>2295000</v>
          </cell>
          <cell r="I43">
            <v>15000</v>
          </cell>
          <cell r="J43">
            <v>795953.75722543348</v>
          </cell>
          <cell r="K43">
            <v>0</v>
          </cell>
          <cell r="L43">
            <v>1185953.7572254334</v>
          </cell>
          <cell r="M43">
            <v>3480953.7572254334</v>
          </cell>
          <cell r="N43">
            <v>22950</v>
          </cell>
          <cell r="O43">
            <v>45900</v>
          </cell>
          <cell r="P43">
            <v>22950</v>
          </cell>
          <cell r="Q43">
            <v>3389153.7572254334</v>
          </cell>
          <cell r="R43">
            <v>442000</v>
          </cell>
        </row>
        <row r="44">
          <cell r="C44" t="str">
            <v>Hamzah</v>
          </cell>
          <cell r="D44" t="str">
            <v>Sopir</v>
          </cell>
          <cell r="E44">
            <v>26</v>
          </cell>
          <cell r="F44">
            <v>2295000</v>
          </cell>
          <cell r="G44">
            <v>0</v>
          </cell>
          <cell r="H44">
            <v>2295000</v>
          </cell>
          <cell r="I44">
            <v>15000</v>
          </cell>
          <cell r="J44">
            <v>795953.75722543348</v>
          </cell>
          <cell r="K44">
            <v>0</v>
          </cell>
          <cell r="L44">
            <v>1185953.7572254334</v>
          </cell>
          <cell r="M44">
            <v>3480953.7572254334</v>
          </cell>
          <cell r="N44">
            <v>22950</v>
          </cell>
          <cell r="O44">
            <v>45900</v>
          </cell>
          <cell r="P44">
            <v>22950</v>
          </cell>
          <cell r="Q44">
            <v>3389153.7572254334</v>
          </cell>
          <cell r="R44">
            <v>0</v>
          </cell>
        </row>
        <row r="45">
          <cell r="C45" t="str">
            <v>Hamzah Hasyim</v>
          </cell>
          <cell r="D45" t="str">
            <v>Sopir</v>
          </cell>
          <cell r="E45">
            <v>27</v>
          </cell>
          <cell r="F45">
            <v>2295000</v>
          </cell>
          <cell r="G45">
            <v>0</v>
          </cell>
          <cell r="H45">
            <v>2295000</v>
          </cell>
          <cell r="I45">
            <v>15000</v>
          </cell>
          <cell r="J45">
            <v>795953.75722543348</v>
          </cell>
          <cell r="K45">
            <v>0</v>
          </cell>
          <cell r="L45">
            <v>1200953.7572254334</v>
          </cell>
          <cell r="M45">
            <v>3495953.7572254334</v>
          </cell>
          <cell r="N45">
            <v>22950</v>
          </cell>
          <cell r="O45">
            <v>45900</v>
          </cell>
          <cell r="P45">
            <v>22950</v>
          </cell>
          <cell r="Q45">
            <v>3404153.7572254334</v>
          </cell>
          <cell r="R45">
            <v>100000</v>
          </cell>
        </row>
        <row r="46">
          <cell r="C46" t="str">
            <v>Hasbi</v>
          </cell>
          <cell r="D46" t="str">
            <v>Sopir</v>
          </cell>
          <cell r="E46">
            <v>27</v>
          </cell>
          <cell r="F46">
            <v>2295000</v>
          </cell>
          <cell r="G46">
            <v>0</v>
          </cell>
          <cell r="H46">
            <v>2295000</v>
          </cell>
          <cell r="I46">
            <v>15000</v>
          </cell>
          <cell r="J46">
            <v>795953.75722543348</v>
          </cell>
          <cell r="K46">
            <v>0</v>
          </cell>
          <cell r="L46">
            <v>1200953.7572254334</v>
          </cell>
          <cell r="M46">
            <v>3495953.7572254334</v>
          </cell>
          <cell r="N46">
            <v>22950</v>
          </cell>
          <cell r="O46">
            <v>45900</v>
          </cell>
          <cell r="P46">
            <v>22950</v>
          </cell>
          <cell r="Q46">
            <v>3404153.7572254334</v>
          </cell>
          <cell r="R46">
            <v>898000</v>
          </cell>
        </row>
        <row r="47">
          <cell r="C47" t="str">
            <v>Husain</v>
          </cell>
          <cell r="D47" t="str">
            <v>Sopir</v>
          </cell>
          <cell r="E47">
            <v>27</v>
          </cell>
          <cell r="F47">
            <v>2295000</v>
          </cell>
          <cell r="G47">
            <v>0</v>
          </cell>
          <cell r="H47">
            <v>2295000</v>
          </cell>
          <cell r="I47">
            <v>15000</v>
          </cell>
          <cell r="J47">
            <v>795953.75722543348</v>
          </cell>
          <cell r="K47">
            <v>0</v>
          </cell>
          <cell r="L47">
            <v>1200953.7572254334</v>
          </cell>
          <cell r="M47">
            <v>3495953.7572254334</v>
          </cell>
          <cell r="N47">
            <v>22950</v>
          </cell>
          <cell r="O47">
            <v>45900</v>
          </cell>
          <cell r="P47">
            <v>22950</v>
          </cell>
          <cell r="Q47">
            <v>3404153.7572254334</v>
          </cell>
          <cell r="R47">
            <v>898000</v>
          </cell>
        </row>
        <row r="48">
          <cell r="C48" t="str">
            <v>Irman</v>
          </cell>
          <cell r="D48" t="str">
            <v>Sopir</v>
          </cell>
          <cell r="E48">
            <v>27</v>
          </cell>
          <cell r="F48">
            <v>2295000</v>
          </cell>
          <cell r="G48">
            <v>0</v>
          </cell>
          <cell r="H48">
            <v>2295000</v>
          </cell>
          <cell r="I48">
            <v>15000</v>
          </cell>
          <cell r="J48">
            <v>795953.75722543348</v>
          </cell>
          <cell r="K48">
            <v>0</v>
          </cell>
          <cell r="L48">
            <v>1200953.7572254334</v>
          </cell>
          <cell r="M48">
            <v>3495953.7572254334</v>
          </cell>
          <cell r="N48">
            <v>22950</v>
          </cell>
          <cell r="O48">
            <v>45900</v>
          </cell>
          <cell r="P48">
            <v>22950</v>
          </cell>
          <cell r="Q48">
            <v>3404153.7572254334</v>
          </cell>
          <cell r="R48">
            <v>100000</v>
          </cell>
        </row>
        <row r="49">
          <cell r="C49" t="str">
            <v>Joni</v>
          </cell>
          <cell r="D49" t="str">
            <v>Sopir</v>
          </cell>
          <cell r="E49">
            <v>27</v>
          </cell>
          <cell r="F49">
            <v>2295000</v>
          </cell>
          <cell r="G49">
            <v>0</v>
          </cell>
          <cell r="H49">
            <v>2295000</v>
          </cell>
          <cell r="I49">
            <v>15000</v>
          </cell>
          <cell r="J49">
            <v>795953.75722543348</v>
          </cell>
          <cell r="K49">
            <v>0</v>
          </cell>
          <cell r="L49">
            <v>1200953.7572254334</v>
          </cell>
          <cell r="M49">
            <v>3495953.7572254334</v>
          </cell>
          <cell r="N49">
            <v>22950</v>
          </cell>
          <cell r="O49">
            <v>45900</v>
          </cell>
          <cell r="P49">
            <v>22950</v>
          </cell>
          <cell r="Q49">
            <v>3404153.7572254334</v>
          </cell>
          <cell r="R49">
            <v>898000</v>
          </cell>
        </row>
        <row r="50">
          <cell r="C50" t="str">
            <v>Kasman Kamba</v>
          </cell>
          <cell r="D50" t="str">
            <v>Sopir</v>
          </cell>
          <cell r="E50">
            <v>25</v>
          </cell>
          <cell r="F50">
            <v>2295000</v>
          </cell>
          <cell r="G50">
            <v>0</v>
          </cell>
          <cell r="H50">
            <v>2295000</v>
          </cell>
          <cell r="I50">
            <v>15000</v>
          </cell>
          <cell r="J50">
            <v>795953.75722543348</v>
          </cell>
          <cell r="K50">
            <v>0</v>
          </cell>
          <cell r="L50">
            <v>1170953.7572254334</v>
          </cell>
          <cell r="M50">
            <v>3465953.7572254334</v>
          </cell>
          <cell r="N50">
            <v>22950</v>
          </cell>
          <cell r="O50">
            <v>45900</v>
          </cell>
          <cell r="P50">
            <v>22950</v>
          </cell>
          <cell r="Q50">
            <v>3374153.7572254334</v>
          </cell>
          <cell r="R50">
            <v>727000</v>
          </cell>
        </row>
        <row r="51">
          <cell r="C51" t="str">
            <v>La Benga</v>
          </cell>
          <cell r="D51" t="str">
            <v>Sopir</v>
          </cell>
          <cell r="E51">
            <v>26</v>
          </cell>
          <cell r="F51">
            <v>2295000</v>
          </cell>
          <cell r="G51">
            <v>0</v>
          </cell>
          <cell r="H51">
            <v>2295000</v>
          </cell>
          <cell r="I51">
            <v>15000</v>
          </cell>
          <cell r="J51">
            <v>795953.75722543348</v>
          </cell>
          <cell r="K51">
            <v>0</v>
          </cell>
          <cell r="L51">
            <v>1185953.7572254334</v>
          </cell>
          <cell r="M51">
            <v>3480953.7572254334</v>
          </cell>
          <cell r="N51">
            <v>22950</v>
          </cell>
          <cell r="O51">
            <v>45900</v>
          </cell>
          <cell r="P51">
            <v>22950</v>
          </cell>
          <cell r="Q51">
            <v>3389153.7572254334</v>
          </cell>
          <cell r="R51">
            <v>0</v>
          </cell>
        </row>
        <row r="52">
          <cell r="C52" t="str">
            <v>Muh.Nasir K.</v>
          </cell>
          <cell r="D52" t="str">
            <v>Sopir</v>
          </cell>
          <cell r="E52">
            <v>21</v>
          </cell>
          <cell r="F52">
            <v>2295000</v>
          </cell>
          <cell r="G52">
            <v>0</v>
          </cell>
          <cell r="H52">
            <v>2295000</v>
          </cell>
          <cell r="I52">
            <v>15000</v>
          </cell>
          <cell r="J52">
            <v>795953.75722543348</v>
          </cell>
          <cell r="K52">
            <v>0</v>
          </cell>
          <cell r="L52">
            <v>1110953.7572254334</v>
          </cell>
          <cell r="M52">
            <v>3405953.7572254334</v>
          </cell>
          <cell r="N52">
            <v>22950</v>
          </cell>
          <cell r="O52">
            <v>45900</v>
          </cell>
          <cell r="P52">
            <v>22950</v>
          </cell>
          <cell r="Q52">
            <v>3314153.7572254334</v>
          </cell>
          <cell r="R52">
            <v>100000</v>
          </cell>
        </row>
        <row r="53">
          <cell r="C53" t="str">
            <v>Muhammadong</v>
          </cell>
          <cell r="D53" t="str">
            <v>Sopir</v>
          </cell>
          <cell r="E53">
            <v>26</v>
          </cell>
          <cell r="F53">
            <v>2295000</v>
          </cell>
          <cell r="G53">
            <v>0</v>
          </cell>
          <cell r="H53">
            <v>2295000</v>
          </cell>
          <cell r="I53">
            <v>15000</v>
          </cell>
          <cell r="J53">
            <v>795953.75722543348</v>
          </cell>
          <cell r="K53">
            <v>0</v>
          </cell>
          <cell r="L53">
            <v>1185953.7572254334</v>
          </cell>
          <cell r="M53">
            <v>3480953.7572254334</v>
          </cell>
          <cell r="N53">
            <v>22950</v>
          </cell>
          <cell r="O53">
            <v>45900</v>
          </cell>
          <cell r="P53">
            <v>22950</v>
          </cell>
          <cell r="Q53">
            <v>3389153.7572254334</v>
          </cell>
          <cell r="R53">
            <v>898000</v>
          </cell>
        </row>
        <row r="54">
          <cell r="C54" t="str">
            <v>Muhsinin</v>
          </cell>
          <cell r="D54" t="str">
            <v>Sopir</v>
          </cell>
          <cell r="E54">
            <v>28</v>
          </cell>
          <cell r="F54">
            <v>2295000</v>
          </cell>
          <cell r="G54">
            <v>0</v>
          </cell>
          <cell r="H54">
            <v>2295000</v>
          </cell>
          <cell r="I54">
            <v>15000</v>
          </cell>
          <cell r="J54">
            <v>795953.75722543348</v>
          </cell>
          <cell r="K54">
            <v>0</v>
          </cell>
          <cell r="L54">
            <v>1215953.7572254334</v>
          </cell>
          <cell r="M54">
            <v>3510953.7572254334</v>
          </cell>
          <cell r="N54">
            <v>22950</v>
          </cell>
          <cell r="O54">
            <v>45900</v>
          </cell>
          <cell r="P54">
            <v>22950</v>
          </cell>
          <cell r="Q54">
            <v>3419153.7572254334</v>
          </cell>
          <cell r="R54">
            <v>442000</v>
          </cell>
        </row>
        <row r="55">
          <cell r="C55" t="str">
            <v>Muh. Sayyid</v>
          </cell>
          <cell r="D55" t="str">
            <v>Sopir</v>
          </cell>
          <cell r="E55">
            <v>26</v>
          </cell>
          <cell r="F55">
            <v>2295000</v>
          </cell>
          <cell r="G55">
            <v>0</v>
          </cell>
          <cell r="H55">
            <v>2295000</v>
          </cell>
          <cell r="I55">
            <v>15000</v>
          </cell>
          <cell r="J55">
            <v>795953.75722543348</v>
          </cell>
          <cell r="K55">
            <v>0</v>
          </cell>
          <cell r="L55">
            <v>1185953.7572254334</v>
          </cell>
          <cell r="M55">
            <v>3480953.7572254334</v>
          </cell>
          <cell r="N55">
            <v>22950</v>
          </cell>
          <cell r="O55">
            <v>45900</v>
          </cell>
          <cell r="P55">
            <v>22950</v>
          </cell>
          <cell r="Q55">
            <v>3389153.7572254334</v>
          </cell>
          <cell r="R55">
            <v>898000</v>
          </cell>
        </row>
        <row r="56">
          <cell r="C56" t="str">
            <v>Musjaya</v>
          </cell>
          <cell r="D56" t="str">
            <v>Sopir</v>
          </cell>
          <cell r="E56">
            <v>25</v>
          </cell>
          <cell r="F56">
            <v>2295000</v>
          </cell>
          <cell r="G56">
            <v>0</v>
          </cell>
          <cell r="H56">
            <v>2295000</v>
          </cell>
          <cell r="I56">
            <v>15000</v>
          </cell>
          <cell r="J56">
            <v>795953.75722543348</v>
          </cell>
          <cell r="K56">
            <v>0</v>
          </cell>
          <cell r="L56">
            <v>1170953.7572254334</v>
          </cell>
          <cell r="M56">
            <v>3465953.7572254334</v>
          </cell>
          <cell r="N56">
            <v>22950</v>
          </cell>
          <cell r="O56">
            <v>45900</v>
          </cell>
          <cell r="P56">
            <v>22950</v>
          </cell>
          <cell r="Q56">
            <v>3374153.7572254334</v>
          </cell>
          <cell r="R56">
            <v>898000</v>
          </cell>
        </row>
        <row r="57">
          <cell r="C57" t="str">
            <v>Mustari</v>
          </cell>
          <cell r="D57" t="str">
            <v>Sopir</v>
          </cell>
          <cell r="E57">
            <v>26</v>
          </cell>
          <cell r="F57">
            <v>2295000</v>
          </cell>
          <cell r="G57">
            <v>0</v>
          </cell>
          <cell r="H57">
            <v>2295000</v>
          </cell>
          <cell r="I57">
            <v>15000</v>
          </cell>
          <cell r="J57">
            <v>795953.75722543348</v>
          </cell>
          <cell r="K57">
            <v>0</v>
          </cell>
          <cell r="L57">
            <v>1185953.7572254334</v>
          </cell>
          <cell r="M57">
            <v>3480953.7572254334</v>
          </cell>
          <cell r="N57">
            <v>22950</v>
          </cell>
          <cell r="O57">
            <v>45900</v>
          </cell>
          <cell r="P57">
            <v>22950</v>
          </cell>
          <cell r="Q57">
            <v>3389153.7572254334</v>
          </cell>
          <cell r="R57">
            <v>670000</v>
          </cell>
        </row>
        <row r="58">
          <cell r="C58" t="str">
            <v>Naharuddin</v>
          </cell>
          <cell r="D58" t="str">
            <v>Sopir</v>
          </cell>
          <cell r="E58">
            <v>27</v>
          </cell>
          <cell r="F58">
            <v>2295000</v>
          </cell>
          <cell r="G58">
            <v>0</v>
          </cell>
          <cell r="H58">
            <v>2295000</v>
          </cell>
          <cell r="I58">
            <v>15000</v>
          </cell>
          <cell r="J58">
            <v>795953.75722543348</v>
          </cell>
          <cell r="K58">
            <v>0</v>
          </cell>
          <cell r="L58">
            <v>1200953.7572254334</v>
          </cell>
          <cell r="M58">
            <v>3495953.7572254334</v>
          </cell>
          <cell r="N58">
            <v>22950</v>
          </cell>
          <cell r="O58">
            <v>45900</v>
          </cell>
          <cell r="P58">
            <v>22950</v>
          </cell>
          <cell r="Q58">
            <v>3404153.7572254334</v>
          </cell>
          <cell r="R58">
            <v>898000</v>
          </cell>
        </row>
        <row r="59">
          <cell r="C59" t="str">
            <v>Ongge</v>
          </cell>
          <cell r="D59" t="str">
            <v>Sopir</v>
          </cell>
          <cell r="E59">
            <v>27</v>
          </cell>
          <cell r="F59">
            <v>2295000</v>
          </cell>
          <cell r="G59">
            <v>0</v>
          </cell>
          <cell r="H59">
            <v>2295000</v>
          </cell>
          <cell r="I59">
            <v>15000</v>
          </cell>
          <cell r="J59">
            <v>795953.75722543348</v>
          </cell>
          <cell r="K59">
            <v>0</v>
          </cell>
          <cell r="L59">
            <v>1200953.7572254334</v>
          </cell>
          <cell r="M59">
            <v>3495953.7572254334</v>
          </cell>
          <cell r="N59">
            <v>22950</v>
          </cell>
          <cell r="O59">
            <v>45900</v>
          </cell>
          <cell r="P59">
            <v>22950</v>
          </cell>
          <cell r="Q59">
            <v>3404153.7572254334</v>
          </cell>
          <cell r="R59">
            <v>0</v>
          </cell>
        </row>
        <row r="60">
          <cell r="C60" t="str">
            <v>Pujiman</v>
          </cell>
          <cell r="D60" t="str">
            <v>Sopir</v>
          </cell>
          <cell r="E60">
            <v>27</v>
          </cell>
          <cell r="F60">
            <v>2295000</v>
          </cell>
          <cell r="G60">
            <v>0</v>
          </cell>
          <cell r="H60">
            <v>2295000</v>
          </cell>
          <cell r="I60">
            <v>15000</v>
          </cell>
          <cell r="J60">
            <v>795953.75722543348</v>
          </cell>
          <cell r="K60">
            <v>0</v>
          </cell>
          <cell r="L60">
            <v>1200953.7572254334</v>
          </cell>
          <cell r="M60">
            <v>3495953.7572254334</v>
          </cell>
          <cell r="N60">
            <v>22950</v>
          </cell>
          <cell r="O60">
            <v>45900</v>
          </cell>
          <cell r="P60">
            <v>22950</v>
          </cell>
          <cell r="Q60">
            <v>3404153.7572254334</v>
          </cell>
          <cell r="R60">
            <v>0</v>
          </cell>
        </row>
        <row r="61">
          <cell r="C61" t="str">
            <v>Rahmat R.</v>
          </cell>
          <cell r="D61" t="str">
            <v>Sopir</v>
          </cell>
          <cell r="E61">
            <v>27</v>
          </cell>
          <cell r="F61">
            <v>2295000</v>
          </cell>
          <cell r="G61">
            <v>0</v>
          </cell>
          <cell r="H61">
            <v>2295000</v>
          </cell>
          <cell r="I61">
            <v>15000</v>
          </cell>
          <cell r="J61">
            <v>795953.75722543348</v>
          </cell>
          <cell r="K61">
            <v>0</v>
          </cell>
          <cell r="L61">
            <v>1200953.7572254334</v>
          </cell>
          <cell r="M61">
            <v>3495953.7572254334</v>
          </cell>
          <cell r="N61">
            <v>22950</v>
          </cell>
          <cell r="O61">
            <v>45900</v>
          </cell>
          <cell r="P61">
            <v>22950</v>
          </cell>
          <cell r="Q61">
            <v>3404153.7572254334</v>
          </cell>
          <cell r="R61">
            <v>100000</v>
          </cell>
        </row>
        <row r="62">
          <cell r="C62" t="str">
            <v>Rahmat Landaring</v>
          </cell>
          <cell r="D62" t="str">
            <v>Sopir</v>
          </cell>
          <cell r="E62">
            <v>25</v>
          </cell>
          <cell r="F62">
            <v>2295000</v>
          </cell>
          <cell r="G62">
            <v>0</v>
          </cell>
          <cell r="H62">
            <v>2295000</v>
          </cell>
          <cell r="I62">
            <v>15000</v>
          </cell>
          <cell r="J62">
            <v>795953.75722543348</v>
          </cell>
          <cell r="K62">
            <v>0</v>
          </cell>
          <cell r="L62">
            <v>1170953.7572254334</v>
          </cell>
          <cell r="M62">
            <v>3465953.7572254334</v>
          </cell>
          <cell r="N62">
            <v>22950</v>
          </cell>
          <cell r="O62">
            <v>45900</v>
          </cell>
          <cell r="P62">
            <v>22950</v>
          </cell>
          <cell r="Q62">
            <v>3374153.7572254334</v>
          </cell>
          <cell r="R62">
            <v>898000</v>
          </cell>
        </row>
        <row r="63">
          <cell r="C63" t="str">
            <v>Rukman</v>
          </cell>
          <cell r="D63" t="str">
            <v>Sopir</v>
          </cell>
          <cell r="E63">
            <v>27</v>
          </cell>
          <cell r="F63">
            <v>2295000</v>
          </cell>
          <cell r="G63">
            <v>0</v>
          </cell>
          <cell r="H63">
            <v>2295000</v>
          </cell>
          <cell r="I63">
            <v>15000</v>
          </cell>
          <cell r="J63">
            <v>795953.75722543348</v>
          </cell>
          <cell r="K63">
            <v>0</v>
          </cell>
          <cell r="L63">
            <v>1200953.7572254334</v>
          </cell>
          <cell r="M63">
            <v>3495953.7572254334</v>
          </cell>
          <cell r="N63">
            <v>22950</v>
          </cell>
          <cell r="O63">
            <v>45900</v>
          </cell>
          <cell r="P63">
            <v>22950</v>
          </cell>
          <cell r="Q63">
            <v>3404153.7572254334</v>
          </cell>
          <cell r="R63">
            <v>0</v>
          </cell>
        </row>
        <row r="64">
          <cell r="C64" t="str">
            <v xml:space="preserve">Rusli  </v>
          </cell>
          <cell r="D64" t="str">
            <v>Sopir</v>
          </cell>
          <cell r="E64">
            <v>26</v>
          </cell>
          <cell r="F64">
            <v>2295000</v>
          </cell>
          <cell r="G64">
            <v>0</v>
          </cell>
          <cell r="H64">
            <v>2295000</v>
          </cell>
          <cell r="I64">
            <v>15000</v>
          </cell>
          <cell r="J64">
            <v>795953.75722543348</v>
          </cell>
          <cell r="K64">
            <v>0</v>
          </cell>
          <cell r="L64">
            <v>1185953.7572254334</v>
          </cell>
          <cell r="M64">
            <v>3480953.7572254334</v>
          </cell>
          <cell r="N64">
            <v>22950</v>
          </cell>
          <cell r="O64">
            <v>45900</v>
          </cell>
          <cell r="P64">
            <v>22950</v>
          </cell>
          <cell r="Q64">
            <v>3389153.7572254334</v>
          </cell>
          <cell r="R64">
            <v>0</v>
          </cell>
        </row>
        <row r="65">
          <cell r="C65" t="str">
            <v>Ridwan Mustafa</v>
          </cell>
          <cell r="D65" t="str">
            <v>Sopir</v>
          </cell>
          <cell r="E65">
            <v>27</v>
          </cell>
          <cell r="F65">
            <v>2295000</v>
          </cell>
          <cell r="G65">
            <v>0</v>
          </cell>
          <cell r="H65">
            <v>2295000</v>
          </cell>
          <cell r="I65">
            <v>15000</v>
          </cell>
          <cell r="J65">
            <v>795953.75722543348</v>
          </cell>
          <cell r="K65">
            <v>0</v>
          </cell>
          <cell r="L65">
            <v>1200953.7572254334</v>
          </cell>
          <cell r="M65">
            <v>3495953.7572254334</v>
          </cell>
          <cell r="N65">
            <v>22950</v>
          </cell>
          <cell r="O65">
            <v>45900</v>
          </cell>
          <cell r="P65">
            <v>22950</v>
          </cell>
          <cell r="Q65">
            <v>3404153.7572254334</v>
          </cell>
          <cell r="R65">
            <v>670000</v>
          </cell>
        </row>
        <row r="66">
          <cell r="C66" t="str">
            <v>Sapri Arifin</v>
          </cell>
          <cell r="D66" t="str">
            <v>Sopir</v>
          </cell>
          <cell r="E66">
            <v>27</v>
          </cell>
          <cell r="F66">
            <v>2295000</v>
          </cell>
          <cell r="G66">
            <v>0</v>
          </cell>
          <cell r="H66">
            <v>2295000</v>
          </cell>
          <cell r="I66">
            <v>15000</v>
          </cell>
          <cell r="J66">
            <v>795953.75722543348</v>
          </cell>
          <cell r="K66">
            <v>0</v>
          </cell>
          <cell r="L66">
            <v>1200953.7572254334</v>
          </cell>
          <cell r="M66">
            <v>3495953.7572254334</v>
          </cell>
          <cell r="N66">
            <v>22950</v>
          </cell>
          <cell r="O66">
            <v>45900</v>
          </cell>
          <cell r="P66">
            <v>22950</v>
          </cell>
          <cell r="Q66">
            <v>3404153.7572254334</v>
          </cell>
          <cell r="R66">
            <v>898000</v>
          </cell>
        </row>
        <row r="67">
          <cell r="C67" t="str">
            <v>Sennang Asnan</v>
          </cell>
          <cell r="D67" t="str">
            <v>Sopir</v>
          </cell>
          <cell r="E67">
            <v>27</v>
          </cell>
          <cell r="F67">
            <v>2295000</v>
          </cell>
          <cell r="G67">
            <v>0</v>
          </cell>
          <cell r="H67">
            <v>2295000</v>
          </cell>
          <cell r="I67">
            <v>15000</v>
          </cell>
          <cell r="J67">
            <v>795953.75722543348</v>
          </cell>
          <cell r="K67">
            <v>0</v>
          </cell>
          <cell r="L67">
            <v>1200953.7572254334</v>
          </cell>
          <cell r="M67">
            <v>3495953.7572254334</v>
          </cell>
          <cell r="N67">
            <v>22950</v>
          </cell>
          <cell r="O67">
            <v>45900</v>
          </cell>
          <cell r="P67">
            <v>22950</v>
          </cell>
          <cell r="Q67">
            <v>3404153.7572254334</v>
          </cell>
          <cell r="R67">
            <v>100000</v>
          </cell>
        </row>
        <row r="68">
          <cell r="C68" t="str">
            <v>Sugiarto</v>
          </cell>
          <cell r="D68" t="str">
            <v>Sopir</v>
          </cell>
          <cell r="E68">
            <v>23</v>
          </cell>
          <cell r="F68">
            <v>2295000</v>
          </cell>
          <cell r="G68">
            <v>0</v>
          </cell>
          <cell r="H68">
            <v>2295000</v>
          </cell>
          <cell r="I68">
            <v>15000</v>
          </cell>
          <cell r="J68">
            <v>795953.75722543348</v>
          </cell>
          <cell r="K68">
            <v>0</v>
          </cell>
          <cell r="L68">
            <v>1140953.7572254334</v>
          </cell>
          <cell r="M68">
            <v>3435953.7572254334</v>
          </cell>
          <cell r="N68">
            <v>22950</v>
          </cell>
          <cell r="O68">
            <v>45900</v>
          </cell>
          <cell r="P68">
            <v>22950</v>
          </cell>
          <cell r="Q68">
            <v>3344153.7572254334</v>
          </cell>
          <cell r="R68">
            <v>100000</v>
          </cell>
        </row>
        <row r="69">
          <cell r="C69" t="str">
            <v>Syahrir Samba</v>
          </cell>
          <cell r="D69" t="str">
            <v>Sopir</v>
          </cell>
          <cell r="E69">
            <v>22</v>
          </cell>
          <cell r="F69">
            <v>2295000</v>
          </cell>
          <cell r="G69">
            <v>0</v>
          </cell>
          <cell r="H69">
            <v>2295000</v>
          </cell>
          <cell r="I69">
            <v>15000</v>
          </cell>
          <cell r="J69">
            <v>795953.75722543348</v>
          </cell>
          <cell r="K69">
            <v>0</v>
          </cell>
          <cell r="L69">
            <v>1125953.7572254334</v>
          </cell>
          <cell r="M69">
            <v>3420953.7572254334</v>
          </cell>
          <cell r="N69">
            <v>22950</v>
          </cell>
          <cell r="O69">
            <v>45900</v>
          </cell>
          <cell r="P69">
            <v>22950</v>
          </cell>
          <cell r="Q69">
            <v>3329153.7572254334</v>
          </cell>
          <cell r="R69">
            <v>898000</v>
          </cell>
        </row>
        <row r="70">
          <cell r="C70" t="str">
            <v>Syarifuddin</v>
          </cell>
          <cell r="D70" t="str">
            <v>Sopir</v>
          </cell>
          <cell r="E70">
            <v>18</v>
          </cell>
          <cell r="F70">
            <v>2295000</v>
          </cell>
          <cell r="G70">
            <v>0</v>
          </cell>
          <cell r="H70">
            <v>2295000</v>
          </cell>
          <cell r="I70">
            <v>15000</v>
          </cell>
          <cell r="J70">
            <v>795953.75722543348</v>
          </cell>
          <cell r="K70">
            <v>0</v>
          </cell>
          <cell r="L70">
            <v>1065953.7572254334</v>
          </cell>
          <cell r="M70">
            <v>3360953.7572254334</v>
          </cell>
          <cell r="N70">
            <v>22950</v>
          </cell>
          <cell r="O70">
            <v>45900</v>
          </cell>
          <cell r="P70">
            <v>22950</v>
          </cell>
          <cell r="Q70">
            <v>3269153.7572254334</v>
          </cell>
          <cell r="R70">
            <v>670000</v>
          </cell>
        </row>
        <row r="71">
          <cell r="C71" t="str">
            <v>Umar Kamba</v>
          </cell>
          <cell r="D71" t="str">
            <v>Sopir</v>
          </cell>
          <cell r="E71">
            <v>27</v>
          </cell>
          <cell r="F71">
            <v>2295000</v>
          </cell>
          <cell r="G71">
            <v>0</v>
          </cell>
          <cell r="H71">
            <v>2295000</v>
          </cell>
          <cell r="I71">
            <v>15000</v>
          </cell>
          <cell r="J71">
            <v>795953.75722543348</v>
          </cell>
          <cell r="K71">
            <v>0</v>
          </cell>
          <cell r="L71">
            <v>1200953.7572254334</v>
          </cell>
          <cell r="M71">
            <v>3495953.7572254334</v>
          </cell>
          <cell r="N71">
            <v>22950</v>
          </cell>
          <cell r="O71">
            <v>45900</v>
          </cell>
          <cell r="P71">
            <v>22950</v>
          </cell>
          <cell r="Q71">
            <v>3404153.7572254334</v>
          </cell>
          <cell r="R71">
            <v>898000</v>
          </cell>
        </row>
        <row r="72">
          <cell r="C72" t="str">
            <v>Yasmin</v>
          </cell>
          <cell r="D72" t="str">
            <v>Sopir</v>
          </cell>
          <cell r="E72">
            <v>27</v>
          </cell>
          <cell r="F72">
            <v>2295000</v>
          </cell>
          <cell r="G72">
            <v>0</v>
          </cell>
          <cell r="H72">
            <v>2295000</v>
          </cell>
          <cell r="I72">
            <v>15000</v>
          </cell>
          <cell r="J72">
            <v>795953.75722543348</v>
          </cell>
          <cell r="K72">
            <v>0</v>
          </cell>
          <cell r="L72">
            <v>1200953.7572254334</v>
          </cell>
          <cell r="M72">
            <v>3495953.7572254334</v>
          </cell>
          <cell r="N72">
            <v>22950</v>
          </cell>
          <cell r="O72">
            <v>45900</v>
          </cell>
          <cell r="P72">
            <v>22950</v>
          </cell>
          <cell r="Q72">
            <v>3404153.7572254334</v>
          </cell>
          <cell r="R72">
            <v>385000</v>
          </cell>
        </row>
        <row r="73">
          <cell r="C73" t="str">
            <v>Yawan K.</v>
          </cell>
          <cell r="D73" t="str">
            <v>Sopir</v>
          </cell>
          <cell r="E73">
            <v>23</v>
          </cell>
          <cell r="F73">
            <v>2295000</v>
          </cell>
          <cell r="G73">
            <v>0</v>
          </cell>
          <cell r="H73">
            <v>2295000</v>
          </cell>
          <cell r="I73">
            <v>15000</v>
          </cell>
          <cell r="J73">
            <v>795953.75722543348</v>
          </cell>
          <cell r="K73">
            <v>0</v>
          </cell>
          <cell r="L73">
            <v>1140953.7572254334</v>
          </cell>
          <cell r="M73">
            <v>3435953.7572254334</v>
          </cell>
          <cell r="N73">
            <v>22950</v>
          </cell>
          <cell r="O73">
            <v>45900</v>
          </cell>
          <cell r="P73">
            <v>22950</v>
          </cell>
          <cell r="Q73">
            <v>3344153.7572254334</v>
          </cell>
          <cell r="R73">
            <v>100000</v>
          </cell>
        </row>
        <row r="74">
          <cell r="C74" t="str">
            <v>Zainuri</v>
          </cell>
          <cell r="D74" t="str">
            <v>Sopir</v>
          </cell>
          <cell r="E74">
            <v>22</v>
          </cell>
          <cell r="F74">
            <v>2295000</v>
          </cell>
          <cell r="G74">
            <v>0</v>
          </cell>
          <cell r="H74">
            <v>2295000</v>
          </cell>
          <cell r="I74">
            <v>15000</v>
          </cell>
          <cell r="J74">
            <v>795953.75722543348</v>
          </cell>
          <cell r="K74">
            <v>0</v>
          </cell>
          <cell r="L74">
            <v>1125953.7572254334</v>
          </cell>
          <cell r="M74">
            <v>3420953.7572254334</v>
          </cell>
          <cell r="N74">
            <v>22950</v>
          </cell>
          <cell r="O74">
            <v>45900</v>
          </cell>
          <cell r="P74">
            <v>22950</v>
          </cell>
          <cell r="Q74">
            <v>3329153.7572254334</v>
          </cell>
          <cell r="R74">
            <v>100000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105570000</v>
          </cell>
          <cell r="G75">
            <v>0</v>
          </cell>
          <cell r="H75">
            <v>105570000</v>
          </cell>
          <cell r="I75">
            <v>690000</v>
          </cell>
          <cell r="J75">
            <v>36613872.832369968</v>
          </cell>
          <cell r="K75">
            <v>0</v>
          </cell>
          <cell r="L75">
            <v>54403872.832369879</v>
          </cell>
          <cell r="M75">
            <v>159973872.83236995</v>
          </cell>
          <cell r="N75">
            <v>1055700</v>
          </cell>
          <cell r="O75">
            <v>2111400</v>
          </cell>
          <cell r="P75">
            <v>1055700</v>
          </cell>
          <cell r="Q75">
            <v>155751072.83236995</v>
          </cell>
          <cell r="R75">
            <v>23508000</v>
          </cell>
        </row>
        <row r="86">
          <cell r="C86" t="str">
            <v>Abidin</v>
          </cell>
          <cell r="D86" t="str">
            <v>Kernet</v>
          </cell>
          <cell r="E86">
            <v>27</v>
          </cell>
          <cell r="F86">
            <v>2250000</v>
          </cell>
          <cell r="G86">
            <v>0</v>
          </cell>
          <cell r="H86">
            <v>2250000</v>
          </cell>
          <cell r="I86">
            <v>5000</v>
          </cell>
          <cell r="J86">
            <v>650289</v>
          </cell>
          <cell r="K86">
            <v>0</v>
          </cell>
          <cell r="L86">
            <v>785289</v>
          </cell>
          <cell r="M86">
            <v>3035289</v>
          </cell>
          <cell r="N86">
            <v>22500</v>
          </cell>
          <cell r="O86">
            <v>45000</v>
          </cell>
          <cell r="P86">
            <v>22500</v>
          </cell>
          <cell r="Q86">
            <v>2945289</v>
          </cell>
          <cell r="R86">
            <v>100000</v>
          </cell>
        </row>
        <row r="87">
          <cell r="C87" t="str">
            <v>Amir. J</v>
          </cell>
          <cell r="D87" t="str">
            <v>Kernet</v>
          </cell>
          <cell r="E87">
            <v>20</v>
          </cell>
          <cell r="F87">
            <v>2250000</v>
          </cell>
          <cell r="G87">
            <v>0</v>
          </cell>
          <cell r="H87">
            <v>2250000</v>
          </cell>
          <cell r="I87">
            <v>5000</v>
          </cell>
          <cell r="J87">
            <v>650289</v>
          </cell>
          <cell r="K87">
            <v>0</v>
          </cell>
          <cell r="L87">
            <v>750289</v>
          </cell>
          <cell r="M87">
            <v>3000289</v>
          </cell>
          <cell r="N87">
            <v>22500</v>
          </cell>
          <cell r="O87">
            <v>45000</v>
          </cell>
          <cell r="P87">
            <v>22500</v>
          </cell>
          <cell r="Q87">
            <v>2910289</v>
          </cell>
          <cell r="R87">
            <v>898000</v>
          </cell>
        </row>
        <row r="88">
          <cell r="C88" t="str">
            <v>Amir. N</v>
          </cell>
          <cell r="D88" t="str">
            <v>Kernet</v>
          </cell>
          <cell r="E88">
            <v>27</v>
          </cell>
          <cell r="F88">
            <v>2250000</v>
          </cell>
          <cell r="G88">
            <v>0</v>
          </cell>
          <cell r="H88">
            <v>2250000</v>
          </cell>
          <cell r="I88">
            <v>5000</v>
          </cell>
          <cell r="J88">
            <v>650289</v>
          </cell>
          <cell r="K88">
            <v>0</v>
          </cell>
          <cell r="L88">
            <v>785289</v>
          </cell>
          <cell r="M88">
            <v>3035289</v>
          </cell>
          <cell r="N88">
            <v>22500</v>
          </cell>
          <cell r="O88">
            <v>45000</v>
          </cell>
          <cell r="P88">
            <v>22500</v>
          </cell>
          <cell r="Q88">
            <v>2945289</v>
          </cell>
          <cell r="R88">
            <v>0</v>
          </cell>
        </row>
        <row r="89">
          <cell r="C89" t="str">
            <v>Amiruddin G</v>
          </cell>
          <cell r="D89" t="str">
            <v>Kernet</v>
          </cell>
          <cell r="E89">
            <v>27</v>
          </cell>
          <cell r="F89">
            <v>2250000</v>
          </cell>
          <cell r="G89">
            <v>0</v>
          </cell>
          <cell r="H89">
            <v>2250000</v>
          </cell>
          <cell r="I89">
            <v>5000</v>
          </cell>
          <cell r="J89">
            <v>650289</v>
          </cell>
          <cell r="K89">
            <v>0</v>
          </cell>
          <cell r="L89">
            <v>785289</v>
          </cell>
          <cell r="M89">
            <v>3035289</v>
          </cell>
          <cell r="N89">
            <v>22500</v>
          </cell>
          <cell r="O89">
            <v>45000</v>
          </cell>
          <cell r="P89">
            <v>22500</v>
          </cell>
          <cell r="Q89">
            <v>2945289</v>
          </cell>
          <cell r="R89">
            <v>100000</v>
          </cell>
        </row>
        <row r="90">
          <cell r="C90" t="str">
            <v>Amirullah S</v>
          </cell>
          <cell r="D90" t="str">
            <v>Kernet</v>
          </cell>
          <cell r="E90">
            <v>27</v>
          </cell>
          <cell r="F90">
            <v>2250000</v>
          </cell>
          <cell r="G90">
            <v>0</v>
          </cell>
          <cell r="H90">
            <v>2250000</v>
          </cell>
          <cell r="I90">
            <v>5000</v>
          </cell>
          <cell r="J90">
            <v>650289</v>
          </cell>
          <cell r="K90">
            <v>0</v>
          </cell>
          <cell r="L90">
            <v>785289</v>
          </cell>
          <cell r="M90">
            <v>3035289</v>
          </cell>
          <cell r="N90">
            <v>22500</v>
          </cell>
          <cell r="O90">
            <v>45000</v>
          </cell>
          <cell r="P90">
            <v>22500</v>
          </cell>
          <cell r="Q90">
            <v>2945289</v>
          </cell>
          <cell r="R90">
            <v>670000</v>
          </cell>
        </row>
        <row r="91">
          <cell r="C91" t="str">
            <v>Analuddin</v>
          </cell>
          <cell r="D91" t="str">
            <v>Kernet</v>
          </cell>
          <cell r="E91">
            <v>27</v>
          </cell>
          <cell r="F91">
            <v>2250000</v>
          </cell>
          <cell r="G91">
            <v>0</v>
          </cell>
          <cell r="H91">
            <v>2250000</v>
          </cell>
          <cell r="I91">
            <v>5000</v>
          </cell>
          <cell r="J91">
            <v>650289</v>
          </cell>
          <cell r="K91">
            <v>0</v>
          </cell>
          <cell r="L91">
            <v>785289</v>
          </cell>
          <cell r="M91">
            <v>3035289</v>
          </cell>
          <cell r="N91">
            <v>22500</v>
          </cell>
          <cell r="O91">
            <v>45000</v>
          </cell>
          <cell r="P91">
            <v>22500</v>
          </cell>
          <cell r="Q91">
            <v>2945289</v>
          </cell>
          <cell r="R91">
            <v>0</v>
          </cell>
        </row>
        <row r="92">
          <cell r="C92" t="str">
            <v>Aras</v>
          </cell>
          <cell r="D92" t="str">
            <v>Kernet</v>
          </cell>
          <cell r="E92">
            <v>28</v>
          </cell>
          <cell r="F92">
            <v>2250000</v>
          </cell>
          <cell r="G92">
            <v>0</v>
          </cell>
          <cell r="H92">
            <v>2250000</v>
          </cell>
          <cell r="I92">
            <v>5000</v>
          </cell>
          <cell r="J92">
            <v>650289</v>
          </cell>
          <cell r="K92">
            <v>0</v>
          </cell>
          <cell r="L92">
            <v>790289</v>
          </cell>
          <cell r="M92">
            <v>3040289</v>
          </cell>
          <cell r="N92">
            <v>22500</v>
          </cell>
          <cell r="O92">
            <v>45000</v>
          </cell>
          <cell r="P92">
            <v>22500</v>
          </cell>
          <cell r="Q92">
            <v>2950289</v>
          </cell>
          <cell r="R92">
            <v>0</v>
          </cell>
        </row>
        <row r="93">
          <cell r="C93" t="str">
            <v>Busran Yusuf</v>
          </cell>
          <cell r="D93" t="str">
            <v>Kernet</v>
          </cell>
          <cell r="E93">
            <v>27</v>
          </cell>
          <cell r="F93">
            <v>2250000</v>
          </cell>
          <cell r="G93">
            <v>0</v>
          </cell>
          <cell r="H93">
            <v>2250000</v>
          </cell>
          <cell r="I93">
            <v>5000</v>
          </cell>
          <cell r="J93">
            <v>650289</v>
          </cell>
          <cell r="K93">
            <v>0</v>
          </cell>
          <cell r="L93">
            <v>785289</v>
          </cell>
          <cell r="M93">
            <v>3035289</v>
          </cell>
          <cell r="N93">
            <v>22500</v>
          </cell>
          <cell r="O93">
            <v>45000</v>
          </cell>
          <cell r="P93">
            <v>22500</v>
          </cell>
          <cell r="Q93">
            <v>2945289</v>
          </cell>
          <cell r="R93">
            <v>0</v>
          </cell>
        </row>
        <row r="94">
          <cell r="C94" t="str">
            <v>Edy Anto S.</v>
          </cell>
          <cell r="D94" t="str">
            <v>Kernet</v>
          </cell>
          <cell r="E94">
            <v>26</v>
          </cell>
          <cell r="F94">
            <v>2250000</v>
          </cell>
          <cell r="G94">
            <v>0</v>
          </cell>
          <cell r="H94">
            <v>2250000</v>
          </cell>
          <cell r="I94">
            <v>5000</v>
          </cell>
          <cell r="J94">
            <v>650289</v>
          </cell>
          <cell r="K94">
            <v>0</v>
          </cell>
          <cell r="L94">
            <v>780289</v>
          </cell>
          <cell r="M94">
            <v>3030289</v>
          </cell>
          <cell r="N94">
            <v>22500</v>
          </cell>
          <cell r="O94">
            <v>45000</v>
          </cell>
          <cell r="P94">
            <v>22500</v>
          </cell>
          <cell r="Q94">
            <v>2940289</v>
          </cell>
          <cell r="R94">
            <v>0</v>
          </cell>
        </row>
        <row r="95">
          <cell r="C95" t="str">
            <v>Eko Arjayanto</v>
          </cell>
          <cell r="D95" t="str">
            <v>Kernet</v>
          </cell>
          <cell r="E95">
            <v>23</v>
          </cell>
          <cell r="F95">
            <v>2250000</v>
          </cell>
          <cell r="G95">
            <v>0</v>
          </cell>
          <cell r="H95">
            <v>2250000</v>
          </cell>
          <cell r="I95">
            <v>5000</v>
          </cell>
          <cell r="J95">
            <v>650289</v>
          </cell>
          <cell r="K95">
            <v>0</v>
          </cell>
          <cell r="L95">
            <v>765289</v>
          </cell>
          <cell r="M95">
            <v>3015289</v>
          </cell>
          <cell r="N95">
            <v>22500</v>
          </cell>
          <cell r="O95">
            <v>45000</v>
          </cell>
          <cell r="P95">
            <v>22500</v>
          </cell>
          <cell r="Q95">
            <v>2925289</v>
          </cell>
          <cell r="R95">
            <v>100000</v>
          </cell>
        </row>
        <row r="96">
          <cell r="C96" t="str">
            <v>H. Muslimin Dg. Calla</v>
          </cell>
          <cell r="D96" t="str">
            <v>Kernet</v>
          </cell>
          <cell r="E96">
            <v>24</v>
          </cell>
          <cell r="F96">
            <v>2250000</v>
          </cell>
          <cell r="G96">
            <v>0</v>
          </cell>
          <cell r="H96">
            <v>2250000</v>
          </cell>
          <cell r="I96">
            <v>5000</v>
          </cell>
          <cell r="J96">
            <v>650289</v>
          </cell>
          <cell r="K96">
            <v>0</v>
          </cell>
          <cell r="L96">
            <v>770289</v>
          </cell>
          <cell r="M96">
            <v>3020289</v>
          </cell>
          <cell r="N96">
            <v>22500</v>
          </cell>
          <cell r="O96">
            <v>45000</v>
          </cell>
          <cell r="P96">
            <v>22500</v>
          </cell>
          <cell r="Q96">
            <v>2930289</v>
          </cell>
          <cell r="R96">
            <v>0</v>
          </cell>
        </row>
        <row r="97">
          <cell r="C97" t="str">
            <v>H.Wasir</v>
          </cell>
          <cell r="D97" t="str">
            <v>Kernet</v>
          </cell>
          <cell r="E97">
            <v>27</v>
          </cell>
          <cell r="F97">
            <v>2250000</v>
          </cell>
          <cell r="G97">
            <v>0</v>
          </cell>
          <cell r="H97">
            <v>2250000</v>
          </cell>
          <cell r="I97">
            <v>5000</v>
          </cell>
          <cell r="J97">
            <v>650289</v>
          </cell>
          <cell r="K97">
            <v>0</v>
          </cell>
          <cell r="L97">
            <v>785289</v>
          </cell>
          <cell r="M97">
            <v>3035289</v>
          </cell>
          <cell r="N97">
            <v>22500</v>
          </cell>
          <cell r="O97">
            <v>45000</v>
          </cell>
          <cell r="P97">
            <v>22500</v>
          </cell>
          <cell r="Q97">
            <v>2945289</v>
          </cell>
          <cell r="R97">
            <v>100000</v>
          </cell>
        </row>
        <row r="98">
          <cell r="C98" t="str">
            <v>Hamzah K.</v>
          </cell>
          <cell r="D98" t="str">
            <v>Kernet</v>
          </cell>
          <cell r="E98">
            <v>27</v>
          </cell>
          <cell r="F98">
            <v>2250000</v>
          </cell>
          <cell r="G98">
            <v>0</v>
          </cell>
          <cell r="H98">
            <v>2250000</v>
          </cell>
          <cell r="I98">
            <v>5000</v>
          </cell>
          <cell r="J98">
            <v>650289</v>
          </cell>
          <cell r="K98">
            <v>0</v>
          </cell>
          <cell r="L98">
            <v>785289</v>
          </cell>
          <cell r="M98">
            <v>3035289</v>
          </cell>
          <cell r="N98">
            <v>22500</v>
          </cell>
          <cell r="O98">
            <v>45000</v>
          </cell>
          <cell r="P98">
            <v>22500</v>
          </cell>
          <cell r="Q98">
            <v>2945289</v>
          </cell>
          <cell r="R98">
            <v>898000</v>
          </cell>
        </row>
        <row r="99">
          <cell r="C99" t="str">
            <v>Haerul Batmin</v>
          </cell>
          <cell r="D99" t="str">
            <v>Kernet</v>
          </cell>
          <cell r="E99">
            <v>28</v>
          </cell>
          <cell r="F99">
            <v>2250000</v>
          </cell>
          <cell r="G99">
            <v>0</v>
          </cell>
          <cell r="H99">
            <v>2250000</v>
          </cell>
          <cell r="I99">
            <v>5000</v>
          </cell>
          <cell r="J99">
            <v>650289</v>
          </cell>
          <cell r="K99">
            <v>0</v>
          </cell>
          <cell r="L99">
            <v>790289</v>
          </cell>
          <cell r="M99">
            <v>3040289</v>
          </cell>
          <cell r="N99">
            <v>22500</v>
          </cell>
          <cell r="O99">
            <v>45000</v>
          </cell>
          <cell r="P99">
            <v>22500</v>
          </cell>
          <cell r="Q99">
            <v>2950289</v>
          </cell>
          <cell r="R99">
            <v>0</v>
          </cell>
        </row>
        <row r="100">
          <cell r="C100" t="str">
            <v>Hendra B</v>
          </cell>
          <cell r="D100" t="str">
            <v>Kernet</v>
          </cell>
          <cell r="E100">
            <v>26</v>
          </cell>
          <cell r="F100">
            <v>2250000</v>
          </cell>
          <cell r="G100">
            <v>0</v>
          </cell>
          <cell r="H100">
            <v>2250000</v>
          </cell>
          <cell r="I100">
            <v>5000</v>
          </cell>
          <cell r="J100">
            <v>650289</v>
          </cell>
          <cell r="K100">
            <v>0</v>
          </cell>
          <cell r="L100">
            <v>780289</v>
          </cell>
          <cell r="M100">
            <v>3030289</v>
          </cell>
          <cell r="N100">
            <v>22500</v>
          </cell>
          <cell r="O100">
            <v>45000</v>
          </cell>
          <cell r="P100">
            <v>22500</v>
          </cell>
          <cell r="Q100">
            <v>2940289</v>
          </cell>
          <cell r="R100">
            <v>0</v>
          </cell>
        </row>
        <row r="101">
          <cell r="C101" t="str">
            <v>Heryanto</v>
          </cell>
          <cell r="D101" t="str">
            <v>Kernet</v>
          </cell>
          <cell r="E101">
            <v>27</v>
          </cell>
          <cell r="F101">
            <v>2250000</v>
          </cell>
          <cell r="G101">
            <v>0</v>
          </cell>
          <cell r="H101">
            <v>2250000</v>
          </cell>
          <cell r="I101">
            <v>5000</v>
          </cell>
          <cell r="J101">
            <v>650289</v>
          </cell>
          <cell r="K101">
            <v>0</v>
          </cell>
          <cell r="L101">
            <v>785289</v>
          </cell>
          <cell r="M101">
            <v>3035289</v>
          </cell>
          <cell r="N101">
            <v>22500</v>
          </cell>
          <cell r="O101">
            <v>45000</v>
          </cell>
          <cell r="P101">
            <v>22500</v>
          </cell>
          <cell r="Q101">
            <v>2945289</v>
          </cell>
          <cell r="R101">
            <v>0</v>
          </cell>
        </row>
        <row r="102">
          <cell r="C102" t="str">
            <v>Ibrahim</v>
          </cell>
          <cell r="D102" t="str">
            <v>Kernet</v>
          </cell>
          <cell r="E102">
            <v>26</v>
          </cell>
          <cell r="F102">
            <v>2250000</v>
          </cell>
          <cell r="G102">
            <v>0</v>
          </cell>
          <cell r="H102">
            <v>2250000</v>
          </cell>
          <cell r="I102">
            <v>5000</v>
          </cell>
          <cell r="J102">
            <v>650289</v>
          </cell>
          <cell r="K102">
            <v>0</v>
          </cell>
          <cell r="L102">
            <v>780289</v>
          </cell>
          <cell r="M102">
            <v>3030289</v>
          </cell>
          <cell r="N102">
            <v>22500</v>
          </cell>
          <cell r="O102">
            <v>45000</v>
          </cell>
          <cell r="P102">
            <v>22500</v>
          </cell>
          <cell r="Q102">
            <v>2940289</v>
          </cell>
          <cell r="R102">
            <v>0</v>
          </cell>
        </row>
        <row r="103">
          <cell r="C103" t="str">
            <v>Ibrahim. A</v>
          </cell>
          <cell r="D103" t="str">
            <v>Kernet</v>
          </cell>
          <cell r="E103">
            <v>26</v>
          </cell>
          <cell r="F103">
            <v>2250000</v>
          </cell>
          <cell r="G103">
            <v>0</v>
          </cell>
          <cell r="H103">
            <v>2250000</v>
          </cell>
          <cell r="I103">
            <v>5000</v>
          </cell>
          <cell r="J103">
            <v>650289</v>
          </cell>
          <cell r="K103">
            <v>0</v>
          </cell>
          <cell r="L103">
            <v>780289</v>
          </cell>
          <cell r="M103">
            <v>3030289</v>
          </cell>
          <cell r="N103">
            <v>22500</v>
          </cell>
          <cell r="O103">
            <v>45000</v>
          </cell>
          <cell r="P103">
            <v>22500</v>
          </cell>
          <cell r="Q103">
            <v>2940289</v>
          </cell>
          <cell r="R103">
            <v>0</v>
          </cell>
        </row>
        <row r="104">
          <cell r="C104" t="str">
            <v>Irfan</v>
          </cell>
          <cell r="D104" t="str">
            <v>Kernet</v>
          </cell>
          <cell r="E104">
            <v>27</v>
          </cell>
          <cell r="F104">
            <v>2250000</v>
          </cell>
          <cell r="G104">
            <v>0</v>
          </cell>
          <cell r="H104">
            <v>2250000</v>
          </cell>
          <cell r="I104">
            <v>5000</v>
          </cell>
          <cell r="J104">
            <v>650289</v>
          </cell>
          <cell r="K104">
            <v>0</v>
          </cell>
          <cell r="L104">
            <v>785289</v>
          </cell>
          <cell r="M104">
            <v>3035289</v>
          </cell>
          <cell r="N104">
            <v>22500</v>
          </cell>
          <cell r="O104">
            <v>45000</v>
          </cell>
          <cell r="P104">
            <v>22500</v>
          </cell>
          <cell r="Q104">
            <v>2945289</v>
          </cell>
          <cell r="R104">
            <v>0</v>
          </cell>
        </row>
        <row r="105">
          <cell r="C105" t="str">
            <v>Irwan</v>
          </cell>
          <cell r="D105" t="str">
            <v>Kernet</v>
          </cell>
          <cell r="E105">
            <v>27</v>
          </cell>
          <cell r="F105">
            <v>2250000</v>
          </cell>
          <cell r="G105">
            <v>0</v>
          </cell>
          <cell r="H105">
            <v>2250000</v>
          </cell>
          <cell r="I105">
            <v>5000</v>
          </cell>
          <cell r="J105">
            <v>650289</v>
          </cell>
          <cell r="K105">
            <v>0</v>
          </cell>
          <cell r="L105">
            <v>785289</v>
          </cell>
          <cell r="M105">
            <v>3035289</v>
          </cell>
          <cell r="N105">
            <v>22500</v>
          </cell>
          <cell r="O105">
            <v>45000</v>
          </cell>
          <cell r="P105">
            <v>22500</v>
          </cell>
          <cell r="Q105">
            <v>2945289</v>
          </cell>
          <cell r="R105">
            <v>100000</v>
          </cell>
        </row>
        <row r="106">
          <cell r="C106" t="str">
            <v>Jabir Amirulah</v>
          </cell>
          <cell r="D106" t="str">
            <v>Kernet</v>
          </cell>
          <cell r="E106">
            <v>25</v>
          </cell>
          <cell r="F106">
            <v>2250000</v>
          </cell>
          <cell r="G106">
            <v>0</v>
          </cell>
          <cell r="H106">
            <v>2250000</v>
          </cell>
          <cell r="I106">
            <v>5000</v>
          </cell>
          <cell r="J106">
            <v>650289</v>
          </cell>
          <cell r="K106">
            <v>0</v>
          </cell>
          <cell r="L106">
            <v>775289</v>
          </cell>
          <cell r="M106">
            <v>3025289</v>
          </cell>
          <cell r="N106">
            <v>22500</v>
          </cell>
          <cell r="O106">
            <v>45000</v>
          </cell>
          <cell r="P106">
            <v>22500</v>
          </cell>
          <cell r="Q106">
            <v>2935289</v>
          </cell>
          <cell r="R106">
            <v>0</v>
          </cell>
        </row>
        <row r="107">
          <cell r="C107" t="str">
            <v>Jumari</v>
          </cell>
          <cell r="D107" t="str">
            <v>Kernet</v>
          </cell>
          <cell r="E107">
            <v>26</v>
          </cell>
          <cell r="F107">
            <v>2250000</v>
          </cell>
          <cell r="G107">
            <v>0</v>
          </cell>
          <cell r="H107">
            <v>2250000</v>
          </cell>
          <cell r="I107">
            <v>5000</v>
          </cell>
          <cell r="J107">
            <v>650289</v>
          </cell>
          <cell r="K107">
            <v>0</v>
          </cell>
          <cell r="L107">
            <v>780289</v>
          </cell>
          <cell r="M107">
            <v>3030289</v>
          </cell>
          <cell r="N107">
            <v>22500</v>
          </cell>
          <cell r="O107">
            <v>45000</v>
          </cell>
          <cell r="P107">
            <v>22500</v>
          </cell>
          <cell r="Q107">
            <v>2940289</v>
          </cell>
          <cell r="R107">
            <v>0</v>
          </cell>
        </row>
        <row r="108">
          <cell r="C108" t="str">
            <v>Jus'an</v>
          </cell>
          <cell r="D108" t="str">
            <v>Kernet</v>
          </cell>
          <cell r="E108">
            <v>27</v>
          </cell>
          <cell r="F108">
            <v>2250000</v>
          </cell>
          <cell r="G108">
            <v>0</v>
          </cell>
          <cell r="H108">
            <v>2250000</v>
          </cell>
          <cell r="I108">
            <v>5000</v>
          </cell>
          <cell r="J108">
            <v>650289</v>
          </cell>
          <cell r="K108">
            <v>0</v>
          </cell>
          <cell r="L108">
            <v>785289</v>
          </cell>
          <cell r="M108">
            <v>3035289</v>
          </cell>
          <cell r="N108">
            <v>22500</v>
          </cell>
          <cell r="O108">
            <v>45000</v>
          </cell>
          <cell r="P108">
            <v>22500</v>
          </cell>
          <cell r="Q108">
            <v>2945289</v>
          </cell>
          <cell r="R108">
            <v>0</v>
          </cell>
        </row>
        <row r="109">
          <cell r="C109" t="str">
            <v>Khaeruddin</v>
          </cell>
          <cell r="D109" t="str">
            <v>Kernet</v>
          </cell>
          <cell r="E109">
            <v>26</v>
          </cell>
          <cell r="F109">
            <v>2250000</v>
          </cell>
          <cell r="G109">
            <v>0</v>
          </cell>
          <cell r="H109">
            <v>2250000</v>
          </cell>
          <cell r="I109">
            <v>5000</v>
          </cell>
          <cell r="J109">
            <v>650289</v>
          </cell>
          <cell r="K109">
            <v>0</v>
          </cell>
          <cell r="L109">
            <v>780289</v>
          </cell>
          <cell r="M109">
            <v>3030289</v>
          </cell>
          <cell r="N109">
            <v>22500</v>
          </cell>
          <cell r="O109">
            <v>45000</v>
          </cell>
          <cell r="P109">
            <v>22500</v>
          </cell>
          <cell r="Q109">
            <v>2940289</v>
          </cell>
          <cell r="R109">
            <v>670000</v>
          </cell>
        </row>
        <row r="110">
          <cell r="C110" t="str">
            <v>Mawardi</v>
          </cell>
          <cell r="D110" t="str">
            <v>Kernet</v>
          </cell>
          <cell r="E110">
            <v>26</v>
          </cell>
          <cell r="F110">
            <v>2250000</v>
          </cell>
          <cell r="G110">
            <v>0</v>
          </cell>
          <cell r="H110">
            <v>2250000</v>
          </cell>
          <cell r="I110">
            <v>5000</v>
          </cell>
          <cell r="J110">
            <v>650289</v>
          </cell>
          <cell r="K110">
            <v>0</v>
          </cell>
          <cell r="L110">
            <v>780289</v>
          </cell>
          <cell r="M110">
            <v>3030289</v>
          </cell>
          <cell r="N110">
            <v>22500</v>
          </cell>
          <cell r="O110">
            <v>45000</v>
          </cell>
          <cell r="P110">
            <v>22500</v>
          </cell>
          <cell r="Q110">
            <v>2940289</v>
          </cell>
          <cell r="R110">
            <v>0</v>
          </cell>
        </row>
        <row r="111">
          <cell r="C111" t="str">
            <v>Muh. Anas M</v>
          </cell>
          <cell r="D111" t="str">
            <v>Kernet</v>
          </cell>
          <cell r="E111">
            <v>25</v>
          </cell>
          <cell r="F111">
            <v>2250000</v>
          </cell>
          <cell r="G111">
            <v>0</v>
          </cell>
          <cell r="H111">
            <v>2250000</v>
          </cell>
          <cell r="I111">
            <v>5000</v>
          </cell>
          <cell r="J111">
            <v>650289</v>
          </cell>
          <cell r="K111">
            <v>0</v>
          </cell>
          <cell r="L111">
            <v>775289</v>
          </cell>
          <cell r="M111">
            <v>3025289</v>
          </cell>
          <cell r="N111">
            <v>22500</v>
          </cell>
          <cell r="O111">
            <v>45000</v>
          </cell>
          <cell r="P111">
            <v>22500</v>
          </cell>
          <cell r="Q111">
            <v>2935289</v>
          </cell>
          <cell r="R111">
            <v>898000</v>
          </cell>
        </row>
        <row r="112">
          <cell r="C112" t="str">
            <v>Muh. Tang</v>
          </cell>
          <cell r="D112" t="str">
            <v>Kernet</v>
          </cell>
          <cell r="E112">
            <v>27</v>
          </cell>
          <cell r="F112">
            <v>2250000</v>
          </cell>
          <cell r="G112">
            <v>0</v>
          </cell>
          <cell r="H112">
            <v>2250000</v>
          </cell>
          <cell r="I112">
            <v>5000</v>
          </cell>
          <cell r="J112">
            <v>650289</v>
          </cell>
          <cell r="K112">
            <v>0</v>
          </cell>
          <cell r="L112">
            <v>785289</v>
          </cell>
          <cell r="M112">
            <v>3035289</v>
          </cell>
          <cell r="N112">
            <v>22500</v>
          </cell>
          <cell r="O112">
            <v>45000</v>
          </cell>
          <cell r="P112">
            <v>22500</v>
          </cell>
          <cell r="Q112">
            <v>2945289</v>
          </cell>
          <cell r="R112">
            <v>0</v>
          </cell>
        </row>
        <row r="113">
          <cell r="C113" t="str">
            <v>Muhiddin</v>
          </cell>
          <cell r="D113" t="str">
            <v>Kernet</v>
          </cell>
          <cell r="E113">
            <v>25</v>
          </cell>
          <cell r="F113">
            <v>2250000</v>
          </cell>
          <cell r="G113">
            <v>0</v>
          </cell>
          <cell r="H113">
            <v>2250000</v>
          </cell>
          <cell r="I113">
            <v>5000</v>
          </cell>
          <cell r="J113">
            <v>650289</v>
          </cell>
          <cell r="K113">
            <v>0</v>
          </cell>
          <cell r="L113">
            <v>775289</v>
          </cell>
          <cell r="M113">
            <v>3025289</v>
          </cell>
          <cell r="N113">
            <v>22500</v>
          </cell>
          <cell r="O113">
            <v>45000</v>
          </cell>
          <cell r="P113">
            <v>22500</v>
          </cell>
          <cell r="Q113">
            <v>2935289</v>
          </cell>
          <cell r="R113">
            <v>898000</v>
          </cell>
        </row>
        <row r="114">
          <cell r="C114" t="str">
            <v>Muhammad Basir</v>
          </cell>
          <cell r="D114" t="str">
            <v>Kernet</v>
          </cell>
          <cell r="E114">
            <v>27</v>
          </cell>
          <cell r="F114">
            <v>2250000</v>
          </cell>
          <cell r="G114">
            <v>0</v>
          </cell>
          <cell r="H114">
            <v>2250000</v>
          </cell>
          <cell r="I114">
            <v>5000</v>
          </cell>
          <cell r="J114">
            <v>650289</v>
          </cell>
          <cell r="K114">
            <v>0</v>
          </cell>
          <cell r="L114">
            <v>785289</v>
          </cell>
          <cell r="M114">
            <v>3035289</v>
          </cell>
          <cell r="N114">
            <v>22500</v>
          </cell>
          <cell r="O114">
            <v>45000</v>
          </cell>
          <cell r="P114">
            <v>22500</v>
          </cell>
          <cell r="Q114">
            <v>2945289</v>
          </cell>
          <cell r="R114">
            <v>0</v>
          </cell>
        </row>
        <row r="115">
          <cell r="C115" t="str">
            <v>Muh.Yasin</v>
          </cell>
          <cell r="D115" t="str">
            <v>Kernet</v>
          </cell>
          <cell r="E115">
            <v>26</v>
          </cell>
          <cell r="F115">
            <v>2295000</v>
          </cell>
          <cell r="G115">
            <v>0</v>
          </cell>
          <cell r="H115">
            <v>2295000</v>
          </cell>
          <cell r="I115">
            <v>15000</v>
          </cell>
          <cell r="J115">
            <v>795953.75722543348</v>
          </cell>
          <cell r="K115">
            <v>0</v>
          </cell>
          <cell r="L115">
            <v>1185953.7572254334</v>
          </cell>
          <cell r="M115">
            <v>3480953.7572254334</v>
          </cell>
          <cell r="N115">
            <v>22950</v>
          </cell>
          <cell r="O115">
            <v>45900</v>
          </cell>
          <cell r="P115">
            <v>22950</v>
          </cell>
          <cell r="Q115">
            <v>3389153.7572254334</v>
          </cell>
          <cell r="R115">
            <v>0</v>
          </cell>
        </row>
        <row r="116">
          <cell r="C116" t="str">
            <v>Nasrun</v>
          </cell>
          <cell r="D116" t="str">
            <v>Kernet</v>
          </cell>
          <cell r="E116">
            <v>14</v>
          </cell>
          <cell r="F116">
            <v>2250000</v>
          </cell>
          <cell r="G116">
            <v>0</v>
          </cell>
          <cell r="H116">
            <v>2250000</v>
          </cell>
          <cell r="I116">
            <v>5000</v>
          </cell>
          <cell r="J116">
            <v>650289</v>
          </cell>
          <cell r="K116">
            <v>0</v>
          </cell>
          <cell r="L116">
            <v>720289</v>
          </cell>
          <cell r="M116">
            <v>2970289</v>
          </cell>
          <cell r="N116">
            <v>22500</v>
          </cell>
          <cell r="O116">
            <v>45000</v>
          </cell>
          <cell r="P116">
            <v>22500</v>
          </cell>
          <cell r="Q116">
            <v>2880289</v>
          </cell>
          <cell r="R116">
            <v>499000</v>
          </cell>
        </row>
        <row r="117">
          <cell r="C117" t="str">
            <v>Nasrung</v>
          </cell>
          <cell r="D117" t="str">
            <v>Kernet</v>
          </cell>
          <cell r="E117">
            <v>12</v>
          </cell>
          <cell r="F117">
            <v>2250000</v>
          </cell>
          <cell r="G117">
            <v>0</v>
          </cell>
          <cell r="H117">
            <v>2250000</v>
          </cell>
          <cell r="I117">
            <v>5000</v>
          </cell>
          <cell r="J117">
            <v>650289</v>
          </cell>
          <cell r="K117">
            <v>0</v>
          </cell>
          <cell r="L117">
            <v>710289</v>
          </cell>
          <cell r="M117">
            <v>2960289</v>
          </cell>
          <cell r="N117">
            <v>22500</v>
          </cell>
          <cell r="O117">
            <v>45000</v>
          </cell>
          <cell r="P117">
            <v>22500</v>
          </cell>
          <cell r="Q117">
            <v>2870289</v>
          </cell>
          <cell r="R117">
            <v>100000</v>
          </cell>
        </row>
        <row r="118">
          <cell r="C118" t="str">
            <v>Rafli</v>
          </cell>
          <cell r="D118" t="str">
            <v>Kernet</v>
          </cell>
          <cell r="E118">
            <v>18</v>
          </cell>
          <cell r="F118">
            <v>2250000</v>
          </cell>
          <cell r="G118">
            <v>0</v>
          </cell>
          <cell r="H118">
            <v>2250000</v>
          </cell>
          <cell r="I118">
            <v>5000</v>
          </cell>
          <cell r="J118">
            <v>650289</v>
          </cell>
          <cell r="K118">
            <v>0</v>
          </cell>
          <cell r="L118">
            <v>740289</v>
          </cell>
          <cell r="M118">
            <v>2990289</v>
          </cell>
          <cell r="N118">
            <v>22500</v>
          </cell>
          <cell r="O118">
            <v>45000</v>
          </cell>
          <cell r="P118">
            <v>22500</v>
          </cell>
          <cell r="Q118">
            <v>2900289</v>
          </cell>
          <cell r="R118">
            <v>670000</v>
          </cell>
        </row>
        <row r="119">
          <cell r="C119" t="str">
            <v>Rusdi R</v>
          </cell>
          <cell r="D119" t="str">
            <v>Kernet</v>
          </cell>
          <cell r="E119">
            <v>27</v>
          </cell>
          <cell r="F119">
            <v>2250000</v>
          </cell>
          <cell r="G119">
            <v>0</v>
          </cell>
          <cell r="H119">
            <v>2250000</v>
          </cell>
          <cell r="I119">
            <v>5000</v>
          </cell>
          <cell r="J119">
            <v>650289</v>
          </cell>
          <cell r="K119">
            <v>0</v>
          </cell>
          <cell r="L119">
            <v>785289</v>
          </cell>
          <cell r="M119">
            <v>3035289</v>
          </cell>
          <cell r="N119">
            <v>22500</v>
          </cell>
          <cell r="O119">
            <v>45000</v>
          </cell>
          <cell r="P119">
            <v>22500</v>
          </cell>
          <cell r="Q119">
            <v>2945289</v>
          </cell>
          <cell r="R119">
            <v>0</v>
          </cell>
        </row>
        <row r="120">
          <cell r="C120" t="str">
            <v>Ridwan</v>
          </cell>
          <cell r="D120" t="str">
            <v>Kernet</v>
          </cell>
          <cell r="E120">
            <v>27</v>
          </cell>
          <cell r="F120">
            <v>2250000</v>
          </cell>
          <cell r="G120">
            <v>0</v>
          </cell>
          <cell r="H120">
            <v>2250000</v>
          </cell>
          <cell r="I120">
            <v>5000</v>
          </cell>
          <cell r="J120">
            <v>650289</v>
          </cell>
          <cell r="K120">
            <v>0</v>
          </cell>
          <cell r="L120">
            <v>785289</v>
          </cell>
          <cell r="M120">
            <v>3035289</v>
          </cell>
          <cell r="N120">
            <v>22500</v>
          </cell>
          <cell r="O120">
            <v>45000</v>
          </cell>
          <cell r="P120">
            <v>22500</v>
          </cell>
          <cell r="Q120">
            <v>2945289</v>
          </cell>
          <cell r="R120">
            <v>898000</v>
          </cell>
        </row>
        <row r="121">
          <cell r="C121" t="str">
            <v>Sabir</v>
          </cell>
          <cell r="D121" t="str">
            <v>Kernet</v>
          </cell>
          <cell r="E121">
            <v>27</v>
          </cell>
          <cell r="F121">
            <v>2250000</v>
          </cell>
          <cell r="G121">
            <v>0</v>
          </cell>
          <cell r="H121">
            <v>2250000</v>
          </cell>
          <cell r="I121">
            <v>5000</v>
          </cell>
          <cell r="J121">
            <v>650289</v>
          </cell>
          <cell r="K121">
            <v>0</v>
          </cell>
          <cell r="L121">
            <v>785289</v>
          </cell>
          <cell r="M121">
            <v>3035289</v>
          </cell>
          <cell r="N121">
            <v>22500</v>
          </cell>
          <cell r="O121">
            <v>45000</v>
          </cell>
          <cell r="P121">
            <v>22500</v>
          </cell>
          <cell r="Q121">
            <v>2945289</v>
          </cell>
          <cell r="R121">
            <v>898000</v>
          </cell>
        </row>
        <row r="122">
          <cell r="C122" t="str">
            <v>Sahapiddin</v>
          </cell>
          <cell r="D122" t="str">
            <v>Kernet</v>
          </cell>
          <cell r="E122">
            <v>26</v>
          </cell>
          <cell r="F122">
            <v>2250000</v>
          </cell>
          <cell r="G122">
            <v>0</v>
          </cell>
          <cell r="H122">
            <v>2250000</v>
          </cell>
          <cell r="I122">
            <v>5000</v>
          </cell>
          <cell r="J122">
            <v>650289</v>
          </cell>
          <cell r="K122">
            <v>0</v>
          </cell>
          <cell r="L122">
            <v>780289</v>
          </cell>
          <cell r="M122">
            <v>3030289</v>
          </cell>
          <cell r="N122">
            <v>22500</v>
          </cell>
          <cell r="O122">
            <v>45000</v>
          </cell>
          <cell r="P122">
            <v>22500</v>
          </cell>
          <cell r="Q122">
            <v>2940289</v>
          </cell>
          <cell r="R122">
            <v>100000</v>
          </cell>
        </row>
        <row r="123">
          <cell r="C123" t="str">
            <v>Salmon</v>
          </cell>
          <cell r="D123" t="str">
            <v>Kernet</v>
          </cell>
          <cell r="E123">
            <v>25</v>
          </cell>
          <cell r="F123">
            <v>2250000</v>
          </cell>
          <cell r="G123">
            <v>0</v>
          </cell>
          <cell r="H123">
            <v>2250000</v>
          </cell>
          <cell r="I123">
            <v>5000</v>
          </cell>
          <cell r="J123">
            <v>650289</v>
          </cell>
          <cell r="K123">
            <v>0</v>
          </cell>
          <cell r="L123">
            <v>775289</v>
          </cell>
          <cell r="M123">
            <v>3025289</v>
          </cell>
          <cell r="N123">
            <v>22500</v>
          </cell>
          <cell r="O123">
            <v>45000</v>
          </cell>
          <cell r="P123">
            <v>22500</v>
          </cell>
          <cell r="Q123">
            <v>2935289</v>
          </cell>
          <cell r="R123">
            <v>0</v>
          </cell>
        </row>
        <row r="124">
          <cell r="C124" t="str">
            <v>Sudarman Siman</v>
          </cell>
          <cell r="D124" t="str">
            <v>Kernet</v>
          </cell>
          <cell r="E124">
            <v>27</v>
          </cell>
          <cell r="F124">
            <v>2250000</v>
          </cell>
          <cell r="G124">
            <v>0</v>
          </cell>
          <cell r="H124">
            <v>2250000</v>
          </cell>
          <cell r="I124">
            <v>5000</v>
          </cell>
          <cell r="J124">
            <v>650289</v>
          </cell>
          <cell r="K124">
            <v>0</v>
          </cell>
          <cell r="L124">
            <v>785289</v>
          </cell>
          <cell r="M124">
            <v>3035289</v>
          </cell>
          <cell r="N124">
            <v>22500</v>
          </cell>
          <cell r="O124">
            <v>45000</v>
          </cell>
          <cell r="P124">
            <v>22500</v>
          </cell>
          <cell r="Q124">
            <v>2945289</v>
          </cell>
          <cell r="R124">
            <v>0</v>
          </cell>
        </row>
        <row r="125">
          <cell r="C125" t="str">
            <v>Sulfahmi</v>
          </cell>
          <cell r="D125" t="str">
            <v>Kernet</v>
          </cell>
          <cell r="E125">
            <v>26</v>
          </cell>
          <cell r="F125">
            <v>2250000</v>
          </cell>
          <cell r="G125">
            <v>0</v>
          </cell>
          <cell r="H125">
            <v>2250000</v>
          </cell>
          <cell r="I125">
            <v>5000</v>
          </cell>
          <cell r="J125">
            <v>650289</v>
          </cell>
          <cell r="K125">
            <v>0</v>
          </cell>
          <cell r="L125">
            <v>780289</v>
          </cell>
          <cell r="M125">
            <v>3030289</v>
          </cell>
          <cell r="N125">
            <v>22500</v>
          </cell>
          <cell r="O125">
            <v>45000</v>
          </cell>
          <cell r="P125">
            <v>22500</v>
          </cell>
          <cell r="Q125">
            <v>2940289</v>
          </cell>
          <cell r="R125">
            <v>0</v>
          </cell>
        </row>
        <row r="126">
          <cell r="C126" t="str">
            <v>Supriadi</v>
          </cell>
          <cell r="D126" t="str">
            <v>Kernet</v>
          </cell>
          <cell r="E126">
            <v>26</v>
          </cell>
          <cell r="F126">
            <v>2250000</v>
          </cell>
          <cell r="G126">
            <v>0</v>
          </cell>
          <cell r="H126">
            <v>2250000</v>
          </cell>
          <cell r="I126">
            <v>5000</v>
          </cell>
          <cell r="J126">
            <v>650289</v>
          </cell>
          <cell r="K126">
            <v>0</v>
          </cell>
          <cell r="L126">
            <v>780289</v>
          </cell>
          <cell r="M126">
            <v>3030289</v>
          </cell>
          <cell r="N126">
            <v>22500</v>
          </cell>
          <cell r="O126">
            <v>45000</v>
          </cell>
          <cell r="P126">
            <v>22500</v>
          </cell>
          <cell r="Q126">
            <v>2940289</v>
          </cell>
          <cell r="R126">
            <v>1150000</v>
          </cell>
        </row>
        <row r="127">
          <cell r="C127" t="str">
            <v>Syamsuddin A</v>
          </cell>
          <cell r="D127" t="str">
            <v>Kernet</v>
          </cell>
          <cell r="E127">
            <v>27</v>
          </cell>
          <cell r="F127">
            <v>2250000</v>
          </cell>
          <cell r="G127">
            <v>0</v>
          </cell>
          <cell r="H127">
            <v>2250000</v>
          </cell>
          <cell r="I127">
            <v>5000</v>
          </cell>
          <cell r="J127">
            <v>650289</v>
          </cell>
          <cell r="K127">
            <v>0</v>
          </cell>
          <cell r="L127">
            <v>785289</v>
          </cell>
          <cell r="M127">
            <v>3035289</v>
          </cell>
          <cell r="N127">
            <v>22500</v>
          </cell>
          <cell r="O127">
            <v>45000</v>
          </cell>
          <cell r="P127">
            <v>22500</v>
          </cell>
          <cell r="Q127">
            <v>2945289</v>
          </cell>
          <cell r="R127">
            <v>100000</v>
          </cell>
        </row>
        <row r="128">
          <cell r="C128" t="str">
            <v>Syamsuddin B</v>
          </cell>
          <cell r="D128" t="str">
            <v>Kernet</v>
          </cell>
          <cell r="E128">
            <v>27</v>
          </cell>
          <cell r="F128">
            <v>2250000</v>
          </cell>
          <cell r="G128">
            <v>0</v>
          </cell>
          <cell r="H128">
            <v>2250000</v>
          </cell>
          <cell r="I128">
            <v>5000</v>
          </cell>
          <cell r="J128">
            <v>650289</v>
          </cell>
          <cell r="K128">
            <v>0</v>
          </cell>
          <cell r="L128">
            <v>785289</v>
          </cell>
          <cell r="M128">
            <v>3035289</v>
          </cell>
          <cell r="N128">
            <v>22500</v>
          </cell>
          <cell r="O128">
            <v>45000</v>
          </cell>
          <cell r="P128">
            <v>22500</v>
          </cell>
          <cell r="Q128">
            <v>2945289</v>
          </cell>
          <cell r="R128">
            <v>328000</v>
          </cell>
        </row>
        <row r="129">
          <cell r="C129" t="str">
            <v>Udin Mude</v>
          </cell>
          <cell r="D129" t="str">
            <v>Kernet</v>
          </cell>
          <cell r="E129">
            <v>25</v>
          </cell>
          <cell r="F129">
            <v>2250000</v>
          </cell>
          <cell r="G129">
            <v>0</v>
          </cell>
          <cell r="H129">
            <v>2250000</v>
          </cell>
          <cell r="I129">
            <v>5000</v>
          </cell>
          <cell r="J129">
            <v>650289</v>
          </cell>
          <cell r="K129">
            <v>0</v>
          </cell>
          <cell r="L129">
            <v>775289</v>
          </cell>
          <cell r="M129">
            <v>3025289</v>
          </cell>
          <cell r="N129">
            <v>22500</v>
          </cell>
          <cell r="O129">
            <v>45000</v>
          </cell>
          <cell r="P129">
            <v>22500</v>
          </cell>
          <cell r="Q129">
            <v>2935289</v>
          </cell>
          <cell r="R129">
            <v>898000</v>
          </cell>
        </row>
        <row r="130">
          <cell r="C130" t="str">
            <v xml:space="preserve">Umar  </v>
          </cell>
          <cell r="D130" t="str">
            <v>Kernet</v>
          </cell>
          <cell r="E130">
            <v>27</v>
          </cell>
          <cell r="F130">
            <v>2250000</v>
          </cell>
          <cell r="G130">
            <v>0</v>
          </cell>
          <cell r="H130">
            <v>2250000</v>
          </cell>
          <cell r="I130">
            <v>5000</v>
          </cell>
          <cell r="J130">
            <v>650289</v>
          </cell>
          <cell r="K130">
            <v>0</v>
          </cell>
          <cell r="L130">
            <v>785289</v>
          </cell>
          <cell r="M130">
            <v>3035289</v>
          </cell>
          <cell r="N130">
            <v>22500</v>
          </cell>
          <cell r="O130">
            <v>45000</v>
          </cell>
          <cell r="P130">
            <v>22500</v>
          </cell>
          <cell r="Q130">
            <v>2945289</v>
          </cell>
          <cell r="R130">
            <v>100000</v>
          </cell>
        </row>
        <row r="131">
          <cell r="C131" t="str">
            <v>Usman</v>
          </cell>
          <cell r="D131" t="str">
            <v>Kernet</v>
          </cell>
          <cell r="E131">
            <v>27</v>
          </cell>
          <cell r="F131">
            <v>2250000</v>
          </cell>
          <cell r="G131">
            <v>0</v>
          </cell>
          <cell r="H131">
            <v>2250000</v>
          </cell>
          <cell r="I131">
            <v>5000</v>
          </cell>
          <cell r="J131">
            <v>650289</v>
          </cell>
          <cell r="K131">
            <v>0</v>
          </cell>
          <cell r="L131">
            <v>785289</v>
          </cell>
          <cell r="M131">
            <v>3035289</v>
          </cell>
          <cell r="N131">
            <v>22500</v>
          </cell>
          <cell r="O131">
            <v>45000</v>
          </cell>
          <cell r="P131">
            <v>22500</v>
          </cell>
          <cell r="Q131">
            <v>2945289</v>
          </cell>
          <cell r="R131">
            <v>0</v>
          </cell>
        </row>
        <row r="132">
          <cell r="C132" t="str">
            <v>Wahyudi</v>
          </cell>
          <cell r="D132" t="str">
            <v>Kernet</v>
          </cell>
          <cell r="E132">
            <v>25</v>
          </cell>
          <cell r="F132">
            <v>2250000</v>
          </cell>
          <cell r="G132">
            <v>0</v>
          </cell>
          <cell r="H132">
            <v>2250000</v>
          </cell>
          <cell r="I132">
            <v>5000</v>
          </cell>
          <cell r="J132">
            <v>650289</v>
          </cell>
          <cell r="K132">
            <v>0</v>
          </cell>
          <cell r="L132">
            <v>775289</v>
          </cell>
          <cell r="M132">
            <v>3025289</v>
          </cell>
          <cell r="N132">
            <v>22500</v>
          </cell>
          <cell r="O132">
            <v>45000</v>
          </cell>
          <cell r="P132">
            <v>22500</v>
          </cell>
          <cell r="Q132">
            <v>2935289</v>
          </cell>
          <cell r="R132">
            <v>0</v>
          </cell>
        </row>
        <row r="133">
          <cell r="C133" t="str">
            <v>Aan Gunaefi Suarman</v>
          </cell>
          <cell r="D133" t="str">
            <v>Kernet</v>
          </cell>
          <cell r="E133">
            <v>28</v>
          </cell>
          <cell r="F133">
            <v>2250000</v>
          </cell>
          <cell r="G133">
            <v>0</v>
          </cell>
          <cell r="H133">
            <v>2250000</v>
          </cell>
          <cell r="I133">
            <v>5000</v>
          </cell>
          <cell r="J133">
            <v>650289</v>
          </cell>
          <cell r="K133">
            <v>0</v>
          </cell>
          <cell r="L133">
            <v>790289</v>
          </cell>
          <cell r="M133">
            <v>3040289</v>
          </cell>
          <cell r="N133">
            <v>22500</v>
          </cell>
          <cell r="O133">
            <v>45000</v>
          </cell>
          <cell r="P133">
            <v>22500</v>
          </cell>
          <cell r="Q133">
            <v>2950289</v>
          </cell>
          <cell r="R133">
            <v>0</v>
          </cell>
        </row>
      </sheetData>
      <sheetData sheetId="1"/>
      <sheetData sheetId="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-PARE"/>
      <sheetName val="Usulan Gaji Januari 2017"/>
      <sheetName val="Templ. Data Absen"/>
    </sheetNames>
    <sheetDataSet>
      <sheetData sheetId="0">
        <row r="28">
          <cell r="C28" t="str">
            <v>Abdul Muin S.</v>
          </cell>
        </row>
      </sheetData>
      <sheetData sheetId="1">
        <row r="8">
          <cell r="B8" t="str">
            <v>A. Muh. Iqbal</v>
          </cell>
          <cell r="C8" t="str">
            <v>Ritase</v>
          </cell>
          <cell r="D8">
            <v>26</v>
          </cell>
          <cell r="E8">
            <v>2735625</v>
          </cell>
          <cell r="F8">
            <v>250000</v>
          </cell>
          <cell r="G8">
            <v>2985625</v>
          </cell>
          <cell r="H8">
            <v>15000</v>
          </cell>
          <cell r="I8">
            <v>795953.75722543302</v>
          </cell>
          <cell r="J8">
            <v>100000</v>
          </cell>
          <cell r="K8">
            <v>1285953.7572254329</v>
          </cell>
          <cell r="L8">
            <v>4271578.7572254334</v>
          </cell>
          <cell r="M8">
            <v>29856.25</v>
          </cell>
          <cell r="N8">
            <v>59712.5</v>
          </cell>
          <cell r="O8">
            <v>29856.25</v>
          </cell>
          <cell r="P8">
            <v>4152153.7572254334</v>
          </cell>
          <cell r="Q8">
            <v>4152153.7572254334</v>
          </cell>
          <cell r="R8" t="str">
            <v>031-0007356929</v>
          </cell>
        </row>
        <row r="9">
          <cell r="B9" t="str">
            <v>Abbas Usman</v>
          </cell>
          <cell r="C9" t="str">
            <v>Dispect</v>
          </cell>
          <cell r="D9">
            <v>29</v>
          </cell>
          <cell r="E9">
            <v>2735625</v>
          </cell>
          <cell r="F9">
            <v>250000</v>
          </cell>
          <cell r="G9">
            <v>2985625</v>
          </cell>
          <cell r="H9">
            <v>15000</v>
          </cell>
          <cell r="I9">
            <v>795953.75722543348</v>
          </cell>
          <cell r="J9">
            <v>100000</v>
          </cell>
          <cell r="K9">
            <v>1330953.7572254334</v>
          </cell>
          <cell r="L9">
            <v>4316578.7572254334</v>
          </cell>
          <cell r="M9">
            <v>29856.25</v>
          </cell>
          <cell r="N9">
            <v>59712.5</v>
          </cell>
          <cell r="O9">
            <v>29856.25</v>
          </cell>
          <cell r="P9">
            <v>4197153.7572254334</v>
          </cell>
          <cell r="Q9">
            <v>4197153.7572254334</v>
          </cell>
          <cell r="R9" t="str">
            <v>152-0006417253</v>
          </cell>
        </row>
        <row r="10">
          <cell r="B10" t="str">
            <v>Abd. Hakim</v>
          </cell>
          <cell r="C10" t="str">
            <v>Asst.QQ</v>
          </cell>
          <cell r="D10">
            <v>25</v>
          </cell>
          <cell r="E10">
            <v>2735625</v>
          </cell>
          <cell r="F10">
            <v>250000</v>
          </cell>
          <cell r="G10">
            <v>2985625</v>
          </cell>
          <cell r="H10">
            <v>15000</v>
          </cell>
          <cell r="I10">
            <v>795953.75722543348</v>
          </cell>
          <cell r="J10">
            <v>100000</v>
          </cell>
          <cell r="K10">
            <v>1270953.7572254334</v>
          </cell>
          <cell r="L10">
            <v>4256578.7572254334</v>
          </cell>
          <cell r="M10">
            <v>29856.25</v>
          </cell>
          <cell r="N10">
            <v>59712.5</v>
          </cell>
          <cell r="O10">
            <v>29856.25</v>
          </cell>
          <cell r="P10">
            <v>4137153.7572254334</v>
          </cell>
          <cell r="Q10">
            <v>4137153.7572254334</v>
          </cell>
          <cell r="R10" t="str">
            <v>152-0006417261</v>
          </cell>
        </row>
        <row r="11">
          <cell r="B11" t="str">
            <v>Abd. Somad</v>
          </cell>
          <cell r="C11" t="str">
            <v xml:space="preserve">Pws.Utm.Ops </v>
          </cell>
          <cell r="D11">
            <v>28</v>
          </cell>
          <cell r="E11">
            <v>2853750</v>
          </cell>
          <cell r="F11">
            <v>250000</v>
          </cell>
          <cell r="G11">
            <v>3103750</v>
          </cell>
          <cell r="H11">
            <v>15000</v>
          </cell>
          <cell r="I11">
            <v>803757</v>
          </cell>
          <cell r="J11">
            <v>500000</v>
          </cell>
          <cell r="K11">
            <v>1723757</v>
          </cell>
          <cell r="L11">
            <v>4827507</v>
          </cell>
          <cell r="M11">
            <v>31037.5</v>
          </cell>
          <cell r="N11">
            <v>62075</v>
          </cell>
          <cell r="O11">
            <v>31037.5</v>
          </cell>
          <cell r="P11">
            <v>4703357</v>
          </cell>
          <cell r="Q11">
            <v>4703357</v>
          </cell>
          <cell r="R11" t="str">
            <v>152-0009814399</v>
          </cell>
        </row>
        <row r="12">
          <cell r="B12" t="str">
            <v>Abdul Munir</v>
          </cell>
          <cell r="C12" t="str">
            <v>Adm. Mekanik</v>
          </cell>
          <cell r="D12">
            <v>29</v>
          </cell>
          <cell r="E12">
            <v>2735625</v>
          </cell>
          <cell r="F12">
            <v>250000</v>
          </cell>
          <cell r="G12">
            <v>2985625</v>
          </cell>
          <cell r="H12">
            <v>15000</v>
          </cell>
          <cell r="I12">
            <v>795953.75722543348</v>
          </cell>
          <cell r="J12">
            <v>100000</v>
          </cell>
          <cell r="K12">
            <v>1330953.7572254334</v>
          </cell>
          <cell r="L12">
            <v>4316578.7572254334</v>
          </cell>
          <cell r="M12">
            <v>29856.25</v>
          </cell>
          <cell r="N12">
            <v>59712.5</v>
          </cell>
          <cell r="O12">
            <v>29856.25</v>
          </cell>
          <cell r="P12">
            <v>4197153.7572254334</v>
          </cell>
          <cell r="Q12">
            <v>4197153.7572254334</v>
          </cell>
          <cell r="R12" t="str">
            <v>152-0010669550</v>
          </cell>
        </row>
        <row r="13">
          <cell r="B13" t="str">
            <v>Abdul Rahman Usman</v>
          </cell>
          <cell r="C13" t="str">
            <v>Adm Umum</v>
          </cell>
          <cell r="D13">
            <v>24</v>
          </cell>
          <cell r="E13">
            <v>2735625</v>
          </cell>
          <cell r="F13">
            <v>250000</v>
          </cell>
          <cell r="G13">
            <v>2985625</v>
          </cell>
          <cell r="H13">
            <v>15000</v>
          </cell>
          <cell r="I13">
            <v>795953.75722543348</v>
          </cell>
          <cell r="J13">
            <v>100000</v>
          </cell>
          <cell r="K13">
            <v>1255953.7572254334</v>
          </cell>
          <cell r="L13">
            <v>4241578.7572254334</v>
          </cell>
          <cell r="M13">
            <v>29856.25</v>
          </cell>
          <cell r="N13">
            <v>59712.5</v>
          </cell>
          <cell r="O13">
            <v>29856.25</v>
          </cell>
          <cell r="P13">
            <v>4122153.7572254334</v>
          </cell>
          <cell r="Q13">
            <v>4122153.7572254334</v>
          </cell>
          <cell r="R13" t="str">
            <v>900-0013311999</v>
          </cell>
        </row>
        <row r="14">
          <cell r="B14" t="str">
            <v>Alamsyah</v>
          </cell>
          <cell r="C14" t="str">
            <v>Dispect</v>
          </cell>
          <cell r="D14">
            <v>23</v>
          </cell>
          <cell r="E14">
            <v>2735625</v>
          </cell>
          <cell r="F14">
            <v>250000</v>
          </cell>
          <cell r="G14">
            <v>2985625</v>
          </cell>
          <cell r="H14">
            <v>15000</v>
          </cell>
          <cell r="I14">
            <v>795953.75722543348</v>
          </cell>
          <cell r="J14">
            <v>100000</v>
          </cell>
          <cell r="K14">
            <v>1240953.7572254334</v>
          </cell>
          <cell r="L14">
            <v>4226578.7572254334</v>
          </cell>
          <cell r="M14">
            <v>29856.25</v>
          </cell>
          <cell r="N14">
            <v>59712.5</v>
          </cell>
          <cell r="O14">
            <v>29856.25</v>
          </cell>
          <cell r="P14">
            <v>4107153.7572254334</v>
          </cell>
          <cell r="Q14">
            <v>4107153.7572254334</v>
          </cell>
          <cell r="R14" t="str">
            <v>152-0012521072</v>
          </cell>
        </row>
        <row r="15">
          <cell r="B15" t="str">
            <v>M. Muliadi</v>
          </cell>
          <cell r="C15" t="str">
            <v>Asst.QQ</v>
          </cell>
          <cell r="D15">
            <v>27</v>
          </cell>
          <cell r="E15">
            <v>2735625</v>
          </cell>
          <cell r="F15">
            <v>250000</v>
          </cell>
          <cell r="G15">
            <v>2985625</v>
          </cell>
          <cell r="H15">
            <v>15000</v>
          </cell>
          <cell r="I15">
            <v>795953.75722543348</v>
          </cell>
          <cell r="J15">
            <v>100000</v>
          </cell>
          <cell r="K15">
            <v>1300953.7572254334</v>
          </cell>
          <cell r="L15">
            <v>4286578.7572254334</v>
          </cell>
          <cell r="M15">
            <v>29856.25</v>
          </cell>
          <cell r="N15">
            <v>59712.5</v>
          </cell>
          <cell r="O15">
            <v>29856.25</v>
          </cell>
          <cell r="P15">
            <v>4167153.7572254334</v>
          </cell>
          <cell r="Q15">
            <v>4167153.7572254334</v>
          </cell>
          <cell r="R15" t="str">
            <v>170-0000408611</v>
          </cell>
        </row>
        <row r="16">
          <cell r="B16" t="str">
            <v>M. Nawawi</v>
          </cell>
          <cell r="C16" t="str">
            <v>Keuangan &amp; HRD</v>
          </cell>
          <cell r="D16">
            <v>29</v>
          </cell>
          <cell r="E16">
            <v>2735625</v>
          </cell>
          <cell r="F16">
            <v>250000</v>
          </cell>
          <cell r="G16">
            <v>2985625</v>
          </cell>
          <cell r="H16">
            <v>15000</v>
          </cell>
          <cell r="I16">
            <v>795953.75722543348</v>
          </cell>
          <cell r="J16">
            <v>500000</v>
          </cell>
          <cell r="K16">
            <v>1730953.7572254334</v>
          </cell>
          <cell r="L16">
            <v>4716578.7572254334</v>
          </cell>
          <cell r="M16">
            <v>29856.25</v>
          </cell>
          <cell r="N16">
            <v>59712.5</v>
          </cell>
          <cell r="O16">
            <v>29856.25</v>
          </cell>
          <cell r="P16">
            <v>4597153.7572254334</v>
          </cell>
          <cell r="Q16">
            <v>4597153.7572254334</v>
          </cell>
          <cell r="R16" t="str">
            <v>152-0006417170</v>
          </cell>
        </row>
        <row r="17">
          <cell r="B17" t="str">
            <v>Muh. Hamka B</v>
          </cell>
          <cell r="C17" t="str">
            <v>Ritase</v>
          </cell>
          <cell r="D17">
            <v>28</v>
          </cell>
          <cell r="E17">
            <v>2735625</v>
          </cell>
          <cell r="F17">
            <v>250000</v>
          </cell>
          <cell r="G17">
            <v>2985625</v>
          </cell>
          <cell r="H17">
            <v>15000</v>
          </cell>
          <cell r="I17">
            <v>795953.75722543348</v>
          </cell>
          <cell r="J17">
            <v>100000</v>
          </cell>
          <cell r="K17">
            <v>1315953.7572254334</v>
          </cell>
          <cell r="L17">
            <v>4301578.7572254334</v>
          </cell>
          <cell r="M17">
            <v>29856.25</v>
          </cell>
          <cell r="N17">
            <v>59712.5</v>
          </cell>
          <cell r="O17">
            <v>29856.25</v>
          </cell>
          <cell r="P17">
            <v>4182153.7572254334</v>
          </cell>
          <cell r="Q17">
            <v>4182153.7572254334</v>
          </cell>
          <cell r="R17" t="str">
            <v>900-0012412756</v>
          </cell>
        </row>
        <row r="18">
          <cell r="B18" t="str">
            <v>Wellem Sondak</v>
          </cell>
          <cell r="C18" t="str">
            <v>HSE Offices</v>
          </cell>
          <cell r="D18">
            <v>27</v>
          </cell>
          <cell r="E18">
            <v>2735625</v>
          </cell>
          <cell r="F18">
            <v>250000</v>
          </cell>
          <cell r="G18">
            <v>2985625</v>
          </cell>
          <cell r="H18">
            <v>15000</v>
          </cell>
          <cell r="I18">
            <v>795953.75722543348</v>
          </cell>
          <cell r="J18">
            <v>100000</v>
          </cell>
          <cell r="K18">
            <v>1300953.7572254334</v>
          </cell>
          <cell r="L18">
            <v>4286578.7572254334</v>
          </cell>
          <cell r="M18">
            <v>29856.25</v>
          </cell>
          <cell r="N18">
            <v>59712.5</v>
          </cell>
          <cell r="O18">
            <v>29856.25</v>
          </cell>
          <cell r="P18">
            <v>4167153.7572254334</v>
          </cell>
          <cell r="Q18">
            <v>4167153.7572254334</v>
          </cell>
          <cell r="R18" t="str">
            <v>152-0098310432</v>
          </cell>
        </row>
        <row r="19">
          <cell r="B19" t="str">
            <v>Fitrah Alwi</v>
          </cell>
          <cell r="C19" t="str">
            <v>Tenaga Medis</v>
          </cell>
          <cell r="D19">
            <v>26</v>
          </cell>
          <cell r="E19">
            <v>2735625</v>
          </cell>
          <cell r="F19">
            <v>250000</v>
          </cell>
          <cell r="G19">
            <v>2985625</v>
          </cell>
          <cell r="H19">
            <v>15000</v>
          </cell>
          <cell r="I19">
            <v>795953.75722543348</v>
          </cell>
          <cell r="J19">
            <v>100000</v>
          </cell>
          <cell r="K19">
            <v>1285953.7572254334</v>
          </cell>
          <cell r="L19">
            <v>4271578.7572254334</v>
          </cell>
          <cell r="M19">
            <v>29856.25</v>
          </cell>
          <cell r="N19">
            <v>59712.5</v>
          </cell>
          <cell r="O19">
            <v>29856.25</v>
          </cell>
          <cell r="P19">
            <v>4152153.7572254334</v>
          </cell>
          <cell r="Q19">
            <v>4152153.7572254334</v>
          </cell>
          <cell r="R19" t="str">
            <v>152-0014962928</v>
          </cell>
        </row>
        <row r="25">
          <cell r="B25" t="str">
            <v>Abdul Muin S.</v>
          </cell>
          <cell r="C25" t="str">
            <v>Sopir</v>
          </cell>
          <cell r="D25">
            <v>27</v>
          </cell>
          <cell r="E25">
            <v>2735625</v>
          </cell>
          <cell r="F25">
            <v>0</v>
          </cell>
          <cell r="G25">
            <v>2735625</v>
          </cell>
          <cell r="H25">
            <v>15000</v>
          </cell>
          <cell r="I25">
            <v>795953.75722543348</v>
          </cell>
          <cell r="J25">
            <v>0</v>
          </cell>
          <cell r="K25">
            <v>1200953.7572254334</v>
          </cell>
          <cell r="L25">
            <v>3936578.7572254334</v>
          </cell>
          <cell r="M25">
            <v>27356.25</v>
          </cell>
          <cell r="N25">
            <v>54712.5</v>
          </cell>
          <cell r="O25">
            <v>27356.25</v>
          </cell>
          <cell r="P25">
            <v>3827153.7572254334</v>
          </cell>
          <cell r="Q25">
            <v>3827153.7572254334</v>
          </cell>
          <cell r="R25" t="str">
            <v>152-0006417774</v>
          </cell>
        </row>
        <row r="26">
          <cell r="B26" t="str">
            <v>Abdul Rauf Landaring</v>
          </cell>
          <cell r="C26" t="str">
            <v>Sopir</v>
          </cell>
          <cell r="D26">
            <v>27</v>
          </cell>
          <cell r="E26">
            <v>2735625</v>
          </cell>
          <cell r="F26">
            <v>0</v>
          </cell>
          <cell r="G26">
            <v>2735625</v>
          </cell>
          <cell r="H26">
            <v>15000</v>
          </cell>
          <cell r="I26">
            <v>795953.75722543348</v>
          </cell>
          <cell r="J26">
            <v>0</v>
          </cell>
          <cell r="K26">
            <v>1200953.7572254334</v>
          </cell>
          <cell r="L26">
            <v>3936578.7572254334</v>
          </cell>
          <cell r="M26">
            <v>27356.25</v>
          </cell>
          <cell r="N26">
            <v>54712.5</v>
          </cell>
          <cell r="O26">
            <v>27356.25</v>
          </cell>
          <cell r="P26">
            <v>3827153.7572254334</v>
          </cell>
          <cell r="Q26">
            <v>3827153.7572254334</v>
          </cell>
          <cell r="R26" t="str">
            <v>152-0006416990</v>
          </cell>
        </row>
        <row r="27">
          <cell r="B27" t="str">
            <v>Alimuddin</v>
          </cell>
          <cell r="C27" t="str">
            <v>Sopir</v>
          </cell>
          <cell r="D27">
            <v>25</v>
          </cell>
          <cell r="E27">
            <v>2735625</v>
          </cell>
          <cell r="F27">
            <v>0</v>
          </cell>
          <cell r="G27">
            <v>2735625</v>
          </cell>
          <cell r="H27">
            <v>15000</v>
          </cell>
          <cell r="I27">
            <v>795953.75722543348</v>
          </cell>
          <cell r="J27">
            <v>0</v>
          </cell>
          <cell r="K27">
            <v>1170953.7572254334</v>
          </cell>
          <cell r="L27">
            <v>3906578.7572254334</v>
          </cell>
          <cell r="M27">
            <v>27356.25</v>
          </cell>
          <cell r="N27">
            <v>54712.5</v>
          </cell>
          <cell r="O27">
            <v>27356.25</v>
          </cell>
          <cell r="P27">
            <v>3797153.7572254334</v>
          </cell>
          <cell r="Q27">
            <v>3797153.7572254334</v>
          </cell>
          <cell r="R27" t="str">
            <v>152-0006417055</v>
          </cell>
        </row>
        <row r="28">
          <cell r="B28" t="str">
            <v>Ambo Tang Hj</v>
          </cell>
          <cell r="C28" t="str">
            <v>Sopir</v>
          </cell>
          <cell r="D28">
            <v>26</v>
          </cell>
          <cell r="E28">
            <v>2735625</v>
          </cell>
          <cell r="F28">
            <v>0</v>
          </cell>
          <cell r="G28">
            <v>2735625</v>
          </cell>
          <cell r="H28">
            <v>15000</v>
          </cell>
          <cell r="I28">
            <v>795953.75722543348</v>
          </cell>
          <cell r="J28">
            <v>0</v>
          </cell>
          <cell r="K28">
            <v>1185953.7572254334</v>
          </cell>
          <cell r="L28">
            <v>3921578.7572254334</v>
          </cell>
          <cell r="M28">
            <v>27356.25</v>
          </cell>
          <cell r="N28">
            <v>54712.5</v>
          </cell>
          <cell r="O28">
            <v>27356.25</v>
          </cell>
          <cell r="P28">
            <v>3812153.7572254334</v>
          </cell>
          <cell r="Q28">
            <v>3812153.7572254334</v>
          </cell>
          <cell r="R28" t="str">
            <v>152-0006418483</v>
          </cell>
        </row>
        <row r="29">
          <cell r="B29" t="str">
            <v>Amir Rakka</v>
          </cell>
          <cell r="C29" t="str">
            <v>Sopir</v>
          </cell>
          <cell r="D29">
            <v>26</v>
          </cell>
          <cell r="E29">
            <v>2735625</v>
          </cell>
          <cell r="F29">
            <v>0</v>
          </cell>
          <cell r="G29">
            <v>2735625</v>
          </cell>
          <cell r="H29">
            <v>15000</v>
          </cell>
          <cell r="I29">
            <v>795953.75722543348</v>
          </cell>
          <cell r="J29">
            <v>0</v>
          </cell>
          <cell r="K29">
            <v>1185953.7572254334</v>
          </cell>
          <cell r="L29">
            <v>3921578.7572254334</v>
          </cell>
          <cell r="M29">
            <v>27356.25</v>
          </cell>
          <cell r="N29">
            <v>54712.5</v>
          </cell>
          <cell r="O29">
            <v>27356.25</v>
          </cell>
          <cell r="P29">
            <v>3812153.7572254334</v>
          </cell>
          <cell r="Q29">
            <v>3812153.7572254334</v>
          </cell>
          <cell r="R29" t="str">
            <v>152-0006417352</v>
          </cell>
        </row>
        <row r="30">
          <cell r="B30" t="str">
            <v>Amiruddin</v>
          </cell>
          <cell r="C30" t="str">
            <v>Sopir</v>
          </cell>
          <cell r="D30">
            <v>26</v>
          </cell>
          <cell r="E30">
            <v>2735625</v>
          </cell>
          <cell r="F30">
            <v>0</v>
          </cell>
          <cell r="G30">
            <v>2735625</v>
          </cell>
          <cell r="H30">
            <v>15000</v>
          </cell>
          <cell r="I30">
            <v>795953.75722543348</v>
          </cell>
          <cell r="J30">
            <v>0</v>
          </cell>
          <cell r="K30">
            <v>1185953.7572254334</v>
          </cell>
          <cell r="L30">
            <v>3921578.7572254334</v>
          </cell>
          <cell r="M30">
            <v>27356.25</v>
          </cell>
          <cell r="N30">
            <v>54712.5</v>
          </cell>
          <cell r="O30">
            <v>27356.25</v>
          </cell>
          <cell r="P30">
            <v>3812153.7572254334</v>
          </cell>
          <cell r="Q30">
            <v>3812153.7572254334</v>
          </cell>
          <cell r="R30" t="str">
            <v>152-0011896202</v>
          </cell>
        </row>
        <row r="31">
          <cell r="B31" t="str">
            <v>Arman</v>
          </cell>
          <cell r="C31" t="str">
            <v>Sopir</v>
          </cell>
          <cell r="D31">
            <v>27</v>
          </cell>
          <cell r="E31">
            <v>2735625</v>
          </cell>
          <cell r="F31">
            <v>0</v>
          </cell>
          <cell r="G31">
            <v>2735625</v>
          </cell>
          <cell r="H31">
            <v>15000</v>
          </cell>
          <cell r="I31">
            <v>795953.75722543348</v>
          </cell>
          <cell r="J31">
            <v>0</v>
          </cell>
          <cell r="K31">
            <v>1200953.7572254334</v>
          </cell>
          <cell r="L31">
            <v>3936578.7572254334</v>
          </cell>
          <cell r="M31">
            <v>27356.25</v>
          </cell>
          <cell r="N31">
            <v>54712.5</v>
          </cell>
          <cell r="O31">
            <v>27356.25</v>
          </cell>
          <cell r="P31">
            <v>3827153.7572254334</v>
          </cell>
          <cell r="Q31">
            <v>3827153.7572254334</v>
          </cell>
          <cell r="R31" t="str">
            <v>152-0012383010</v>
          </cell>
        </row>
        <row r="32">
          <cell r="B32" t="str">
            <v>Armadi</v>
          </cell>
          <cell r="C32" t="str">
            <v>Sopir</v>
          </cell>
          <cell r="D32">
            <v>28</v>
          </cell>
          <cell r="E32">
            <v>2735625</v>
          </cell>
          <cell r="F32">
            <v>0</v>
          </cell>
          <cell r="G32">
            <v>2735625</v>
          </cell>
          <cell r="H32">
            <v>15000</v>
          </cell>
          <cell r="I32">
            <v>795953.75722543348</v>
          </cell>
          <cell r="J32">
            <v>0</v>
          </cell>
          <cell r="K32">
            <v>1215953.7572254334</v>
          </cell>
          <cell r="L32">
            <v>3951578.7572254334</v>
          </cell>
          <cell r="M32">
            <v>27356.25</v>
          </cell>
          <cell r="N32">
            <v>54712.5</v>
          </cell>
          <cell r="O32">
            <v>27356.25</v>
          </cell>
          <cell r="P32">
            <v>3842153.7572254334</v>
          </cell>
          <cell r="Q32">
            <v>3842153.7572254334</v>
          </cell>
          <cell r="R32" t="str">
            <v>152-0012383028</v>
          </cell>
        </row>
        <row r="33">
          <cell r="B33" t="str">
            <v>Azis Aras</v>
          </cell>
          <cell r="C33" t="str">
            <v>Sopir</v>
          </cell>
          <cell r="D33">
            <v>26</v>
          </cell>
          <cell r="E33">
            <v>2735625</v>
          </cell>
          <cell r="F33">
            <v>0</v>
          </cell>
          <cell r="G33">
            <v>2735625</v>
          </cell>
          <cell r="H33">
            <v>15000</v>
          </cell>
          <cell r="I33">
            <v>795953.75722543348</v>
          </cell>
          <cell r="J33">
            <v>0</v>
          </cell>
          <cell r="K33">
            <v>1185953.7572254334</v>
          </cell>
          <cell r="L33">
            <v>3921578.7572254334</v>
          </cell>
          <cell r="M33">
            <v>27356.25</v>
          </cell>
          <cell r="N33">
            <v>54712.5</v>
          </cell>
          <cell r="O33">
            <v>27356.25</v>
          </cell>
          <cell r="P33">
            <v>3812153.7572254334</v>
          </cell>
          <cell r="Q33">
            <v>3812153.7572254334</v>
          </cell>
          <cell r="R33" t="str">
            <v>152-0006417097</v>
          </cell>
        </row>
        <row r="34">
          <cell r="B34" t="str">
            <v>Baharuddin Anjas</v>
          </cell>
          <cell r="C34" t="str">
            <v>Sopir</v>
          </cell>
          <cell r="D34">
            <v>27</v>
          </cell>
          <cell r="E34">
            <v>2735625</v>
          </cell>
          <cell r="F34">
            <v>0</v>
          </cell>
          <cell r="G34">
            <v>2735625</v>
          </cell>
          <cell r="H34">
            <v>15000</v>
          </cell>
          <cell r="I34">
            <v>795953.75722543348</v>
          </cell>
          <cell r="J34">
            <v>0</v>
          </cell>
          <cell r="K34">
            <v>1200953.7572254334</v>
          </cell>
          <cell r="L34">
            <v>3936578.7572254334</v>
          </cell>
          <cell r="M34">
            <v>27356.25</v>
          </cell>
          <cell r="N34">
            <v>54712.5</v>
          </cell>
          <cell r="O34">
            <v>27356.25</v>
          </cell>
          <cell r="P34">
            <v>3827153.7572254334</v>
          </cell>
          <cell r="Q34">
            <v>3827153.7572254334</v>
          </cell>
          <cell r="R34" t="str">
            <v>152-0007103050</v>
          </cell>
        </row>
        <row r="35">
          <cell r="B35" t="str">
            <v>Bakri</v>
          </cell>
          <cell r="C35" t="str">
            <v>Sopir</v>
          </cell>
          <cell r="D35">
            <v>28</v>
          </cell>
          <cell r="E35">
            <v>2735625</v>
          </cell>
          <cell r="F35">
            <v>0</v>
          </cell>
          <cell r="G35">
            <v>2735625</v>
          </cell>
          <cell r="H35">
            <v>15000</v>
          </cell>
          <cell r="I35">
            <v>795953.75722543348</v>
          </cell>
          <cell r="J35">
            <v>0</v>
          </cell>
          <cell r="K35">
            <v>1215953.7572254334</v>
          </cell>
          <cell r="L35">
            <v>3951578.7572254334</v>
          </cell>
          <cell r="M35">
            <v>27356.25</v>
          </cell>
          <cell r="N35">
            <v>54712.5</v>
          </cell>
          <cell r="O35">
            <v>27356.25</v>
          </cell>
          <cell r="P35">
            <v>3842153.7572254334</v>
          </cell>
          <cell r="Q35">
            <v>3842153.7572254334</v>
          </cell>
          <cell r="R35" t="str">
            <v>152-0006418160</v>
          </cell>
        </row>
        <row r="36">
          <cell r="B36" t="str">
            <v>Basri</v>
          </cell>
          <cell r="C36" t="str">
            <v>Sopir</v>
          </cell>
          <cell r="D36">
            <v>27</v>
          </cell>
          <cell r="E36">
            <v>2735625</v>
          </cell>
          <cell r="F36">
            <v>0</v>
          </cell>
          <cell r="G36">
            <v>2735625</v>
          </cell>
          <cell r="H36">
            <v>15000</v>
          </cell>
          <cell r="I36">
            <v>795953.75722543348</v>
          </cell>
          <cell r="J36">
            <v>0</v>
          </cell>
          <cell r="K36">
            <v>1200953.7572254334</v>
          </cell>
          <cell r="L36">
            <v>3936578.7572254334</v>
          </cell>
          <cell r="M36">
            <v>27356.25</v>
          </cell>
          <cell r="N36">
            <v>54712.5</v>
          </cell>
          <cell r="O36">
            <v>27356.25</v>
          </cell>
          <cell r="P36">
            <v>3827153.7572254334</v>
          </cell>
          <cell r="Q36">
            <v>3827153.7572254334</v>
          </cell>
          <cell r="R36" t="str">
            <v>152-0006385492</v>
          </cell>
        </row>
        <row r="37">
          <cell r="B37" t="str">
            <v>Basri Baharuddin</v>
          </cell>
          <cell r="C37" t="str">
            <v>Sopir</v>
          </cell>
          <cell r="D37">
            <v>27</v>
          </cell>
          <cell r="E37">
            <v>2735625</v>
          </cell>
          <cell r="F37">
            <v>0</v>
          </cell>
          <cell r="G37">
            <v>2735625</v>
          </cell>
          <cell r="H37">
            <v>15000</v>
          </cell>
          <cell r="I37">
            <v>795953.75722543348</v>
          </cell>
          <cell r="J37">
            <v>0</v>
          </cell>
          <cell r="K37">
            <v>1200953.7572254334</v>
          </cell>
          <cell r="L37">
            <v>3936578.7572254334</v>
          </cell>
          <cell r="M37">
            <v>27356.25</v>
          </cell>
          <cell r="N37">
            <v>54712.5</v>
          </cell>
          <cell r="O37">
            <v>27356.25</v>
          </cell>
          <cell r="P37">
            <v>3827153.7572254334</v>
          </cell>
          <cell r="Q37">
            <v>3827153.7572254334</v>
          </cell>
          <cell r="R37" t="str">
            <v>152-0012382988</v>
          </cell>
        </row>
        <row r="38">
          <cell r="B38" t="str">
            <v>Dasri</v>
          </cell>
          <cell r="C38" t="str">
            <v>Sopir</v>
          </cell>
          <cell r="D38">
            <v>26</v>
          </cell>
          <cell r="E38">
            <v>2735625</v>
          </cell>
          <cell r="F38">
            <v>0</v>
          </cell>
          <cell r="G38">
            <v>2735625</v>
          </cell>
          <cell r="H38">
            <v>15000</v>
          </cell>
          <cell r="I38">
            <v>795953.75722543348</v>
          </cell>
          <cell r="J38">
            <v>0</v>
          </cell>
          <cell r="K38">
            <v>1185953.7572254334</v>
          </cell>
          <cell r="L38">
            <v>3921578.7572254334</v>
          </cell>
          <cell r="M38">
            <v>27356.25</v>
          </cell>
          <cell r="N38">
            <v>54712.5</v>
          </cell>
          <cell r="O38">
            <v>27356.25</v>
          </cell>
          <cell r="P38">
            <v>3812153.7572254334</v>
          </cell>
          <cell r="Q38">
            <v>3812153.7572254334</v>
          </cell>
          <cell r="R38" t="str">
            <v>152-0006417345</v>
          </cell>
        </row>
        <row r="39">
          <cell r="B39" t="str">
            <v>Firman B</v>
          </cell>
          <cell r="C39" t="str">
            <v>Sopir</v>
          </cell>
          <cell r="D39">
            <v>27</v>
          </cell>
          <cell r="E39">
            <v>2735625</v>
          </cell>
          <cell r="F39">
            <v>0</v>
          </cell>
          <cell r="G39">
            <v>2735625</v>
          </cell>
          <cell r="H39">
            <v>15000</v>
          </cell>
          <cell r="I39">
            <v>795953.75722543348</v>
          </cell>
          <cell r="J39">
            <v>0</v>
          </cell>
          <cell r="K39">
            <v>1200953.7572254334</v>
          </cell>
          <cell r="L39">
            <v>3936578.7572254334</v>
          </cell>
          <cell r="M39">
            <v>27356.25</v>
          </cell>
          <cell r="N39">
            <v>54712.5</v>
          </cell>
          <cell r="O39">
            <v>27356.25</v>
          </cell>
          <cell r="P39">
            <v>3827153.7572254334</v>
          </cell>
          <cell r="Q39">
            <v>3827153.7572254334</v>
          </cell>
          <cell r="R39" t="str">
            <v>152-0006418137</v>
          </cell>
        </row>
        <row r="40">
          <cell r="B40" t="str">
            <v>Hamdan Arif</v>
          </cell>
          <cell r="C40" t="str">
            <v>Sopir</v>
          </cell>
          <cell r="D40">
            <v>24</v>
          </cell>
          <cell r="E40">
            <v>2735625</v>
          </cell>
          <cell r="F40">
            <v>0</v>
          </cell>
          <cell r="G40">
            <v>2735625</v>
          </cell>
          <cell r="H40">
            <v>15000</v>
          </cell>
          <cell r="I40">
            <v>795953.75722543348</v>
          </cell>
          <cell r="J40">
            <v>0</v>
          </cell>
          <cell r="K40">
            <v>1155953.7572254334</v>
          </cell>
          <cell r="L40">
            <v>3891578.7572254334</v>
          </cell>
          <cell r="M40">
            <v>27356.25</v>
          </cell>
          <cell r="N40">
            <v>54712.5</v>
          </cell>
          <cell r="O40">
            <v>27356.25</v>
          </cell>
          <cell r="P40">
            <v>3782153.7572254334</v>
          </cell>
          <cell r="Q40">
            <v>3782153.7572254334</v>
          </cell>
          <cell r="R40" t="str">
            <v>152-0006418038</v>
          </cell>
        </row>
        <row r="41">
          <cell r="B41" t="str">
            <v>Hamzah</v>
          </cell>
          <cell r="C41" t="str">
            <v>Sopir</v>
          </cell>
          <cell r="D41">
            <v>28</v>
          </cell>
          <cell r="E41">
            <v>2735625</v>
          </cell>
          <cell r="F41">
            <v>0</v>
          </cell>
          <cell r="G41">
            <v>2735625</v>
          </cell>
          <cell r="H41">
            <v>15000</v>
          </cell>
          <cell r="I41">
            <v>795953.75722543348</v>
          </cell>
          <cell r="J41">
            <v>0</v>
          </cell>
          <cell r="K41">
            <v>1215953.7572254334</v>
          </cell>
          <cell r="L41">
            <v>3951578.7572254334</v>
          </cell>
          <cell r="M41">
            <v>27356.25</v>
          </cell>
          <cell r="N41">
            <v>54712.5</v>
          </cell>
          <cell r="O41">
            <v>27356.25</v>
          </cell>
          <cell r="P41">
            <v>3842153.7572254334</v>
          </cell>
          <cell r="Q41">
            <v>3842153.7572254334</v>
          </cell>
          <cell r="R41" t="str">
            <v>152-0006448860</v>
          </cell>
        </row>
        <row r="42">
          <cell r="B42" t="str">
            <v>Hamzah Hasyim</v>
          </cell>
          <cell r="C42" t="str">
            <v>Sopir</v>
          </cell>
          <cell r="D42">
            <v>26</v>
          </cell>
          <cell r="E42">
            <v>2735625</v>
          </cell>
          <cell r="F42">
            <v>0</v>
          </cell>
          <cell r="G42">
            <v>2735625</v>
          </cell>
          <cell r="H42">
            <v>15000</v>
          </cell>
          <cell r="I42">
            <v>795953.75722543348</v>
          </cell>
          <cell r="J42">
            <v>0</v>
          </cell>
          <cell r="K42">
            <v>1185953.7572254334</v>
          </cell>
          <cell r="L42">
            <v>3921578.7572254334</v>
          </cell>
          <cell r="M42">
            <v>27356.25</v>
          </cell>
          <cell r="N42">
            <v>54712.5</v>
          </cell>
          <cell r="O42">
            <v>27356.25</v>
          </cell>
          <cell r="P42">
            <v>3812153.7572254334</v>
          </cell>
          <cell r="Q42">
            <v>3812153.7572254334</v>
          </cell>
          <cell r="R42" t="str">
            <v>152-0006418715</v>
          </cell>
        </row>
        <row r="43">
          <cell r="B43" t="str">
            <v>Hasbi</v>
          </cell>
          <cell r="C43" t="str">
            <v>Sopir</v>
          </cell>
          <cell r="D43">
            <v>24</v>
          </cell>
          <cell r="E43">
            <v>2735625</v>
          </cell>
          <cell r="F43">
            <v>0</v>
          </cell>
          <cell r="G43">
            <v>2735625</v>
          </cell>
          <cell r="H43">
            <v>15000</v>
          </cell>
          <cell r="I43">
            <v>795953.75722543348</v>
          </cell>
          <cell r="J43">
            <v>0</v>
          </cell>
          <cell r="K43">
            <v>1155953.7572254334</v>
          </cell>
          <cell r="L43">
            <v>3891578.7572254334</v>
          </cell>
          <cell r="M43">
            <v>27356.25</v>
          </cell>
          <cell r="N43">
            <v>54712.5</v>
          </cell>
          <cell r="O43">
            <v>27356.25</v>
          </cell>
          <cell r="P43">
            <v>3782153.7572254334</v>
          </cell>
          <cell r="Q43">
            <v>3782153.7572254334</v>
          </cell>
          <cell r="R43" t="str">
            <v>152-0006417808</v>
          </cell>
        </row>
        <row r="44">
          <cell r="B44" t="str">
            <v>Husain</v>
          </cell>
          <cell r="C44" t="str">
            <v>Sopir</v>
          </cell>
          <cell r="D44">
            <v>27</v>
          </cell>
          <cell r="E44">
            <v>2735625</v>
          </cell>
          <cell r="F44">
            <v>0</v>
          </cell>
          <cell r="G44">
            <v>2735625</v>
          </cell>
          <cell r="H44">
            <v>15000</v>
          </cell>
          <cell r="I44">
            <v>795953.75722543348</v>
          </cell>
          <cell r="J44">
            <v>0</v>
          </cell>
          <cell r="K44">
            <v>1200953.7572254334</v>
          </cell>
          <cell r="L44">
            <v>3936578.7572254334</v>
          </cell>
          <cell r="M44">
            <v>27356.25</v>
          </cell>
          <cell r="N44">
            <v>54712.5</v>
          </cell>
          <cell r="O44">
            <v>27356.25</v>
          </cell>
          <cell r="P44">
            <v>3827153.7572254334</v>
          </cell>
          <cell r="Q44">
            <v>3827153.7572254334</v>
          </cell>
          <cell r="R44" t="str">
            <v>152-0006417121</v>
          </cell>
        </row>
        <row r="45">
          <cell r="B45" t="str">
            <v>Irman</v>
          </cell>
          <cell r="C45" t="str">
            <v>Sopir</v>
          </cell>
          <cell r="D45">
            <v>24</v>
          </cell>
          <cell r="E45">
            <v>2735625</v>
          </cell>
          <cell r="F45">
            <v>0</v>
          </cell>
          <cell r="G45">
            <v>2735625</v>
          </cell>
          <cell r="H45">
            <v>15000</v>
          </cell>
          <cell r="I45">
            <v>795953.75722543348</v>
          </cell>
          <cell r="J45">
            <v>0</v>
          </cell>
          <cell r="K45">
            <v>1155953.7572254334</v>
          </cell>
          <cell r="L45">
            <v>3891578.7572254334</v>
          </cell>
          <cell r="M45">
            <v>27356.25</v>
          </cell>
          <cell r="N45">
            <v>54712.5</v>
          </cell>
          <cell r="O45">
            <v>27356.25</v>
          </cell>
          <cell r="P45">
            <v>3782153.7572254334</v>
          </cell>
          <cell r="Q45">
            <v>3782153.7572254334</v>
          </cell>
          <cell r="R45" t="str">
            <v>152-0006417931</v>
          </cell>
        </row>
        <row r="46">
          <cell r="B46" t="str">
            <v>Joni</v>
          </cell>
          <cell r="C46" t="str">
            <v>Sopir</v>
          </cell>
          <cell r="D46">
            <v>24</v>
          </cell>
          <cell r="E46">
            <v>2735625</v>
          </cell>
          <cell r="F46">
            <v>0</v>
          </cell>
          <cell r="G46">
            <v>2735625</v>
          </cell>
          <cell r="H46">
            <v>15000</v>
          </cell>
          <cell r="I46">
            <v>795953.75722543348</v>
          </cell>
          <cell r="J46">
            <v>0</v>
          </cell>
          <cell r="K46">
            <v>1155953.7572254334</v>
          </cell>
          <cell r="L46">
            <v>3891578.7572254334</v>
          </cell>
          <cell r="M46">
            <v>27356.25</v>
          </cell>
          <cell r="N46">
            <v>54712.5</v>
          </cell>
          <cell r="O46">
            <v>27356.25</v>
          </cell>
          <cell r="P46">
            <v>3782153.7572254334</v>
          </cell>
          <cell r="Q46">
            <v>3782153.7572254334</v>
          </cell>
          <cell r="R46" t="str">
            <v>152-0006421024</v>
          </cell>
        </row>
        <row r="47">
          <cell r="B47" t="str">
            <v>Kasman Kamba</v>
          </cell>
          <cell r="C47" t="str">
            <v>Sopir</v>
          </cell>
          <cell r="D47">
            <v>24</v>
          </cell>
          <cell r="E47">
            <v>2735625</v>
          </cell>
          <cell r="F47">
            <v>0</v>
          </cell>
          <cell r="G47">
            <v>2735625</v>
          </cell>
          <cell r="H47">
            <v>15000</v>
          </cell>
          <cell r="I47">
            <v>795953.75722543348</v>
          </cell>
          <cell r="J47">
            <v>0</v>
          </cell>
          <cell r="K47">
            <v>1155953.7572254334</v>
          </cell>
          <cell r="L47">
            <v>3891578.7572254334</v>
          </cell>
          <cell r="M47">
            <v>27356.25</v>
          </cell>
          <cell r="N47">
            <v>54712.5</v>
          </cell>
          <cell r="O47">
            <v>27356.25</v>
          </cell>
          <cell r="P47">
            <v>3782153.7572254334</v>
          </cell>
          <cell r="Q47">
            <v>3782153.7572254334</v>
          </cell>
          <cell r="R47" t="str">
            <v>152-0006418103</v>
          </cell>
        </row>
        <row r="48">
          <cell r="B48" t="str">
            <v>La Benga</v>
          </cell>
          <cell r="C48" t="str">
            <v>Sopir</v>
          </cell>
          <cell r="D48">
            <v>27</v>
          </cell>
          <cell r="E48">
            <v>2735625</v>
          </cell>
          <cell r="F48">
            <v>0</v>
          </cell>
          <cell r="G48">
            <v>2735625</v>
          </cell>
          <cell r="H48">
            <v>15000</v>
          </cell>
          <cell r="I48">
            <v>795953.75722543348</v>
          </cell>
          <cell r="J48">
            <v>0</v>
          </cell>
          <cell r="K48">
            <v>1200953.7572254334</v>
          </cell>
          <cell r="L48">
            <v>3936578.7572254334</v>
          </cell>
          <cell r="M48">
            <v>27356.25</v>
          </cell>
          <cell r="N48">
            <v>54712.5</v>
          </cell>
          <cell r="O48">
            <v>27356.25</v>
          </cell>
          <cell r="P48">
            <v>3827153.7572254334</v>
          </cell>
          <cell r="Q48">
            <v>3827153.7572254334</v>
          </cell>
          <cell r="R48" t="str">
            <v>152-0012383093</v>
          </cell>
        </row>
        <row r="49">
          <cell r="B49" t="str">
            <v>Muh.Nasir K.</v>
          </cell>
          <cell r="C49" t="str">
            <v>Sopir</v>
          </cell>
          <cell r="D49">
            <v>23</v>
          </cell>
          <cell r="E49">
            <v>2735625</v>
          </cell>
          <cell r="F49">
            <v>0</v>
          </cell>
          <cell r="G49">
            <v>2735625</v>
          </cell>
          <cell r="H49">
            <v>15000</v>
          </cell>
          <cell r="I49">
            <v>795953.75722543348</v>
          </cell>
          <cell r="J49">
            <v>0</v>
          </cell>
          <cell r="K49">
            <v>1140953.7572254334</v>
          </cell>
          <cell r="L49">
            <v>3876578.7572254334</v>
          </cell>
          <cell r="M49">
            <v>27356.25</v>
          </cell>
          <cell r="N49">
            <v>54712.5</v>
          </cell>
          <cell r="O49">
            <v>27356.25</v>
          </cell>
          <cell r="P49">
            <v>3767153.7572254334</v>
          </cell>
          <cell r="Q49">
            <v>3767153.7572254334</v>
          </cell>
          <cell r="R49" t="str">
            <v>152-0006421008</v>
          </cell>
        </row>
        <row r="50">
          <cell r="B50" t="str">
            <v>Muhammadong</v>
          </cell>
          <cell r="C50" t="str">
            <v>Sopir</v>
          </cell>
          <cell r="D50">
            <v>25</v>
          </cell>
          <cell r="E50">
            <v>2735625</v>
          </cell>
          <cell r="F50">
            <v>0</v>
          </cell>
          <cell r="G50">
            <v>2735625</v>
          </cell>
          <cell r="H50">
            <v>15000</v>
          </cell>
          <cell r="I50">
            <v>795953.75722543348</v>
          </cell>
          <cell r="J50">
            <v>0</v>
          </cell>
          <cell r="K50">
            <v>1170953.7572254334</v>
          </cell>
          <cell r="L50">
            <v>3906578.7572254334</v>
          </cell>
          <cell r="M50">
            <v>27356.25</v>
          </cell>
          <cell r="N50">
            <v>54712.5</v>
          </cell>
          <cell r="O50">
            <v>27356.25</v>
          </cell>
          <cell r="P50">
            <v>3797153.7572254334</v>
          </cell>
          <cell r="Q50">
            <v>3797153.7572254334</v>
          </cell>
          <cell r="R50" t="str">
            <v>152-0006417105</v>
          </cell>
        </row>
        <row r="51">
          <cell r="B51" t="str">
            <v>Muhsinin</v>
          </cell>
          <cell r="C51" t="str">
            <v>Sopir</v>
          </cell>
          <cell r="D51">
            <v>26</v>
          </cell>
          <cell r="E51">
            <v>2735625</v>
          </cell>
          <cell r="F51">
            <v>0</v>
          </cell>
          <cell r="G51">
            <v>2735625</v>
          </cell>
          <cell r="H51">
            <v>15000</v>
          </cell>
          <cell r="I51">
            <v>795953.75722543348</v>
          </cell>
          <cell r="J51">
            <v>0</v>
          </cell>
          <cell r="K51">
            <v>1185953.7572254334</v>
          </cell>
          <cell r="L51">
            <v>3921578.7572254334</v>
          </cell>
          <cell r="M51">
            <v>27356.25</v>
          </cell>
          <cell r="N51">
            <v>54712.5</v>
          </cell>
          <cell r="O51">
            <v>27356.25</v>
          </cell>
          <cell r="P51">
            <v>3812153.7572254334</v>
          </cell>
          <cell r="Q51">
            <v>3812153.7572254334</v>
          </cell>
          <cell r="R51" t="str">
            <v>152-0006417741</v>
          </cell>
        </row>
        <row r="52">
          <cell r="B52" t="str">
            <v>Muh.Yasin</v>
          </cell>
          <cell r="C52" t="str">
            <v>Sopir</v>
          </cell>
          <cell r="D52">
            <v>28</v>
          </cell>
          <cell r="E52">
            <v>2735625</v>
          </cell>
          <cell r="F52">
            <v>0</v>
          </cell>
          <cell r="G52">
            <v>2735625</v>
          </cell>
          <cell r="H52">
            <v>15000</v>
          </cell>
          <cell r="I52">
            <v>795953.75722543348</v>
          </cell>
          <cell r="J52">
            <v>0</v>
          </cell>
          <cell r="K52">
            <v>1215953.7572254334</v>
          </cell>
          <cell r="L52">
            <v>3951578.7572254334</v>
          </cell>
          <cell r="M52">
            <v>27356.25</v>
          </cell>
          <cell r="N52">
            <v>54712.5</v>
          </cell>
          <cell r="O52">
            <v>27356.25</v>
          </cell>
          <cell r="P52">
            <v>3842153.7572254334</v>
          </cell>
          <cell r="Q52">
            <v>3842153.7572254334</v>
          </cell>
          <cell r="R52" t="str">
            <v>152-0006418186</v>
          </cell>
        </row>
        <row r="53">
          <cell r="B53" t="str">
            <v>Muh. Sayyid</v>
          </cell>
          <cell r="C53" t="str">
            <v>Sopir</v>
          </cell>
          <cell r="D53">
            <v>25</v>
          </cell>
          <cell r="E53">
            <v>2735625</v>
          </cell>
          <cell r="F53">
            <v>0</v>
          </cell>
          <cell r="G53">
            <v>2735625</v>
          </cell>
          <cell r="H53">
            <v>15000</v>
          </cell>
          <cell r="I53">
            <v>795953.75722543348</v>
          </cell>
          <cell r="J53">
            <v>0</v>
          </cell>
          <cell r="K53">
            <v>1170953.7572254334</v>
          </cell>
          <cell r="L53">
            <v>3906578.7572254334</v>
          </cell>
          <cell r="M53">
            <v>27356.25</v>
          </cell>
          <cell r="N53">
            <v>54712.5</v>
          </cell>
          <cell r="O53">
            <v>27356.25</v>
          </cell>
          <cell r="P53">
            <v>3797153.7572254334</v>
          </cell>
          <cell r="Q53">
            <v>3797153.7572254334</v>
          </cell>
          <cell r="R53" t="str">
            <v>170-0000406557</v>
          </cell>
        </row>
        <row r="54">
          <cell r="B54" t="str">
            <v>Musjaya</v>
          </cell>
          <cell r="C54" t="str">
            <v>Sopir</v>
          </cell>
          <cell r="D54">
            <v>26</v>
          </cell>
          <cell r="E54">
            <v>2735625</v>
          </cell>
          <cell r="F54">
            <v>0</v>
          </cell>
          <cell r="G54">
            <v>2735625</v>
          </cell>
          <cell r="H54">
            <v>15000</v>
          </cell>
          <cell r="I54">
            <v>795953.75722543348</v>
          </cell>
          <cell r="J54">
            <v>0</v>
          </cell>
          <cell r="K54">
            <v>1185953.7572254334</v>
          </cell>
          <cell r="L54">
            <v>3921578.7572254334</v>
          </cell>
          <cell r="M54">
            <v>27356.25</v>
          </cell>
          <cell r="N54">
            <v>54712.5</v>
          </cell>
          <cell r="O54">
            <v>27356.25</v>
          </cell>
          <cell r="P54">
            <v>3812153.7572254334</v>
          </cell>
          <cell r="Q54">
            <v>3812153.7572254334</v>
          </cell>
          <cell r="R54" t="str">
            <v>152-0006417303</v>
          </cell>
        </row>
        <row r="55">
          <cell r="B55" t="str">
            <v>Mustari</v>
          </cell>
          <cell r="C55" t="str">
            <v>Sopir</v>
          </cell>
          <cell r="D55">
            <v>27</v>
          </cell>
          <cell r="E55">
            <v>2735625</v>
          </cell>
          <cell r="F55">
            <v>0</v>
          </cell>
          <cell r="G55">
            <v>2735625</v>
          </cell>
          <cell r="H55">
            <v>15000</v>
          </cell>
          <cell r="I55">
            <v>795953.75722543348</v>
          </cell>
          <cell r="J55">
            <v>0</v>
          </cell>
          <cell r="K55">
            <v>1200953.7572254334</v>
          </cell>
          <cell r="L55">
            <v>3936578.7572254334</v>
          </cell>
          <cell r="M55">
            <v>27356.25</v>
          </cell>
          <cell r="N55">
            <v>54712.5</v>
          </cell>
          <cell r="O55">
            <v>27356.25</v>
          </cell>
          <cell r="P55">
            <v>3827153.7572254334</v>
          </cell>
          <cell r="Q55">
            <v>3827153.7572254334</v>
          </cell>
          <cell r="R55" t="str">
            <v>152-0006421040</v>
          </cell>
        </row>
        <row r="56">
          <cell r="B56" t="str">
            <v>Naharuddin</v>
          </cell>
          <cell r="C56" t="str">
            <v>Sopir</v>
          </cell>
          <cell r="D56">
            <v>28</v>
          </cell>
          <cell r="E56">
            <v>2735625</v>
          </cell>
          <cell r="F56">
            <v>0</v>
          </cell>
          <cell r="G56">
            <v>2735625</v>
          </cell>
          <cell r="H56">
            <v>15000</v>
          </cell>
          <cell r="I56">
            <v>795953.75722543348</v>
          </cell>
          <cell r="J56">
            <v>0</v>
          </cell>
          <cell r="K56">
            <v>1215953.7572254334</v>
          </cell>
          <cell r="L56">
            <v>3951578.7572254334</v>
          </cell>
          <cell r="M56">
            <v>27356.25</v>
          </cell>
          <cell r="N56">
            <v>54712.5</v>
          </cell>
          <cell r="O56">
            <v>27356.25</v>
          </cell>
          <cell r="P56">
            <v>3842153.7572254334</v>
          </cell>
          <cell r="Q56">
            <v>3842153.7572254334</v>
          </cell>
          <cell r="R56" t="str">
            <v>152-0006417402</v>
          </cell>
        </row>
        <row r="57">
          <cell r="B57" t="str">
            <v>Ongge</v>
          </cell>
          <cell r="C57" t="str">
            <v>Sopir</v>
          </cell>
          <cell r="D57">
            <v>28</v>
          </cell>
          <cell r="E57">
            <v>2735625</v>
          </cell>
          <cell r="F57">
            <v>0</v>
          </cell>
          <cell r="G57">
            <v>2735625</v>
          </cell>
          <cell r="H57">
            <v>15000</v>
          </cell>
          <cell r="I57">
            <v>795953.75722543348</v>
          </cell>
          <cell r="J57">
            <v>0</v>
          </cell>
          <cell r="K57">
            <v>1215953.7572254334</v>
          </cell>
          <cell r="L57">
            <v>3951578.7572254334</v>
          </cell>
          <cell r="M57">
            <v>27356.25</v>
          </cell>
          <cell r="N57">
            <v>54712.5</v>
          </cell>
          <cell r="O57">
            <v>27356.25</v>
          </cell>
          <cell r="P57">
            <v>3842153.7572254334</v>
          </cell>
          <cell r="Q57">
            <v>3842153.7572254334</v>
          </cell>
          <cell r="R57" t="str">
            <v>152-0006417006</v>
          </cell>
        </row>
        <row r="58">
          <cell r="B58" t="str">
            <v>Pujiman</v>
          </cell>
          <cell r="C58" t="str">
            <v>Sopir</v>
          </cell>
          <cell r="D58">
            <v>27</v>
          </cell>
          <cell r="E58">
            <v>2735625</v>
          </cell>
          <cell r="F58">
            <v>0</v>
          </cell>
          <cell r="G58">
            <v>2735625</v>
          </cell>
          <cell r="H58">
            <v>15000</v>
          </cell>
          <cell r="I58">
            <v>795953.75722543348</v>
          </cell>
          <cell r="J58">
            <v>0</v>
          </cell>
          <cell r="K58">
            <v>1200953.7572254334</v>
          </cell>
          <cell r="L58">
            <v>3936578.7572254334</v>
          </cell>
          <cell r="M58">
            <v>27356.25</v>
          </cell>
          <cell r="N58">
            <v>54712.5</v>
          </cell>
          <cell r="O58">
            <v>27356.25</v>
          </cell>
          <cell r="P58">
            <v>3827153.7572254334</v>
          </cell>
          <cell r="Q58">
            <v>3827153.7572254334</v>
          </cell>
          <cell r="R58" t="str">
            <v>152-0006417410</v>
          </cell>
        </row>
        <row r="59">
          <cell r="B59" t="str">
            <v>Rahmat R.</v>
          </cell>
          <cell r="C59" t="str">
            <v>Sopir</v>
          </cell>
          <cell r="D59">
            <v>27</v>
          </cell>
          <cell r="E59">
            <v>2735625</v>
          </cell>
          <cell r="F59">
            <v>0</v>
          </cell>
          <cell r="G59">
            <v>2735625</v>
          </cell>
          <cell r="H59">
            <v>15000</v>
          </cell>
          <cell r="I59">
            <v>795953.75722543348</v>
          </cell>
          <cell r="J59">
            <v>0</v>
          </cell>
          <cell r="K59">
            <v>1200953.7572254334</v>
          </cell>
          <cell r="L59">
            <v>3936578.7572254334</v>
          </cell>
          <cell r="M59">
            <v>27356.25</v>
          </cell>
          <cell r="N59">
            <v>54712.5</v>
          </cell>
          <cell r="O59">
            <v>27356.25</v>
          </cell>
          <cell r="P59">
            <v>3827153.7572254334</v>
          </cell>
          <cell r="Q59">
            <v>3827153.7572254334</v>
          </cell>
          <cell r="R59" t="str">
            <v>152-0011690308</v>
          </cell>
        </row>
        <row r="60">
          <cell r="B60" t="str">
            <v>Rahmat Landaring</v>
          </cell>
          <cell r="C60" t="str">
            <v>Sopir</v>
          </cell>
          <cell r="D60">
            <v>27</v>
          </cell>
          <cell r="E60">
            <v>2735625</v>
          </cell>
          <cell r="F60">
            <v>0</v>
          </cell>
          <cell r="G60">
            <v>2735625</v>
          </cell>
          <cell r="H60">
            <v>15000</v>
          </cell>
          <cell r="I60">
            <v>795953.75722543348</v>
          </cell>
          <cell r="J60">
            <v>0</v>
          </cell>
          <cell r="K60">
            <v>1200953.7572254334</v>
          </cell>
          <cell r="L60">
            <v>3936578.7572254334</v>
          </cell>
          <cell r="M60">
            <v>27356.25</v>
          </cell>
          <cell r="N60">
            <v>54712.5</v>
          </cell>
          <cell r="O60">
            <v>27356.25</v>
          </cell>
          <cell r="P60">
            <v>3827153.7572254334</v>
          </cell>
          <cell r="Q60">
            <v>3827153.7572254334</v>
          </cell>
          <cell r="R60" t="str">
            <v>152-0006418087</v>
          </cell>
        </row>
        <row r="61">
          <cell r="B61" t="str">
            <v>Rukman</v>
          </cell>
          <cell r="C61" t="str">
            <v>Sopir</v>
          </cell>
          <cell r="D61">
            <v>27</v>
          </cell>
          <cell r="E61">
            <v>2735625</v>
          </cell>
          <cell r="F61">
            <v>0</v>
          </cell>
          <cell r="G61">
            <v>2735625</v>
          </cell>
          <cell r="H61">
            <v>15000</v>
          </cell>
          <cell r="I61">
            <v>795953.75722543348</v>
          </cell>
          <cell r="J61">
            <v>0</v>
          </cell>
          <cell r="K61">
            <v>1200953.7572254334</v>
          </cell>
          <cell r="L61">
            <v>3936578.7572254334</v>
          </cell>
          <cell r="M61">
            <v>27356.25</v>
          </cell>
          <cell r="N61">
            <v>54712.5</v>
          </cell>
          <cell r="O61">
            <v>27356.25</v>
          </cell>
          <cell r="P61">
            <v>3827153.7572254334</v>
          </cell>
          <cell r="Q61">
            <v>3827153.7572254334</v>
          </cell>
          <cell r="R61" t="str">
            <v>152-0011394315</v>
          </cell>
        </row>
        <row r="62">
          <cell r="B62" t="str">
            <v xml:space="preserve">Rusli  </v>
          </cell>
          <cell r="C62" t="str">
            <v>Sopir</v>
          </cell>
          <cell r="D62">
            <v>25</v>
          </cell>
          <cell r="E62">
            <v>2735625</v>
          </cell>
          <cell r="F62">
            <v>0</v>
          </cell>
          <cell r="G62">
            <v>2735625</v>
          </cell>
          <cell r="H62">
            <v>15000</v>
          </cell>
          <cell r="I62">
            <v>795953.75722543348</v>
          </cell>
          <cell r="J62">
            <v>0</v>
          </cell>
          <cell r="K62">
            <v>1170953.7572254334</v>
          </cell>
          <cell r="L62">
            <v>3906578.7572254334</v>
          </cell>
          <cell r="M62">
            <v>27356.25</v>
          </cell>
          <cell r="N62">
            <v>54712.5</v>
          </cell>
          <cell r="O62">
            <v>27356.25</v>
          </cell>
          <cell r="P62">
            <v>3797153.7572254334</v>
          </cell>
          <cell r="Q62">
            <v>3797153.7572254334</v>
          </cell>
          <cell r="R62" t="str">
            <v>152-0011304314</v>
          </cell>
        </row>
        <row r="63">
          <cell r="B63" t="str">
            <v>Ridwan Mustafa</v>
          </cell>
          <cell r="C63" t="str">
            <v>Sopir</v>
          </cell>
          <cell r="D63">
            <v>26</v>
          </cell>
          <cell r="E63">
            <v>2735625</v>
          </cell>
          <cell r="F63">
            <v>0</v>
          </cell>
          <cell r="G63">
            <v>2735625</v>
          </cell>
          <cell r="H63">
            <v>15000</v>
          </cell>
          <cell r="I63">
            <v>795953.75722543348</v>
          </cell>
          <cell r="J63">
            <v>0</v>
          </cell>
          <cell r="K63">
            <v>1185953.7572254334</v>
          </cell>
          <cell r="L63">
            <v>3921578.7572254334</v>
          </cell>
          <cell r="M63">
            <v>27356.25</v>
          </cell>
          <cell r="N63">
            <v>54712.5</v>
          </cell>
          <cell r="O63">
            <v>27356.25</v>
          </cell>
          <cell r="P63">
            <v>3812153.7572254334</v>
          </cell>
          <cell r="Q63">
            <v>3812153.7572254334</v>
          </cell>
          <cell r="R63" t="str">
            <v>152-0006418327</v>
          </cell>
        </row>
        <row r="64">
          <cell r="B64" t="str">
            <v>Sapri Arifin</v>
          </cell>
          <cell r="C64" t="str">
            <v>Sopir</v>
          </cell>
          <cell r="D64">
            <v>27</v>
          </cell>
          <cell r="E64">
            <v>2735625</v>
          </cell>
          <cell r="F64">
            <v>0</v>
          </cell>
          <cell r="G64">
            <v>2735625</v>
          </cell>
          <cell r="H64">
            <v>15000</v>
          </cell>
          <cell r="I64">
            <v>795953.75722543348</v>
          </cell>
          <cell r="J64">
            <v>0</v>
          </cell>
          <cell r="K64">
            <v>1200953.7572254334</v>
          </cell>
          <cell r="L64">
            <v>3936578.7572254334</v>
          </cell>
          <cell r="M64">
            <v>27356.25</v>
          </cell>
          <cell r="N64">
            <v>54712.5</v>
          </cell>
          <cell r="O64">
            <v>27356.25</v>
          </cell>
          <cell r="P64">
            <v>3827153.7572254334</v>
          </cell>
          <cell r="Q64">
            <v>3827153.7572254334</v>
          </cell>
          <cell r="R64" t="str">
            <v>152-0006410829</v>
          </cell>
        </row>
        <row r="65">
          <cell r="B65" t="str">
            <v>Sennang Asnan</v>
          </cell>
          <cell r="C65" t="str">
            <v>Sopir</v>
          </cell>
          <cell r="D65">
            <v>28</v>
          </cell>
          <cell r="E65">
            <v>2735625</v>
          </cell>
          <cell r="F65">
            <v>0</v>
          </cell>
          <cell r="G65">
            <v>2735625</v>
          </cell>
          <cell r="H65">
            <v>15000</v>
          </cell>
          <cell r="I65">
            <v>795953.75722543348</v>
          </cell>
          <cell r="J65">
            <v>0</v>
          </cell>
          <cell r="K65">
            <v>1215953.7572254334</v>
          </cell>
          <cell r="L65">
            <v>3951578.7572254334</v>
          </cell>
          <cell r="M65">
            <v>27356.25</v>
          </cell>
          <cell r="N65">
            <v>54712.5</v>
          </cell>
          <cell r="O65">
            <v>27356.25</v>
          </cell>
          <cell r="P65">
            <v>3842153.7572254334</v>
          </cell>
          <cell r="Q65">
            <v>3842153.7572254334</v>
          </cell>
          <cell r="R65" t="str">
            <v>152-0006418202</v>
          </cell>
        </row>
        <row r="66">
          <cell r="B66" t="str">
            <v>Sugiarto</v>
          </cell>
          <cell r="C66" t="str">
            <v>Sopir</v>
          </cell>
          <cell r="D66">
            <v>24</v>
          </cell>
          <cell r="E66">
            <v>2735625</v>
          </cell>
          <cell r="F66">
            <v>0</v>
          </cell>
          <cell r="G66">
            <v>2735625</v>
          </cell>
          <cell r="H66">
            <v>15000</v>
          </cell>
          <cell r="I66">
            <v>795953.75722543348</v>
          </cell>
          <cell r="J66">
            <v>0</v>
          </cell>
          <cell r="K66">
            <v>1155953.7572254334</v>
          </cell>
          <cell r="L66">
            <v>3891578.7572254334</v>
          </cell>
          <cell r="M66">
            <v>27356.25</v>
          </cell>
          <cell r="N66">
            <v>54712.5</v>
          </cell>
          <cell r="O66">
            <v>27356.25</v>
          </cell>
          <cell r="P66">
            <v>3782153.7572254334</v>
          </cell>
          <cell r="Q66">
            <v>3782153.7572254334</v>
          </cell>
          <cell r="R66" t="str">
            <v>152-0006418293</v>
          </cell>
        </row>
        <row r="67">
          <cell r="B67" t="str">
            <v>Syahrir Samba</v>
          </cell>
          <cell r="C67" t="str">
            <v>Sopir</v>
          </cell>
          <cell r="D67">
            <v>23</v>
          </cell>
          <cell r="E67">
            <v>2735625</v>
          </cell>
          <cell r="F67">
            <v>0</v>
          </cell>
          <cell r="G67">
            <v>2735625</v>
          </cell>
          <cell r="H67">
            <v>15000</v>
          </cell>
          <cell r="I67">
            <v>795953.75722543348</v>
          </cell>
          <cell r="J67">
            <v>0</v>
          </cell>
          <cell r="K67">
            <v>1140953.7572254334</v>
          </cell>
          <cell r="L67">
            <v>3876578.7572254334</v>
          </cell>
          <cell r="M67">
            <v>27356.25</v>
          </cell>
          <cell r="N67">
            <v>54712.5</v>
          </cell>
          <cell r="O67">
            <v>27356.25</v>
          </cell>
          <cell r="P67">
            <v>3767153.7572254334</v>
          </cell>
          <cell r="Q67">
            <v>3767153.7572254334</v>
          </cell>
          <cell r="R67" t="str">
            <v>152-0006417022</v>
          </cell>
        </row>
        <row r="68">
          <cell r="B68" t="str">
            <v>Syarifuddin</v>
          </cell>
          <cell r="C68" t="str">
            <v>Sopir</v>
          </cell>
          <cell r="D68">
            <v>24</v>
          </cell>
          <cell r="E68">
            <v>2735625</v>
          </cell>
          <cell r="F68">
            <v>0</v>
          </cell>
          <cell r="G68">
            <v>2735625</v>
          </cell>
          <cell r="H68">
            <v>15000</v>
          </cell>
          <cell r="I68">
            <v>795953.75722543348</v>
          </cell>
          <cell r="J68">
            <v>0</v>
          </cell>
          <cell r="K68">
            <v>1155953.7572254334</v>
          </cell>
          <cell r="L68">
            <v>3891578.7572254334</v>
          </cell>
          <cell r="M68">
            <v>27356.25</v>
          </cell>
          <cell r="N68">
            <v>54712.5</v>
          </cell>
          <cell r="O68">
            <v>27356.25</v>
          </cell>
          <cell r="P68">
            <v>3782153.7572254334</v>
          </cell>
          <cell r="Q68">
            <v>3782153.7572254334</v>
          </cell>
          <cell r="R68" t="str">
            <v>152-0006418277</v>
          </cell>
        </row>
        <row r="69">
          <cell r="B69" t="str">
            <v>Umar Kamba</v>
          </cell>
          <cell r="C69" t="str">
            <v>Sopir</v>
          </cell>
          <cell r="D69">
            <v>27</v>
          </cell>
          <cell r="E69">
            <v>2735625</v>
          </cell>
          <cell r="F69">
            <v>0</v>
          </cell>
          <cell r="G69">
            <v>2735625</v>
          </cell>
          <cell r="H69">
            <v>15000</v>
          </cell>
          <cell r="I69">
            <v>795953.75722543348</v>
          </cell>
          <cell r="J69">
            <v>0</v>
          </cell>
          <cell r="K69">
            <v>1200953.7572254334</v>
          </cell>
          <cell r="L69">
            <v>3936578.7572254334</v>
          </cell>
          <cell r="M69">
            <v>27356.25</v>
          </cell>
          <cell r="N69">
            <v>54712.5</v>
          </cell>
          <cell r="O69">
            <v>27356.25</v>
          </cell>
          <cell r="P69">
            <v>3827153.7572254334</v>
          </cell>
          <cell r="Q69">
            <v>3827153.7572254334</v>
          </cell>
          <cell r="R69" t="str">
            <v>152-0011937170</v>
          </cell>
        </row>
        <row r="70">
          <cell r="B70" t="str">
            <v>Yasmin</v>
          </cell>
          <cell r="C70" t="str">
            <v>Sopir</v>
          </cell>
          <cell r="D70">
            <v>27</v>
          </cell>
          <cell r="E70">
            <v>2735625</v>
          </cell>
          <cell r="F70">
            <v>0</v>
          </cell>
          <cell r="G70">
            <v>2735625</v>
          </cell>
          <cell r="H70">
            <v>15000</v>
          </cell>
          <cell r="I70">
            <v>795953.75722543348</v>
          </cell>
          <cell r="J70">
            <v>0</v>
          </cell>
          <cell r="K70">
            <v>1200953.7572254334</v>
          </cell>
          <cell r="L70">
            <v>3936578.7572254334</v>
          </cell>
          <cell r="M70">
            <v>27356.25</v>
          </cell>
          <cell r="N70">
            <v>54712.5</v>
          </cell>
          <cell r="O70">
            <v>27356.25</v>
          </cell>
          <cell r="P70">
            <v>3827153.7572254334</v>
          </cell>
          <cell r="Q70">
            <v>3827153.7572254334</v>
          </cell>
          <cell r="R70" t="str">
            <v>152-0006739276</v>
          </cell>
        </row>
        <row r="71">
          <cell r="B71" t="str">
            <v>Yawan K.</v>
          </cell>
          <cell r="C71" t="str">
            <v>Sopir</v>
          </cell>
          <cell r="D71">
            <v>25</v>
          </cell>
          <cell r="E71">
            <v>2735625</v>
          </cell>
          <cell r="F71">
            <v>0</v>
          </cell>
          <cell r="G71">
            <v>2735625</v>
          </cell>
          <cell r="H71">
            <v>15000</v>
          </cell>
          <cell r="I71">
            <v>795953.75722543348</v>
          </cell>
          <cell r="J71">
            <v>0</v>
          </cell>
          <cell r="K71">
            <v>1170953.7572254334</v>
          </cell>
          <cell r="L71">
            <v>3906578.7572254334</v>
          </cell>
          <cell r="M71">
            <v>27356.25</v>
          </cell>
          <cell r="N71">
            <v>54712.5</v>
          </cell>
          <cell r="O71">
            <v>27356.25</v>
          </cell>
          <cell r="P71">
            <v>3797153.7572254334</v>
          </cell>
          <cell r="Q71">
            <v>3797153.7572254334</v>
          </cell>
          <cell r="R71" t="str">
            <v>152-0006417154</v>
          </cell>
        </row>
        <row r="72">
          <cell r="B72" t="str">
            <v>Zainuri</v>
          </cell>
          <cell r="C72" t="str">
            <v>Sopir</v>
          </cell>
          <cell r="D72">
            <v>25</v>
          </cell>
          <cell r="E72">
            <v>2735625</v>
          </cell>
          <cell r="F72">
            <v>0</v>
          </cell>
          <cell r="G72">
            <v>2735625</v>
          </cell>
          <cell r="H72">
            <v>15000</v>
          </cell>
          <cell r="I72">
            <v>795953.75722543348</v>
          </cell>
          <cell r="J72">
            <v>0</v>
          </cell>
          <cell r="K72">
            <v>1170953.7572254334</v>
          </cell>
          <cell r="L72">
            <v>3906578.7572254334</v>
          </cell>
          <cell r="M72">
            <v>27356.25</v>
          </cell>
          <cell r="N72">
            <v>54712.5</v>
          </cell>
          <cell r="O72">
            <v>27356.25</v>
          </cell>
          <cell r="P72">
            <v>3797153.7572254334</v>
          </cell>
          <cell r="Q72">
            <v>3797153.7572254334</v>
          </cell>
          <cell r="R72" t="str">
            <v>152-0006417063</v>
          </cell>
        </row>
        <row r="78">
          <cell r="B78" t="str">
            <v>Abduh</v>
          </cell>
          <cell r="C78" t="str">
            <v>Kernet</v>
          </cell>
          <cell r="D78">
            <v>26</v>
          </cell>
          <cell r="E78">
            <v>2435625</v>
          </cell>
          <cell r="F78">
            <v>0</v>
          </cell>
          <cell r="G78">
            <v>2435625</v>
          </cell>
          <cell r="H78">
            <v>5000</v>
          </cell>
          <cell r="I78">
            <v>650289</v>
          </cell>
          <cell r="J78">
            <v>0</v>
          </cell>
          <cell r="K78">
            <v>780289</v>
          </cell>
          <cell r="L78">
            <v>3215914</v>
          </cell>
          <cell r="M78">
            <v>24356.25</v>
          </cell>
          <cell r="N78">
            <v>48712.5</v>
          </cell>
          <cell r="O78">
            <v>24356.25</v>
          </cell>
          <cell r="P78">
            <v>3118489</v>
          </cell>
          <cell r="Q78">
            <v>3118489</v>
          </cell>
          <cell r="R78" t="str">
            <v>152-0006420976</v>
          </cell>
        </row>
        <row r="79">
          <cell r="B79" t="str">
            <v>Abidin</v>
          </cell>
          <cell r="C79" t="str">
            <v>Kernet</v>
          </cell>
          <cell r="D79">
            <v>23</v>
          </cell>
          <cell r="E79">
            <v>2435625</v>
          </cell>
          <cell r="F79">
            <v>0</v>
          </cell>
          <cell r="G79">
            <v>2435625</v>
          </cell>
          <cell r="H79">
            <v>5000</v>
          </cell>
          <cell r="I79">
            <v>650289</v>
          </cell>
          <cell r="J79">
            <v>0</v>
          </cell>
          <cell r="K79">
            <v>765289</v>
          </cell>
          <cell r="L79">
            <v>3200914</v>
          </cell>
          <cell r="M79">
            <v>24356.25</v>
          </cell>
          <cell r="N79">
            <v>48712.5</v>
          </cell>
          <cell r="O79">
            <v>24356.25</v>
          </cell>
          <cell r="P79">
            <v>3103489</v>
          </cell>
          <cell r="Q79">
            <v>3103489</v>
          </cell>
          <cell r="R79" t="str">
            <v>152-0006420968</v>
          </cell>
        </row>
        <row r="80">
          <cell r="B80" t="str">
            <v>Amir. J</v>
          </cell>
          <cell r="C80" t="str">
            <v>Kernet</v>
          </cell>
          <cell r="D80">
            <v>27</v>
          </cell>
          <cell r="E80">
            <v>2435625</v>
          </cell>
          <cell r="F80">
            <v>0</v>
          </cell>
          <cell r="G80">
            <v>2435625</v>
          </cell>
          <cell r="H80">
            <v>5000</v>
          </cell>
          <cell r="I80">
            <v>650289</v>
          </cell>
          <cell r="J80">
            <v>0</v>
          </cell>
          <cell r="K80">
            <v>785289</v>
          </cell>
          <cell r="L80">
            <v>3220914</v>
          </cell>
          <cell r="M80">
            <v>24356.25</v>
          </cell>
          <cell r="N80">
            <v>48712.5</v>
          </cell>
          <cell r="O80">
            <v>24356.25</v>
          </cell>
          <cell r="P80">
            <v>3123489</v>
          </cell>
          <cell r="Q80">
            <v>3123489</v>
          </cell>
          <cell r="R80" t="str">
            <v>152-0006417600</v>
          </cell>
        </row>
        <row r="81">
          <cell r="B81" t="str">
            <v>Amir. N</v>
          </cell>
          <cell r="C81" t="str">
            <v>Kernet</v>
          </cell>
          <cell r="D81">
            <v>27</v>
          </cell>
          <cell r="E81">
            <v>2435625</v>
          </cell>
          <cell r="F81">
            <v>0</v>
          </cell>
          <cell r="G81">
            <v>2435625</v>
          </cell>
          <cell r="H81">
            <v>5000</v>
          </cell>
          <cell r="I81">
            <v>650289</v>
          </cell>
          <cell r="J81">
            <v>0</v>
          </cell>
          <cell r="K81">
            <v>785289</v>
          </cell>
          <cell r="L81">
            <v>3220914</v>
          </cell>
          <cell r="M81">
            <v>24356.25</v>
          </cell>
          <cell r="N81">
            <v>48712.5</v>
          </cell>
          <cell r="O81">
            <v>24356.25</v>
          </cell>
          <cell r="P81">
            <v>3123489</v>
          </cell>
          <cell r="Q81">
            <v>3123489</v>
          </cell>
          <cell r="R81" t="str">
            <v>170-0000634265</v>
          </cell>
        </row>
        <row r="82">
          <cell r="B82" t="str">
            <v>Amiruddin G</v>
          </cell>
          <cell r="C82" t="str">
            <v>Kernet</v>
          </cell>
          <cell r="D82">
            <v>27</v>
          </cell>
          <cell r="E82">
            <v>2435625</v>
          </cell>
          <cell r="F82">
            <v>0</v>
          </cell>
          <cell r="G82">
            <v>2435625</v>
          </cell>
          <cell r="H82">
            <v>5000</v>
          </cell>
          <cell r="I82">
            <v>650289</v>
          </cell>
          <cell r="J82">
            <v>0</v>
          </cell>
          <cell r="K82">
            <v>785289</v>
          </cell>
          <cell r="L82">
            <v>3220914</v>
          </cell>
          <cell r="M82">
            <v>24356.25</v>
          </cell>
          <cell r="N82">
            <v>48712.5</v>
          </cell>
          <cell r="O82">
            <v>24356.25</v>
          </cell>
          <cell r="P82">
            <v>3123489</v>
          </cell>
          <cell r="Q82">
            <v>3123489</v>
          </cell>
          <cell r="R82" t="str">
            <v>170-0000405187</v>
          </cell>
        </row>
        <row r="83">
          <cell r="B83" t="str">
            <v>Amirullah S</v>
          </cell>
          <cell r="C83" t="str">
            <v>Kernet</v>
          </cell>
          <cell r="D83">
            <v>27</v>
          </cell>
          <cell r="E83">
            <v>2435625</v>
          </cell>
          <cell r="F83">
            <v>0</v>
          </cell>
          <cell r="G83">
            <v>2435625</v>
          </cell>
          <cell r="H83">
            <v>5000</v>
          </cell>
          <cell r="I83">
            <v>650289</v>
          </cell>
          <cell r="J83">
            <v>0</v>
          </cell>
          <cell r="K83">
            <v>785289</v>
          </cell>
          <cell r="L83">
            <v>3220914</v>
          </cell>
          <cell r="M83">
            <v>24356.25</v>
          </cell>
          <cell r="N83">
            <v>48712.5</v>
          </cell>
          <cell r="O83">
            <v>24356.25</v>
          </cell>
          <cell r="P83">
            <v>3123489</v>
          </cell>
          <cell r="Q83">
            <v>3123489</v>
          </cell>
          <cell r="R83" t="str">
            <v>152-0012382996</v>
          </cell>
        </row>
        <row r="84">
          <cell r="B84" t="str">
            <v>Analuddin</v>
          </cell>
          <cell r="C84" t="str">
            <v>Kernet</v>
          </cell>
          <cell r="D84">
            <v>27</v>
          </cell>
          <cell r="E84">
            <v>2435625</v>
          </cell>
          <cell r="F84">
            <v>0</v>
          </cell>
          <cell r="G84">
            <v>2435625</v>
          </cell>
          <cell r="H84">
            <v>5000</v>
          </cell>
          <cell r="I84">
            <v>650289</v>
          </cell>
          <cell r="J84">
            <v>0</v>
          </cell>
          <cell r="K84">
            <v>785289</v>
          </cell>
          <cell r="L84">
            <v>3220914</v>
          </cell>
          <cell r="M84">
            <v>24356.25</v>
          </cell>
          <cell r="N84">
            <v>48712.5</v>
          </cell>
          <cell r="O84">
            <v>24356.25</v>
          </cell>
          <cell r="P84">
            <v>3123489</v>
          </cell>
          <cell r="Q84">
            <v>3123489</v>
          </cell>
          <cell r="R84" t="str">
            <v>152-0012383069</v>
          </cell>
        </row>
        <row r="85">
          <cell r="B85" t="str">
            <v>Aras</v>
          </cell>
          <cell r="C85" t="str">
            <v>Kernet</v>
          </cell>
          <cell r="D85">
            <v>26</v>
          </cell>
          <cell r="E85">
            <v>2435625</v>
          </cell>
          <cell r="F85">
            <v>0</v>
          </cell>
          <cell r="G85">
            <v>2435625</v>
          </cell>
          <cell r="H85">
            <v>5000</v>
          </cell>
          <cell r="I85">
            <v>650289</v>
          </cell>
          <cell r="J85">
            <v>0</v>
          </cell>
          <cell r="K85">
            <v>780289</v>
          </cell>
          <cell r="L85">
            <v>3215914</v>
          </cell>
          <cell r="M85">
            <v>24356.25</v>
          </cell>
          <cell r="N85">
            <v>48712.5</v>
          </cell>
          <cell r="O85">
            <v>24356.25</v>
          </cell>
          <cell r="P85">
            <v>3118489</v>
          </cell>
          <cell r="Q85">
            <v>3118489</v>
          </cell>
          <cell r="R85" t="str">
            <v>170-0000408082</v>
          </cell>
        </row>
        <row r="86">
          <cell r="B86" t="str">
            <v>Busran Yusuf</v>
          </cell>
          <cell r="C86" t="str">
            <v>Kernet</v>
          </cell>
          <cell r="D86">
            <v>26</v>
          </cell>
          <cell r="E86">
            <v>2435625</v>
          </cell>
          <cell r="F86">
            <v>0</v>
          </cell>
          <cell r="G86">
            <v>2435625</v>
          </cell>
          <cell r="H86">
            <v>5000</v>
          </cell>
          <cell r="I86">
            <v>650289</v>
          </cell>
          <cell r="J86">
            <v>0</v>
          </cell>
          <cell r="K86">
            <v>780289</v>
          </cell>
          <cell r="L86">
            <v>3215914</v>
          </cell>
          <cell r="M86">
            <v>24356.25</v>
          </cell>
          <cell r="N86">
            <v>48712.5</v>
          </cell>
          <cell r="O86">
            <v>24356.25</v>
          </cell>
          <cell r="P86">
            <v>3118489</v>
          </cell>
          <cell r="Q86">
            <v>3118489</v>
          </cell>
          <cell r="R86" t="str">
            <v>170-0000635593</v>
          </cell>
        </row>
        <row r="87">
          <cell r="B87" t="str">
            <v>Edy Anto S.</v>
          </cell>
          <cell r="C87" t="str">
            <v>Kernet</v>
          </cell>
          <cell r="D87">
            <v>26</v>
          </cell>
          <cell r="E87">
            <v>2435625</v>
          </cell>
          <cell r="F87">
            <v>0</v>
          </cell>
          <cell r="G87">
            <v>2435625</v>
          </cell>
          <cell r="H87">
            <v>5000</v>
          </cell>
          <cell r="I87">
            <v>650289</v>
          </cell>
          <cell r="J87">
            <v>0</v>
          </cell>
          <cell r="K87">
            <v>780289</v>
          </cell>
          <cell r="L87">
            <v>3215914</v>
          </cell>
          <cell r="M87">
            <v>24356.25</v>
          </cell>
          <cell r="N87">
            <v>48712.5</v>
          </cell>
          <cell r="O87">
            <v>24356.25</v>
          </cell>
          <cell r="P87">
            <v>3118489</v>
          </cell>
          <cell r="Q87">
            <v>3118489</v>
          </cell>
          <cell r="R87" t="str">
            <v>152-0006417428</v>
          </cell>
        </row>
        <row r="88">
          <cell r="B88" t="str">
            <v>Eko Arjayanto</v>
          </cell>
          <cell r="C88" t="str">
            <v>Kernet</v>
          </cell>
          <cell r="D88">
            <v>20</v>
          </cell>
          <cell r="E88">
            <v>2435625</v>
          </cell>
          <cell r="F88">
            <v>0</v>
          </cell>
          <cell r="G88">
            <v>2435625</v>
          </cell>
          <cell r="H88">
            <v>5000</v>
          </cell>
          <cell r="I88">
            <v>650289</v>
          </cell>
          <cell r="J88">
            <v>0</v>
          </cell>
          <cell r="K88">
            <v>750289</v>
          </cell>
          <cell r="L88">
            <v>3185914</v>
          </cell>
          <cell r="M88">
            <v>24356.25</v>
          </cell>
          <cell r="N88">
            <v>48712.5</v>
          </cell>
          <cell r="O88">
            <v>24356.25</v>
          </cell>
          <cell r="P88">
            <v>3088489</v>
          </cell>
          <cell r="Q88">
            <v>3088489</v>
          </cell>
          <cell r="R88" t="str">
            <v>170-0000634109</v>
          </cell>
        </row>
        <row r="89">
          <cell r="B89" t="str">
            <v>H. Muslimin Dg. Calla</v>
          </cell>
          <cell r="C89" t="str">
            <v>Kernet</v>
          </cell>
          <cell r="D89">
            <v>27</v>
          </cell>
          <cell r="E89">
            <v>2435625</v>
          </cell>
          <cell r="F89">
            <v>0</v>
          </cell>
          <cell r="G89">
            <v>2435625</v>
          </cell>
          <cell r="H89">
            <v>5000</v>
          </cell>
          <cell r="I89">
            <v>650289</v>
          </cell>
          <cell r="J89">
            <v>0</v>
          </cell>
          <cell r="K89">
            <v>785289</v>
          </cell>
          <cell r="L89">
            <v>3220914</v>
          </cell>
          <cell r="M89">
            <v>24356.25</v>
          </cell>
          <cell r="N89">
            <v>48712.5</v>
          </cell>
          <cell r="O89">
            <v>24356.25</v>
          </cell>
          <cell r="P89">
            <v>3123489</v>
          </cell>
          <cell r="Q89">
            <v>3123489</v>
          </cell>
          <cell r="R89" t="str">
            <v>170-0000405013</v>
          </cell>
        </row>
        <row r="90">
          <cell r="B90" t="str">
            <v>H.Wasir</v>
          </cell>
          <cell r="C90" t="str">
            <v>Kernet</v>
          </cell>
          <cell r="D90">
            <v>28</v>
          </cell>
          <cell r="E90">
            <v>2435625</v>
          </cell>
          <cell r="F90">
            <v>0</v>
          </cell>
          <cell r="G90">
            <v>2435625</v>
          </cell>
          <cell r="H90">
            <v>5000</v>
          </cell>
          <cell r="I90">
            <v>650289</v>
          </cell>
          <cell r="J90">
            <v>0</v>
          </cell>
          <cell r="K90">
            <v>790289</v>
          </cell>
          <cell r="L90">
            <v>3225914</v>
          </cell>
          <cell r="M90">
            <v>24356.25</v>
          </cell>
          <cell r="N90">
            <v>48712.5</v>
          </cell>
          <cell r="O90">
            <v>24356.25</v>
          </cell>
          <cell r="P90">
            <v>3128489</v>
          </cell>
          <cell r="Q90">
            <v>3128489</v>
          </cell>
          <cell r="R90" t="str">
            <v>152-0006420893</v>
          </cell>
        </row>
        <row r="91">
          <cell r="B91" t="str">
            <v>Hamzah K.</v>
          </cell>
          <cell r="C91" t="str">
            <v>Kernet</v>
          </cell>
          <cell r="D91">
            <v>27</v>
          </cell>
          <cell r="E91">
            <v>2435625</v>
          </cell>
          <cell r="F91">
            <v>0</v>
          </cell>
          <cell r="G91">
            <v>2435625</v>
          </cell>
          <cell r="H91">
            <v>5000</v>
          </cell>
          <cell r="I91">
            <v>650289</v>
          </cell>
          <cell r="J91">
            <v>0</v>
          </cell>
          <cell r="K91">
            <v>785289</v>
          </cell>
          <cell r="L91">
            <v>3220914</v>
          </cell>
          <cell r="M91">
            <v>24356.25</v>
          </cell>
          <cell r="N91">
            <v>48712.5</v>
          </cell>
          <cell r="O91">
            <v>24356.25</v>
          </cell>
          <cell r="P91">
            <v>3123489</v>
          </cell>
          <cell r="Q91">
            <v>3123489</v>
          </cell>
          <cell r="R91" t="str">
            <v>152-0006418053</v>
          </cell>
        </row>
        <row r="92">
          <cell r="B92" t="str">
            <v>Haerul Batmin</v>
          </cell>
          <cell r="C92" t="str">
            <v>Kernet</v>
          </cell>
          <cell r="D92">
            <v>27</v>
          </cell>
          <cell r="E92">
            <v>2435625</v>
          </cell>
          <cell r="F92">
            <v>0</v>
          </cell>
          <cell r="G92">
            <v>2435625</v>
          </cell>
          <cell r="H92">
            <v>5000</v>
          </cell>
          <cell r="I92">
            <v>650289</v>
          </cell>
          <cell r="J92">
            <v>0</v>
          </cell>
          <cell r="K92">
            <v>785289</v>
          </cell>
          <cell r="L92">
            <v>3220914</v>
          </cell>
          <cell r="M92">
            <v>24356.25</v>
          </cell>
          <cell r="N92">
            <v>48712.5</v>
          </cell>
          <cell r="O92">
            <v>24356.25</v>
          </cell>
          <cell r="P92">
            <v>3123489</v>
          </cell>
          <cell r="Q92">
            <v>3123489</v>
          </cell>
          <cell r="R92" t="str">
            <v>170-0001039159</v>
          </cell>
        </row>
        <row r="93">
          <cell r="B93" t="str">
            <v>Hendra B</v>
          </cell>
          <cell r="C93" t="str">
            <v>Kernet</v>
          </cell>
          <cell r="D93">
            <v>27</v>
          </cell>
          <cell r="E93">
            <v>2435625</v>
          </cell>
          <cell r="F93">
            <v>0</v>
          </cell>
          <cell r="G93">
            <v>2435625</v>
          </cell>
          <cell r="H93">
            <v>5000</v>
          </cell>
          <cell r="I93">
            <v>650289</v>
          </cell>
          <cell r="J93">
            <v>0</v>
          </cell>
          <cell r="K93">
            <v>785289</v>
          </cell>
          <cell r="L93">
            <v>3220914</v>
          </cell>
          <cell r="M93">
            <v>24356.25</v>
          </cell>
          <cell r="N93">
            <v>48712.5</v>
          </cell>
          <cell r="O93">
            <v>24356.25</v>
          </cell>
          <cell r="P93">
            <v>3123489</v>
          </cell>
          <cell r="Q93">
            <v>3123489</v>
          </cell>
          <cell r="R93" t="str">
            <v>152-0011689854</v>
          </cell>
        </row>
        <row r="94">
          <cell r="B94" t="str">
            <v>Heryanto</v>
          </cell>
          <cell r="C94" t="str">
            <v>Kernet</v>
          </cell>
          <cell r="D94">
            <v>26</v>
          </cell>
          <cell r="E94">
            <v>2435625</v>
          </cell>
          <cell r="F94">
            <v>0</v>
          </cell>
          <cell r="G94">
            <v>2435625</v>
          </cell>
          <cell r="H94">
            <v>5000</v>
          </cell>
          <cell r="I94">
            <v>650289</v>
          </cell>
          <cell r="J94">
            <v>0</v>
          </cell>
          <cell r="K94">
            <v>780289</v>
          </cell>
          <cell r="L94">
            <v>3215914</v>
          </cell>
          <cell r="M94">
            <v>24356.25</v>
          </cell>
          <cell r="N94">
            <v>48712.5</v>
          </cell>
          <cell r="O94">
            <v>24356.25</v>
          </cell>
          <cell r="P94">
            <v>3118489</v>
          </cell>
          <cell r="Q94">
            <v>3118489</v>
          </cell>
          <cell r="R94" t="str">
            <v>170-0000633002</v>
          </cell>
        </row>
        <row r="95">
          <cell r="B95" t="str">
            <v>Ibrahim</v>
          </cell>
          <cell r="C95" t="str">
            <v>Kernet</v>
          </cell>
          <cell r="D95">
            <v>26</v>
          </cell>
          <cell r="E95">
            <v>2435625</v>
          </cell>
          <cell r="F95">
            <v>0</v>
          </cell>
          <cell r="G95">
            <v>2435625</v>
          </cell>
          <cell r="H95">
            <v>5000</v>
          </cell>
          <cell r="I95">
            <v>650289</v>
          </cell>
          <cell r="J95">
            <v>0</v>
          </cell>
          <cell r="K95">
            <v>780289</v>
          </cell>
          <cell r="L95">
            <v>3215914</v>
          </cell>
          <cell r="M95">
            <v>24356.25</v>
          </cell>
          <cell r="N95">
            <v>48712.5</v>
          </cell>
          <cell r="O95">
            <v>24356.25</v>
          </cell>
          <cell r="P95">
            <v>3118489</v>
          </cell>
          <cell r="Q95">
            <v>3118489</v>
          </cell>
          <cell r="R95" t="str">
            <v>152-0006417329</v>
          </cell>
        </row>
        <row r="96">
          <cell r="B96" t="str">
            <v>Ibrahim. A</v>
          </cell>
          <cell r="C96" t="str">
            <v>Kernet</v>
          </cell>
          <cell r="D96">
            <v>27</v>
          </cell>
          <cell r="E96">
            <v>2435625</v>
          </cell>
          <cell r="F96">
            <v>0</v>
          </cell>
          <cell r="G96">
            <v>2435625</v>
          </cell>
          <cell r="H96">
            <v>5000</v>
          </cell>
          <cell r="I96">
            <v>650289</v>
          </cell>
          <cell r="J96">
            <v>0</v>
          </cell>
          <cell r="K96">
            <v>785289</v>
          </cell>
          <cell r="L96">
            <v>3220914</v>
          </cell>
          <cell r="M96">
            <v>24356.25</v>
          </cell>
          <cell r="N96">
            <v>48712.5</v>
          </cell>
          <cell r="O96">
            <v>24356.25</v>
          </cell>
          <cell r="P96">
            <v>3123489</v>
          </cell>
          <cell r="Q96">
            <v>3123489</v>
          </cell>
          <cell r="R96" t="str">
            <v>170-0000405781</v>
          </cell>
        </row>
        <row r="97">
          <cell r="B97" t="str">
            <v>Irfan</v>
          </cell>
          <cell r="C97" t="str">
            <v>Kernet</v>
          </cell>
          <cell r="D97">
            <v>27</v>
          </cell>
          <cell r="E97">
            <v>2435625</v>
          </cell>
          <cell r="F97">
            <v>0</v>
          </cell>
          <cell r="G97">
            <v>2435625</v>
          </cell>
          <cell r="H97">
            <v>5000</v>
          </cell>
          <cell r="I97">
            <v>650289</v>
          </cell>
          <cell r="J97">
            <v>0</v>
          </cell>
          <cell r="K97">
            <v>785289</v>
          </cell>
          <cell r="L97">
            <v>3220914</v>
          </cell>
          <cell r="M97">
            <v>24356.25</v>
          </cell>
          <cell r="N97">
            <v>48712.5</v>
          </cell>
          <cell r="O97">
            <v>24356.25</v>
          </cell>
          <cell r="P97">
            <v>3123489</v>
          </cell>
          <cell r="Q97">
            <v>3123489</v>
          </cell>
          <cell r="R97" t="str">
            <v>170-0001039902</v>
          </cell>
        </row>
        <row r="98">
          <cell r="B98" t="str">
            <v>Irwan</v>
          </cell>
          <cell r="C98" t="str">
            <v>Kernet</v>
          </cell>
          <cell r="D98">
            <v>26</v>
          </cell>
          <cell r="E98">
            <v>2435625</v>
          </cell>
          <cell r="F98">
            <v>0</v>
          </cell>
          <cell r="G98">
            <v>2435625</v>
          </cell>
          <cell r="H98">
            <v>5000</v>
          </cell>
          <cell r="I98">
            <v>650289</v>
          </cell>
          <cell r="J98">
            <v>0</v>
          </cell>
          <cell r="K98">
            <v>780289</v>
          </cell>
          <cell r="L98">
            <v>3215914</v>
          </cell>
          <cell r="M98">
            <v>24356.25</v>
          </cell>
          <cell r="N98">
            <v>48712.5</v>
          </cell>
          <cell r="O98">
            <v>24356.25</v>
          </cell>
          <cell r="P98">
            <v>3118489</v>
          </cell>
          <cell r="Q98">
            <v>3118489</v>
          </cell>
          <cell r="R98" t="str">
            <v>152-0012383002</v>
          </cell>
        </row>
        <row r="99">
          <cell r="B99" t="str">
            <v>Jabir Amirulah</v>
          </cell>
          <cell r="C99" t="str">
            <v>Kernet</v>
          </cell>
          <cell r="D99">
            <v>22</v>
          </cell>
          <cell r="E99">
            <v>2435625</v>
          </cell>
          <cell r="F99">
            <v>0</v>
          </cell>
          <cell r="G99">
            <v>2435625</v>
          </cell>
          <cell r="H99">
            <v>5000</v>
          </cell>
          <cell r="I99">
            <v>650289</v>
          </cell>
          <cell r="J99">
            <v>0</v>
          </cell>
          <cell r="K99">
            <v>760289</v>
          </cell>
          <cell r="L99">
            <v>3195914</v>
          </cell>
          <cell r="M99">
            <v>24356.25</v>
          </cell>
          <cell r="N99">
            <v>48712.5</v>
          </cell>
          <cell r="O99">
            <v>24356.25</v>
          </cell>
          <cell r="P99">
            <v>3098489</v>
          </cell>
          <cell r="Q99">
            <v>3098489</v>
          </cell>
          <cell r="R99" t="str">
            <v>152-0011362197</v>
          </cell>
        </row>
        <row r="100">
          <cell r="B100" t="str">
            <v>Jumari</v>
          </cell>
          <cell r="C100" t="str">
            <v>Kernet</v>
          </cell>
          <cell r="D100">
            <v>27</v>
          </cell>
          <cell r="E100">
            <v>2435625</v>
          </cell>
          <cell r="F100">
            <v>0</v>
          </cell>
          <cell r="G100">
            <v>2435625</v>
          </cell>
          <cell r="H100">
            <v>5000</v>
          </cell>
          <cell r="I100">
            <v>650289</v>
          </cell>
          <cell r="J100">
            <v>0</v>
          </cell>
          <cell r="K100">
            <v>785289</v>
          </cell>
          <cell r="L100">
            <v>3220914</v>
          </cell>
          <cell r="M100">
            <v>24356.25</v>
          </cell>
          <cell r="N100">
            <v>48712.5</v>
          </cell>
          <cell r="O100">
            <v>24356.25</v>
          </cell>
          <cell r="P100">
            <v>3123489</v>
          </cell>
          <cell r="Q100">
            <v>3123489</v>
          </cell>
          <cell r="R100" t="str">
            <v>170-0000633028</v>
          </cell>
        </row>
        <row r="101">
          <cell r="B101" t="str">
            <v>Jus'an</v>
          </cell>
          <cell r="C101" t="str">
            <v>Kernet</v>
          </cell>
          <cell r="D101">
            <v>26</v>
          </cell>
          <cell r="E101">
            <v>2435625</v>
          </cell>
          <cell r="F101">
            <v>0</v>
          </cell>
          <cell r="G101">
            <v>2435625</v>
          </cell>
          <cell r="H101">
            <v>5000</v>
          </cell>
          <cell r="I101">
            <v>650289</v>
          </cell>
          <cell r="J101">
            <v>0</v>
          </cell>
          <cell r="K101">
            <v>780289</v>
          </cell>
          <cell r="L101">
            <v>3215914</v>
          </cell>
          <cell r="M101">
            <v>24356.25</v>
          </cell>
          <cell r="N101">
            <v>48712.5</v>
          </cell>
          <cell r="O101">
            <v>24356.25</v>
          </cell>
          <cell r="P101">
            <v>3118489</v>
          </cell>
          <cell r="Q101">
            <v>3118489</v>
          </cell>
          <cell r="R101" t="str">
            <v>170-0000636856</v>
          </cell>
        </row>
        <row r="102">
          <cell r="B102" t="str">
            <v>Khaeruddin</v>
          </cell>
          <cell r="C102" t="str">
            <v>Kernet</v>
          </cell>
          <cell r="D102">
            <v>26</v>
          </cell>
          <cell r="E102">
            <v>2435625</v>
          </cell>
          <cell r="F102">
            <v>0</v>
          </cell>
          <cell r="G102">
            <v>2435625</v>
          </cell>
          <cell r="H102">
            <v>5000</v>
          </cell>
          <cell r="I102">
            <v>650289</v>
          </cell>
          <cell r="J102">
            <v>0</v>
          </cell>
          <cell r="K102">
            <v>780289</v>
          </cell>
          <cell r="L102">
            <v>3215914</v>
          </cell>
          <cell r="M102">
            <v>24356.25</v>
          </cell>
          <cell r="N102">
            <v>48712.5</v>
          </cell>
          <cell r="O102">
            <v>24356.25</v>
          </cell>
          <cell r="P102">
            <v>3118489</v>
          </cell>
          <cell r="Q102">
            <v>3118489</v>
          </cell>
          <cell r="R102" t="str">
            <v>152-0011903321</v>
          </cell>
        </row>
        <row r="103">
          <cell r="B103" t="str">
            <v>Mawardi</v>
          </cell>
          <cell r="C103" t="str">
            <v>Kernet</v>
          </cell>
          <cell r="D103">
            <v>26</v>
          </cell>
          <cell r="E103">
            <v>2435625</v>
          </cell>
          <cell r="F103">
            <v>0</v>
          </cell>
          <cell r="G103">
            <v>2435625</v>
          </cell>
          <cell r="H103">
            <v>5000</v>
          </cell>
          <cell r="I103">
            <v>650289</v>
          </cell>
          <cell r="J103">
            <v>0</v>
          </cell>
          <cell r="K103">
            <v>780289</v>
          </cell>
          <cell r="L103">
            <v>3215914</v>
          </cell>
          <cell r="M103">
            <v>24356.25</v>
          </cell>
          <cell r="N103">
            <v>48712.5</v>
          </cell>
          <cell r="O103">
            <v>24356.25</v>
          </cell>
          <cell r="P103">
            <v>3118489</v>
          </cell>
          <cell r="Q103">
            <v>3118489</v>
          </cell>
          <cell r="R103" t="str">
            <v>170-0000633572</v>
          </cell>
        </row>
        <row r="104">
          <cell r="B104" t="str">
            <v>Muh. Anas M</v>
          </cell>
          <cell r="C104" t="str">
            <v>Kernet</v>
          </cell>
          <cell r="D104">
            <v>27</v>
          </cell>
          <cell r="E104">
            <v>2435625</v>
          </cell>
          <cell r="F104">
            <v>0</v>
          </cell>
          <cell r="G104">
            <v>2435625</v>
          </cell>
          <cell r="H104">
            <v>5000</v>
          </cell>
          <cell r="I104">
            <v>650289</v>
          </cell>
          <cell r="J104">
            <v>0</v>
          </cell>
          <cell r="K104">
            <v>785289</v>
          </cell>
          <cell r="L104">
            <v>3220914</v>
          </cell>
          <cell r="M104">
            <v>24356.25</v>
          </cell>
          <cell r="N104">
            <v>48712.5</v>
          </cell>
          <cell r="O104">
            <v>24356.25</v>
          </cell>
          <cell r="P104">
            <v>3123489</v>
          </cell>
          <cell r="Q104">
            <v>3123489</v>
          </cell>
          <cell r="R104" t="str">
            <v>152-0006418368</v>
          </cell>
        </row>
        <row r="105">
          <cell r="B105" t="str">
            <v>Muh. Tang</v>
          </cell>
          <cell r="C105" t="str">
            <v>Kernet</v>
          </cell>
          <cell r="D105">
            <v>27</v>
          </cell>
          <cell r="E105">
            <v>2435625</v>
          </cell>
          <cell r="F105">
            <v>0</v>
          </cell>
          <cell r="G105">
            <v>2435625</v>
          </cell>
          <cell r="H105">
            <v>5000</v>
          </cell>
          <cell r="I105">
            <v>650289</v>
          </cell>
          <cell r="J105">
            <v>0</v>
          </cell>
          <cell r="K105">
            <v>785289</v>
          </cell>
          <cell r="L105">
            <v>3220914</v>
          </cell>
          <cell r="M105">
            <v>24356.25</v>
          </cell>
          <cell r="N105">
            <v>48712.5</v>
          </cell>
          <cell r="O105">
            <v>24356.25</v>
          </cell>
          <cell r="P105">
            <v>3123489</v>
          </cell>
          <cell r="Q105">
            <v>3123489</v>
          </cell>
          <cell r="R105" t="str">
            <v>170-0001039019</v>
          </cell>
        </row>
        <row r="106">
          <cell r="B106" t="str">
            <v>Muhiddin</v>
          </cell>
          <cell r="C106" t="str">
            <v>Kernet</v>
          </cell>
          <cell r="D106">
            <v>24</v>
          </cell>
          <cell r="E106">
            <v>2435625</v>
          </cell>
          <cell r="F106">
            <v>0</v>
          </cell>
          <cell r="G106">
            <v>2435625</v>
          </cell>
          <cell r="H106">
            <v>5000</v>
          </cell>
          <cell r="I106">
            <v>650289</v>
          </cell>
          <cell r="J106">
            <v>0</v>
          </cell>
          <cell r="K106">
            <v>770289</v>
          </cell>
          <cell r="L106">
            <v>3205914</v>
          </cell>
          <cell r="M106">
            <v>24356.25</v>
          </cell>
          <cell r="N106">
            <v>48712.5</v>
          </cell>
          <cell r="O106">
            <v>24356.25</v>
          </cell>
          <cell r="P106">
            <v>3108489</v>
          </cell>
          <cell r="Q106">
            <v>3108489</v>
          </cell>
          <cell r="R106" t="str">
            <v>152-0006418079</v>
          </cell>
        </row>
        <row r="107">
          <cell r="B107" t="str">
            <v>Muhammad Basir</v>
          </cell>
          <cell r="C107" t="str">
            <v>Kernet</v>
          </cell>
          <cell r="D107">
            <v>27</v>
          </cell>
          <cell r="E107">
            <v>2435625</v>
          </cell>
          <cell r="F107">
            <v>0</v>
          </cell>
          <cell r="G107">
            <v>2435625</v>
          </cell>
          <cell r="H107">
            <v>5000</v>
          </cell>
          <cell r="I107">
            <v>650289</v>
          </cell>
          <cell r="J107">
            <v>0</v>
          </cell>
          <cell r="K107">
            <v>785289</v>
          </cell>
          <cell r="L107">
            <v>3220914</v>
          </cell>
          <cell r="M107">
            <v>24356.25</v>
          </cell>
          <cell r="N107">
            <v>48712.5</v>
          </cell>
          <cell r="O107">
            <v>24356.25</v>
          </cell>
          <cell r="P107">
            <v>3123489</v>
          </cell>
          <cell r="Q107">
            <v>3123489</v>
          </cell>
          <cell r="R107" t="str">
            <v>170-0001039506</v>
          </cell>
        </row>
        <row r="108">
          <cell r="B108" t="str">
            <v>Nasrun</v>
          </cell>
          <cell r="C108" t="str">
            <v>Kernet</v>
          </cell>
          <cell r="D108">
            <v>26</v>
          </cell>
          <cell r="E108">
            <v>2435625</v>
          </cell>
          <cell r="F108">
            <v>0</v>
          </cell>
          <cell r="G108">
            <v>2435625</v>
          </cell>
          <cell r="H108">
            <v>5000</v>
          </cell>
          <cell r="I108">
            <v>650289</v>
          </cell>
          <cell r="J108">
            <v>0</v>
          </cell>
          <cell r="K108">
            <v>780289</v>
          </cell>
          <cell r="L108">
            <v>3215914</v>
          </cell>
          <cell r="M108">
            <v>24356.25</v>
          </cell>
          <cell r="N108">
            <v>48712.5</v>
          </cell>
          <cell r="O108">
            <v>24356.25</v>
          </cell>
          <cell r="P108">
            <v>3118489</v>
          </cell>
          <cell r="Q108">
            <v>3118489</v>
          </cell>
          <cell r="R108" t="str">
            <v>152-0006417667</v>
          </cell>
        </row>
        <row r="109">
          <cell r="B109" t="str">
            <v>Nasrung</v>
          </cell>
          <cell r="C109" t="str">
            <v>Kernet</v>
          </cell>
          <cell r="D109">
            <v>13</v>
          </cell>
          <cell r="E109">
            <v>2435625</v>
          </cell>
          <cell r="F109">
            <v>0</v>
          </cell>
          <cell r="G109">
            <v>2435625</v>
          </cell>
          <cell r="H109">
            <v>5000</v>
          </cell>
          <cell r="I109">
            <v>650289</v>
          </cell>
          <cell r="J109">
            <v>0</v>
          </cell>
          <cell r="K109">
            <v>715289</v>
          </cell>
          <cell r="L109">
            <v>3150914</v>
          </cell>
          <cell r="M109">
            <v>24356.25</v>
          </cell>
          <cell r="N109">
            <v>48712.5</v>
          </cell>
          <cell r="O109">
            <v>24356.25</v>
          </cell>
          <cell r="P109">
            <v>3053489</v>
          </cell>
          <cell r="Q109">
            <v>3053489</v>
          </cell>
          <cell r="R109" t="str">
            <v>152-0006420950</v>
          </cell>
        </row>
        <row r="110">
          <cell r="B110" t="str">
            <v>Rafli</v>
          </cell>
          <cell r="C110" t="str">
            <v>Kernet</v>
          </cell>
          <cell r="D110">
            <v>24</v>
          </cell>
          <cell r="E110">
            <v>2435625</v>
          </cell>
          <cell r="F110">
            <v>0</v>
          </cell>
          <cell r="G110">
            <v>2435625</v>
          </cell>
          <cell r="H110">
            <v>5000</v>
          </cell>
          <cell r="I110">
            <v>650289</v>
          </cell>
          <cell r="J110">
            <v>0</v>
          </cell>
          <cell r="K110">
            <v>770289</v>
          </cell>
          <cell r="L110">
            <v>3205914</v>
          </cell>
          <cell r="M110">
            <v>24356.25</v>
          </cell>
          <cell r="N110">
            <v>48712.5</v>
          </cell>
          <cell r="O110">
            <v>24356.25</v>
          </cell>
          <cell r="P110">
            <v>3108489</v>
          </cell>
          <cell r="Q110">
            <v>3108489</v>
          </cell>
          <cell r="R110" t="str">
            <v>152-0006418129</v>
          </cell>
        </row>
        <row r="111">
          <cell r="B111" t="str">
            <v>Rusdi R</v>
          </cell>
          <cell r="C111" t="str">
            <v>Kernet</v>
          </cell>
          <cell r="D111">
            <v>27</v>
          </cell>
          <cell r="E111">
            <v>2435625</v>
          </cell>
          <cell r="F111">
            <v>0</v>
          </cell>
          <cell r="G111">
            <v>2435625</v>
          </cell>
          <cell r="H111">
            <v>5000</v>
          </cell>
          <cell r="I111">
            <v>650289</v>
          </cell>
          <cell r="J111">
            <v>0</v>
          </cell>
          <cell r="K111">
            <v>785289</v>
          </cell>
          <cell r="L111">
            <v>3220914</v>
          </cell>
          <cell r="M111">
            <v>24356.25</v>
          </cell>
          <cell r="N111">
            <v>48712.5</v>
          </cell>
          <cell r="O111">
            <v>24356.25</v>
          </cell>
          <cell r="P111">
            <v>3123489</v>
          </cell>
          <cell r="Q111">
            <v>3123489</v>
          </cell>
          <cell r="R111" t="str">
            <v>170-0000634323</v>
          </cell>
        </row>
        <row r="112">
          <cell r="B112" t="str">
            <v>Ridwan</v>
          </cell>
          <cell r="C112" t="str">
            <v>Kernet</v>
          </cell>
          <cell r="D112">
            <v>27</v>
          </cell>
          <cell r="E112">
            <v>2435625</v>
          </cell>
          <cell r="F112">
            <v>0</v>
          </cell>
          <cell r="G112">
            <v>2435625</v>
          </cell>
          <cell r="H112">
            <v>5000</v>
          </cell>
          <cell r="I112">
            <v>650289</v>
          </cell>
          <cell r="J112">
            <v>0</v>
          </cell>
          <cell r="K112">
            <v>785289</v>
          </cell>
          <cell r="L112">
            <v>3220914</v>
          </cell>
          <cell r="M112">
            <v>24356.25</v>
          </cell>
          <cell r="N112">
            <v>48712.5</v>
          </cell>
          <cell r="O112">
            <v>24356.25</v>
          </cell>
          <cell r="P112">
            <v>3123489</v>
          </cell>
          <cell r="Q112">
            <v>3123489</v>
          </cell>
          <cell r="R112" t="str">
            <v>152-0006417675</v>
          </cell>
        </row>
        <row r="113">
          <cell r="B113" t="str">
            <v>Sabir</v>
          </cell>
          <cell r="C113" t="str">
            <v>Kernet</v>
          </cell>
          <cell r="D113">
            <v>27</v>
          </cell>
          <cell r="E113">
            <v>2435625</v>
          </cell>
          <cell r="F113">
            <v>0</v>
          </cell>
          <cell r="G113">
            <v>2435625</v>
          </cell>
          <cell r="H113">
            <v>5000</v>
          </cell>
          <cell r="I113">
            <v>650289</v>
          </cell>
          <cell r="J113">
            <v>0</v>
          </cell>
          <cell r="K113">
            <v>785289</v>
          </cell>
          <cell r="L113">
            <v>3220914</v>
          </cell>
          <cell r="M113">
            <v>24356.25</v>
          </cell>
          <cell r="N113">
            <v>48712.5</v>
          </cell>
          <cell r="O113">
            <v>24356.25</v>
          </cell>
          <cell r="P113">
            <v>3123489</v>
          </cell>
          <cell r="Q113">
            <v>3123489</v>
          </cell>
          <cell r="R113" t="str">
            <v>152-0006418285</v>
          </cell>
        </row>
        <row r="114">
          <cell r="B114" t="str">
            <v>Sahapiddin</v>
          </cell>
          <cell r="C114" t="str">
            <v>Kernet</v>
          </cell>
          <cell r="D114">
            <v>27</v>
          </cell>
          <cell r="E114">
            <v>2435625</v>
          </cell>
          <cell r="F114">
            <v>0</v>
          </cell>
          <cell r="G114">
            <v>2435625</v>
          </cell>
          <cell r="H114">
            <v>5000</v>
          </cell>
          <cell r="I114">
            <v>650289</v>
          </cell>
          <cell r="J114">
            <v>0</v>
          </cell>
          <cell r="K114">
            <v>785289</v>
          </cell>
          <cell r="L114">
            <v>3220914</v>
          </cell>
          <cell r="M114">
            <v>24356.25</v>
          </cell>
          <cell r="N114">
            <v>48712.5</v>
          </cell>
          <cell r="O114">
            <v>24356.25</v>
          </cell>
          <cell r="P114">
            <v>3123489</v>
          </cell>
          <cell r="Q114">
            <v>3123489</v>
          </cell>
          <cell r="R114" t="str">
            <v>152-0006417717</v>
          </cell>
        </row>
        <row r="115">
          <cell r="B115" t="str">
            <v>Salmon</v>
          </cell>
          <cell r="C115" t="str">
            <v>Kernet</v>
          </cell>
          <cell r="D115">
            <v>28</v>
          </cell>
          <cell r="E115">
            <v>2435625</v>
          </cell>
          <cell r="F115">
            <v>0</v>
          </cell>
          <cell r="G115">
            <v>2435625</v>
          </cell>
          <cell r="H115">
            <v>5000</v>
          </cell>
          <cell r="I115">
            <v>650289</v>
          </cell>
          <cell r="J115">
            <v>0</v>
          </cell>
          <cell r="K115">
            <v>790289</v>
          </cell>
          <cell r="L115">
            <v>3225914</v>
          </cell>
          <cell r="M115">
            <v>24356.25</v>
          </cell>
          <cell r="N115">
            <v>48712.5</v>
          </cell>
          <cell r="O115">
            <v>24356.25</v>
          </cell>
          <cell r="P115">
            <v>3128489</v>
          </cell>
          <cell r="Q115">
            <v>3128489</v>
          </cell>
          <cell r="R115" t="str">
            <v>170-0001039605</v>
          </cell>
        </row>
        <row r="116">
          <cell r="B116" t="str">
            <v>Sudarman Siman</v>
          </cell>
          <cell r="C116" t="str">
            <v>Kernet</v>
          </cell>
          <cell r="D116">
            <v>27</v>
          </cell>
          <cell r="E116">
            <v>2435625</v>
          </cell>
          <cell r="F116">
            <v>0</v>
          </cell>
          <cell r="G116">
            <v>2435625</v>
          </cell>
          <cell r="H116">
            <v>5000</v>
          </cell>
          <cell r="I116">
            <v>650289</v>
          </cell>
          <cell r="J116">
            <v>0</v>
          </cell>
          <cell r="K116">
            <v>785289</v>
          </cell>
          <cell r="L116">
            <v>3220914</v>
          </cell>
          <cell r="M116">
            <v>24356.25</v>
          </cell>
          <cell r="N116">
            <v>48712.5</v>
          </cell>
          <cell r="O116">
            <v>24356.25</v>
          </cell>
          <cell r="P116">
            <v>3123489</v>
          </cell>
          <cell r="Q116">
            <v>3123489</v>
          </cell>
          <cell r="R116" t="str">
            <v>170-0000799274</v>
          </cell>
        </row>
        <row r="117">
          <cell r="B117" t="str">
            <v>Sulfahmi</v>
          </cell>
          <cell r="C117" t="str">
            <v>Kernet</v>
          </cell>
          <cell r="D117">
            <v>25</v>
          </cell>
          <cell r="E117">
            <v>2435625</v>
          </cell>
          <cell r="F117">
            <v>0</v>
          </cell>
          <cell r="G117">
            <v>2435625</v>
          </cell>
          <cell r="H117">
            <v>5000</v>
          </cell>
          <cell r="I117">
            <v>650289</v>
          </cell>
          <cell r="J117">
            <v>0</v>
          </cell>
          <cell r="K117">
            <v>775289</v>
          </cell>
          <cell r="L117">
            <v>3210914</v>
          </cell>
          <cell r="M117">
            <v>24356.25</v>
          </cell>
          <cell r="N117">
            <v>48712.5</v>
          </cell>
          <cell r="O117">
            <v>24356.25</v>
          </cell>
          <cell r="P117">
            <v>3113489</v>
          </cell>
          <cell r="Q117">
            <v>3113489</v>
          </cell>
          <cell r="R117" t="str">
            <v>170-0001039720</v>
          </cell>
        </row>
        <row r="118">
          <cell r="B118" t="str">
            <v>Supriadi</v>
          </cell>
          <cell r="C118" t="str">
            <v>Kernet</v>
          </cell>
          <cell r="D118">
            <v>22</v>
          </cell>
          <cell r="E118">
            <v>2435625</v>
          </cell>
          <cell r="F118">
            <v>0</v>
          </cell>
          <cell r="G118">
            <v>2435625</v>
          </cell>
          <cell r="H118">
            <v>5000</v>
          </cell>
          <cell r="I118">
            <v>650289</v>
          </cell>
          <cell r="J118">
            <v>0</v>
          </cell>
          <cell r="K118">
            <v>760289</v>
          </cell>
          <cell r="L118">
            <v>3195914</v>
          </cell>
          <cell r="M118">
            <v>24356.25</v>
          </cell>
          <cell r="N118">
            <v>48712.5</v>
          </cell>
          <cell r="O118">
            <v>24356.25</v>
          </cell>
          <cell r="P118">
            <v>3098489</v>
          </cell>
          <cell r="Q118">
            <v>3098489</v>
          </cell>
          <cell r="R118" t="str">
            <v>170-0001043771</v>
          </cell>
        </row>
        <row r="119">
          <cell r="B119" t="str">
            <v>Syamsuddin A</v>
          </cell>
          <cell r="C119" t="str">
            <v>Kernet</v>
          </cell>
          <cell r="D119">
            <v>27</v>
          </cell>
          <cell r="E119">
            <v>2435625</v>
          </cell>
          <cell r="F119">
            <v>0</v>
          </cell>
          <cell r="G119">
            <v>2435625</v>
          </cell>
          <cell r="H119">
            <v>5000</v>
          </cell>
          <cell r="I119">
            <v>650289</v>
          </cell>
          <cell r="J119">
            <v>0</v>
          </cell>
          <cell r="K119">
            <v>785289</v>
          </cell>
          <cell r="L119">
            <v>3220914</v>
          </cell>
          <cell r="M119">
            <v>24356.25</v>
          </cell>
          <cell r="N119">
            <v>48712.5</v>
          </cell>
          <cell r="O119">
            <v>24356.25</v>
          </cell>
          <cell r="P119">
            <v>3123489</v>
          </cell>
          <cell r="Q119">
            <v>3123489</v>
          </cell>
          <cell r="R119" t="str">
            <v>152-0006417683</v>
          </cell>
        </row>
        <row r="120">
          <cell r="B120" t="str">
            <v>Syamsuddin B</v>
          </cell>
          <cell r="C120" t="str">
            <v>Kernet</v>
          </cell>
          <cell r="D120">
            <v>27</v>
          </cell>
          <cell r="E120">
            <v>2435625</v>
          </cell>
          <cell r="F120">
            <v>0</v>
          </cell>
          <cell r="G120">
            <v>2435625</v>
          </cell>
          <cell r="H120">
            <v>5000</v>
          </cell>
          <cell r="I120">
            <v>650289</v>
          </cell>
          <cell r="J120">
            <v>0</v>
          </cell>
          <cell r="K120">
            <v>785289</v>
          </cell>
          <cell r="L120">
            <v>3220914</v>
          </cell>
          <cell r="M120">
            <v>24356.25</v>
          </cell>
          <cell r="N120">
            <v>48712.5</v>
          </cell>
          <cell r="O120">
            <v>24356.25</v>
          </cell>
          <cell r="P120">
            <v>3123489</v>
          </cell>
          <cell r="Q120">
            <v>3123489</v>
          </cell>
          <cell r="R120" t="str">
            <v>152-0012383077</v>
          </cell>
        </row>
        <row r="121">
          <cell r="B121" t="str">
            <v>Udin Mude</v>
          </cell>
          <cell r="C121" t="str">
            <v>Kernet</v>
          </cell>
          <cell r="D121">
            <v>26</v>
          </cell>
          <cell r="E121">
            <v>2435625</v>
          </cell>
          <cell r="F121">
            <v>0</v>
          </cell>
          <cell r="G121">
            <v>2435625</v>
          </cell>
          <cell r="H121">
            <v>5000</v>
          </cell>
          <cell r="I121">
            <v>650289</v>
          </cell>
          <cell r="J121">
            <v>0</v>
          </cell>
          <cell r="K121">
            <v>780289</v>
          </cell>
          <cell r="L121">
            <v>3215914</v>
          </cell>
          <cell r="M121">
            <v>24356.25</v>
          </cell>
          <cell r="N121">
            <v>48712.5</v>
          </cell>
          <cell r="O121">
            <v>24356.25</v>
          </cell>
          <cell r="P121">
            <v>3118489</v>
          </cell>
          <cell r="Q121">
            <v>3118489</v>
          </cell>
          <cell r="R121" t="str">
            <v>152-0010708911</v>
          </cell>
        </row>
        <row r="122">
          <cell r="B122" t="str">
            <v xml:space="preserve">Umar  </v>
          </cell>
          <cell r="C122" t="str">
            <v>Kernet</v>
          </cell>
          <cell r="D122">
            <v>27</v>
          </cell>
          <cell r="E122">
            <v>2435625</v>
          </cell>
          <cell r="F122">
            <v>0</v>
          </cell>
          <cell r="G122">
            <v>2435625</v>
          </cell>
          <cell r="H122">
            <v>5000</v>
          </cell>
          <cell r="I122">
            <v>650289</v>
          </cell>
          <cell r="J122">
            <v>0</v>
          </cell>
          <cell r="K122">
            <v>785289</v>
          </cell>
          <cell r="L122">
            <v>3220914</v>
          </cell>
          <cell r="M122">
            <v>24356.25</v>
          </cell>
          <cell r="N122">
            <v>48712.5</v>
          </cell>
          <cell r="O122">
            <v>24356.25</v>
          </cell>
          <cell r="P122">
            <v>3123489</v>
          </cell>
          <cell r="Q122">
            <v>3123489</v>
          </cell>
          <cell r="R122" t="str">
            <v>170-0000638795</v>
          </cell>
        </row>
        <row r="123">
          <cell r="B123" t="str">
            <v>Usman</v>
          </cell>
          <cell r="C123" t="str">
            <v>Kernet</v>
          </cell>
          <cell r="D123">
            <v>28</v>
          </cell>
          <cell r="E123">
            <v>2435625</v>
          </cell>
          <cell r="F123">
            <v>0</v>
          </cell>
          <cell r="G123">
            <v>2435625</v>
          </cell>
          <cell r="H123">
            <v>5000</v>
          </cell>
          <cell r="I123">
            <v>650289</v>
          </cell>
          <cell r="J123">
            <v>0</v>
          </cell>
          <cell r="K123">
            <v>790289</v>
          </cell>
          <cell r="L123">
            <v>3225914</v>
          </cell>
          <cell r="M123">
            <v>24356.25</v>
          </cell>
          <cell r="N123">
            <v>48712.5</v>
          </cell>
          <cell r="O123">
            <v>24356.25</v>
          </cell>
          <cell r="P123">
            <v>3128489</v>
          </cell>
          <cell r="Q123">
            <v>3128489</v>
          </cell>
          <cell r="R123" t="str">
            <v>170-0000636229</v>
          </cell>
        </row>
        <row r="124">
          <cell r="B124" t="str">
            <v>Wahyudi</v>
          </cell>
          <cell r="C124" t="str">
            <v>Kernet</v>
          </cell>
          <cell r="D124">
            <v>25</v>
          </cell>
          <cell r="E124">
            <v>2435625</v>
          </cell>
          <cell r="F124">
            <v>0</v>
          </cell>
          <cell r="G124">
            <v>2435625</v>
          </cell>
          <cell r="H124">
            <v>5000</v>
          </cell>
          <cell r="I124">
            <v>650289</v>
          </cell>
          <cell r="J124">
            <v>0</v>
          </cell>
          <cell r="K124">
            <v>775289</v>
          </cell>
          <cell r="L124">
            <v>3210914</v>
          </cell>
          <cell r="M124">
            <v>24356.25</v>
          </cell>
          <cell r="N124">
            <v>48712.5</v>
          </cell>
          <cell r="O124">
            <v>24356.25</v>
          </cell>
          <cell r="P124">
            <v>3113489</v>
          </cell>
          <cell r="Q124">
            <v>3113489</v>
          </cell>
          <cell r="R124" t="str">
            <v>152-0012382970</v>
          </cell>
        </row>
        <row r="125">
          <cell r="B125" t="str">
            <v>Aan Gunaefi Suarman</v>
          </cell>
          <cell r="C125" t="str">
            <v>Kernet</v>
          </cell>
          <cell r="D125">
            <v>11</v>
          </cell>
          <cell r="E125">
            <v>2435625</v>
          </cell>
          <cell r="F125">
            <v>0</v>
          </cell>
          <cell r="G125">
            <v>2435625</v>
          </cell>
          <cell r="H125">
            <v>5000</v>
          </cell>
          <cell r="I125">
            <v>650289</v>
          </cell>
          <cell r="J125">
            <v>0</v>
          </cell>
          <cell r="K125">
            <v>705289</v>
          </cell>
          <cell r="L125">
            <v>3140914</v>
          </cell>
          <cell r="M125">
            <v>24356.25</v>
          </cell>
          <cell r="N125">
            <v>48712.5</v>
          </cell>
          <cell r="O125">
            <v>24356.25</v>
          </cell>
          <cell r="P125">
            <v>3043489</v>
          </cell>
          <cell r="Q125">
            <v>3043489</v>
          </cell>
          <cell r="R125" t="str">
            <v>170-0001413289</v>
          </cell>
        </row>
      </sheetData>
      <sheetData sheetId="2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-PARE"/>
      <sheetName val="Usulan Gaji Januari 2017"/>
      <sheetName val="Templ. Data Absen"/>
    </sheetNames>
    <sheetDataSet>
      <sheetData sheetId="0">
        <row r="29">
          <cell r="C29" t="str">
            <v>Abdul Rauf Landaring</v>
          </cell>
          <cell r="D29" t="str">
            <v>Sopir</v>
          </cell>
          <cell r="E29">
            <v>26</v>
          </cell>
        </row>
        <row r="30">
          <cell r="C30" t="str">
            <v>Alimuddin</v>
          </cell>
          <cell r="D30" t="str">
            <v>Sopir</v>
          </cell>
          <cell r="E30">
            <v>26</v>
          </cell>
        </row>
        <row r="31">
          <cell r="C31" t="str">
            <v>Ambo Tang Hj</v>
          </cell>
          <cell r="D31" t="str">
            <v>Sopir</v>
          </cell>
          <cell r="E31">
            <v>26</v>
          </cell>
        </row>
        <row r="32">
          <cell r="C32" t="str">
            <v>Amir Rakka</v>
          </cell>
          <cell r="D32" t="str">
            <v>Sopir</v>
          </cell>
          <cell r="E32">
            <v>27</v>
          </cell>
        </row>
        <row r="33">
          <cell r="C33" t="str">
            <v>Amiruddin</v>
          </cell>
          <cell r="D33" t="str">
            <v>Sopir</v>
          </cell>
          <cell r="E33">
            <v>27</v>
          </cell>
        </row>
        <row r="34">
          <cell r="C34" t="str">
            <v>Arman</v>
          </cell>
          <cell r="D34" t="str">
            <v>Sopir</v>
          </cell>
          <cell r="E34">
            <v>24</v>
          </cell>
        </row>
        <row r="35">
          <cell r="C35" t="str">
            <v>Armadi</v>
          </cell>
          <cell r="D35" t="str">
            <v>Sopir</v>
          </cell>
          <cell r="E35">
            <v>27</v>
          </cell>
        </row>
        <row r="36">
          <cell r="C36" t="str">
            <v>Azis Aras</v>
          </cell>
          <cell r="D36" t="str">
            <v>Sopir</v>
          </cell>
          <cell r="E36">
            <v>26</v>
          </cell>
        </row>
        <row r="37">
          <cell r="C37" t="str">
            <v>Baharuddin Anjas</v>
          </cell>
          <cell r="D37" t="str">
            <v>Sopir</v>
          </cell>
          <cell r="E37">
            <v>26</v>
          </cell>
        </row>
        <row r="38">
          <cell r="C38" t="str">
            <v>Bakri</v>
          </cell>
          <cell r="D38" t="str">
            <v>Sopir</v>
          </cell>
          <cell r="E38">
            <v>25</v>
          </cell>
        </row>
        <row r="39">
          <cell r="C39" t="str">
            <v>Basri</v>
          </cell>
          <cell r="D39" t="str">
            <v>Sopir</v>
          </cell>
          <cell r="E39">
            <v>27</v>
          </cell>
        </row>
        <row r="40">
          <cell r="C40" t="str">
            <v>Basri Baharuddin</v>
          </cell>
          <cell r="D40" t="str">
            <v>Sopir</v>
          </cell>
          <cell r="E40">
            <v>26</v>
          </cell>
        </row>
        <row r="41">
          <cell r="C41" t="str">
            <v>Dasri</v>
          </cell>
          <cell r="D41" t="str">
            <v>Sopir</v>
          </cell>
          <cell r="E41">
            <v>27</v>
          </cell>
        </row>
        <row r="42">
          <cell r="C42" t="str">
            <v>Firman B</v>
          </cell>
          <cell r="D42" t="str">
            <v>Sopir</v>
          </cell>
          <cell r="E42">
            <v>27</v>
          </cell>
        </row>
        <row r="43">
          <cell r="C43" t="str">
            <v>Hamdan Arif</v>
          </cell>
          <cell r="D43" t="str">
            <v>Sopir</v>
          </cell>
          <cell r="E43">
            <v>26</v>
          </cell>
        </row>
        <row r="44">
          <cell r="C44" t="str">
            <v>Hamzah</v>
          </cell>
          <cell r="D44" t="str">
            <v>Sopir</v>
          </cell>
          <cell r="E44">
            <v>26</v>
          </cell>
        </row>
        <row r="45">
          <cell r="C45" t="str">
            <v>Hamzah Hasyim</v>
          </cell>
          <cell r="D45" t="str">
            <v>Sopir</v>
          </cell>
          <cell r="E45">
            <v>27</v>
          </cell>
        </row>
        <row r="46">
          <cell r="C46" t="str">
            <v>Hasbi</v>
          </cell>
          <cell r="D46" t="str">
            <v>Sopir</v>
          </cell>
          <cell r="E46">
            <v>27</v>
          </cell>
        </row>
        <row r="47">
          <cell r="C47" t="str">
            <v>Husain</v>
          </cell>
          <cell r="D47" t="str">
            <v>Sopir</v>
          </cell>
          <cell r="E47">
            <v>27</v>
          </cell>
        </row>
        <row r="48">
          <cell r="C48" t="str">
            <v>Irman</v>
          </cell>
          <cell r="D48" t="str">
            <v>Sopir</v>
          </cell>
          <cell r="E48">
            <v>27</v>
          </cell>
        </row>
        <row r="49">
          <cell r="C49" t="str">
            <v>Joni</v>
          </cell>
          <cell r="D49" t="str">
            <v>Sopir</v>
          </cell>
          <cell r="E49">
            <v>27</v>
          </cell>
        </row>
        <row r="50">
          <cell r="C50" t="str">
            <v>Kasman Kamba</v>
          </cell>
          <cell r="D50" t="str">
            <v>Sopir</v>
          </cell>
          <cell r="E50">
            <v>25</v>
          </cell>
        </row>
        <row r="51">
          <cell r="C51" t="str">
            <v>La Benga</v>
          </cell>
          <cell r="D51" t="str">
            <v>Sopir</v>
          </cell>
          <cell r="E51">
            <v>26</v>
          </cell>
        </row>
        <row r="52">
          <cell r="C52" t="str">
            <v>Muh.Nasir K.</v>
          </cell>
          <cell r="D52" t="str">
            <v>Sopir</v>
          </cell>
          <cell r="E52">
            <v>21</v>
          </cell>
        </row>
        <row r="53">
          <cell r="C53" t="str">
            <v>Muhammadong</v>
          </cell>
          <cell r="D53" t="str">
            <v>Sopir</v>
          </cell>
          <cell r="E53">
            <v>26</v>
          </cell>
        </row>
        <row r="54">
          <cell r="C54" t="str">
            <v>Muhsinin</v>
          </cell>
          <cell r="D54" t="str">
            <v>Sopir</v>
          </cell>
          <cell r="E54">
            <v>28</v>
          </cell>
        </row>
        <row r="55">
          <cell r="C55" t="str">
            <v>Muh. Sayyid</v>
          </cell>
          <cell r="D55" t="str">
            <v>Sopir</v>
          </cell>
          <cell r="E55">
            <v>26</v>
          </cell>
        </row>
        <row r="56">
          <cell r="C56" t="str">
            <v>Musjaya</v>
          </cell>
          <cell r="D56" t="str">
            <v>Sopir</v>
          </cell>
          <cell r="E56">
            <v>25</v>
          </cell>
        </row>
        <row r="57">
          <cell r="C57" t="str">
            <v>Mustari</v>
          </cell>
          <cell r="D57" t="str">
            <v>Sopir</v>
          </cell>
          <cell r="E57">
            <v>26</v>
          </cell>
        </row>
        <row r="58">
          <cell r="C58" t="str">
            <v>Naharuddin</v>
          </cell>
          <cell r="D58" t="str">
            <v>Sopir</v>
          </cell>
          <cell r="E58">
            <v>27</v>
          </cell>
        </row>
        <row r="59">
          <cell r="C59" t="str">
            <v>Ongge</v>
          </cell>
          <cell r="D59" t="str">
            <v>Sopir</v>
          </cell>
          <cell r="E59">
            <v>27</v>
          </cell>
        </row>
        <row r="60">
          <cell r="C60" t="str">
            <v>Pujiman</v>
          </cell>
          <cell r="D60" t="str">
            <v>Sopir</v>
          </cell>
          <cell r="E60">
            <v>27</v>
          </cell>
        </row>
        <row r="61">
          <cell r="C61" t="str">
            <v>Rahmat R.</v>
          </cell>
          <cell r="D61" t="str">
            <v>Sopir</v>
          </cell>
          <cell r="E61">
            <v>27</v>
          </cell>
        </row>
        <row r="62">
          <cell r="C62" t="str">
            <v>Rahmat Landaring</v>
          </cell>
          <cell r="D62" t="str">
            <v>Sopir</v>
          </cell>
          <cell r="E62">
            <v>25</v>
          </cell>
        </row>
        <row r="63">
          <cell r="C63" t="str">
            <v>Rukman</v>
          </cell>
          <cell r="D63" t="str">
            <v>Sopir</v>
          </cell>
          <cell r="E63">
            <v>27</v>
          </cell>
        </row>
        <row r="64">
          <cell r="C64" t="str">
            <v xml:space="preserve">Rusli  </v>
          </cell>
          <cell r="D64" t="str">
            <v>Sopir</v>
          </cell>
          <cell r="E64">
            <v>26</v>
          </cell>
        </row>
        <row r="65">
          <cell r="C65" t="str">
            <v>Ridwan Mustafa</v>
          </cell>
          <cell r="D65" t="str">
            <v>Sopir</v>
          </cell>
          <cell r="E65">
            <v>27</v>
          </cell>
        </row>
        <row r="66">
          <cell r="C66" t="str">
            <v>Sapri Arifin</v>
          </cell>
          <cell r="D66" t="str">
            <v>Sopir</v>
          </cell>
          <cell r="E66">
            <v>27</v>
          </cell>
        </row>
        <row r="67">
          <cell r="C67" t="str">
            <v>Sennang Asnan</v>
          </cell>
          <cell r="D67" t="str">
            <v>Sopir</v>
          </cell>
          <cell r="E67">
            <v>27</v>
          </cell>
        </row>
        <row r="68">
          <cell r="C68" t="str">
            <v>Sugiarto</v>
          </cell>
          <cell r="D68" t="str">
            <v>Sopir</v>
          </cell>
          <cell r="E68">
            <v>23</v>
          </cell>
        </row>
        <row r="69">
          <cell r="C69" t="str">
            <v>Syahrir Samba</v>
          </cell>
          <cell r="D69" t="str">
            <v>Sopir</v>
          </cell>
          <cell r="E69">
            <v>22</v>
          </cell>
        </row>
        <row r="70">
          <cell r="C70" t="str">
            <v>Syarifuddin</v>
          </cell>
          <cell r="D70" t="str">
            <v>Sopir</v>
          </cell>
          <cell r="E70">
            <v>18</v>
          </cell>
        </row>
        <row r="71">
          <cell r="C71" t="str">
            <v>Umar Kamba</v>
          </cell>
          <cell r="D71" t="str">
            <v>Sopir</v>
          </cell>
          <cell r="E71">
            <v>27</v>
          </cell>
        </row>
        <row r="72">
          <cell r="C72" t="str">
            <v>Yasmin</v>
          </cell>
          <cell r="D72" t="str">
            <v>Sopir</v>
          </cell>
          <cell r="E72">
            <v>27</v>
          </cell>
        </row>
        <row r="73">
          <cell r="C73" t="str">
            <v>Yawan K.</v>
          </cell>
          <cell r="D73" t="str">
            <v>Sopir</v>
          </cell>
          <cell r="E73">
            <v>23</v>
          </cell>
        </row>
        <row r="74">
          <cell r="C74" t="str">
            <v>Zainuri</v>
          </cell>
          <cell r="D74" t="str">
            <v>Sopir</v>
          </cell>
          <cell r="E74">
            <v>22</v>
          </cell>
        </row>
      </sheetData>
      <sheetData sheetId="1" refreshError="1"/>
      <sheetData sheetId="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PO"/>
      <sheetName val="AMPENAN"/>
      <sheetName val="BALI"/>
      <sheetName val="BALIKPAPAN"/>
      <sheetName val="BANJARMASIN"/>
      <sheetName val="BITUNG"/>
      <sheetName val="DONGGALA"/>
      <sheetName val="DUMAI"/>
      <sheetName val="GORONTALO"/>
      <sheetName val="JAMBI"/>
      <sheetName val="KENDARI"/>
      <sheetName val="KRUENG "/>
      <sheetName val="LAMPUNG"/>
      <sheetName val="LHOKSEUMAWE"/>
      <sheetName val="MAKASSAR"/>
      <sheetName val="MEDAN"/>
      <sheetName val="PADANG"/>
      <sheetName val="PALEMBANG "/>
      <sheetName val="PALOPO"/>
      <sheetName val="PARE-PARE"/>
      <sheetName val="PLUMPANG"/>
      <sheetName val="PONTIANAK "/>
      <sheetName val="SAMARINDA"/>
      <sheetName val=" SIAK"/>
      <sheetName val="SIBOLGA"/>
      <sheetName val="SURABAYA"/>
      <sheetName val="TENAU"/>
      <sheetName val="WAINGAPU"/>
      <sheetName val="P.BAAI"/>
      <sheetName val="Pangkal Balam"/>
      <sheetName val="Jober Berau"/>
      <sheetName val="aviasi Lampung"/>
      <sheetName val="aviasi malang"/>
      <sheetName val="BADAS"/>
      <sheetName val="BI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0">
          <cell r="C10" t="str">
            <v>Dhiky Ardian</v>
          </cell>
          <cell r="D10" t="str">
            <v>Supporting</v>
          </cell>
          <cell r="E10">
            <v>0</v>
          </cell>
          <cell r="F10">
            <v>3100000</v>
          </cell>
          <cell r="G10">
            <v>0</v>
          </cell>
          <cell r="H10">
            <v>3100000</v>
          </cell>
          <cell r="I10">
            <v>0</v>
          </cell>
          <cell r="J10">
            <v>0</v>
          </cell>
          <cell r="K10">
            <v>0</v>
          </cell>
          <cell r="L10">
            <v>400000</v>
          </cell>
          <cell r="M10">
            <v>100000</v>
          </cell>
          <cell r="N10">
            <v>500000</v>
          </cell>
          <cell r="O10">
            <v>3600000</v>
          </cell>
          <cell r="P10">
            <v>31000</v>
          </cell>
          <cell r="Q10">
            <v>62000</v>
          </cell>
          <cell r="R10">
            <v>31000</v>
          </cell>
          <cell r="S10">
            <v>3476000</v>
          </cell>
          <cell r="T10" t="str">
            <v>166.000.1102433</v>
          </cell>
        </row>
        <row r="11">
          <cell r="C11" t="str">
            <v>AGUS MALLANG</v>
          </cell>
          <cell r="D11" t="str">
            <v>Awak I</v>
          </cell>
          <cell r="E11">
            <v>20</v>
          </cell>
          <cell r="F11">
            <v>3100000</v>
          </cell>
          <cell r="G11">
            <v>200000</v>
          </cell>
          <cell r="H11">
            <v>3300000</v>
          </cell>
          <cell r="I11">
            <v>0</v>
          </cell>
          <cell r="J11">
            <v>0</v>
          </cell>
          <cell r="K11">
            <v>0</v>
          </cell>
          <cell r="L11">
            <v>500000</v>
          </cell>
          <cell r="M11">
            <v>0</v>
          </cell>
          <cell r="N11">
            <v>500000</v>
          </cell>
          <cell r="O11">
            <v>3800000</v>
          </cell>
          <cell r="P11">
            <v>33000</v>
          </cell>
          <cell r="Q11">
            <v>-4333000</v>
          </cell>
          <cell r="R11">
            <v>200000</v>
          </cell>
          <cell r="S11">
            <v>-4533000</v>
          </cell>
          <cell r="T11" t="str">
            <v>505-01-08235-11-9</v>
          </cell>
        </row>
        <row r="12">
          <cell r="C12" t="str">
            <v>Ruslan</v>
          </cell>
          <cell r="D12" t="str">
            <v>Kernet</v>
          </cell>
          <cell r="E12">
            <v>0</v>
          </cell>
          <cell r="F12">
            <v>3100000</v>
          </cell>
          <cell r="G12">
            <v>0</v>
          </cell>
          <cell r="H12">
            <v>3100000</v>
          </cell>
          <cell r="I12">
            <v>0</v>
          </cell>
          <cell r="J12">
            <v>0</v>
          </cell>
          <cell r="K12">
            <v>0</v>
          </cell>
          <cell r="L12">
            <v>400000</v>
          </cell>
          <cell r="M12">
            <v>0</v>
          </cell>
          <cell r="N12">
            <v>400000</v>
          </cell>
          <cell r="O12">
            <v>3500000</v>
          </cell>
          <cell r="P12">
            <v>31000</v>
          </cell>
          <cell r="Q12">
            <v>62000</v>
          </cell>
          <cell r="R12">
            <v>31000</v>
          </cell>
          <cell r="S12">
            <v>3376000</v>
          </cell>
          <cell r="T12" t="str">
            <v>120.000.7984466</v>
          </cell>
        </row>
        <row r="13">
          <cell r="C13" t="str">
            <v>Saefullah</v>
          </cell>
          <cell r="D13" t="str">
            <v>Sopir</v>
          </cell>
          <cell r="E13">
            <v>0</v>
          </cell>
          <cell r="F13">
            <v>3100000</v>
          </cell>
          <cell r="G13">
            <v>0</v>
          </cell>
          <cell r="H13">
            <v>3100000</v>
          </cell>
          <cell r="I13">
            <v>0</v>
          </cell>
          <cell r="J13">
            <v>0</v>
          </cell>
          <cell r="K13">
            <v>0</v>
          </cell>
          <cell r="L13">
            <v>500000</v>
          </cell>
          <cell r="M13">
            <v>0</v>
          </cell>
          <cell r="N13">
            <v>500000</v>
          </cell>
          <cell r="O13">
            <v>3600000</v>
          </cell>
          <cell r="P13">
            <v>31000</v>
          </cell>
          <cell r="Q13">
            <v>62000</v>
          </cell>
          <cell r="R13">
            <v>31000</v>
          </cell>
          <cell r="S13">
            <v>3476000</v>
          </cell>
          <cell r="T13" t="str">
            <v>139.001.6266375</v>
          </cell>
        </row>
        <row r="14">
          <cell r="C14" t="str">
            <v>Sumardi</v>
          </cell>
          <cell r="D14" t="str">
            <v>Sopir</v>
          </cell>
          <cell r="E14">
            <v>0</v>
          </cell>
          <cell r="F14">
            <v>3100000</v>
          </cell>
          <cell r="G14">
            <v>0</v>
          </cell>
          <cell r="H14">
            <v>3100000</v>
          </cell>
          <cell r="I14">
            <v>0</v>
          </cell>
          <cell r="J14">
            <v>0</v>
          </cell>
          <cell r="K14">
            <v>0</v>
          </cell>
          <cell r="L14">
            <v>500000</v>
          </cell>
          <cell r="M14">
            <v>0</v>
          </cell>
          <cell r="N14">
            <v>500000</v>
          </cell>
          <cell r="O14">
            <v>3600000</v>
          </cell>
          <cell r="P14">
            <v>31000</v>
          </cell>
          <cell r="Q14">
            <v>62000</v>
          </cell>
          <cell r="R14">
            <v>31000</v>
          </cell>
          <cell r="S14">
            <v>3476000</v>
          </cell>
          <cell r="T14" t="str">
            <v>120.000.9943015</v>
          </cell>
        </row>
        <row r="15">
          <cell r="C15" t="str">
            <v>Supriyadi</v>
          </cell>
          <cell r="D15" t="str">
            <v>Sopir</v>
          </cell>
          <cell r="E15">
            <v>0</v>
          </cell>
          <cell r="F15">
            <v>3100000</v>
          </cell>
          <cell r="G15">
            <v>0</v>
          </cell>
          <cell r="H15">
            <v>3100000</v>
          </cell>
          <cell r="I15">
            <v>0</v>
          </cell>
          <cell r="J15">
            <v>0</v>
          </cell>
          <cell r="K15">
            <v>0</v>
          </cell>
          <cell r="L15">
            <v>500000</v>
          </cell>
          <cell r="M15">
            <v>0</v>
          </cell>
          <cell r="N15">
            <v>500000</v>
          </cell>
          <cell r="O15">
            <v>3600000</v>
          </cell>
          <cell r="P15">
            <v>31000</v>
          </cell>
          <cell r="Q15">
            <v>62000</v>
          </cell>
          <cell r="R15">
            <v>31000</v>
          </cell>
          <cell r="S15">
            <v>3476000</v>
          </cell>
          <cell r="T15" t="str">
            <v>120.000.9852208</v>
          </cell>
        </row>
        <row r="16">
          <cell r="C16" t="str">
            <v>SUHENDRI</v>
          </cell>
          <cell r="D16" t="str">
            <v xml:space="preserve">Kernet </v>
          </cell>
          <cell r="E16">
            <v>0</v>
          </cell>
          <cell r="F16">
            <v>2643750</v>
          </cell>
          <cell r="G16">
            <v>456250</v>
          </cell>
          <cell r="H16">
            <v>3100000</v>
          </cell>
          <cell r="I16">
            <v>0</v>
          </cell>
          <cell r="J16">
            <v>0</v>
          </cell>
          <cell r="K16">
            <v>0</v>
          </cell>
          <cell r="L16">
            <v>300000</v>
          </cell>
          <cell r="M16">
            <v>0</v>
          </cell>
          <cell r="N16">
            <v>300000</v>
          </cell>
          <cell r="O16">
            <v>3400000</v>
          </cell>
          <cell r="P16">
            <v>31000</v>
          </cell>
          <cell r="Q16">
            <v>62000</v>
          </cell>
          <cell r="R16">
            <v>31000</v>
          </cell>
          <cell r="S16">
            <v>3276000</v>
          </cell>
          <cell r="T16" t="str">
            <v>1140007792990</v>
          </cell>
        </row>
        <row r="17">
          <cell r="C17" t="str">
            <v>Idis septiadi</v>
          </cell>
          <cell r="D17" t="str">
            <v>Kernet</v>
          </cell>
          <cell r="E17">
            <v>0</v>
          </cell>
          <cell r="F17">
            <v>3100000</v>
          </cell>
          <cell r="G17">
            <v>0</v>
          </cell>
          <cell r="H17">
            <v>3100000</v>
          </cell>
          <cell r="I17">
            <v>0</v>
          </cell>
          <cell r="J17">
            <v>0</v>
          </cell>
          <cell r="K17">
            <v>0</v>
          </cell>
          <cell r="L17">
            <v>400000</v>
          </cell>
          <cell r="M17">
            <v>0</v>
          </cell>
          <cell r="N17">
            <v>400000</v>
          </cell>
          <cell r="O17">
            <v>3500000</v>
          </cell>
          <cell r="P17">
            <v>31000</v>
          </cell>
          <cell r="Q17">
            <v>62000</v>
          </cell>
          <cell r="R17">
            <v>31000</v>
          </cell>
          <cell r="S17">
            <v>3376000</v>
          </cell>
          <cell r="T17" t="str">
            <v>1200010119290</v>
          </cell>
        </row>
        <row r="18">
          <cell r="C18" t="str">
            <v>Supriyadi Jaelani</v>
          </cell>
          <cell r="D18" t="str">
            <v>Kernet</v>
          </cell>
          <cell r="E18">
            <v>0</v>
          </cell>
          <cell r="F18">
            <v>3100000</v>
          </cell>
          <cell r="G18">
            <v>0</v>
          </cell>
          <cell r="H18">
            <v>3100000</v>
          </cell>
          <cell r="I18">
            <v>0</v>
          </cell>
          <cell r="J18">
            <v>0</v>
          </cell>
          <cell r="K18">
            <v>0</v>
          </cell>
          <cell r="L18">
            <v>400000</v>
          </cell>
          <cell r="M18">
            <v>0</v>
          </cell>
          <cell r="N18">
            <v>400000</v>
          </cell>
          <cell r="O18">
            <v>3500000</v>
          </cell>
          <cell r="P18">
            <v>31000</v>
          </cell>
          <cell r="Q18">
            <v>62000</v>
          </cell>
          <cell r="R18">
            <v>31000</v>
          </cell>
          <cell r="S18">
            <v>3376000</v>
          </cell>
          <cell r="T18" t="str">
            <v>9000024781420</v>
          </cell>
        </row>
        <row r="19">
          <cell r="C19" t="str">
            <v>Vicky Febrianto</v>
          </cell>
          <cell r="D19" t="str">
            <v>Fuelman</v>
          </cell>
          <cell r="E19">
            <v>0</v>
          </cell>
          <cell r="F19">
            <v>3100000</v>
          </cell>
          <cell r="G19">
            <v>0</v>
          </cell>
          <cell r="H19">
            <v>3100000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3100000</v>
          </cell>
          <cell r="P19">
            <v>31000</v>
          </cell>
          <cell r="Q19">
            <v>62000</v>
          </cell>
          <cell r="R19">
            <v>31000</v>
          </cell>
          <cell r="S19">
            <v>2976000</v>
          </cell>
          <cell r="T19" t="str">
            <v>1270007186644</v>
          </cell>
        </row>
        <row r="20">
          <cell r="C20" t="str">
            <v>Asep Syamsudin</v>
          </cell>
          <cell r="D20" t="str">
            <v>AMT I Bandung</v>
          </cell>
          <cell r="E20">
            <v>0</v>
          </cell>
          <cell r="F20">
            <v>3100000</v>
          </cell>
          <cell r="G20">
            <v>0</v>
          </cell>
          <cell r="H20">
            <v>3100000</v>
          </cell>
          <cell r="I20">
            <v>0</v>
          </cell>
          <cell r="J20">
            <v>0</v>
          </cell>
          <cell r="K20">
            <v>0</v>
          </cell>
          <cell r="L20">
            <v>300000</v>
          </cell>
          <cell r="M20">
            <v>0</v>
          </cell>
          <cell r="N20">
            <v>300000</v>
          </cell>
          <cell r="O20">
            <v>3400000</v>
          </cell>
          <cell r="P20">
            <v>31000</v>
          </cell>
          <cell r="Q20">
            <v>62000</v>
          </cell>
          <cell r="R20">
            <v>31000</v>
          </cell>
          <cell r="S20">
            <v>3276000</v>
          </cell>
          <cell r="T20" t="str">
            <v>1310009834179</v>
          </cell>
        </row>
        <row r="21">
          <cell r="C21" t="str">
            <v>Dede Kurnia Rahmat</v>
          </cell>
          <cell r="D21" t="str">
            <v>Kernet</v>
          </cell>
          <cell r="E21">
            <v>0</v>
          </cell>
          <cell r="F21">
            <v>3100000</v>
          </cell>
          <cell r="G21">
            <v>0</v>
          </cell>
          <cell r="H21">
            <v>3100000</v>
          </cell>
          <cell r="I21">
            <v>0</v>
          </cell>
          <cell r="J21">
            <v>0</v>
          </cell>
          <cell r="K21">
            <v>0</v>
          </cell>
          <cell r="L21">
            <v>400000</v>
          </cell>
          <cell r="M21">
            <v>0</v>
          </cell>
          <cell r="N21">
            <v>400000</v>
          </cell>
          <cell r="O21">
            <v>3500000</v>
          </cell>
          <cell r="P21">
            <v>31000</v>
          </cell>
          <cell r="Q21">
            <v>62000</v>
          </cell>
          <cell r="R21">
            <v>31000</v>
          </cell>
          <cell r="S21">
            <v>3376000</v>
          </cell>
          <cell r="T21" t="str">
            <v>1200005398040</v>
          </cell>
        </row>
        <row r="22">
          <cell r="C22" t="str">
            <v>Karilih</v>
          </cell>
          <cell r="D22" t="str">
            <v>Kernet</v>
          </cell>
          <cell r="E22">
            <v>0</v>
          </cell>
          <cell r="F22">
            <v>3100000</v>
          </cell>
          <cell r="G22">
            <v>0</v>
          </cell>
          <cell r="H22">
            <v>3100000</v>
          </cell>
          <cell r="I22">
            <v>0</v>
          </cell>
          <cell r="J22">
            <v>0</v>
          </cell>
          <cell r="K22">
            <v>0</v>
          </cell>
          <cell r="L22">
            <v>400000</v>
          </cell>
          <cell r="M22">
            <v>0</v>
          </cell>
          <cell r="N22">
            <v>400000</v>
          </cell>
          <cell r="O22">
            <v>3500000</v>
          </cell>
          <cell r="P22">
            <v>31000</v>
          </cell>
          <cell r="Q22">
            <v>62000</v>
          </cell>
          <cell r="R22">
            <v>31000</v>
          </cell>
          <cell r="S22">
            <v>3376000</v>
          </cell>
          <cell r="T22" t="str">
            <v>3030382691</v>
          </cell>
        </row>
        <row r="23">
          <cell r="C23" t="str">
            <v>Casmita</v>
          </cell>
          <cell r="D23" t="str">
            <v>Kernet</v>
          </cell>
          <cell r="E23">
            <v>0</v>
          </cell>
          <cell r="F23">
            <v>3100000</v>
          </cell>
          <cell r="G23">
            <v>0</v>
          </cell>
          <cell r="H23">
            <v>3100000</v>
          </cell>
          <cell r="I23">
            <v>0</v>
          </cell>
          <cell r="J23">
            <v>0</v>
          </cell>
          <cell r="K23">
            <v>0</v>
          </cell>
          <cell r="L23">
            <v>400000</v>
          </cell>
          <cell r="M23">
            <v>0</v>
          </cell>
          <cell r="N23">
            <v>400000</v>
          </cell>
          <cell r="O23">
            <v>3500000</v>
          </cell>
          <cell r="P23">
            <v>31000</v>
          </cell>
          <cell r="Q23">
            <v>62000</v>
          </cell>
          <cell r="R23">
            <v>31000</v>
          </cell>
          <cell r="S23">
            <v>3376000</v>
          </cell>
          <cell r="T23" t="str">
            <v>1340009727040</v>
          </cell>
        </row>
        <row r="24">
          <cell r="C24" t="str">
            <v>I NENGAH SUDANA</v>
          </cell>
          <cell r="D24" t="str">
            <v>Pws.Lapangan</v>
          </cell>
          <cell r="E24">
            <v>0</v>
          </cell>
          <cell r="F24">
            <v>1784038</v>
          </cell>
          <cell r="G24">
            <v>425000</v>
          </cell>
          <cell r="H24">
            <v>2209038</v>
          </cell>
          <cell r="I24">
            <v>1280000</v>
          </cell>
          <cell r="J24">
            <v>640000</v>
          </cell>
          <cell r="K24">
            <v>0</v>
          </cell>
          <cell r="L24">
            <v>766140.3468208093</v>
          </cell>
          <cell r="M24">
            <v>250000</v>
          </cell>
          <cell r="N24">
            <v>2936140.3468208094</v>
          </cell>
          <cell r="O24">
            <v>5145178.3468208089</v>
          </cell>
          <cell r="P24">
            <v>22090.38</v>
          </cell>
          <cell r="Q24">
            <v>44180.76</v>
          </cell>
          <cell r="R24">
            <v>22090.38</v>
          </cell>
          <cell r="S24">
            <v>5056816.8268208094</v>
          </cell>
          <cell r="T24">
            <v>1450009778271</v>
          </cell>
        </row>
        <row r="25">
          <cell r="C25" t="str">
            <v>Didik Mulyadi</v>
          </cell>
          <cell r="D25" t="str">
            <v xml:space="preserve">Kernet </v>
          </cell>
          <cell r="E25">
            <v>0</v>
          </cell>
          <cell r="F25">
            <v>3100000</v>
          </cell>
          <cell r="G25">
            <v>0</v>
          </cell>
          <cell r="H25">
            <v>3100000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3100000</v>
          </cell>
          <cell r="P25">
            <v>31000</v>
          </cell>
          <cell r="Q25">
            <v>62000</v>
          </cell>
          <cell r="R25">
            <v>31000</v>
          </cell>
          <cell r="S25">
            <v>2976000</v>
          </cell>
          <cell r="T25" t="str">
            <v>1200010399132</v>
          </cell>
        </row>
        <row r="26">
          <cell r="C26" t="str">
            <v>M.ISRAR PRATAMA (2013)</v>
          </cell>
          <cell r="D26" t="str">
            <v>Awak II-AA</v>
          </cell>
          <cell r="E26">
            <v>20</v>
          </cell>
          <cell r="F26">
            <v>3100000</v>
          </cell>
          <cell r="G26">
            <v>0</v>
          </cell>
          <cell r="H26">
            <v>3100000</v>
          </cell>
          <cell r="I26">
            <v>0</v>
          </cell>
          <cell r="J26">
            <v>0</v>
          </cell>
          <cell r="K26">
            <v>0</v>
          </cell>
          <cell r="L26">
            <v>400000</v>
          </cell>
          <cell r="M26">
            <v>0</v>
          </cell>
          <cell r="N26">
            <v>400000</v>
          </cell>
          <cell r="O26">
            <v>3500000</v>
          </cell>
          <cell r="P26">
            <v>31000</v>
          </cell>
          <cell r="Q26">
            <v>-3931000</v>
          </cell>
          <cell r="R26">
            <v>0</v>
          </cell>
          <cell r="S26">
            <v>-3931000</v>
          </cell>
          <cell r="T26" t="str">
            <v>505-01-08166-11-6</v>
          </cell>
        </row>
        <row r="27">
          <cell r="C27" t="str">
            <v>MUHAMMAD JAFAR</v>
          </cell>
          <cell r="D27" t="str">
            <v>Awak II (baru 2014)</v>
          </cell>
          <cell r="E27">
            <v>20</v>
          </cell>
          <cell r="F27">
            <v>3100000</v>
          </cell>
          <cell r="G27">
            <v>0</v>
          </cell>
          <cell r="H27">
            <v>3100000</v>
          </cell>
          <cell r="I27">
            <v>0</v>
          </cell>
          <cell r="J27">
            <v>0</v>
          </cell>
          <cell r="K27">
            <v>0</v>
          </cell>
          <cell r="L27">
            <v>400000</v>
          </cell>
          <cell r="M27">
            <v>0</v>
          </cell>
          <cell r="N27">
            <v>400000</v>
          </cell>
          <cell r="O27">
            <v>3500000</v>
          </cell>
          <cell r="P27">
            <v>31000</v>
          </cell>
          <cell r="Q27">
            <v>-3931000</v>
          </cell>
          <cell r="R27">
            <v>0</v>
          </cell>
          <cell r="S27">
            <v>-3931000</v>
          </cell>
          <cell r="T27" t="str">
            <v>505-01-08945-11-2</v>
          </cell>
        </row>
        <row r="28">
          <cell r="C28" t="str">
            <v>Sarmidi</v>
          </cell>
          <cell r="D28" t="str">
            <v xml:space="preserve">Kernet </v>
          </cell>
          <cell r="E28">
            <v>0</v>
          </cell>
          <cell r="F28">
            <v>3100000</v>
          </cell>
          <cell r="G28">
            <v>0</v>
          </cell>
          <cell r="H28">
            <v>3100000</v>
          </cell>
          <cell r="I28">
            <v>0</v>
          </cell>
          <cell r="J28">
            <v>0</v>
          </cell>
          <cell r="K28">
            <v>0</v>
          </cell>
          <cell r="L28">
            <v>400000</v>
          </cell>
          <cell r="M28">
            <v>0</v>
          </cell>
          <cell r="N28">
            <v>400000</v>
          </cell>
          <cell r="O28">
            <v>3500000</v>
          </cell>
          <cell r="P28">
            <v>31000</v>
          </cell>
          <cell r="Q28">
            <v>62000</v>
          </cell>
          <cell r="R28">
            <v>31000</v>
          </cell>
          <cell r="S28">
            <v>3376000</v>
          </cell>
          <cell r="T28" t="str">
            <v>1200010389000</v>
          </cell>
        </row>
        <row r="29">
          <cell r="C29" t="str">
            <v>Dani Apriliyanto</v>
          </cell>
          <cell r="D29" t="str">
            <v>AMT II</v>
          </cell>
          <cell r="E29">
            <v>0</v>
          </cell>
          <cell r="F29">
            <v>3100000</v>
          </cell>
          <cell r="G29">
            <v>0</v>
          </cell>
          <cell r="H29">
            <v>3100000</v>
          </cell>
          <cell r="I29">
            <v>0</v>
          </cell>
          <cell r="J29">
            <v>0</v>
          </cell>
          <cell r="K29">
            <v>0</v>
          </cell>
          <cell r="L29">
            <v>400000</v>
          </cell>
          <cell r="M29">
            <v>0</v>
          </cell>
          <cell r="N29">
            <v>400000</v>
          </cell>
          <cell r="O29">
            <v>3500000</v>
          </cell>
          <cell r="P29">
            <v>31000</v>
          </cell>
          <cell r="Q29">
            <v>62000</v>
          </cell>
          <cell r="R29">
            <v>31000</v>
          </cell>
          <cell r="S29">
            <v>3376000</v>
          </cell>
          <cell r="T29" t="str">
            <v>1200010506157</v>
          </cell>
        </row>
        <row r="30">
          <cell r="C30" t="str">
            <v>Maruli Tua Silalahi</v>
          </cell>
          <cell r="D30" t="str">
            <v>AMT II</v>
          </cell>
          <cell r="E30">
            <v>0</v>
          </cell>
          <cell r="F30">
            <v>3100000</v>
          </cell>
          <cell r="G30">
            <v>0</v>
          </cell>
          <cell r="H30">
            <v>3100000</v>
          </cell>
          <cell r="I30">
            <v>0</v>
          </cell>
          <cell r="J30">
            <v>0</v>
          </cell>
          <cell r="K30">
            <v>0</v>
          </cell>
          <cell r="L30">
            <v>400000</v>
          </cell>
          <cell r="M30">
            <v>0</v>
          </cell>
          <cell r="N30">
            <v>400000</v>
          </cell>
          <cell r="O30">
            <v>3500000</v>
          </cell>
          <cell r="P30">
            <v>31000</v>
          </cell>
          <cell r="Q30">
            <v>62000</v>
          </cell>
          <cell r="R30">
            <v>31000</v>
          </cell>
          <cell r="S30">
            <v>3376000</v>
          </cell>
          <cell r="T30" t="str">
            <v>1200010506090</v>
          </cell>
        </row>
        <row r="31">
          <cell r="C31" t="str">
            <v>Sapto Djaksono</v>
          </cell>
          <cell r="D31" t="str">
            <v>AMT II</v>
          </cell>
          <cell r="E31">
            <v>0</v>
          </cell>
          <cell r="F31">
            <v>3100000</v>
          </cell>
          <cell r="G31">
            <v>0</v>
          </cell>
          <cell r="H31">
            <v>3100000</v>
          </cell>
          <cell r="I31">
            <v>0</v>
          </cell>
          <cell r="J31">
            <v>0</v>
          </cell>
          <cell r="K31">
            <v>0</v>
          </cell>
          <cell r="L31">
            <v>400000</v>
          </cell>
          <cell r="M31">
            <v>0</v>
          </cell>
          <cell r="N31">
            <v>400000</v>
          </cell>
          <cell r="O31">
            <v>3500000</v>
          </cell>
          <cell r="P31">
            <v>31000</v>
          </cell>
          <cell r="Q31">
            <v>62000</v>
          </cell>
          <cell r="R31">
            <v>31000</v>
          </cell>
          <cell r="S31">
            <v>3376000</v>
          </cell>
          <cell r="T31" t="str">
            <v>1200010507064</v>
          </cell>
        </row>
        <row r="32">
          <cell r="C32" t="str">
            <v>Adung</v>
          </cell>
          <cell r="D32" t="str">
            <v>AMT II</v>
          </cell>
          <cell r="E32">
            <v>0</v>
          </cell>
          <cell r="F32">
            <v>3100000</v>
          </cell>
          <cell r="G32">
            <v>0</v>
          </cell>
          <cell r="H32">
            <v>3100000</v>
          </cell>
          <cell r="I32">
            <v>0</v>
          </cell>
          <cell r="J32">
            <v>0</v>
          </cell>
          <cell r="K32">
            <v>0</v>
          </cell>
          <cell r="L32">
            <v>400000</v>
          </cell>
          <cell r="M32">
            <v>0</v>
          </cell>
          <cell r="N32">
            <v>400000</v>
          </cell>
          <cell r="O32">
            <v>3500000</v>
          </cell>
          <cell r="P32">
            <v>31000</v>
          </cell>
          <cell r="Q32">
            <v>62000</v>
          </cell>
          <cell r="R32">
            <v>31000</v>
          </cell>
          <cell r="S32">
            <v>3376000</v>
          </cell>
          <cell r="T32" t="str">
            <v>1200010506991</v>
          </cell>
        </row>
        <row r="33">
          <cell r="C33" t="str">
            <v>Tarsan</v>
          </cell>
          <cell r="D33" t="str">
            <v>AMT II</v>
          </cell>
          <cell r="E33">
            <v>0</v>
          </cell>
          <cell r="F33">
            <v>3100000</v>
          </cell>
          <cell r="G33">
            <v>0</v>
          </cell>
          <cell r="H33">
            <v>3100000</v>
          </cell>
          <cell r="I33">
            <v>0</v>
          </cell>
          <cell r="J33">
            <v>0</v>
          </cell>
          <cell r="K33">
            <v>0</v>
          </cell>
          <cell r="L33">
            <v>400000</v>
          </cell>
          <cell r="M33">
            <v>0</v>
          </cell>
          <cell r="N33">
            <v>400000</v>
          </cell>
          <cell r="O33">
            <v>3500000</v>
          </cell>
          <cell r="P33">
            <v>31000</v>
          </cell>
          <cell r="Q33">
            <v>62000</v>
          </cell>
          <cell r="R33">
            <v>31000</v>
          </cell>
          <cell r="S33">
            <v>3376000</v>
          </cell>
          <cell r="T33" t="str">
            <v>1200010510720</v>
          </cell>
        </row>
        <row r="34">
          <cell r="C34" t="str">
            <v>Ratna Kusuma Wardhani</v>
          </cell>
          <cell r="D34" t="str">
            <v>Tenaga Medis</v>
          </cell>
          <cell r="E34">
            <v>0</v>
          </cell>
          <cell r="F34">
            <v>3500000</v>
          </cell>
          <cell r="G34">
            <v>0</v>
          </cell>
          <cell r="H34">
            <v>3500000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3500000</v>
          </cell>
          <cell r="P34">
            <v>35000</v>
          </cell>
          <cell r="Q34">
            <v>70000</v>
          </cell>
          <cell r="R34">
            <v>35000</v>
          </cell>
          <cell r="S34">
            <v>3360000</v>
          </cell>
          <cell r="T34" t="str">
            <v>9000036114115</v>
          </cell>
        </row>
        <row r="35">
          <cell r="C35" t="str">
            <v>Encep</v>
          </cell>
          <cell r="D35" t="str">
            <v>Awak II</v>
          </cell>
          <cell r="E35">
            <v>0</v>
          </cell>
          <cell r="F35">
            <v>3100000</v>
          </cell>
          <cell r="G35">
            <v>0</v>
          </cell>
          <cell r="H35">
            <v>3100000</v>
          </cell>
          <cell r="I35">
            <v>0</v>
          </cell>
          <cell r="J35">
            <v>0</v>
          </cell>
          <cell r="K35">
            <v>0</v>
          </cell>
          <cell r="L35">
            <v>400000</v>
          </cell>
          <cell r="M35">
            <v>0</v>
          </cell>
          <cell r="N35">
            <v>400000</v>
          </cell>
          <cell r="O35">
            <v>3500000</v>
          </cell>
          <cell r="P35">
            <v>31000</v>
          </cell>
          <cell r="Q35">
            <v>62000</v>
          </cell>
          <cell r="R35">
            <v>31000</v>
          </cell>
          <cell r="S35">
            <v>3376000</v>
          </cell>
          <cell r="T35" t="str">
            <v>1200010573017</v>
          </cell>
        </row>
        <row r="36">
          <cell r="C36" t="str">
            <v>Heddy M</v>
          </cell>
          <cell r="D36" t="str">
            <v>Awak II</v>
          </cell>
          <cell r="E36">
            <v>0</v>
          </cell>
          <cell r="F36">
            <v>3100000</v>
          </cell>
          <cell r="G36">
            <v>0</v>
          </cell>
          <cell r="H36">
            <v>3100000</v>
          </cell>
          <cell r="I36">
            <v>0</v>
          </cell>
          <cell r="J36">
            <v>0</v>
          </cell>
          <cell r="K36">
            <v>0</v>
          </cell>
          <cell r="L36">
            <v>400000</v>
          </cell>
          <cell r="M36">
            <v>0</v>
          </cell>
          <cell r="N36">
            <v>400000</v>
          </cell>
          <cell r="O36">
            <v>3500000</v>
          </cell>
          <cell r="P36">
            <v>31000</v>
          </cell>
          <cell r="Q36">
            <v>62000</v>
          </cell>
          <cell r="R36">
            <v>31000</v>
          </cell>
          <cell r="S36">
            <v>3376000</v>
          </cell>
          <cell r="T36">
            <v>1200010572936</v>
          </cell>
        </row>
        <row r="37">
          <cell r="C37" t="str">
            <v>Yudi Darmawan</v>
          </cell>
          <cell r="D37" t="str">
            <v>Awak II</v>
          </cell>
          <cell r="E37">
            <v>0</v>
          </cell>
          <cell r="F37">
            <v>3100000</v>
          </cell>
          <cell r="G37">
            <v>0</v>
          </cell>
          <cell r="H37">
            <v>3100000</v>
          </cell>
          <cell r="I37">
            <v>0</v>
          </cell>
          <cell r="J37">
            <v>0</v>
          </cell>
          <cell r="K37">
            <v>0</v>
          </cell>
          <cell r="L37">
            <v>400000</v>
          </cell>
          <cell r="M37">
            <v>0</v>
          </cell>
          <cell r="N37">
            <v>400000</v>
          </cell>
          <cell r="O37">
            <v>3500000</v>
          </cell>
          <cell r="P37">
            <v>31000</v>
          </cell>
          <cell r="Q37">
            <v>62000</v>
          </cell>
          <cell r="R37">
            <v>31000</v>
          </cell>
          <cell r="S37">
            <v>3376000</v>
          </cell>
          <cell r="T37" t="str">
            <v>1200010572928</v>
          </cell>
        </row>
        <row r="38">
          <cell r="C38" t="str">
            <v>Sandi H</v>
          </cell>
          <cell r="D38" t="str">
            <v>Awak II</v>
          </cell>
          <cell r="E38">
            <v>0</v>
          </cell>
          <cell r="F38">
            <v>3100000</v>
          </cell>
          <cell r="G38">
            <v>0</v>
          </cell>
          <cell r="H38">
            <v>3100000</v>
          </cell>
          <cell r="I38">
            <v>0</v>
          </cell>
          <cell r="J38">
            <v>0</v>
          </cell>
          <cell r="K38">
            <v>0</v>
          </cell>
          <cell r="L38">
            <v>400000</v>
          </cell>
          <cell r="M38">
            <v>0</v>
          </cell>
          <cell r="N38">
            <v>400000</v>
          </cell>
          <cell r="O38">
            <v>3500000</v>
          </cell>
          <cell r="P38">
            <v>31000</v>
          </cell>
          <cell r="Q38">
            <v>62000</v>
          </cell>
          <cell r="R38">
            <v>31000</v>
          </cell>
          <cell r="S38">
            <v>3376000</v>
          </cell>
          <cell r="T38">
            <v>1200010573678</v>
          </cell>
        </row>
        <row r="39">
          <cell r="C39" t="str">
            <v>Amirudin</v>
          </cell>
          <cell r="D39" t="str">
            <v>Awak II</v>
          </cell>
          <cell r="E39">
            <v>0</v>
          </cell>
          <cell r="F39">
            <v>3100000</v>
          </cell>
          <cell r="G39">
            <v>0</v>
          </cell>
          <cell r="H39">
            <v>3100000</v>
          </cell>
          <cell r="I39">
            <v>0</v>
          </cell>
          <cell r="J39">
            <v>0</v>
          </cell>
          <cell r="K39">
            <v>0</v>
          </cell>
          <cell r="L39">
            <v>400000</v>
          </cell>
          <cell r="M39">
            <v>0</v>
          </cell>
          <cell r="N39">
            <v>400000</v>
          </cell>
          <cell r="O39">
            <v>3500000</v>
          </cell>
          <cell r="P39">
            <v>31000</v>
          </cell>
          <cell r="Q39">
            <v>62000</v>
          </cell>
          <cell r="R39">
            <v>31000</v>
          </cell>
          <cell r="S39">
            <v>3376000</v>
          </cell>
          <cell r="T39" t="str">
            <v>9000008360712</v>
          </cell>
        </row>
        <row r="40">
          <cell r="C40" t="str">
            <v>Dedi Iskandar</v>
          </cell>
          <cell r="D40" t="str">
            <v>Awak II</v>
          </cell>
          <cell r="E40">
            <v>0</v>
          </cell>
          <cell r="F40">
            <v>3100000</v>
          </cell>
          <cell r="G40">
            <v>0</v>
          </cell>
          <cell r="H40">
            <v>3100000</v>
          </cell>
          <cell r="I40">
            <v>0</v>
          </cell>
          <cell r="J40">
            <v>0</v>
          </cell>
          <cell r="K40">
            <v>0</v>
          </cell>
          <cell r="L40">
            <v>400000</v>
          </cell>
          <cell r="M40">
            <v>0</v>
          </cell>
          <cell r="N40">
            <v>400000</v>
          </cell>
          <cell r="O40">
            <v>3500000</v>
          </cell>
          <cell r="P40">
            <v>31000</v>
          </cell>
          <cell r="Q40">
            <v>62000</v>
          </cell>
          <cell r="R40">
            <v>31000</v>
          </cell>
          <cell r="S40">
            <v>3376000</v>
          </cell>
          <cell r="T40" t="str">
            <v>1200010573116</v>
          </cell>
        </row>
        <row r="41">
          <cell r="C41" t="str">
            <v>Gunawan</v>
          </cell>
          <cell r="D41" t="str">
            <v>Awak II</v>
          </cell>
          <cell r="E41">
            <v>0</v>
          </cell>
          <cell r="F41">
            <v>3100000</v>
          </cell>
          <cell r="G41">
            <v>0</v>
          </cell>
          <cell r="H41">
            <v>3100000</v>
          </cell>
          <cell r="I41">
            <v>0</v>
          </cell>
          <cell r="J41">
            <v>0</v>
          </cell>
          <cell r="K41">
            <v>0</v>
          </cell>
          <cell r="L41">
            <v>400000</v>
          </cell>
          <cell r="M41">
            <v>0</v>
          </cell>
          <cell r="N41">
            <v>400000</v>
          </cell>
          <cell r="O41">
            <v>3500000</v>
          </cell>
          <cell r="P41">
            <v>31000</v>
          </cell>
          <cell r="Q41">
            <v>62000</v>
          </cell>
          <cell r="R41">
            <v>31000</v>
          </cell>
          <cell r="S41">
            <v>3376000</v>
          </cell>
          <cell r="T41" t="str">
            <v>1340005171664</v>
          </cell>
        </row>
        <row r="42">
          <cell r="C42" t="str">
            <v>Puja Kusuma</v>
          </cell>
          <cell r="D42" t="str">
            <v>Awak II</v>
          </cell>
          <cell r="E42">
            <v>0</v>
          </cell>
          <cell r="F42">
            <v>3100000</v>
          </cell>
          <cell r="G42">
            <v>0</v>
          </cell>
          <cell r="H42">
            <v>3100000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3100000</v>
          </cell>
          <cell r="P42">
            <v>31000</v>
          </cell>
          <cell r="Q42">
            <v>62000</v>
          </cell>
          <cell r="R42">
            <v>31000</v>
          </cell>
          <cell r="S42">
            <v>2976000</v>
          </cell>
          <cell r="T42">
            <v>1200010606445</v>
          </cell>
        </row>
        <row r="43">
          <cell r="C43" t="str">
            <v>Nursalih</v>
          </cell>
          <cell r="D43" t="str">
            <v>Awak II</v>
          </cell>
          <cell r="E43">
            <v>0</v>
          </cell>
          <cell r="F43">
            <v>3100000</v>
          </cell>
          <cell r="G43">
            <v>0</v>
          </cell>
          <cell r="H43">
            <v>3100000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3100000</v>
          </cell>
          <cell r="P43">
            <v>31000</v>
          </cell>
          <cell r="Q43">
            <v>62000</v>
          </cell>
          <cell r="R43">
            <v>31000</v>
          </cell>
          <cell r="S43">
            <v>2976000</v>
          </cell>
          <cell r="T43" t="str">
            <v>1200010650013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NTIANAK "/>
    </sheetNames>
    <sheetDataSet>
      <sheetData sheetId="0">
        <row r="10">
          <cell r="C10" t="str">
            <v>ADE KOMARA</v>
          </cell>
          <cell r="D10" t="str">
            <v>HSE OFFICER</v>
          </cell>
          <cell r="E10">
            <v>23</v>
          </cell>
        </row>
        <row r="11">
          <cell r="C11" t="str">
            <v>AGUN GUNAWAN</v>
          </cell>
          <cell r="D11" t="str">
            <v>DISPATCHER</v>
          </cell>
          <cell r="E11">
            <v>16</v>
          </cell>
        </row>
        <row r="12">
          <cell r="C12" t="str">
            <v>AYU WULANDARI</v>
          </cell>
          <cell r="D12" t="str">
            <v>KEUANGAN</v>
          </cell>
          <cell r="E12">
            <v>22</v>
          </cell>
        </row>
        <row r="13">
          <cell r="C13" t="str">
            <v>BAMBANG SUMARSODO</v>
          </cell>
          <cell r="D13" t="str">
            <v>PWS QQ</v>
          </cell>
          <cell r="E13">
            <v>22</v>
          </cell>
        </row>
        <row r="14">
          <cell r="C14" t="str">
            <v>DEDI DWI HARYANTO</v>
          </cell>
          <cell r="D14" t="str">
            <v>PETUGAS SEGEL</v>
          </cell>
          <cell r="E14">
            <v>26</v>
          </cell>
        </row>
        <row r="15">
          <cell r="C15" t="str">
            <v>DIDIT MAYANDI</v>
          </cell>
          <cell r="D15" t="str">
            <v>KORLAP</v>
          </cell>
          <cell r="E15">
            <v>27</v>
          </cell>
        </row>
        <row r="16">
          <cell r="C16" t="str">
            <v>EVA SURIANI</v>
          </cell>
          <cell r="D16" t="str">
            <v>QCS</v>
          </cell>
          <cell r="E16">
            <v>23</v>
          </cell>
        </row>
        <row r="17">
          <cell r="C17" t="str">
            <v>HENDRIMEN</v>
          </cell>
          <cell r="D17" t="str">
            <v>PWS .UTAMA</v>
          </cell>
          <cell r="E17">
            <v>23</v>
          </cell>
        </row>
        <row r="18">
          <cell r="C18" t="str">
            <v>HOZIMA TARIE</v>
          </cell>
          <cell r="D18" t="str">
            <v>HRD &amp; ADM</v>
          </cell>
          <cell r="E18">
            <v>20</v>
          </cell>
        </row>
        <row r="19">
          <cell r="C19" t="str">
            <v>JUANDA</v>
          </cell>
          <cell r="D19" t="str">
            <v>ADM RITASE</v>
          </cell>
          <cell r="E19">
            <v>29</v>
          </cell>
        </row>
        <row r="20">
          <cell r="C20" t="str">
            <v>KUSUMA NOPRA DENI</v>
          </cell>
          <cell r="D20" t="str">
            <v>IT OFFICER</v>
          </cell>
          <cell r="E20">
            <v>27</v>
          </cell>
        </row>
        <row r="21">
          <cell r="C21" t="str">
            <v>MAULANA IDHAM</v>
          </cell>
          <cell r="D21" t="str">
            <v>DISPATCHER</v>
          </cell>
          <cell r="E21">
            <v>21</v>
          </cell>
        </row>
        <row r="22">
          <cell r="C22" t="str">
            <v>SAHRI</v>
          </cell>
          <cell r="D22" t="str">
            <v>MEKANIK</v>
          </cell>
          <cell r="E22">
            <v>25</v>
          </cell>
        </row>
        <row r="23">
          <cell r="C23" t="str">
            <v>WARISI</v>
          </cell>
          <cell r="D23" t="str">
            <v>ADM MEKANIK</v>
          </cell>
          <cell r="E23">
            <v>27</v>
          </cell>
        </row>
        <row r="24">
          <cell r="C24" t="str">
            <v>NATANAEL.S</v>
          </cell>
          <cell r="D24" t="str">
            <v>APMS PONTIANAK</v>
          </cell>
          <cell r="E24">
            <v>27</v>
          </cell>
        </row>
        <row r="25">
          <cell r="C25" t="str">
            <v>RIKI</v>
          </cell>
          <cell r="D25" t="str">
            <v>APMS SINTANG</v>
          </cell>
          <cell r="E25">
            <v>20</v>
          </cell>
        </row>
        <row r="26">
          <cell r="C26" t="str">
            <v>YUSTIO ADITYA</v>
          </cell>
          <cell r="D26" t="str">
            <v>ADM APMS</v>
          </cell>
          <cell r="E26">
            <v>20</v>
          </cell>
        </row>
        <row r="27">
          <cell r="C27" t="str">
            <v>RIDWAN SYAH</v>
          </cell>
          <cell r="D27" t="str">
            <v>PETUGAS MEDIS</v>
          </cell>
          <cell r="E27">
            <v>25</v>
          </cell>
        </row>
        <row r="103">
          <cell r="C103" t="str">
            <v>A. RINO</v>
          </cell>
          <cell r="D103" t="str">
            <v>AWAK II</v>
          </cell>
          <cell r="E103">
            <v>22</v>
          </cell>
        </row>
        <row r="104">
          <cell r="C104" t="str">
            <v>ABDUL GAPUR</v>
          </cell>
          <cell r="D104" t="str">
            <v>AWAK II</v>
          </cell>
          <cell r="E104">
            <v>22</v>
          </cell>
        </row>
        <row r="105">
          <cell r="C105" t="str">
            <v>ABDUL MUNIP</v>
          </cell>
          <cell r="D105" t="str">
            <v>AWAK II</v>
          </cell>
          <cell r="E105">
            <v>21</v>
          </cell>
        </row>
        <row r="106">
          <cell r="C106" t="str">
            <v>ABDURRAHMAN. S</v>
          </cell>
          <cell r="D106" t="str">
            <v>AWAK II</v>
          </cell>
          <cell r="E106">
            <v>21</v>
          </cell>
        </row>
        <row r="107">
          <cell r="C107" t="str">
            <v>AGUS CAHYONO</v>
          </cell>
          <cell r="D107" t="str">
            <v>AWAK II</v>
          </cell>
          <cell r="E107">
            <v>21</v>
          </cell>
        </row>
        <row r="108">
          <cell r="C108" t="str">
            <v>AGUS MEDIYANTO</v>
          </cell>
          <cell r="D108" t="str">
            <v>AWAK II</v>
          </cell>
          <cell r="E108">
            <v>19</v>
          </cell>
        </row>
        <row r="109">
          <cell r="C109" t="str">
            <v>AHMAD YANTO</v>
          </cell>
          <cell r="D109" t="str">
            <v>AWAK II</v>
          </cell>
          <cell r="E109">
            <v>21</v>
          </cell>
        </row>
        <row r="110">
          <cell r="C110" t="str">
            <v>CHARLIS</v>
          </cell>
          <cell r="D110" t="str">
            <v>AWAK II</v>
          </cell>
          <cell r="E110">
            <v>20</v>
          </cell>
        </row>
        <row r="111">
          <cell r="C111" t="str">
            <v>DJUNAIDI</v>
          </cell>
          <cell r="D111" t="str">
            <v>AWAK II</v>
          </cell>
          <cell r="E111">
            <v>21</v>
          </cell>
        </row>
        <row r="112">
          <cell r="C112" t="str">
            <v>EDI APRIANSYAH</v>
          </cell>
          <cell r="D112" t="str">
            <v>AWAK II</v>
          </cell>
          <cell r="E112">
            <v>20</v>
          </cell>
        </row>
        <row r="113">
          <cell r="C113" t="str">
            <v>GANIS WANDI</v>
          </cell>
          <cell r="D113" t="str">
            <v>AWAK II</v>
          </cell>
          <cell r="E113">
            <v>20</v>
          </cell>
        </row>
        <row r="114">
          <cell r="C114" t="str">
            <v>H. MUNAKI</v>
          </cell>
          <cell r="D114" t="str">
            <v>AWAK II</v>
          </cell>
          <cell r="E114">
            <v>22</v>
          </cell>
        </row>
        <row r="115">
          <cell r="C115" t="str">
            <v>HAMIDI</v>
          </cell>
          <cell r="D115" t="str">
            <v>AWAK II</v>
          </cell>
          <cell r="E115">
            <v>21</v>
          </cell>
        </row>
        <row r="116">
          <cell r="C116" t="str">
            <v>HENDRI PURWANTO</v>
          </cell>
          <cell r="D116" t="str">
            <v>AWAK II</v>
          </cell>
          <cell r="E116">
            <v>21</v>
          </cell>
        </row>
        <row r="117">
          <cell r="C117" t="str">
            <v>HERI KURNIAWAN</v>
          </cell>
          <cell r="D117" t="str">
            <v>AWAK II</v>
          </cell>
          <cell r="E117">
            <v>19</v>
          </cell>
        </row>
        <row r="118">
          <cell r="C118" t="str">
            <v>HERI SEPDIANI</v>
          </cell>
          <cell r="D118" t="str">
            <v>AWAK II</v>
          </cell>
          <cell r="E118">
            <v>21</v>
          </cell>
        </row>
        <row r="119">
          <cell r="C119" t="str">
            <v>IMRAN HARUN</v>
          </cell>
          <cell r="D119" t="str">
            <v>AWAK II</v>
          </cell>
          <cell r="E119">
            <v>21</v>
          </cell>
        </row>
        <row r="120">
          <cell r="C120" t="str">
            <v>MAWARDI</v>
          </cell>
          <cell r="D120" t="str">
            <v>AWAK II</v>
          </cell>
          <cell r="E120">
            <v>24</v>
          </cell>
        </row>
        <row r="121">
          <cell r="C121" t="str">
            <v>MOHTAR</v>
          </cell>
          <cell r="D121" t="str">
            <v>AWAK II</v>
          </cell>
          <cell r="E121">
            <v>20</v>
          </cell>
        </row>
        <row r="122">
          <cell r="C122" t="str">
            <v>RICKY</v>
          </cell>
          <cell r="D122" t="str">
            <v>AWAK II</v>
          </cell>
          <cell r="E122">
            <v>22</v>
          </cell>
        </row>
        <row r="123">
          <cell r="C123" t="str">
            <v>SUBHAN</v>
          </cell>
          <cell r="D123" t="str">
            <v>AWAK II</v>
          </cell>
          <cell r="E123">
            <v>22</v>
          </cell>
        </row>
        <row r="124">
          <cell r="C124" t="str">
            <v>SUNARDI</v>
          </cell>
          <cell r="D124" t="str">
            <v>AWAK II</v>
          </cell>
          <cell r="E124">
            <v>20</v>
          </cell>
        </row>
        <row r="125">
          <cell r="C125" t="str">
            <v>SUPARMAN</v>
          </cell>
          <cell r="D125" t="str">
            <v>AWAK II</v>
          </cell>
          <cell r="E125">
            <v>26</v>
          </cell>
        </row>
        <row r="126">
          <cell r="C126" t="str">
            <v>TATET PRAKOSO</v>
          </cell>
          <cell r="D126" t="str">
            <v>AWAK II</v>
          </cell>
          <cell r="E126">
            <v>21</v>
          </cell>
        </row>
        <row r="127">
          <cell r="C127" t="str">
            <v>THALIB DEDI</v>
          </cell>
          <cell r="D127" t="str">
            <v>AWAK II</v>
          </cell>
          <cell r="E127">
            <v>19</v>
          </cell>
        </row>
        <row r="128">
          <cell r="C128" t="str">
            <v>ZAILANI</v>
          </cell>
          <cell r="D128" t="str">
            <v>AWAK II</v>
          </cell>
          <cell r="E128">
            <v>21</v>
          </cell>
        </row>
        <row r="129">
          <cell r="C129" t="str">
            <v>ISWAN TARMIJI</v>
          </cell>
          <cell r="D129" t="str">
            <v>AWAK II</v>
          </cell>
          <cell r="E129">
            <v>22</v>
          </cell>
        </row>
        <row r="130">
          <cell r="C130" t="str">
            <v>AGUNG PRATAMA</v>
          </cell>
          <cell r="D130" t="str">
            <v>AWAK II</v>
          </cell>
          <cell r="E130">
            <v>20</v>
          </cell>
        </row>
        <row r="131">
          <cell r="C131" t="str">
            <v>ASMARADI</v>
          </cell>
          <cell r="D131" t="str">
            <v>AWAK II</v>
          </cell>
          <cell r="E131">
            <v>21</v>
          </cell>
        </row>
        <row r="132">
          <cell r="C132" t="str">
            <v>FARDI</v>
          </cell>
          <cell r="D132" t="str">
            <v>AWAK II</v>
          </cell>
          <cell r="E132">
            <v>23</v>
          </cell>
        </row>
        <row r="133">
          <cell r="C133" t="str">
            <v>FIQRI FADILLAH</v>
          </cell>
          <cell r="D133" t="str">
            <v>AWAK II</v>
          </cell>
          <cell r="E133">
            <v>21</v>
          </cell>
        </row>
        <row r="134">
          <cell r="C134" t="str">
            <v>HERIYANSYAH</v>
          </cell>
          <cell r="D134" t="str">
            <v>AWAK II</v>
          </cell>
          <cell r="E134">
            <v>23</v>
          </cell>
        </row>
        <row r="135">
          <cell r="C135" t="str">
            <v>MEIDIANTO</v>
          </cell>
          <cell r="D135" t="str">
            <v>AWAK II</v>
          </cell>
          <cell r="E135">
            <v>8</v>
          </cell>
        </row>
        <row r="136">
          <cell r="C136" t="str">
            <v>OKI APRIYANTO</v>
          </cell>
          <cell r="D136" t="str">
            <v>AWAK II</v>
          </cell>
          <cell r="E136">
            <v>22</v>
          </cell>
        </row>
        <row r="137">
          <cell r="C137" t="str">
            <v>INDRA SETIAWAN</v>
          </cell>
          <cell r="D137" t="str">
            <v>AWAK II</v>
          </cell>
          <cell r="E137">
            <v>22</v>
          </cell>
        </row>
        <row r="138">
          <cell r="C138" t="str">
            <v>RUDI</v>
          </cell>
          <cell r="D138" t="str">
            <v>AWAK II</v>
          </cell>
          <cell r="E138">
            <v>24</v>
          </cell>
        </row>
        <row r="139">
          <cell r="C139" t="str">
            <v>SYAMSUL</v>
          </cell>
          <cell r="D139" t="str">
            <v>AWAK II</v>
          </cell>
          <cell r="E139">
            <v>21</v>
          </cell>
        </row>
        <row r="140">
          <cell r="C140" t="str">
            <v>FAHMI SUHERMAN</v>
          </cell>
          <cell r="D140" t="str">
            <v>AWAK II</v>
          </cell>
          <cell r="E140">
            <v>20</v>
          </cell>
        </row>
        <row r="141">
          <cell r="C141" t="str">
            <v>ANDI RAHMAN</v>
          </cell>
          <cell r="D141" t="str">
            <v>AWAK II</v>
          </cell>
          <cell r="E141">
            <v>21</v>
          </cell>
        </row>
        <row r="142">
          <cell r="C142" t="str">
            <v>TRIPRABOWO</v>
          </cell>
          <cell r="D142" t="str">
            <v>AWAK II</v>
          </cell>
          <cell r="E142">
            <v>22</v>
          </cell>
        </row>
        <row r="143">
          <cell r="C143" t="str">
            <v>HAMDANI</v>
          </cell>
          <cell r="D143" t="str">
            <v>AWAK II</v>
          </cell>
          <cell r="E143">
            <v>21</v>
          </cell>
        </row>
        <row r="144">
          <cell r="C144" t="str">
            <v>SYAHRANI</v>
          </cell>
          <cell r="D144" t="str">
            <v>AWAK II</v>
          </cell>
          <cell r="E144">
            <v>24</v>
          </cell>
        </row>
        <row r="145">
          <cell r="C145" t="str">
            <v>SETIYO WARDONO</v>
          </cell>
          <cell r="D145" t="str">
            <v>AWAK II</v>
          </cell>
          <cell r="E145">
            <v>21</v>
          </cell>
        </row>
        <row r="146">
          <cell r="C146" t="str">
            <v>MAS'UD</v>
          </cell>
          <cell r="D146" t="str">
            <v>AWAK II</v>
          </cell>
          <cell r="E146">
            <v>22</v>
          </cell>
        </row>
        <row r="147">
          <cell r="C147" t="str">
            <v>TRI HASTONO</v>
          </cell>
          <cell r="D147" t="str">
            <v>AWAK II</v>
          </cell>
          <cell r="E147">
            <v>21</v>
          </cell>
        </row>
        <row r="148">
          <cell r="C148" t="str">
            <v>SAID HASAN</v>
          </cell>
          <cell r="D148" t="str">
            <v>AWAK II</v>
          </cell>
          <cell r="E148">
            <v>21</v>
          </cell>
        </row>
        <row r="149">
          <cell r="C149" t="str">
            <v>MUKTI HARDIYANTO</v>
          </cell>
          <cell r="D149" t="str">
            <v>AWAK II</v>
          </cell>
          <cell r="E149">
            <v>22</v>
          </cell>
        </row>
        <row r="150">
          <cell r="C150" t="str">
            <v>TOTOK ANDRIANTO</v>
          </cell>
          <cell r="D150" t="str">
            <v>AWAK II</v>
          </cell>
          <cell r="E150">
            <v>21</v>
          </cell>
        </row>
        <row r="151">
          <cell r="C151" t="str">
            <v>MUSLIMIN AZHARI</v>
          </cell>
          <cell r="D151" t="str">
            <v>AWAK II</v>
          </cell>
          <cell r="E151">
            <v>23</v>
          </cell>
        </row>
        <row r="152">
          <cell r="C152" t="str">
            <v>MUSA</v>
          </cell>
          <cell r="D152" t="str">
            <v>AWAK II</v>
          </cell>
          <cell r="E152">
            <v>21</v>
          </cell>
        </row>
        <row r="153">
          <cell r="C153" t="str">
            <v>RANDY ANWAR</v>
          </cell>
          <cell r="D153" t="str">
            <v>AWAK II</v>
          </cell>
          <cell r="E153">
            <v>23</v>
          </cell>
        </row>
        <row r="154">
          <cell r="C154" t="str">
            <v>RIDWAN</v>
          </cell>
          <cell r="D154" t="str">
            <v>AWAK II</v>
          </cell>
          <cell r="E154">
            <v>19</v>
          </cell>
        </row>
        <row r="155">
          <cell r="C155" t="str">
            <v>IWAN KURNIAWAN</v>
          </cell>
          <cell r="D155" t="str">
            <v>AWAK II</v>
          </cell>
          <cell r="E155">
            <v>26</v>
          </cell>
        </row>
        <row r="156">
          <cell r="C156" t="str">
            <v>TRIYADI</v>
          </cell>
          <cell r="D156" t="str">
            <v>AWAK II</v>
          </cell>
          <cell r="E156">
            <v>20</v>
          </cell>
        </row>
        <row r="157">
          <cell r="C157" t="str">
            <v>DEDY SUANDY</v>
          </cell>
          <cell r="D157" t="str">
            <v>AWAK II</v>
          </cell>
          <cell r="E157">
            <v>21</v>
          </cell>
        </row>
        <row r="158">
          <cell r="C158" t="str">
            <v>ACIS ANWAR</v>
          </cell>
          <cell r="D158" t="str">
            <v>AWAK II</v>
          </cell>
          <cell r="E158">
            <v>21</v>
          </cell>
        </row>
        <row r="159">
          <cell r="C159" t="str">
            <v>HERY GUNAWAN</v>
          </cell>
          <cell r="D159" t="str">
            <v>AWAK II</v>
          </cell>
          <cell r="E159">
            <v>25</v>
          </cell>
        </row>
        <row r="160">
          <cell r="C160" t="str">
            <v>AHMAD ALBAR</v>
          </cell>
          <cell r="D160" t="str">
            <v>AWAK II</v>
          </cell>
          <cell r="E160">
            <v>23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AMT - Alt 1"/>
      <sheetName val="Daftar UMK - 2016 "/>
      <sheetName val="P.Baii"/>
      <sheetName val="Pangkalbalam"/>
    </sheetNames>
    <sheetDataSet>
      <sheetData sheetId="0" refreshError="1"/>
      <sheetData sheetId="1" refreshError="1">
        <row r="1262">
          <cell r="E1262" t="str">
            <v>Fadli Aris Munandar dg Siame</v>
          </cell>
        </row>
        <row r="2756">
          <cell r="E2756" t="str">
            <v>Andi Firmanto</v>
          </cell>
          <cell r="F2756" t="str">
            <v>Pws. Utama Operasi</v>
          </cell>
          <cell r="G2756" t="str">
            <v>Supporting</v>
          </cell>
          <cell r="H2756">
            <v>20</v>
          </cell>
          <cell r="I2756">
            <v>2001350</v>
          </cell>
          <cell r="J2756">
            <v>400000</v>
          </cell>
          <cell r="K2756">
            <v>2401350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30000</v>
          </cell>
          <cell r="Q2756">
            <v>0</v>
          </cell>
          <cell r="R2756">
            <v>600000</v>
          </cell>
          <cell r="S2756">
            <v>500000</v>
          </cell>
          <cell r="T2756">
            <v>1700000</v>
          </cell>
          <cell r="U2756">
            <v>4101350</v>
          </cell>
          <cell r="V2756">
            <v>1815000</v>
          </cell>
          <cell r="W2756">
            <v>3604121.3872832367</v>
          </cell>
          <cell r="X2756">
            <v>2373559.25</v>
          </cell>
          <cell r="Y2756">
            <v>400000</v>
          </cell>
          <cell r="Z2756">
            <v>2773559.25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30000</v>
          </cell>
          <cell r="AF2756">
            <v>0</v>
          </cell>
          <cell r="AG2756">
            <v>600000</v>
          </cell>
          <cell r="AH2756">
            <v>500000</v>
          </cell>
          <cell r="AI2756">
            <v>1700000</v>
          </cell>
          <cell r="AJ2756">
            <v>4473559.25</v>
          </cell>
          <cell r="AK2756">
            <v>9.0752861862557446E-2</v>
          </cell>
          <cell r="AL2756">
            <v>0.24123434515399048</v>
          </cell>
          <cell r="AM2756">
            <v>1116627.75</v>
          </cell>
        </row>
        <row r="2757">
          <cell r="E2757" t="str">
            <v>Ade Komara</v>
          </cell>
          <cell r="F2757" t="str">
            <v>Pws. Quality</v>
          </cell>
          <cell r="G2757" t="str">
            <v>Supporting</v>
          </cell>
          <cell r="H2757">
            <v>20</v>
          </cell>
          <cell r="I2757">
            <v>1738500</v>
          </cell>
          <cell r="J2757">
            <v>540000</v>
          </cell>
          <cell r="K2757">
            <v>2278500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45000</v>
          </cell>
          <cell r="Q2757">
            <v>0</v>
          </cell>
          <cell r="R2757">
            <v>629427.0381502891</v>
          </cell>
          <cell r="S2757">
            <v>250000</v>
          </cell>
          <cell r="T2757">
            <v>1779427.0381502891</v>
          </cell>
          <cell r="U2757">
            <v>4057927.0381502891</v>
          </cell>
          <cell r="V2757">
            <v>1815000</v>
          </cell>
          <cell r="W2757">
            <v>3604121.3872832367</v>
          </cell>
          <cell r="X2757">
            <v>2091667.5</v>
          </cell>
          <cell r="Y2757">
            <v>540000</v>
          </cell>
          <cell r="Z2757">
            <v>2631667.5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45000</v>
          </cell>
          <cell r="AF2757">
            <v>0</v>
          </cell>
          <cell r="AG2757">
            <v>629427.0381502891</v>
          </cell>
          <cell r="AH2757">
            <v>250000</v>
          </cell>
          <cell r="AI2757">
            <v>1779427.0381502891</v>
          </cell>
          <cell r="AJ2757">
            <v>4411094.5381502891</v>
          </cell>
          <cell r="AK2757">
            <v>8.7031505662798492E-2</v>
          </cell>
          <cell r="AL2757">
            <v>0.22390287788706903</v>
          </cell>
          <cell r="AM2757">
            <v>1059502.5</v>
          </cell>
        </row>
        <row r="2758">
          <cell r="E2758" t="str">
            <v>Agun Gunawan</v>
          </cell>
          <cell r="F2758" t="str">
            <v>Dispatcher</v>
          </cell>
          <cell r="G2758" t="str">
            <v>Supporting</v>
          </cell>
          <cell r="H2758">
            <v>20</v>
          </cell>
          <cell r="I2758">
            <v>1160000</v>
          </cell>
          <cell r="J2758">
            <v>400000</v>
          </cell>
          <cell r="K2758">
            <v>1560000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10000</v>
          </cell>
          <cell r="Q2758">
            <v>0</v>
          </cell>
          <cell r="R2758">
            <v>500000</v>
          </cell>
          <cell r="S2758">
            <v>100000</v>
          </cell>
          <cell r="T2758">
            <v>800000</v>
          </cell>
          <cell r="U2758">
            <v>2360000</v>
          </cell>
          <cell r="V2758">
            <v>1815000</v>
          </cell>
          <cell r="W2758">
            <v>3604121.3872832367</v>
          </cell>
          <cell r="X2758">
            <v>1415000</v>
          </cell>
          <cell r="Y2758">
            <v>400000</v>
          </cell>
          <cell r="Z2758">
            <v>1815000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10000</v>
          </cell>
          <cell r="AF2758">
            <v>0</v>
          </cell>
          <cell r="AG2758">
            <v>500000</v>
          </cell>
          <cell r="AH2758">
            <v>100000</v>
          </cell>
          <cell r="AI2758">
            <v>800000</v>
          </cell>
          <cell r="AJ2758">
            <v>2615000</v>
          </cell>
          <cell r="AK2758">
            <v>0.10805084745762712</v>
          </cell>
          <cell r="AL2758">
            <v>-0.2744417518159204</v>
          </cell>
          <cell r="AM2758">
            <v>765000</v>
          </cell>
        </row>
        <row r="2759">
          <cell r="E2759" t="str">
            <v>AYU WULANDARI</v>
          </cell>
          <cell r="F2759" t="str">
            <v>Keuangan</v>
          </cell>
          <cell r="G2759" t="str">
            <v>Supporting</v>
          </cell>
          <cell r="H2759">
            <v>20</v>
          </cell>
          <cell r="I2759">
            <v>1147187.5</v>
          </cell>
          <cell r="J2759">
            <v>500000</v>
          </cell>
          <cell r="K2759">
            <v>1647187.5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15000</v>
          </cell>
          <cell r="Q2759">
            <v>0</v>
          </cell>
          <cell r="R2759">
            <v>500000</v>
          </cell>
          <cell r="S2759">
            <v>250000</v>
          </cell>
          <cell r="T2759">
            <v>1050000</v>
          </cell>
          <cell r="U2759">
            <v>2697187.5</v>
          </cell>
          <cell r="V2759">
            <v>1815000</v>
          </cell>
          <cell r="W2759">
            <v>3604121.3872832367</v>
          </cell>
          <cell r="X2759">
            <v>1405750</v>
          </cell>
          <cell r="Y2759">
            <v>500000</v>
          </cell>
          <cell r="Z2759">
            <v>1905750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15000</v>
          </cell>
          <cell r="AF2759">
            <v>0</v>
          </cell>
          <cell r="AG2759">
            <v>500000</v>
          </cell>
          <cell r="AH2759">
            <v>250000</v>
          </cell>
          <cell r="AI2759">
            <v>1050000</v>
          </cell>
          <cell r="AJ2759">
            <v>2955750</v>
          </cell>
          <cell r="AK2759">
            <v>9.5863746958637475E-2</v>
          </cell>
          <cell r="AL2759">
            <v>-0.17989721144547099</v>
          </cell>
          <cell r="AM2759">
            <v>775687.5</v>
          </cell>
        </row>
        <row r="2760">
          <cell r="E2760" t="str">
            <v>Bambang Sumarsodo</v>
          </cell>
          <cell r="F2760" t="str">
            <v>Pws. Utama Ops.</v>
          </cell>
          <cell r="G2760" t="str">
            <v>Supporting</v>
          </cell>
          <cell r="H2760">
            <v>20</v>
          </cell>
          <cell r="I2760">
            <v>1220937.5</v>
          </cell>
          <cell r="J2760">
            <v>400000</v>
          </cell>
          <cell r="K2760">
            <v>1620937.5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25000</v>
          </cell>
          <cell r="Q2760">
            <v>0</v>
          </cell>
          <cell r="R2760">
            <v>650000</v>
          </cell>
          <cell r="S2760">
            <v>500000</v>
          </cell>
          <cell r="T2760">
            <v>1650000</v>
          </cell>
          <cell r="U2760">
            <v>3270937.5</v>
          </cell>
          <cell r="V2760">
            <v>1815000</v>
          </cell>
          <cell r="W2760">
            <v>3604121.3872832367</v>
          </cell>
          <cell r="X2760">
            <v>1505750</v>
          </cell>
          <cell r="Y2760">
            <v>400000</v>
          </cell>
          <cell r="Z2760">
            <v>1905750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25000</v>
          </cell>
          <cell r="AF2760">
            <v>0</v>
          </cell>
          <cell r="AG2760">
            <v>650000</v>
          </cell>
          <cell r="AH2760">
            <v>500000</v>
          </cell>
          <cell r="AI2760">
            <v>1650000</v>
          </cell>
          <cell r="AJ2760">
            <v>3555750</v>
          </cell>
          <cell r="AK2760">
            <v>8.7073660074519915E-2</v>
          </cell>
          <cell r="AL2760">
            <v>-1.3421131556198432E-2</v>
          </cell>
          <cell r="AM2760">
            <v>854437.5</v>
          </cell>
        </row>
        <row r="2761">
          <cell r="E2761" t="str">
            <v>DEDI DWI HARYANTO</v>
          </cell>
          <cell r="F2761" t="str">
            <v>Petugas Segel</v>
          </cell>
          <cell r="G2761" t="str">
            <v>Supporting</v>
          </cell>
          <cell r="H2761">
            <v>20</v>
          </cell>
          <cell r="I2761">
            <v>1203750</v>
          </cell>
          <cell r="J2761">
            <v>356250</v>
          </cell>
          <cell r="K2761">
            <v>1560000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15000</v>
          </cell>
          <cell r="Q2761">
            <v>0</v>
          </cell>
          <cell r="R2761">
            <v>525453.00346820813</v>
          </cell>
          <cell r="S2761">
            <v>100000</v>
          </cell>
          <cell r="T2761">
            <v>925453.00346820813</v>
          </cell>
          <cell r="U2761">
            <v>2485453.003468208</v>
          </cell>
          <cell r="V2761">
            <v>1815000</v>
          </cell>
          <cell r="W2761">
            <v>3604121.3872832367</v>
          </cell>
          <cell r="X2761">
            <v>1458750</v>
          </cell>
          <cell r="Y2761">
            <v>356250</v>
          </cell>
          <cell r="Z2761">
            <v>1815000</v>
          </cell>
          <cell r="AA2761">
            <v>0</v>
          </cell>
          <cell r="AB2761">
            <v>0</v>
          </cell>
          <cell r="AC2761">
            <v>0</v>
          </cell>
          <cell r="AD2761">
            <v>0</v>
          </cell>
          <cell r="AE2761">
            <v>15000</v>
          </cell>
          <cell r="AF2761">
            <v>0</v>
          </cell>
          <cell r="AG2761">
            <v>525453.00346820813</v>
          </cell>
          <cell r="AH2761">
            <v>100000</v>
          </cell>
          <cell r="AI2761">
            <v>925453.00346820813</v>
          </cell>
          <cell r="AJ2761">
            <v>2740453.003468208</v>
          </cell>
          <cell r="AK2761">
            <v>0.10259699123023944</v>
          </cell>
          <cell r="AL2761">
            <v>-0.23963354476971607</v>
          </cell>
          <cell r="AM2761">
            <v>765000</v>
          </cell>
        </row>
        <row r="2762">
          <cell r="E2762" t="str">
            <v>Didit Mayandi</v>
          </cell>
          <cell r="F2762" t="str">
            <v>Korlap</v>
          </cell>
          <cell r="G2762" t="str">
            <v>Supporting</v>
          </cell>
          <cell r="H2762">
            <v>20</v>
          </cell>
          <cell r="I2762">
            <v>1160000</v>
          </cell>
          <cell r="J2762">
            <v>400000</v>
          </cell>
          <cell r="K2762">
            <v>1560000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10000</v>
          </cell>
          <cell r="Q2762">
            <v>0</v>
          </cell>
          <cell r="R2762">
            <v>525453.00346820813</v>
          </cell>
          <cell r="S2762">
            <v>250000</v>
          </cell>
          <cell r="T2762">
            <v>975453.00346820813</v>
          </cell>
          <cell r="U2762">
            <v>2535453.003468208</v>
          </cell>
          <cell r="V2762">
            <v>1815000</v>
          </cell>
          <cell r="W2762">
            <v>3604121.3872832367</v>
          </cell>
          <cell r="X2762">
            <v>1415000</v>
          </cell>
          <cell r="Y2762">
            <v>400000</v>
          </cell>
          <cell r="Z2762">
            <v>1815000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10000</v>
          </cell>
          <cell r="AF2762">
            <v>0</v>
          </cell>
          <cell r="AG2762">
            <v>525453.00346820813</v>
          </cell>
          <cell r="AH2762">
            <v>250000</v>
          </cell>
          <cell r="AI2762">
            <v>975453.00346820813</v>
          </cell>
          <cell r="AJ2762">
            <v>2790453.003468208</v>
          </cell>
          <cell r="AK2762">
            <v>0.1005737434893052</v>
          </cell>
          <cell r="AL2762">
            <v>-0.2257605381122767</v>
          </cell>
          <cell r="AM2762">
            <v>765000</v>
          </cell>
        </row>
        <row r="2763">
          <cell r="E2763" t="str">
            <v>EVA SURIANI</v>
          </cell>
          <cell r="F2763" t="str">
            <v>Adm. Qcs</v>
          </cell>
          <cell r="G2763" t="str">
            <v>Supporting</v>
          </cell>
          <cell r="H2763">
            <v>20</v>
          </cell>
          <cell r="I2763">
            <v>1460000</v>
          </cell>
          <cell r="J2763">
            <v>100000</v>
          </cell>
          <cell r="K2763">
            <v>1560000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10000</v>
          </cell>
          <cell r="Q2763">
            <v>0</v>
          </cell>
          <cell r="R2763">
            <v>497726.59421965323</v>
          </cell>
          <cell r="S2763">
            <v>100000</v>
          </cell>
          <cell r="T2763">
            <v>797726.59421965317</v>
          </cell>
          <cell r="U2763">
            <v>2357726.5942196529</v>
          </cell>
          <cell r="V2763">
            <v>1815000</v>
          </cell>
          <cell r="W2763">
            <v>3604121.3872832367</v>
          </cell>
          <cell r="X2763">
            <v>1715000</v>
          </cell>
          <cell r="Y2763">
            <v>100000</v>
          </cell>
          <cell r="Z2763">
            <v>1815000</v>
          </cell>
          <cell r="AA2763">
            <v>0</v>
          </cell>
          <cell r="AB2763">
            <v>0</v>
          </cell>
          <cell r="AC2763">
            <v>0</v>
          </cell>
          <cell r="AD2763">
            <v>0</v>
          </cell>
          <cell r="AE2763">
            <v>10000</v>
          </cell>
          <cell r="AF2763">
            <v>0</v>
          </cell>
          <cell r="AG2763">
            <v>497726.59421965323</v>
          </cell>
          <cell r="AH2763">
            <v>100000</v>
          </cell>
          <cell r="AI2763">
            <v>797726.59421965317</v>
          </cell>
          <cell r="AJ2763">
            <v>2612726.5942196529</v>
          </cell>
          <cell r="AK2763">
            <v>0.10815503401674038</v>
          </cell>
          <cell r="AL2763">
            <v>-0.27507253128643672</v>
          </cell>
          <cell r="AM2763">
            <v>765000</v>
          </cell>
        </row>
        <row r="2764">
          <cell r="E2764" t="str">
            <v>Hozima Tarie</v>
          </cell>
          <cell r="F2764" t="str">
            <v>Adm &amp; Hrd</v>
          </cell>
          <cell r="G2764" t="str">
            <v>Supporting</v>
          </cell>
          <cell r="H2764">
            <v>20</v>
          </cell>
          <cell r="I2764">
            <v>1460000</v>
          </cell>
          <cell r="J2764">
            <v>100000</v>
          </cell>
          <cell r="K2764">
            <v>1560000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10000</v>
          </cell>
          <cell r="Q2764">
            <v>0</v>
          </cell>
          <cell r="R2764">
            <v>497726.59421965323</v>
          </cell>
          <cell r="S2764">
            <v>250000</v>
          </cell>
          <cell r="T2764">
            <v>947726.59421965317</v>
          </cell>
          <cell r="U2764">
            <v>2507726.5942196529</v>
          </cell>
          <cell r="V2764">
            <v>1815000</v>
          </cell>
          <cell r="W2764">
            <v>3604121.3872832367</v>
          </cell>
          <cell r="X2764">
            <v>1715000</v>
          </cell>
          <cell r="Y2764">
            <v>100000</v>
          </cell>
          <cell r="Z2764">
            <v>1815000</v>
          </cell>
          <cell r="AA2764">
            <v>0</v>
          </cell>
          <cell r="AB2764">
            <v>0</v>
          </cell>
          <cell r="AC2764">
            <v>0</v>
          </cell>
          <cell r="AD2764">
            <v>0</v>
          </cell>
          <cell r="AE2764">
            <v>10000</v>
          </cell>
          <cell r="AF2764">
            <v>0</v>
          </cell>
          <cell r="AG2764">
            <v>497726.59421965323</v>
          </cell>
          <cell r="AH2764">
            <v>250000</v>
          </cell>
          <cell r="AI2764">
            <v>947726.59421965317</v>
          </cell>
          <cell r="AJ2764">
            <v>2762726.5942196529</v>
          </cell>
          <cell r="AK2764">
            <v>0.10168572626209683</v>
          </cell>
          <cell r="AL2764">
            <v>-0.23345351131411857</v>
          </cell>
          <cell r="AM2764">
            <v>765000</v>
          </cell>
        </row>
        <row r="2765">
          <cell r="E2765" t="str">
            <v>Juanda</v>
          </cell>
          <cell r="F2765" t="str">
            <v>Petugas Segel</v>
          </cell>
          <cell r="G2765" t="str">
            <v>Supporting</v>
          </cell>
          <cell r="H2765">
            <v>20</v>
          </cell>
          <cell r="I2765">
            <v>1203750</v>
          </cell>
          <cell r="J2765">
            <v>356250</v>
          </cell>
          <cell r="K2765">
            <v>1560000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15000</v>
          </cell>
          <cell r="Q2765">
            <v>0</v>
          </cell>
          <cell r="R2765">
            <v>500000</v>
          </cell>
          <cell r="S2765">
            <v>100000</v>
          </cell>
          <cell r="T2765">
            <v>900000</v>
          </cell>
          <cell r="U2765">
            <v>2460000</v>
          </cell>
          <cell r="V2765">
            <v>1815000</v>
          </cell>
          <cell r="W2765">
            <v>3604121.3872832367</v>
          </cell>
          <cell r="X2765">
            <v>1458750</v>
          </cell>
          <cell r="Y2765">
            <v>356250</v>
          </cell>
          <cell r="Z2765">
            <v>1815000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15000</v>
          </cell>
          <cell r="AF2765">
            <v>0</v>
          </cell>
          <cell r="AG2765">
            <v>500000</v>
          </cell>
          <cell r="AH2765">
            <v>100000</v>
          </cell>
          <cell r="AI2765">
            <v>900000</v>
          </cell>
          <cell r="AJ2765">
            <v>2715000</v>
          </cell>
          <cell r="AK2765">
            <v>0.10365853658536585</v>
          </cell>
          <cell r="AL2765">
            <v>-0.24669573850104162</v>
          </cell>
          <cell r="AM2765">
            <v>765000</v>
          </cell>
        </row>
        <row r="2766">
          <cell r="E2766" t="str">
            <v>KUSUMA NOPRA DENI</v>
          </cell>
          <cell r="F2766" t="str">
            <v>Staff It</v>
          </cell>
          <cell r="G2766" t="str">
            <v>Supporting</v>
          </cell>
          <cell r="H2766">
            <v>20</v>
          </cell>
          <cell r="I2766">
            <v>1160000</v>
          </cell>
          <cell r="J2766">
            <v>400000</v>
          </cell>
          <cell r="K2766">
            <v>1560000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10000</v>
          </cell>
          <cell r="Q2766">
            <v>0</v>
          </cell>
          <cell r="R2766">
            <v>500000</v>
          </cell>
          <cell r="S2766">
            <v>100000</v>
          </cell>
          <cell r="T2766">
            <v>800000</v>
          </cell>
          <cell r="U2766">
            <v>2360000</v>
          </cell>
          <cell r="V2766">
            <v>1815000</v>
          </cell>
          <cell r="W2766">
            <v>3604121.3872832367</v>
          </cell>
          <cell r="X2766">
            <v>1415000</v>
          </cell>
          <cell r="Y2766">
            <v>400000</v>
          </cell>
          <cell r="Z2766">
            <v>1815000</v>
          </cell>
          <cell r="AA2766">
            <v>0</v>
          </cell>
          <cell r="AB2766">
            <v>0</v>
          </cell>
          <cell r="AC2766">
            <v>0</v>
          </cell>
          <cell r="AD2766">
            <v>0</v>
          </cell>
          <cell r="AE2766">
            <v>10000</v>
          </cell>
          <cell r="AF2766">
            <v>0</v>
          </cell>
          <cell r="AG2766">
            <v>500000</v>
          </cell>
          <cell r="AH2766">
            <v>100000</v>
          </cell>
          <cell r="AI2766">
            <v>800000</v>
          </cell>
          <cell r="AJ2766">
            <v>2615000</v>
          </cell>
          <cell r="AK2766">
            <v>0.10805084745762712</v>
          </cell>
          <cell r="AL2766">
            <v>-0.2744417518159204</v>
          </cell>
          <cell r="AM2766">
            <v>765000</v>
          </cell>
        </row>
        <row r="2767">
          <cell r="E2767" t="str">
            <v>MAULANA INDHAM</v>
          </cell>
          <cell r="F2767" t="str">
            <v>Dispatcher</v>
          </cell>
          <cell r="G2767" t="str">
            <v>Supporting</v>
          </cell>
          <cell r="H2767">
            <v>20</v>
          </cell>
          <cell r="I2767">
            <v>1160000</v>
          </cell>
          <cell r="J2767">
            <v>400000</v>
          </cell>
          <cell r="K2767">
            <v>1560000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10000</v>
          </cell>
          <cell r="Q2767">
            <v>0</v>
          </cell>
          <cell r="R2767">
            <v>500000</v>
          </cell>
          <cell r="S2767">
            <v>100000</v>
          </cell>
          <cell r="T2767">
            <v>800000</v>
          </cell>
          <cell r="U2767">
            <v>2360000</v>
          </cell>
          <cell r="V2767">
            <v>1815000</v>
          </cell>
          <cell r="W2767">
            <v>3604121.3872832367</v>
          </cell>
          <cell r="X2767">
            <v>1415000</v>
          </cell>
          <cell r="Y2767">
            <v>400000</v>
          </cell>
          <cell r="Z2767">
            <v>1815000</v>
          </cell>
          <cell r="AA2767">
            <v>0</v>
          </cell>
          <cell r="AB2767">
            <v>0</v>
          </cell>
          <cell r="AC2767">
            <v>0</v>
          </cell>
          <cell r="AD2767">
            <v>0</v>
          </cell>
          <cell r="AE2767">
            <v>10000</v>
          </cell>
          <cell r="AF2767">
            <v>0</v>
          </cell>
          <cell r="AG2767">
            <v>500000</v>
          </cell>
          <cell r="AH2767">
            <v>100000</v>
          </cell>
          <cell r="AI2767">
            <v>800000</v>
          </cell>
          <cell r="AJ2767">
            <v>2615000</v>
          </cell>
          <cell r="AK2767">
            <v>0.10805084745762712</v>
          </cell>
          <cell r="AL2767">
            <v>-0.2744417518159204</v>
          </cell>
          <cell r="AM2767">
            <v>765000</v>
          </cell>
        </row>
        <row r="2768">
          <cell r="E2768" t="str">
            <v>NATANAEL.S</v>
          </cell>
          <cell r="F2768" t="str">
            <v xml:space="preserve"> Ass.Ho Sintang </v>
          </cell>
          <cell r="G2768" t="str">
            <v>Supporting</v>
          </cell>
          <cell r="H2768">
            <v>20</v>
          </cell>
          <cell r="I2768">
            <v>1548043.6</v>
          </cell>
          <cell r="J2768">
            <v>800000</v>
          </cell>
          <cell r="K2768">
            <v>2348043.6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40000</v>
          </cell>
          <cell r="Q2768">
            <v>0</v>
          </cell>
          <cell r="R2768">
            <v>700000</v>
          </cell>
          <cell r="S2768">
            <v>100000</v>
          </cell>
          <cell r="T2768">
            <v>1600000</v>
          </cell>
          <cell r="U2768">
            <v>3948043.6</v>
          </cell>
          <cell r="V2768">
            <v>1815000</v>
          </cell>
          <cell r="W2768">
            <v>3604121.3872832367</v>
          </cell>
          <cell r="X2768">
            <v>1911990.3580000005</v>
          </cell>
          <cell r="Y2768">
            <v>800000</v>
          </cell>
          <cell r="Z2768">
            <v>2711990.3580000005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40000</v>
          </cell>
          <cell r="AF2768">
            <v>0</v>
          </cell>
          <cell r="AG2768">
            <v>700000</v>
          </cell>
          <cell r="AH2768">
            <v>100000</v>
          </cell>
          <cell r="AI2768">
            <v>1600000</v>
          </cell>
          <cell r="AJ2768">
            <v>4311990.3580000009</v>
          </cell>
          <cell r="AK2768">
            <v>9.218407770370135E-2</v>
          </cell>
          <cell r="AL2768">
            <v>0.19640541886696863</v>
          </cell>
          <cell r="AM2768">
            <v>1091840.2740000025</v>
          </cell>
        </row>
        <row r="2769">
          <cell r="E2769" t="str">
            <v>RIKI</v>
          </cell>
          <cell r="F2769" t="str">
            <v xml:space="preserve"> Ass.Ho Pontianak </v>
          </cell>
          <cell r="G2769" t="str">
            <v>Supporting</v>
          </cell>
          <cell r="H2769">
            <v>20</v>
          </cell>
          <cell r="I2769">
            <v>1548043.6</v>
          </cell>
          <cell r="J2769">
            <v>800000</v>
          </cell>
          <cell r="K2769">
            <v>2348043.6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40000</v>
          </cell>
          <cell r="Q2769">
            <v>0</v>
          </cell>
          <cell r="R2769">
            <v>700000</v>
          </cell>
          <cell r="S2769">
            <v>100000</v>
          </cell>
          <cell r="T2769">
            <v>1600000</v>
          </cell>
          <cell r="U2769">
            <v>3948043.6</v>
          </cell>
          <cell r="V2769">
            <v>1815000</v>
          </cell>
          <cell r="W2769">
            <v>3604121.3872832367</v>
          </cell>
          <cell r="X2769">
            <v>1911990.3580000005</v>
          </cell>
          <cell r="Y2769">
            <v>800000</v>
          </cell>
          <cell r="Z2769">
            <v>2711990.3580000005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40000</v>
          </cell>
          <cell r="AF2769">
            <v>0</v>
          </cell>
          <cell r="AG2769">
            <v>700000</v>
          </cell>
          <cell r="AH2769">
            <v>100000</v>
          </cell>
          <cell r="AI2769">
            <v>1600000</v>
          </cell>
          <cell r="AJ2769">
            <v>4311990.3580000009</v>
          </cell>
          <cell r="AK2769">
            <v>9.218407770370135E-2</v>
          </cell>
          <cell r="AL2769">
            <v>0.19640541886696863</v>
          </cell>
          <cell r="AM2769">
            <v>1091840.2740000025</v>
          </cell>
        </row>
        <row r="2770">
          <cell r="E2770" t="str">
            <v>SYAHRI</v>
          </cell>
          <cell r="F2770" t="str">
            <v>Mekanik</v>
          </cell>
          <cell r="G2770" t="str">
            <v>Supporting</v>
          </cell>
          <cell r="H2770">
            <v>20</v>
          </cell>
          <cell r="I2770">
            <v>1160000</v>
          </cell>
          <cell r="J2770">
            <v>400000</v>
          </cell>
          <cell r="K2770">
            <v>1560000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10000</v>
          </cell>
          <cell r="Q2770">
            <v>0</v>
          </cell>
          <cell r="R2770">
            <v>500000</v>
          </cell>
          <cell r="S2770">
            <v>100000</v>
          </cell>
          <cell r="T2770">
            <v>800000</v>
          </cell>
          <cell r="U2770">
            <v>2360000</v>
          </cell>
          <cell r="V2770">
            <v>1815000</v>
          </cell>
          <cell r="W2770">
            <v>3604121.3872832367</v>
          </cell>
          <cell r="X2770">
            <v>1415000</v>
          </cell>
          <cell r="Y2770">
            <v>400000</v>
          </cell>
          <cell r="Z2770">
            <v>1815000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10000</v>
          </cell>
          <cell r="AF2770">
            <v>0</v>
          </cell>
          <cell r="AG2770">
            <v>500000</v>
          </cell>
          <cell r="AH2770">
            <v>100000</v>
          </cell>
          <cell r="AI2770">
            <v>800000</v>
          </cell>
          <cell r="AJ2770">
            <v>2615000</v>
          </cell>
          <cell r="AK2770">
            <v>0.10805084745762712</v>
          </cell>
          <cell r="AL2770">
            <v>-0.2744417518159204</v>
          </cell>
          <cell r="AM2770">
            <v>765000</v>
          </cell>
        </row>
        <row r="2771">
          <cell r="E2771" t="str">
            <v>WARISI</v>
          </cell>
          <cell r="F2771" t="str">
            <v>Mekanik</v>
          </cell>
          <cell r="G2771" t="str">
            <v>Supporting</v>
          </cell>
          <cell r="H2771">
            <v>20</v>
          </cell>
          <cell r="I2771">
            <v>1203750</v>
          </cell>
          <cell r="J2771">
            <v>356250</v>
          </cell>
          <cell r="K2771">
            <v>1560000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10000</v>
          </cell>
          <cell r="Q2771">
            <v>0</v>
          </cell>
          <cell r="R2771">
            <v>500000</v>
          </cell>
          <cell r="S2771">
            <v>100000</v>
          </cell>
          <cell r="T2771">
            <v>800000</v>
          </cell>
          <cell r="U2771">
            <v>2360000</v>
          </cell>
          <cell r="V2771">
            <v>1815000</v>
          </cell>
          <cell r="W2771">
            <v>3604121.3872832367</v>
          </cell>
          <cell r="X2771">
            <v>1458750</v>
          </cell>
          <cell r="Y2771">
            <v>356250</v>
          </cell>
          <cell r="Z2771">
            <v>1815000</v>
          </cell>
          <cell r="AA2771">
            <v>0</v>
          </cell>
          <cell r="AB2771">
            <v>0</v>
          </cell>
          <cell r="AC2771">
            <v>0</v>
          </cell>
          <cell r="AD2771">
            <v>0</v>
          </cell>
          <cell r="AE2771">
            <v>10000</v>
          </cell>
          <cell r="AF2771">
            <v>0</v>
          </cell>
          <cell r="AG2771">
            <v>500000</v>
          </cell>
          <cell r="AH2771">
            <v>100000</v>
          </cell>
          <cell r="AI2771">
            <v>800000</v>
          </cell>
          <cell r="AJ2771">
            <v>2615000</v>
          </cell>
          <cell r="AK2771">
            <v>0.10805084745762712</v>
          </cell>
          <cell r="AL2771">
            <v>-0.2744417518159204</v>
          </cell>
          <cell r="AM2771">
            <v>765000</v>
          </cell>
        </row>
        <row r="2772">
          <cell r="E2772" t="str">
            <v>YUSTIO ADITYA</v>
          </cell>
          <cell r="F2772" t="str">
            <v xml:space="preserve"> Adm. Sintang </v>
          </cell>
          <cell r="G2772" t="str">
            <v>Supporting</v>
          </cell>
          <cell r="H2772">
            <v>20</v>
          </cell>
          <cell r="I2772">
            <v>1254036.3689999999</v>
          </cell>
          <cell r="J2772">
            <v>370615.38</v>
          </cell>
          <cell r="K2772">
            <v>1624651.7489999998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20000</v>
          </cell>
          <cell r="Q2772">
            <v>0</v>
          </cell>
          <cell r="R2772">
            <v>370615.38034682075</v>
          </cell>
          <cell r="S2772">
            <v>100000</v>
          </cell>
          <cell r="T2772">
            <v>870615.38034682069</v>
          </cell>
          <cell r="U2772">
            <v>2495267.1293468205</v>
          </cell>
          <cell r="V2772">
            <v>1815000</v>
          </cell>
          <cell r="W2772">
            <v>3604121.3872832367</v>
          </cell>
          <cell r="X2772">
            <v>1535134.62</v>
          </cell>
          <cell r="Y2772">
            <v>370615.38</v>
          </cell>
          <cell r="Z2772">
            <v>1905750</v>
          </cell>
          <cell r="AA2772">
            <v>0</v>
          </cell>
          <cell r="AB2772">
            <v>0</v>
          </cell>
          <cell r="AC2772">
            <v>0</v>
          </cell>
          <cell r="AD2772">
            <v>0</v>
          </cell>
          <cell r="AE2772">
            <v>20000</v>
          </cell>
          <cell r="AF2772">
            <v>0</v>
          </cell>
          <cell r="AG2772">
            <v>370615.38034682075</v>
          </cell>
          <cell r="AH2772">
            <v>100000</v>
          </cell>
          <cell r="AI2772">
            <v>870615.38034682069</v>
          </cell>
          <cell r="AJ2772">
            <v>2776365.3803468207</v>
          </cell>
          <cell r="AK2772">
            <v>0.11265256841402087</v>
          </cell>
          <cell r="AL2772">
            <v>-0.22966929189928675</v>
          </cell>
          <cell r="AM2772">
            <v>843294.75300000049</v>
          </cell>
        </row>
        <row r="2773">
          <cell r="E2773" t="str">
            <v>Hendrimen</v>
          </cell>
          <cell r="F2773" t="str">
            <v>Pws. Utama</v>
          </cell>
          <cell r="G2773" t="str">
            <v>Supporting</v>
          </cell>
          <cell r="H2773">
            <v>20</v>
          </cell>
          <cell r="I2773">
            <v>1933099.9872832373</v>
          </cell>
          <cell r="J2773">
            <v>586899.74566473986</v>
          </cell>
          <cell r="K2773">
            <v>2519999.7329479773</v>
          </cell>
          <cell r="L2773">
            <v>0</v>
          </cell>
          <cell r="M2773">
            <v>0</v>
          </cell>
          <cell r="N2773">
            <v>0</v>
          </cell>
          <cell r="O2773">
            <v>20000</v>
          </cell>
          <cell r="P2773">
            <v>25000</v>
          </cell>
          <cell r="Q2773">
            <v>25000</v>
          </cell>
          <cell r="R2773">
            <v>586899.74566473986</v>
          </cell>
          <cell r="S2773">
            <v>500000</v>
          </cell>
          <cell r="T2773">
            <v>2486899.74566474</v>
          </cell>
          <cell r="U2773">
            <v>5006899.4786127172</v>
          </cell>
          <cell r="V2773">
            <v>1815000</v>
          </cell>
          <cell r="W2773">
            <v>3604121.3872832367</v>
          </cell>
          <cell r="X2773">
            <v>2376619.9402820817</v>
          </cell>
          <cell r="Y2773">
            <v>586899.74566473986</v>
          </cell>
          <cell r="Z2773">
            <v>2963519.6859468217</v>
          </cell>
          <cell r="AA2773">
            <v>0</v>
          </cell>
          <cell r="AB2773">
            <v>0</v>
          </cell>
          <cell r="AC2773">
            <v>0</v>
          </cell>
          <cell r="AD2773">
            <v>20000</v>
          </cell>
          <cell r="AE2773">
            <v>25000</v>
          </cell>
          <cell r="AF2773">
            <v>25000</v>
          </cell>
          <cell r="AG2773">
            <v>586899.74566473986</v>
          </cell>
          <cell r="AH2773">
            <v>500000</v>
          </cell>
          <cell r="AI2773">
            <v>2486899.74566474</v>
          </cell>
          <cell r="AJ2773">
            <v>5450419.4316115621</v>
          </cell>
          <cell r="AK2773">
            <v>8.8581757012172496E-2</v>
          </cell>
          <cell r="AL2773">
            <v>0.51227410121168337</v>
          </cell>
          <cell r="AM2773">
            <v>1330559.8589965347</v>
          </cell>
        </row>
        <row r="2774">
          <cell r="E2774" t="str">
            <v>A. Arsad</v>
          </cell>
          <cell r="F2774" t="str">
            <v>Awak I</v>
          </cell>
          <cell r="G2774" t="str">
            <v>Awak I</v>
          </cell>
          <cell r="H2774">
            <v>20</v>
          </cell>
          <cell r="I2774">
            <v>1203750</v>
          </cell>
          <cell r="J2774">
            <v>356250</v>
          </cell>
          <cell r="K2774">
            <v>1560000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25000</v>
          </cell>
          <cell r="Q2774">
            <v>0</v>
          </cell>
          <cell r="R2774">
            <v>733854</v>
          </cell>
          <cell r="S2774">
            <v>0</v>
          </cell>
          <cell r="T2774">
            <v>1233854</v>
          </cell>
          <cell r="U2774">
            <v>2793854</v>
          </cell>
          <cell r="V2774">
            <v>1815000</v>
          </cell>
          <cell r="W2774">
            <v>3349567.6372832367</v>
          </cell>
          <cell r="X2774">
            <v>1549500</v>
          </cell>
          <cell r="Y2774">
            <v>356250</v>
          </cell>
          <cell r="Z2774">
            <v>1905750</v>
          </cell>
          <cell r="AA2774">
            <v>0</v>
          </cell>
          <cell r="AB2774">
            <v>0</v>
          </cell>
          <cell r="AC2774">
            <v>0</v>
          </cell>
          <cell r="AD2774">
            <v>0</v>
          </cell>
          <cell r="AE2774">
            <v>25000</v>
          </cell>
          <cell r="AF2774">
            <v>0</v>
          </cell>
          <cell r="AG2774">
            <v>733854</v>
          </cell>
          <cell r="AH2774">
            <v>0</v>
          </cell>
          <cell r="AI2774">
            <v>1233854</v>
          </cell>
          <cell r="AJ2774">
            <v>3139604</v>
          </cell>
          <cell r="AK2774">
            <v>0.12375378240953178</v>
          </cell>
          <cell r="AL2774">
            <v>-6.2683802812691897E-2</v>
          </cell>
          <cell r="AM2774">
            <v>1037250</v>
          </cell>
        </row>
        <row r="2775">
          <cell r="E2775" t="str">
            <v>Abdul Kadir Husin</v>
          </cell>
          <cell r="F2775" t="str">
            <v>Awak I</v>
          </cell>
          <cell r="G2775" t="str">
            <v>Awak I</v>
          </cell>
          <cell r="H2775">
            <v>20</v>
          </cell>
          <cell r="I2775">
            <v>1203750</v>
          </cell>
          <cell r="J2775">
            <v>356250</v>
          </cell>
          <cell r="K2775">
            <v>1560000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16500</v>
          </cell>
          <cell r="Q2775">
            <v>0</v>
          </cell>
          <cell r="R2775">
            <v>525000</v>
          </cell>
          <cell r="S2775">
            <v>0</v>
          </cell>
          <cell r="T2775">
            <v>855000</v>
          </cell>
          <cell r="U2775">
            <v>2415000</v>
          </cell>
          <cell r="V2775">
            <v>1815000</v>
          </cell>
          <cell r="W2775">
            <v>3349567.6372832367</v>
          </cell>
          <cell r="X2775">
            <v>1458750</v>
          </cell>
          <cell r="Y2775">
            <v>356250</v>
          </cell>
          <cell r="Z2775">
            <v>1815000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16500</v>
          </cell>
          <cell r="AF2775">
            <v>0</v>
          </cell>
          <cell r="AG2775">
            <v>525000</v>
          </cell>
          <cell r="AH2775">
            <v>0</v>
          </cell>
          <cell r="AI2775">
            <v>855000</v>
          </cell>
          <cell r="AJ2775">
            <v>2670000</v>
          </cell>
          <cell r="AK2775">
            <v>0.10559006211180125</v>
          </cell>
          <cell r="AL2775">
            <v>-0.20288219581510514</v>
          </cell>
          <cell r="AM2775">
            <v>765000</v>
          </cell>
        </row>
        <row r="2776">
          <cell r="E2776" t="str">
            <v>Agus Sumarsudi</v>
          </cell>
          <cell r="F2776" t="str">
            <v>Awak I</v>
          </cell>
          <cell r="G2776" t="str">
            <v>Awak I</v>
          </cell>
          <cell r="H2776">
            <v>20</v>
          </cell>
          <cell r="I2776">
            <v>1203750</v>
          </cell>
          <cell r="J2776">
            <v>356250</v>
          </cell>
          <cell r="K2776">
            <v>1560000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16500</v>
          </cell>
          <cell r="Q2776">
            <v>0</v>
          </cell>
          <cell r="R2776">
            <v>525000</v>
          </cell>
          <cell r="S2776">
            <v>0</v>
          </cell>
          <cell r="T2776">
            <v>855000</v>
          </cell>
          <cell r="U2776">
            <v>2415000</v>
          </cell>
          <cell r="V2776">
            <v>1815000</v>
          </cell>
          <cell r="W2776">
            <v>3349567.6372832367</v>
          </cell>
          <cell r="X2776">
            <v>1458750</v>
          </cell>
          <cell r="Y2776">
            <v>356250</v>
          </cell>
          <cell r="Z2776">
            <v>1815000</v>
          </cell>
          <cell r="AA2776">
            <v>0</v>
          </cell>
          <cell r="AB2776">
            <v>0</v>
          </cell>
          <cell r="AC2776">
            <v>0</v>
          </cell>
          <cell r="AD2776">
            <v>0</v>
          </cell>
          <cell r="AE2776">
            <v>16500</v>
          </cell>
          <cell r="AF2776">
            <v>0</v>
          </cell>
          <cell r="AG2776">
            <v>525000</v>
          </cell>
          <cell r="AH2776">
            <v>0</v>
          </cell>
          <cell r="AI2776">
            <v>855000</v>
          </cell>
          <cell r="AJ2776">
            <v>2670000</v>
          </cell>
          <cell r="AK2776">
            <v>0.10559006211180125</v>
          </cell>
          <cell r="AL2776">
            <v>-0.20288219581510514</v>
          </cell>
          <cell r="AM2776">
            <v>765000</v>
          </cell>
        </row>
        <row r="2777">
          <cell r="E2777" t="str">
            <v>Aris Wahyudi</v>
          </cell>
          <cell r="F2777" t="str">
            <v>Awak I</v>
          </cell>
          <cell r="G2777" t="str">
            <v>Awak I</v>
          </cell>
          <cell r="H2777">
            <v>20</v>
          </cell>
          <cell r="I2777">
            <v>1203750</v>
          </cell>
          <cell r="J2777">
            <v>356250</v>
          </cell>
          <cell r="K2777">
            <v>1560000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16500</v>
          </cell>
          <cell r="Q2777">
            <v>0</v>
          </cell>
          <cell r="R2777">
            <v>525000</v>
          </cell>
          <cell r="S2777">
            <v>0</v>
          </cell>
          <cell r="T2777">
            <v>855000</v>
          </cell>
          <cell r="U2777">
            <v>2415000</v>
          </cell>
          <cell r="V2777">
            <v>1815000</v>
          </cell>
          <cell r="W2777">
            <v>3349567.6372832367</v>
          </cell>
          <cell r="X2777">
            <v>1458750</v>
          </cell>
          <cell r="Y2777">
            <v>356250</v>
          </cell>
          <cell r="Z2777">
            <v>1815000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16500</v>
          </cell>
          <cell r="AF2777">
            <v>0</v>
          </cell>
          <cell r="AG2777">
            <v>525000</v>
          </cell>
          <cell r="AH2777">
            <v>0</v>
          </cell>
          <cell r="AI2777">
            <v>855000</v>
          </cell>
          <cell r="AJ2777">
            <v>2670000</v>
          </cell>
          <cell r="AK2777">
            <v>0.10559006211180125</v>
          </cell>
          <cell r="AL2777">
            <v>-0.20288219581510514</v>
          </cell>
          <cell r="AM2777">
            <v>765000</v>
          </cell>
        </row>
        <row r="2778">
          <cell r="E2778" t="str">
            <v>Arkadi Juna Sabtari</v>
          </cell>
          <cell r="F2778" t="str">
            <v>Awak I</v>
          </cell>
          <cell r="G2778" t="str">
            <v>Awak I</v>
          </cell>
          <cell r="H2778">
            <v>20</v>
          </cell>
          <cell r="I2778">
            <v>1203750</v>
          </cell>
          <cell r="J2778">
            <v>356250</v>
          </cell>
          <cell r="K2778">
            <v>1560000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16500</v>
          </cell>
          <cell r="Q2778">
            <v>0</v>
          </cell>
          <cell r="R2778">
            <v>525000</v>
          </cell>
          <cell r="S2778">
            <v>0</v>
          </cell>
          <cell r="T2778">
            <v>855000</v>
          </cell>
          <cell r="U2778">
            <v>2415000</v>
          </cell>
          <cell r="V2778">
            <v>1815000</v>
          </cell>
          <cell r="W2778">
            <v>3349567.6372832367</v>
          </cell>
          <cell r="X2778">
            <v>1458750</v>
          </cell>
          <cell r="Y2778">
            <v>356250</v>
          </cell>
          <cell r="Z2778">
            <v>1815000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16500</v>
          </cell>
          <cell r="AF2778">
            <v>0</v>
          </cell>
          <cell r="AG2778">
            <v>525000</v>
          </cell>
          <cell r="AH2778">
            <v>0</v>
          </cell>
          <cell r="AI2778">
            <v>855000</v>
          </cell>
          <cell r="AJ2778">
            <v>2670000</v>
          </cell>
          <cell r="AK2778">
            <v>0.10559006211180125</v>
          </cell>
          <cell r="AL2778">
            <v>-0.20288219581510514</v>
          </cell>
          <cell r="AM2778">
            <v>765000</v>
          </cell>
        </row>
        <row r="2779">
          <cell r="E2779" t="str">
            <v>Arman Panjaitan</v>
          </cell>
          <cell r="F2779" t="str">
            <v>Awak I</v>
          </cell>
          <cell r="G2779" t="str">
            <v>Awak I</v>
          </cell>
          <cell r="H2779">
            <v>20</v>
          </cell>
          <cell r="I2779">
            <v>1203750</v>
          </cell>
          <cell r="J2779">
            <v>356250</v>
          </cell>
          <cell r="K2779">
            <v>1560000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16500</v>
          </cell>
          <cell r="Q2779">
            <v>0</v>
          </cell>
          <cell r="R2779">
            <v>525000</v>
          </cell>
          <cell r="S2779">
            <v>0</v>
          </cell>
          <cell r="T2779">
            <v>855000</v>
          </cell>
          <cell r="U2779">
            <v>2415000</v>
          </cell>
          <cell r="V2779">
            <v>1815000</v>
          </cell>
          <cell r="W2779">
            <v>3349567.6372832367</v>
          </cell>
          <cell r="X2779">
            <v>1458750</v>
          </cell>
          <cell r="Y2779">
            <v>356250</v>
          </cell>
          <cell r="Z2779">
            <v>1815000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16500</v>
          </cell>
          <cell r="AF2779">
            <v>0</v>
          </cell>
          <cell r="AG2779">
            <v>525000</v>
          </cell>
          <cell r="AH2779">
            <v>0</v>
          </cell>
          <cell r="AI2779">
            <v>855000</v>
          </cell>
          <cell r="AJ2779">
            <v>2670000</v>
          </cell>
          <cell r="AK2779">
            <v>0.10559006211180125</v>
          </cell>
          <cell r="AL2779">
            <v>-0.20288219581510514</v>
          </cell>
          <cell r="AM2779">
            <v>765000</v>
          </cell>
        </row>
        <row r="2780">
          <cell r="E2780" t="str">
            <v>Benekdiktus Baka</v>
          </cell>
          <cell r="F2780" t="str">
            <v>Awak I</v>
          </cell>
          <cell r="G2780" t="str">
            <v>Awak I</v>
          </cell>
          <cell r="H2780">
            <v>20</v>
          </cell>
          <cell r="I2780">
            <v>1203750</v>
          </cell>
          <cell r="J2780">
            <v>356250</v>
          </cell>
          <cell r="K2780">
            <v>1560000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16500</v>
          </cell>
          <cell r="Q2780">
            <v>0</v>
          </cell>
          <cell r="R2780">
            <v>525000</v>
          </cell>
          <cell r="S2780">
            <v>0</v>
          </cell>
          <cell r="T2780">
            <v>855000</v>
          </cell>
          <cell r="U2780">
            <v>2415000</v>
          </cell>
          <cell r="V2780">
            <v>1815000</v>
          </cell>
          <cell r="W2780">
            <v>3349567.6372832367</v>
          </cell>
          <cell r="X2780">
            <v>1458750</v>
          </cell>
          <cell r="Y2780">
            <v>356250</v>
          </cell>
          <cell r="Z2780">
            <v>1815000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16500</v>
          </cell>
          <cell r="AF2780">
            <v>0</v>
          </cell>
          <cell r="AG2780">
            <v>525000</v>
          </cell>
          <cell r="AH2780">
            <v>0</v>
          </cell>
          <cell r="AI2780">
            <v>855000</v>
          </cell>
          <cell r="AJ2780">
            <v>2670000</v>
          </cell>
          <cell r="AK2780">
            <v>0.10559006211180125</v>
          </cell>
          <cell r="AL2780">
            <v>-0.20288219581510514</v>
          </cell>
          <cell r="AM2780">
            <v>765000</v>
          </cell>
        </row>
        <row r="2781">
          <cell r="E2781" t="str">
            <v>Devid Hendro Y.</v>
          </cell>
          <cell r="F2781" t="str">
            <v>Awak I</v>
          </cell>
          <cell r="G2781" t="str">
            <v>Awak I</v>
          </cell>
          <cell r="H2781">
            <v>20</v>
          </cell>
          <cell r="I2781">
            <v>1203750</v>
          </cell>
          <cell r="J2781">
            <v>356250</v>
          </cell>
          <cell r="K2781">
            <v>1560000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16500</v>
          </cell>
          <cell r="Q2781">
            <v>0</v>
          </cell>
          <cell r="R2781">
            <v>525000</v>
          </cell>
          <cell r="S2781">
            <v>0</v>
          </cell>
          <cell r="T2781">
            <v>855000</v>
          </cell>
          <cell r="U2781">
            <v>2415000</v>
          </cell>
          <cell r="V2781">
            <v>1815000</v>
          </cell>
          <cell r="W2781">
            <v>3349567.6372832367</v>
          </cell>
          <cell r="X2781">
            <v>1458750</v>
          </cell>
          <cell r="Y2781">
            <v>356250</v>
          </cell>
          <cell r="Z2781">
            <v>1815000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16500</v>
          </cell>
          <cell r="AF2781">
            <v>0</v>
          </cell>
          <cell r="AG2781">
            <v>525000</v>
          </cell>
          <cell r="AH2781">
            <v>0</v>
          </cell>
          <cell r="AI2781">
            <v>855000</v>
          </cell>
          <cell r="AJ2781">
            <v>2670000</v>
          </cell>
          <cell r="AK2781">
            <v>0.10559006211180125</v>
          </cell>
          <cell r="AL2781">
            <v>-0.20288219581510514</v>
          </cell>
          <cell r="AM2781">
            <v>765000</v>
          </cell>
        </row>
        <row r="2782">
          <cell r="E2782" t="str">
            <v>Edi Prawito</v>
          </cell>
          <cell r="F2782" t="str">
            <v>Awak I</v>
          </cell>
          <cell r="G2782" t="str">
            <v>Awak I</v>
          </cell>
          <cell r="H2782">
            <v>20</v>
          </cell>
          <cell r="I2782">
            <v>1203750</v>
          </cell>
          <cell r="J2782">
            <v>356250</v>
          </cell>
          <cell r="K2782">
            <v>1560000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16500</v>
          </cell>
          <cell r="Q2782">
            <v>0</v>
          </cell>
          <cell r="R2782">
            <v>525000</v>
          </cell>
          <cell r="S2782">
            <v>0</v>
          </cell>
          <cell r="T2782">
            <v>855000</v>
          </cell>
          <cell r="U2782">
            <v>2415000</v>
          </cell>
          <cell r="V2782">
            <v>1815000</v>
          </cell>
          <cell r="W2782">
            <v>3349567.6372832367</v>
          </cell>
          <cell r="X2782">
            <v>1458750</v>
          </cell>
          <cell r="Y2782">
            <v>356250</v>
          </cell>
          <cell r="Z2782">
            <v>1815000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16500</v>
          </cell>
          <cell r="AF2782">
            <v>0</v>
          </cell>
          <cell r="AG2782">
            <v>525000</v>
          </cell>
          <cell r="AH2782">
            <v>0</v>
          </cell>
          <cell r="AI2782">
            <v>855000</v>
          </cell>
          <cell r="AJ2782">
            <v>2670000</v>
          </cell>
          <cell r="AK2782">
            <v>0.10559006211180125</v>
          </cell>
          <cell r="AL2782">
            <v>-0.20288219581510514</v>
          </cell>
          <cell r="AM2782">
            <v>765000</v>
          </cell>
        </row>
        <row r="2783">
          <cell r="E2783" t="str">
            <v>Homry Banjarnahor</v>
          </cell>
          <cell r="F2783" t="str">
            <v>Awak I</v>
          </cell>
          <cell r="G2783" t="str">
            <v>Awak I</v>
          </cell>
          <cell r="H2783">
            <v>20</v>
          </cell>
          <cell r="I2783">
            <v>1203750</v>
          </cell>
          <cell r="J2783">
            <v>356250</v>
          </cell>
          <cell r="K2783">
            <v>1560000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16500</v>
          </cell>
          <cell r="Q2783">
            <v>0</v>
          </cell>
          <cell r="R2783">
            <v>525000</v>
          </cell>
          <cell r="S2783">
            <v>0</v>
          </cell>
          <cell r="T2783">
            <v>855000</v>
          </cell>
          <cell r="U2783">
            <v>2415000</v>
          </cell>
          <cell r="V2783">
            <v>1815000</v>
          </cell>
          <cell r="W2783">
            <v>3349567.6372832367</v>
          </cell>
          <cell r="X2783">
            <v>1458750</v>
          </cell>
          <cell r="Y2783">
            <v>356250</v>
          </cell>
          <cell r="Z2783">
            <v>1815000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16500</v>
          </cell>
          <cell r="AF2783">
            <v>0</v>
          </cell>
          <cell r="AG2783">
            <v>525000</v>
          </cell>
          <cell r="AH2783">
            <v>0</v>
          </cell>
          <cell r="AI2783">
            <v>855000</v>
          </cell>
          <cell r="AJ2783">
            <v>2670000</v>
          </cell>
          <cell r="AK2783">
            <v>0.10559006211180125</v>
          </cell>
          <cell r="AL2783">
            <v>-0.20288219581510514</v>
          </cell>
          <cell r="AM2783">
            <v>765000</v>
          </cell>
        </row>
        <row r="2784">
          <cell r="E2784" t="str">
            <v>Iskandar</v>
          </cell>
          <cell r="F2784" t="str">
            <v>Awak I</v>
          </cell>
          <cell r="G2784" t="str">
            <v>Awak I</v>
          </cell>
          <cell r="H2784">
            <v>20</v>
          </cell>
          <cell r="I2784">
            <v>1203750</v>
          </cell>
          <cell r="J2784">
            <v>356250</v>
          </cell>
          <cell r="K2784">
            <v>1560000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16500</v>
          </cell>
          <cell r="Q2784">
            <v>0</v>
          </cell>
          <cell r="R2784">
            <v>525000</v>
          </cell>
          <cell r="S2784">
            <v>0</v>
          </cell>
          <cell r="T2784">
            <v>855000</v>
          </cell>
          <cell r="U2784">
            <v>2415000</v>
          </cell>
          <cell r="V2784">
            <v>1815000</v>
          </cell>
          <cell r="W2784">
            <v>3349567.6372832367</v>
          </cell>
          <cell r="X2784">
            <v>1458750</v>
          </cell>
          <cell r="Y2784">
            <v>356250</v>
          </cell>
          <cell r="Z2784">
            <v>1815000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  <cell r="AE2784">
            <v>16500</v>
          </cell>
          <cell r="AF2784">
            <v>0</v>
          </cell>
          <cell r="AG2784">
            <v>525000</v>
          </cell>
          <cell r="AH2784">
            <v>0</v>
          </cell>
          <cell r="AI2784">
            <v>855000</v>
          </cell>
          <cell r="AJ2784">
            <v>2670000</v>
          </cell>
          <cell r="AK2784">
            <v>0.10559006211180125</v>
          </cell>
          <cell r="AL2784">
            <v>-0.20288219581510514</v>
          </cell>
          <cell r="AM2784">
            <v>765000</v>
          </cell>
        </row>
        <row r="2785">
          <cell r="E2785" t="str">
            <v>Ismail</v>
          </cell>
          <cell r="F2785" t="str">
            <v>Awak I</v>
          </cell>
          <cell r="G2785" t="str">
            <v>Awak I</v>
          </cell>
          <cell r="H2785">
            <v>20</v>
          </cell>
          <cell r="I2785">
            <v>1203750</v>
          </cell>
          <cell r="J2785">
            <v>356250</v>
          </cell>
          <cell r="K2785">
            <v>1560000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16500</v>
          </cell>
          <cell r="Q2785">
            <v>0</v>
          </cell>
          <cell r="R2785">
            <v>525000</v>
          </cell>
          <cell r="S2785">
            <v>0</v>
          </cell>
          <cell r="T2785">
            <v>855000</v>
          </cell>
          <cell r="U2785">
            <v>2415000</v>
          </cell>
          <cell r="V2785">
            <v>1815000</v>
          </cell>
          <cell r="W2785">
            <v>3349567.6372832367</v>
          </cell>
          <cell r="X2785">
            <v>1458750</v>
          </cell>
          <cell r="Y2785">
            <v>356250</v>
          </cell>
          <cell r="Z2785">
            <v>1815000</v>
          </cell>
          <cell r="AA2785">
            <v>0</v>
          </cell>
          <cell r="AB2785">
            <v>0</v>
          </cell>
          <cell r="AC2785">
            <v>0</v>
          </cell>
          <cell r="AD2785">
            <v>0</v>
          </cell>
          <cell r="AE2785">
            <v>16500</v>
          </cell>
          <cell r="AF2785">
            <v>0</v>
          </cell>
          <cell r="AG2785">
            <v>525000</v>
          </cell>
          <cell r="AH2785">
            <v>0</v>
          </cell>
          <cell r="AI2785">
            <v>855000</v>
          </cell>
          <cell r="AJ2785">
            <v>2670000</v>
          </cell>
          <cell r="AK2785">
            <v>0.10559006211180125</v>
          </cell>
          <cell r="AL2785">
            <v>-0.20288219581510514</v>
          </cell>
          <cell r="AM2785">
            <v>765000</v>
          </cell>
        </row>
        <row r="2786">
          <cell r="E2786" t="str">
            <v>Isriandy Kurniawan</v>
          </cell>
          <cell r="F2786" t="str">
            <v>Awak I</v>
          </cell>
          <cell r="G2786" t="str">
            <v>Awak I</v>
          </cell>
          <cell r="H2786">
            <v>20</v>
          </cell>
          <cell r="I2786">
            <v>1203750</v>
          </cell>
          <cell r="J2786">
            <v>356250</v>
          </cell>
          <cell r="K2786">
            <v>1560000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16500</v>
          </cell>
          <cell r="Q2786">
            <v>0</v>
          </cell>
          <cell r="R2786">
            <v>525000</v>
          </cell>
          <cell r="S2786">
            <v>0</v>
          </cell>
          <cell r="T2786">
            <v>855000</v>
          </cell>
          <cell r="U2786">
            <v>2415000</v>
          </cell>
          <cell r="V2786">
            <v>1815000</v>
          </cell>
          <cell r="W2786">
            <v>3349567.6372832367</v>
          </cell>
          <cell r="X2786">
            <v>1458750</v>
          </cell>
          <cell r="Y2786">
            <v>356250</v>
          </cell>
          <cell r="Z2786">
            <v>1815000</v>
          </cell>
          <cell r="AA2786">
            <v>0</v>
          </cell>
          <cell r="AB2786">
            <v>0</v>
          </cell>
          <cell r="AC2786">
            <v>0</v>
          </cell>
          <cell r="AD2786">
            <v>0</v>
          </cell>
          <cell r="AE2786">
            <v>16500</v>
          </cell>
          <cell r="AF2786">
            <v>0</v>
          </cell>
          <cell r="AG2786">
            <v>525000</v>
          </cell>
          <cell r="AH2786">
            <v>0</v>
          </cell>
          <cell r="AI2786">
            <v>855000</v>
          </cell>
          <cell r="AJ2786">
            <v>2670000</v>
          </cell>
          <cell r="AK2786">
            <v>0.10559006211180125</v>
          </cell>
          <cell r="AL2786">
            <v>-0.20288219581510514</v>
          </cell>
          <cell r="AM2786">
            <v>765000</v>
          </cell>
        </row>
        <row r="2787">
          <cell r="E2787" t="str">
            <v>Iswan Tarmiji</v>
          </cell>
          <cell r="F2787" t="str">
            <v>Awak I</v>
          </cell>
          <cell r="G2787" t="str">
            <v>Awak I</v>
          </cell>
          <cell r="H2787">
            <v>20</v>
          </cell>
          <cell r="I2787">
            <v>1203750</v>
          </cell>
          <cell r="J2787">
            <v>356250</v>
          </cell>
          <cell r="K2787">
            <v>1560000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16500</v>
          </cell>
          <cell r="Q2787">
            <v>0</v>
          </cell>
          <cell r="R2787">
            <v>525000</v>
          </cell>
          <cell r="S2787">
            <v>0</v>
          </cell>
          <cell r="T2787">
            <v>855000</v>
          </cell>
          <cell r="U2787">
            <v>2415000</v>
          </cell>
          <cell r="V2787">
            <v>1815000</v>
          </cell>
          <cell r="W2787">
            <v>3349567.6372832367</v>
          </cell>
          <cell r="X2787">
            <v>1458750</v>
          </cell>
          <cell r="Y2787">
            <v>356250</v>
          </cell>
          <cell r="Z2787">
            <v>1815000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>
            <v>16500</v>
          </cell>
          <cell r="AF2787">
            <v>0</v>
          </cell>
          <cell r="AG2787">
            <v>525000</v>
          </cell>
          <cell r="AH2787">
            <v>0</v>
          </cell>
          <cell r="AI2787">
            <v>855000</v>
          </cell>
          <cell r="AJ2787">
            <v>2670000</v>
          </cell>
          <cell r="AK2787">
            <v>0.10559006211180125</v>
          </cell>
          <cell r="AL2787">
            <v>-0.20288219581510514</v>
          </cell>
          <cell r="AM2787">
            <v>765000</v>
          </cell>
        </row>
        <row r="2788">
          <cell r="E2788" t="str">
            <v>Iwan Suprapto</v>
          </cell>
          <cell r="F2788" t="str">
            <v>Awak I</v>
          </cell>
          <cell r="G2788" t="str">
            <v>Awak I</v>
          </cell>
          <cell r="H2788">
            <v>20</v>
          </cell>
          <cell r="I2788">
            <v>1203750</v>
          </cell>
          <cell r="J2788">
            <v>356250</v>
          </cell>
          <cell r="K2788">
            <v>1560000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16500</v>
          </cell>
          <cell r="Q2788">
            <v>0</v>
          </cell>
          <cell r="R2788">
            <v>525000</v>
          </cell>
          <cell r="S2788">
            <v>0</v>
          </cell>
          <cell r="T2788">
            <v>855000</v>
          </cell>
          <cell r="U2788">
            <v>2415000</v>
          </cell>
          <cell r="V2788">
            <v>1815000</v>
          </cell>
          <cell r="W2788">
            <v>3349567.6372832367</v>
          </cell>
          <cell r="X2788">
            <v>1458750</v>
          </cell>
          <cell r="Y2788">
            <v>356250</v>
          </cell>
          <cell r="Z2788">
            <v>1815000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16500</v>
          </cell>
          <cell r="AF2788">
            <v>0</v>
          </cell>
          <cell r="AG2788">
            <v>525000</v>
          </cell>
          <cell r="AH2788">
            <v>0</v>
          </cell>
          <cell r="AI2788">
            <v>855000</v>
          </cell>
          <cell r="AJ2788">
            <v>2670000</v>
          </cell>
          <cell r="AK2788">
            <v>0.10559006211180125</v>
          </cell>
          <cell r="AL2788">
            <v>-0.20288219581510514</v>
          </cell>
          <cell r="AM2788">
            <v>765000</v>
          </cell>
        </row>
        <row r="2789">
          <cell r="E2789" t="str">
            <v>Jeri Krimus Sero</v>
          </cell>
          <cell r="F2789" t="str">
            <v>Awak I</v>
          </cell>
          <cell r="G2789" t="str">
            <v>Awak I</v>
          </cell>
          <cell r="H2789">
            <v>20</v>
          </cell>
          <cell r="I2789">
            <v>1203750</v>
          </cell>
          <cell r="J2789">
            <v>356250</v>
          </cell>
          <cell r="K2789">
            <v>1560000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16500</v>
          </cell>
          <cell r="Q2789">
            <v>0</v>
          </cell>
          <cell r="R2789">
            <v>525000</v>
          </cell>
          <cell r="S2789">
            <v>0</v>
          </cell>
          <cell r="T2789">
            <v>855000</v>
          </cell>
          <cell r="U2789">
            <v>2415000</v>
          </cell>
          <cell r="V2789">
            <v>1815000</v>
          </cell>
          <cell r="W2789">
            <v>3349567.6372832367</v>
          </cell>
          <cell r="X2789">
            <v>1458750</v>
          </cell>
          <cell r="Y2789">
            <v>356250</v>
          </cell>
          <cell r="Z2789">
            <v>1815000</v>
          </cell>
          <cell r="AA2789">
            <v>0</v>
          </cell>
          <cell r="AB2789">
            <v>0</v>
          </cell>
          <cell r="AC2789">
            <v>0</v>
          </cell>
          <cell r="AD2789">
            <v>0</v>
          </cell>
          <cell r="AE2789">
            <v>16500</v>
          </cell>
          <cell r="AF2789">
            <v>0</v>
          </cell>
          <cell r="AG2789">
            <v>525000</v>
          </cell>
          <cell r="AH2789">
            <v>0</v>
          </cell>
          <cell r="AI2789">
            <v>855000</v>
          </cell>
          <cell r="AJ2789">
            <v>2670000</v>
          </cell>
          <cell r="AK2789">
            <v>0.10559006211180125</v>
          </cell>
          <cell r="AL2789">
            <v>-0.20288219581510514</v>
          </cell>
          <cell r="AM2789">
            <v>765000</v>
          </cell>
        </row>
        <row r="2790">
          <cell r="E2790" t="str">
            <v>Jon Metra</v>
          </cell>
          <cell r="F2790" t="str">
            <v>Awak I</v>
          </cell>
          <cell r="G2790" t="str">
            <v>Awak I</v>
          </cell>
          <cell r="H2790">
            <v>20</v>
          </cell>
          <cell r="I2790">
            <v>1203750</v>
          </cell>
          <cell r="J2790">
            <v>356250</v>
          </cell>
          <cell r="K2790">
            <v>1560000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16500</v>
          </cell>
          <cell r="Q2790">
            <v>0</v>
          </cell>
          <cell r="R2790">
            <v>525000</v>
          </cell>
          <cell r="S2790">
            <v>0</v>
          </cell>
          <cell r="T2790">
            <v>855000</v>
          </cell>
          <cell r="U2790">
            <v>2415000</v>
          </cell>
          <cell r="V2790">
            <v>1815000</v>
          </cell>
          <cell r="W2790">
            <v>3349567.6372832367</v>
          </cell>
          <cell r="X2790">
            <v>1458750</v>
          </cell>
          <cell r="Y2790">
            <v>356250</v>
          </cell>
          <cell r="Z2790">
            <v>1815000</v>
          </cell>
          <cell r="AA2790">
            <v>0</v>
          </cell>
          <cell r="AB2790">
            <v>0</v>
          </cell>
          <cell r="AC2790">
            <v>0</v>
          </cell>
          <cell r="AD2790">
            <v>0</v>
          </cell>
          <cell r="AE2790">
            <v>16500</v>
          </cell>
          <cell r="AF2790">
            <v>0</v>
          </cell>
          <cell r="AG2790">
            <v>525000</v>
          </cell>
          <cell r="AH2790">
            <v>0</v>
          </cell>
          <cell r="AI2790">
            <v>855000</v>
          </cell>
          <cell r="AJ2790">
            <v>2670000</v>
          </cell>
          <cell r="AK2790">
            <v>0.10559006211180125</v>
          </cell>
          <cell r="AL2790">
            <v>-0.20288219581510514</v>
          </cell>
          <cell r="AM2790">
            <v>765000</v>
          </cell>
        </row>
        <row r="2791">
          <cell r="E2791" t="str">
            <v>Joni</v>
          </cell>
          <cell r="F2791" t="str">
            <v>Awak I</v>
          </cell>
          <cell r="G2791" t="str">
            <v>Awak I</v>
          </cell>
          <cell r="H2791">
            <v>20</v>
          </cell>
          <cell r="I2791">
            <v>1203750</v>
          </cell>
          <cell r="J2791">
            <v>356250</v>
          </cell>
          <cell r="K2791">
            <v>1560000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16500</v>
          </cell>
          <cell r="Q2791">
            <v>0</v>
          </cell>
          <cell r="R2791">
            <v>525000</v>
          </cell>
          <cell r="S2791">
            <v>0</v>
          </cell>
          <cell r="T2791">
            <v>855000</v>
          </cell>
          <cell r="U2791">
            <v>2415000</v>
          </cell>
          <cell r="V2791">
            <v>1815000</v>
          </cell>
          <cell r="W2791">
            <v>3349567.6372832367</v>
          </cell>
          <cell r="X2791">
            <v>1458750</v>
          </cell>
          <cell r="Y2791">
            <v>356250</v>
          </cell>
          <cell r="Z2791">
            <v>1815000</v>
          </cell>
          <cell r="AA2791">
            <v>0</v>
          </cell>
          <cell r="AB2791">
            <v>0</v>
          </cell>
          <cell r="AC2791">
            <v>0</v>
          </cell>
          <cell r="AD2791">
            <v>0</v>
          </cell>
          <cell r="AE2791">
            <v>16500</v>
          </cell>
          <cell r="AF2791">
            <v>0</v>
          </cell>
          <cell r="AG2791">
            <v>525000</v>
          </cell>
          <cell r="AH2791">
            <v>0</v>
          </cell>
          <cell r="AI2791">
            <v>855000</v>
          </cell>
          <cell r="AJ2791">
            <v>2670000</v>
          </cell>
          <cell r="AK2791">
            <v>0.10559006211180125</v>
          </cell>
          <cell r="AL2791">
            <v>-0.20288219581510514</v>
          </cell>
          <cell r="AM2791">
            <v>765000</v>
          </cell>
        </row>
        <row r="2792">
          <cell r="E2792" t="str">
            <v>Junaidi A. Karim</v>
          </cell>
          <cell r="F2792" t="str">
            <v>Awak I</v>
          </cell>
          <cell r="G2792" t="str">
            <v>Awak I</v>
          </cell>
          <cell r="H2792">
            <v>20</v>
          </cell>
          <cell r="I2792">
            <v>1203750</v>
          </cell>
          <cell r="J2792">
            <v>356250</v>
          </cell>
          <cell r="K2792">
            <v>1560000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16500</v>
          </cell>
          <cell r="Q2792">
            <v>0</v>
          </cell>
          <cell r="R2792">
            <v>525000</v>
          </cell>
          <cell r="S2792">
            <v>0</v>
          </cell>
          <cell r="T2792">
            <v>855000</v>
          </cell>
          <cell r="U2792">
            <v>2415000</v>
          </cell>
          <cell r="V2792">
            <v>1815000</v>
          </cell>
          <cell r="W2792">
            <v>3349567.6372832367</v>
          </cell>
          <cell r="X2792">
            <v>1458750</v>
          </cell>
          <cell r="Y2792">
            <v>356250</v>
          </cell>
          <cell r="Z2792">
            <v>1815000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>
            <v>16500</v>
          </cell>
          <cell r="AF2792">
            <v>0</v>
          </cell>
          <cell r="AG2792">
            <v>525000</v>
          </cell>
          <cell r="AH2792">
            <v>0</v>
          </cell>
          <cell r="AI2792">
            <v>855000</v>
          </cell>
          <cell r="AJ2792">
            <v>2670000</v>
          </cell>
          <cell r="AK2792">
            <v>0.10559006211180125</v>
          </cell>
          <cell r="AL2792">
            <v>-0.20288219581510514</v>
          </cell>
          <cell r="AM2792">
            <v>765000</v>
          </cell>
        </row>
        <row r="2793">
          <cell r="E2793" t="str">
            <v>Kamal Haris</v>
          </cell>
          <cell r="F2793" t="str">
            <v>Awak I</v>
          </cell>
          <cell r="G2793" t="str">
            <v>Awak I</v>
          </cell>
          <cell r="H2793">
            <v>20</v>
          </cell>
          <cell r="I2793">
            <v>1203750</v>
          </cell>
          <cell r="J2793">
            <v>356250</v>
          </cell>
          <cell r="K2793">
            <v>1560000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16500</v>
          </cell>
          <cell r="Q2793">
            <v>0</v>
          </cell>
          <cell r="R2793">
            <v>525000</v>
          </cell>
          <cell r="S2793">
            <v>0</v>
          </cell>
          <cell r="T2793">
            <v>855000</v>
          </cell>
          <cell r="U2793">
            <v>2415000</v>
          </cell>
          <cell r="V2793">
            <v>1815000</v>
          </cell>
          <cell r="W2793">
            <v>3349567.6372832367</v>
          </cell>
          <cell r="X2793">
            <v>1458750</v>
          </cell>
          <cell r="Y2793">
            <v>356250</v>
          </cell>
          <cell r="Z2793">
            <v>1815000</v>
          </cell>
          <cell r="AA2793">
            <v>0</v>
          </cell>
          <cell r="AB2793">
            <v>0</v>
          </cell>
          <cell r="AC2793">
            <v>0</v>
          </cell>
          <cell r="AD2793">
            <v>0</v>
          </cell>
          <cell r="AE2793">
            <v>16500</v>
          </cell>
          <cell r="AF2793">
            <v>0</v>
          </cell>
          <cell r="AG2793">
            <v>525000</v>
          </cell>
          <cell r="AH2793">
            <v>0</v>
          </cell>
          <cell r="AI2793">
            <v>855000</v>
          </cell>
          <cell r="AJ2793">
            <v>2670000</v>
          </cell>
          <cell r="AK2793">
            <v>0.10559006211180125</v>
          </cell>
          <cell r="AL2793">
            <v>-0.20288219581510514</v>
          </cell>
          <cell r="AM2793">
            <v>765000</v>
          </cell>
        </row>
        <row r="2794">
          <cell r="E2794" t="str">
            <v>Karim</v>
          </cell>
          <cell r="F2794" t="str">
            <v>Awak I</v>
          </cell>
          <cell r="G2794" t="str">
            <v>Awak I</v>
          </cell>
          <cell r="H2794">
            <v>20</v>
          </cell>
          <cell r="I2794">
            <v>1203750</v>
          </cell>
          <cell r="J2794">
            <v>356250</v>
          </cell>
          <cell r="K2794">
            <v>1560000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16500</v>
          </cell>
          <cell r="Q2794">
            <v>0</v>
          </cell>
          <cell r="R2794">
            <v>525000</v>
          </cell>
          <cell r="S2794">
            <v>0</v>
          </cell>
          <cell r="T2794">
            <v>855000</v>
          </cell>
          <cell r="U2794">
            <v>2415000</v>
          </cell>
          <cell r="V2794">
            <v>1815000</v>
          </cell>
          <cell r="W2794">
            <v>3349567.6372832367</v>
          </cell>
          <cell r="X2794">
            <v>1458750</v>
          </cell>
          <cell r="Y2794">
            <v>356250</v>
          </cell>
          <cell r="Z2794">
            <v>1815000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16500</v>
          </cell>
          <cell r="AF2794">
            <v>0</v>
          </cell>
          <cell r="AG2794">
            <v>525000</v>
          </cell>
          <cell r="AH2794">
            <v>0</v>
          </cell>
          <cell r="AI2794">
            <v>855000</v>
          </cell>
          <cell r="AJ2794">
            <v>2670000</v>
          </cell>
          <cell r="AK2794">
            <v>0.10559006211180125</v>
          </cell>
          <cell r="AL2794">
            <v>-0.20288219581510514</v>
          </cell>
          <cell r="AM2794">
            <v>765000</v>
          </cell>
        </row>
        <row r="2795">
          <cell r="E2795" t="str">
            <v>Kurniadi</v>
          </cell>
          <cell r="F2795" t="str">
            <v>Awak I</v>
          </cell>
          <cell r="G2795" t="str">
            <v>Awak I</v>
          </cell>
          <cell r="H2795">
            <v>20</v>
          </cell>
          <cell r="I2795">
            <v>1203750</v>
          </cell>
          <cell r="J2795">
            <v>356250</v>
          </cell>
          <cell r="K2795">
            <v>1560000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16500</v>
          </cell>
          <cell r="Q2795">
            <v>0</v>
          </cell>
          <cell r="R2795">
            <v>525000</v>
          </cell>
          <cell r="S2795">
            <v>0</v>
          </cell>
          <cell r="T2795">
            <v>855000</v>
          </cell>
          <cell r="U2795">
            <v>2415000</v>
          </cell>
          <cell r="V2795">
            <v>1815000</v>
          </cell>
          <cell r="W2795">
            <v>3349567.6372832367</v>
          </cell>
          <cell r="X2795">
            <v>1458750</v>
          </cell>
          <cell r="Y2795">
            <v>356250</v>
          </cell>
          <cell r="Z2795">
            <v>1815000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16500</v>
          </cell>
          <cell r="AF2795">
            <v>0</v>
          </cell>
          <cell r="AG2795">
            <v>525000</v>
          </cell>
          <cell r="AH2795">
            <v>0</v>
          </cell>
          <cell r="AI2795">
            <v>855000</v>
          </cell>
          <cell r="AJ2795">
            <v>2670000</v>
          </cell>
          <cell r="AK2795">
            <v>0.10559006211180125</v>
          </cell>
          <cell r="AL2795">
            <v>-0.20288219581510514</v>
          </cell>
          <cell r="AM2795">
            <v>765000</v>
          </cell>
        </row>
        <row r="2796">
          <cell r="E2796" t="str">
            <v>Lucky</v>
          </cell>
          <cell r="F2796" t="str">
            <v>Awak I</v>
          </cell>
          <cell r="G2796" t="str">
            <v>Awak I</v>
          </cell>
          <cell r="H2796">
            <v>20</v>
          </cell>
          <cell r="I2796">
            <v>1203750</v>
          </cell>
          <cell r="J2796">
            <v>356250</v>
          </cell>
          <cell r="K2796">
            <v>1560000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16500</v>
          </cell>
          <cell r="Q2796">
            <v>0</v>
          </cell>
          <cell r="R2796">
            <v>525000</v>
          </cell>
          <cell r="S2796">
            <v>0</v>
          </cell>
          <cell r="T2796">
            <v>855000</v>
          </cell>
          <cell r="U2796">
            <v>2415000</v>
          </cell>
          <cell r="V2796">
            <v>1815000</v>
          </cell>
          <cell r="W2796">
            <v>3349567.6372832367</v>
          </cell>
          <cell r="X2796">
            <v>1458750</v>
          </cell>
          <cell r="Y2796">
            <v>356250</v>
          </cell>
          <cell r="Z2796">
            <v>1815000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16500</v>
          </cell>
          <cell r="AF2796">
            <v>0</v>
          </cell>
          <cell r="AG2796">
            <v>525000</v>
          </cell>
          <cell r="AH2796">
            <v>0</v>
          </cell>
          <cell r="AI2796">
            <v>855000</v>
          </cell>
          <cell r="AJ2796">
            <v>2670000</v>
          </cell>
          <cell r="AK2796">
            <v>0.10559006211180125</v>
          </cell>
          <cell r="AL2796">
            <v>-0.20288219581510514</v>
          </cell>
          <cell r="AM2796">
            <v>765000</v>
          </cell>
        </row>
        <row r="2797">
          <cell r="E2797" t="str">
            <v>Lysbet Simanjuntak</v>
          </cell>
          <cell r="F2797" t="str">
            <v>Awak I</v>
          </cell>
          <cell r="G2797" t="str">
            <v>Awak I</v>
          </cell>
          <cell r="H2797">
            <v>20</v>
          </cell>
          <cell r="I2797">
            <v>1203750</v>
          </cell>
          <cell r="J2797">
            <v>356250</v>
          </cell>
          <cell r="K2797">
            <v>1560000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16500</v>
          </cell>
          <cell r="Q2797">
            <v>0</v>
          </cell>
          <cell r="R2797">
            <v>525000</v>
          </cell>
          <cell r="S2797">
            <v>0</v>
          </cell>
          <cell r="T2797">
            <v>855000</v>
          </cell>
          <cell r="U2797">
            <v>2415000</v>
          </cell>
          <cell r="V2797">
            <v>1815000</v>
          </cell>
          <cell r="W2797">
            <v>3349567.6372832367</v>
          </cell>
          <cell r="X2797">
            <v>1458750</v>
          </cell>
          <cell r="Y2797">
            <v>356250</v>
          </cell>
          <cell r="Z2797">
            <v>1815000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16500</v>
          </cell>
          <cell r="AF2797">
            <v>0</v>
          </cell>
          <cell r="AG2797">
            <v>525000</v>
          </cell>
          <cell r="AH2797">
            <v>0</v>
          </cell>
          <cell r="AI2797">
            <v>855000</v>
          </cell>
          <cell r="AJ2797">
            <v>2670000</v>
          </cell>
          <cell r="AK2797">
            <v>0.10559006211180125</v>
          </cell>
          <cell r="AL2797">
            <v>-0.20288219581510514</v>
          </cell>
          <cell r="AM2797">
            <v>765000</v>
          </cell>
        </row>
        <row r="2798">
          <cell r="E2798" t="str">
            <v>M. Tahir Bakri</v>
          </cell>
          <cell r="F2798" t="str">
            <v>Awak I</v>
          </cell>
          <cell r="G2798" t="str">
            <v>Awak I</v>
          </cell>
          <cell r="H2798">
            <v>20</v>
          </cell>
          <cell r="I2798">
            <v>1203750</v>
          </cell>
          <cell r="J2798">
            <v>356250</v>
          </cell>
          <cell r="K2798">
            <v>1560000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16500</v>
          </cell>
          <cell r="Q2798">
            <v>0</v>
          </cell>
          <cell r="R2798">
            <v>525000</v>
          </cell>
          <cell r="S2798">
            <v>0</v>
          </cell>
          <cell r="T2798">
            <v>855000</v>
          </cell>
          <cell r="U2798">
            <v>2415000</v>
          </cell>
          <cell r="V2798">
            <v>1815000</v>
          </cell>
          <cell r="W2798">
            <v>3349567.6372832367</v>
          </cell>
          <cell r="X2798">
            <v>1458750</v>
          </cell>
          <cell r="Y2798">
            <v>356250</v>
          </cell>
          <cell r="Z2798">
            <v>1815000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16500</v>
          </cell>
          <cell r="AF2798">
            <v>0</v>
          </cell>
          <cell r="AG2798">
            <v>525000</v>
          </cell>
          <cell r="AH2798">
            <v>0</v>
          </cell>
          <cell r="AI2798">
            <v>855000</v>
          </cell>
          <cell r="AJ2798">
            <v>2670000</v>
          </cell>
          <cell r="AK2798">
            <v>0.10559006211180125</v>
          </cell>
          <cell r="AL2798">
            <v>-0.20288219581510514</v>
          </cell>
          <cell r="AM2798">
            <v>765000</v>
          </cell>
        </row>
        <row r="2799">
          <cell r="E2799" t="str">
            <v>Madi</v>
          </cell>
          <cell r="F2799" t="str">
            <v>Awak I</v>
          </cell>
          <cell r="G2799" t="str">
            <v>Awak I</v>
          </cell>
          <cell r="H2799">
            <v>20</v>
          </cell>
          <cell r="I2799">
            <v>1203750</v>
          </cell>
          <cell r="J2799">
            <v>356250</v>
          </cell>
          <cell r="K2799">
            <v>1560000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16500</v>
          </cell>
          <cell r="Q2799">
            <v>0</v>
          </cell>
          <cell r="R2799">
            <v>525000</v>
          </cell>
          <cell r="S2799">
            <v>0</v>
          </cell>
          <cell r="T2799">
            <v>855000</v>
          </cell>
          <cell r="U2799">
            <v>2415000</v>
          </cell>
          <cell r="V2799">
            <v>1815000</v>
          </cell>
          <cell r="W2799">
            <v>3349567.6372832367</v>
          </cell>
          <cell r="X2799">
            <v>1458750</v>
          </cell>
          <cell r="Y2799">
            <v>356250</v>
          </cell>
          <cell r="Z2799">
            <v>1815000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16500</v>
          </cell>
          <cell r="AF2799">
            <v>0</v>
          </cell>
          <cell r="AG2799">
            <v>525000</v>
          </cell>
          <cell r="AH2799">
            <v>0</v>
          </cell>
          <cell r="AI2799">
            <v>855000</v>
          </cell>
          <cell r="AJ2799">
            <v>2670000</v>
          </cell>
          <cell r="AK2799">
            <v>0.10559006211180125</v>
          </cell>
          <cell r="AL2799">
            <v>-0.20288219581510514</v>
          </cell>
          <cell r="AM2799">
            <v>765000</v>
          </cell>
        </row>
        <row r="2800">
          <cell r="E2800" t="str">
            <v>Matheus Saluradi</v>
          </cell>
          <cell r="F2800" t="str">
            <v>Awak I</v>
          </cell>
          <cell r="G2800" t="str">
            <v>Awak I</v>
          </cell>
          <cell r="H2800">
            <v>20</v>
          </cell>
          <cell r="I2800">
            <v>1203750</v>
          </cell>
          <cell r="J2800">
            <v>356250</v>
          </cell>
          <cell r="K2800">
            <v>1560000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16500</v>
          </cell>
          <cell r="Q2800">
            <v>0</v>
          </cell>
          <cell r="R2800">
            <v>525000</v>
          </cell>
          <cell r="S2800">
            <v>0</v>
          </cell>
          <cell r="T2800">
            <v>855000</v>
          </cell>
          <cell r="U2800">
            <v>2415000</v>
          </cell>
          <cell r="V2800">
            <v>1815000</v>
          </cell>
          <cell r="W2800">
            <v>3349567.6372832367</v>
          </cell>
          <cell r="X2800">
            <v>1458750</v>
          </cell>
          <cell r="Y2800">
            <v>356250</v>
          </cell>
          <cell r="Z2800">
            <v>1815000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>
            <v>16500</v>
          </cell>
          <cell r="AF2800">
            <v>0</v>
          </cell>
          <cell r="AG2800">
            <v>525000</v>
          </cell>
          <cell r="AH2800">
            <v>0</v>
          </cell>
          <cell r="AI2800">
            <v>855000</v>
          </cell>
          <cell r="AJ2800">
            <v>2670000</v>
          </cell>
          <cell r="AK2800">
            <v>0.10559006211180125</v>
          </cell>
          <cell r="AL2800">
            <v>-0.20288219581510514</v>
          </cell>
          <cell r="AM2800">
            <v>765000</v>
          </cell>
        </row>
        <row r="2801">
          <cell r="E2801" t="str">
            <v>Mawardi</v>
          </cell>
          <cell r="F2801" t="str">
            <v>Awak I</v>
          </cell>
          <cell r="G2801" t="str">
            <v>Awak I</v>
          </cell>
          <cell r="H2801">
            <v>20</v>
          </cell>
          <cell r="I2801">
            <v>1203750</v>
          </cell>
          <cell r="J2801">
            <v>356250</v>
          </cell>
          <cell r="K2801">
            <v>1560000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16500</v>
          </cell>
          <cell r="Q2801">
            <v>0</v>
          </cell>
          <cell r="R2801">
            <v>525000</v>
          </cell>
          <cell r="S2801">
            <v>0</v>
          </cell>
          <cell r="T2801">
            <v>855000</v>
          </cell>
          <cell r="U2801">
            <v>2415000</v>
          </cell>
          <cell r="V2801">
            <v>1815000</v>
          </cell>
          <cell r="W2801">
            <v>3349567.6372832367</v>
          </cell>
          <cell r="X2801">
            <v>1458750</v>
          </cell>
          <cell r="Y2801">
            <v>356250</v>
          </cell>
          <cell r="Z2801">
            <v>1815000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16500</v>
          </cell>
          <cell r="AF2801">
            <v>0</v>
          </cell>
          <cell r="AG2801">
            <v>525000</v>
          </cell>
          <cell r="AH2801">
            <v>0</v>
          </cell>
          <cell r="AI2801">
            <v>855000</v>
          </cell>
          <cell r="AJ2801">
            <v>2670000</v>
          </cell>
          <cell r="AK2801">
            <v>0.10559006211180125</v>
          </cell>
          <cell r="AL2801">
            <v>-0.20288219581510514</v>
          </cell>
          <cell r="AM2801">
            <v>765000</v>
          </cell>
        </row>
        <row r="2802">
          <cell r="E2802" t="str">
            <v>Muhammad Hartono</v>
          </cell>
          <cell r="F2802" t="str">
            <v>Awak I</v>
          </cell>
          <cell r="G2802" t="str">
            <v>Awak I</v>
          </cell>
          <cell r="H2802">
            <v>20</v>
          </cell>
          <cell r="I2802">
            <v>1203750</v>
          </cell>
          <cell r="J2802">
            <v>356250</v>
          </cell>
          <cell r="K2802">
            <v>1560000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16500</v>
          </cell>
          <cell r="Q2802">
            <v>0</v>
          </cell>
          <cell r="R2802">
            <v>525000</v>
          </cell>
          <cell r="S2802">
            <v>0</v>
          </cell>
          <cell r="T2802">
            <v>855000</v>
          </cell>
          <cell r="U2802">
            <v>2415000</v>
          </cell>
          <cell r="V2802">
            <v>1815000</v>
          </cell>
          <cell r="W2802">
            <v>3349567.6372832367</v>
          </cell>
          <cell r="X2802">
            <v>1458750</v>
          </cell>
          <cell r="Y2802">
            <v>356250</v>
          </cell>
          <cell r="Z2802">
            <v>1815000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16500</v>
          </cell>
          <cell r="AF2802">
            <v>0</v>
          </cell>
          <cell r="AG2802">
            <v>525000</v>
          </cell>
          <cell r="AH2802">
            <v>0</v>
          </cell>
          <cell r="AI2802">
            <v>855000</v>
          </cell>
          <cell r="AJ2802">
            <v>2670000</v>
          </cell>
          <cell r="AK2802">
            <v>0.10559006211180125</v>
          </cell>
          <cell r="AL2802">
            <v>-0.20288219581510514</v>
          </cell>
          <cell r="AM2802">
            <v>765000</v>
          </cell>
        </row>
        <row r="2803">
          <cell r="E2803" t="str">
            <v>Parlindungan. P</v>
          </cell>
          <cell r="F2803" t="str">
            <v>Awak I</v>
          </cell>
          <cell r="G2803" t="str">
            <v>Awak I</v>
          </cell>
          <cell r="H2803">
            <v>20</v>
          </cell>
          <cell r="I2803">
            <v>1203750</v>
          </cell>
          <cell r="J2803">
            <v>356250</v>
          </cell>
          <cell r="K2803">
            <v>1560000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16500</v>
          </cell>
          <cell r="Q2803">
            <v>0</v>
          </cell>
          <cell r="R2803">
            <v>525000</v>
          </cell>
          <cell r="S2803">
            <v>0</v>
          </cell>
          <cell r="T2803">
            <v>855000</v>
          </cell>
          <cell r="U2803">
            <v>2415000</v>
          </cell>
          <cell r="V2803">
            <v>1815000</v>
          </cell>
          <cell r="W2803">
            <v>3349567.6372832367</v>
          </cell>
          <cell r="X2803">
            <v>1458750</v>
          </cell>
          <cell r="Y2803">
            <v>356250</v>
          </cell>
          <cell r="Z2803">
            <v>1815000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16500</v>
          </cell>
          <cell r="AF2803">
            <v>0</v>
          </cell>
          <cell r="AG2803">
            <v>525000</v>
          </cell>
          <cell r="AH2803">
            <v>0</v>
          </cell>
          <cell r="AI2803">
            <v>855000</v>
          </cell>
          <cell r="AJ2803">
            <v>2670000</v>
          </cell>
          <cell r="AK2803">
            <v>0.10559006211180125</v>
          </cell>
          <cell r="AL2803">
            <v>-0.20288219581510514</v>
          </cell>
          <cell r="AM2803">
            <v>765000</v>
          </cell>
        </row>
        <row r="2804">
          <cell r="E2804" t="str">
            <v>Radius Alfian</v>
          </cell>
          <cell r="F2804" t="str">
            <v>Awak I</v>
          </cell>
          <cell r="G2804" t="str">
            <v>Awak I</v>
          </cell>
          <cell r="H2804">
            <v>20</v>
          </cell>
          <cell r="I2804">
            <v>1203750</v>
          </cell>
          <cell r="J2804">
            <v>356250</v>
          </cell>
          <cell r="K2804">
            <v>1560000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16500</v>
          </cell>
          <cell r="Q2804">
            <v>0</v>
          </cell>
          <cell r="R2804">
            <v>525000</v>
          </cell>
          <cell r="S2804">
            <v>0</v>
          </cell>
          <cell r="T2804">
            <v>855000</v>
          </cell>
          <cell r="U2804">
            <v>2415000</v>
          </cell>
          <cell r="V2804">
            <v>1815000</v>
          </cell>
          <cell r="W2804">
            <v>3349567.6372832367</v>
          </cell>
          <cell r="X2804">
            <v>1458750</v>
          </cell>
          <cell r="Y2804">
            <v>356250</v>
          </cell>
          <cell r="Z2804">
            <v>1815000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16500</v>
          </cell>
          <cell r="AF2804">
            <v>0</v>
          </cell>
          <cell r="AG2804">
            <v>525000</v>
          </cell>
          <cell r="AH2804">
            <v>0</v>
          </cell>
          <cell r="AI2804">
            <v>855000</v>
          </cell>
          <cell r="AJ2804">
            <v>2670000</v>
          </cell>
          <cell r="AK2804">
            <v>0.10559006211180125</v>
          </cell>
          <cell r="AL2804">
            <v>-0.20288219581510514</v>
          </cell>
          <cell r="AM2804">
            <v>765000</v>
          </cell>
        </row>
        <row r="2805">
          <cell r="E2805" t="str">
            <v>Rahmat Suryanto</v>
          </cell>
          <cell r="F2805" t="str">
            <v>Awak I</v>
          </cell>
          <cell r="G2805" t="str">
            <v>Awak I</v>
          </cell>
          <cell r="H2805">
            <v>20</v>
          </cell>
          <cell r="I2805">
            <v>1203750</v>
          </cell>
          <cell r="J2805">
            <v>356250</v>
          </cell>
          <cell r="K2805">
            <v>1560000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16500</v>
          </cell>
          <cell r="Q2805">
            <v>0</v>
          </cell>
          <cell r="R2805">
            <v>525000</v>
          </cell>
          <cell r="S2805">
            <v>0</v>
          </cell>
          <cell r="T2805">
            <v>855000</v>
          </cell>
          <cell r="U2805">
            <v>2415000</v>
          </cell>
          <cell r="V2805">
            <v>1815000</v>
          </cell>
          <cell r="W2805">
            <v>3349567.6372832367</v>
          </cell>
          <cell r="X2805">
            <v>1458750</v>
          </cell>
          <cell r="Y2805">
            <v>356250</v>
          </cell>
          <cell r="Z2805">
            <v>1815000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16500</v>
          </cell>
          <cell r="AF2805">
            <v>0</v>
          </cell>
          <cell r="AG2805">
            <v>525000</v>
          </cell>
          <cell r="AH2805">
            <v>0</v>
          </cell>
          <cell r="AI2805">
            <v>855000</v>
          </cell>
          <cell r="AJ2805">
            <v>2670000</v>
          </cell>
          <cell r="AK2805">
            <v>0.10559006211180125</v>
          </cell>
          <cell r="AL2805">
            <v>-0.20288219581510514</v>
          </cell>
          <cell r="AM2805">
            <v>765000</v>
          </cell>
        </row>
        <row r="2806">
          <cell r="E2806" t="str">
            <v>Razack Rachmadhani</v>
          </cell>
          <cell r="F2806" t="str">
            <v>Awak I</v>
          </cell>
          <cell r="G2806" t="str">
            <v>Awak I</v>
          </cell>
          <cell r="H2806">
            <v>20</v>
          </cell>
          <cell r="I2806">
            <v>1203750</v>
          </cell>
          <cell r="J2806">
            <v>356250</v>
          </cell>
          <cell r="K2806">
            <v>1560000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16500</v>
          </cell>
          <cell r="Q2806">
            <v>0</v>
          </cell>
          <cell r="R2806">
            <v>525000</v>
          </cell>
          <cell r="S2806">
            <v>0</v>
          </cell>
          <cell r="T2806">
            <v>855000</v>
          </cell>
          <cell r="U2806">
            <v>2415000</v>
          </cell>
          <cell r="V2806">
            <v>1815000</v>
          </cell>
          <cell r="W2806">
            <v>3349567.6372832367</v>
          </cell>
          <cell r="X2806">
            <v>1458750</v>
          </cell>
          <cell r="Y2806">
            <v>356250</v>
          </cell>
          <cell r="Z2806">
            <v>1815000</v>
          </cell>
          <cell r="AA2806">
            <v>0</v>
          </cell>
          <cell r="AB2806">
            <v>0</v>
          </cell>
          <cell r="AC2806">
            <v>0</v>
          </cell>
          <cell r="AD2806">
            <v>0</v>
          </cell>
          <cell r="AE2806">
            <v>16500</v>
          </cell>
          <cell r="AF2806">
            <v>0</v>
          </cell>
          <cell r="AG2806">
            <v>525000</v>
          </cell>
          <cell r="AH2806">
            <v>0</v>
          </cell>
          <cell r="AI2806">
            <v>855000</v>
          </cell>
          <cell r="AJ2806">
            <v>2670000</v>
          </cell>
          <cell r="AK2806">
            <v>0.10559006211180125</v>
          </cell>
          <cell r="AL2806">
            <v>-0.20288219581510514</v>
          </cell>
          <cell r="AM2806">
            <v>765000</v>
          </cell>
        </row>
        <row r="2807">
          <cell r="E2807" t="str">
            <v>Rudi Suprianto</v>
          </cell>
          <cell r="F2807" t="str">
            <v>Awak I</v>
          </cell>
          <cell r="G2807" t="str">
            <v>Awak I</v>
          </cell>
          <cell r="H2807">
            <v>20</v>
          </cell>
          <cell r="I2807">
            <v>1203750</v>
          </cell>
          <cell r="J2807">
            <v>356250</v>
          </cell>
          <cell r="K2807">
            <v>1560000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16500</v>
          </cell>
          <cell r="Q2807">
            <v>0</v>
          </cell>
          <cell r="R2807">
            <v>525000</v>
          </cell>
          <cell r="S2807">
            <v>0</v>
          </cell>
          <cell r="T2807">
            <v>855000</v>
          </cell>
          <cell r="U2807">
            <v>2415000</v>
          </cell>
          <cell r="V2807">
            <v>1815000</v>
          </cell>
          <cell r="W2807">
            <v>3349567.6372832367</v>
          </cell>
          <cell r="X2807">
            <v>1458750</v>
          </cell>
          <cell r="Y2807">
            <v>356250</v>
          </cell>
          <cell r="Z2807">
            <v>1815000</v>
          </cell>
          <cell r="AA2807">
            <v>0</v>
          </cell>
          <cell r="AB2807">
            <v>0</v>
          </cell>
          <cell r="AC2807">
            <v>0</v>
          </cell>
          <cell r="AD2807">
            <v>0</v>
          </cell>
          <cell r="AE2807">
            <v>16500</v>
          </cell>
          <cell r="AF2807">
            <v>0</v>
          </cell>
          <cell r="AG2807">
            <v>525000</v>
          </cell>
          <cell r="AH2807">
            <v>0</v>
          </cell>
          <cell r="AI2807">
            <v>855000</v>
          </cell>
          <cell r="AJ2807">
            <v>2670000</v>
          </cell>
          <cell r="AK2807">
            <v>0.10559006211180125</v>
          </cell>
          <cell r="AL2807">
            <v>-0.20288219581510514</v>
          </cell>
          <cell r="AM2807">
            <v>765000</v>
          </cell>
        </row>
        <row r="2808">
          <cell r="E2808" t="str">
            <v>Sandy</v>
          </cell>
          <cell r="F2808" t="str">
            <v>Awak I</v>
          </cell>
          <cell r="G2808" t="str">
            <v>Awak I</v>
          </cell>
          <cell r="H2808">
            <v>20</v>
          </cell>
          <cell r="I2808">
            <v>1203750</v>
          </cell>
          <cell r="J2808">
            <v>356250</v>
          </cell>
          <cell r="K2808">
            <v>1560000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16500</v>
          </cell>
          <cell r="Q2808">
            <v>0</v>
          </cell>
          <cell r="R2808">
            <v>525000</v>
          </cell>
          <cell r="S2808">
            <v>0</v>
          </cell>
          <cell r="T2808">
            <v>855000</v>
          </cell>
          <cell r="U2808">
            <v>2415000</v>
          </cell>
          <cell r="V2808">
            <v>1815000</v>
          </cell>
          <cell r="W2808">
            <v>3349567.6372832367</v>
          </cell>
          <cell r="X2808">
            <v>1458750</v>
          </cell>
          <cell r="Y2808">
            <v>356250</v>
          </cell>
          <cell r="Z2808">
            <v>1815000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16500</v>
          </cell>
          <cell r="AF2808">
            <v>0</v>
          </cell>
          <cell r="AG2808">
            <v>525000</v>
          </cell>
          <cell r="AH2808">
            <v>0</v>
          </cell>
          <cell r="AI2808">
            <v>855000</v>
          </cell>
          <cell r="AJ2808">
            <v>2670000</v>
          </cell>
          <cell r="AK2808">
            <v>0.10559006211180125</v>
          </cell>
          <cell r="AL2808">
            <v>-0.20288219581510514</v>
          </cell>
          <cell r="AM2808">
            <v>765000</v>
          </cell>
        </row>
        <row r="2809">
          <cell r="E2809" t="str">
            <v>Suhanda</v>
          </cell>
          <cell r="F2809" t="str">
            <v>Awak I</v>
          </cell>
          <cell r="G2809" t="str">
            <v>Awak I</v>
          </cell>
          <cell r="H2809">
            <v>20</v>
          </cell>
          <cell r="I2809">
            <v>1203750</v>
          </cell>
          <cell r="J2809">
            <v>356250</v>
          </cell>
          <cell r="K2809">
            <v>1560000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16500</v>
          </cell>
          <cell r="Q2809">
            <v>0</v>
          </cell>
          <cell r="R2809">
            <v>525000</v>
          </cell>
          <cell r="S2809">
            <v>0</v>
          </cell>
          <cell r="T2809">
            <v>855000</v>
          </cell>
          <cell r="U2809">
            <v>2415000</v>
          </cell>
          <cell r="V2809">
            <v>1815000</v>
          </cell>
          <cell r="W2809">
            <v>3349567.6372832367</v>
          </cell>
          <cell r="X2809">
            <v>1458750</v>
          </cell>
          <cell r="Y2809">
            <v>356250</v>
          </cell>
          <cell r="Z2809">
            <v>1815000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16500</v>
          </cell>
          <cell r="AF2809">
            <v>0</v>
          </cell>
          <cell r="AG2809">
            <v>525000</v>
          </cell>
          <cell r="AH2809">
            <v>0</v>
          </cell>
          <cell r="AI2809">
            <v>855000</v>
          </cell>
          <cell r="AJ2809">
            <v>2670000</v>
          </cell>
          <cell r="AK2809">
            <v>0.10559006211180125</v>
          </cell>
          <cell r="AL2809">
            <v>-0.20288219581510514</v>
          </cell>
          <cell r="AM2809">
            <v>765000</v>
          </cell>
        </row>
        <row r="2810">
          <cell r="E2810" t="str">
            <v>Syamsuri Amri</v>
          </cell>
          <cell r="F2810" t="str">
            <v>Awak I</v>
          </cell>
          <cell r="G2810" t="str">
            <v>Awak I</v>
          </cell>
          <cell r="H2810">
            <v>20</v>
          </cell>
          <cell r="I2810">
            <v>1203750</v>
          </cell>
          <cell r="J2810">
            <v>356250</v>
          </cell>
          <cell r="K2810">
            <v>1560000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16500</v>
          </cell>
          <cell r="Q2810">
            <v>0</v>
          </cell>
          <cell r="R2810">
            <v>525000</v>
          </cell>
          <cell r="S2810">
            <v>0</v>
          </cell>
          <cell r="T2810">
            <v>855000</v>
          </cell>
          <cell r="U2810">
            <v>2415000</v>
          </cell>
          <cell r="V2810">
            <v>1815000</v>
          </cell>
          <cell r="W2810">
            <v>3349567.6372832367</v>
          </cell>
          <cell r="X2810">
            <v>1458750</v>
          </cell>
          <cell r="Y2810">
            <v>356250</v>
          </cell>
          <cell r="Z2810">
            <v>1815000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16500</v>
          </cell>
          <cell r="AF2810">
            <v>0</v>
          </cell>
          <cell r="AG2810">
            <v>525000</v>
          </cell>
          <cell r="AH2810">
            <v>0</v>
          </cell>
          <cell r="AI2810">
            <v>855000</v>
          </cell>
          <cell r="AJ2810">
            <v>2670000</v>
          </cell>
          <cell r="AK2810">
            <v>0.10559006211180125</v>
          </cell>
          <cell r="AL2810">
            <v>-0.20288219581510514</v>
          </cell>
          <cell r="AM2810">
            <v>765000</v>
          </cell>
        </row>
        <row r="2811">
          <cell r="E2811" t="str">
            <v>Tan Jun Sin</v>
          </cell>
          <cell r="F2811" t="str">
            <v>Awak I</v>
          </cell>
          <cell r="G2811" t="str">
            <v>Awak I</v>
          </cell>
          <cell r="H2811">
            <v>20</v>
          </cell>
          <cell r="I2811">
            <v>1203750</v>
          </cell>
          <cell r="J2811">
            <v>356250</v>
          </cell>
          <cell r="K2811">
            <v>1560000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16500</v>
          </cell>
          <cell r="Q2811">
            <v>0</v>
          </cell>
          <cell r="R2811">
            <v>525000</v>
          </cell>
          <cell r="S2811">
            <v>0</v>
          </cell>
          <cell r="T2811">
            <v>855000</v>
          </cell>
          <cell r="U2811">
            <v>2415000</v>
          </cell>
          <cell r="V2811">
            <v>1815000</v>
          </cell>
          <cell r="W2811">
            <v>3349567.6372832367</v>
          </cell>
          <cell r="X2811">
            <v>1458750</v>
          </cell>
          <cell r="Y2811">
            <v>356250</v>
          </cell>
          <cell r="Z2811">
            <v>1815000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16500</v>
          </cell>
          <cell r="AF2811">
            <v>0</v>
          </cell>
          <cell r="AG2811">
            <v>525000</v>
          </cell>
          <cell r="AH2811">
            <v>0</v>
          </cell>
          <cell r="AI2811">
            <v>855000</v>
          </cell>
          <cell r="AJ2811">
            <v>2670000</v>
          </cell>
          <cell r="AK2811">
            <v>0.10559006211180125</v>
          </cell>
          <cell r="AL2811">
            <v>-0.20288219581510514</v>
          </cell>
          <cell r="AM2811">
            <v>765000</v>
          </cell>
        </row>
        <row r="2812">
          <cell r="E2812" t="str">
            <v>Tatang Supriyadi</v>
          </cell>
          <cell r="F2812" t="str">
            <v>Awak I</v>
          </cell>
          <cell r="G2812" t="str">
            <v>Awak I</v>
          </cell>
          <cell r="H2812">
            <v>20</v>
          </cell>
          <cell r="I2812">
            <v>1203750</v>
          </cell>
          <cell r="J2812">
            <v>356250</v>
          </cell>
          <cell r="K2812">
            <v>1560000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16500</v>
          </cell>
          <cell r="Q2812">
            <v>0</v>
          </cell>
          <cell r="R2812">
            <v>525000</v>
          </cell>
          <cell r="S2812">
            <v>0</v>
          </cell>
          <cell r="T2812">
            <v>855000</v>
          </cell>
          <cell r="U2812">
            <v>2415000</v>
          </cell>
          <cell r="V2812">
            <v>1815000</v>
          </cell>
          <cell r="W2812">
            <v>3349567.6372832367</v>
          </cell>
          <cell r="X2812">
            <v>1458750</v>
          </cell>
          <cell r="Y2812">
            <v>356250</v>
          </cell>
          <cell r="Z2812">
            <v>1815000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16500</v>
          </cell>
          <cell r="AF2812">
            <v>0</v>
          </cell>
          <cell r="AG2812">
            <v>525000</v>
          </cell>
          <cell r="AH2812">
            <v>0</v>
          </cell>
          <cell r="AI2812">
            <v>855000</v>
          </cell>
          <cell r="AJ2812">
            <v>2670000</v>
          </cell>
          <cell r="AK2812">
            <v>0.10559006211180125</v>
          </cell>
          <cell r="AL2812">
            <v>-0.20288219581510514</v>
          </cell>
          <cell r="AM2812">
            <v>765000</v>
          </cell>
        </row>
        <row r="2813">
          <cell r="E2813" t="str">
            <v>Taufik A. Karim</v>
          </cell>
          <cell r="F2813" t="str">
            <v>Awak I</v>
          </cell>
          <cell r="G2813" t="str">
            <v>Awak I</v>
          </cell>
          <cell r="H2813">
            <v>20</v>
          </cell>
          <cell r="I2813">
            <v>1203750</v>
          </cell>
          <cell r="J2813">
            <v>356250</v>
          </cell>
          <cell r="K2813">
            <v>1560000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16500</v>
          </cell>
          <cell r="Q2813">
            <v>0</v>
          </cell>
          <cell r="R2813">
            <v>525000</v>
          </cell>
          <cell r="S2813">
            <v>0</v>
          </cell>
          <cell r="T2813">
            <v>855000</v>
          </cell>
          <cell r="U2813">
            <v>2415000</v>
          </cell>
          <cell r="V2813">
            <v>1815000</v>
          </cell>
          <cell r="W2813">
            <v>3349567.6372832367</v>
          </cell>
          <cell r="X2813">
            <v>1458750</v>
          </cell>
          <cell r="Y2813">
            <v>356250</v>
          </cell>
          <cell r="Z2813">
            <v>1815000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16500</v>
          </cell>
          <cell r="AF2813">
            <v>0</v>
          </cell>
          <cell r="AG2813">
            <v>525000</v>
          </cell>
          <cell r="AH2813">
            <v>0</v>
          </cell>
          <cell r="AI2813">
            <v>855000</v>
          </cell>
          <cell r="AJ2813">
            <v>2670000</v>
          </cell>
          <cell r="AK2813">
            <v>0.10559006211180125</v>
          </cell>
          <cell r="AL2813">
            <v>-0.20288219581510514</v>
          </cell>
          <cell r="AM2813">
            <v>765000</v>
          </cell>
        </row>
        <row r="2814">
          <cell r="E2814" t="str">
            <v>Toni Ansyah</v>
          </cell>
          <cell r="F2814" t="str">
            <v>Awak I</v>
          </cell>
          <cell r="G2814" t="str">
            <v>Awak I</v>
          </cell>
          <cell r="H2814">
            <v>20</v>
          </cell>
          <cell r="I2814">
            <v>1203750</v>
          </cell>
          <cell r="J2814">
            <v>356250</v>
          </cell>
          <cell r="K2814">
            <v>1560000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16500</v>
          </cell>
          <cell r="Q2814">
            <v>0</v>
          </cell>
          <cell r="R2814">
            <v>525000</v>
          </cell>
          <cell r="S2814">
            <v>0</v>
          </cell>
          <cell r="T2814">
            <v>855000</v>
          </cell>
          <cell r="U2814">
            <v>2415000</v>
          </cell>
          <cell r="V2814">
            <v>1815000</v>
          </cell>
          <cell r="W2814">
            <v>3349567.6372832367</v>
          </cell>
          <cell r="X2814">
            <v>1458750</v>
          </cell>
          <cell r="Y2814">
            <v>356250</v>
          </cell>
          <cell r="Z2814">
            <v>1815000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16500</v>
          </cell>
          <cell r="AF2814">
            <v>0</v>
          </cell>
          <cell r="AG2814">
            <v>525000</v>
          </cell>
          <cell r="AH2814">
            <v>0</v>
          </cell>
          <cell r="AI2814">
            <v>855000</v>
          </cell>
          <cell r="AJ2814">
            <v>2670000</v>
          </cell>
          <cell r="AK2814">
            <v>0.10559006211180125</v>
          </cell>
          <cell r="AL2814">
            <v>-0.20288219581510514</v>
          </cell>
          <cell r="AM2814">
            <v>765000</v>
          </cell>
        </row>
        <row r="2815">
          <cell r="E2815" t="str">
            <v>Wahyudi Santoso</v>
          </cell>
          <cell r="F2815" t="str">
            <v>Awak I</v>
          </cell>
          <cell r="G2815" t="str">
            <v>Awak I</v>
          </cell>
          <cell r="H2815">
            <v>20</v>
          </cell>
          <cell r="I2815">
            <v>1203750</v>
          </cell>
          <cell r="J2815">
            <v>356250</v>
          </cell>
          <cell r="K2815">
            <v>1560000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16500</v>
          </cell>
          <cell r="Q2815">
            <v>0</v>
          </cell>
          <cell r="R2815">
            <v>525000</v>
          </cell>
          <cell r="S2815">
            <v>0</v>
          </cell>
          <cell r="T2815">
            <v>855000</v>
          </cell>
          <cell r="U2815">
            <v>2415000</v>
          </cell>
          <cell r="V2815">
            <v>1815000</v>
          </cell>
          <cell r="W2815">
            <v>3349567.6372832367</v>
          </cell>
          <cell r="X2815">
            <v>1458750</v>
          </cell>
          <cell r="Y2815">
            <v>356250</v>
          </cell>
          <cell r="Z2815">
            <v>1815000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16500</v>
          </cell>
          <cell r="AF2815">
            <v>0</v>
          </cell>
          <cell r="AG2815">
            <v>525000</v>
          </cell>
          <cell r="AH2815">
            <v>0</v>
          </cell>
          <cell r="AI2815">
            <v>855000</v>
          </cell>
          <cell r="AJ2815">
            <v>2670000</v>
          </cell>
          <cell r="AK2815">
            <v>0.10559006211180125</v>
          </cell>
          <cell r="AL2815">
            <v>-0.20288219581510514</v>
          </cell>
          <cell r="AM2815">
            <v>765000</v>
          </cell>
        </row>
        <row r="2816">
          <cell r="E2816" t="str">
            <v>Yuliansyah Jamaludin</v>
          </cell>
          <cell r="F2816" t="str">
            <v>Awak I</v>
          </cell>
          <cell r="G2816" t="str">
            <v>Awak I</v>
          </cell>
          <cell r="H2816">
            <v>20</v>
          </cell>
          <cell r="I2816">
            <v>1203750</v>
          </cell>
          <cell r="J2816">
            <v>356250</v>
          </cell>
          <cell r="K2816">
            <v>1560000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16500</v>
          </cell>
          <cell r="Q2816">
            <v>0</v>
          </cell>
          <cell r="R2816">
            <v>525000</v>
          </cell>
          <cell r="S2816">
            <v>0</v>
          </cell>
          <cell r="T2816">
            <v>855000</v>
          </cell>
          <cell r="U2816">
            <v>2415000</v>
          </cell>
          <cell r="V2816">
            <v>1815000</v>
          </cell>
          <cell r="W2816">
            <v>3349567.6372832367</v>
          </cell>
          <cell r="X2816">
            <v>1458750</v>
          </cell>
          <cell r="Y2816">
            <v>356250</v>
          </cell>
          <cell r="Z2816">
            <v>1815000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16500</v>
          </cell>
          <cell r="AF2816">
            <v>0</v>
          </cell>
          <cell r="AG2816">
            <v>525000</v>
          </cell>
          <cell r="AH2816">
            <v>0</v>
          </cell>
          <cell r="AI2816">
            <v>855000</v>
          </cell>
          <cell r="AJ2816">
            <v>2670000</v>
          </cell>
          <cell r="AK2816">
            <v>0.10559006211180125</v>
          </cell>
          <cell r="AL2816">
            <v>-0.20288219581510514</v>
          </cell>
          <cell r="AM2816">
            <v>765000</v>
          </cell>
        </row>
        <row r="2817">
          <cell r="E2817" t="str">
            <v>Zailani</v>
          </cell>
          <cell r="F2817" t="str">
            <v>Awak I</v>
          </cell>
          <cell r="G2817" t="str">
            <v>Awak I</v>
          </cell>
          <cell r="H2817">
            <v>20</v>
          </cell>
          <cell r="I2817">
            <v>1203750</v>
          </cell>
          <cell r="J2817">
            <v>356250</v>
          </cell>
          <cell r="K2817">
            <v>1560000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16500</v>
          </cell>
          <cell r="Q2817">
            <v>0</v>
          </cell>
          <cell r="R2817">
            <v>525000</v>
          </cell>
          <cell r="S2817">
            <v>0</v>
          </cell>
          <cell r="T2817">
            <v>855000</v>
          </cell>
          <cell r="U2817">
            <v>2415000</v>
          </cell>
          <cell r="V2817">
            <v>1815000</v>
          </cell>
          <cell r="W2817">
            <v>3349567.6372832367</v>
          </cell>
          <cell r="X2817">
            <v>1458750</v>
          </cell>
          <cell r="Y2817">
            <v>356250</v>
          </cell>
          <cell r="Z2817">
            <v>1815000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16500</v>
          </cell>
          <cell r="AF2817">
            <v>0</v>
          </cell>
          <cell r="AG2817">
            <v>525000</v>
          </cell>
          <cell r="AH2817">
            <v>0</v>
          </cell>
          <cell r="AI2817">
            <v>855000</v>
          </cell>
          <cell r="AJ2817">
            <v>2670000</v>
          </cell>
          <cell r="AK2817">
            <v>0.10559006211180125</v>
          </cell>
          <cell r="AL2817">
            <v>-0.20288219581510514</v>
          </cell>
          <cell r="AM2817">
            <v>765000</v>
          </cell>
        </row>
        <row r="2818">
          <cell r="E2818" t="str">
            <v>Zainal Abidin</v>
          </cell>
          <cell r="F2818" t="str">
            <v>Awak I</v>
          </cell>
          <cell r="G2818" t="str">
            <v>Awak I</v>
          </cell>
          <cell r="H2818">
            <v>20</v>
          </cell>
          <cell r="I2818">
            <v>1203750</v>
          </cell>
          <cell r="J2818">
            <v>356250</v>
          </cell>
          <cell r="K2818">
            <v>1560000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16500</v>
          </cell>
          <cell r="Q2818">
            <v>0</v>
          </cell>
          <cell r="R2818">
            <v>525000</v>
          </cell>
          <cell r="S2818">
            <v>0</v>
          </cell>
          <cell r="T2818">
            <v>855000</v>
          </cell>
          <cell r="U2818">
            <v>2415000</v>
          </cell>
          <cell r="V2818">
            <v>1815000</v>
          </cell>
          <cell r="W2818">
            <v>3349567.6372832367</v>
          </cell>
          <cell r="X2818">
            <v>1458750</v>
          </cell>
          <cell r="Y2818">
            <v>356250</v>
          </cell>
          <cell r="Z2818">
            <v>1815000</v>
          </cell>
          <cell r="AA2818">
            <v>0</v>
          </cell>
          <cell r="AB2818">
            <v>0</v>
          </cell>
          <cell r="AC2818">
            <v>0</v>
          </cell>
          <cell r="AD2818">
            <v>0</v>
          </cell>
          <cell r="AE2818">
            <v>16500</v>
          </cell>
          <cell r="AF2818">
            <v>0</v>
          </cell>
          <cell r="AG2818">
            <v>525000</v>
          </cell>
          <cell r="AH2818">
            <v>0</v>
          </cell>
          <cell r="AI2818">
            <v>855000</v>
          </cell>
          <cell r="AJ2818">
            <v>2670000</v>
          </cell>
          <cell r="AK2818">
            <v>0.10559006211180125</v>
          </cell>
          <cell r="AL2818">
            <v>-0.20288219581510514</v>
          </cell>
          <cell r="AM2818">
            <v>765000</v>
          </cell>
        </row>
        <row r="2819">
          <cell r="E2819" t="str">
            <v>Zakaria</v>
          </cell>
          <cell r="F2819" t="str">
            <v>Awak I</v>
          </cell>
          <cell r="G2819" t="str">
            <v>Awak I</v>
          </cell>
          <cell r="H2819">
            <v>20</v>
          </cell>
          <cell r="I2819">
            <v>1203750</v>
          </cell>
          <cell r="J2819">
            <v>356250</v>
          </cell>
          <cell r="K2819">
            <v>1560000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16500</v>
          </cell>
          <cell r="Q2819">
            <v>0</v>
          </cell>
          <cell r="R2819">
            <v>525000</v>
          </cell>
          <cell r="S2819">
            <v>0</v>
          </cell>
          <cell r="T2819">
            <v>855000</v>
          </cell>
          <cell r="U2819">
            <v>2415000</v>
          </cell>
          <cell r="V2819">
            <v>1815000</v>
          </cell>
          <cell r="W2819">
            <v>3349567.6372832367</v>
          </cell>
          <cell r="X2819">
            <v>1458750</v>
          </cell>
          <cell r="Y2819">
            <v>356250</v>
          </cell>
          <cell r="Z2819">
            <v>1815000</v>
          </cell>
          <cell r="AA2819">
            <v>0</v>
          </cell>
          <cell r="AB2819">
            <v>0</v>
          </cell>
          <cell r="AC2819">
            <v>0</v>
          </cell>
          <cell r="AD2819">
            <v>0</v>
          </cell>
          <cell r="AE2819">
            <v>16500</v>
          </cell>
          <cell r="AF2819">
            <v>0</v>
          </cell>
          <cell r="AG2819">
            <v>525000</v>
          </cell>
          <cell r="AH2819">
            <v>0</v>
          </cell>
          <cell r="AI2819">
            <v>855000</v>
          </cell>
          <cell r="AJ2819">
            <v>2670000</v>
          </cell>
          <cell r="AK2819">
            <v>0.10559006211180125</v>
          </cell>
          <cell r="AL2819">
            <v>-0.20288219581510514</v>
          </cell>
          <cell r="AM2819">
            <v>765000</v>
          </cell>
        </row>
        <row r="2820">
          <cell r="E2820" t="str">
            <v>Zuhanda Zaputra</v>
          </cell>
          <cell r="F2820" t="str">
            <v>Awak I</v>
          </cell>
          <cell r="G2820" t="str">
            <v>Awak I</v>
          </cell>
          <cell r="H2820">
            <v>20</v>
          </cell>
          <cell r="I2820">
            <v>1203750</v>
          </cell>
          <cell r="J2820">
            <v>356250</v>
          </cell>
          <cell r="K2820">
            <v>1560000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16500</v>
          </cell>
          <cell r="Q2820">
            <v>0</v>
          </cell>
          <cell r="R2820">
            <v>525000</v>
          </cell>
          <cell r="S2820">
            <v>0</v>
          </cell>
          <cell r="T2820">
            <v>855000</v>
          </cell>
          <cell r="U2820">
            <v>2415000</v>
          </cell>
          <cell r="V2820">
            <v>1815000</v>
          </cell>
          <cell r="W2820">
            <v>3349567.6372832367</v>
          </cell>
          <cell r="X2820">
            <v>1458750</v>
          </cell>
          <cell r="Y2820">
            <v>356250</v>
          </cell>
          <cell r="Z2820">
            <v>1815000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16500</v>
          </cell>
          <cell r="AF2820">
            <v>0</v>
          </cell>
          <cell r="AG2820">
            <v>525000</v>
          </cell>
          <cell r="AH2820">
            <v>0</v>
          </cell>
          <cell r="AI2820">
            <v>855000</v>
          </cell>
          <cell r="AJ2820">
            <v>2670000</v>
          </cell>
          <cell r="AK2820">
            <v>0.10559006211180125</v>
          </cell>
          <cell r="AL2820">
            <v>-0.20288219581510514</v>
          </cell>
          <cell r="AM2820">
            <v>765000</v>
          </cell>
        </row>
        <row r="2821">
          <cell r="E2821" t="str">
            <v>A. Rino</v>
          </cell>
          <cell r="F2821" t="str">
            <v>Awak II</v>
          </cell>
          <cell r="G2821" t="str">
            <v>Awak II</v>
          </cell>
          <cell r="H2821">
            <v>20</v>
          </cell>
          <cell r="I2821">
            <v>1203750</v>
          </cell>
          <cell r="J2821">
            <v>356250</v>
          </cell>
          <cell r="K2821">
            <v>1560000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6000</v>
          </cell>
          <cell r="Q2821">
            <v>0</v>
          </cell>
          <cell r="R2821">
            <v>410000</v>
          </cell>
          <cell r="S2821">
            <v>0</v>
          </cell>
          <cell r="T2821">
            <v>530000</v>
          </cell>
          <cell r="U2821">
            <v>2090000</v>
          </cell>
          <cell r="V2821">
            <v>1815000</v>
          </cell>
          <cell r="W2821">
            <v>3306473.9884393066</v>
          </cell>
          <cell r="X2821">
            <v>1458750</v>
          </cell>
          <cell r="Y2821">
            <v>356250</v>
          </cell>
          <cell r="Z2821">
            <v>1815000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6000</v>
          </cell>
          <cell r="AF2821">
            <v>0</v>
          </cell>
          <cell r="AG2821">
            <v>410000</v>
          </cell>
          <cell r="AH2821">
            <v>0</v>
          </cell>
          <cell r="AI2821">
            <v>530000</v>
          </cell>
          <cell r="AJ2821">
            <v>2345000</v>
          </cell>
          <cell r="AK2821">
            <v>0.12200956937799043</v>
          </cell>
          <cell r="AL2821">
            <v>-0.29078528722771935</v>
          </cell>
          <cell r="AM2821">
            <v>765000</v>
          </cell>
        </row>
        <row r="2822">
          <cell r="E2822" t="str">
            <v>Abdul Gapur</v>
          </cell>
          <cell r="F2822" t="str">
            <v>Awak II</v>
          </cell>
          <cell r="G2822" t="str">
            <v>Awak II</v>
          </cell>
          <cell r="H2822">
            <v>20</v>
          </cell>
          <cell r="I2822">
            <v>1203750</v>
          </cell>
          <cell r="J2822">
            <v>356250</v>
          </cell>
          <cell r="K2822">
            <v>1560000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6000</v>
          </cell>
          <cell r="Q2822">
            <v>0</v>
          </cell>
          <cell r="R2822">
            <v>410000</v>
          </cell>
          <cell r="S2822">
            <v>0</v>
          </cell>
          <cell r="T2822">
            <v>530000</v>
          </cell>
          <cell r="U2822">
            <v>2090000</v>
          </cell>
          <cell r="V2822">
            <v>1815000</v>
          </cell>
          <cell r="W2822">
            <v>3306473.9884393066</v>
          </cell>
          <cell r="X2822">
            <v>1458750</v>
          </cell>
          <cell r="Y2822">
            <v>356250</v>
          </cell>
          <cell r="Z2822">
            <v>1815000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6000</v>
          </cell>
          <cell r="AF2822">
            <v>0</v>
          </cell>
          <cell r="AG2822">
            <v>410000</v>
          </cell>
          <cell r="AH2822">
            <v>0</v>
          </cell>
          <cell r="AI2822">
            <v>530000</v>
          </cell>
          <cell r="AJ2822">
            <v>2345000</v>
          </cell>
          <cell r="AK2822">
            <v>0.12200956937799043</v>
          </cell>
          <cell r="AL2822">
            <v>-0.29078528722771935</v>
          </cell>
          <cell r="AM2822">
            <v>765000</v>
          </cell>
        </row>
        <row r="2823">
          <cell r="E2823" t="str">
            <v>Abdul Munip</v>
          </cell>
          <cell r="F2823" t="str">
            <v>Awak II</v>
          </cell>
          <cell r="G2823" t="str">
            <v>Awak II</v>
          </cell>
          <cell r="H2823">
            <v>20</v>
          </cell>
          <cell r="I2823">
            <v>1203750</v>
          </cell>
          <cell r="J2823">
            <v>356250</v>
          </cell>
          <cell r="K2823">
            <v>1560000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6000</v>
          </cell>
          <cell r="Q2823">
            <v>0</v>
          </cell>
          <cell r="R2823">
            <v>410000</v>
          </cell>
          <cell r="S2823">
            <v>0</v>
          </cell>
          <cell r="T2823">
            <v>530000</v>
          </cell>
          <cell r="U2823">
            <v>2090000</v>
          </cell>
          <cell r="V2823">
            <v>1815000</v>
          </cell>
          <cell r="W2823">
            <v>3306473.9884393066</v>
          </cell>
          <cell r="X2823">
            <v>1458750</v>
          </cell>
          <cell r="Y2823">
            <v>356250</v>
          </cell>
          <cell r="Z2823">
            <v>1815000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6000</v>
          </cell>
          <cell r="AF2823">
            <v>0</v>
          </cell>
          <cell r="AG2823">
            <v>410000</v>
          </cell>
          <cell r="AH2823">
            <v>0</v>
          </cell>
          <cell r="AI2823">
            <v>530000</v>
          </cell>
          <cell r="AJ2823">
            <v>2345000</v>
          </cell>
          <cell r="AK2823">
            <v>0.12200956937799043</v>
          </cell>
          <cell r="AL2823">
            <v>-0.29078528722771935</v>
          </cell>
          <cell r="AM2823">
            <v>765000</v>
          </cell>
        </row>
        <row r="2824">
          <cell r="E2824" t="str">
            <v>Abdurrahman. S</v>
          </cell>
          <cell r="F2824" t="str">
            <v>Awak II</v>
          </cell>
          <cell r="G2824" t="str">
            <v>Awak II</v>
          </cell>
          <cell r="H2824">
            <v>20</v>
          </cell>
          <cell r="I2824">
            <v>1203750</v>
          </cell>
          <cell r="J2824">
            <v>356250</v>
          </cell>
          <cell r="K2824">
            <v>1560000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6000</v>
          </cell>
          <cell r="Q2824">
            <v>0</v>
          </cell>
          <cell r="R2824">
            <v>410000</v>
          </cell>
          <cell r="S2824">
            <v>0</v>
          </cell>
          <cell r="T2824">
            <v>530000</v>
          </cell>
          <cell r="U2824">
            <v>2090000</v>
          </cell>
          <cell r="V2824">
            <v>1815000</v>
          </cell>
          <cell r="W2824">
            <v>3306473.9884393066</v>
          </cell>
          <cell r="X2824">
            <v>1458750</v>
          </cell>
          <cell r="Y2824">
            <v>356250</v>
          </cell>
          <cell r="Z2824">
            <v>1815000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6000</v>
          </cell>
          <cell r="AF2824">
            <v>0</v>
          </cell>
          <cell r="AG2824">
            <v>410000</v>
          </cell>
          <cell r="AH2824">
            <v>0</v>
          </cell>
          <cell r="AI2824">
            <v>530000</v>
          </cell>
          <cell r="AJ2824">
            <v>2345000</v>
          </cell>
          <cell r="AK2824">
            <v>0.12200956937799043</v>
          </cell>
          <cell r="AL2824">
            <v>-0.29078528722771935</v>
          </cell>
          <cell r="AM2824">
            <v>765000</v>
          </cell>
        </row>
        <row r="2825">
          <cell r="E2825" t="str">
            <v>Agus Cahyono</v>
          </cell>
          <cell r="F2825" t="str">
            <v>Awak II</v>
          </cell>
          <cell r="G2825" t="str">
            <v>Awak II</v>
          </cell>
          <cell r="H2825">
            <v>20</v>
          </cell>
          <cell r="I2825">
            <v>1203750</v>
          </cell>
          <cell r="J2825">
            <v>356250</v>
          </cell>
          <cell r="K2825">
            <v>1560000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6000</v>
          </cell>
          <cell r="Q2825">
            <v>0</v>
          </cell>
          <cell r="R2825">
            <v>410000</v>
          </cell>
          <cell r="S2825">
            <v>0</v>
          </cell>
          <cell r="T2825">
            <v>530000</v>
          </cell>
          <cell r="U2825">
            <v>2090000</v>
          </cell>
          <cell r="V2825">
            <v>1815000</v>
          </cell>
          <cell r="W2825">
            <v>3306473.9884393066</v>
          </cell>
          <cell r="X2825">
            <v>1458750</v>
          </cell>
          <cell r="Y2825">
            <v>356250</v>
          </cell>
          <cell r="Z2825">
            <v>1815000</v>
          </cell>
          <cell r="AA2825">
            <v>0</v>
          </cell>
          <cell r="AB2825">
            <v>0</v>
          </cell>
          <cell r="AC2825">
            <v>0</v>
          </cell>
          <cell r="AD2825">
            <v>0</v>
          </cell>
          <cell r="AE2825">
            <v>6000</v>
          </cell>
          <cell r="AF2825">
            <v>0</v>
          </cell>
          <cell r="AG2825">
            <v>410000</v>
          </cell>
          <cell r="AH2825">
            <v>0</v>
          </cell>
          <cell r="AI2825">
            <v>530000</v>
          </cell>
          <cell r="AJ2825">
            <v>2345000</v>
          </cell>
          <cell r="AK2825">
            <v>0.12200956937799043</v>
          </cell>
          <cell r="AL2825">
            <v>-0.29078528722771935</v>
          </cell>
          <cell r="AM2825">
            <v>765000</v>
          </cell>
        </row>
        <row r="2826">
          <cell r="E2826" t="str">
            <v>Agus Mediyanto</v>
          </cell>
          <cell r="F2826" t="str">
            <v>Awak II</v>
          </cell>
          <cell r="G2826" t="str">
            <v>Awak II</v>
          </cell>
          <cell r="H2826">
            <v>20</v>
          </cell>
          <cell r="I2826">
            <v>1203750</v>
          </cell>
          <cell r="J2826">
            <v>356250</v>
          </cell>
          <cell r="K2826">
            <v>1560000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6000</v>
          </cell>
          <cell r="Q2826">
            <v>0</v>
          </cell>
          <cell r="R2826">
            <v>410000</v>
          </cell>
          <cell r="S2826">
            <v>0</v>
          </cell>
          <cell r="T2826">
            <v>530000</v>
          </cell>
          <cell r="U2826">
            <v>2090000</v>
          </cell>
          <cell r="V2826">
            <v>1815000</v>
          </cell>
          <cell r="W2826">
            <v>3306473.9884393066</v>
          </cell>
          <cell r="X2826">
            <v>1458750</v>
          </cell>
          <cell r="Y2826">
            <v>356250</v>
          </cell>
          <cell r="Z2826">
            <v>1815000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6000</v>
          </cell>
          <cell r="AF2826">
            <v>0</v>
          </cell>
          <cell r="AG2826">
            <v>410000</v>
          </cell>
          <cell r="AH2826">
            <v>0</v>
          </cell>
          <cell r="AI2826">
            <v>530000</v>
          </cell>
          <cell r="AJ2826">
            <v>2345000</v>
          </cell>
          <cell r="AK2826">
            <v>0.12200956937799043</v>
          </cell>
          <cell r="AL2826">
            <v>-0.29078528722771935</v>
          </cell>
          <cell r="AM2826">
            <v>765000</v>
          </cell>
        </row>
        <row r="2827">
          <cell r="E2827" t="str">
            <v>Ahmad Yanto</v>
          </cell>
          <cell r="F2827" t="str">
            <v>Awak II</v>
          </cell>
          <cell r="G2827" t="str">
            <v>Awak II</v>
          </cell>
          <cell r="H2827">
            <v>20</v>
          </cell>
          <cell r="I2827">
            <v>1203750</v>
          </cell>
          <cell r="J2827">
            <v>356250</v>
          </cell>
          <cell r="K2827">
            <v>1560000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6000</v>
          </cell>
          <cell r="Q2827">
            <v>0</v>
          </cell>
          <cell r="R2827">
            <v>410000</v>
          </cell>
          <cell r="S2827">
            <v>0</v>
          </cell>
          <cell r="T2827">
            <v>530000</v>
          </cell>
          <cell r="U2827">
            <v>2090000</v>
          </cell>
          <cell r="V2827">
            <v>1815000</v>
          </cell>
          <cell r="W2827">
            <v>3306473.9884393066</v>
          </cell>
          <cell r="X2827">
            <v>1458750</v>
          </cell>
          <cell r="Y2827">
            <v>356250</v>
          </cell>
          <cell r="Z2827">
            <v>1815000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6000</v>
          </cell>
          <cell r="AF2827">
            <v>0</v>
          </cell>
          <cell r="AG2827">
            <v>410000</v>
          </cell>
          <cell r="AH2827">
            <v>0</v>
          </cell>
          <cell r="AI2827">
            <v>530000</v>
          </cell>
          <cell r="AJ2827">
            <v>2345000</v>
          </cell>
          <cell r="AK2827">
            <v>0.12200956937799043</v>
          </cell>
          <cell r="AL2827">
            <v>-0.29078528722771935</v>
          </cell>
          <cell r="AM2827">
            <v>765000</v>
          </cell>
        </row>
        <row r="2828">
          <cell r="E2828" t="str">
            <v>Amirudin</v>
          </cell>
          <cell r="F2828" t="str">
            <v>Awak II</v>
          </cell>
          <cell r="G2828" t="str">
            <v>Awak II</v>
          </cell>
          <cell r="H2828">
            <v>20</v>
          </cell>
          <cell r="I2828">
            <v>1203750</v>
          </cell>
          <cell r="J2828">
            <v>356250</v>
          </cell>
          <cell r="K2828">
            <v>1560000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6000</v>
          </cell>
          <cell r="Q2828">
            <v>0</v>
          </cell>
          <cell r="R2828">
            <v>410000</v>
          </cell>
          <cell r="S2828">
            <v>0</v>
          </cell>
          <cell r="T2828">
            <v>530000</v>
          </cell>
          <cell r="U2828">
            <v>2090000</v>
          </cell>
          <cell r="V2828">
            <v>1815000</v>
          </cell>
          <cell r="W2828">
            <v>3306473.9884393066</v>
          </cell>
          <cell r="X2828">
            <v>1458750</v>
          </cell>
          <cell r="Y2828">
            <v>356250</v>
          </cell>
          <cell r="Z2828">
            <v>1815000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6000</v>
          </cell>
          <cell r="AF2828">
            <v>0</v>
          </cell>
          <cell r="AG2828">
            <v>410000</v>
          </cell>
          <cell r="AH2828">
            <v>0</v>
          </cell>
          <cell r="AI2828">
            <v>530000</v>
          </cell>
          <cell r="AJ2828">
            <v>2345000</v>
          </cell>
          <cell r="AK2828">
            <v>0.12200956937799043</v>
          </cell>
          <cell r="AL2828">
            <v>-0.29078528722771935</v>
          </cell>
          <cell r="AM2828">
            <v>765000</v>
          </cell>
        </row>
        <row r="2829">
          <cell r="E2829" t="str">
            <v>Ardiansyah Saputra</v>
          </cell>
          <cell r="F2829" t="str">
            <v>Awak II</v>
          </cell>
          <cell r="G2829" t="str">
            <v>Awak II</v>
          </cell>
          <cell r="H2829">
            <v>20</v>
          </cell>
          <cell r="I2829">
            <v>1203750</v>
          </cell>
          <cell r="J2829">
            <v>356250</v>
          </cell>
          <cell r="K2829">
            <v>1560000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6000</v>
          </cell>
          <cell r="Q2829">
            <v>0</v>
          </cell>
          <cell r="R2829">
            <v>410000</v>
          </cell>
          <cell r="S2829">
            <v>0</v>
          </cell>
          <cell r="T2829">
            <v>530000</v>
          </cell>
          <cell r="U2829">
            <v>2090000</v>
          </cell>
          <cell r="V2829">
            <v>1815000</v>
          </cell>
          <cell r="W2829">
            <v>3306473.9884393066</v>
          </cell>
          <cell r="X2829">
            <v>1458750</v>
          </cell>
          <cell r="Y2829">
            <v>356250</v>
          </cell>
          <cell r="Z2829">
            <v>1815000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6000</v>
          </cell>
          <cell r="AF2829">
            <v>0</v>
          </cell>
          <cell r="AG2829">
            <v>410000</v>
          </cell>
          <cell r="AH2829">
            <v>0</v>
          </cell>
          <cell r="AI2829">
            <v>530000</v>
          </cell>
          <cell r="AJ2829">
            <v>2345000</v>
          </cell>
          <cell r="AK2829">
            <v>0.12200956937799043</v>
          </cell>
          <cell r="AL2829">
            <v>-0.29078528722771935</v>
          </cell>
          <cell r="AM2829">
            <v>765000</v>
          </cell>
        </row>
        <row r="2830">
          <cell r="E2830" t="str">
            <v>Bambang Heri Suprianto</v>
          </cell>
          <cell r="F2830" t="str">
            <v>Awak II</v>
          </cell>
          <cell r="G2830" t="str">
            <v>Awak II</v>
          </cell>
          <cell r="H2830">
            <v>20</v>
          </cell>
          <cell r="I2830">
            <v>1203750</v>
          </cell>
          <cell r="J2830">
            <v>356250</v>
          </cell>
          <cell r="K2830">
            <v>1560000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6000</v>
          </cell>
          <cell r="Q2830">
            <v>0</v>
          </cell>
          <cell r="R2830">
            <v>410000</v>
          </cell>
          <cell r="S2830">
            <v>0</v>
          </cell>
          <cell r="T2830">
            <v>530000</v>
          </cell>
          <cell r="U2830">
            <v>2090000</v>
          </cell>
          <cell r="V2830">
            <v>1815000</v>
          </cell>
          <cell r="W2830">
            <v>3306473.9884393066</v>
          </cell>
          <cell r="X2830">
            <v>1458750</v>
          </cell>
          <cell r="Y2830">
            <v>356250</v>
          </cell>
          <cell r="Z2830">
            <v>1815000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6000</v>
          </cell>
          <cell r="AF2830">
            <v>0</v>
          </cell>
          <cell r="AG2830">
            <v>410000</v>
          </cell>
          <cell r="AH2830">
            <v>0</v>
          </cell>
          <cell r="AI2830">
            <v>530000</v>
          </cell>
          <cell r="AJ2830">
            <v>2345000</v>
          </cell>
          <cell r="AK2830">
            <v>0.12200956937799043</v>
          </cell>
          <cell r="AL2830">
            <v>-0.29078528722771935</v>
          </cell>
          <cell r="AM2830">
            <v>765000</v>
          </cell>
        </row>
        <row r="2831">
          <cell r="E2831" t="str">
            <v>Charlis</v>
          </cell>
          <cell r="F2831" t="str">
            <v>Awak II</v>
          </cell>
          <cell r="G2831" t="str">
            <v>Awak II</v>
          </cell>
          <cell r="H2831">
            <v>20</v>
          </cell>
          <cell r="I2831">
            <v>1203750</v>
          </cell>
          <cell r="J2831">
            <v>356250</v>
          </cell>
          <cell r="K2831">
            <v>1560000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6000</v>
          </cell>
          <cell r="Q2831">
            <v>0</v>
          </cell>
          <cell r="R2831">
            <v>410000</v>
          </cell>
          <cell r="S2831">
            <v>0</v>
          </cell>
          <cell r="T2831">
            <v>530000</v>
          </cell>
          <cell r="U2831">
            <v>2090000</v>
          </cell>
          <cell r="V2831">
            <v>1815000</v>
          </cell>
          <cell r="W2831">
            <v>3306473.9884393066</v>
          </cell>
          <cell r="X2831">
            <v>1458750</v>
          </cell>
          <cell r="Y2831">
            <v>356250</v>
          </cell>
          <cell r="Z2831">
            <v>1815000</v>
          </cell>
          <cell r="AA2831">
            <v>0</v>
          </cell>
          <cell r="AB2831">
            <v>0</v>
          </cell>
          <cell r="AC2831">
            <v>0</v>
          </cell>
          <cell r="AD2831">
            <v>0</v>
          </cell>
          <cell r="AE2831">
            <v>6000</v>
          </cell>
          <cell r="AF2831">
            <v>0</v>
          </cell>
          <cell r="AG2831">
            <v>410000</v>
          </cell>
          <cell r="AH2831">
            <v>0</v>
          </cell>
          <cell r="AI2831">
            <v>530000</v>
          </cell>
          <cell r="AJ2831">
            <v>2345000</v>
          </cell>
          <cell r="AK2831">
            <v>0.12200956937799043</v>
          </cell>
          <cell r="AL2831">
            <v>-0.29078528722771935</v>
          </cell>
          <cell r="AM2831">
            <v>765000</v>
          </cell>
        </row>
        <row r="2832">
          <cell r="E2832" t="str">
            <v>Dedi Triana</v>
          </cell>
          <cell r="F2832" t="str">
            <v>Awak II</v>
          </cell>
          <cell r="G2832" t="str">
            <v>Awak II</v>
          </cell>
          <cell r="H2832">
            <v>20</v>
          </cell>
          <cell r="I2832">
            <v>1203750</v>
          </cell>
          <cell r="J2832">
            <v>356250</v>
          </cell>
          <cell r="K2832">
            <v>1560000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6000</v>
          </cell>
          <cell r="Q2832">
            <v>0</v>
          </cell>
          <cell r="R2832">
            <v>410000</v>
          </cell>
          <cell r="S2832">
            <v>0</v>
          </cell>
          <cell r="T2832">
            <v>530000</v>
          </cell>
          <cell r="U2832">
            <v>2090000</v>
          </cell>
          <cell r="V2832">
            <v>1815000</v>
          </cell>
          <cell r="W2832">
            <v>3306473.9884393066</v>
          </cell>
          <cell r="X2832">
            <v>1458750</v>
          </cell>
          <cell r="Y2832">
            <v>356250</v>
          </cell>
          <cell r="Z2832">
            <v>1815000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6000</v>
          </cell>
          <cell r="AF2832">
            <v>0</v>
          </cell>
          <cell r="AG2832">
            <v>410000</v>
          </cell>
          <cell r="AH2832">
            <v>0</v>
          </cell>
          <cell r="AI2832">
            <v>530000</v>
          </cell>
          <cell r="AJ2832">
            <v>2345000</v>
          </cell>
          <cell r="AK2832">
            <v>0.12200956937799043</v>
          </cell>
          <cell r="AL2832">
            <v>-0.29078528722771935</v>
          </cell>
          <cell r="AM2832">
            <v>765000</v>
          </cell>
        </row>
        <row r="2833">
          <cell r="E2833" t="str">
            <v>Djunaidi</v>
          </cell>
          <cell r="F2833" t="str">
            <v>Awak II</v>
          </cell>
          <cell r="G2833" t="str">
            <v>Awak II</v>
          </cell>
          <cell r="H2833">
            <v>20</v>
          </cell>
          <cell r="I2833">
            <v>1203750</v>
          </cell>
          <cell r="J2833">
            <v>356250</v>
          </cell>
          <cell r="K2833">
            <v>1560000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6000</v>
          </cell>
          <cell r="Q2833">
            <v>0</v>
          </cell>
          <cell r="R2833">
            <v>410000</v>
          </cell>
          <cell r="S2833">
            <v>0</v>
          </cell>
          <cell r="T2833">
            <v>530000</v>
          </cell>
          <cell r="U2833">
            <v>2090000</v>
          </cell>
          <cell r="V2833">
            <v>1815000</v>
          </cell>
          <cell r="W2833">
            <v>3306473.9884393066</v>
          </cell>
          <cell r="X2833">
            <v>1458750</v>
          </cell>
          <cell r="Y2833">
            <v>356250</v>
          </cell>
          <cell r="Z2833">
            <v>1815000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6000</v>
          </cell>
          <cell r="AF2833">
            <v>0</v>
          </cell>
          <cell r="AG2833">
            <v>410000</v>
          </cell>
          <cell r="AH2833">
            <v>0</v>
          </cell>
          <cell r="AI2833">
            <v>530000</v>
          </cell>
          <cell r="AJ2833">
            <v>2345000</v>
          </cell>
          <cell r="AK2833">
            <v>0.12200956937799043</v>
          </cell>
          <cell r="AL2833">
            <v>-0.29078528722771935</v>
          </cell>
          <cell r="AM2833">
            <v>765000</v>
          </cell>
        </row>
        <row r="2834">
          <cell r="E2834" t="str">
            <v>Edi Apriansyah</v>
          </cell>
          <cell r="F2834" t="str">
            <v>Awak II</v>
          </cell>
          <cell r="G2834" t="str">
            <v>Awak II</v>
          </cell>
          <cell r="H2834">
            <v>20</v>
          </cell>
          <cell r="I2834">
            <v>1203750</v>
          </cell>
          <cell r="J2834">
            <v>356250</v>
          </cell>
          <cell r="K2834">
            <v>1560000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6000</v>
          </cell>
          <cell r="Q2834">
            <v>0</v>
          </cell>
          <cell r="R2834">
            <v>410000</v>
          </cell>
          <cell r="S2834">
            <v>0</v>
          </cell>
          <cell r="T2834">
            <v>530000</v>
          </cell>
          <cell r="U2834">
            <v>2090000</v>
          </cell>
          <cell r="V2834">
            <v>1815000</v>
          </cell>
          <cell r="W2834">
            <v>3306473.9884393066</v>
          </cell>
          <cell r="X2834">
            <v>1458750</v>
          </cell>
          <cell r="Y2834">
            <v>356250</v>
          </cell>
          <cell r="Z2834">
            <v>1815000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6000</v>
          </cell>
          <cell r="AF2834">
            <v>0</v>
          </cell>
          <cell r="AG2834">
            <v>410000</v>
          </cell>
          <cell r="AH2834">
            <v>0</v>
          </cell>
          <cell r="AI2834">
            <v>530000</v>
          </cell>
          <cell r="AJ2834">
            <v>2345000</v>
          </cell>
          <cell r="AK2834">
            <v>0.12200956937799043</v>
          </cell>
          <cell r="AL2834">
            <v>-0.29078528722771935</v>
          </cell>
          <cell r="AM2834">
            <v>765000</v>
          </cell>
        </row>
        <row r="2835">
          <cell r="E2835" t="str">
            <v>Eko Maharianto</v>
          </cell>
          <cell r="F2835" t="str">
            <v>Awak II</v>
          </cell>
          <cell r="G2835" t="str">
            <v>Awak II</v>
          </cell>
          <cell r="H2835">
            <v>20</v>
          </cell>
          <cell r="I2835">
            <v>1203750</v>
          </cell>
          <cell r="J2835">
            <v>356250</v>
          </cell>
          <cell r="K2835">
            <v>1560000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6000</v>
          </cell>
          <cell r="Q2835">
            <v>0</v>
          </cell>
          <cell r="R2835">
            <v>410000</v>
          </cell>
          <cell r="S2835">
            <v>0</v>
          </cell>
          <cell r="T2835">
            <v>530000</v>
          </cell>
          <cell r="U2835">
            <v>2090000</v>
          </cell>
          <cell r="V2835">
            <v>1815000</v>
          </cell>
          <cell r="W2835">
            <v>3306473.9884393066</v>
          </cell>
          <cell r="X2835">
            <v>1458750</v>
          </cell>
          <cell r="Y2835">
            <v>356250</v>
          </cell>
          <cell r="Z2835">
            <v>1815000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6000</v>
          </cell>
          <cell r="AF2835">
            <v>0</v>
          </cell>
          <cell r="AG2835">
            <v>410000</v>
          </cell>
          <cell r="AH2835">
            <v>0</v>
          </cell>
          <cell r="AI2835">
            <v>530000</v>
          </cell>
          <cell r="AJ2835">
            <v>2345000</v>
          </cell>
          <cell r="AK2835">
            <v>0.12200956937799043</v>
          </cell>
          <cell r="AL2835">
            <v>-0.29078528722771935</v>
          </cell>
          <cell r="AM2835">
            <v>765000</v>
          </cell>
        </row>
        <row r="2836">
          <cell r="E2836" t="str">
            <v>Fauzi</v>
          </cell>
          <cell r="F2836" t="str">
            <v>Awak II</v>
          </cell>
          <cell r="G2836" t="str">
            <v>Awak II</v>
          </cell>
          <cell r="H2836">
            <v>20</v>
          </cell>
          <cell r="I2836">
            <v>1203750</v>
          </cell>
          <cell r="J2836">
            <v>356250</v>
          </cell>
          <cell r="K2836">
            <v>1560000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6000</v>
          </cell>
          <cell r="Q2836">
            <v>0</v>
          </cell>
          <cell r="R2836">
            <v>410000</v>
          </cell>
          <cell r="S2836">
            <v>0</v>
          </cell>
          <cell r="T2836">
            <v>530000</v>
          </cell>
          <cell r="U2836">
            <v>2090000</v>
          </cell>
          <cell r="V2836">
            <v>1815000</v>
          </cell>
          <cell r="W2836">
            <v>3306473.9884393066</v>
          </cell>
          <cell r="X2836">
            <v>1458750</v>
          </cell>
          <cell r="Y2836">
            <v>356250</v>
          </cell>
          <cell r="Z2836">
            <v>1815000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6000</v>
          </cell>
          <cell r="AF2836">
            <v>0</v>
          </cell>
          <cell r="AG2836">
            <v>410000</v>
          </cell>
          <cell r="AH2836">
            <v>0</v>
          </cell>
          <cell r="AI2836">
            <v>530000</v>
          </cell>
          <cell r="AJ2836">
            <v>2345000</v>
          </cell>
          <cell r="AK2836">
            <v>0.12200956937799043</v>
          </cell>
          <cell r="AL2836">
            <v>-0.29078528722771935</v>
          </cell>
          <cell r="AM2836">
            <v>765000</v>
          </cell>
        </row>
        <row r="2837">
          <cell r="E2837" t="str">
            <v>Fazrin Syahbani</v>
          </cell>
          <cell r="F2837" t="str">
            <v>Awak II</v>
          </cell>
          <cell r="G2837" t="str">
            <v>Awak II</v>
          </cell>
          <cell r="H2837">
            <v>20</v>
          </cell>
          <cell r="I2837">
            <v>1203750</v>
          </cell>
          <cell r="J2837">
            <v>356250</v>
          </cell>
          <cell r="K2837">
            <v>1560000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6000</v>
          </cell>
          <cell r="Q2837">
            <v>0</v>
          </cell>
          <cell r="R2837">
            <v>410000</v>
          </cell>
          <cell r="S2837">
            <v>0</v>
          </cell>
          <cell r="T2837">
            <v>530000</v>
          </cell>
          <cell r="U2837">
            <v>2090000</v>
          </cell>
          <cell r="V2837">
            <v>1815000</v>
          </cell>
          <cell r="W2837">
            <v>3306473.9884393066</v>
          </cell>
          <cell r="X2837">
            <v>1458750</v>
          </cell>
          <cell r="Y2837">
            <v>356250</v>
          </cell>
          <cell r="Z2837">
            <v>1815000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6000</v>
          </cell>
          <cell r="AF2837">
            <v>0</v>
          </cell>
          <cell r="AG2837">
            <v>410000</v>
          </cell>
          <cell r="AH2837">
            <v>0</v>
          </cell>
          <cell r="AI2837">
            <v>530000</v>
          </cell>
          <cell r="AJ2837">
            <v>2345000</v>
          </cell>
          <cell r="AK2837">
            <v>0.12200956937799043</v>
          </cell>
          <cell r="AL2837">
            <v>-0.29078528722771935</v>
          </cell>
          <cell r="AM2837">
            <v>765000</v>
          </cell>
        </row>
        <row r="2838">
          <cell r="E2838" t="str">
            <v>Feriyadi</v>
          </cell>
          <cell r="F2838" t="str">
            <v>Awak II</v>
          </cell>
          <cell r="G2838" t="str">
            <v>Awak II</v>
          </cell>
          <cell r="H2838">
            <v>20</v>
          </cell>
          <cell r="I2838">
            <v>1203750</v>
          </cell>
          <cell r="J2838">
            <v>356250</v>
          </cell>
          <cell r="K2838">
            <v>1560000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6000</v>
          </cell>
          <cell r="Q2838">
            <v>0</v>
          </cell>
          <cell r="R2838">
            <v>410000</v>
          </cell>
          <cell r="S2838">
            <v>0</v>
          </cell>
          <cell r="T2838">
            <v>530000</v>
          </cell>
          <cell r="U2838">
            <v>2090000</v>
          </cell>
          <cell r="V2838">
            <v>1815000</v>
          </cell>
          <cell r="W2838">
            <v>3306473.9884393066</v>
          </cell>
          <cell r="X2838">
            <v>1458750</v>
          </cell>
          <cell r="Y2838">
            <v>356250</v>
          </cell>
          <cell r="Z2838">
            <v>1815000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6000</v>
          </cell>
          <cell r="AF2838">
            <v>0</v>
          </cell>
          <cell r="AG2838">
            <v>410000</v>
          </cell>
          <cell r="AH2838">
            <v>0</v>
          </cell>
          <cell r="AI2838">
            <v>530000</v>
          </cell>
          <cell r="AJ2838">
            <v>2345000</v>
          </cell>
          <cell r="AK2838">
            <v>0.12200956937799043</v>
          </cell>
          <cell r="AL2838">
            <v>-0.29078528722771935</v>
          </cell>
          <cell r="AM2838">
            <v>765000</v>
          </cell>
        </row>
        <row r="2839">
          <cell r="E2839" t="str">
            <v>Ganis Wandi</v>
          </cell>
          <cell r="F2839" t="str">
            <v>Awak II</v>
          </cell>
          <cell r="G2839" t="str">
            <v>Awak II</v>
          </cell>
          <cell r="H2839">
            <v>20</v>
          </cell>
          <cell r="I2839">
            <v>1203750</v>
          </cell>
          <cell r="J2839">
            <v>356250</v>
          </cell>
          <cell r="K2839">
            <v>1560000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6000</v>
          </cell>
          <cell r="Q2839">
            <v>0</v>
          </cell>
          <cell r="R2839">
            <v>410000</v>
          </cell>
          <cell r="S2839">
            <v>0</v>
          </cell>
          <cell r="T2839">
            <v>530000</v>
          </cell>
          <cell r="U2839">
            <v>2090000</v>
          </cell>
          <cell r="V2839">
            <v>1815000</v>
          </cell>
          <cell r="W2839">
            <v>3306473.9884393066</v>
          </cell>
          <cell r="X2839">
            <v>1458750</v>
          </cell>
          <cell r="Y2839">
            <v>356250</v>
          </cell>
          <cell r="Z2839">
            <v>1815000</v>
          </cell>
          <cell r="AA2839">
            <v>0</v>
          </cell>
          <cell r="AB2839">
            <v>0</v>
          </cell>
          <cell r="AC2839">
            <v>0</v>
          </cell>
          <cell r="AD2839">
            <v>0</v>
          </cell>
          <cell r="AE2839">
            <v>6000</v>
          </cell>
          <cell r="AF2839">
            <v>0</v>
          </cell>
          <cell r="AG2839">
            <v>410000</v>
          </cell>
          <cell r="AH2839">
            <v>0</v>
          </cell>
          <cell r="AI2839">
            <v>530000</v>
          </cell>
          <cell r="AJ2839">
            <v>2345000</v>
          </cell>
          <cell r="AK2839">
            <v>0.12200956937799043</v>
          </cell>
          <cell r="AL2839">
            <v>-0.29078528722771935</v>
          </cell>
          <cell r="AM2839">
            <v>765000</v>
          </cell>
        </row>
        <row r="2840">
          <cell r="E2840" t="str">
            <v>H. Munaki</v>
          </cell>
          <cell r="F2840" t="str">
            <v>Awak II</v>
          </cell>
          <cell r="G2840" t="str">
            <v>Awak II</v>
          </cell>
          <cell r="H2840">
            <v>20</v>
          </cell>
          <cell r="I2840">
            <v>1203750</v>
          </cell>
          <cell r="J2840">
            <v>356250</v>
          </cell>
          <cell r="K2840">
            <v>1560000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6000</v>
          </cell>
          <cell r="Q2840">
            <v>0</v>
          </cell>
          <cell r="R2840">
            <v>410000</v>
          </cell>
          <cell r="S2840">
            <v>0</v>
          </cell>
          <cell r="T2840">
            <v>530000</v>
          </cell>
          <cell r="U2840">
            <v>2090000</v>
          </cell>
          <cell r="V2840">
            <v>1815000</v>
          </cell>
          <cell r="W2840">
            <v>3306473.9884393066</v>
          </cell>
          <cell r="X2840">
            <v>1458750</v>
          </cell>
          <cell r="Y2840">
            <v>356250</v>
          </cell>
          <cell r="Z2840">
            <v>1815000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6000</v>
          </cell>
          <cell r="AF2840">
            <v>0</v>
          </cell>
          <cell r="AG2840">
            <v>410000</v>
          </cell>
          <cell r="AH2840">
            <v>0</v>
          </cell>
          <cell r="AI2840">
            <v>530000</v>
          </cell>
          <cell r="AJ2840">
            <v>2345000</v>
          </cell>
          <cell r="AK2840">
            <v>0.12200956937799043</v>
          </cell>
          <cell r="AL2840">
            <v>-0.29078528722771935</v>
          </cell>
          <cell r="AM2840">
            <v>765000</v>
          </cell>
        </row>
        <row r="2841">
          <cell r="E2841" t="str">
            <v>Hamidi</v>
          </cell>
          <cell r="F2841" t="str">
            <v>Awak II</v>
          </cell>
          <cell r="G2841" t="str">
            <v>Awak II</v>
          </cell>
          <cell r="H2841">
            <v>20</v>
          </cell>
          <cell r="I2841">
            <v>1203750</v>
          </cell>
          <cell r="J2841">
            <v>356250</v>
          </cell>
          <cell r="K2841">
            <v>1560000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6000</v>
          </cell>
          <cell r="Q2841">
            <v>0</v>
          </cell>
          <cell r="R2841">
            <v>410000</v>
          </cell>
          <cell r="S2841">
            <v>0</v>
          </cell>
          <cell r="T2841">
            <v>530000</v>
          </cell>
          <cell r="U2841">
            <v>2090000</v>
          </cell>
          <cell r="V2841">
            <v>1815000</v>
          </cell>
          <cell r="W2841">
            <v>3306473.9884393066</v>
          </cell>
          <cell r="X2841">
            <v>1458750</v>
          </cell>
          <cell r="Y2841">
            <v>356250</v>
          </cell>
          <cell r="Z2841">
            <v>1815000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6000</v>
          </cell>
          <cell r="AF2841">
            <v>0</v>
          </cell>
          <cell r="AG2841">
            <v>410000</v>
          </cell>
          <cell r="AH2841">
            <v>0</v>
          </cell>
          <cell r="AI2841">
            <v>530000</v>
          </cell>
          <cell r="AJ2841">
            <v>2345000</v>
          </cell>
          <cell r="AK2841">
            <v>0.12200956937799043</v>
          </cell>
          <cell r="AL2841">
            <v>-0.29078528722771935</v>
          </cell>
          <cell r="AM2841">
            <v>765000</v>
          </cell>
        </row>
        <row r="2842">
          <cell r="E2842" t="str">
            <v>Hendri Purwanto</v>
          </cell>
          <cell r="F2842" t="str">
            <v>Awak II</v>
          </cell>
          <cell r="G2842" t="str">
            <v>Awak II</v>
          </cell>
          <cell r="H2842">
            <v>20</v>
          </cell>
          <cell r="I2842">
            <v>1203750</v>
          </cell>
          <cell r="J2842">
            <v>356250</v>
          </cell>
          <cell r="K2842">
            <v>1560000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6000</v>
          </cell>
          <cell r="Q2842">
            <v>0</v>
          </cell>
          <cell r="R2842">
            <v>410000</v>
          </cell>
          <cell r="S2842">
            <v>0</v>
          </cell>
          <cell r="T2842">
            <v>530000</v>
          </cell>
          <cell r="U2842">
            <v>2090000</v>
          </cell>
          <cell r="V2842">
            <v>1815000</v>
          </cell>
          <cell r="W2842">
            <v>3306473.9884393066</v>
          </cell>
          <cell r="X2842">
            <v>1458750</v>
          </cell>
          <cell r="Y2842">
            <v>356250</v>
          </cell>
          <cell r="Z2842">
            <v>1815000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6000</v>
          </cell>
          <cell r="AF2842">
            <v>0</v>
          </cell>
          <cell r="AG2842">
            <v>410000</v>
          </cell>
          <cell r="AH2842">
            <v>0</v>
          </cell>
          <cell r="AI2842">
            <v>530000</v>
          </cell>
          <cell r="AJ2842">
            <v>2345000</v>
          </cell>
          <cell r="AK2842">
            <v>0.12200956937799043</v>
          </cell>
          <cell r="AL2842">
            <v>-0.29078528722771935</v>
          </cell>
          <cell r="AM2842">
            <v>765000</v>
          </cell>
        </row>
        <row r="2843">
          <cell r="E2843" t="str">
            <v>Hendrik</v>
          </cell>
          <cell r="F2843" t="str">
            <v>Awak II</v>
          </cell>
          <cell r="G2843" t="str">
            <v>Awak II</v>
          </cell>
          <cell r="H2843">
            <v>20</v>
          </cell>
          <cell r="I2843">
            <v>1203750</v>
          </cell>
          <cell r="J2843">
            <v>356250</v>
          </cell>
          <cell r="K2843">
            <v>1560000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6000</v>
          </cell>
          <cell r="Q2843">
            <v>0</v>
          </cell>
          <cell r="R2843">
            <v>410000</v>
          </cell>
          <cell r="S2843">
            <v>0</v>
          </cell>
          <cell r="T2843">
            <v>530000</v>
          </cell>
          <cell r="U2843">
            <v>2090000</v>
          </cell>
          <cell r="V2843">
            <v>1815000</v>
          </cell>
          <cell r="W2843">
            <v>3306473.9884393066</v>
          </cell>
          <cell r="X2843">
            <v>1458750</v>
          </cell>
          <cell r="Y2843">
            <v>356250</v>
          </cell>
          <cell r="Z2843">
            <v>1815000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6000</v>
          </cell>
          <cell r="AF2843">
            <v>0</v>
          </cell>
          <cell r="AG2843">
            <v>410000</v>
          </cell>
          <cell r="AH2843">
            <v>0</v>
          </cell>
          <cell r="AI2843">
            <v>530000</v>
          </cell>
          <cell r="AJ2843">
            <v>2345000</v>
          </cell>
          <cell r="AK2843">
            <v>0.12200956937799043</v>
          </cell>
          <cell r="AL2843">
            <v>-0.29078528722771935</v>
          </cell>
          <cell r="AM2843">
            <v>765000</v>
          </cell>
        </row>
        <row r="2844">
          <cell r="E2844" t="str">
            <v>Heri Kurniawan</v>
          </cell>
          <cell r="F2844" t="str">
            <v>Awak II</v>
          </cell>
          <cell r="G2844" t="str">
            <v>Awak II</v>
          </cell>
          <cell r="H2844">
            <v>20</v>
          </cell>
          <cell r="I2844">
            <v>1203750</v>
          </cell>
          <cell r="J2844">
            <v>356250</v>
          </cell>
          <cell r="K2844">
            <v>1560000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6000</v>
          </cell>
          <cell r="Q2844">
            <v>0</v>
          </cell>
          <cell r="R2844">
            <v>410000</v>
          </cell>
          <cell r="S2844">
            <v>0</v>
          </cell>
          <cell r="T2844">
            <v>530000</v>
          </cell>
          <cell r="U2844">
            <v>2090000</v>
          </cell>
          <cell r="V2844">
            <v>1815000</v>
          </cell>
          <cell r="W2844">
            <v>3306473.9884393066</v>
          </cell>
          <cell r="X2844">
            <v>1458750</v>
          </cell>
          <cell r="Y2844">
            <v>356250</v>
          </cell>
          <cell r="Z2844">
            <v>1815000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6000</v>
          </cell>
          <cell r="AF2844">
            <v>0</v>
          </cell>
          <cell r="AG2844">
            <v>410000</v>
          </cell>
          <cell r="AH2844">
            <v>0</v>
          </cell>
          <cell r="AI2844">
            <v>530000</v>
          </cell>
          <cell r="AJ2844">
            <v>2345000</v>
          </cell>
          <cell r="AK2844">
            <v>0.12200956937799043</v>
          </cell>
          <cell r="AL2844">
            <v>-0.29078528722771935</v>
          </cell>
          <cell r="AM2844">
            <v>765000</v>
          </cell>
        </row>
        <row r="2845">
          <cell r="E2845" t="str">
            <v>Heri Sepdiani</v>
          </cell>
          <cell r="F2845" t="str">
            <v>Awak II</v>
          </cell>
          <cell r="G2845" t="str">
            <v>Awak II</v>
          </cell>
          <cell r="H2845">
            <v>20</v>
          </cell>
          <cell r="I2845">
            <v>1203750</v>
          </cell>
          <cell r="J2845">
            <v>356250</v>
          </cell>
          <cell r="K2845">
            <v>1560000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6000</v>
          </cell>
          <cell r="Q2845">
            <v>0</v>
          </cell>
          <cell r="R2845">
            <v>410000</v>
          </cell>
          <cell r="S2845">
            <v>0</v>
          </cell>
          <cell r="T2845">
            <v>530000</v>
          </cell>
          <cell r="U2845">
            <v>2090000</v>
          </cell>
          <cell r="V2845">
            <v>1815000</v>
          </cell>
          <cell r="W2845">
            <v>3306473.9884393066</v>
          </cell>
          <cell r="X2845">
            <v>1458750</v>
          </cell>
          <cell r="Y2845">
            <v>356250</v>
          </cell>
          <cell r="Z2845">
            <v>1815000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6000</v>
          </cell>
          <cell r="AF2845">
            <v>0</v>
          </cell>
          <cell r="AG2845">
            <v>410000</v>
          </cell>
          <cell r="AH2845">
            <v>0</v>
          </cell>
          <cell r="AI2845">
            <v>530000</v>
          </cell>
          <cell r="AJ2845">
            <v>2345000</v>
          </cell>
          <cell r="AK2845">
            <v>0.12200956937799043</v>
          </cell>
          <cell r="AL2845">
            <v>-0.29078528722771935</v>
          </cell>
          <cell r="AM2845">
            <v>765000</v>
          </cell>
        </row>
        <row r="2846">
          <cell r="E2846" t="str">
            <v>Hotjon Butar Butar</v>
          </cell>
          <cell r="F2846" t="str">
            <v>Awak II</v>
          </cell>
          <cell r="G2846" t="str">
            <v>Awak II</v>
          </cell>
          <cell r="H2846">
            <v>20</v>
          </cell>
          <cell r="I2846">
            <v>1203750</v>
          </cell>
          <cell r="J2846">
            <v>356250</v>
          </cell>
          <cell r="K2846">
            <v>1560000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6000</v>
          </cell>
          <cell r="Q2846">
            <v>0</v>
          </cell>
          <cell r="R2846">
            <v>410000</v>
          </cell>
          <cell r="S2846">
            <v>0</v>
          </cell>
          <cell r="T2846">
            <v>530000</v>
          </cell>
          <cell r="U2846">
            <v>2090000</v>
          </cell>
          <cell r="V2846">
            <v>1815000</v>
          </cell>
          <cell r="W2846">
            <v>3306473.9884393066</v>
          </cell>
          <cell r="X2846">
            <v>1458750</v>
          </cell>
          <cell r="Y2846">
            <v>356250</v>
          </cell>
          <cell r="Z2846">
            <v>1815000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6000</v>
          </cell>
          <cell r="AF2846">
            <v>0</v>
          </cell>
          <cell r="AG2846">
            <v>410000</v>
          </cell>
          <cell r="AH2846">
            <v>0</v>
          </cell>
          <cell r="AI2846">
            <v>530000</v>
          </cell>
          <cell r="AJ2846">
            <v>2345000</v>
          </cell>
          <cell r="AK2846">
            <v>0.12200956937799043</v>
          </cell>
          <cell r="AL2846">
            <v>-0.29078528722771935</v>
          </cell>
          <cell r="AM2846">
            <v>765000</v>
          </cell>
        </row>
        <row r="2847">
          <cell r="E2847" t="str">
            <v>Imran Harun</v>
          </cell>
          <cell r="F2847" t="str">
            <v>Awak II</v>
          </cell>
          <cell r="G2847" t="str">
            <v>Awak II</v>
          </cell>
          <cell r="H2847">
            <v>20</v>
          </cell>
          <cell r="I2847">
            <v>1203750</v>
          </cell>
          <cell r="J2847">
            <v>356250</v>
          </cell>
          <cell r="K2847">
            <v>1560000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6000</v>
          </cell>
          <cell r="Q2847">
            <v>0</v>
          </cell>
          <cell r="R2847">
            <v>410000</v>
          </cell>
          <cell r="S2847">
            <v>0</v>
          </cell>
          <cell r="T2847">
            <v>530000</v>
          </cell>
          <cell r="U2847">
            <v>2090000</v>
          </cell>
          <cell r="V2847">
            <v>1815000</v>
          </cell>
          <cell r="W2847">
            <v>3306473.9884393066</v>
          </cell>
          <cell r="X2847">
            <v>1458750</v>
          </cell>
          <cell r="Y2847">
            <v>356250</v>
          </cell>
          <cell r="Z2847">
            <v>1815000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6000</v>
          </cell>
          <cell r="AF2847">
            <v>0</v>
          </cell>
          <cell r="AG2847">
            <v>410000</v>
          </cell>
          <cell r="AH2847">
            <v>0</v>
          </cell>
          <cell r="AI2847">
            <v>530000</v>
          </cell>
          <cell r="AJ2847">
            <v>2345000</v>
          </cell>
          <cell r="AK2847">
            <v>0.12200956937799043</v>
          </cell>
          <cell r="AL2847">
            <v>-0.29078528722771935</v>
          </cell>
          <cell r="AM2847">
            <v>765000</v>
          </cell>
        </row>
        <row r="2848">
          <cell r="E2848" t="str">
            <v>Iwan Setiadi</v>
          </cell>
          <cell r="F2848" t="str">
            <v>Awak II</v>
          </cell>
          <cell r="G2848" t="str">
            <v>Awak II</v>
          </cell>
          <cell r="H2848">
            <v>20</v>
          </cell>
          <cell r="I2848">
            <v>1203750</v>
          </cell>
          <cell r="J2848">
            <v>356250</v>
          </cell>
          <cell r="K2848">
            <v>1560000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6000</v>
          </cell>
          <cell r="Q2848">
            <v>0</v>
          </cell>
          <cell r="R2848">
            <v>410000</v>
          </cell>
          <cell r="S2848">
            <v>0</v>
          </cell>
          <cell r="T2848">
            <v>530000</v>
          </cell>
          <cell r="U2848">
            <v>2090000</v>
          </cell>
          <cell r="V2848">
            <v>1815000</v>
          </cell>
          <cell r="W2848">
            <v>3306473.9884393066</v>
          </cell>
          <cell r="X2848">
            <v>1458750</v>
          </cell>
          <cell r="Y2848">
            <v>356250</v>
          </cell>
          <cell r="Z2848">
            <v>1815000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6000</v>
          </cell>
          <cell r="AF2848">
            <v>0</v>
          </cell>
          <cell r="AG2848">
            <v>410000</v>
          </cell>
          <cell r="AH2848">
            <v>0</v>
          </cell>
          <cell r="AI2848">
            <v>530000</v>
          </cell>
          <cell r="AJ2848">
            <v>2345000</v>
          </cell>
          <cell r="AK2848">
            <v>0.12200956937799043</v>
          </cell>
          <cell r="AL2848">
            <v>-0.29078528722771935</v>
          </cell>
          <cell r="AM2848">
            <v>765000</v>
          </cell>
        </row>
        <row r="2849">
          <cell r="E2849" t="str">
            <v>Maryandi</v>
          </cell>
          <cell r="F2849" t="str">
            <v>Awak II</v>
          </cell>
          <cell r="G2849" t="str">
            <v>Awak II</v>
          </cell>
          <cell r="H2849">
            <v>20</v>
          </cell>
          <cell r="I2849">
            <v>1203750</v>
          </cell>
          <cell r="J2849">
            <v>356250</v>
          </cell>
          <cell r="K2849">
            <v>1560000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6000</v>
          </cell>
          <cell r="Q2849">
            <v>0</v>
          </cell>
          <cell r="R2849">
            <v>410000</v>
          </cell>
          <cell r="S2849">
            <v>0</v>
          </cell>
          <cell r="T2849">
            <v>530000</v>
          </cell>
          <cell r="U2849">
            <v>2090000</v>
          </cell>
          <cell r="V2849">
            <v>1815000</v>
          </cell>
          <cell r="W2849">
            <v>3306473.9884393066</v>
          </cell>
          <cell r="X2849">
            <v>1458750</v>
          </cell>
          <cell r="Y2849">
            <v>356250</v>
          </cell>
          <cell r="Z2849">
            <v>1815000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6000</v>
          </cell>
          <cell r="AF2849">
            <v>0</v>
          </cell>
          <cell r="AG2849">
            <v>410000</v>
          </cell>
          <cell r="AH2849">
            <v>0</v>
          </cell>
          <cell r="AI2849">
            <v>530000</v>
          </cell>
          <cell r="AJ2849">
            <v>2345000</v>
          </cell>
          <cell r="AK2849">
            <v>0.12200956937799043</v>
          </cell>
          <cell r="AL2849">
            <v>-0.29078528722771935</v>
          </cell>
          <cell r="AM2849">
            <v>765000</v>
          </cell>
        </row>
        <row r="2850">
          <cell r="E2850" t="str">
            <v>Mawardi</v>
          </cell>
          <cell r="F2850" t="str">
            <v>Awak II</v>
          </cell>
          <cell r="G2850" t="str">
            <v>Awak II</v>
          </cell>
          <cell r="H2850">
            <v>20</v>
          </cell>
          <cell r="I2850">
            <v>1203750</v>
          </cell>
          <cell r="J2850">
            <v>356250</v>
          </cell>
          <cell r="K2850">
            <v>1560000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6000</v>
          </cell>
          <cell r="Q2850">
            <v>0</v>
          </cell>
          <cell r="R2850">
            <v>410000</v>
          </cell>
          <cell r="S2850">
            <v>0</v>
          </cell>
          <cell r="T2850">
            <v>530000</v>
          </cell>
          <cell r="U2850">
            <v>2090000</v>
          </cell>
          <cell r="V2850">
            <v>1815000</v>
          </cell>
          <cell r="W2850">
            <v>3306473.9884393066</v>
          </cell>
          <cell r="X2850">
            <v>1458750</v>
          </cell>
          <cell r="Y2850">
            <v>356250</v>
          </cell>
          <cell r="Z2850">
            <v>1815000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6000</v>
          </cell>
          <cell r="AF2850">
            <v>0</v>
          </cell>
          <cell r="AG2850">
            <v>410000</v>
          </cell>
          <cell r="AH2850">
            <v>0</v>
          </cell>
          <cell r="AI2850">
            <v>530000</v>
          </cell>
          <cell r="AJ2850">
            <v>2345000</v>
          </cell>
          <cell r="AK2850">
            <v>0.12200956937799043</v>
          </cell>
          <cell r="AL2850">
            <v>-0.29078528722771935</v>
          </cell>
          <cell r="AM2850">
            <v>765000</v>
          </cell>
        </row>
        <row r="2851">
          <cell r="E2851" t="str">
            <v>Mohtar</v>
          </cell>
          <cell r="F2851" t="str">
            <v>Awak II</v>
          </cell>
          <cell r="G2851" t="str">
            <v>Awak II</v>
          </cell>
          <cell r="H2851">
            <v>20</v>
          </cell>
          <cell r="I2851">
            <v>1203750</v>
          </cell>
          <cell r="J2851">
            <v>356250</v>
          </cell>
          <cell r="K2851">
            <v>1560000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6000</v>
          </cell>
          <cell r="Q2851">
            <v>0</v>
          </cell>
          <cell r="R2851">
            <v>410000</v>
          </cell>
          <cell r="S2851">
            <v>0</v>
          </cell>
          <cell r="T2851">
            <v>530000</v>
          </cell>
          <cell r="U2851">
            <v>2090000</v>
          </cell>
          <cell r="V2851">
            <v>1815000</v>
          </cell>
          <cell r="W2851">
            <v>3306473.9884393066</v>
          </cell>
          <cell r="X2851">
            <v>1458750</v>
          </cell>
          <cell r="Y2851">
            <v>356250</v>
          </cell>
          <cell r="Z2851">
            <v>1815000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6000</v>
          </cell>
          <cell r="AF2851">
            <v>0</v>
          </cell>
          <cell r="AG2851">
            <v>410000</v>
          </cell>
          <cell r="AH2851">
            <v>0</v>
          </cell>
          <cell r="AI2851">
            <v>530000</v>
          </cell>
          <cell r="AJ2851">
            <v>2345000</v>
          </cell>
          <cell r="AK2851">
            <v>0.12200956937799043</v>
          </cell>
          <cell r="AL2851">
            <v>-0.29078528722771935</v>
          </cell>
          <cell r="AM2851">
            <v>765000</v>
          </cell>
        </row>
        <row r="2852">
          <cell r="E2852" t="str">
            <v>Ricky</v>
          </cell>
          <cell r="F2852" t="str">
            <v>Awak II</v>
          </cell>
          <cell r="G2852" t="str">
            <v>Awak II</v>
          </cell>
          <cell r="H2852">
            <v>20</v>
          </cell>
          <cell r="I2852">
            <v>1203750</v>
          </cell>
          <cell r="J2852">
            <v>356250</v>
          </cell>
          <cell r="K2852">
            <v>1560000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6000</v>
          </cell>
          <cell r="Q2852">
            <v>0</v>
          </cell>
          <cell r="R2852">
            <v>410000</v>
          </cell>
          <cell r="S2852">
            <v>0</v>
          </cell>
          <cell r="T2852">
            <v>530000</v>
          </cell>
          <cell r="U2852">
            <v>2090000</v>
          </cell>
          <cell r="V2852">
            <v>1815000</v>
          </cell>
          <cell r="W2852">
            <v>3306473.9884393066</v>
          </cell>
          <cell r="X2852">
            <v>1458750</v>
          </cell>
          <cell r="Y2852">
            <v>356250</v>
          </cell>
          <cell r="Z2852">
            <v>1815000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6000</v>
          </cell>
          <cell r="AF2852">
            <v>0</v>
          </cell>
          <cell r="AG2852">
            <v>410000</v>
          </cell>
          <cell r="AH2852">
            <v>0</v>
          </cell>
          <cell r="AI2852">
            <v>530000</v>
          </cell>
          <cell r="AJ2852">
            <v>2345000</v>
          </cell>
          <cell r="AK2852">
            <v>0.12200956937799043</v>
          </cell>
          <cell r="AL2852">
            <v>-0.29078528722771935</v>
          </cell>
          <cell r="AM2852">
            <v>765000</v>
          </cell>
        </row>
        <row r="2853">
          <cell r="E2853" t="str">
            <v>Rory Rizaldi</v>
          </cell>
          <cell r="F2853" t="str">
            <v>Awak II</v>
          </cell>
          <cell r="G2853" t="str">
            <v>Awak II</v>
          </cell>
          <cell r="H2853">
            <v>20</v>
          </cell>
          <cell r="I2853">
            <v>1203750</v>
          </cell>
          <cell r="J2853">
            <v>356250</v>
          </cell>
          <cell r="K2853">
            <v>1560000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6000</v>
          </cell>
          <cell r="Q2853">
            <v>0</v>
          </cell>
          <cell r="R2853">
            <v>410000</v>
          </cell>
          <cell r="S2853">
            <v>0</v>
          </cell>
          <cell r="T2853">
            <v>530000</v>
          </cell>
          <cell r="U2853">
            <v>2090000</v>
          </cell>
          <cell r="V2853">
            <v>1815000</v>
          </cell>
          <cell r="W2853">
            <v>3306473.9884393066</v>
          </cell>
          <cell r="X2853">
            <v>1458750</v>
          </cell>
          <cell r="Y2853">
            <v>356250</v>
          </cell>
          <cell r="Z2853">
            <v>1815000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6000</v>
          </cell>
          <cell r="AF2853">
            <v>0</v>
          </cell>
          <cell r="AG2853">
            <v>410000</v>
          </cell>
          <cell r="AH2853">
            <v>0</v>
          </cell>
          <cell r="AI2853">
            <v>530000</v>
          </cell>
          <cell r="AJ2853">
            <v>2345000</v>
          </cell>
          <cell r="AK2853">
            <v>0.12200956937799043</v>
          </cell>
          <cell r="AL2853">
            <v>-0.29078528722771935</v>
          </cell>
          <cell r="AM2853">
            <v>765000</v>
          </cell>
        </row>
        <row r="2854">
          <cell r="E2854" t="str">
            <v>Rudy Suryadi</v>
          </cell>
          <cell r="F2854" t="str">
            <v>Awak II</v>
          </cell>
          <cell r="G2854" t="str">
            <v>Awak II</v>
          </cell>
          <cell r="H2854">
            <v>20</v>
          </cell>
          <cell r="I2854">
            <v>1203750</v>
          </cell>
          <cell r="J2854">
            <v>356250</v>
          </cell>
          <cell r="K2854">
            <v>1560000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6000</v>
          </cell>
          <cell r="Q2854">
            <v>0</v>
          </cell>
          <cell r="R2854">
            <v>410000</v>
          </cell>
          <cell r="S2854">
            <v>0</v>
          </cell>
          <cell r="T2854">
            <v>530000</v>
          </cell>
          <cell r="U2854">
            <v>2090000</v>
          </cell>
          <cell r="V2854">
            <v>1815000</v>
          </cell>
          <cell r="W2854">
            <v>3306473.9884393066</v>
          </cell>
          <cell r="X2854">
            <v>1458750</v>
          </cell>
          <cell r="Y2854">
            <v>356250</v>
          </cell>
          <cell r="Z2854">
            <v>1815000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6000</v>
          </cell>
          <cell r="AF2854">
            <v>0</v>
          </cell>
          <cell r="AG2854">
            <v>410000</v>
          </cell>
          <cell r="AH2854">
            <v>0</v>
          </cell>
          <cell r="AI2854">
            <v>530000</v>
          </cell>
          <cell r="AJ2854">
            <v>2345000</v>
          </cell>
          <cell r="AK2854">
            <v>0.12200956937799043</v>
          </cell>
          <cell r="AL2854">
            <v>-0.29078528722771935</v>
          </cell>
          <cell r="AM2854">
            <v>765000</v>
          </cell>
        </row>
        <row r="2855">
          <cell r="E2855" t="str">
            <v>Subhan</v>
          </cell>
          <cell r="F2855" t="str">
            <v>Awak II</v>
          </cell>
          <cell r="G2855" t="str">
            <v>Awak II</v>
          </cell>
          <cell r="H2855">
            <v>20</v>
          </cell>
          <cell r="I2855">
            <v>1203750</v>
          </cell>
          <cell r="J2855">
            <v>356250</v>
          </cell>
          <cell r="K2855">
            <v>1560000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6000</v>
          </cell>
          <cell r="Q2855">
            <v>0</v>
          </cell>
          <cell r="R2855">
            <v>410000</v>
          </cell>
          <cell r="S2855">
            <v>0</v>
          </cell>
          <cell r="T2855">
            <v>530000</v>
          </cell>
          <cell r="U2855">
            <v>2090000</v>
          </cell>
          <cell r="V2855">
            <v>1815000</v>
          </cell>
          <cell r="W2855">
            <v>3306473.9884393066</v>
          </cell>
          <cell r="X2855">
            <v>1458750</v>
          </cell>
          <cell r="Y2855">
            <v>356250</v>
          </cell>
          <cell r="Z2855">
            <v>1815000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6000</v>
          </cell>
          <cell r="AF2855">
            <v>0</v>
          </cell>
          <cell r="AG2855">
            <v>410000</v>
          </cell>
          <cell r="AH2855">
            <v>0</v>
          </cell>
          <cell r="AI2855">
            <v>530000</v>
          </cell>
          <cell r="AJ2855">
            <v>2345000</v>
          </cell>
          <cell r="AK2855">
            <v>0.12200956937799043</v>
          </cell>
          <cell r="AL2855">
            <v>-0.29078528722771935</v>
          </cell>
          <cell r="AM2855">
            <v>765000</v>
          </cell>
        </row>
        <row r="2856">
          <cell r="E2856" t="str">
            <v>Sunardi</v>
          </cell>
          <cell r="F2856" t="str">
            <v>Awak II</v>
          </cell>
          <cell r="G2856" t="str">
            <v>Awak II</v>
          </cell>
          <cell r="H2856">
            <v>20</v>
          </cell>
          <cell r="I2856">
            <v>1203750</v>
          </cell>
          <cell r="J2856">
            <v>356250</v>
          </cell>
          <cell r="K2856">
            <v>1560000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6000</v>
          </cell>
          <cell r="Q2856">
            <v>0</v>
          </cell>
          <cell r="R2856">
            <v>410000</v>
          </cell>
          <cell r="S2856">
            <v>0</v>
          </cell>
          <cell r="T2856">
            <v>530000</v>
          </cell>
          <cell r="U2856">
            <v>2090000</v>
          </cell>
          <cell r="V2856">
            <v>1815000</v>
          </cell>
          <cell r="W2856">
            <v>3306473.9884393066</v>
          </cell>
          <cell r="X2856">
            <v>1458750</v>
          </cell>
          <cell r="Y2856">
            <v>356250</v>
          </cell>
          <cell r="Z2856">
            <v>1815000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6000</v>
          </cell>
          <cell r="AF2856">
            <v>0</v>
          </cell>
          <cell r="AG2856">
            <v>410000</v>
          </cell>
          <cell r="AH2856">
            <v>0</v>
          </cell>
          <cell r="AI2856">
            <v>530000</v>
          </cell>
          <cell r="AJ2856">
            <v>2345000</v>
          </cell>
          <cell r="AK2856">
            <v>0.12200956937799043</v>
          </cell>
          <cell r="AL2856">
            <v>-0.29078528722771935</v>
          </cell>
          <cell r="AM2856">
            <v>765000</v>
          </cell>
        </row>
        <row r="2857">
          <cell r="E2857" t="str">
            <v>Suparman</v>
          </cell>
          <cell r="F2857" t="str">
            <v>Awak II</v>
          </cell>
          <cell r="G2857" t="str">
            <v>Awak II</v>
          </cell>
          <cell r="H2857">
            <v>20</v>
          </cell>
          <cell r="I2857">
            <v>1203750</v>
          </cell>
          <cell r="J2857">
            <v>356250</v>
          </cell>
          <cell r="K2857">
            <v>1560000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6000</v>
          </cell>
          <cell r="Q2857">
            <v>0</v>
          </cell>
          <cell r="R2857">
            <v>410000</v>
          </cell>
          <cell r="S2857">
            <v>0</v>
          </cell>
          <cell r="T2857">
            <v>530000</v>
          </cell>
          <cell r="U2857">
            <v>2090000</v>
          </cell>
          <cell r="V2857">
            <v>1815000</v>
          </cell>
          <cell r="W2857">
            <v>3306473.9884393066</v>
          </cell>
          <cell r="X2857">
            <v>1458750</v>
          </cell>
          <cell r="Y2857">
            <v>356250</v>
          </cell>
          <cell r="Z2857">
            <v>1815000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6000</v>
          </cell>
          <cell r="AF2857">
            <v>0</v>
          </cell>
          <cell r="AG2857">
            <v>410000</v>
          </cell>
          <cell r="AH2857">
            <v>0</v>
          </cell>
          <cell r="AI2857">
            <v>530000</v>
          </cell>
          <cell r="AJ2857">
            <v>2345000</v>
          </cell>
          <cell r="AK2857">
            <v>0.12200956937799043</v>
          </cell>
          <cell r="AL2857">
            <v>-0.29078528722771935</v>
          </cell>
          <cell r="AM2857">
            <v>765000</v>
          </cell>
        </row>
        <row r="2858">
          <cell r="E2858" t="str">
            <v>Tatet Prakoso</v>
          </cell>
          <cell r="F2858" t="str">
            <v>Awak II</v>
          </cell>
          <cell r="G2858" t="str">
            <v>Awak II</v>
          </cell>
          <cell r="H2858">
            <v>20</v>
          </cell>
          <cell r="I2858">
            <v>1203750</v>
          </cell>
          <cell r="J2858">
            <v>356250</v>
          </cell>
          <cell r="K2858">
            <v>1560000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6000</v>
          </cell>
          <cell r="Q2858">
            <v>0</v>
          </cell>
          <cell r="R2858">
            <v>410000</v>
          </cell>
          <cell r="S2858">
            <v>0</v>
          </cell>
          <cell r="T2858">
            <v>530000</v>
          </cell>
          <cell r="U2858">
            <v>2090000</v>
          </cell>
          <cell r="V2858">
            <v>1815000</v>
          </cell>
          <cell r="W2858">
            <v>3306473.9884393066</v>
          </cell>
          <cell r="X2858">
            <v>1458750</v>
          </cell>
          <cell r="Y2858">
            <v>356250</v>
          </cell>
          <cell r="Z2858">
            <v>1815000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6000</v>
          </cell>
          <cell r="AF2858">
            <v>0</v>
          </cell>
          <cell r="AG2858">
            <v>410000</v>
          </cell>
          <cell r="AH2858">
            <v>0</v>
          </cell>
          <cell r="AI2858">
            <v>530000</v>
          </cell>
          <cell r="AJ2858">
            <v>2345000</v>
          </cell>
          <cell r="AK2858">
            <v>0.12200956937799043</v>
          </cell>
          <cell r="AL2858">
            <v>-0.29078528722771935</v>
          </cell>
          <cell r="AM2858">
            <v>765000</v>
          </cell>
        </row>
        <row r="2859">
          <cell r="E2859" t="str">
            <v>Thalib Dedi</v>
          </cell>
          <cell r="F2859" t="str">
            <v>Awak II</v>
          </cell>
          <cell r="G2859" t="str">
            <v>Awak II</v>
          </cell>
          <cell r="H2859">
            <v>20</v>
          </cell>
          <cell r="I2859">
            <v>1203750</v>
          </cell>
          <cell r="J2859">
            <v>356250</v>
          </cell>
          <cell r="K2859">
            <v>1560000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6000</v>
          </cell>
          <cell r="Q2859">
            <v>0</v>
          </cell>
          <cell r="R2859">
            <v>410000</v>
          </cell>
          <cell r="S2859">
            <v>0</v>
          </cell>
          <cell r="T2859">
            <v>530000</v>
          </cell>
          <cell r="U2859">
            <v>2090000</v>
          </cell>
          <cell r="V2859">
            <v>1815000</v>
          </cell>
          <cell r="W2859">
            <v>3306473.9884393066</v>
          </cell>
          <cell r="X2859">
            <v>1458750</v>
          </cell>
          <cell r="Y2859">
            <v>356250</v>
          </cell>
          <cell r="Z2859">
            <v>1815000</v>
          </cell>
          <cell r="AA2859">
            <v>0</v>
          </cell>
          <cell r="AB2859">
            <v>0</v>
          </cell>
          <cell r="AC2859">
            <v>0</v>
          </cell>
          <cell r="AD2859">
            <v>0</v>
          </cell>
          <cell r="AE2859">
            <v>6000</v>
          </cell>
          <cell r="AF2859">
            <v>0</v>
          </cell>
          <cell r="AG2859">
            <v>410000</v>
          </cell>
          <cell r="AH2859">
            <v>0</v>
          </cell>
          <cell r="AI2859">
            <v>530000</v>
          </cell>
          <cell r="AJ2859">
            <v>2345000</v>
          </cell>
          <cell r="AK2859">
            <v>0.12200956937799043</v>
          </cell>
          <cell r="AL2859">
            <v>-0.29078528722771935</v>
          </cell>
          <cell r="AM2859">
            <v>765000</v>
          </cell>
        </row>
        <row r="2860">
          <cell r="E2860" t="str">
            <v>Yudha Priharsana</v>
          </cell>
          <cell r="F2860" t="str">
            <v>Awak II</v>
          </cell>
          <cell r="G2860" t="str">
            <v>Awak II</v>
          </cell>
          <cell r="H2860">
            <v>20</v>
          </cell>
          <cell r="I2860">
            <v>1203750</v>
          </cell>
          <cell r="J2860">
            <v>356250</v>
          </cell>
          <cell r="K2860">
            <v>1560000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16500</v>
          </cell>
          <cell r="Q2860">
            <v>0</v>
          </cell>
          <cell r="R2860">
            <v>640906</v>
          </cell>
          <cell r="S2860">
            <v>0</v>
          </cell>
          <cell r="T2860">
            <v>970906</v>
          </cell>
          <cell r="U2860">
            <v>2530906</v>
          </cell>
          <cell r="V2860">
            <v>1815000</v>
          </cell>
          <cell r="W2860">
            <v>3306473.9884393066</v>
          </cell>
          <cell r="X2860">
            <v>1458750</v>
          </cell>
          <cell r="Y2860">
            <v>356250</v>
          </cell>
          <cell r="Z2860">
            <v>1815000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16500</v>
          </cell>
          <cell r="AF2860">
            <v>0</v>
          </cell>
          <cell r="AG2860">
            <v>640906</v>
          </cell>
          <cell r="AH2860">
            <v>0</v>
          </cell>
          <cell r="AI2860">
            <v>970906</v>
          </cell>
          <cell r="AJ2860">
            <v>2785906</v>
          </cell>
          <cell r="AK2860">
            <v>0.10075443339262699</v>
          </cell>
          <cell r="AL2860">
            <v>-0.15743900912555511</v>
          </cell>
          <cell r="AM2860">
            <v>765000</v>
          </cell>
        </row>
        <row r="2861">
          <cell r="E2861" t="str">
            <v>Zailani</v>
          </cell>
          <cell r="F2861" t="str">
            <v>Awak II</v>
          </cell>
          <cell r="G2861" t="str">
            <v>Awak II</v>
          </cell>
          <cell r="H2861">
            <v>20</v>
          </cell>
          <cell r="I2861">
            <v>1203750</v>
          </cell>
          <cell r="J2861">
            <v>356250</v>
          </cell>
          <cell r="K2861">
            <v>1560000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6000</v>
          </cell>
          <cell r="Q2861">
            <v>0</v>
          </cell>
          <cell r="R2861">
            <v>410000</v>
          </cell>
          <cell r="S2861">
            <v>0</v>
          </cell>
          <cell r="T2861">
            <v>530000</v>
          </cell>
          <cell r="U2861">
            <v>2090000</v>
          </cell>
          <cell r="V2861">
            <v>1815000</v>
          </cell>
          <cell r="W2861">
            <v>3306473.9884393066</v>
          </cell>
          <cell r="X2861">
            <v>1458750</v>
          </cell>
          <cell r="Y2861">
            <v>356250</v>
          </cell>
          <cell r="Z2861">
            <v>1815000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6000</v>
          </cell>
          <cell r="AF2861">
            <v>0</v>
          </cell>
          <cell r="AG2861">
            <v>410000</v>
          </cell>
          <cell r="AH2861">
            <v>0</v>
          </cell>
          <cell r="AI2861">
            <v>530000</v>
          </cell>
          <cell r="AJ2861">
            <v>2345000</v>
          </cell>
          <cell r="AK2861">
            <v>0.12200956937799043</v>
          </cell>
          <cell r="AL2861">
            <v>-0.29078528722771935</v>
          </cell>
          <cell r="AM2861">
            <v>765000</v>
          </cell>
        </row>
        <row r="2862">
          <cell r="E2862" t="str">
            <v>Zulkifli</v>
          </cell>
          <cell r="F2862" t="str">
            <v>Awak II</v>
          </cell>
          <cell r="G2862" t="str">
            <v>Awak II</v>
          </cell>
          <cell r="H2862">
            <v>20</v>
          </cell>
          <cell r="I2862">
            <v>1203750</v>
          </cell>
          <cell r="J2862">
            <v>356250</v>
          </cell>
          <cell r="K2862">
            <v>1560000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6000</v>
          </cell>
          <cell r="Q2862">
            <v>0</v>
          </cell>
          <cell r="R2862">
            <v>410000</v>
          </cell>
          <cell r="S2862">
            <v>0</v>
          </cell>
          <cell r="T2862">
            <v>530000</v>
          </cell>
          <cell r="U2862">
            <v>2090000</v>
          </cell>
          <cell r="V2862">
            <v>1815000</v>
          </cell>
          <cell r="W2862">
            <v>3306473.9884393066</v>
          </cell>
          <cell r="X2862">
            <v>1458750</v>
          </cell>
          <cell r="Y2862">
            <v>356250</v>
          </cell>
          <cell r="Z2862">
            <v>1815000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  <cell r="AE2862">
            <v>6000</v>
          </cell>
          <cell r="AF2862">
            <v>0</v>
          </cell>
          <cell r="AG2862">
            <v>410000</v>
          </cell>
          <cell r="AH2862">
            <v>0</v>
          </cell>
          <cell r="AI2862">
            <v>530000</v>
          </cell>
          <cell r="AJ2862">
            <v>2345000</v>
          </cell>
          <cell r="AK2862">
            <v>0.12200956937799043</v>
          </cell>
          <cell r="AL2862">
            <v>-0.29078528722771935</v>
          </cell>
          <cell r="AM2862">
            <v>765000</v>
          </cell>
        </row>
        <row r="2863">
          <cell r="E2863" t="str">
            <v>Meidianto</v>
          </cell>
          <cell r="F2863" t="str">
            <v>Awak II</v>
          </cell>
          <cell r="G2863" t="str">
            <v>Awak II</v>
          </cell>
          <cell r="H2863">
            <v>20</v>
          </cell>
          <cell r="I2863">
            <v>1203750</v>
          </cell>
          <cell r="J2863">
            <v>356250</v>
          </cell>
          <cell r="K2863">
            <v>1560000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6000</v>
          </cell>
          <cell r="Q2863">
            <v>0</v>
          </cell>
          <cell r="R2863">
            <v>410000</v>
          </cell>
          <cell r="S2863">
            <v>0</v>
          </cell>
          <cell r="T2863">
            <v>530000</v>
          </cell>
          <cell r="U2863">
            <v>2090000</v>
          </cell>
          <cell r="V2863">
            <v>1815000</v>
          </cell>
          <cell r="W2863">
            <v>3306473.9884393066</v>
          </cell>
          <cell r="X2863">
            <v>1458750</v>
          </cell>
          <cell r="Y2863">
            <v>356250</v>
          </cell>
          <cell r="Z2863">
            <v>1815000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>
            <v>6000</v>
          </cell>
          <cell r="AF2863">
            <v>0</v>
          </cell>
          <cell r="AG2863">
            <v>410000</v>
          </cell>
          <cell r="AH2863">
            <v>0</v>
          </cell>
          <cell r="AI2863">
            <v>530000</v>
          </cell>
          <cell r="AJ2863">
            <v>2345000</v>
          </cell>
          <cell r="AK2863">
            <v>0.12200956937799043</v>
          </cell>
          <cell r="AL2863">
            <v>-0.29078528722771935</v>
          </cell>
          <cell r="AM2863">
            <v>765000</v>
          </cell>
        </row>
        <row r="2864">
          <cell r="E2864" t="str">
            <v>Fardi</v>
          </cell>
          <cell r="F2864" t="str">
            <v>Awak II</v>
          </cell>
          <cell r="G2864" t="str">
            <v>Awak II</v>
          </cell>
          <cell r="H2864">
            <v>20</v>
          </cell>
          <cell r="I2864">
            <v>1203750</v>
          </cell>
          <cell r="J2864">
            <v>356250</v>
          </cell>
          <cell r="K2864">
            <v>1560000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6000</v>
          </cell>
          <cell r="Q2864">
            <v>0</v>
          </cell>
          <cell r="R2864">
            <v>410000</v>
          </cell>
          <cell r="S2864">
            <v>0</v>
          </cell>
          <cell r="T2864">
            <v>530000</v>
          </cell>
          <cell r="U2864">
            <v>2090000</v>
          </cell>
          <cell r="V2864">
            <v>1815000</v>
          </cell>
          <cell r="W2864">
            <v>3306473.9884393066</v>
          </cell>
          <cell r="X2864">
            <v>1458750</v>
          </cell>
          <cell r="Y2864">
            <v>356250</v>
          </cell>
          <cell r="Z2864">
            <v>1815000</v>
          </cell>
          <cell r="AA2864">
            <v>0</v>
          </cell>
          <cell r="AB2864">
            <v>0</v>
          </cell>
          <cell r="AC2864">
            <v>0</v>
          </cell>
          <cell r="AD2864">
            <v>0</v>
          </cell>
          <cell r="AE2864">
            <v>6000</v>
          </cell>
          <cell r="AF2864">
            <v>0</v>
          </cell>
          <cell r="AG2864">
            <v>410000</v>
          </cell>
          <cell r="AH2864">
            <v>0</v>
          </cell>
          <cell r="AI2864">
            <v>530000</v>
          </cell>
          <cell r="AJ2864">
            <v>2345000</v>
          </cell>
          <cell r="AK2864">
            <v>0.12200956937799043</v>
          </cell>
          <cell r="AL2864">
            <v>-0.29078528722771935</v>
          </cell>
          <cell r="AM2864">
            <v>765000</v>
          </cell>
        </row>
        <row r="2865">
          <cell r="E2865" t="str">
            <v>Agung Pratama</v>
          </cell>
          <cell r="F2865" t="str">
            <v>Awak II</v>
          </cell>
          <cell r="G2865" t="str">
            <v>Awak II</v>
          </cell>
          <cell r="H2865">
            <v>20</v>
          </cell>
          <cell r="I2865">
            <v>1203750</v>
          </cell>
          <cell r="J2865">
            <v>356250</v>
          </cell>
          <cell r="K2865">
            <v>1560000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6000</v>
          </cell>
          <cell r="Q2865">
            <v>0</v>
          </cell>
          <cell r="R2865">
            <v>410000</v>
          </cell>
          <cell r="S2865">
            <v>0</v>
          </cell>
          <cell r="T2865">
            <v>530000</v>
          </cell>
          <cell r="U2865">
            <v>2090000</v>
          </cell>
          <cell r="V2865">
            <v>1815000</v>
          </cell>
          <cell r="W2865">
            <v>3306473.9884393066</v>
          </cell>
          <cell r="X2865">
            <v>1458750</v>
          </cell>
          <cell r="Y2865">
            <v>356250</v>
          </cell>
          <cell r="Z2865">
            <v>1815000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>
            <v>6000</v>
          </cell>
          <cell r="AF2865">
            <v>0</v>
          </cell>
          <cell r="AG2865">
            <v>410000</v>
          </cell>
          <cell r="AH2865">
            <v>0</v>
          </cell>
          <cell r="AI2865">
            <v>530000</v>
          </cell>
          <cell r="AJ2865">
            <v>2345000</v>
          </cell>
          <cell r="AK2865">
            <v>0.12200956937799043</v>
          </cell>
          <cell r="AL2865">
            <v>-0.29078528722771935</v>
          </cell>
          <cell r="AM2865">
            <v>765000</v>
          </cell>
        </row>
        <row r="2866">
          <cell r="E2866" t="str">
            <v>Oki Apriyanto</v>
          </cell>
          <cell r="F2866" t="str">
            <v>Awak II</v>
          </cell>
          <cell r="G2866" t="str">
            <v>Awak II</v>
          </cell>
          <cell r="H2866">
            <v>20</v>
          </cell>
          <cell r="I2866">
            <v>1203750</v>
          </cell>
          <cell r="J2866">
            <v>356250</v>
          </cell>
          <cell r="K2866">
            <v>1560000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6000</v>
          </cell>
          <cell r="Q2866">
            <v>0</v>
          </cell>
          <cell r="R2866">
            <v>410000</v>
          </cell>
          <cell r="S2866">
            <v>0</v>
          </cell>
          <cell r="T2866">
            <v>530000</v>
          </cell>
          <cell r="U2866">
            <v>2090000</v>
          </cell>
          <cell r="V2866">
            <v>1815000</v>
          </cell>
          <cell r="W2866">
            <v>3306473.9884393066</v>
          </cell>
          <cell r="X2866">
            <v>1458750</v>
          </cell>
          <cell r="Y2866">
            <v>356250</v>
          </cell>
          <cell r="Z2866">
            <v>1815000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>
            <v>6000</v>
          </cell>
          <cell r="AF2866">
            <v>0</v>
          </cell>
          <cell r="AG2866">
            <v>410000</v>
          </cell>
          <cell r="AH2866">
            <v>0</v>
          </cell>
          <cell r="AI2866">
            <v>530000</v>
          </cell>
          <cell r="AJ2866">
            <v>2345000</v>
          </cell>
          <cell r="AK2866">
            <v>0.12200956937799043</v>
          </cell>
          <cell r="AL2866">
            <v>-0.29078528722771935</v>
          </cell>
          <cell r="AM2866">
            <v>765000</v>
          </cell>
        </row>
        <row r="2867">
          <cell r="E2867" t="str">
            <v>Asmaradi</v>
          </cell>
          <cell r="F2867" t="str">
            <v>Awak II</v>
          </cell>
          <cell r="G2867" t="str">
            <v>Awak II</v>
          </cell>
          <cell r="H2867">
            <v>20</v>
          </cell>
          <cell r="I2867">
            <v>1203750</v>
          </cell>
          <cell r="J2867">
            <v>356250</v>
          </cell>
          <cell r="K2867">
            <v>1560000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6000</v>
          </cell>
          <cell r="Q2867">
            <v>0</v>
          </cell>
          <cell r="R2867">
            <v>410000</v>
          </cell>
          <cell r="S2867">
            <v>0</v>
          </cell>
          <cell r="T2867">
            <v>530000</v>
          </cell>
          <cell r="U2867">
            <v>2090000</v>
          </cell>
          <cell r="V2867">
            <v>1815000</v>
          </cell>
          <cell r="W2867">
            <v>3306473.9884393066</v>
          </cell>
          <cell r="X2867">
            <v>1458750</v>
          </cell>
          <cell r="Y2867">
            <v>356250</v>
          </cell>
          <cell r="Z2867">
            <v>1815000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6000</v>
          </cell>
          <cell r="AF2867">
            <v>0</v>
          </cell>
          <cell r="AG2867">
            <v>410000</v>
          </cell>
          <cell r="AH2867">
            <v>0</v>
          </cell>
          <cell r="AI2867">
            <v>530000</v>
          </cell>
          <cell r="AJ2867">
            <v>2345000</v>
          </cell>
          <cell r="AK2867">
            <v>0.12200956937799043</v>
          </cell>
          <cell r="AL2867">
            <v>-0.29078528722771935</v>
          </cell>
          <cell r="AM2867">
            <v>765000</v>
          </cell>
        </row>
        <row r="2868">
          <cell r="E2868" t="str">
            <v>Fiqri Fadillah</v>
          </cell>
          <cell r="F2868" t="str">
            <v>Awak II</v>
          </cell>
          <cell r="G2868" t="str">
            <v>Awak II</v>
          </cell>
          <cell r="H2868">
            <v>20</v>
          </cell>
          <cell r="I2868">
            <v>1203750</v>
          </cell>
          <cell r="J2868">
            <v>356250</v>
          </cell>
          <cell r="K2868">
            <v>1560000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6000</v>
          </cell>
          <cell r="Q2868">
            <v>0</v>
          </cell>
          <cell r="R2868">
            <v>410000</v>
          </cell>
          <cell r="S2868">
            <v>0</v>
          </cell>
          <cell r="T2868">
            <v>530000</v>
          </cell>
          <cell r="U2868">
            <v>2090000</v>
          </cell>
          <cell r="V2868">
            <v>1815000</v>
          </cell>
          <cell r="W2868">
            <v>3306473.9884393066</v>
          </cell>
          <cell r="X2868">
            <v>1458750</v>
          </cell>
          <cell r="Y2868">
            <v>356250</v>
          </cell>
          <cell r="Z2868">
            <v>1815000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>
            <v>6000</v>
          </cell>
          <cell r="AF2868">
            <v>0</v>
          </cell>
          <cell r="AG2868">
            <v>410000</v>
          </cell>
          <cell r="AH2868">
            <v>0</v>
          </cell>
          <cell r="AI2868">
            <v>530000</v>
          </cell>
          <cell r="AJ2868">
            <v>2345000</v>
          </cell>
          <cell r="AK2868">
            <v>0.12200956937799043</v>
          </cell>
          <cell r="AL2868">
            <v>-0.29078528722771935</v>
          </cell>
          <cell r="AM2868">
            <v>765000</v>
          </cell>
        </row>
        <row r="2869">
          <cell r="E2869" t="str">
            <v>Heriyansyah</v>
          </cell>
          <cell r="F2869" t="str">
            <v>Awak II</v>
          </cell>
          <cell r="G2869" t="str">
            <v>Awak II</v>
          </cell>
          <cell r="H2869">
            <v>20</v>
          </cell>
          <cell r="I2869">
            <v>1203750</v>
          </cell>
          <cell r="J2869">
            <v>356250</v>
          </cell>
          <cell r="K2869">
            <v>1560000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6000</v>
          </cell>
          <cell r="Q2869">
            <v>0</v>
          </cell>
          <cell r="R2869">
            <v>410000</v>
          </cell>
          <cell r="S2869">
            <v>0</v>
          </cell>
          <cell r="T2869">
            <v>530000</v>
          </cell>
          <cell r="U2869">
            <v>2090000</v>
          </cell>
          <cell r="V2869">
            <v>1815000</v>
          </cell>
          <cell r="W2869">
            <v>3306473.9884393066</v>
          </cell>
          <cell r="X2869">
            <v>1458750</v>
          </cell>
          <cell r="Y2869">
            <v>356250</v>
          </cell>
          <cell r="Z2869">
            <v>1815000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>
            <v>6000</v>
          </cell>
          <cell r="AF2869">
            <v>0</v>
          </cell>
          <cell r="AG2869">
            <v>410000</v>
          </cell>
          <cell r="AH2869">
            <v>0</v>
          </cell>
          <cell r="AI2869">
            <v>530000</v>
          </cell>
          <cell r="AJ2869">
            <v>2345000</v>
          </cell>
          <cell r="AK2869">
            <v>0.12200956937799043</v>
          </cell>
          <cell r="AL2869">
            <v>-0.29078528722771935</v>
          </cell>
          <cell r="AM2869">
            <v>765000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GAJI"/>
    </sheetNames>
    <sheetDataSet>
      <sheetData sheetId="0">
        <row r="7">
          <cell r="B7" t="str">
            <v>AGUS HARIANTO</v>
          </cell>
          <cell r="C7" t="str">
            <v>HSE</v>
          </cell>
          <cell r="D7">
            <v>29</v>
          </cell>
        </row>
        <row r="8">
          <cell r="B8" t="str">
            <v>AHMAD RIZANI</v>
          </cell>
          <cell r="C8" t="str">
            <v>AST.  APMS</v>
          </cell>
          <cell r="D8">
            <v>23</v>
          </cell>
        </row>
        <row r="9">
          <cell r="B9" t="str">
            <v>BUDI SANTOSO</v>
          </cell>
          <cell r="C9" t="str">
            <v>PETUGAS SEGEL</v>
          </cell>
          <cell r="D9">
            <v>27</v>
          </cell>
        </row>
        <row r="10">
          <cell r="B10" t="str">
            <v>CLEAN STAR MELIANA. G</v>
          </cell>
          <cell r="C10" t="str">
            <v>ADM UMUM APMS</v>
          </cell>
          <cell r="D10">
            <v>23</v>
          </cell>
        </row>
        <row r="11">
          <cell r="B11" t="str">
            <v>DIANA PRICILLIA. P</v>
          </cell>
          <cell r="C11" t="str">
            <v>HRD</v>
          </cell>
          <cell r="D11">
            <v>23</v>
          </cell>
        </row>
        <row r="12">
          <cell r="B12" t="str">
            <v>MAYA SARI SASMITA</v>
          </cell>
          <cell r="C12" t="str">
            <v>ADM KEU</v>
          </cell>
          <cell r="D12">
            <v>20</v>
          </cell>
        </row>
        <row r="13">
          <cell r="B13" t="str">
            <v>NURYONO</v>
          </cell>
          <cell r="C13" t="str">
            <v>ADM. MEKANIK</v>
          </cell>
          <cell r="D13">
            <v>26</v>
          </cell>
        </row>
        <row r="14">
          <cell r="B14" t="str">
            <v>SOPAN SOPIANSYAH</v>
          </cell>
          <cell r="C14" t="str">
            <v>DISPATCHER</v>
          </cell>
          <cell r="D14">
            <v>16</v>
          </cell>
        </row>
        <row r="15">
          <cell r="B15" t="str">
            <v>TRI MARIYANTO</v>
          </cell>
          <cell r="C15" t="str">
            <v>PETUGAS SEGEL</v>
          </cell>
          <cell r="D15">
            <v>18</v>
          </cell>
        </row>
        <row r="16">
          <cell r="B16" t="str">
            <v>WAWAN SETYONO</v>
          </cell>
          <cell r="C16" t="str">
            <v>DISPATCHER</v>
          </cell>
          <cell r="D16">
            <v>26</v>
          </cell>
        </row>
        <row r="17">
          <cell r="B17" t="str">
            <v>M. ALDHI ALPIANTO</v>
          </cell>
          <cell r="C17" t="str">
            <v>TENAGA MEDIS</v>
          </cell>
          <cell r="D17">
            <v>27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GAJI"/>
    </sheetNames>
    <sheetDataSet>
      <sheetData sheetId="0">
        <row r="24">
          <cell r="B24" t="str">
            <v>ABDUL HAMID</v>
          </cell>
          <cell r="C24" t="str">
            <v>AWAK I</v>
          </cell>
          <cell r="D24">
            <v>24</v>
          </cell>
        </row>
        <row r="25">
          <cell r="B25" t="str">
            <v>ACHMAD SUJATMIKO</v>
          </cell>
          <cell r="C25" t="str">
            <v>AWAK I</v>
          </cell>
          <cell r="D25">
            <v>23</v>
          </cell>
        </row>
        <row r="26">
          <cell r="B26" t="str">
            <v>ARDIANSYAH</v>
          </cell>
          <cell r="C26" t="str">
            <v>AWAK I</v>
          </cell>
          <cell r="D26">
            <v>25</v>
          </cell>
        </row>
        <row r="27">
          <cell r="B27" t="str">
            <v>ARDIANSYAH TIRTA SARI</v>
          </cell>
          <cell r="C27" t="str">
            <v>AWAK I</v>
          </cell>
          <cell r="D27">
            <v>22</v>
          </cell>
        </row>
        <row r="28">
          <cell r="B28" t="str">
            <v>BERNADINUS  LAZAR</v>
          </cell>
          <cell r="C28" t="str">
            <v>AWAK I</v>
          </cell>
          <cell r="D28">
            <v>24</v>
          </cell>
        </row>
        <row r="29">
          <cell r="B29" t="str">
            <v>BULYADI</v>
          </cell>
          <cell r="C29" t="str">
            <v>AWAK I</v>
          </cell>
          <cell r="D29">
            <v>24</v>
          </cell>
        </row>
        <row r="30">
          <cell r="B30" t="str">
            <v>BUSRA</v>
          </cell>
          <cell r="C30" t="str">
            <v>AWAK I</v>
          </cell>
          <cell r="D30">
            <v>24</v>
          </cell>
        </row>
        <row r="31">
          <cell r="B31" t="str">
            <v>BONGSER SITUMORANG</v>
          </cell>
          <cell r="C31" t="str">
            <v>AWAK I</v>
          </cell>
          <cell r="D31">
            <v>25</v>
          </cell>
        </row>
        <row r="32">
          <cell r="B32" t="str">
            <v>DARWIS  M.</v>
          </cell>
          <cell r="C32" t="str">
            <v>AWAK I</v>
          </cell>
          <cell r="D32">
            <v>21</v>
          </cell>
        </row>
        <row r="33">
          <cell r="B33" t="str">
            <v>DWI  JATMIKO</v>
          </cell>
          <cell r="C33" t="str">
            <v>AWAK I</v>
          </cell>
          <cell r="D33">
            <v>17</v>
          </cell>
        </row>
        <row r="34">
          <cell r="B34" t="str">
            <v>FIRMAN</v>
          </cell>
          <cell r="C34" t="str">
            <v>AWAK I</v>
          </cell>
          <cell r="D34">
            <v>21</v>
          </cell>
        </row>
        <row r="35">
          <cell r="B35" t="str">
            <v>HADI WIDIANTO</v>
          </cell>
          <cell r="C35" t="str">
            <v>AWAK I</v>
          </cell>
          <cell r="D35">
            <v>25</v>
          </cell>
        </row>
        <row r="36">
          <cell r="B36" t="str">
            <v>HENDRIK SIRINGORINGO</v>
          </cell>
          <cell r="C36" t="str">
            <v>AWAK I</v>
          </cell>
          <cell r="D36">
            <v>18</v>
          </cell>
        </row>
        <row r="37">
          <cell r="B37" t="str">
            <v>I KETUT TIRTAYASA</v>
          </cell>
          <cell r="C37" t="str">
            <v>AWAK I</v>
          </cell>
          <cell r="D37">
            <v>23</v>
          </cell>
        </row>
        <row r="38">
          <cell r="B38" t="str">
            <v>JAINAL  ARIFIN</v>
          </cell>
          <cell r="C38" t="str">
            <v>AWAK I</v>
          </cell>
          <cell r="D38">
            <v>25</v>
          </cell>
        </row>
        <row r="39">
          <cell r="B39" t="str">
            <v>JUANG LUMBANRAJA</v>
          </cell>
          <cell r="C39" t="str">
            <v>AWAK I</v>
          </cell>
          <cell r="D39">
            <v>27</v>
          </cell>
        </row>
        <row r="40">
          <cell r="B40" t="str">
            <v>KOSWARA</v>
          </cell>
          <cell r="C40" t="str">
            <v>AWAK I</v>
          </cell>
          <cell r="D40">
            <v>24</v>
          </cell>
        </row>
        <row r="41">
          <cell r="B41" t="str">
            <v>LAMIRAN</v>
          </cell>
          <cell r="C41" t="str">
            <v>AWAK I</v>
          </cell>
          <cell r="D41">
            <v>23</v>
          </cell>
        </row>
        <row r="42">
          <cell r="B42" t="str">
            <v>MARKUS  TAMPONGANGOY</v>
          </cell>
          <cell r="C42" t="str">
            <v>AWAK I</v>
          </cell>
          <cell r="D42">
            <v>24</v>
          </cell>
        </row>
        <row r="43">
          <cell r="B43" t="str">
            <v>MUHAMMAD ROKHADI</v>
          </cell>
          <cell r="C43" t="str">
            <v>AWAK I</v>
          </cell>
          <cell r="D43">
            <v>21</v>
          </cell>
        </row>
        <row r="44">
          <cell r="B44" t="str">
            <v>MUJIANTO</v>
          </cell>
          <cell r="C44" t="str">
            <v>AWAK I</v>
          </cell>
          <cell r="D44">
            <v>16</v>
          </cell>
        </row>
        <row r="45">
          <cell r="B45" t="str">
            <v>PUJI BUDIONO</v>
          </cell>
          <cell r="C45" t="str">
            <v>AWAK I</v>
          </cell>
          <cell r="D45">
            <v>24</v>
          </cell>
        </row>
        <row r="46">
          <cell r="B46" t="str">
            <v>RAHMAD  ILAHI</v>
          </cell>
          <cell r="C46" t="str">
            <v>AWAK I</v>
          </cell>
          <cell r="D46">
            <v>23</v>
          </cell>
        </row>
        <row r="47">
          <cell r="B47" t="str">
            <v>RIDA HIDAYAT</v>
          </cell>
          <cell r="C47" t="str">
            <v>AWAK I</v>
          </cell>
          <cell r="D47">
            <v>19</v>
          </cell>
        </row>
        <row r="48">
          <cell r="B48" t="str">
            <v>ROCA  NASAR</v>
          </cell>
          <cell r="C48" t="str">
            <v>AWAK I</v>
          </cell>
          <cell r="D48">
            <v>24</v>
          </cell>
        </row>
        <row r="49">
          <cell r="B49" t="str">
            <v>RUSDI</v>
          </cell>
          <cell r="C49" t="str">
            <v>AWAK I</v>
          </cell>
          <cell r="D49">
            <v>18</v>
          </cell>
        </row>
        <row r="50">
          <cell r="B50" t="str">
            <v>SUDARMAJI</v>
          </cell>
          <cell r="C50" t="str">
            <v>AWAK I</v>
          </cell>
          <cell r="D50">
            <v>22</v>
          </cell>
        </row>
        <row r="51">
          <cell r="B51" t="str">
            <v>SUTONO</v>
          </cell>
          <cell r="C51" t="str">
            <v>AWAK I</v>
          </cell>
          <cell r="D51">
            <v>23</v>
          </cell>
        </row>
        <row r="52">
          <cell r="B52" t="str">
            <v>SUYITNO</v>
          </cell>
          <cell r="C52" t="str">
            <v>AWAK I</v>
          </cell>
          <cell r="D52">
            <v>23</v>
          </cell>
        </row>
        <row r="53">
          <cell r="B53" t="str">
            <v>SYARIPUDDIN</v>
          </cell>
          <cell r="C53" t="str">
            <v>AWAK I</v>
          </cell>
          <cell r="D53">
            <v>26</v>
          </cell>
        </row>
        <row r="54">
          <cell r="B54" t="str">
            <v>SOFYAN  USMAN</v>
          </cell>
          <cell r="C54" t="str">
            <v>AWAK I</v>
          </cell>
          <cell r="D54">
            <v>24</v>
          </cell>
        </row>
        <row r="61">
          <cell r="B61" t="str">
            <v>ABDUL MUIN</v>
          </cell>
          <cell r="C61" t="str">
            <v>AWAK II</v>
          </cell>
          <cell r="D61">
            <v>22</v>
          </cell>
        </row>
        <row r="62">
          <cell r="B62" t="str">
            <v>AGUS SOPYAN</v>
          </cell>
          <cell r="C62" t="str">
            <v>AWAK II</v>
          </cell>
          <cell r="D62">
            <v>24</v>
          </cell>
        </row>
        <row r="63">
          <cell r="B63" t="str">
            <v>ALIP EFENDI</v>
          </cell>
          <cell r="C63" t="str">
            <v>AWAK II</v>
          </cell>
          <cell r="D63">
            <v>25</v>
          </cell>
        </row>
        <row r="64">
          <cell r="B64" t="str">
            <v>ANDY DWI CHAHYO</v>
          </cell>
          <cell r="C64" t="str">
            <v>AWAK II</v>
          </cell>
          <cell r="D64">
            <v>25</v>
          </cell>
        </row>
        <row r="65">
          <cell r="B65" t="str">
            <v>ANWAR</v>
          </cell>
          <cell r="C65" t="str">
            <v>AWAK II</v>
          </cell>
          <cell r="D65">
            <v>25</v>
          </cell>
        </row>
        <row r="66">
          <cell r="B66" t="str">
            <v>ANTO  GIARTO</v>
          </cell>
          <cell r="C66" t="str">
            <v>AWAK II</v>
          </cell>
          <cell r="D66">
            <v>25</v>
          </cell>
        </row>
        <row r="67">
          <cell r="B67" t="str">
            <v>ASEP KOSASI</v>
          </cell>
          <cell r="C67" t="str">
            <v>AWAK II</v>
          </cell>
          <cell r="D67">
            <v>24</v>
          </cell>
        </row>
        <row r="68">
          <cell r="B68" t="str">
            <v>ARSYAD</v>
          </cell>
          <cell r="C68" t="str">
            <v>AWAK II</v>
          </cell>
          <cell r="D68">
            <v>25</v>
          </cell>
        </row>
        <row r="69">
          <cell r="B69" t="str">
            <v>BUDIMAN</v>
          </cell>
          <cell r="C69" t="str">
            <v>AWAK II</v>
          </cell>
          <cell r="D69">
            <v>22</v>
          </cell>
        </row>
        <row r="70">
          <cell r="B70" t="str">
            <v>CHARLES  EFENDI  PURBA</v>
          </cell>
          <cell r="C70" t="str">
            <v>AWAK II</v>
          </cell>
          <cell r="D70">
            <v>3</v>
          </cell>
        </row>
        <row r="71">
          <cell r="B71" t="str">
            <v>CHRISTOPER PATTILEAMONIA</v>
          </cell>
          <cell r="C71" t="str">
            <v>AWAK II</v>
          </cell>
          <cell r="D71">
            <v>19</v>
          </cell>
        </row>
        <row r="72">
          <cell r="B72" t="str">
            <v>ERFANDI</v>
          </cell>
          <cell r="C72" t="str">
            <v>AWAK II</v>
          </cell>
          <cell r="D72">
            <v>24</v>
          </cell>
        </row>
        <row r="73">
          <cell r="B73" t="str">
            <v>FAHRUL ROJI</v>
          </cell>
          <cell r="C73" t="str">
            <v>AWAK II</v>
          </cell>
          <cell r="D73">
            <v>22</v>
          </cell>
        </row>
        <row r="74">
          <cell r="B74" t="str">
            <v>FRANSISKUS  RONDA  KOTA</v>
          </cell>
          <cell r="C74" t="str">
            <v>AWAK II</v>
          </cell>
          <cell r="D74">
            <v>24</v>
          </cell>
        </row>
        <row r="75">
          <cell r="B75" t="str">
            <v>GISMAN  JUFRI</v>
          </cell>
          <cell r="C75" t="str">
            <v>AWAK II</v>
          </cell>
          <cell r="D75">
            <v>27</v>
          </cell>
        </row>
        <row r="76">
          <cell r="B76" t="str">
            <v>IDHAM KHALID</v>
          </cell>
          <cell r="C76" t="str">
            <v>AWAK II</v>
          </cell>
          <cell r="D76">
            <v>23</v>
          </cell>
        </row>
        <row r="77">
          <cell r="B77" t="str">
            <v>HAIRUL</v>
          </cell>
          <cell r="C77" t="str">
            <v>AWAK II</v>
          </cell>
          <cell r="D77">
            <v>24</v>
          </cell>
        </row>
        <row r="78">
          <cell r="B78" t="str">
            <v>IDRIS JR</v>
          </cell>
          <cell r="C78" t="str">
            <v>AWAK II</v>
          </cell>
          <cell r="D78">
            <v>20</v>
          </cell>
        </row>
        <row r="79">
          <cell r="B79" t="str">
            <v>IRWAN</v>
          </cell>
          <cell r="C79" t="str">
            <v>AWAK II</v>
          </cell>
          <cell r="D79">
            <v>28</v>
          </cell>
        </row>
        <row r="80">
          <cell r="B80" t="str">
            <v>JAMHARI</v>
          </cell>
          <cell r="C80" t="str">
            <v>AWAK II</v>
          </cell>
          <cell r="D80">
            <v>20</v>
          </cell>
        </row>
        <row r="81">
          <cell r="B81" t="str">
            <v>JUNAIDI</v>
          </cell>
          <cell r="C81" t="str">
            <v>AWAK II</v>
          </cell>
          <cell r="D81">
            <v>24</v>
          </cell>
        </row>
        <row r="82">
          <cell r="B82" t="str">
            <v>LANGGENG BASUKI</v>
          </cell>
          <cell r="C82" t="str">
            <v>AWAK II</v>
          </cell>
          <cell r="D82">
            <v>25</v>
          </cell>
        </row>
        <row r="83">
          <cell r="B83" t="str">
            <v>MASDARIANSYAH</v>
          </cell>
          <cell r="C83" t="str">
            <v>AWAK II</v>
          </cell>
          <cell r="D83">
            <v>25</v>
          </cell>
        </row>
        <row r="84">
          <cell r="B84" t="str">
            <v>MELKI SUMILAT</v>
          </cell>
          <cell r="C84" t="str">
            <v>AWAK II</v>
          </cell>
          <cell r="D84">
            <v>23</v>
          </cell>
        </row>
        <row r="85">
          <cell r="B85" t="str">
            <v>MUHAMMAD ISRANUR JAYADI</v>
          </cell>
          <cell r="C85" t="str">
            <v>AWAK II</v>
          </cell>
          <cell r="D85">
            <v>25</v>
          </cell>
        </row>
        <row r="86">
          <cell r="B86" t="str">
            <v>MURGAN</v>
          </cell>
          <cell r="C86" t="str">
            <v>AWAK II</v>
          </cell>
          <cell r="D86">
            <v>30</v>
          </cell>
        </row>
        <row r="87">
          <cell r="B87" t="str">
            <v>MOHAMAD IMRON</v>
          </cell>
          <cell r="C87" t="str">
            <v>AWAK II</v>
          </cell>
          <cell r="D87">
            <v>21</v>
          </cell>
        </row>
        <row r="88">
          <cell r="B88" t="str">
            <v>NUR AZNI</v>
          </cell>
          <cell r="C88" t="str">
            <v>AWAK II</v>
          </cell>
          <cell r="D88">
            <v>28</v>
          </cell>
        </row>
        <row r="89">
          <cell r="B89" t="str">
            <v>RENDRA RAMADHAN</v>
          </cell>
          <cell r="C89" t="str">
            <v>AWAK II</v>
          </cell>
          <cell r="D89">
            <v>7</v>
          </cell>
        </row>
        <row r="90">
          <cell r="B90" t="str">
            <v>RIKWANTO BANJARNAHOR</v>
          </cell>
          <cell r="C90" t="str">
            <v>AWAK II</v>
          </cell>
          <cell r="D90">
            <v>22</v>
          </cell>
        </row>
        <row r="91">
          <cell r="B91" t="str">
            <v>RUDIH</v>
          </cell>
          <cell r="C91" t="str">
            <v>AWAK II</v>
          </cell>
          <cell r="D91">
            <v>23</v>
          </cell>
        </row>
        <row r="92">
          <cell r="B92" t="str">
            <v>SUDARMIN</v>
          </cell>
          <cell r="C92" t="str">
            <v>AWAK II</v>
          </cell>
          <cell r="D92">
            <v>23</v>
          </cell>
        </row>
        <row r="93">
          <cell r="B93" t="str">
            <v>SUGIARNO</v>
          </cell>
          <cell r="C93" t="str">
            <v>AWAK II</v>
          </cell>
          <cell r="D93">
            <v>23</v>
          </cell>
        </row>
        <row r="94">
          <cell r="B94" t="str">
            <v>SUPRIYANTO</v>
          </cell>
          <cell r="C94" t="str">
            <v>AWAK II</v>
          </cell>
          <cell r="D94">
            <v>22</v>
          </cell>
        </row>
        <row r="95">
          <cell r="B95" t="str">
            <v>SUTRISNO</v>
          </cell>
          <cell r="C95" t="str">
            <v>AWAK II</v>
          </cell>
          <cell r="D95">
            <v>23</v>
          </cell>
        </row>
        <row r="96">
          <cell r="B96" t="str">
            <v>TAVIP PRIYAKSONO</v>
          </cell>
          <cell r="C96" t="str">
            <v>AWAK II</v>
          </cell>
          <cell r="D96">
            <v>25</v>
          </cell>
        </row>
        <row r="97">
          <cell r="B97" t="str">
            <v>USULUDDIN</v>
          </cell>
          <cell r="C97" t="str">
            <v>AWAK II</v>
          </cell>
          <cell r="D97">
            <v>23</v>
          </cell>
        </row>
        <row r="98">
          <cell r="B98" t="str">
            <v>WAWAN KURNIANTO</v>
          </cell>
          <cell r="C98" t="str">
            <v>AWAK II</v>
          </cell>
          <cell r="D98">
            <v>26</v>
          </cell>
        </row>
        <row r="99">
          <cell r="B99" t="str">
            <v>YULIANSYAH</v>
          </cell>
          <cell r="C99" t="str">
            <v>AWAK II</v>
          </cell>
          <cell r="D99">
            <v>26</v>
          </cell>
        </row>
        <row r="100">
          <cell r="B100" t="str">
            <v>YUNIANSYAH</v>
          </cell>
          <cell r="C100" t="str">
            <v>AWAK II</v>
          </cell>
          <cell r="D100">
            <v>23</v>
          </cell>
        </row>
        <row r="101">
          <cell r="B101" t="str">
            <v>YUSNAN</v>
          </cell>
          <cell r="C101" t="str">
            <v>AWAK II</v>
          </cell>
          <cell r="D101">
            <v>24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SIAK"/>
      <sheetName val="POTONGAN FEBRUARI"/>
      <sheetName val="KEHADIRAN"/>
      <sheetName val="Sheet1"/>
    </sheetNames>
    <sheetDataSet>
      <sheetData sheetId="0">
        <row r="7">
          <cell r="B7" t="str">
            <v>ARYO TRIANSYAH NUGRAHA</v>
          </cell>
          <cell r="C7" t="str">
            <v>PWS. LAPANGAN</v>
          </cell>
          <cell r="D7">
            <v>24</v>
          </cell>
        </row>
        <row r="8">
          <cell r="B8" t="str">
            <v>ADITIYA SUWANDI</v>
          </cell>
          <cell r="C8" t="str">
            <v>MEKANIK</v>
          </cell>
          <cell r="D8">
            <v>27</v>
          </cell>
        </row>
        <row r="9">
          <cell r="B9" t="str">
            <v>BAMBANG TRIONO</v>
          </cell>
          <cell r="C9" t="str">
            <v>TEKNISI</v>
          </cell>
          <cell r="D9">
            <v>25</v>
          </cell>
        </row>
        <row r="10">
          <cell r="B10" t="str">
            <v>BANA DIPINTO</v>
          </cell>
          <cell r="C10" t="str">
            <v>IT</v>
          </cell>
          <cell r="D10">
            <v>24</v>
          </cell>
        </row>
        <row r="11">
          <cell r="B11" t="str">
            <v>GUSTI MERRY SUKARDI</v>
          </cell>
          <cell r="C11" t="str">
            <v>MEDIS</v>
          </cell>
          <cell r="D11">
            <v>25</v>
          </cell>
        </row>
        <row r="12">
          <cell r="B12" t="str">
            <v>HENDICO</v>
          </cell>
          <cell r="C12" t="str">
            <v>DISPATCHER</v>
          </cell>
          <cell r="D12">
            <v>27</v>
          </cell>
        </row>
        <row r="13">
          <cell r="B13" t="str">
            <v>KHRIEFNI SARI</v>
          </cell>
          <cell r="C13" t="str">
            <v>KEUANGAN</v>
          </cell>
          <cell r="D13">
            <v>24</v>
          </cell>
        </row>
        <row r="14">
          <cell r="B14" t="str">
            <v>M. ADE RAHIM</v>
          </cell>
          <cell r="C14" t="str">
            <v>DISPATCHER</v>
          </cell>
          <cell r="D14">
            <v>27</v>
          </cell>
        </row>
        <row r="15">
          <cell r="B15" t="str">
            <v>NYAK REZKY FUAD POLEM</v>
          </cell>
          <cell r="C15" t="str">
            <v>AST. HSSE &amp; QCS</v>
          </cell>
          <cell r="D15">
            <v>26</v>
          </cell>
        </row>
        <row r="16">
          <cell r="B16" t="str">
            <v>RUDY HAFIDZ RACHMADI</v>
          </cell>
          <cell r="C16" t="str">
            <v>HRD</v>
          </cell>
          <cell r="D16">
            <v>27</v>
          </cell>
        </row>
        <row r="17">
          <cell r="B17" t="str">
            <v>RUFFER CHANDRA</v>
          </cell>
          <cell r="C17" t="str">
            <v>MEKANIK</v>
          </cell>
          <cell r="D17">
            <v>26</v>
          </cell>
        </row>
        <row r="18">
          <cell r="B18" t="str">
            <v>SURYADI NIAT</v>
          </cell>
          <cell r="C18" t="str">
            <v>PWS. ADM. UMUM</v>
          </cell>
          <cell r="D18">
            <v>27</v>
          </cell>
        </row>
        <row r="19">
          <cell r="B19" t="str">
            <v>SYARIF AKMAL BUULOLO</v>
          </cell>
          <cell r="C19" t="str">
            <v>CHEKLIST MT</v>
          </cell>
          <cell r="D19">
            <v>28</v>
          </cell>
        </row>
        <row r="26">
          <cell r="B26" t="str">
            <v>ABDUL RAHMAN. S</v>
          </cell>
          <cell r="C26" t="str">
            <v>AWAK I</v>
          </cell>
          <cell r="D26">
            <v>21</v>
          </cell>
          <cell r="E26">
            <v>1686375</v>
          </cell>
          <cell r="F26">
            <v>460000</v>
          </cell>
          <cell r="G26">
            <v>2146375</v>
          </cell>
          <cell r="H26">
            <v>0</v>
          </cell>
          <cell r="I26">
            <v>12000</v>
          </cell>
          <cell r="J26">
            <v>0</v>
          </cell>
          <cell r="K26">
            <v>360000</v>
          </cell>
          <cell r="L26">
            <v>0</v>
          </cell>
          <cell r="M26">
            <v>612000</v>
          </cell>
          <cell r="N26">
            <v>2758375</v>
          </cell>
          <cell r="O26">
            <v>21463.75</v>
          </cell>
          <cell r="P26">
            <v>42927.5</v>
          </cell>
          <cell r="Q26">
            <v>21463.75</v>
          </cell>
        </row>
        <row r="27">
          <cell r="B27" t="str">
            <v>ADE HERIKO</v>
          </cell>
          <cell r="C27" t="str">
            <v>AWAK I</v>
          </cell>
          <cell r="D27">
            <v>23</v>
          </cell>
          <cell r="E27">
            <v>1686375</v>
          </cell>
          <cell r="F27">
            <v>460000</v>
          </cell>
          <cell r="G27">
            <v>2146375</v>
          </cell>
          <cell r="H27">
            <v>0</v>
          </cell>
          <cell r="I27">
            <v>12000</v>
          </cell>
          <cell r="J27">
            <v>0</v>
          </cell>
          <cell r="K27">
            <v>360000</v>
          </cell>
          <cell r="L27">
            <v>0</v>
          </cell>
          <cell r="M27">
            <v>636000</v>
          </cell>
          <cell r="N27">
            <v>2782375</v>
          </cell>
          <cell r="O27">
            <v>21463.75</v>
          </cell>
          <cell r="P27">
            <v>42927.5</v>
          </cell>
          <cell r="Q27">
            <v>21463.75</v>
          </cell>
        </row>
        <row r="28">
          <cell r="B28" t="str">
            <v>AIDIL FITRI</v>
          </cell>
          <cell r="C28" t="str">
            <v>AWAK I</v>
          </cell>
          <cell r="D28">
            <v>21</v>
          </cell>
          <cell r="E28">
            <v>1775000</v>
          </cell>
          <cell r="F28">
            <v>425000</v>
          </cell>
          <cell r="G28">
            <v>2200000</v>
          </cell>
          <cell r="I28">
            <v>12000</v>
          </cell>
          <cell r="J28">
            <v>0</v>
          </cell>
          <cell r="K28">
            <v>360000</v>
          </cell>
          <cell r="M28">
            <v>612000</v>
          </cell>
          <cell r="N28">
            <v>2812000</v>
          </cell>
          <cell r="O28">
            <v>22000</v>
          </cell>
          <cell r="P28">
            <v>44000</v>
          </cell>
          <cell r="Q28">
            <v>22000</v>
          </cell>
        </row>
        <row r="29">
          <cell r="B29" t="str">
            <v>AIMOL CANDRA</v>
          </cell>
          <cell r="C29" t="str">
            <v>AWAK I</v>
          </cell>
          <cell r="D29">
            <v>23</v>
          </cell>
          <cell r="E29">
            <v>1686375</v>
          </cell>
          <cell r="F29">
            <v>460000</v>
          </cell>
          <cell r="G29">
            <v>2146375</v>
          </cell>
          <cell r="H29">
            <v>0</v>
          </cell>
          <cell r="I29">
            <v>12000</v>
          </cell>
          <cell r="J29">
            <v>0</v>
          </cell>
          <cell r="K29">
            <v>360000</v>
          </cell>
          <cell r="L29">
            <v>0</v>
          </cell>
          <cell r="M29">
            <v>636000</v>
          </cell>
          <cell r="N29">
            <v>2782375</v>
          </cell>
          <cell r="O29">
            <v>21463.75</v>
          </cell>
          <cell r="P29">
            <v>42927.5</v>
          </cell>
          <cell r="Q29">
            <v>21463.75</v>
          </cell>
        </row>
        <row r="30">
          <cell r="B30" t="str">
            <v>AKHIRUDIN</v>
          </cell>
          <cell r="C30" t="str">
            <v>AWAK I</v>
          </cell>
          <cell r="D30">
            <v>21</v>
          </cell>
          <cell r="E30">
            <v>1686375</v>
          </cell>
          <cell r="F30">
            <v>460000</v>
          </cell>
          <cell r="G30">
            <v>2146375</v>
          </cell>
          <cell r="H30">
            <v>0</v>
          </cell>
          <cell r="I30">
            <v>12000</v>
          </cell>
          <cell r="J30">
            <v>0</v>
          </cell>
          <cell r="K30">
            <v>360000</v>
          </cell>
          <cell r="L30">
            <v>0</v>
          </cell>
          <cell r="M30">
            <v>612000</v>
          </cell>
          <cell r="N30">
            <v>2758375</v>
          </cell>
          <cell r="O30">
            <v>21463.75</v>
          </cell>
          <cell r="P30">
            <v>42927.5</v>
          </cell>
          <cell r="Q30">
            <v>21463.75</v>
          </cell>
        </row>
        <row r="31">
          <cell r="B31" t="str">
            <v>AKIRMAN SYAFRIZAL</v>
          </cell>
          <cell r="C31" t="str">
            <v>AWAK I</v>
          </cell>
          <cell r="D31">
            <v>13</v>
          </cell>
          <cell r="E31">
            <v>1686375</v>
          </cell>
          <cell r="F31">
            <v>460000</v>
          </cell>
          <cell r="G31">
            <v>2146375</v>
          </cell>
          <cell r="H31">
            <v>0</v>
          </cell>
          <cell r="I31">
            <v>12000</v>
          </cell>
          <cell r="J31">
            <v>0</v>
          </cell>
          <cell r="K31">
            <v>360000</v>
          </cell>
          <cell r="L31">
            <v>0</v>
          </cell>
          <cell r="M31">
            <v>516000</v>
          </cell>
          <cell r="N31">
            <v>2662375</v>
          </cell>
          <cell r="O31">
            <v>21463.75</v>
          </cell>
          <cell r="P31">
            <v>42927.5</v>
          </cell>
          <cell r="Q31">
            <v>21463.75</v>
          </cell>
        </row>
        <row r="32">
          <cell r="B32" t="str">
            <v>AL YAZID</v>
          </cell>
          <cell r="C32" t="str">
            <v>AWAK I</v>
          </cell>
          <cell r="D32">
            <v>25</v>
          </cell>
          <cell r="E32">
            <v>1686375</v>
          </cell>
          <cell r="F32">
            <v>460000</v>
          </cell>
          <cell r="G32">
            <v>2146375</v>
          </cell>
          <cell r="H32">
            <v>0</v>
          </cell>
          <cell r="I32">
            <v>12000</v>
          </cell>
          <cell r="J32">
            <v>0</v>
          </cell>
          <cell r="K32">
            <v>360000</v>
          </cell>
          <cell r="L32">
            <v>0</v>
          </cell>
          <cell r="M32">
            <v>660000</v>
          </cell>
          <cell r="N32">
            <v>2806375</v>
          </cell>
          <cell r="O32">
            <v>21463.75</v>
          </cell>
          <cell r="P32">
            <v>42927.5</v>
          </cell>
          <cell r="Q32">
            <v>21463.75</v>
          </cell>
        </row>
        <row r="33">
          <cell r="B33" t="str">
            <v>ALI AKBAR S</v>
          </cell>
          <cell r="C33" t="str">
            <v>AWAK I</v>
          </cell>
          <cell r="D33">
            <v>23</v>
          </cell>
          <cell r="E33">
            <v>1686375</v>
          </cell>
          <cell r="F33">
            <v>460000</v>
          </cell>
          <cell r="G33">
            <v>2146375</v>
          </cell>
          <cell r="H33">
            <v>0</v>
          </cell>
          <cell r="I33">
            <v>12000</v>
          </cell>
          <cell r="J33">
            <v>0</v>
          </cell>
          <cell r="K33">
            <v>360000</v>
          </cell>
          <cell r="L33">
            <v>0</v>
          </cell>
          <cell r="M33">
            <v>636000</v>
          </cell>
          <cell r="N33">
            <v>2782375</v>
          </cell>
          <cell r="O33">
            <v>21463.75</v>
          </cell>
          <cell r="P33">
            <v>42927.5</v>
          </cell>
          <cell r="Q33">
            <v>21463.75</v>
          </cell>
        </row>
        <row r="34">
          <cell r="B34" t="str">
            <v>ALIAS PENDI</v>
          </cell>
          <cell r="C34" t="str">
            <v>AWAK I</v>
          </cell>
          <cell r="D34">
            <v>23</v>
          </cell>
          <cell r="E34">
            <v>1686375</v>
          </cell>
          <cell r="F34">
            <v>460000</v>
          </cell>
          <cell r="G34">
            <v>2146375</v>
          </cell>
          <cell r="H34">
            <v>0</v>
          </cell>
          <cell r="I34">
            <v>12000</v>
          </cell>
          <cell r="J34">
            <v>0</v>
          </cell>
          <cell r="K34">
            <v>360000</v>
          </cell>
          <cell r="L34">
            <v>0</v>
          </cell>
          <cell r="M34">
            <v>636000</v>
          </cell>
          <cell r="N34">
            <v>2782375</v>
          </cell>
          <cell r="O34">
            <v>21463.75</v>
          </cell>
          <cell r="P34">
            <v>42927.5</v>
          </cell>
          <cell r="Q34">
            <v>21463.75</v>
          </cell>
        </row>
        <row r="35">
          <cell r="B35" t="str">
            <v>AMRIZAL NOVA</v>
          </cell>
          <cell r="C35" t="str">
            <v>AWAK I</v>
          </cell>
          <cell r="D35">
            <v>24</v>
          </cell>
          <cell r="E35">
            <v>1707838.75</v>
          </cell>
          <cell r="F35">
            <v>460000</v>
          </cell>
          <cell r="G35">
            <v>2167838.75</v>
          </cell>
          <cell r="H35">
            <v>0</v>
          </cell>
          <cell r="I35">
            <v>12000</v>
          </cell>
          <cell r="J35">
            <v>0</v>
          </cell>
          <cell r="K35">
            <v>360000</v>
          </cell>
          <cell r="L35">
            <v>0</v>
          </cell>
          <cell r="M35">
            <v>648000</v>
          </cell>
          <cell r="N35">
            <v>2815838.75</v>
          </cell>
          <cell r="O35">
            <v>21678.387500000001</v>
          </cell>
          <cell r="P35">
            <v>43356.775000000001</v>
          </cell>
          <cell r="Q35">
            <v>21678.387500000001</v>
          </cell>
        </row>
        <row r="36">
          <cell r="B36" t="str">
            <v>ANDI ADRIANTO</v>
          </cell>
          <cell r="C36" t="str">
            <v>AWAK I</v>
          </cell>
          <cell r="D36">
            <v>25</v>
          </cell>
          <cell r="E36">
            <v>1686375</v>
          </cell>
          <cell r="F36">
            <v>460000</v>
          </cell>
          <cell r="G36">
            <v>2146375</v>
          </cell>
          <cell r="H36">
            <v>0</v>
          </cell>
          <cell r="I36">
            <v>12000</v>
          </cell>
          <cell r="J36">
            <v>0</v>
          </cell>
          <cell r="K36">
            <v>360000</v>
          </cell>
          <cell r="L36">
            <v>0</v>
          </cell>
          <cell r="M36">
            <v>660000</v>
          </cell>
          <cell r="N36">
            <v>2806375</v>
          </cell>
          <cell r="O36">
            <v>21463.75</v>
          </cell>
          <cell r="P36">
            <v>42927.5</v>
          </cell>
          <cell r="Q36">
            <v>21463.75</v>
          </cell>
        </row>
        <row r="37">
          <cell r="B37" t="str">
            <v>ANDRE ADI</v>
          </cell>
          <cell r="C37" t="str">
            <v>AWAK I</v>
          </cell>
          <cell r="D37">
            <v>23</v>
          </cell>
          <cell r="E37">
            <v>1686375</v>
          </cell>
          <cell r="F37">
            <v>460000</v>
          </cell>
          <cell r="G37">
            <v>2146375</v>
          </cell>
          <cell r="H37">
            <v>0</v>
          </cell>
          <cell r="I37">
            <v>12000</v>
          </cell>
          <cell r="J37">
            <v>0</v>
          </cell>
          <cell r="K37">
            <v>360000</v>
          </cell>
          <cell r="L37">
            <v>0</v>
          </cell>
          <cell r="M37">
            <v>636000</v>
          </cell>
          <cell r="N37">
            <v>2782375</v>
          </cell>
          <cell r="O37">
            <v>21463.75</v>
          </cell>
          <cell r="P37">
            <v>42927.5</v>
          </cell>
          <cell r="Q37">
            <v>21463.75</v>
          </cell>
        </row>
        <row r="38">
          <cell r="B38" t="str">
            <v>ARIA SESMA</v>
          </cell>
          <cell r="C38" t="str">
            <v>AWAK I</v>
          </cell>
          <cell r="D38">
            <v>23</v>
          </cell>
          <cell r="E38">
            <v>1686375</v>
          </cell>
          <cell r="F38">
            <v>460000</v>
          </cell>
          <cell r="G38">
            <v>2146375</v>
          </cell>
          <cell r="H38">
            <v>0</v>
          </cell>
          <cell r="I38">
            <v>12000</v>
          </cell>
          <cell r="J38">
            <v>0</v>
          </cell>
          <cell r="K38">
            <v>360000</v>
          </cell>
          <cell r="L38">
            <v>0</v>
          </cell>
          <cell r="M38">
            <v>636000</v>
          </cell>
          <cell r="N38">
            <v>2782375</v>
          </cell>
          <cell r="O38">
            <v>21463.75</v>
          </cell>
          <cell r="P38">
            <v>42927.5</v>
          </cell>
          <cell r="Q38">
            <v>21463.75</v>
          </cell>
        </row>
        <row r="39">
          <cell r="B39" t="str">
            <v>ASWIN RINALDY</v>
          </cell>
          <cell r="C39" t="str">
            <v>AWAK I</v>
          </cell>
          <cell r="D39">
            <v>23</v>
          </cell>
          <cell r="E39">
            <v>1686375</v>
          </cell>
          <cell r="F39">
            <v>460000</v>
          </cell>
          <cell r="G39">
            <v>2146375</v>
          </cell>
          <cell r="H39">
            <v>0</v>
          </cell>
          <cell r="I39">
            <v>12000</v>
          </cell>
          <cell r="J39">
            <v>0</v>
          </cell>
          <cell r="K39">
            <v>360000</v>
          </cell>
          <cell r="L39">
            <v>0</v>
          </cell>
          <cell r="M39">
            <v>636000</v>
          </cell>
          <cell r="N39">
            <v>2782375</v>
          </cell>
          <cell r="O39">
            <v>21463.75</v>
          </cell>
          <cell r="P39">
            <v>42927.5</v>
          </cell>
          <cell r="Q39">
            <v>21463.75</v>
          </cell>
        </row>
        <row r="40">
          <cell r="B40" t="str">
            <v>AZWAR ( i )</v>
          </cell>
          <cell r="C40" t="str">
            <v>AWAK I</v>
          </cell>
          <cell r="D40">
            <v>24</v>
          </cell>
          <cell r="E40">
            <v>1686375</v>
          </cell>
          <cell r="F40">
            <v>460000</v>
          </cell>
          <cell r="G40">
            <v>2146375</v>
          </cell>
          <cell r="H40">
            <v>0</v>
          </cell>
          <cell r="I40">
            <v>12000</v>
          </cell>
          <cell r="J40">
            <v>0</v>
          </cell>
          <cell r="K40">
            <v>360000</v>
          </cell>
          <cell r="L40">
            <v>0</v>
          </cell>
          <cell r="M40">
            <v>648000</v>
          </cell>
          <cell r="N40">
            <v>2794375</v>
          </cell>
          <cell r="O40">
            <v>21463.75</v>
          </cell>
          <cell r="P40">
            <v>42927.5</v>
          </cell>
          <cell r="Q40">
            <v>21463.75</v>
          </cell>
        </row>
        <row r="41">
          <cell r="B41" t="str">
            <v>AZWAR ( iii )</v>
          </cell>
          <cell r="C41" t="str">
            <v>AWAK I</v>
          </cell>
          <cell r="D41">
            <v>23</v>
          </cell>
          <cell r="E41">
            <v>1686375</v>
          </cell>
          <cell r="F41">
            <v>460000</v>
          </cell>
          <cell r="G41">
            <v>2146375</v>
          </cell>
          <cell r="H41">
            <v>0</v>
          </cell>
          <cell r="I41">
            <v>12000</v>
          </cell>
          <cell r="J41">
            <v>0</v>
          </cell>
          <cell r="K41">
            <v>360000</v>
          </cell>
          <cell r="L41">
            <v>0</v>
          </cell>
          <cell r="M41">
            <v>636000</v>
          </cell>
          <cell r="N41">
            <v>2782375</v>
          </cell>
          <cell r="O41">
            <v>21463.75</v>
          </cell>
          <cell r="P41">
            <v>42927.5</v>
          </cell>
          <cell r="Q41">
            <v>21463.75</v>
          </cell>
        </row>
        <row r="42">
          <cell r="B42" t="str">
            <v>BENI EFENDI</v>
          </cell>
          <cell r="C42" t="str">
            <v>AWAK I</v>
          </cell>
          <cell r="D42">
            <v>24</v>
          </cell>
          <cell r="E42">
            <v>1686375</v>
          </cell>
          <cell r="F42">
            <v>460000</v>
          </cell>
          <cell r="G42">
            <v>2146375</v>
          </cell>
          <cell r="H42">
            <v>0</v>
          </cell>
          <cell r="I42">
            <v>12000</v>
          </cell>
          <cell r="J42">
            <v>0</v>
          </cell>
          <cell r="K42">
            <v>360000</v>
          </cell>
          <cell r="L42">
            <v>0</v>
          </cell>
          <cell r="M42">
            <v>648000</v>
          </cell>
          <cell r="N42">
            <v>2794375</v>
          </cell>
          <cell r="O42">
            <v>21463.75</v>
          </cell>
          <cell r="P42">
            <v>42927.5</v>
          </cell>
          <cell r="Q42">
            <v>21463.75</v>
          </cell>
        </row>
        <row r="43">
          <cell r="B43" t="str">
            <v>BENNY HIDAYAT</v>
          </cell>
          <cell r="C43" t="str">
            <v>AWAK I</v>
          </cell>
          <cell r="D43">
            <v>24</v>
          </cell>
          <cell r="E43">
            <v>1686375</v>
          </cell>
          <cell r="F43">
            <v>460000</v>
          </cell>
          <cell r="G43">
            <v>2146375</v>
          </cell>
          <cell r="H43">
            <v>0</v>
          </cell>
          <cell r="I43">
            <v>12000</v>
          </cell>
          <cell r="J43">
            <v>0</v>
          </cell>
          <cell r="K43">
            <v>360000</v>
          </cell>
          <cell r="L43">
            <v>0</v>
          </cell>
          <cell r="M43">
            <v>648000</v>
          </cell>
          <cell r="N43">
            <v>2794375</v>
          </cell>
          <cell r="O43">
            <v>21463.75</v>
          </cell>
          <cell r="P43">
            <v>42927.5</v>
          </cell>
          <cell r="Q43">
            <v>21463.75</v>
          </cell>
        </row>
        <row r="44">
          <cell r="B44" t="str">
            <v>BUDI ARYANTO</v>
          </cell>
          <cell r="C44" t="str">
            <v>AWAK I</v>
          </cell>
          <cell r="D44">
            <v>24</v>
          </cell>
          <cell r="E44">
            <v>1686375</v>
          </cell>
          <cell r="F44">
            <v>460000</v>
          </cell>
          <cell r="G44">
            <v>2146375</v>
          </cell>
          <cell r="H44">
            <v>0</v>
          </cell>
          <cell r="I44">
            <v>12000</v>
          </cell>
          <cell r="J44">
            <v>0</v>
          </cell>
          <cell r="K44">
            <v>360000</v>
          </cell>
          <cell r="L44">
            <v>0</v>
          </cell>
          <cell r="M44">
            <v>648000</v>
          </cell>
          <cell r="N44">
            <v>2794375</v>
          </cell>
          <cell r="O44">
            <v>21463.75</v>
          </cell>
          <cell r="P44">
            <v>42927.5</v>
          </cell>
          <cell r="Q44">
            <v>21463.75</v>
          </cell>
        </row>
        <row r="45">
          <cell r="B45" t="str">
            <v>BUDIMAN EFFENDI</v>
          </cell>
          <cell r="C45" t="str">
            <v>AWAK I</v>
          </cell>
          <cell r="D45">
            <v>23</v>
          </cell>
          <cell r="E45">
            <v>1686375</v>
          </cell>
          <cell r="F45">
            <v>460000</v>
          </cell>
          <cell r="G45">
            <v>2146375</v>
          </cell>
          <cell r="H45">
            <v>0</v>
          </cell>
          <cell r="I45">
            <v>12000</v>
          </cell>
          <cell r="J45">
            <v>0</v>
          </cell>
          <cell r="K45">
            <v>360000</v>
          </cell>
          <cell r="L45">
            <v>0</v>
          </cell>
          <cell r="M45">
            <v>636000</v>
          </cell>
          <cell r="N45">
            <v>2782375</v>
          </cell>
          <cell r="O45">
            <v>21463.75</v>
          </cell>
          <cell r="P45">
            <v>42927.5</v>
          </cell>
          <cell r="Q45">
            <v>21463.75</v>
          </cell>
        </row>
        <row r="46">
          <cell r="B46" t="str">
            <v>CHAMBALI</v>
          </cell>
          <cell r="C46" t="str">
            <v>AWAK I</v>
          </cell>
          <cell r="D46">
            <v>23</v>
          </cell>
          <cell r="E46">
            <v>1686375</v>
          </cell>
          <cell r="F46">
            <v>460000</v>
          </cell>
          <cell r="G46">
            <v>2146375</v>
          </cell>
          <cell r="H46">
            <v>0</v>
          </cell>
          <cell r="I46">
            <v>12000</v>
          </cell>
          <cell r="J46">
            <v>0</v>
          </cell>
          <cell r="K46">
            <v>360000</v>
          </cell>
          <cell r="L46">
            <v>0</v>
          </cell>
          <cell r="M46">
            <v>636000</v>
          </cell>
          <cell r="N46">
            <v>2782375</v>
          </cell>
          <cell r="O46">
            <v>21463.75</v>
          </cell>
          <cell r="P46">
            <v>42927.5</v>
          </cell>
          <cell r="Q46">
            <v>21463.75</v>
          </cell>
        </row>
        <row r="47">
          <cell r="B47" t="str">
            <v>DAFRI</v>
          </cell>
          <cell r="C47" t="str">
            <v>AWAK I</v>
          </cell>
          <cell r="D47">
            <v>24</v>
          </cell>
          <cell r="E47">
            <v>1686375</v>
          </cell>
          <cell r="F47">
            <v>460000</v>
          </cell>
          <cell r="G47">
            <v>2146375</v>
          </cell>
          <cell r="H47">
            <v>0</v>
          </cell>
          <cell r="I47">
            <v>12000</v>
          </cell>
          <cell r="J47">
            <v>0</v>
          </cell>
          <cell r="K47">
            <v>360000</v>
          </cell>
          <cell r="L47">
            <v>0</v>
          </cell>
          <cell r="M47">
            <v>648000</v>
          </cell>
          <cell r="N47">
            <v>2794375</v>
          </cell>
          <cell r="O47">
            <v>21463.75</v>
          </cell>
          <cell r="P47">
            <v>42927.5</v>
          </cell>
          <cell r="Q47">
            <v>21463.75</v>
          </cell>
        </row>
        <row r="48">
          <cell r="B48" t="str">
            <v>DANIL SOLEKA</v>
          </cell>
          <cell r="C48" t="str">
            <v>AWAK I</v>
          </cell>
          <cell r="D48">
            <v>16</v>
          </cell>
          <cell r="E48">
            <v>1686375</v>
          </cell>
          <cell r="F48">
            <v>460000</v>
          </cell>
          <cell r="G48">
            <v>2146375</v>
          </cell>
          <cell r="H48">
            <v>0</v>
          </cell>
          <cell r="I48">
            <v>12000</v>
          </cell>
          <cell r="J48">
            <v>0</v>
          </cell>
          <cell r="K48">
            <v>360000</v>
          </cell>
          <cell r="L48">
            <v>0</v>
          </cell>
          <cell r="M48">
            <v>552000</v>
          </cell>
          <cell r="N48">
            <v>2698375</v>
          </cell>
          <cell r="O48">
            <v>21463.75</v>
          </cell>
          <cell r="P48">
            <v>42927.5</v>
          </cell>
          <cell r="Q48">
            <v>21463.75</v>
          </cell>
        </row>
        <row r="49">
          <cell r="B49" t="str">
            <v>DASWANDI</v>
          </cell>
          <cell r="C49" t="str">
            <v>AWAK I</v>
          </cell>
          <cell r="D49">
            <v>22</v>
          </cell>
          <cell r="E49">
            <v>1686375</v>
          </cell>
          <cell r="F49">
            <v>460000</v>
          </cell>
          <cell r="G49">
            <v>2146375</v>
          </cell>
          <cell r="H49">
            <v>0</v>
          </cell>
          <cell r="I49">
            <v>12000</v>
          </cell>
          <cell r="J49">
            <v>0</v>
          </cell>
          <cell r="K49">
            <v>360000</v>
          </cell>
          <cell r="L49">
            <v>0</v>
          </cell>
          <cell r="M49">
            <v>624000</v>
          </cell>
          <cell r="N49">
            <v>2770375</v>
          </cell>
          <cell r="O49">
            <v>21463.75</v>
          </cell>
          <cell r="P49">
            <v>42927.5</v>
          </cell>
          <cell r="Q49">
            <v>21463.75</v>
          </cell>
        </row>
        <row r="50">
          <cell r="B50" t="str">
            <v>DEDI NURDIN</v>
          </cell>
          <cell r="C50" t="str">
            <v>AWAK I</v>
          </cell>
          <cell r="D50">
            <v>23</v>
          </cell>
          <cell r="E50">
            <v>1686375</v>
          </cell>
          <cell r="F50">
            <v>460000</v>
          </cell>
          <cell r="G50">
            <v>2146375</v>
          </cell>
          <cell r="H50">
            <v>0</v>
          </cell>
          <cell r="I50">
            <v>12000</v>
          </cell>
          <cell r="J50">
            <v>0</v>
          </cell>
          <cell r="K50">
            <v>360000</v>
          </cell>
          <cell r="L50">
            <v>0</v>
          </cell>
          <cell r="M50">
            <v>636000</v>
          </cell>
          <cell r="N50">
            <v>2782375</v>
          </cell>
          <cell r="O50">
            <v>21463.75</v>
          </cell>
          <cell r="P50">
            <v>42927.5</v>
          </cell>
          <cell r="Q50">
            <v>21463.75</v>
          </cell>
        </row>
        <row r="51">
          <cell r="B51" t="str">
            <v>DEDI SENATRA</v>
          </cell>
          <cell r="C51" t="str">
            <v>AWAK I</v>
          </cell>
          <cell r="D51">
            <v>23</v>
          </cell>
          <cell r="E51">
            <v>1686375</v>
          </cell>
          <cell r="F51">
            <v>460000</v>
          </cell>
          <cell r="G51">
            <v>2146375</v>
          </cell>
          <cell r="H51">
            <v>0</v>
          </cell>
          <cell r="I51">
            <v>12000</v>
          </cell>
          <cell r="J51">
            <v>0</v>
          </cell>
          <cell r="K51">
            <v>360000</v>
          </cell>
          <cell r="L51">
            <v>0</v>
          </cell>
          <cell r="M51">
            <v>636000</v>
          </cell>
          <cell r="N51">
            <v>2782375</v>
          </cell>
          <cell r="O51">
            <v>21463.75</v>
          </cell>
          <cell r="P51">
            <v>42927.5</v>
          </cell>
          <cell r="Q51">
            <v>21463.75</v>
          </cell>
        </row>
        <row r="52">
          <cell r="B52" t="str">
            <v>DEDI USMAN</v>
          </cell>
          <cell r="C52" t="str">
            <v>AWAK I</v>
          </cell>
          <cell r="D52">
            <v>24</v>
          </cell>
          <cell r="E52">
            <v>1686375</v>
          </cell>
          <cell r="F52">
            <v>460000</v>
          </cell>
          <cell r="G52">
            <v>2146375</v>
          </cell>
          <cell r="H52">
            <v>0</v>
          </cell>
          <cell r="I52">
            <v>12000</v>
          </cell>
          <cell r="J52">
            <v>0</v>
          </cell>
          <cell r="K52">
            <v>360000</v>
          </cell>
          <cell r="L52">
            <v>0</v>
          </cell>
          <cell r="M52">
            <v>648000</v>
          </cell>
          <cell r="N52">
            <v>2794375</v>
          </cell>
          <cell r="O52">
            <v>21463.75</v>
          </cell>
          <cell r="P52">
            <v>42927.5</v>
          </cell>
          <cell r="Q52">
            <v>21463.75</v>
          </cell>
        </row>
        <row r="53">
          <cell r="B53" t="str">
            <v>DELVI HENDRI JAFRI</v>
          </cell>
          <cell r="C53" t="str">
            <v>AWAK I</v>
          </cell>
          <cell r="D53">
            <v>25</v>
          </cell>
          <cell r="E53">
            <v>1686375</v>
          </cell>
          <cell r="F53">
            <v>460000</v>
          </cell>
          <cell r="G53">
            <v>2146375</v>
          </cell>
          <cell r="H53">
            <v>0</v>
          </cell>
          <cell r="I53">
            <v>12000</v>
          </cell>
          <cell r="J53">
            <v>0</v>
          </cell>
          <cell r="K53">
            <v>360000</v>
          </cell>
          <cell r="L53">
            <v>0</v>
          </cell>
          <cell r="M53">
            <v>660000</v>
          </cell>
          <cell r="N53">
            <v>2806375</v>
          </cell>
          <cell r="O53">
            <v>21463.75</v>
          </cell>
          <cell r="P53">
            <v>42927.5</v>
          </cell>
          <cell r="Q53">
            <v>21463.75</v>
          </cell>
        </row>
        <row r="54">
          <cell r="B54" t="str">
            <v>DESRIMAL</v>
          </cell>
          <cell r="C54" t="str">
            <v>AWAK I</v>
          </cell>
          <cell r="D54">
            <v>23</v>
          </cell>
          <cell r="E54">
            <v>1686375</v>
          </cell>
          <cell r="F54">
            <v>460000</v>
          </cell>
          <cell r="G54">
            <v>2146375</v>
          </cell>
          <cell r="H54">
            <v>0</v>
          </cell>
          <cell r="I54">
            <v>12000</v>
          </cell>
          <cell r="J54">
            <v>0</v>
          </cell>
          <cell r="K54">
            <v>360000</v>
          </cell>
          <cell r="L54">
            <v>0</v>
          </cell>
          <cell r="M54">
            <v>636000</v>
          </cell>
          <cell r="N54">
            <v>2782375</v>
          </cell>
          <cell r="O54">
            <v>21463.75</v>
          </cell>
          <cell r="P54">
            <v>42927.5</v>
          </cell>
          <cell r="Q54">
            <v>21463.75</v>
          </cell>
        </row>
        <row r="55">
          <cell r="B55" t="str">
            <v>DONI INDRA PUTRA</v>
          </cell>
          <cell r="C55" t="str">
            <v>AWAK I</v>
          </cell>
          <cell r="D55">
            <v>24</v>
          </cell>
          <cell r="E55">
            <v>1686375</v>
          </cell>
          <cell r="F55">
            <v>460000</v>
          </cell>
          <cell r="G55">
            <v>2146375</v>
          </cell>
          <cell r="H55">
            <v>0</v>
          </cell>
          <cell r="I55">
            <v>12000</v>
          </cell>
          <cell r="J55">
            <v>0</v>
          </cell>
          <cell r="K55">
            <v>360000</v>
          </cell>
          <cell r="L55">
            <v>0</v>
          </cell>
          <cell r="M55">
            <v>648000</v>
          </cell>
          <cell r="N55">
            <v>2794375</v>
          </cell>
          <cell r="O55">
            <v>21463.75</v>
          </cell>
          <cell r="P55">
            <v>42927.5</v>
          </cell>
          <cell r="Q55">
            <v>21463.75</v>
          </cell>
        </row>
        <row r="56">
          <cell r="B56" t="str">
            <v>EDI ANDESKO</v>
          </cell>
          <cell r="C56" t="str">
            <v>AWAK I</v>
          </cell>
          <cell r="D56">
            <v>23</v>
          </cell>
          <cell r="E56">
            <v>1686375</v>
          </cell>
          <cell r="F56">
            <v>460000</v>
          </cell>
          <cell r="G56">
            <v>2146375</v>
          </cell>
          <cell r="H56">
            <v>0</v>
          </cell>
          <cell r="I56">
            <v>12000</v>
          </cell>
          <cell r="J56">
            <v>0</v>
          </cell>
          <cell r="K56">
            <v>360000</v>
          </cell>
          <cell r="L56">
            <v>0</v>
          </cell>
          <cell r="M56">
            <v>636000</v>
          </cell>
          <cell r="N56">
            <v>2782375</v>
          </cell>
          <cell r="O56">
            <v>21463.75</v>
          </cell>
          <cell r="P56">
            <v>42927.5</v>
          </cell>
          <cell r="Q56">
            <v>21463.75</v>
          </cell>
        </row>
        <row r="57">
          <cell r="B57" t="str">
            <v>EDI PRIONO</v>
          </cell>
          <cell r="C57" t="str">
            <v>AWAK I</v>
          </cell>
          <cell r="D57">
            <v>24</v>
          </cell>
          <cell r="E57">
            <v>1686375</v>
          </cell>
          <cell r="F57">
            <v>460000</v>
          </cell>
          <cell r="G57">
            <v>2146375</v>
          </cell>
          <cell r="H57">
            <v>0</v>
          </cell>
          <cell r="I57">
            <v>12000</v>
          </cell>
          <cell r="J57">
            <v>0</v>
          </cell>
          <cell r="K57">
            <v>360000</v>
          </cell>
          <cell r="L57">
            <v>0</v>
          </cell>
          <cell r="M57">
            <v>648000</v>
          </cell>
          <cell r="N57">
            <v>2794375</v>
          </cell>
          <cell r="O57">
            <v>21463.75</v>
          </cell>
          <cell r="P57">
            <v>42927.5</v>
          </cell>
          <cell r="Q57">
            <v>21463.75</v>
          </cell>
        </row>
        <row r="58">
          <cell r="B58" t="str">
            <v>EDI SOFYAN</v>
          </cell>
          <cell r="C58" t="str">
            <v>AWAK I</v>
          </cell>
          <cell r="D58">
            <v>24</v>
          </cell>
          <cell r="E58">
            <v>1686375</v>
          </cell>
          <cell r="F58">
            <v>460000</v>
          </cell>
          <cell r="G58">
            <v>2146375</v>
          </cell>
          <cell r="H58">
            <v>0</v>
          </cell>
          <cell r="I58">
            <v>12000</v>
          </cell>
          <cell r="J58">
            <v>0</v>
          </cell>
          <cell r="K58">
            <v>360000</v>
          </cell>
          <cell r="L58">
            <v>0</v>
          </cell>
          <cell r="M58">
            <v>648000</v>
          </cell>
          <cell r="N58">
            <v>2794375</v>
          </cell>
          <cell r="O58">
            <v>21463.75</v>
          </cell>
          <cell r="P58">
            <v>42927.5</v>
          </cell>
          <cell r="Q58">
            <v>21463.75</v>
          </cell>
        </row>
        <row r="59">
          <cell r="B59" t="str">
            <v>EEN RIYADI</v>
          </cell>
          <cell r="C59" t="str">
            <v>AWAK I</v>
          </cell>
          <cell r="D59">
            <v>23</v>
          </cell>
          <cell r="E59">
            <v>1686375</v>
          </cell>
          <cell r="F59">
            <v>460000</v>
          </cell>
          <cell r="G59">
            <v>2146375</v>
          </cell>
          <cell r="H59">
            <v>0</v>
          </cell>
          <cell r="I59">
            <v>12000</v>
          </cell>
          <cell r="J59">
            <v>0</v>
          </cell>
          <cell r="K59">
            <v>360000</v>
          </cell>
          <cell r="L59">
            <v>0</v>
          </cell>
          <cell r="M59">
            <v>636000</v>
          </cell>
          <cell r="N59">
            <v>2782375</v>
          </cell>
          <cell r="O59">
            <v>21463.75</v>
          </cell>
          <cell r="P59">
            <v>42927.5</v>
          </cell>
          <cell r="Q59">
            <v>21463.75</v>
          </cell>
        </row>
        <row r="60">
          <cell r="B60" t="str">
            <v>EFRIZAL</v>
          </cell>
          <cell r="C60" t="str">
            <v>AWAK I</v>
          </cell>
          <cell r="D60">
            <v>24</v>
          </cell>
          <cell r="E60">
            <v>1686375</v>
          </cell>
          <cell r="F60">
            <v>460000</v>
          </cell>
          <cell r="G60">
            <v>2146375</v>
          </cell>
          <cell r="H60">
            <v>0</v>
          </cell>
          <cell r="I60">
            <v>12000</v>
          </cell>
          <cell r="J60">
            <v>0</v>
          </cell>
          <cell r="K60">
            <v>360000</v>
          </cell>
          <cell r="L60">
            <v>0</v>
          </cell>
          <cell r="M60">
            <v>648000</v>
          </cell>
          <cell r="N60">
            <v>2794375</v>
          </cell>
          <cell r="O60">
            <v>21463.75</v>
          </cell>
          <cell r="P60">
            <v>42927.5</v>
          </cell>
          <cell r="Q60">
            <v>21463.75</v>
          </cell>
        </row>
        <row r="61">
          <cell r="B61" t="str">
            <v>EKI SUMARTA</v>
          </cell>
          <cell r="C61" t="str">
            <v>AWAK I</v>
          </cell>
          <cell r="D61">
            <v>23</v>
          </cell>
          <cell r="E61">
            <v>1686375</v>
          </cell>
          <cell r="F61">
            <v>460000</v>
          </cell>
          <cell r="G61">
            <v>2146375</v>
          </cell>
          <cell r="H61">
            <v>0</v>
          </cell>
          <cell r="I61">
            <v>12000</v>
          </cell>
          <cell r="J61">
            <v>0</v>
          </cell>
          <cell r="K61">
            <v>360000</v>
          </cell>
          <cell r="L61">
            <v>0</v>
          </cell>
          <cell r="M61">
            <v>636000</v>
          </cell>
          <cell r="N61">
            <v>2782375</v>
          </cell>
          <cell r="O61">
            <v>21463.75</v>
          </cell>
          <cell r="P61">
            <v>42927.5</v>
          </cell>
          <cell r="Q61">
            <v>21463.75</v>
          </cell>
        </row>
        <row r="62">
          <cell r="B62" t="str">
            <v>ELMI</v>
          </cell>
          <cell r="C62" t="str">
            <v>AWAK I</v>
          </cell>
          <cell r="D62">
            <v>23</v>
          </cell>
          <cell r="E62">
            <v>1686375</v>
          </cell>
          <cell r="F62">
            <v>460000</v>
          </cell>
          <cell r="G62">
            <v>2146375</v>
          </cell>
          <cell r="H62">
            <v>0</v>
          </cell>
          <cell r="I62">
            <v>12000</v>
          </cell>
          <cell r="J62">
            <v>0</v>
          </cell>
          <cell r="K62">
            <v>360000</v>
          </cell>
          <cell r="L62">
            <v>0</v>
          </cell>
          <cell r="M62">
            <v>636000</v>
          </cell>
          <cell r="N62">
            <v>2782375</v>
          </cell>
          <cell r="O62">
            <v>21463.75</v>
          </cell>
          <cell r="P62">
            <v>42927.5</v>
          </cell>
          <cell r="Q62">
            <v>21463.75</v>
          </cell>
        </row>
        <row r="63">
          <cell r="B63" t="str">
            <v xml:space="preserve">ERYZAL </v>
          </cell>
          <cell r="C63" t="str">
            <v>AWAK I</v>
          </cell>
          <cell r="D63">
            <v>22</v>
          </cell>
          <cell r="E63">
            <v>1686375</v>
          </cell>
          <cell r="F63">
            <v>460000</v>
          </cell>
          <cell r="G63">
            <v>2146375</v>
          </cell>
          <cell r="H63">
            <v>0</v>
          </cell>
          <cell r="I63">
            <v>12000</v>
          </cell>
          <cell r="J63">
            <v>0</v>
          </cell>
          <cell r="K63">
            <v>360000</v>
          </cell>
          <cell r="L63">
            <v>0</v>
          </cell>
          <cell r="M63">
            <v>624000</v>
          </cell>
          <cell r="N63">
            <v>2770375</v>
          </cell>
          <cell r="O63">
            <v>21463.75</v>
          </cell>
          <cell r="P63">
            <v>42927.5</v>
          </cell>
          <cell r="Q63">
            <v>21463.75</v>
          </cell>
        </row>
        <row r="64">
          <cell r="B64" t="str">
            <v>FITRAYADI</v>
          </cell>
          <cell r="C64" t="str">
            <v>AWAK I</v>
          </cell>
          <cell r="D64">
            <v>25</v>
          </cell>
          <cell r="E64">
            <v>1686375</v>
          </cell>
          <cell r="F64">
            <v>460000</v>
          </cell>
          <cell r="G64">
            <v>2146375</v>
          </cell>
          <cell r="H64">
            <v>0</v>
          </cell>
          <cell r="I64">
            <v>12000</v>
          </cell>
          <cell r="J64">
            <v>0</v>
          </cell>
          <cell r="K64">
            <v>360000</v>
          </cell>
          <cell r="L64">
            <v>0</v>
          </cell>
          <cell r="M64">
            <v>660000</v>
          </cell>
          <cell r="N64">
            <v>2806375</v>
          </cell>
          <cell r="O64">
            <v>21463.75</v>
          </cell>
          <cell r="P64">
            <v>42927.5</v>
          </cell>
          <cell r="Q64">
            <v>21463.75</v>
          </cell>
        </row>
        <row r="65">
          <cell r="B65" t="str">
            <v>GIMBAL W SIANTURI</v>
          </cell>
          <cell r="C65" t="str">
            <v>AWAK I</v>
          </cell>
          <cell r="D65">
            <v>22</v>
          </cell>
          <cell r="E65">
            <v>1686375</v>
          </cell>
          <cell r="F65">
            <v>460000</v>
          </cell>
          <cell r="G65">
            <v>2146375</v>
          </cell>
          <cell r="H65">
            <v>0</v>
          </cell>
          <cell r="I65">
            <v>12000</v>
          </cell>
          <cell r="J65">
            <v>0</v>
          </cell>
          <cell r="K65">
            <v>360000</v>
          </cell>
          <cell r="L65">
            <v>0</v>
          </cell>
          <cell r="M65">
            <v>624000</v>
          </cell>
          <cell r="N65">
            <v>2770375</v>
          </cell>
          <cell r="O65">
            <v>21463.75</v>
          </cell>
          <cell r="P65">
            <v>42927.5</v>
          </cell>
          <cell r="Q65">
            <v>21463.75</v>
          </cell>
        </row>
        <row r="66">
          <cell r="B66" t="str">
            <v>GOODFRIEND SIMBOLON</v>
          </cell>
          <cell r="C66" t="str">
            <v>AWAK I</v>
          </cell>
          <cell r="D66">
            <v>24</v>
          </cell>
          <cell r="E66">
            <v>1686375</v>
          </cell>
          <cell r="F66">
            <v>460000</v>
          </cell>
          <cell r="G66">
            <v>2146375</v>
          </cell>
          <cell r="H66">
            <v>0</v>
          </cell>
          <cell r="I66">
            <v>12000</v>
          </cell>
          <cell r="J66">
            <v>0</v>
          </cell>
          <cell r="K66">
            <v>360000</v>
          </cell>
          <cell r="L66">
            <v>0</v>
          </cell>
          <cell r="M66">
            <v>648000</v>
          </cell>
          <cell r="N66">
            <v>2794375</v>
          </cell>
          <cell r="O66">
            <v>21463.75</v>
          </cell>
          <cell r="P66">
            <v>42927.5</v>
          </cell>
          <cell r="Q66">
            <v>21463.75</v>
          </cell>
        </row>
        <row r="67">
          <cell r="B67" t="str">
            <v>HASAN BASRI</v>
          </cell>
          <cell r="C67" t="str">
            <v>AWAK I</v>
          </cell>
          <cell r="D67">
            <v>21</v>
          </cell>
          <cell r="E67">
            <v>1686375</v>
          </cell>
          <cell r="F67">
            <v>460000</v>
          </cell>
          <cell r="G67">
            <v>2146375</v>
          </cell>
          <cell r="H67">
            <v>0</v>
          </cell>
          <cell r="I67">
            <v>12000</v>
          </cell>
          <cell r="J67">
            <v>0</v>
          </cell>
          <cell r="K67">
            <v>360000</v>
          </cell>
          <cell r="L67">
            <v>0</v>
          </cell>
          <cell r="M67">
            <v>612000</v>
          </cell>
          <cell r="N67">
            <v>2758375</v>
          </cell>
          <cell r="O67">
            <v>21463.75</v>
          </cell>
          <cell r="P67">
            <v>42927.5</v>
          </cell>
          <cell r="Q67">
            <v>21463.75</v>
          </cell>
        </row>
        <row r="68">
          <cell r="B68" t="str">
            <v>HASANUDIN</v>
          </cell>
          <cell r="C68" t="str">
            <v>AWAK I</v>
          </cell>
          <cell r="D68">
            <v>23</v>
          </cell>
          <cell r="E68">
            <v>1686375</v>
          </cell>
          <cell r="F68">
            <v>460000</v>
          </cell>
          <cell r="G68">
            <v>2146375</v>
          </cell>
          <cell r="H68">
            <v>0</v>
          </cell>
          <cell r="I68">
            <v>12000</v>
          </cell>
          <cell r="J68">
            <v>0</v>
          </cell>
          <cell r="K68">
            <v>360000</v>
          </cell>
          <cell r="L68">
            <v>0</v>
          </cell>
          <cell r="M68">
            <v>636000</v>
          </cell>
          <cell r="N68">
            <v>2782375</v>
          </cell>
          <cell r="O68">
            <v>21463.75</v>
          </cell>
          <cell r="P68">
            <v>42927.5</v>
          </cell>
          <cell r="Q68">
            <v>21463.75</v>
          </cell>
        </row>
        <row r="69">
          <cell r="B69" t="str">
            <v>HENDRI CANDRA</v>
          </cell>
          <cell r="C69" t="str">
            <v>AWAK I</v>
          </cell>
          <cell r="D69">
            <v>21</v>
          </cell>
          <cell r="E69">
            <v>1686375</v>
          </cell>
          <cell r="F69">
            <v>460000</v>
          </cell>
          <cell r="G69">
            <v>2146375</v>
          </cell>
          <cell r="H69">
            <v>0</v>
          </cell>
          <cell r="I69">
            <v>12000</v>
          </cell>
          <cell r="J69">
            <v>0</v>
          </cell>
          <cell r="K69">
            <v>360000</v>
          </cell>
          <cell r="L69">
            <v>0</v>
          </cell>
          <cell r="M69">
            <v>612000</v>
          </cell>
          <cell r="N69">
            <v>2758375</v>
          </cell>
          <cell r="O69">
            <v>21463.75</v>
          </cell>
          <cell r="P69">
            <v>42927.5</v>
          </cell>
          <cell r="Q69">
            <v>21463.75</v>
          </cell>
        </row>
        <row r="70">
          <cell r="B70" t="str">
            <v>HENDRI SUSILO</v>
          </cell>
          <cell r="C70" t="str">
            <v>AWAK I</v>
          </cell>
          <cell r="D70">
            <v>15</v>
          </cell>
          <cell r="E70">
            <v>1686375</v>
          </cell>
          <cell r="F70">
            <v>460000</v>
          </cell>
          <cell r="G70">
            <v>2146375</v>
          </cell>
          <cell r="H70">
            <v>0</v>
          </cell>
          <cell r="I70">
            <v>12000</v>
          </cell>
          <cell r="J70">
            <v>0</v>
          </cell>
          <cell r="K70">
            <v>360000</v>
          </cell>
          <cell r="L70">
            <v>0</v>
          </cell>
          <cell r="M70">
            <v>540000</v>
          </cell>
          <cell r="N70">
            <v>2686375</v>
          </cell>
          <cell r="O70">
            <v>21463.75</v>
          </cell>
          <cell r="P70">
            <v>42927.5</v>
          </cell>
          <cell r="Q70">
            <v>21463.75</v>
          </cell>
        </row>
        <row r="71">
          <cell r="B71" t="str">
            <v>HERMAN</v>
          </cell>
          <cell r="C71" t="str">
            <v>AWAK I</v>
          </cell>
          <cell r="D71">
            <v>24</v>
          </cell>
          <cell r="E71">
            <v>1686375</v>
          </cell>
          <cell r="F71">
            <v>460000</v>
          </cell>
          <cell r="G71">
            <v>2146375</v>
          </cell>
          <cell r="H71">
            <v>0</v>
          </cell>
          <cell r="I71">
            <v>12000</v>
          </cell>
          <cell r="J71">
            <v>0</v>
          </cell>
          <cell r="K71">
            <v>360000</v>
          </cell>
          <cell r="L71">
            <v>0</v>
          </cell>
          <cell r="M71">
            <v>648000</v>
          </cell>
          <cell r="N71">
            <v>2794375</v>
          </cell>
          <cell r="O71">
            <v>21463.75</v>
          </cell>
          <cell r="P71">
            <v>42927.5</v>
          </cell>
          <cell r="Q71">
            <v>21463.75</v>
          </cell>
        </row>
        <row r="72">
          <cell r="B72" t="str">
            <v>IIN EFENDRI</v>
          </cell>
          <cell r="C72" t="str">
            <v>AWAK I</v>
          </cell>
          <cell r="D72">
            <v>24</v>
          </cell>
          <cell r="E72">
            <v>1686375</v>
          </cell>
          <cell r="F72">
            <v>460000</v>
          </cell>
          <cell r="G72">
            <v>2146375</v>
          </cell>
          <cell r="H72">
            <v>0</v>
          </cell>
          <cell r="I72">
            <v>12000</v>
          </cell>
          <cell r="J72">
            <v>0</v>
          </cell>
          <cell r="K72">
            <v>360000</v>
          </cell>
          <cell r="L72">
            <v>0</v>
          </cell>
          <cell r="M72">
            <v>648000</v>
          </cell>
          <cell r="N72">
            <v>2794375</v>
          </cell>
          <cell r="O72">
            <v>21463.75</v>
          </cell>
          <cell r="P72">
            <v>42927.5</v>
          </cell>
          <cell r="Q72">
            <v>21463.75</v>
          </cell>
        </row>
        <row r="73">
          <cell r="B73" t="str">
            <v>INDRA WIJAYA</v>
          </cell>
          <cell r="C73" t="str">
            <v>AWAK I</v>
          </cell>
          <cell r="D73">
            <v>22</v>
          </cell>
          <cell r="E73">
            <v>1686375</v>
          </cell>
          <cell r="F73">
            <v>460000</v>
          </cell>
          <cell r="G73">
            <v>2146375</v>
          </cell>
          <cell r="H73">
            <v>0</v>
          </cell>
          <cell r="I73">
            <v>12000</v>
          </cell>
          <cell r="J73">
            <v>0</v>
          </cell>
          <cell r="K73">
            <v>360000</v>
          </cell>
          <cell r="L73">
            <v>0</v>
          </cell>
          <cell r="M73">
            <v>624000</v>
          </cell>
          <cell r="N73">
            <v>2770375</v>
          </cell>
          <cell r="O73">
            <v>21463.75</v>
          </cell>
          <cell r="P73">
            <v>42927.5</v>
          </cell>
          <cell r="Q73">
            <v>21463.75</v>
          </cell>
        </row>
        <row r="74">
          <cell r="B74" t="str">
            <v>IRWAN EFENDI</v>
          </cell>
          <cell r="C74" t="str">
            <v>AWAK I</v>
          </cell>
          <cell r="D74">
            <v>23</v>
          </cell>
          <cell r="E74">
            <v>1686375</v>
          </cell>
          <cell r="F74">
            <v>460000</v>
          </cell>
          <cell r="G74">
            <v>2146375</v>
          </cell>
          <cell r="H74">
            <v>0</v>
          </cell>
          <cell r="I74">
            <v>12000</v>
          </cell>
          <cell r="J74">
            <v>0</v>
          </cell>
          <cell r="K74">
            <v>360000</v>
          </cell>
          <cell r="L74">
            <v>0</v>
          </cell>
          <cell r="M74">
            <v>636000</v>
          </cell>
          <cell r="N74">
            <v>2782375</v>
          </cell>
          <cell r="O74">
            <v>21463.75</v>
          </cell>
          <cell r="P74">
            <v>42927.5</v>
          </cell>
          <cell r="Q74">
            <v>21463.75</v>
          </cell>
        </row>
        <row r="75">
          <cell r="B75" t="str">
            <v>IWANDRI</v>
          </cell>
          <cell r="C75" t="str">
            <v>AWAK I</v>
          </cell>
          <cell r="D75">
            <v>23</v>
          </cell>
          <cell r="E75">
            <v>1686375</v>
          </cell>
          <cell r="F75">
            <v>460000</v>
          </cell>
          <cell r="G75">
            <v>2146375</v>
          </cell>
          <cell r="H75">
            <v>0</v>
          </cell>
          <cell r="I75">
            <v>12000</v>
          </cell>
          <cell r="J75">
            <v>0</v>
          </cell>
          <cell r="K75">
            <v>360000</v>
          </cell>
          <cell r="L75">
            <v>0</v>
          </cell>
          <cell r="M75">
            <v>636000</v>
          </cell>
          <cell r="N75">
            <v>2782375</v>
          </cell>
          <cell r="O75">
            <v>21463.75</v>
          </cell>
          <cell r="P75">
            <v>42927.5</v>
          </cell>
          <cell r="Q75">
            <v>21463.75</v>
          </cell>
        </row>
        <row r="76">
          <cell r="B76" t="str">
            <v>IZUR</v>
          </cell>
          <cell r="C76" t="str">
            <v>AWAK I</v>
          </cell>
          <cell r="D76">
            <v>24</v>
          </cell>
          <cell r="E76">
            <v>1686375</v>
          </cell>
          <cell r="F76">
            <v>460000</v>
          </cell>
          <cell r="G76">
            <v>2146375</v>
          </cell>
          <cell r="H76">
            <v>0</v>
          </cell>
          <cell r="I76">
            <v>12000</v>
          </cell>
          <cell r="J76">
            <v>0</v>
          </cell>
          <cell r="K76">
            <v>360000</v>
          </cell>
          <cell r="L76">
            <v>0</v>
          </cell>
          <cell r="M76">
            <v>648000</v>
          </cell>
          <cell r="N76">
            <v>2794375</v>
          </cell>
          <cell r="O76">
            <v>21463.75</v>
          </cell>
          <cell r="P76">
            <v>42927.5</v>
          </cell>
          <cell r="Q76">
            <v>21463.75</v>
          </cell>
        </row>
        <row r="77">
          <cell r="B77" t="str">
            <v>JASMAEL</v>
          </cell>
          <cell r="C77" t="str">
            <v>AWAK I</v>
          </cell>
          <cell r="D77">
            <v>23</v>
          </cell>
          <cell r="E77">
            <v>1686375</v>
          </cell>
          <cell r="F77">
            <v>460000</v>
          </cell>
          <cell r="G77">
            <v>2146375</v>
          </cell>
          <cell r="H77">
            <v>0</v>
          </cell>
          <cell r="I77">
            <v>12000</v>
          </cell>
          <cell r="J77">
            <v>0</v>
          </cell>
          <cell r="K77">
            <v>360000</v>
          </cell>
          <cell r="L77">
            <v>0</v>
          </cell>
          <cell r="M77">
            <v>636000</v>
          </cell>
          <cell r="N77">
            <v>2782375</v>
          </cell>
          <cell r="O77">
            <v>21463.75</v>
          </cell>
          <cell r="P77">
            <v>42927.5</v>
          </cell>
          <cell r="Q77">
            <v>21463.75</v>
          </cell>
        </row>
        <row r="78">
          <cell r="B78" t="str">
            <v>JECKSON SIRAIT</v>
          </cell>
          <cell r="C78" t="str">
            <v>AWAK I</v>
          </cell>
          <cell r="D78">
            <v>24</v>
          </cell>
          <cell r="E78">
            <v>1686375</v>
          </cell>
          <cell r="F78">
            <v>460000</v>
          </cell>
          <cell r="G78">
            <v>2146375</v>
          </cell>
          <cell r="H78">
            <v>0</v>
          </cell>
          <cell r="I78">
            <v>12000</v>
          </cell>
          <cell r="J78">
            <v>0</v>
          </cell>
          <cell r="K78">
            <v>360000</v>
          </cell>
          <cell r="L78">
            <v>0</v>
          </cell>
          <cell r="M78">
            <v>648000</v>
          </cell>
          <cell r="N78">
            <v>2794375</v>
          </cell>
          <cell r="O78">
            <v>21463.75</v>
          </cell>
          <cell r="P78">
            <v>42927.5</v>
          </cell>
          <cell r="Q78">
            <v>21463.75</v>
          </cell>
        </row>
        <row r="79">
          <cell r="B79" t="str">
            <v>JHON HENDRI</v>
          </cell>
          <cell r="C79" t="str">
            <v>AWAK I</v>
          </cell>
          <cell r="D79">
            <v>22</v>
          </cell>
          <cell r="E79">
            <v>1686375</v>
          </cell>
          <cell r="F79">
            <v>460000</v>
          </cell>
          <cell r="G79">
            <v>2146375</v>
          </cell>
          <cell r="H79">
            <v>0</v>
          </cell>
          <cell r="I79">
            <v>12000</v>
          </cell>
          <cell r="J79">
            <v>0</v>
          </cell>
          <cell r="K79">
            <v>360000</v>
          </cell>
          <cell r="L79">
            <v>0</v>
          </cell>
          <cell r="M79">
            <v>624000</v>
          </cell>
          <cell r="N79">
            <v>2770375</v>
          </cell>
          <cell r="O79">
            <v>21463.75</v>
          </cell>
          <cell r="P79">
            <v>42927.5</v>
          </cell>
          <cell r="Q79">
            <v>21463.75</v>
          </cell>
        </row>
        <row r="80">
          <cell r="B80" t="str">
            <v>JON HENDRI</v>
          </cell>
          <cell r="C80" t="str">
            <v>AWAK I</v>
          </cell>
          <cell r="D80">
            <v>10</v>
          </cell>
          <cell r="E80">
            <v>1686375</v>
          </cell>
          <cell r="F80">
            <v>460000</v>
          </cell>
          <cell r="G80">
            <v>2146375</v>
          </cell>
          <cell r="H80">
            <v>0</v>
          </cell>
          <cell r="I80">
            <v>12000</v>
          </cell>
          <cell r="J80">
            <v>0</v>
          </cell>
          <cell r="K80">
            <v>360000</v>
          </cell>
          <cell r="L80">
            <v>0</v>
          </cell>
          <cell r="M80">
            <v>480000</v>
          </cell>
          <cell r="N80">
            <v>2626375</v>
          </cell>
          <cell r="O80">
            <v>21463.75</v>
          </cell>
          <cell r="P80">
            <v>42927.5</v>
          </cell>
          <cell r="Q80">
            <v>21463.75</v>
          </cell>
        </row>
        <row r="81">
          <cell r="B81" t="str">
            <v>JONNAIDI</v>
          </cell>
          <cell r="C81" t="str">
            <v>AWAK I</v>
          </cell>
          <cell r="D81">
            <v>23</v>
          </cell>
          <cell r="E81">
            <v>1686375</v>
          </cell>
          <cell r="F81">
            <v>460000</v>
          </cell>
          <cell r="G81">
            <v>2146375</v>
          </cell>
          <cell r="H81">
            <v>0</v>
          </cell>
          <cell r="I81">
            <v>12000</v>
          </cell>
          <cell r="J81">
            <v>0</v>
          </cell>
          <cell r="K81">
            <v>360000</v>
          </cell>
          <cell r="L81">
            <v>0</v>
          </cell>
          <cell r="M81">
            <v>636000</v>
          </cell>
          <cell r="N81">
            <v>2782375</v>
          </cell>
          <cell r="O81">
            <v>21463.75</v>
          </cell>
          <cell r="P81">
            <v>42927.5</v>
          </cell>
          <cell r="Q81">
            <v>21463.75</v>
          </cell>
        </row>
        <row r="82">
          <cell r="B82" t="str">
            <v>JULIAN EL MANZO</v>
          </cell>
          <cell r="C82" t="str">
            <v>AWAK I</v>
          </cell>
          <cell r="D82">
            <v>22</v>
          </cell>
          <cell r="E82">
            <v>1686375</v>
          </cell>
          <cell r="F82">
            <v>460000</v>
          </cell>
          <cell r="G82">
            <v>2146375</v>
          </cell>
          <cell r="H82">
            <v>0</v>
          </cell>
          <cell r="I82">
            <v>12000</v>
          </cell>
          <cell r="J82">
            <v>0</v>
          </cell>
          <cell r="K82">
            <v>360000</v>
          </cell>
          <cell r="L82">
            <v>0</v>
          </cell>
          <cell r="M82">
            <v>624000</v>
          </cell>
          <cell r="N82">
            <v>2770375</v>
          </cell>
          <cell r="O82">
            <v>21463.75</v>
          </cell>
          <cell r="P82">
            <v>42927.5</v>
          </cell>
          <cell r="Q82">
            <v>21463.75</v>
          </cell>
        </row>
        <row r="83">
          <cell r="B83" t="str">
            <v>JULIUS ABU BAKAR</v>
          </cell>
          <cell r="C83" t="str">
            <v>AWAK I</v>
          </cell>
          <cell r="D83">
            <v>24</v>
          </cell>
          <cell r="E83">
            <v>1686375</v>
          </cell>
          <cell r="F83">
            <v>460000</v>
          </cell>
          <cell r="G83">
            <v>2146375</v>
          </cell>
          <cell r="H83">
            <v>0</v>
          </cell>
          <cell r="I83">
            <v>12000</v>
          </cell>
          <cell r="J83">
            <v>0</v>
          </cell>
          <cell r="K83">
            <v>360000</v>
          </cell>
          <cell r="L83">
            <v>0</v>
          </cell>
          <cell r="M83">
            <v>648000</v>
          </cell>
          <cell r="N83">
            <v>2794375</v>
          </cell>
          <cell r="O83">
            <v>21463.75</v>
          </cell>
          <cell r="P83">
            <v>42927.5</v>
          </cell>
          <cell r="Q83">
            <v>21463.75</v>
          </cell>
        </row>
        <row r="84">
          <cell r="B84" t="str">
            <v>JUMADIAR</v>
          </cell>
          <cell r="C84" t="str">
            <v>AWAK I</v>
          </cell>
          <cell r="D84">
            <v>23</v>
          </cell>
          <cell r="E84">
            <v>1686375</v>
          </cell>
          <cell r="F84">
            <v>460000</v>
          </cell>
          <cell r="G84">
            <v>2146375</v>
          </cell>
          <cell r="H84">
            <v>0</v>
          </cell>
          <cell r="I84">
            <v>12000</v>
          </cell>
          <cell r="J84">
            <v>0</v>
          </cell>
          <cell r="K84">
            <v>360000</v>
          </cell>
          <cell r="L84">
            <v>0</v>
          </cell>
          <cell r="M84">
            <v>636000</v>
          </cell>
          <cell r="N84">
            <v>2782375</v>
          </cell>
          <cell r="O84">
            <v>21463.75</v>
          </cell>
          <cell r="P84">
            <v>42927.5</v>
          </cell>
          <cell r="Q84">
            <v>21463.75</v>
          </cell>
        </row>
        <row r="85">
          <cell r="B85" t="str">
            <v>JUNISAL</v>
          </cell>
          <cell r="C85" t="str">
            <v>AWAK I</v>
          </cell>
          <cell r="D85">
            <v>22</v>
          </cell>
          <cell r="E85">
            <v>1686375</v>
          </cell>
          <cell r="F85">
            <v>460000</v>
          </cell>
          <cell r="G85">
            <v>2146375</v>
          </cell>
          <cell r="H85">
            <v>0</v>
          </cell>
          <cell r="I85">
            <v>12000</v>
          </cell>
          <cell r="J85">
            <v>0</v>
          </cell>
          <cell r="K85">
            <v>360000</v>
          </cell>
          <cell r="L85">
            <v>0</v>
          </cell>
          <cell r="M85">
            <v>624000</v>
          </cell>
          <cell r="N85">
            <v>2770375</v>
          </cell>
          <cell r="O85">
            <v>21463.75</v>
          </cell>
          <cell r="P85">
            <v>42927.5</v>
          </cell>
          <cell r="Q85">
            <v>21463.75</v>
          </cell>
        </row>
        <row r="86">
          <cell r="B86" t="str">
            <v>KAMALUDDIN</v>
          </cell>
          <cell r="C86" t="str">
            <v>AWAK I</v>
          </cell>
          <cell r="D86">
            <v>22</v>
          </cell>
          <cell r="E86">
            <v>1775000</v>
          </cell>
          <cell r="F86">
            <v>425000</v>
          </cell>
          <cell r="G86">
            <v>2200000</v>
          </cell>
          <cell r="I86">
            <v>12000</v>
          </cell>
          <cell r="J86">
            <v>0</v>
          </cell>
          <cell r="K86">
            <v>360000</v>
          </cell>
          <cell r="M86">
            <v>624000</v>
          </cell>
          <cell r="N86">
            <v>2824000</v>
          </cell>
          <cell r="O86">
            <v>22000</v>
          </cell>
          <cell r="P86">
            <v>44000</v>
          </cell>
          <cell r="Q86">
            <v>22000</v>
          </cell>
        </row>
        <row r="87">
          <cell r="B87" t="str">
            <v>M. AMRAN</v>
          </cell>
          <cell r="C87" t="str">
            <v>AWAK I</v>
          </cell>
          <cell r="D87">
            <v>21</v>
          </cell>
          <cell r="E87">
            <v>1686375</v>
          </cell>
          <cell r="F87">
            <v>460000</v>
          </cell>
          <cell r="G87">
            <v>2146375</v>
          </cell>
          <cell r="H87">
            <v>0</v>
          </cell>
          <cell r="I87">
            <v>12000</v>
          </cell>
          <cell r="J87">
            <v>0</v>
          </cell>
          <cell r="K87">
            <v>360000</v>
          </cell>
          <cell r="L87">
            <v>0</v>
          </cell>
          <cell r="M87">
            <v>612000</v>
          </cell>
          <cell r="N87">
            <v>2758375</v>
          </cell>
          <cell r="O87">
            <v>21463.75</v>
          </cell>
          <cell r="P87">
            <v>42927.5</v>
          </cell>
          <cell r="Q87">
            <v>21463.75</v>
          </cell>
        </row>
        <row r="88">
          <cell r="B88" t="str">
            <v>MARSAL</v>
          </cell>
          <cell r="C88" t="str">
            <v>AWAK I</v>
          </cell>
          <cell r="D88">
            <v>23</v>
          </cell>
          <cell r="E88">
            <v>1686375</v>
          </cell>
          <cell r="F88">
            <v>460000</v>
          </cell>
          <cell r="G88">
            <v>2146375</v>
          </cell>
          <cell r="H88">
            <v>0</v>
          </cell>
          <cell r="I88">
            <v>12000</v>
          </cell>
          <cell r="J88">
            <v>0</v>
          </cell>
          <cell r="K88">
            <v>360000</v>
          </cell>
          <cell r="L88">
            <v>0</v>
          </cell>
          <cell r="M88">
            <v>636000</v>
          </cell>
          <cell r="N88">
            <v>2782375</v>
          </cell>
          <cell r="O88">
            <v>21463.75</v>
          </cell>
          <cell r="P88">
            <v>42927.5</v>
          </cell>
          <cell r="Q88">
            <v>21463.75</v>
          </cell>
        </row>
        <row r="89">
          <cell r="B89" t="str">
            <v>MELDRI</v>
          </cell>
          <cell r="C89" t="str">
            <v>AWAK I</v>
          </cell>
          <cell r="D89">
            <v>23</v>
          </cell>
          <cell r="E89">
            <v>1775000</v>
          </cell>
          <cell r="F89">
            <v>425000</v>
          </cell>
          <cell r="G89">
            <v>2200000</v>
          </cell>
          <cell r="I89">
            <v>12000</v>
          </cell>
          <cell r="J89">
            <v>0</v>
          </cell>
          <cell r="K89">
            <v>360000</v>
          </cell>
          <cell r="M89">
            <v>636000</v>
          </cell>
          <cell r="N89">
            <v>2836000</v>
          </cell>
          <cell r="O89">
            <v>22000</v>
          </cell>
          <cell r="P89">
            <v>44000</v>
          </cell>
          <cell r="Q89">
            <v>22000</v>
          </cell>
        </row>
        <row r="90">
          <cell r="B90" t="str">
            <v>MUHAMMAD FAISAL REZA NST</v>
          </cell>
          <cell r="C90" t="str">
            <v>AWAK I</v>
          </cell>
          <cell r="D90">
            <v>23</v>
          </cell>
          <cell r="E90">
            <v>1686375</v>
          </cell>
          <cell r="F90">
            <v>460000</v>
          </cell>
          <cell r="G90">
            <v>2146375</v>
          </cell>
          <cell r="H90">
            <v>0</v>
          </cell>
          <cell r="I90">
            <v>12000</v>
          </cell>
          <cell r="J90">
            <v>0</v>
          </cell>
          <cell r="K90">
            <v>360000</v>
          </cell>
          <cell r="L90">
            <v>0</v>
          </cell>
          <cell r="M90">
            <v>636000</v>
          </cell>
          <cell r="N90">
            <v>2782375</v>
          </cell>
          <cell r="O90">
            <v>21463.75</v>
          </cell>
          <cell r="P90">
            <v>42927.5</v>
          </cell>
          <cell r="Q90">
            <v>21463.75</v>
          </cell>
        </row>
        <row r="91">
          <cell r="B91" t="str">
            <v>MUSTAFA</v>
          </cell>
          <cell r="C91" t="str">
            <v>AWAK I</v>
          </cell>
          <cell r="D91">
            <v>23</v>
          </cell>
          <cell r="E91">
            <v>1775000</v>
          </cell>
          <cell r="F91">
            <v>425000</v>
          </cell>
          <cell r="G91">
            <v>2200000</v>
          </cell>
          <cell r="H91">
            <v>0</v>
          </cell>
          <cell r="I91">
            <v>12000</v>
          </cell>
          <cell r="J91">
            <v>0</v>
          </cell>
          <cell r="K91">
            <v>360000</v>
          </cell>
          <cell r="M91">
            <v>636000</v>
          </cell>
          <cell r="N91">
            <v>2836000</v>
          </cell>
          <cell r="O91">
            <v>22000</v>
          </cell>
          <cell r="P91">
            <v>44000</v>
          </cell>
          <cell r="Q91">
            <v>22000</v>
          </cell>
        </row>
        <row r="92">
          <cell r="B92" t="str">
            <v>NOVIARNIS</v>
          </cell>
          <cell r="C92" t="str">
            <v>AWAK I</v>
          </cell>
          <cell r="D92">
            <v>24</v>
          </cell>
          <cell r="E92">
            <v>1686375</v>
          </cell>
          <cell r="F92">
            <v>460000</v>
          </cell>
          <cell r="G92">
            <v>2146375</v>
          </cell>
          <cell r="H92">
            <v>0</v>
          </cell>
          <cell r="I92">
            <v>12000</v>
          </cell>
          <cell r="J92">
            <v>0</v>
          </cell>
          <cell r="K92">
            <v>360000</v>
          </cell>
          <cell r="L92">
            <v>0</v>
          </cell>
          <cell r="M92">
            <v>648000</v>
          </cell>
          <cell r="N92">
            <v>2794375</v>
          </cell>
          <cell r="O92">
            <v>21463.75</v>
          </cell>
          <cell r="P92">
            <v>42927.5</v>
          </cell>
          <cell r="Q92">
            <v>21463.75</v>
          </cell>
        </row>
        <row r="93">
          <cell r="B93" t="str">
            <v>PARSAORAN F. SIANTURI</v>
          </cell>
          <cell r="C93" t="str">
            <v>AWAK I</v>
          </cell>
          <cell r="D93">
            <v>20</v>
          </cell>
          <cell r="E93">
            <v>1686375</v>
          </cell>
          <cell r="F93">
            <v>460000</v>
          </cell>
          <cell r="G93">
            <v>2146375</v>
          </cell>
          <cell r="H93">
            <v>0</v>
          </cell>
          <cell r="I93">
            <v>12000</v>
          </cell>
          <cell r="J93">
            <v>0</v>
          </cell>
          <cell r="K93">
            <v>360000</v>
          </cell>
          <cell r="L93">
            <v>0</v>
          </cell>
          <cell r="M93">
            <v>600000</v>
          </cell>
          <cell r="N93">
            <v>2746375</v>
          </cell>
          <cell r="O93">
            <v>21463.75</v>
          </cell>
          <cell r="P93">
            <v>42927.5</v>
          </cell>
          <cell r="Q93">
            <v>21463.75</v>
          </cell>
        </row>
        <row r="94">
          <cell r="B94" t="str">
            <v>PERISON</v>
          </cell>
          <cell r="C94" t="str">
            <v>AWAK I</v>
          </cell>
          <cell r="D94">
            <v>23</v>
          </cell>
          <cell r="E94">
            <v>1686375</v>
          </cell>
          <cell r="F94">
            <v>460000</v>
          </cell>
          <cell r="G94">
            <v>2146375</v>
          </cell>
          <cell r="H94">
            <v>0</v>
          </cell>
          <cell r="I94">
            <v>12000</v>
          </cell>
          <cell r="J94">
            <v>0</v>
          </cell>
          <cell r="K94">
            <v>360000</v>
          </cell>
          <cell r="L94">
            <v>0</v>
          </cell>
          <cell r="M94">
            <v>636000</v>
          </cell>
          <cell r="N94">
            <v>2782375</v>
          </cell>
          <cell r="O94">
            <v>21463.75</v>
          </cell>
          <cell r="P94">
            <v>42927.5</v>
          </cell>
          <cell r="Q94">
            <v>21463.75</v>
          </cell>
        </row>
        <row r="95">
          <cell r="B95" t="str">
            <v>PULYANI</v>
          </cell>
          <cell r="C95" t="str">
            <v>AWAK I</v>
          </cell>
          <cell r="D95">
            <v>22</v>
          </cell>
          <cell r="E95">
            <v>1686375</v>
          </cell>
          <cell r="F95">
            <v>460000</v>
          </cell>
          <cell r="G95">
            <v>2146375</v>
          </cell>
          <cell r="H95">
            <v>0</v>
          </cell>
          <cell r="I95">
            <v>12000</v>
          </cell>
          <cell r="J95">
            <v>0</v>
          </cell>
          <cell r="K95">
            <v>360000</v>
          </cell>
          <cell r="L95">
            <v>0</v>
          </cell>
          <cell r="M95">
            <v>624000</v>
          </cell>
          <cell r="N95">
            <v>2770375</v>
          </cell>
          <cell r="O95">
            <v>21463.75</v>
          </cell>
          <cell r="P95">
            <v>42927.5</v>
          </cell>
          <cell r="Q95">
            <v>21463.75</v>
          </cell>
        </row>
        <row r="96">
          <cell r="B96" t="str">
            <v>PUTRA GUNAWAN RUMAHORBO</v>
          </cell>
          <cell r="C96" t="str">
            <v>AWAK I</v>
          </cell>
          <cell r="D96">
            <v>23</v>
          </cell>
          <cell r="E96">
            <v>1686375</v>
          </cell>
          <cell r="F96">
            <v>460000</v>
          </cell>
          <cell r="G96">
            <v>2146375</v>
          </cell>
          <cell r="H96">
            <v>0</v>
          </cell>
          <cell r="I96">
            <v>12000</v>
          </cell>
          <cell r="J96">
            <v>0</v>
          </cell>
          <cell r="K96">
            <v>360000</v>
          </cell>
          <cell r="L96">
            <v>0</v>
          </cell>
          <cell r="M96">
            <v>636000</v>
          </cell>
          <cell r="N96">
            <v>2782375</v>
          </cell>
          <cell r="O96">
            <v>21463.75</v>
          </cell>
          <cell r="P96">
            <v>42927.5</v>
          </cell>
          <cell r="Q96">
            <v>21463.75</v>
          </cell>
        </row>
        <row r="97">
          <cell r="B97" t="str">
            <v>RAMPEL SIMANULANG</v>
          </cell>
          <cell r="C97" t="str">
            <v>AWAK I</v>
          </cell>
          <cell r="D97">
            <v>24</v>
          </cell>
          <cell r="E97">
            <v>1686375</v>
          </cell>
          <cell r="F97">
            <v>460000</v>
          </cell>
          <cell r="G97">
            <v>2146375</v>
          </cell>
          <cell r="H97">
            <v>0</v>
          </cell>
          <cell r="I97">
            <v>12000</v>
          </cell>
          <cell r="J97">
            <v>0</v>
          </cell>
          <cell r="K97">
            <v>360000</v>
          </cell>
          <cell r="L97">
            <v>0</v>
          </cell>
          <cell r="M97">
            <v>648000</v>
          </cell>
          <cell r="N97">
            <v>2794375</v>
          </cell>
          <cell r="O97">
            <v>21463.75</v>
          </cell>
          <cell r="P97">
            <v>42927.5</v>
          </cell>
          <cell r="Q97">
            <v>21463.75</v>
          </cell>
        </row>
        <row r="98">
          <cell r="B98" t="str">
            <v>REZAN ELPIN</v>
          </cell>
          <cell r="C98" t="str">
            <v>AWAK I</v>
          </cell>
          <cell r="D98">
            <v>23</v>
          </cell>
          <cell r="E98">
            <v>1686375</v>
          </cell>
          <cell r="F98">
            <v>460000</v>
          </cell>
          <cell r="G98">
            <v>2146375</v>
          </cell>
          <cell r="H98">
            <v>0</v>
          </cell>
          <cell r="I98">
            <v>12000</v>
          </cell>
          <cell r="J98">
            <v>0</v>
          </cell>
          <cell r="K98">
            <v>360000</v>
          </cell>
          <cell r="L98">
            <v>0</v>
          </cell>
          <cell r="M98">
            <v>636000</v>
          </cell>
          <cell r="N98">
            <v>2782375</v>
          </cell>
          <cell r="O98">
            <v>21463.75</v>
          </cell>
          <cell r="P98">
            <v>42927.5</v>
          </cell>
          <cell r="Q98">
            <v>21463.75</v>
          </cell>
        </row>
        <row r="99">
          <cell r="B99" t="str">
            <v>RIKI KARDO</v>
          </cell>
          <cell r="C99" t="str">
            <v>AWAK I</v>
          </cell>
          <cell r="D99">
            <v>25</v>
          </cell>
          <cell r="E99">
            <v>1686375</v>
          </cell>
          <cell r="F99">
            <v>460000</v>
          </cell>
          <cell r="G99">
            <v>2146375</v>
          </cell>
          <cell r="H99">
            <v>0</v>
          </cell>
          <cell r="I99">
            <v>12000</v>
          </cell>
          <cell r="J99">
            <v>0</v>
          </cell>
          <cell r="K99">
            <v>360000</v>
          </cell>
          <cell r="L99">
            <v>0</v>
          </cell>
          <cell r="M99">
            <v>660000</v>
          </cell>
          <cell r="N99">
            <v>2806375</v>
          </cell>
          <cell r="O99">
            <v>21463.75</v>
          </cell>
          <cell r="P99">
            <v>42927.5</v>
          </cell>
          <cell r="Q99">
            <v>21463.75</v>
          </cell>
        </row>
        <row r="100">
          <cell r="B100" t="str">
            <v>ROBINHOOD SILABAN</v>
          </cell>
          <cell r="C100" t="str">
            <v>AWAK I</v>
          </cell>
          <cell r="D100">
            <v>24</v>
          </cell>
          <cell r="E100">
            <v>1686375</v>
          </cell>
          <cell r="F100">
            <v>460000</v>
          </cell>
          <cell r="G100">
            <v>2146375</v>
          </cell>
          <cell r="H100">
            <v>0</v>
          </cell>
          <cell r="I100">
            <v>12000</v>
          </cell>
          <cell r="J100">
            <v>0</v>
          </cell>
          <cell r="K100">
            <v>360000</v>
          </cell>
          <cell r="L100">
            <v>0</v>
          </cell>
          <cell r="M100">
            <v>648000</v>
          </cell>
          <cell r="N100">
            <v>2794375</v>
          </cell>
          <cell r="O100">
            <v>21463.75</v>
          </cell>
          <cell r="P100">
            <v>42927.5</v>
          </cell>
          <cell r="Q100">
            <v>21463.75</v>
          </cell>
        </row>
        <row r="101">
          <cell r="B101" t="str">
            <v>ROBINSON PARDEDE</v>
          </cell>
          <cell r="C101" t="str">
            <v>AWAK I</v>
          </cell>
          <cell r="D101">
            <v>21</v>
          </cell>
          <cell r="E101">
            <v>1686375</v>
          </cell>
          <cell r="F101">
            <v>460000</v>
          </cell>
          <cell r="G101">
            <v>2146375</v>
          </cell>
          <cell r="H101">
            <v>0</v>
          </cell>
          <cell r="I101">
            <v>12000</v>
          </cell>
          <cell r="J101">
            <v>0</v>
          </cell>
          <cell r="K101">
            <v>360000</v>
          </cell>
          <cell r="L101">
            <v>0</v>
          </cell>
          <cell r="M101">
            <v>612000</v>
          </cell>
          <cell r="N101">
            <v>2758375</v>
          </cell>
          <cell r="O101">
            <v>21463.75</v>
          </cell>
          <cell r="P101">
            <v>42927.5</v>
          </cell>
          <cell r="Q101">
            <v>21463.75</v>
          </cell>
        </row>
        <row r="102">
          <cell r="B102" t="str">
            <v>RONALD SAPUTRA</v>
          </cell>
          <cell r="C102" t="str">
            <v>AWAK I</v>
          </cell>
          <cell r="D102">
            <v>10</v>
          </cell>
          <cell r="E102">
            <v>1686375</v>
          </cell>
          <cell r="F102">
            <v>460000</v>
          </cell>
          <cell r="G102">
            <v>2146375</v>
          </cell>
          <cell r="H102">
            <v>0</v>
          </cell>
          <cell r="I102">
            <v>12000</v>
          </cell>
          <cell r="J102">
            <v>0</v>
          </cell>
          <cell r="K102">
            <v>360000</v>
          </cell>
          <cell r="L102">
            <v>0</v>
          </cell>
          <cell r="M102">
            <v>480000</v>
          </cell>
          <cell r="N102">
            <v>2626375</v>
          </cell>
          <cell r="O102">
            <v>21463.75</v>
          </cell>
          <cell r="P102">
            <v>42927.5</v>
          </cell>
          <cell r="Q102">
            <v>21463.75</v>
          </cell>
        </row>
        <row r="103">
          <cell r="B103" t="str">
            <v>ROSHADI</v>
          </cell>
          <cell r="C103" t="str">
            <v>AWAK I</v>
          </cell>
          <cell r="D103">
            <v>24</v>
          </cell>
          <cell r="E103">
            <v>1686375</v>
          </cell>
          <cell r="F103">
            <v>460000</v>
          </cell>
          <cell r="G103">
            <v>2146375</v>
          </cell>
          <cell r="H103">
            <v>0</v>
          </cell>
          <cell r="I103">
            <v>12000</v>
          </cell>
          <cell r="J103">
            <v>0</v>
          </cell>
          <cell r="K103">
            <v>360000</v>
          </cell>
          <cell r="L103">
            <v>0</v>
          </cell>
          <cell r="M103">
            <v>648000</v>
          </cell>
          <cell r="N103">
            <v>2794375</v>
          </cell>
          <cell r="O103">
            <v>21463.75</v>
          </cell>
          <cell r="P103">
            <v>42927.5</v>
          </cell>
          <cell r="Q103">
            <v>21463.75</v>
          </cell>
        </row>
        <row r="104">
          <cell r="B104" t="str">
            <v>RUDI HAMZAH</v>
          </cell>
          <cell r="C104" t="str">
            <v>AWAK I</v>
          </cell>
          <cell r="D104">
            <v>23</v>
          </cell>
          <cell r="E104">
            <v>1686375</v>
          </cell>
          <cell r="F104">
            <v>460000</v>
          </cell>
          <cell r="G104">
            <v>2146375</v>
          </cell>
          <cell r="H104">
            <v>0</v>
          </cell>
          <cell r="I104">
            <v>12000</v>
          </cell>
          <cell r="J104">
            <v>0</v>
          </cell>
          <cell r="K104">
            <v>360000</v>
          </cell>
          <cell r="L104">
            <v>0</v>
          </cell>
          <cell r="M104">
            <v>636000</v>
          </cell>
          <cell r="N104">
            <v>2782375</v>
          </cell>
          <cell r="O104">
            <v>21463.75</v>
          </cell>
          <cell r="P104">
            <v>42927.5</v>
          </cell>
          <cell r="Q104">
            <v>21463.75</v>
          </cell>
        </row>
        <row r="105">
          <cell r="B105" t="str">
            <v>RUSTAM EFENDI</v>
          </cell>
          <cell r="C105" t="str">
            <v>AWAK I</v>
          </cell>
          <cell r="D105">
            <v>24</v>
          </cell>
          <cell r="E105">
            <v>1686375</v>
          </cell>
          <cell r="F105">
            <v>460000</v>
          </cell>
          <cell r="G105">
            <v>2146375</v>
          </cell>
          <cell r="H105">
            <v>0</v>
          </cell>
          <cell r="I105">
            <v>12000</v>
          </cell>
          <cell r="J105">
            <v>0</v>
          </cell>
          <cell r="K105">
            <v>360000</v>
          </cell>
          <cell r="L105">
            <v>0</v>
          </cell>
          <cell r="M105">
            <v>648000</v>
          </cell>
          <cell r="N105">
            <v>2794375</v>
          </cell>
          <cell r="O105">
            <v>21463.75</v>
          </cell>
          <cell r="P105">
            <v>42927.5</v>
          </cell>
          <cell r="Q105">
            <v>21463.75</v>
          </cell>
        </row>
        <row r="106">
          <cell r="B106" t="str">
            <v>SAHRIZAL</v>
          </cell>
          <cell r="C106" t="str">
            <v>AWAK I</v>
          </cell>
          <cell r="D106">
            <v>24</v>
          </cell>
          <cell r="E106">
            <v>1686375</v>
          </cell>
          <cell r="F106">
            <v>460000</v>
          </cell>
          <cell r="G106">
            <v>2146375</v>
          </cell>
          <cell r="H106">
            <v>0</v>
          </cell>
          <cell r="I106">
            <v>12000</v>
          </cell>
          <cell r="J106">
            <v>0</v>
          </cell>
          <cell r="K106">
            <v>360000</v>
          </cell>
          <cell r="L106">
            <v>0</v>
          </cell>
          <cell r="M106">
            <v>648000</v>
          </cell>
          <cell r="N106">
            <v>2794375</v>
          </cell>
          <cell r="O106">
            <v>21463.75</v>
          </cell>
          <cell r="P106">
            <v>42927.5</v>
          </cell>
          <cell r="Q106">
            <v>21463.75</v>
          </cell>
        </row>
        <row r="107">
          <cell r="B107" t="str">
            <v>SANUSI</v>
          </cell>
          <cell r="C107" t="str">
            <v>AWAK I</v>
          </cell>
          <cell r="D107">
            <v>23</v>
          </cell>
          <cell r="E107">
            <v>1686375</v>
          </cell>
          <cell r="F107">
            <v>460000</v>
          </cell>
          <cell r="G107">
            <v>2146375</v>
          </cell>
          <cell r="H107">
            <v>0</v>
          </cell>
          <cell r="I107">
            <v>12000</v>
          </cell>
          <cell r="J107">
            <v>0</v>
          </cell>
          <cell r="K107">
            <v>360000</v>
          </cell>
          <cell r="L107">
            <v>0</v>
          </cell>
          <cell r="M107">
            <v>636000</v>
          </cell>
          <cell r="N107">
            <v>2782375</v>
          </cell>
          <cell r="O107">
            <v>21463.75</v>
          </cell>
          <cell r="P107">
            <v>42927.5</v>
          </cell>
          <cell r="Q107">
            <v>21463.75</v>
          </cell>
        </row>
        <row r="108">
          <cell r="B108" t="str">
            <v>SARIANTO</v>
          </cell>
          <cell r="C108" t="str">
            <v>AWAK I</v>
          </cell>
          <cell r="D108">
            <v>23</v>
          </cell>
          <cell r="E108">
            <v>1686375</v>
          </cell>
          <cell r="F108">
            <v>460000</v>
          </cell>
          <cell r="G108">
            <v>2146375</v>
          </cell>
          <cell r="H108">
            <v>0</v>
          </cell>
          <cell r="I108">
            <v>12000</v>
          </cell>
          <cell r="J108">
            <v>0</v>
          </cell>
          <cell r="K108">
            <v>360000</v>
          </cell>
          <cell r="L108">
            <v>0</v>
          </cell>
          <cell r="M108">
            <v>636000</v>
          </cell>
          <cell r="N108">
            <v>2782375</v>
          </cell>
          <cell r="O108">
            <v>21463.75</v>
          </cell>
          <cell r="P108">
            <v>42927.5</v>
          </cell>
          <cell r="Q108">
            <v>21463.75</v>
          </cell>
        </row>
        <row r="109">
          <cell r="B109" t="str">
            <v>SAROHA SILITONGA</v>
          </cell>
          <cell r="C109" t="str">
            <v>AWAK I</v>
          </cell>
          <cell r="D109">
            <v>20</v>
          </cell>
          <cell r="E109">
            <v>1686375</v>
          </cell>
          <cell r="F109">
            <v>460000</v>
          </cell>
          <cell r="G109">
            <v>2146375</v>
          </cell>
          <cell r="H109">
            <v>0</v>
          </cell>
          <cell r="I109">
            <v>12000</v>
          </cell>
          <cell r="J109">
            <v>0</v>
          </cell>
          <cell r="K109">
            <v>360000</v>
          </cell>
          <cell r="L109">
            <v>0</v>
          </cell>
          <cell r="M109">
            <v>600000</v>
          </cell>
          <cell r="N109">
            <v>2746375</v>
          </cell>
          <cell r="O109">
            <v>21463.75</v>
          </cell>
          <cell r="P109">
            <v>42927.5</v>
          </cell>
          <cell r="Q109">
            <v>21463.75</v>
          </cell>
        </row>
        <row r="110">
          <cell r="B110" t="str">
            <v>SATIMAN</v>
          </cell>
          <cell r="C110" t="str">
            <v>AWAK I</v>
          </cell>
          <cell r="D110">
            <v>22</v>
          </cell>
          <cell r="E110">
            <v>1686375</v>
          </cell>
          <cell r="F110">
            <v>460000</v>
          </cell>
          <cell r="G110">
            <v>2146375</v>
          </cell>
          <cell r="H110">
            <v>0</v>
          </cell>
          <cell r="I110">
            <v>12000</v>
          </cell>
          <cell r="J110">
            <v>0</v>
          </cell>
          <cell r="K110">
            <v>360000</v>
          </cell>
          <cell r="L110">
            <v>0</v>
          </cell>
          <cell r="M110">
            <v>624000</v>
          </cell>
          <cell r="N110">
            <v>2770375</v>
          </cell>
          <cell r="O110">
            <v>21463.75</v>
          </cell>
          <cell r="P110">
            <v>42927.5</v>
          </cell>
          <cell r="Q110">
            <v>21463.75</v>
          </cell>
        </row>
        <row r="111">
          <cell r="B111" t="str">
            <v>SOFIAN NELDI</v>
          </cell>
          <cell r="C111" t="str">
            <v>AWAK I</v>
          </cell>
          <cell r="D111">
            <v>22</v>
          </cell>
          <cell r="E111">
            <v>1686375</v>
          </cell>
          <cell r="F111">
            <v>460000</v>
          </cell>
          <cell r="G111">
            <v>2146375</v>
          </cell>
          <cell r="H111">
            <v>0</v>
          </cell>
          <cell r="I111">
            <v>12000</v>
          </cell>
          <cell r="J111">
            <v>0</v>
          </cell>
          <cell r="K111">
            <v>360000</v>
          </cell>
          <cell r="L111">
            <v>0</v>
          </cell>
          <cell r="M111">
            <v>624000</v>
          </cell>
          <cell r="N111">
            <v>2770375</v>
          </cell>
          <cell r="O111">
            <v>21463.75</v>
          </cell>
          <cell r="P111">
            <v>42927.5</v>
          </cell>
          <cell r="Q111">
            <v>21463.75</v>
          </cell>
        </row>
        <row r="112">
          <cell r="B112" t="str">
            <v>SUGIONO</v>
          </cell>
          <cell r="C112" t="str">
            <v>AWAK I</v>
          </cell>
          <cell r="D112">
            <v>24</v>
          </cell>
          <cell r="E112">
            <v>1686375</v>
          </cell>
          <cell r="F112">
            <v>460000</v>
          </cell>
          <cell r="G112">
            <v>2146375</v>
          </cell>
          <cell r="H112">
            <v>0</v>
          </cell>
          <cell r="I112">
            <v>12000</v>
          </cell>
          <cell r="J112">
            <v>0</v>
          </cell>
          <cell r="K112">
            <v>360000</v>
          </cell>
          <cell r="L112">
            <v>0</v>
          </cell>
          <cell r="M112">
            <v>648000</v>
          </cell>
          <cell r="N112">
            <v>2794375</v>
          </cell>
          <cell r="O112">
            <v>21463.75</v>
          </cell>
          <cell r="P112">
            <v>42927.5</v>
          </cell>
          <cell r="Q112">
            <v>21463.75</v>
          </cell>
        </row>
        <row r="113">
          <cell r="B113" t="str">
            <v>SUHARNO</v>
          </cell>
          <cell r="C113" t="str">
            <v>AWAK I</v>
          </cell>
          <cell r="D113">
            <v>24</v>
          </cell>
          <cell r="E113">
            <v>1686375</v>
          </cell>
          <cell r="F113">
            <v>460000</v>
          </cell>
          <cell r="G113">
            <v>2146375</v>
          </cell>
          <cell r="H113">
            <v>0</v>
          </cell>
          <cell r="I113">
            <v>12000</v>
          </cell>
          <cell r="J113">
            <v>0</v>
          </cell>
          <cell r="K113">
            <v>360000</v>
          </cell>
          <cell r="L113">
            <v>0</v>
          </cell>
          <cell r="M113">
            <v>648000</v>
          </cell>
          <cell r="N113">
            <v>2794375</v>
          </cell>
          <cell r="O113">
            <v>21463.75</v>
          </cell>
          <cell r="P113">
            <v>42927.5</v>
          </cell>
          <cell r="Q113">
            <v>21463.75</v>
          </cell>
        </row>
        <row r="114">
          <cell r="B114" t="str">
            <v>SUSANTO</v>
          </cell>
          <cell r="C114" t="str">
            <v>AWAK I</v>
          </cell>
          <cell r="D114">
            <v>22</v>
          </cell>
          <cell r="E114">
            <v>1686375</v>
          </cell>
          <cell r="F114">
            <v>460000</v>
          </cell>
          <cell r="G114">
            <v>2146375</v>
          </cell>
          <cell r="H114">
            <v>0</v>
          </cell>
          <cell r="I114">
            <v>12000</v>
          </cell>
          <cell r="J114">
            <v>0</v>
          </cell>
          <cell r="K114">
            <v>360000</v>
          </cell>
          <cell r="L114">
            <v>0</v>
          </cell>
          <cell r="M114">
            <v>624000</v>
          </cell>
          <cell r="N114">
            <v>2770375</v>
          </cell>
          <cell r="O114">
            <v>21463.75</v>
          </cell>
          <cell r="P114">
            <v>42927.5</v>
          </cell>
          <cell r="Q114">
            <v>21463.75</v>
          </cell>
        </row>
        <row r="115">
          <cell r="B115" t="str">
            <v>SYAFRIANTO</v>
          </cell>
          <cell r="C115" t="str">
            <v>AWAK I</v>
          </cell>
          <cell r="D115">
            <v>24</v>
          </cell>
          <cell r="E115">
            <v>1686375</v>
          </cell>
          <cell r="F115">
            <v>460000</v>
          </cell>
          <cell r="G115">
            <v>2146375</v>
          </cell>
          <cell r="H115">
            <v>0</v>
          </cell>
          <cell r="I115">
            <v>12000</v>
          </cell>
          <cell r="J115">
            <v>0</v>
          </cell>
          <cell r="K115">
            <v>360000</v>
          </cell>
          <cell r="L115">
            <v>0</v>
          </cell>
          <cell r="M115">
            <v>648000</v>
          </cell>
          <cell r="N115">
            <v>2794375</v>
          </cell>
          <cell r="O115">
            <v>21463.75</v>
          </cell>
          <cell r="P115">
            <v>42927.5</v>
          </cell>
          <cell r="Q115">
            <v>21463.75</v>
          </cell>
        </row>
        <row r="116">
          <cell r="B116" t="str">
            <v>SYAFRIL</v>
          </cell>
          <cell r="C116" t="str">
            <v>AWAK I</v>
          </cell>
          <cell r="D116">
            <v>23</v>
          </cell>
          <cell r="E116">
            <v>1686375</v>
          </cell>
          <cell r="F116">
            <v>460000</v>
          </cell>
          <cell r="G116">
            <v>2146375</v>
          </cell>
          <cell r="H116">
            <v>0</v>
          </cell>
          <cell r="I116">
            <v>12000</v>
          </cell>
          <cell r="J116">
            <v>0</v>
          </cell>
          <cell r="K116">
            <v>360000</v>
          </cell>
          <cell r="L116">
            <v>0</v>
          </cell>
          <cell r="M116">
            <v>636000</v>
          </cell>
          <cell r="N116">
            <v>2782375</v>
          </cell>
          <cell r="O116">
            <v>21463.75</v>
          </cell>
          <cell r="P116">
            <v>42927.5</v>
          </cell>
          <cell r="Q116">
            <v>21463.75</v>
          </cell>
        </row>
        <row r="117">
          <cell r="B117" t="str">
            <v>SYUKRI EFENDI</v>
          </cell>
          <cell r="C117" t="str">
            <v>AWAK I</v>
          </cell>
          <cell r="D117">
            <v>24</v>
          </cell>
          <cell r="E117">
            <v>1686375</v>
          </cell>
          <cell r="F117">
            <v>460000</v>
          </cell>
          <cell r="G117">
            <v>2146375</v>
          </cell>
          <cell r="H117">
            <v>0</v>
          </cell>
          <cell r="I117">
            <v>12000</v>
          </cell>
          <cell r="J117">
            <v>0</v>
          </cell>
          <cell r="K117">
            <v>360000</v>
          </cell>
          <cell r="L117">
            <v>0</v>
          </cell>
          <cell r="M117">
            <v>648000</v>
          </cell>
          <cell r="N117">
            <v>2794375</v>
          </cell>
          <cell r="O117">
            <v>21463.75</v>
          </cell>
          <cell r="P117">
            <v>42927.5</v>
          </cell>
          <cell r="Q117">
            <v>21463.75</v>
          </cell>
        </row>
        <row r="118">
          <cell r="B118" t="str">
            <v>TARMIZI</v>
          </cell>
          <cell r="C118" t="str">
            <v>AWAK I</v>
          </cell>
          <cell r="D118">
            <v>23</v>
          </cell>
          <cell r="E118">
            <v>1686375</v>
          </cell>
          <cell r="F118">
            <v>460000</v>
          </cell>
          <cell r="G118">
            <v>2146375</v>
          </cell>
          <cell r="H118">
            <v>0</v>
          </cell>
          <cell r="I118">
            <v>12000</v>
          </cell>
          <cell r="J118">
            <v>0</v>
          </cell>
          <cell r="K118">
            <v>360000</v>
          </cell>
          <cell r="L118">
            <v>0</v>
          </cell>
          <cell r="M118">
            <v>636000</v>
          </cell>
          <cell r="N118">
            <v>2782375</v>
          </cell>
          <cell r="O118">
            <v>21463.75</v>
          </cell>
          <cell r="P118">
            <v>42927.5</v>
          </cell>
          <cell r="Q118">
            <v>21463.75</v>
          </cell>
        </row>
        <row r="119">
          <cell r="B119" t="str">
            <v>USDIMAR JONI</v>
          </cell>
          <cell r="C119" t="str">
            <v>AWAK I</v>
          </cell>
          <cell r="D119">
            <v>23</v>
          </cell>
          <cell r="E119">
            <v>1686375</v>
          </cell>
          <cell r="F119">
            <v>460000</v>
          </cell>
          <cell r="G119">
            <v>2146375</v>
          </cell>
          <cell r="H119">
            <v>0</v>
          </cell>
          <cell r="I119">
            <v>12000</v>
          </cell>
          <cell r="J119">
            <v>0</v>
          </cell>
          <cell r="K119">
            <v>360000</v>
          </cell>
          <cell r="L119">
            <v>0</v>
          </cell>
          <cell r="M119">
            <v>636000</v>
          </cell>
          <cell r="N119">
            <v>2782375</v>
          </cell>
          <cell r="O119">
            <v>21463.75</v>
          </cell>
          <cell r="P119">
            <v>42927.5</v>
          </cell>
          <cell r="Q119">
            <v>21463.75</v>
          </cell>
        </row>
        <row r="120">
          <cell r="B120" t="str">
            <v>USRIZAL</v>
          </cell>
          <cell r="C120" t="str">
            <v>AWAK I</v>
          </cell>
          <cell r="D120">
            <v>22</v>
          </cell>
          <cell r="E120">
            <v>1686375</v>
          </cell>
          <cell r="F120">
            <v>460000</v>
          </cell>
          <cell r="G120">
            <v>2146375</v>
          </cell>
          <cell r="H120">
            <v>0</v>
          </cell>
          <cell r="I120">
            <v>12000</v>
          </cell>
          <cell r="J120">
            <v>0</v>
          </cell>
          <cell r="K120">
            <v>360000</v>
          </cell>
          <cell r="L120">
            <v>0</v>
          </cell>
          <cell r="M120">
            <v>624000</v>
          </cell>
          <cell r="N120">
            <v>2770375</v>
          </cell>
          <cell r="O120">
            <v>21463.75</v>
          </cell>
          <cell r="P120">
            <v>42927.5</v>
          </cell>
          <cell r="Q120">
            <v>21463.75</v>
          </cell>
        </row>
        <row r="121">
          <cell r="B121" t="str">
            <v>WAHIDI</v>
          </cell>
          <cell r="C121" t="str">
            <v>AWAK I</v>
          </cell>
          <cell r="D121">
            <v>23</v>
          </cell>
          <cell r="E121">
            <v>1686375</v>
          </cell>
          <cell r="F121">
            <v>460000</v>
          </cell>
          <cell r="G121">
            <v>2146375</v>
          </cell>
          <cell r="H121">
            <v>0</v>
          </cell>
          <cell r="I121">
            <v>12000</v>
          </cell>
          <cell r="J121">
            <v>0</v>
          </cell>
          <cell r="K121">
            <v>360000</v>
          </cell>
          <cell r="L121">
            <v>0</v>
          </cell>
          <cell r="M121">
            <v>636000</v>
          </cell>
          <cell r="N121">
            <v>2782375</v>
          </cell>
          <cell r="O121">
            <v>21463.75</v>
          </cell>
          <cell r="P121">
            <v>42927.5</v>
          </cell>
          <cell r="Q121">
            <v>21463.75</v>
          </cell>
        </row>
        <row r="122">
          <cell r="B122" t="str">
            <v>WILSON MARULITUA</v>
          </cell>
          <cell r="C122" t="str">
            <v>AWAK I</v>
          </cell>
          <cell r="D122">
            <v>23</v>
          </cell>
          <cell r="E122">
            <v>1686375</v>
          </cell>
          <cell r="F122">
            <v>460000</v>
          </cell>
          <cell r="G122">
            <v>2146375</v>
          </cell>
          <cell r="H122">
            <v>0</v>
          </cell>
          <cell r="I122">
            <v>12000</v>
          </cell>
          <cell r="J122">
            <v>0</v>
          </cell>
          <cell r="K122">
            <v>360000</v>
          </cell>
          <cell r="L122">
            <v>0</v>
          </cell>
          <cell r="M122">
            <v>636000</v>
          </cell>
          <cell r="N122">
            <v>2782375</v>
          </cell>
          <cell r="O122">
            <v>21463.75</v>
          </cell>
          <cell r="P122">
            <v>42927.5</v>
          </cell>
          <cell r="Q122">
            <v>21463.75</v>
          </cell>
        </row>
        <row r="123">
          <cell r="B123" t="str">
            <v>YASRIL</v>
          </cell>
          <cell r="C123" t="str">
            <v>AWAK I</v>
          </cell>
          <cell r="D123">
            <v>23</v>
          </cell>
          <cell r="E123">
            <v>1686375</v>
          </cell>
          <cell r="F123">
            <v>460000</v>
          </cell>
          <cell r="G123">
            <v>2146375</v>
          </cell>
          <cell r="H123">
            <v>0</v>
          </cell>
          <cell r="I123">
            <v>12000</v>
          </cell>
          <cell r="J123">
            <v>0</v>
          </cell>
          <cell r="K123">
            <v>360000</v>
          </cell>
          <cell r="L123">
            <v>0</v>
          </cell>
          <cell r="M123">
            <v>636000</v>
          </cell>
          <cell r="N123">
            <v>2782375</v>
          </cell>
          <cell r="O123">
            <v>21463.75</v>
          </cell>
          <cell r="P123">
            <v>42927.5</v>
          </cell>
          <cell r="Q123">
            <v>21463.75</v>
          </cell>
        </row>
        <row r="124">
          <cell r="B124" t="str">
            <v>YENDI RISWANDI</v>
          </cell>
          <cell r="C124" t="str">
            <v>AWAK I</v>
          </cell>
          <cell r="D124">
            <v>24</v>
          </cell>
          <cell r="E124">
            <v>1686375</v>
          </cell>
          <cell r="F124">
            <v>460000</v>
          </cell>
          <cell r="G124">
            <v>2146375</v>
          </cell>
          <cell r="H124">
            <v>0</v>
          </cell>
          <cell r="I124">
            <v>12000</v>
          </cell>
          <cell r="J124">
            <v>0</v>
          </cell>
          <cell r="K124">
            <v>360000</v>
          </cell>
          <cell r="L124">
            <v>0</v>
          </cell>
          <cell r="M124">
            <v>648000</v>
          </cell>
          <cell r="N124">
            <v>2794375</v>
          </cell>
          <cell r="O124">
            <v>21463.75</v>
          </cell>
          <cell r="P124">
            <v>42927.5</v>
          </cell>
          <cell r="Q124">
            <v>21463.75</v>
          </cell>
        </row>
        <row r="125">
          <cell r="B125" t="str">
            <v>YORA PUTRA</v>
          </cell>
          <cell r="C125" t="str">
            <v>AWAK I</v>
          </cell>
          <cell r="D125">
            <v>21</v>
          </cell>
          <cell r="E125">
            <v>1686375</v>
          </cell>
          <cell r="F125">
            <v>460000</v>
          </cell>
          <cell r="G125">
            <v>2146375</v>
          </cell>
          <cell r="H125">
            <v>0</v>
          </cell>
          <cell r="I125">
            <v>12000</v>
          </cell>
          <cell r="J125">
            <v>0</v>
          </cell>
          <cell r="K125">
            <v>360000</v>
          </cell>
          <cell r="L125">
            <v>0</v>
          </cell>
          <cell r="M125">
            <v>612000</v>
          </cell>
          <cell r="N125">
            <v>2758375</v>
          </cell>
          <cell r="O125">
            <v>21463.75</v>
          </cell>
          <cell r="P125">
            <v>42927.5</v>
          </cell>
          <cell r="Q125">
            <v>21463.75</v>
          </cell>
        </row>
        <row r="126">
          <cell r="B126" t="str">
            <v>YULI SARMAN</v>
          </cell>
          <cell r="C126" t="str">
            <v>AWAK I</v>
          </cell>
          <cell r="D126">
            <v>24</v>
          </cell>
          <cell r="E126">
            <v>1686375</v>
          </cell>
          <cell r="F126">
            <v>460000</v>
          </cell>
          <cell r="G126">
            <v>2146375</v>
          </cell>
          <cell r="H126">
            <v>0</v>
          </cell>
          <cell r="I126">
            <v>12000</v>
          </cell>
          <cell r="J126">
            <v>0</v>
          </cell>
          <cell r="K126">
            <v>360000</v>
          </cell>
          <cell r="L126">
            <v>0</v>
          </cell>
          <cell r="M126">
            <v>648000</v>
          </cell>
          <cell r="N126">
            <v>2794375</v>
          </cell>
          <cell r="O126">
            <v>21463.75</v>
          </cell>
          <cell r="P126">
            <v>42927.5</v>
          </cell>
          <cell r="Q126">
            <v>21463.75</v>
          </cell>
        </row>
        <row r="127">
          <cell r="B127" t="str">
            <v>ZAHER</v>
          </cell>
          <cell r="C127" t="str">
            <v>AWAK I</v>
          </cell>
          <cell r="D127">
            <v>24</v>
          </cell>
          <cell r="E127">
            <v>1686375</v>
          </cell>
          <cell r="F127">
            <v>460000</v>
          </cell>
          <cell r="G127">
            <v>2146375</v>
          </cell>
          <cell r="H127">
            <v>0</v>
          </cell>
          <cell r="I127">
            <v>12000</v>
          </cell>
          <cell r="J127">
            <v>0</v>
          </cell>
          <cell r="K127">
            <v>360000</v>
          </cell>
          <cell r="L127">
            <v>0</v>
          </cell>
          <cell r="M127">
            <v>648000</v>
          </cell>
          <cell r="N127">
            <v>2794375</v>
          </cell>
          <cell r="O127">
            <v>21463.75</v>
          </cell>
          <cell r="P127">
            <v>42927.5</v>
          </cell>
          <cell r="Q127">
            <v>21463.75</v>
          </cell>
        </row>
        <row r="128">
          <cell r="B128" t="str">
            <v>ZULFAHMI</v>
          </cell>
          <cell r="C128" t="str">
            <v>AWAK I</v>
          </cell>
          <cell r="D128">
            <v>23</v>
          </cell>
          <cell r="E128">
            <v>1686375</v>
          </cell>
          <cell r="F128">
            <v>460000</v>
          </cell>
          <cell r="G128">
            <v>2146375</v>
          </cell>
          <cell r="H128">
            <v>0</v>
          </cell>
          <cell r="I128">
            <v>12000</v>
          </cell>
          <cell r="J128">
            <v>0</v>
          </cell>
          <cell r="K128">
            <v>360000</v>
          </cell>
          <cell r="L128">
            <v>0</v>
          </cell>
          <cell r="M128">
            <v>636000</v>
          </cell>
          <cell r="N128">
            <v>2782375</v>
          </cell>
          <cell r="O128">
            <v>21463.75</v>
          </cell>
          <cell r="P128">
            <v>42927.5</v>
          </cell>
          <cell r="Q128">
            <v>21463.75</v>
          </cell>
        </row>
        <row r="129">
          <cell r="B129" t="str">
            <v>ZULFITRI</v>
          </cell>
          <cell r="C129" t="str">
            <v>AWAK I</v>
          </cell>
          <cell r="D129">
            <v>23</v>
          </cell>
          <cell r="E129">
            <v>1686375</v>
          </cell>
          <cell r="F129">
            <v>460000</v>
          </cell>
          <cell r="G129">
            <v>2146375</v>
          </cell>
          <cell r="H129">
            <v>0</v>
          </cell>
          <cell r="I129">
            <v>12000</v>
          </cell>
          <cell r="J129">
            <v>0</v>
          </cell>
          <cell r="K129">
            <v>360000</v>
          </cell>
          <cell r="L129">
            <v>0</v>
          </cell>
          <cell r="M129">
            <v>636000</v>
          </cell>
          <cell r="N129">
            <v>2782375</v>
          </cell>
          <cell r="O129">
            <v>21463.75</v>
          </cell>
          <cell r="P129">
            <v>42927.5</v>
          </cell>
          <cell r="Q129">
            <v>21463.75</v>
          </cell>
        </row>
        <row r="137">
          <cell r="B137" t="str">
            <v xml:space="preserve">ABDAL NUR </v>
          </cell>
          <cell r="C137" t="str">
            <v>AWAK II</v>
          </cell>
          <cell r="D137">
            <v>21</v>
          </cell>
          <cell r="E137">
            <v>1686375</v>
          </cell>
          <cell r="F137">
            <v>460000</v>
          </cell>
          <cell r="G137">
            <v>2146375</v>
          </cell>
          <cell r="H137">
            <v>0</v>
          </cell>
          <cell r="I137">
            <v>5000</v>
          </cell>
          <cell r="J137">
            <v>0</v>
          </cell>
          <cell r="K137">
            <v>0</v>
          </cell>
          <cell r="L137">
            <v>0</v>
          </cell>
          <cell r="M137">
            <v>105000</v>
          </cell>
          <cell r="N137">
            <v>2251375</v>
          </cell>
          <cell r="O137">
            <v>21463.75</v>
          </cell>
          <cell r="P137">
            <v>42927.5</v>
          </cell>
          <cell r="Q137">
            <v>21463.75</v>
          </cell>
        </row>
        <row r="138">
          <cell r="B138" t="str">
            <v>ABDUL ROHIM</v>
          </cell>
          <cell r="C138" t="str">
            <v>AWAK II</v>
          </cell>
          <cell r="D138">
            <v>23</v>
          </cell>
          <cell r="E138">
            <v>1686375</v>
          </cell>
          <cell r="F138">
            <v>460000</v>
          </cell>
          <cell r="G138">
            <v>2146375</v>
          </cell>
          <cell r="H138">
            <v>0</v>
          </cell>
          <cell r="I138">
            <v>5000</v>
          </cell>
          <cell r="J138">
            <v>0</v>
          </cell>
          <cell r="K138">
            <v>0</v>
          </cell>
          <cell r="L138">
            <v>0</v>
          </cell>
          <cell r="M138">
            <v>115000</v>
          </cell>
          <cell r="N138">
            <v>2261375</v>
          </cell>
          <cell r="O138">
            <v>21463.75</v>
          </cell>
          <cell r="P138">
            <v>42927.5</v>
          </cell>
          <cell r="Q138">
            <v>21463.75</v>
          </cell>
        </row>
        <row r="139">
          <cell r="B139" t="str">
            <v>ADE CHANDRA POHAN</v>
          </cell>
          <cell r="C139" t="str">
            <v>Awak II</v>
          </cell>
          <cell r="D139">
            <v>24</v>
          </cell>
          <cell r="E139">
            <v>1686375</v>
          </cell>
          <cell r="F139">
            <v>460000</v>
          </cell>
          <cell r="G139">
            <v>2146375</v>
          </cell>
          <cell r="H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2146375</v>
          </cell>
          <cell r="O139">
            <v>21463.75</v>
          </cell>
          <cell r="P139">
            <v>42927.5</v>
          </cell>
          <cell r="Q139">
            <v>21463.75</v>
          </cell>
        </row>
        <row r="140">
          <cell r="B140" t="str">
            <v>ADE GUSNALDI SEPTIAWAN</v>
          </cell>
          <cell r="C140" t="str">
            <v>AWAK II</v>
          </cell>
          <cell r="D140">
            <v>23</v>
          </cell>
          <cell r="E140">
            <v>1686375</v>
          </cell>
          <cell r="F140">
            <v>460000</v>
          </cell>
          <cell r="G140">
            <v>2146375</v>
          </cell>
          <cell r="H140">
            <v>0</v>
          </cell>
          <cell r="I140">
            <v>5000</v>
          </cell>
          <cell r="J140">
            <v>0</v>
          </cell>
          <cell r="K140">
            <v>0</v>
          </cell>
          <cell r="L140">
            <v>0</v>
          </cell>
          <cell r="M140">
            <v>115000</v>
          </cell>
          <cell r="N140">
            <v>2261375</v>
          </cell>
          <cell r="O140">
            <v>21463.75</v>
          </cell>
          <cell r="P140">
            <v>42927.5</v>
          </cell>
          <cell r="Q140">
            <v>21463.75</v>
          </cell>
        </row>
        <row r="141">
          <cell r="B141" t="str">
            <v xml:space="preserve">AFRI FEMI ANDESMI </v>
          </cell>
          <cell r="C141" t="str">
            <v>AWAK II</v>
          </cell>
          <cell r="D141">
            <v>24</v>
          </cell>
          <cell r="E141">
            <v>1686375</v>
          </cell>
          <cell r="F141">
            <v>460000</v>
          </cell>
          <cell r="G141">
            <v>2146375</v>
          </cell>
          <cell r="H141">
            <v>0</v>
          </cell>
          <cell r="I141">
            <v>5000</v>
          </cell>
          <cell r="J141">
            <v>0</v>
          </cell>
          <cell r="K141">
            <v>0</v>
          </cell>
          <cell r="L141">
            <v>0</v>
          </cell>
          <cell r="M141">
            <v>120000</v>
          </cell>
          <cell r="N141">
            <v>2266375</v>
          </cell>
          <cell r="O141">
            <v>21463.75</v>
          </cell>
          <cell r="P141">
            <v>42927.5</v>
          </cell>
          <cell r="Q141">
            <v>21463.75</v>
          </cell>
        </row>
        <row r="142">
          <cell r="B142" t="str">
            <v>AGUSTAR NASUTION</v>
          </cell>
          <cell r="C142" t="str">
            <v>AWAK II</v>
          </cell>
          <cell r="D142">
            <v>23</v>
          </cell>
          <cell r="E142">
            <v>1686375</v>
          </cell>
          <cell r="F142">
            <v>460000</v>
          </cell>
          <cell r="G142">
            <v>2146375</v>
          </cell>
          <cell r="H142">
            <v>0</v>
          </cell>
          <cell r="I142">
            <v>5000</v>
          </cell>
          <cell r="J142">
            <v>0</v>
          </cell>
          <cell r="K142">
            <v>0</v>
          </cell>
          <cell r="L142">
            <v>0</v>
          </cell>
          <cell r="M142">
            <v>115000</v>
          </cell>
          <cell r="N142">
            <v>2261375</v>
          </cell>
          <cell r="O142">
            <v>21463.75</v>
          </cell>
          <cell r="P142">
            <v>42927.5</v>
          </cell>
          <cell r="Q142">
            <v>21463.75</v>
          </cell>
        </row>
        <row r="143">
          <cell r="B143" t="str">
            <v>AHMAD FAUZI</v>
          </cell>
          <cell r="C143" t="str">
            <v>AWAK II</v>
          </cell>
          <cell r="D143">
            <v>23</v>
          </cell>
          <cell r="E143">
            <v>1686375</v>
          </cell>
          <cell r="F143">
            <v>460000</v>
          </cell>
          <cell r="G143">
            <v>2146375</v>
          </cell>
          <cell r="H143">
            <v>0</v>
          </cell>
          <cell r="I143">
            <v>5000</v>
          </cell>
          <cell r="J143">
            <v>0</v>
          </cell>
          <cell r="K143">
            <v>0</v>
          </cell>
          <cell r="L143">
            <v>0</v>
          </cell>
          <cell r="M143">
            <v>115000</v>
          </cell>
          <cell r="N143">
            <v>2261375</v>
          </cell>
          <cell r="O143">
            <v>21463.75</v>
          </cell>
          <cell r="P143">
            <v>42927.5</v>
          </cell>
          <cell r="Q143">
            <v>21463.75</v>
          </cell>
        </row>
        <row r="144">
          <cell r="B144" t="str">
            <v>AL HADI</v>
          </cell>
          <cell r="C144" t="str">
            <v>AWAK II</v>
          </cell>
          <cell r="D144">
            <v>24</v>
          </cell>
          <cell r="E144">
            <v>1686375</v>
          </cell>
          <cell r="F144">
            <v>460000</v>
          </cell>
          <cell r="G144">
            <v>2146375</v>
          </cell>
          <cell r="H144">
            <v>0</v>
          </cell>
          <cell r="I144">
            <v>5000</v>
          </cell>
          <cell r="J144">
            <v>0</v>
          </cell>
          <cell r="K144">
            <v>0</v>
          </cell>
          <cell r="L144">
            <v>0</v>
          </cell>
          <cell r="M144">
            <v>120000</v>
          </cell>
          <cell r="N144">
            <v>2266375</v>
          </cell>
          <cell r="O144">
            <v>21463.75</v>
          </cell>
          <cell r="P144">
            <v>42927.5</v>
          </cell>
          <cell r="Q144">
            <v>21463.75</v>
          </cell>
        </row>
        <row r="145">
          <cell r="B145" t="str">
            <v>ALEK SANDRA</v>
          </cell>
          <cell r="C145" t="str">
            <v>AWAK II</v>
          </cell>
          <cell r="D145">
            <v>23</v>
          </cell>
          <cell r="E145">
            <v>1686375</v>
          </cell>
          <cell r="F145">
            <v>460000</v>
          </cell>
          <cell r="G145">
            <v>2146375</v>
          </cell>
          <cell r="H145">
            <v>0</v>
          </cell>
          <cell r="I145">
            <v>5000</v>
          </cell>
          <cell r="J145">
            <v>0</v>
          </cell>
          <cell r="K145">
            <v>0</v>
          </cell>
          <cell r="L145">
            <v>0</v>
          </cell>
          <cell r="M145">
            <v>115000</v>
          </cell>
          <cell r="N145">
            <v>2261375</v>
          </cell>
          <cell r="O145">
            <v>21463.75</v>
          </cell>
          <cell r="P145">
            <v>42927.5</v>
          </cell>
          <cell r="Q145">
            <v>21463.75</v>
          </cell>
        </row>
        <row r="146">
          <cell r="B146" t="str">
            <v>ALEX CHANDRA</v>
          </cell>
          <cell r="C146" t="str">
            <v>AWAK II</v>
          </cell>
          <cell r="D146">
            <v>21</v>
          </cell>
          <cell r="E146">
            <v>1686375</v>
          </cell>
          <cell r="F146">
            <v>460000</v>
          </cell>
          <cell r="G146">
            <v>2146375</v>
          </cell>
          <cell r="H146">
            <v>0</v>
          </cell>
          <cell r="I146">
            <v>5000</v>
          </cell>
          <cell r="J146">
            <v>0</v>
          </cell>
          <cell r="K146">
            <v>0</v>
          </cell>
          <cell r="L146">
            <v>0</v>
          </cell>
          <cell r="M146">
            <v>105000</v>
          </cell>
          <cell r="N146">
            <v>2251375</v>
          </cell>
          <cell r="O146">
            <v>21463.75</v>
          </cell>
          <cell r="P146">
            <v>42927.5</v>
          </cell>
          <cell r="Q146">
            <v>21463.75</v>
          </cell>
        </row>
        <row r="147">
          <cell r="B147" t="str">
            <v>ALEX CHANDRA  (baru)</v>
          </cell>
          <cell r="C147" t="str">
            <v>AWAK II</v>
          </cell>
          <cell r="D147">
            <v>24</v>
          </cell>
          <cell r="E147">
            <v>1686375</v>
          </cell>
          <cell r="F147">
            <v>460000</v>
          </cell>
          <cell r="G147">
            <v>2146375</v>
          </cell>
          <cell r="H147">
            <v>0</v>
          </cell>
          <cell r="I147">
            <v>5000</v>
          </cell>
          <cell r="J147">
            <v>0</v>
          </cell>
          <cell r="K147">
            <v>0</v>
          </cell>
          <cell r="L147">
            <v>0</v>
          </cell>
          <cell r="M147">
            <v>120000</v>
          </cell>
          <cell r="N147">
            <v>2266375</v>
          </cell>
          <cell r="O147">
            <v>21463.75</v>
          </cell>
          <cell r="P147">
            <v>42927.5</v>
          </cell>
          <cell r="Q147">
            <v>21463.75</v>
          </cell>
        </row>
        <row r="148">
          <cell r="B148" t="str">
            <v>ALFI DARLY</v>
          </cell>
          <cell r="C148" t="str">
            <v>Awak II</v>
          </cell>
          <cell r="D148">
            <v>23</v>
          </cell>
          <cell r="E148">
            <v>1686375</v>
          </cell>
          <cell r="F148">
            <v>460000</v>
          </cell>
          <cell r="G148">
            <v>2146375</v>
          </cell>
          <cell r="H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2146375</v>
          </cell>
          <cell r="O148">
            <v>21463.75</v>
          </cell>
          <cell r="P148">
            <v>42927.5</v>
          </cell>
          <cell r="Q148">
            <v>21463.75</v>
          </cell>
        </row>
        <row r="149">
          <cell r="B149" t="str">
            <v>ALFIAN</v>
          </cell>
          <cell r="C149" t="str">
            <v>AWAK II</v>
          </cell>
          <cell r="D149">
            <v>23</v>
          </cell>
          <cell r="E149">
            <v>1686375</v>
          </cell>
          <cell r="F149">
            <v>460000</v>
          </cell>
          <cell r="G149">
            <v>2146375</v>
          </cell>
          <cell r="H149">
            <v>0</v>
          </cell>
          <cell r="I149">
            <v>5000</v>
          </cell>
          <cell r="J149">
            <v>0</v>
          </cell>
          <cell r="K149">
            <v>0</v>
          </cell>
          <cell r="L149">
            <v>0</v>
          </cell>
          <cell r="M149">
            <v>115000</v>
          </cell>
          <cell r="N149">
            <v>2261375</v>
          </cell>
          <cell r="O149">
            <v>21463.75</v>
          </cell>
          <cell r="P149">
            <v>42927.5</v>
          </cell>
          <cell r="Q149">
            <v>21463.75</v>
          </cell>
        </row>
        <row r="150">
          <cell r="B150" t="str">
            <v>ALI PUTRA</v>
          </cell>
          <cell r="C150" t="str">
            <v>AWAK II</v>
          </cell>
          <cell r="D150">
            <v>23</v>
          </cell>
          <cell r="E150">
            <v>1686375</v>
          </cell>
          <cell r="F150">
            <v>460000</v>
          </cell>
          <cell r="G150">
            <v>2146375</v>
          </cell>
          <cell r="H150">
            <v>0</v>
          </cell>
          <cell r="I150">
            <v>5000</v>
          </cell>
          <cell r="J150">
            <v>0</v>
          </cell>
          <cell r="K150">
            <v>0</v>
          </cell>
          <cell r="L150">
            <v>0</v>
          </cell>
          <cell r="M150">
            <v>115000</v>
          </cell>
          <cell r="N150">
            <v>2261375</v>
          </cell>
          <cell r="O150">
            <v>21463.75</v>
          </cell>
          <cell r="P150">
            <v>42927.5</v>
          </cell>
          <cell r="Q150">
            <v>21463.75</v>
          </cell>
        </row>
        <row r="151">
          <cell r="B151" t="str">
            <v>AMRIZAL ( ii )</v>
          </cell>
          <cell r="C151" t="str">
            <v>AWAK II</v>
          </cell>
          <cell r="D151">
            <v>21</v>
          </cell>
          <cell r="E151">
            <v>1686375</v>
          </cell>
          <cell r="F151">
            <v>460000</v>
          </cell>
          <cell r="G151">
            <v>2146375</v>
          </cell>
          <cell r="H151">
            <v>0</v>
          </cell>
          <cell r="I151">
            <v>5000</v>
          </cell>
          <cell r="J151">
            <v>0</v>
          </cell>
          <cell r="K151">
            <v>0</v>
          </cell>
          <cell r="L151">
            <v>0</v>
          </cell>
          <cell r="M151">
            <v>105000</v>
          </cell>
          <cell r="N151">
            <v>2251375</v>
          </cell>
          <cell r="O151">
            <v>21463.75</v>
          </cell>
          <cell r="P151">
            <v>42927.5</v>
          </cell>
          <cell r="Q151">
            <v>21463.75</v>
          </cell>
        </row>
        <row r="152">
          <cell r="B152" t="str">
            <v>ANDRE HENDRIA</v>
          </cell>
          <cell r="C152" t="str">
            <v>AWAK II</v>
          </cell>
          <cell r="D152">
            <v>24</v>
          </cell>
          <cell r="E152">
            <v>1686375</v>
          </cell>
          <cell r="F152">
            <v>460000</v>
          </cell>
          <cell r="G152">
            <v>2146375</v>
          </cell>
          <cell r="H152">
            <v>0</v>
          </cell>
          <cell r="I152">
            <v>5000</v>
          </cell>
          <cell r="J152">
            <v>0</v>
          </cell>
          <cell r="K152">
            <v>0</v>
          </cell>
          <cell r="L152">
            <v>0</v>
          </cell>
          <cell r="M152">
            <v>120000</v>
          </cell>
          <cell r="N152">
            <v>2266375</v>
          </cell>
          <cell r="O152">
            <v>21463.75</v>
          </cell>
          <cell r="P152">
            <v>42927.5</v>
          </cell>
          <cell r="Q152">
            <v>21463.75</v>
          </cell>
        </row>
        <row r="153">
          <cell r="B153" t="str">
            <v>ANDRIGA PUTRA</v>
          </cell>
          <cell r="C153" t="str">
            <v>AWAK II</v>
          </cell>
          <cell r="D153">
            <v>23</v>
          </cell>
          <cell r="E153">
            <v>1686375</v>
          </cell>
          <cell r="F153">
            <v>460000</v>
          </cell>
          <cell r="G153">
            <v>2146375</v>
          </cell>
          <cell r="H153">
            <v>0</v>
          </cell>
          <cell r="I153">
            <v>5000</v>
          </cell>
          <cell r="J153">
            <v>0</v>
          </cell>
          <cell r="K153">
            <v>0</v>
          </cell>
          <cell r="L153">
            <v>0</v>
          </cell>
          <cell r="M153">
            <v>115000</v>
          </cell>
          <cell r="N153">
            <v>2261375</v>
          </cell>
          <cell r="O153">
            <v>21463.75</v>
          </cell>
          <cell r="P153">
            <v>42927.5</v>
          </cell>
          <cell r="Q153">
            <v>21463.75</v>
          </cell>
        </row>
        <row r="154">
          <cell r="B154" t="str">
            <v xml:space="preserve">ARDIANSYAH </v>
          </cell>
          <cell r="C154" t="str">
            <v>AWAK II</v>
          </cell>
          <cell r="D154">
            <v>24</v>
          </cell>
          <cell r="E154">
            <v>1686375</v>
          </cell>
          <cell r="F154">
            <v>460000</v>
          </cell>
          <cell r="G154">
            <v>2146375</v>
          </cell>
          <cell r="H154">
            <v>0</v>
          </cell>
          <cell r="I154">
            <v>5000</v>
          </cell>
          <cell r="J154">
            <v>0</v>
          </cell>
          <cell r="K154">
            <v>0</v>
          </cell>
          <cell r="L154">
            <v>0</v>
          </cell>
          <cell r="M154">
            <v>120000</v>
          </cell>
          <cell r="N154">
            <v>2266375</v>
          </cell>
          <cell r="O154">
            <v>21463.75</v>
          </cell>
          <cell r="P154">
            <v>42927.5</v>
          </cell>
          <cell r="Q154">
            <v>21463.75</v>
          </cell>
        </row>
        <row r="155">
          <cell r="B155" t="str">
            <v xml:space="preserve">ARIE DARMAWAN </v>
          </cell>
          <cell r="C155" t="str">
            <v>AWAK II</v>
          </cell>
          <cell r="D155">
            <v>24</v>
          </cell>
          <cell r="E155">
            <v>1686375</v>
          </cell>
          <cell r="F155">
            <v>460000</v>
          </cell>
          <cell r="G155">
            <v>2146375</v>
          </cell>
          <cell r="H155">
            <v>0</v>
          </cell>
          <cell r="I155">
            <v>5000</v>
          </cell>
          <cell r="J155">
            <v>0</v>
          </cell>
          <cell r="K155">
            <v>0</v>
          </cell>
          <cell r="L155">
            <v>0</v>
          </cell>
          <cell r="M155">
            <v>120000</v>
          </cell>
          <cell r="N155">
            <v>2266375</v>
          </cell>
          <cell r="O155">
            <v>21463.75</v>
          </cell>
          <cell r="P155">
            <v>42927.5</v>
          </cell>
          <cell r="Q155">
            <v>21463.75</v>
          </cell>
        </row>
        <row r="156">
          <cell r="B156" t="str">
            <v>ASRUL CAN HIDAYAT</v>
          </cell>
          <cell r="C156" t="str">
            <v>AWAK II</v>
          </cell>
          <cell r="D156">
            <v>22</v>
          </cell>
          <cell r="E156">
            <v>1686375</v>
          </cell>
          <cell r="F156">
            <v>460000</v>
          </cell>
          <cell r="G156">
            <v>2146375</v>
          </cell>
          <cell r="H156">
            <v>0</v>
          </cell>
          <cell r="I156">
            <v>5000</v>
          </cell>
          <cell r="J156">
            <v>0</v>
          </cell>
          <cell r="K156">
            <v>0</v>
          </cell>
          <cell r="L156">
            <v>0</v>
          </cell>
          <cell r="M156">
            <v>110000</v>
          </cell>
          <cell r="N156">
            <v>2256375</v>
          </cell>
          <cell r="O156">
            <v>21463.75</v>
          </cell>
          <cell r="P156">
            <v>42927.5</v>
          </cell>
          <cell r="Q156">
            <v>21463.75</v>
          </cell>
        </row>
        <row r="157">
          <cell r="B157" t="str">
            <v>AZWAR ( ii )</v>
          </cell>
          <cell r="C157" t="str">
            <v>AWAK II</v>
          </cell>
          <cell r="D157">
            <v>23</v>
          </cell>
          <cell r="E157">
            <v>1686375</v>
          </cell>
          <cell r="F157">
            <v>460000</v>
          </cell>
          <cell r="G157">
            <v>2146375</v>
          </cell>
          <cell r="H157">
            <v>0</v>
          </cell>
          <cell r="I157">
            <v>5000</v>
          </cell>
          <cell r="J157">
            <v>0</v>
          </cell>
          <cell r="K157">
            <v>0</v>
          </cell>
          <cell r="L157">
            <v>0</v>
          </cell>
          <cell r="M157">
            <v>115000</v>
          </cell>
          <cell r="N157">
            <v>2261375</v>
          </cell>
          <cell r="O157">
            <v>21463.75</v>
          </cell>
          <cell r="P157">
            <v>42927.5</v>
          </cell>
          <cell r="Q157">
            <v>21463.75</v>
          </cell>
        </row>
        <row r="158">
          <cell r="B158" t="str">
            <v>BENI</v>
          </cell>
          <cell r="C158" t="str">
            <v>AWAK II</v>
          </cell>
          <cell r="D158">
            <v>24</v>
          </cell>
          <cell r="E158">
            <v>1686375</v>
          </cell>
          <cell r="F158">
            <v>460000</v>
          </cell>
          <cell r="G158">
            <v>2146375</v>
          </cell>
          <cell r="H158">
            <v>0</v>
          </cell>
          <cell r="I158">
            <v>5000</v>
          </cell>
          <cell r="J158">
            <v>0</v>
          </cell>
          <cell r="K158">
            <v>0</v>
          </cell>
          <cell r="L158">
            <v>0</v>
          </cell>
          <cell r="M158">
            <v>120000</v>
          </cell>
          <cell r="N158">
            <v>2266375</v>
          </cell>
          <cell r="O158">
            <v>21463.75</v>
          </cell>
          <cell r="P158">
            <v>42927.5</v>
          </cell>
          <cell r="Q158">
            <v>21463.75</v>
          </cell>
        </row>
        <row r="159">
          <cell r="B159" t="str">
            <v>BILIANI JULHAM</v>
          </cell>
          <cell r="C159" t="str">
            <v>AWAK II</v>
          </cell>
          <cell r="D159">
            <v>23</v>
          </cell>
          <cell r="E159">
            <v>1686375</v>
          </cell>
          <cell r="F159">
            <v>460000</v>
          </cell>
          <cell r="G159">
            <v>2146375</v>
          </cell>
          <cell r="H159">
            <v>0</v>
          </cell>
          <cell r="I159">
            <v>5000</v>
          </cell>
          <cell r="J159">
            <v>0</v>
          </cell>
          <cell r="K159">
            <v>0</v>
          </cell>
          <cell r="L159">
            <v>0</v>
          </cell>
          <cell r="M159">
            <v>115000</v>
          </cell>
          <cell r="N159">
            <v>2261375</v>
          </cell>
          <cell r="O159">
            <v>21463.75</v>
          </cell>
          <cell r="P159">
            <v>42927.5</v>
          </cell>
          <cell r="Q159">
            <v>21463.75</v>
          </cell>
        </row>
        <row r="160">
          <cell r="B160" t="str">
            <v>BOBY PERDANA PUTRA</v>
          </cell>
          <cell r="C160" t="str">
            <v>Awak II</v>
          </cell>
          <cell r="D160">
            <v>23</v>
          </cell>
          <cell r="E160">
            <v>1686375</v>
          </cell>
          <cell r="F160">
            <v>460000</v>
          </cell>
          <cell r="G160">
            <v>2146375</v>
          </cell>
          <cell r="H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2146375</v>
          </cell>
          <cell r="O160">
            <v>21463.75</v>
          </cell>
          <cell r="P160">
            <v>42927.5</v>
          </cell>
          <cell r="Q160">
            <v>21463.75</v>
          </cell>
        </row>
        <row r="161">
          <cell r="B161" t="str">
            <v>BURHANUDIN</v>
          </cell>
          <cell r="C161" t="str">
            <v>AWAK II</v>
          </cell>
          <cell r="D161">
            <v>22</v>
          </cell>
          <cell r="E161">
            <v>1686375</v>
          </cell>
          <cell r="F161">
            <v>460000</v>
          </cell>
          <cell r="G161">
            <v>2146375</v>
          </cell>
          <cell r="H161">
            <v>0</v>
          </cell>
          <cell r="I161">
            <v>5000</v>
          </cell>
          <cell r="J161">
            <v>0</v>
          </cell>
          <cell r="K161">
            <v>0</v>
          </cell>
          <cell r="L161">
            <v>0</v>
          </cell>
          <cell r="M161">
            <v>110000</v>
          </cell>
          <cell r="N161">
            <v>2256375</v>
          </cell>
          <cell r="O161">
            <v>21463.75</v>
          </cell>
          <cell r="P161">
            <v>42927.5</v>
          </cell>
          <cell r="Q161">
            <v>21463.75</v>
          </cell>
        </row>
        <row r="162">
          <cell r="B162" t="str">
            <v>DARWIN BUDIANTO</v>
          </cell>
          <cell r="C162" t="str">
            <v>Awak II</v>
          </cell>
          <cell r="D162">
            <v>25</v>
          </cell>
          <cell r="E162">
            <v>1686375</v>
          </cell>
          <cell r="F162">
            <v>460000</v>
          </cell>
          <cell r="G162">
            <v>2146375</v>
          </cell>
          <cell r="H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2146375</v>
          </cell>
          <cell r="O162">
            <v>21463.75</v>
          </cell>
          <cell r="P162">
            <v>42927.5</v>
          </cell>
          <cell r="Q162">
            <v>21463.75</v>
          </cell>
        </row>
        <row r="163">
          <cell r="B163" t="str">
            <v xml:space="preserve">DASRUL </v>
          </cell>
          <cell r="C163" t="str">
            <v>AWAK II</v>
          </cell>
          <cell r="D163">
            <v>22</v>
          </cell>
          <cell r="E163">
            <v>1686375</v>
          </cell>
          <cell r="F163">
            <v>460000</v>
          </cell>
          <cell r="G163">
            <v>2146375</v>
          </cell>
          <cell r="H163">
            <v>0</v>
          </cell>
          <cell r="I163">
            <v>5000</v>
          </cell>
          <cell r="J163">
            <v>0</v>
          </cell>
          <cell r="K163">
            <v>0</v>
          </cell>
          <cell r="L163">
            <v>0</v>
          </cell>
          <cell r="M163">
            <v>110000</v>
          </cell>
          <cell r="N163">
            <v>2256375</v>
          </cell>
          <cell r="O163">
            <v>21463.75</v>
          </cell>
          <cell r="P163">
            <v>42927.5</v>
          </cell>
          <cell r="Q163">
            <v>21463.75</v>
          </cell>
        </row>
        <row r="164">
          <cell r="B164" t="str">
            <v>DEBBY HARIANDA</v>
          </cell>
          <cell r="C164" t="str">
            <v>Awak II</v>
          </cell>
          <cell r="D164">
            <v>25</v>
          </cell>
          <cell r="E164">
            <v>1686375</v>
          </cell>
          <cell r="F164">
            <v>460000</v>
          </cell>
          <cell r="G164">
            <v>2146375</v>
          </cell>
          <cell r="H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2146375</v>
          </cell>
          <cell r="O164">
            <v>21463.75</v>
          </cell>
          <cell r="P164">
            <v>42927.5</v>
          </cell>
          <cell r="Q164">
            <v>21463.75</v>
          </cell>
        </row>
        <row r="165">
          <cell r="B165" t="str">
            <v>DEDI MARDIANSYAH</v>
          </cell>
          <cell r="C165" t="str">
            <v>AWAK II</v>
          </cell>
          <cell r="D165">
            <v>14</v>
          </cell>
          <cell r="E165">
            <v>1686375</v>
          </cell>
          <cell r="F165">
            <v>460000</v>
          </cell>
          <cell r="G165">
            <v>2146375</v>
          </cell>
          <cell r="H165">
            <v>0</v>
          </cell>
          <cell r="I165">
            <v>5000</v>
          </cell>
          <cell r="J165">
            <v>0</v>
          </cell>
          <cell r="K165">
            <v>0</v>
          </cell>
          <cell r="L165">
            <v>0</v>
          </cell>
          <cell r="M165">
            <v>70000</v>
          </cell>
          <cell r="N165">
            <v>2216375</v>
          </cell>
          <cell r="O165">
            <v>21463.75</v>
          </cell>
          <cell r="P165">
            <v>42927.5</v>
          </cell>
          <cell r="Q165">
            <v>21463.75</v>
          </cell>
        </row>
        <row r="166">
          <cell r="B166" t="str">
            <v>DELMERI ASPON</v>
          </cell>
          <cell r="C166" t="str">
            <v>AWAK II</v>
          </cell>
          <cell r="D166">
            <v>24</v>
          </cell>
          <cell r="E166">
            <v>1686375</v>
          </cell>
          <cell r="F166">
            <v>460000</v>
          </cell>
          <cell r="G166">
            <v>2146375</v>
          </cell>
          <cell r="H166">
            <v>0</v>
          </cell>
          <cell r="I166">
            <v>5000</v>
          </cell>
          <cell r="J166">
            <v>0</v>
          </cell>
          <cell r="K166">
            <v>0</v>
          </cell>
          <cell r="L166">
            <v>0</v>
          </cell>
          <cell r="M166">
            <v>120000</v>
          </cell>
          <cell r="N166">
            <v>2266375</v>
          </cell>
          <cell r="O166">
            <v>21463.75</v>
          </cell>
          <cell r="P166">
            <v>42927.5</v>
          </cell>
          <cell r="Q166">
            <v>21463.75</v>
          </cell>
        </row>
        <row r="167">
          <cell r="B167" t="str">
            <v xml:space="preserve">DINO PUTRA </v>
          </cell>
          <cell r="C167" t="str">
            <v>AWAK II</v>
          </cell>
          <cell r="D167">
            <v>24</v>
          </cell>
          <cell r="E167">
            <v>1686375</v>
          </cell>
          <cell r="F167">
            <v>460000</v>
          </cell>
          <cell r="G167">
            <v>2146375</v>
          </cell>
          <cell r="H167">
            <v>0</v>
          </cell>
          <cell r="I167">
            <v>5000</v>
          </cell>
          <cell r="J167">
            <v>0</v>
          </cell>
          <cell r="K167">
            <v>0</v>
          </cell>
          <cell r="L167">
            <v>0</v>
          </cell>
          <cell r="M167">
            <v>120000</v>
          </cell>
          <cell r="N167">
            <v>2266375</v>
          </cell>
          <cell r="O167">
            <v>21463.75</v>
          </cell>
          <cell r="P167">
            <v>42927.5</v>
          </cell>
          <cell r="Q167">
            <v>21463.75</v>
          </cell>
        </row>
        <row r="168">
          <cell r="B168" t="str">
            <v xml:space="preserve">DODI ARDIAN </v>
          </cell>
          <cell r="C168" t="str">
            <v>AWAK II</v>
          </cell>
          <cell r="D168">
            <v>25</v>
          </cell>
          <cell r="E168">
            <v>1686375</v>
          </cell>
          <cell r="F168">
            <v>460000</v>
          </cell>
          <cell r="G168">
            <v>2146375</v>
          </cell>
          <cell r="H168">
            <v>0</v>
          </cell>
          <cell r="I168">
            <v>5000</v>
          </cell>
          <cell r="J168">
            <v>0</v>
          </cell>
          <cell r="K168">
            <v>0</v>
          </cell>
          <cell r="L168">
            <v>0</v>
          </cell>
          <cell r="M168">
            <v>125000</v>
          </cell>
          <cell r="N168">
            <v>2271375</v>
          </cell>
          <cell r="O168">
            <v>21463.75</v>
          </cell>
          <cell r="P168">
            <v>42927.5</v>
          </cell>
          <cell r="Q168">
            <v>21463.75</v>
          </cell>
        </row>
        <row r="169">
          <cell r="B169" t="str">
            <v>DOLI PENWIZEN</v>
          </cell>
          <cell r="C169" t="str">
            <v>AWAK II</v>
          </cell>
          <cell r="D169">
            <v>23</v>
          </cell>
          <cell r="E169">
            <v>1686375</v>
          </cell>
          <cell r="F169">
            <v>460000</v>
          </cell>
          <cell r="G169">
            <v>2146375</v>
          </cell>
          <cell r="H169">
            <v>0</v>
          </cell>
          <cell r="I169">
            <v>5000</v>
          </cell>
          <cell r="J169">
            <v>0</v>
          </cell>
          <cell r="K169">
            <v>0</v>
          </cell>
          <cell r="L169">
            <v>0</v>
          </cell>
          <cell r="M169">
            <v>115000</v>
          </cell>
          <cell r="N169">
            <v>2261375</v>
          </cell>
          <cell r="O169">
            <v>21463.75</v>
          </cell>
          <cell r="P169">
            <v>42927.5</v>
          </cell>
          <cell r="Q169">
            <v>21463.75</v>
          </cell>
        </row>
        <row r="170">
          <cell r="B170" t="str">
            <v xml:space="preserve">DONI INDRAWAN </v>
          </cell>
          <cell r="C170" t="str">
            <v>AWAK II</v>
          </cell>
          <cell r="D170">
            <v>21</v>
          </cell>
          <cell r="E170">
            <v>1686375</v>
          </cell>
          <cell r="F170">
            <v>460000</v>
          </cell>
          <cell r="G170">
            <v>2146375</v>
          </cell>
          <cell r="H170">
            <v>0</v>
          </cell>
          <cell r="I170">
            <v>5000</v>
          </cell>
          <cell r="J170">
            <v>0</v>
          </cell>
          <cell r="K170">
            <v>0</v>
          </cell>
          <cell r="L170">
            <v>0</v>
          </cell>
          <cell r="M170">
            <v>105000</v>
          </cell>
          <cell r="N170">
            <v>2251375</v>
          </cell>
          <cell r="O170">
            <v>21463.75</v>
          </cell>
          <cell r="P170">
            <v>42927.5</v>
          </cell>
          <cell r="Q170">
            <v>21463.75</v>
          </cell>
        </row>
        <row r="171">
          <cell r="B171" t="str">
            <v>DORI SLAMAT</v>
          </cell>
          <cell r="C171" t="str">
            <v>AWAK II</v>
          </cell>
          <cell r="D171">
            <v>23</v>
          </cell>
          <cell r="E171">
            <v>1686375</v>
          </cell>
          <cell r="F171">
            <v>460000</v>
          </cell>
          <cell r="G171">
            <v>2146375</v>
          </cell>
          <cell r="H171">
            <v>0</v>
          </cell>
          <cell r="I171">
            <v>5000</v>
          </cell>
          <cell r="J171">
            <v>0</v>
          </cell>
          <cell r="K171">
            <v>0</v>
          </cell>
          <cell r="L171">
            <v>0</v>
          </cell>
          <cell r="M171">
            <v>115000</v>
          </cell>
          <cell r="N171">
            <v>2261375</v>
          </cell>
          <cell r="O171">
            <v>21463.75</v>
          </cell>
          <cell r="P171">
            <v>42927.5</v>
          </cell>
          <cell r="Q171">
            <v>21463.75</v>
          </cell>
        </row>
        <row r="172">
          <cell r="B172" t="str">
            <v>EKI  SYAPUTRA</v>
          </cell>
          <cell r="C172" t="str">
            <v>AWAK II</v>
          </cell>
          <cell r="D172">
            <v>24</v>
          </cell>
          <cell r="E172">
            <v>1686375</v>
          </cell>
          <cell r="F172">
            <v>460000</v>
          </cell>
          <cell r="G172">
            <v>2146375</v>
          </cell>
          <cell r="H172">
            <v>0</v>
          </cell>
          <cell r="I172">
            <v>5000</v>
          </cell>
          <cell r="J172">
            <v>0</v>
          </cell>
          <cell r="K172">
            <v>0</v>
          </cell>
          <cell r="L172">
            <v>0</v>
          </cell>
          <cell r="M172">
            <v>120000</v>
          </cell>
          <cell r="N172">
            <v>2266375</v>
          </cell>
          <cell r="O172">
            <v>21463.75</v>
          </cell>
          <cell r="P172">
            <v>42927.5</v>
          </cell>
          <cell r="Q172">
            <v>21463.75</v>
          </cell>
        </row>
        <row r="173">
          <cell r="B173" t="str">
            <v xml:space="preserve">ELMANZO FERDIAN </v>
          </cell>
          <cell r="C173" t="str">
            <v>AWAK II</v>
          </cell>
          <cell r="D173">
            <v>21</v>
          </cell>
          <cell r="E173">
            <v>1686375</v>
          </cell>
          <cell r="F173">
            <v>460000</v>
          </cell>
          <cell r="G173">
            <v>2146375</v>
          </cell>
          <cell r="H173">
            <v>0</v>
          </cell>
          <cell r="I173">
            <v>5000</v>
          </cell>
          <cell r="J173">
            <v>0</v>
          </cell>
          <cell r="K173">
            <v>0</v>
          </cell>
          <cell r="L173">
            <v>0</v>
          </cell>
          <cell r="M173">
            <v>105000</v>
          </cell>
          <cell r="N173">
            <v>2251375</v>
          </cell>
          <cell r="O173">
            <v>21463.75</v>
          </cell>
          <cell r="P173">
            <v>42927.5</v>
          </cell>
          <cell r="Q173">
            <v>21463.75</v>
          </cell>
        </row>
        <row r="174">
          <cell r="B174" t="str">
            <v>FAISAL</v>
          </cell>
          <cell r="C174" t="str">
            <v>AWAK II</v>
          </cell>
          <cell r="D174">
            <v>23</v>
          </cell>
          <cell r="E174">
            <v>1686375</v>
          </cell>
          <cell r="F174">
            <v>460000</v>
          </cell>
          <cell r="G174">
            <v>2146375</v>
          </cell>
          <cell r="H174">
            <v>0</v>
          </cell>
          <cell r="I174">
            <v>5000</v>
          </cell>
          <cell r="J174">
            <v>0</v>
          </cell>
          <cell r="K174">
            <v>0</v>
          </cell>
          <cell r="L174">
            <v>0</v>
          </cell>
          <cell r="M174">
            <v>115000</v>
          </cell>
          <cell r="N174">
            <v>2261375</v>
          </cell>
          <cell r="O174">
            <v>21463.75</v>
          </cell>
          <cell r="P174">
            <v>42927.5</v>
          </cell>
          <cell r="Q174">
            <v>21463.75</v>
          </cell>
        </row>
        <row r="175">
          <cell r="B175" t="str">
            <v>FAIZAL MAIKA</v>
          </cell>
          <cell r="C175" t="str">
            <v>AWAK II</v>
          </cell>
          <cell r="D175">
            <v>24</v>
          </cell>
          <cell r="E175">
            <v>1686375</v>
          </cell>
          <cell r="F175">
            <v>460000</v>
          </cell>
          <cell r="G175">
            <v>2146375</v>
          </cell>
          <cell r="H175">
            <v>0</v>
          </cell>
          <cell r="I175">
            <v>5000</v>
          </cell>
          <cell r="J175">
            <v>0</v>
          </cell>
          <cell r="K175">
            <v>0</v>
          </cell>
          <cell r="L175">
            <v>0</v>
          </cell>
          <cell r="M175">
            <v>120000</v>
          </cell>
          <cell r="N175">
            <v>2266375</v>
          </cell>
          <cell r="O175">
            <v>21463.75</v>
          </cell>
          <cell r="P175">
            <v>42927.5</v>
          </cell>
          <cell r="Q175">
            <v>21463.75</v>
          </cell>
        </row>
        <row r="176">
          <cell r="B176" t="str">
            <v xml:space="preserve">FAIZUS SALAM </v>
          </cell>
          <cell r="C176" t="str">
            <v>AWAK II</v>
          </cell>
          <cell r="D176">
            <v>21</v>
          </cell>
          <cell r="E176">
            <v>1686375</v>
          </cell>
          <cell r="F176">
            <v>460000</v>
          </cell>
          <cell r="G176">
            <v>2146375</v>
          </cell>
          <cell r="H176">
            <v>0</v>
          </cell>
          <cell r="I176">
            <v>5000</v>
          </cell>
          <cell r="J176">
            <v>0</v>
          </cell>
          <cell r="K176">
            <v>0</v>
          </cell>
          <cell r="L176">
            <v>0</v>
          </cell>
          <cell r="M176">
            <v>105000</v>
          </cell>
          <cell r="N176">
            <v>2251375</v>
          </cell>
          <cell r="O176">
            <v>21463.75</v>
          </cell>
          <cell r="P176">
            <v>42927.5</v>
          </cell>
          <cell r="Q176">
            <v>21463.75</v>
          </cell>
        </row>
        <row r="177">
          <cell r="B177" t="str">
            <v xml:space="preserve">FEBRYAN SAPUTRA </v>
          </cell>
          <cell r="C177" t="str">
            <v>AWAK II</v>
          </cell>
          <cell r="D177">
            <v>22</v>
          </cell>
          <cell r="E177">
            <v>1686375</v>
          </cell>
          <cell r="F177">
            <v>460000</v>
          </cell>
          <cell r="G177">
            <v>2146375</v>
          </cell>
          <cell r="H177">
            <v>0</v>
          </cell>
          <cell r="I177">
            <v>5000</v>
          </cell>
          <cell r="J177">
            <v>0</v>
          </cell>
          <cell r="K177">
            <v>0</v>
          </cell>
          <cell r="L177">
            <v>0</v>
          </cell>
          <cell r="M177">
            <v>110000</v>
          </cell>
          <cell r="N177">
            <v>2256375</v>
          </cell>
          <cell r="O177">
            <v>21463.75</v>
          </cell>
          <cell r="P177">
            <v>42927.5</v>
          </cell>
          <cell r="Q177">
            <v>21463.75</v>
          </cell>
        </row>
        <row r="178">
          <cell r="B178" t="str">
            <v>GUSRIAN</v>
          </cell>
          <cell r="C178" t="str">
            <v>AWAK II</v>
          </cell>
          <cell r="D178">
            <v>23</v>
          </cell>
          <cell r="E178">
            <v>1686375</v>
          </cell>
          <cell r="F178">
            <v>460000</v>
          </cell>
          <cell r="G178">
            <v>2146375</v>
          </cell>
          <cell r="H178">
            <v>0</v>
          </cell>
          <cell r="I178">
            <v>5000</v>
          </cell>
          <cell r="J178">
            <v>0</v>
          </cell>
          <cell r="K178">
            <v>0</v>
          </cell>
          <cell r="L178">
            <v>0</v>
          </cell>
          <cell r="M178">
            <v>115000</v>
          </cell>
          <cell r="N178">
            <v>2261375</v>
          </cell>
          <cell r="O178">
            <v>21463.75</v>
          </cell>
          <cell r="P178">
            <v>42927.5</v>
          </cell>
          <cell r="Q178">
            <v>21463.75</v>
          </cell>
        </row>
        <row r="179">
          <cell r="B179" t="str">
            <v xml:space="preserve">HENDRI APUAK </v>
          </cell>
          <cell r="C179" t="str">
            <v>AWAK II</v>
          </cell>
          <cell r="D179">
            <v>25</v>
          </cell>
          <cell r="E179">
            <v>1686375</v>
          </cell>
          <cell r="F179">
            <v>460000</v>
          </cell>
          <cell r="G179">
            <v>2146375</v>
          </cell>
          <cell r="H179">
            <v>0</v>
          </cell>
          <cell r="I179">
            <v>5000</v>
          </cell>
          <cell r="J179">
            <v>0</v>
          </cell>
          <cell r="K179">
            <v>0</v>
          </cell>
          <cell r="L179">
            <v>0</v>
          </cell>
          <cell r="M179">
            <v>125000</v>
          </cell>
          <cell r="N179">
            <v>2271375</v>
          </cell>
          <cell r="O179">
            <v>21463.75</v>
          </cell>
          <cell r="P179">
            <v>42927.5</v>
          </cell>
          <cell r="Q179">
            <v>21463.75</v>
          </cell>
        </row>
        <row r="180">
          <cell r="B180" t="str">
            <v>HENDRI SUDRAJAT</v>
          </cell>
          <cell r="C180" t="str">
            <v>AWAK II</v>
          </cell>
          <cell r="D180">
            <v>24</v>
          </cell>
          <cell r="E180">
            <v>1686375</v>
          </cell>
          <cell r="F180">
            <v>460000</v>
          </cell>
          <cell r="G180">
            <v>2146375</v>
          </cell>
          <cell r="H180">
            <v>0</v>
          </cell>
          <cell r="I180">
            <v>5000</v>
          </cell>
          <cell r="J180">
            <v>0</v>
          </cell>
          <cell r="K180">
            <v>0</v>
          </cell>
          <cell r="L180">
            <v>0</v>
          </cell>
          <cell r="M180">
            <v>120000</v>
          </cell>
          <cell r="N180">
            <v>2266375</v>
          </cell>
          <cell r="O180">
            <v>21463.75</v>
          </cell>
          <cell r="P180">
            <v>42927.5</v>
          </cell>
          <cell r="Q180">
            <v>21463.75</v>
          </cell>
        </row>
        <row r="181">
          <cell r="B181" t="str">
            <v>HENDRIK H S</v>
          </cell>
          <cell r="C181" t="str">
            <v>AWAK II</v>
          </cell>
          <cell r="D181">
            <v>24</v>
          </cell>
          <cell r="E181">
            <v>1686375</v>
          </cell>
          <cell r="F181">
            <v>460000</v>
          </cell>
          <cell r="G181">
            <v>2146375</v>
          </cell>
          <cell r="H181">
            <v>0</v>
          </cell>
          <cell r="I181">
            <v>5000</v>
          </cell>
          <cell r="J181">
            <v>0</v>
          </cell>
          <cell r="K181">
            <v>0</v>
          </cell>
          <cell r="L181">
            <v>0</v>
          </cell>
          <cell r="M181">
            <v>120000</v>
          </cell>
          <cell r="N181">
            <v>2266375</v>
          </cell>
          <cell r="O181">
            <v>21463.75</v>
          </cell>
          <cell r="P181">
            <v>42927.5</v>
          </cell>
          <cell r="Q181">
            <v>21463.75</v>
          </cell>
        </row>
        <row r="182">
          <cell r="B182" t="str">
            <v>HENDRIZAL</v>
          </cell>
          <cell r="C182" t="str">
            <v>AWAK II</v>
          </cell>
          <cell r="D182">
            <v>24</v>
          </cell>
          <cell r="E182">
            <v>1686375</v>
          </cell>
          <cell r="F182">
            <v>460000</v>
          </cell>
          <cell r="G182">
            <v>2146375</v>
          </cell>
          <cell r="H182">
            <v>0</v>
          </cell>
          <cell r="I182">
            <v>5000</v>
          </cell>
          <cell r="J182">
            <v>0</v>
          </cell>
          <cell r="K182">
            <v>0</v>
          </cell>
          <cell r="L182">
            <v>0</v>
          </cell>
          <cell r="M182">
            <v>120000</v>
          </cell>
          <cell r="N182">
            <v>2266375</v>
          </cell>
          <cell r="O182">
            <v>21463.75</v>
          </cell>
          <cell r="P182">
            <v>42927.5</v>
          </cell>
          <cell r="Q182">
            <v>21463.75</v>
          </cell>
        </row>
        <row r="183">
          <cell r="B183" t="str">
            <v>HENGKY SAMSON</v>
          </cell>
          <cell r="C183" t="str">
            <v>AWAK II</v>
          </cell>
          <cell r="D183">
            <v>23</v>
          </cell>
          <cell r="E183">
            <v>1686375</v>
          </cell>
          <cell r="F183">
            <v>460000</v>
          </cell>
          <cell r="G183">
            <v>2146375</v>
          </cell>
          <cell r="H183">
            <v>0</v>
          </cell>
          <cell r="I183">
            <v>5000</v>
          </cell>
          <cell r="J183">
            <v>0</v>
          </cell>
          <cell r="K183">
            <v>0</v>
          </cell>
          <cell r="L183">
            <v>0</v>
          </cell>
          <cell r="M183">
            <v>115000</v>
          </cell>
          <cell r="N183">
            <v>2261375</v>
          </cell>
          <cell r="O183">
            <v>21463.75</v>
          </cell>
          <cell r="P183">
            <v>42927.5</v>
          </cell>
          <cell r="Q183">
            <v>21463.75</v>
          </cell>
        </row>
        <row r="184">
          <cell r="B184" t="str">
            <v>INDRA</v>
          </cell>
          <cell r="C184" t="str">
            <v>AWAK II</v>
          </cell>
          <cell r="D184">
            <v>23</v>
          </cell>
          <cell r="E184">
            <v>1686375</v>
          </cell>
          <cell r="F184">
            <v>460000</v>
          </cell>
          <cell r="G184">
            <v>2146375</v>
          </cell>
          <cell r="H184">
            <v>0</v>
          </cell>
          <cell r="I184">
            <v>5000</v>
          </cell>
          <cell r="J184">
            <v>0</v>
          </cell>
          <cell r="K184">
            <v>0</v>
          </cell>
          <cell r="L184">
            <v>0</v>
          </cell>
          <cell r="M184">
            <v>115000</v>
          </cell>
          <cell r="N184">
            <v>2261375</v>
          </cell>
          <cell r="O184">
            <v>21463.75</v>
          </cell>
          <cell r="P184">
            <v>42927.5</v>
          </cell>
          <cell r="Q184">
            <v>21463.75</v>
          </cell>
        </row>
        <row r="185">
          <cell r="B185" t="str">
            <v>IRIANSEN OMPUNSUNGGU</v>
          </cell>
          <cell r="C185" t="str">
            <v>Awak II</v>
          </cell>
          <cell r="D185">
            <v>23</v>
          </cell>
          <cell r="E185">
            <v>1686375</v>
          </cell>
          <cell r="F185">
            <v>460000</v>
          </cell>
          <cell r="G185">
            <v>2146375</v>
          </cell>
          <cell r="H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2146375</v>
          </cell>
          <cell r="O185">
            <v>21463.75</v>
          </cell>
          <cell r="P185">
            <v>42927.5</v>
          </cell>
          <cell r="Q185">
            <v>21463.75</v>
          </cell>
        </row>
        <row r="186">
          <cell r="B186" t="str">
            <v>IWAN PARDOSI</v>
          </cell>
          <cell r="C186" t="str">
            <v>AWAK II</v>
          </cell>
          <cell r="D186">
            <v>23</v>
          </cell>
          <cell r="E186">
            <v>1686375</v>
          </cell>
          <cell r="F186">
            <v>460000</v>
          </cell>
          <cell r="G186">
            <v>2146375</v>
          </cell>
          <cell r="H186">
            <v>0</v>
          </cell>
          <cell r="I186">
            <v>5000</v>
          </cell>
          <cell r="J186">
            <v>0</v>
          </cell>
          <cell r="K186">
            <v>0</v>
          </cell>
          <cell r="L186">
            <v>0</v>
          </cell>
          <cell r="M186">
            <v>115000</v>
          </cell>
          <cell r="N186">
            <v>2261375</v>
          </cell>
          <cell r="O186">
            <v>21463.75</v>
          </cell>
          <cell r="P186">
            <v>42927.5</v>
          </cell>
          <cell r="Q186">
            <v>21463.75</v>
          </cell>
        </row>
        <row r="187">
          <cell r="B187" t="str">
            <v>JAMES ULISES SIRAIT</v>
          </cell>
          <cell r="C187" t="str">
            <v>AWAK II</v>
          </cell>
          <cell r="D187">
            <v>21</v>
          </cell>
          <cell r="E187">
            <v>1686375</v>
          </cell>
          <cell r="F187">
            <v>460000</v>
          </cell>
          <cell r="G187">
            <v>2146375</v>
          </cell>
          <cell r="H187">
            <v>0</v>
          </cell>
          <cell r="I187">
            <v>5000</v>
          </cell>
          <cell r="J187">
            <v>0</v>
          </cell>
          <cell r="K187">
            <v>0</v>
          </cell>
          <cell r="L187">
            <v>0</v>
          </cell>
          <cell r="M187">
            <v>105000</v>
          </cell>
          <cell r="N187">
            <v>2251375</v>
          </cell>
          <cell r="O187">
            <v>21463.75</v>
          </cell>
          <cell r="P187">
            <v>42927.5</v>
          </cell>
          <cell r="Q187">
            <v>21463.75</v>
          </cell>
        </row>
        <row r="188">
          <cell r="B188" t="str">
            <v xml:space="preserve">JHON LIHAR SINAGA </v>
          </cell>
          <cell r="C188" t="str">
            <v>AWAK II</v>
          </cell>
          <cell r="D188">
            <v>25</v>
          </cell>
          <cell r="E188">
            <v>1686375</v>
          </cell>
          <cell r="F188">
            <v>460000</v>
          </cell>
          <cell r="G188">
            <v>2146375</v>
          </cell>
          <cell r="H188">
            <v>0</v>
          </cell>
          <cell r="I188">
            <v>5000</v>
          </cell>
          <cell r="J188">
            <v>0</v>
          </cell>
          <cell r="K188">
            <v>0</v>
          </cell>
          <cell r="L188">
            <v>0</v>
          </cell>
          <cell r="M188">
            <v>125000</v>
          </cell>
          <cell r="N188">
            <v>2271375</v>
          </cell>
          <cell r="O188">
            <v>21463.75</v>
          </cell>
          <cell r="P188">
            <v>42927.5</v>
          </cell>
          <cell r="Q188">
            <v>21463.75</v>
          </cell>
        </row>
        <row r="189">
          <cell r="B189" t="str">
            <v>JON FRIADI</v>
          </cell>
          <cell r="C189" t="str">
            <v>Awak II</v>
          </cell>
          <cell r="D189">
            <v>23</v>
          </cell>
          <cell r="E189">
            <v>1686375</v>
          </cell>
          <cell r="F189">
            <v>460000</v>
          </cell>
          <cell r="G189">
            <v>2146375</v>
          </cell>
          <cell r="H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2146375</v>
          </cell>
          <cell r="O189">
            <v>21463.75</v>
          </cell>
          <cell r="P189">
            <v>42927.5</v>
          </cell>
          <cell r="Q189">
            <v>21463.75</v>
          </cell>
        </row>
        <row r="190">
          <cell r="B190" t="str">
            <v xml:space="preserve">JUFRIANTO </v>
          </cell>
          <cell r="C190" t="str">
            <v>AWAK II</v>
          </cell>
          <cell r="D190">
            <v>24</v>
          </cell>
          <cell r="E190">
            <v>1686375</v>
          </cell>
          <cell r="F190">
            <v>460000</v>
          </cell>
          <cell r="G190">
            <v>2146375</v>
          </cell>
          <cell r="H190">
            <v>0</v>
          </cell>
          <cell r="I190">
            <v>5000</v>
          </cell>
          <cell r="J190">
            <v>0</v>
          </cell>
          <cell r="K190">
            <v>0</v>
          </cell>
          <cell r="L190">
            <v>0</v>
          </cell>
          <cell r="M190">
            <v>120000</v>
          </cell>
          <cell r="N190">
            <v>2266375</v>
          </cell>
          <cell r="O190">
            <v>21463.75</v>
          </cell>
          <cell r="P190">
            <v>42927.5</v>
          </cell>
          <cell r="Q190">
            <v>21463.75</v>
          </cell>
        </row>
        <row r="191">
          <cell r="B191" t="str">
            <v>JUHALMI</v>
          </cell>
          <cell r="C191" t="str">
            <v>Awak II</v>
          </cell>
          <cell r="D191">
            <v>24</v>
          </cell>
          <cell r="E191">
            <v>1686375</v>
          </cell>
          <cell r="F191">
            <v>460000</v>
          </cell>
          <cell r="G191">
            <v>2146375</v>
          </cell>
          <cell r="H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2146375</v>
          </cell>
          <cell r="O191">
            <v>21463.75</v>
          </cell>
          <cell r="P191">
            <v>42927.5</v>
          </cell>
          <cell r="Q191">
            <v>21463.75</v>
          </cell>
        </row>
        <row r="192">
          <cell r="B192" t="str">
            <v xml:space="preserve">JULIAN </v>
          </cell>
          <cell r="C192" t="str">
            <v>AWAK II</v>
          </cell>
          <cell r="D192">
            <v>24</v>
          </cell>
          <cell r="E192">
            <v>1686375</v>
          </cell>
          <cell r="F192">
            <v>460000</v>
          </cell>
          <cell r="G192">
            <v>2146375</v>
          </cell>
          <cell r="H192">
            <v>0</v>
          </cell>
          <cell r="I192">
            <v>5000</v>
          </cell>
          <cell r="J192">
            <v>0</v>
          </cell>
          <cell r="K192">
            <v>0</v>
          </cell>
          <cell r="L192">
            <v>0</v>
          </cell>
          <cell r="M192">
            <v>120000</v>
          </cell>
          <cell r="N192">
            <v>2266375</v>
          </cell>
          <cell r="O192">
            <v>21463.75</v>
          </cell>
          <cell r="P192">
            <v>42927.5</v>
          </cell>
          <cell r="Q192">
            <v>21463.75</v>
          </cell>
        </row>
        <row r="193">
          <cell r="B193" t="str">
            <v>JUMADI SIHOMBING</v>
          </cell>
          <cell r="C193" t="str">
            <v>AWAK II</v>
          </cell>
          <cell r="D193">
            <v>20</v>
          </cell>
          <cell r="E193">
            <v>1686375</v>
          </cell>
          <cell r="F193">
            <v>460000</v>
          </cell>
          <cell r="G193">
            <v>2146375</v>
          </cell>
          <cell r="H193">
            <v>0</v>
          </cell>
          <cell r="I193">
            <v>5000</v>
          </cell>
          <cell r="J193">
            <v>0</v>
          </cell>
          <cell r="K193">
            <v>0</v>
          </cell>
          <cell r="L193">
            <v>0</v>
          </cell>
          <cell r="M193">
            <v>100000</v>
          </cell>
          <cell r="N193">
            <v>2246375</v>
          </cell>
          <cell r="O193">
            <v>21463.75</v>
          </cell>
          <cell r="P193">
            <v>42927.5</v>
          </cell>
          <cell r="Q193">
            <v>21463.75</v>
          </cell>
          <cell r="R193">
            <v>597400</v>
          </cell>
        </row>
        <row r="194">
          <cell r="B194" t="str">
            <v>JUMARDI</v>
          </cell>
          <cell r="C194" t="str">
            <v>AWAK II</v>
          </cell>
          <cell r="D194">
            <v>24</v>
          </cell>
          <cell r="E194">
            <v>1686375</v>
          </cell>
          <cell r="F194">
            <v>460000</v>
          </cell>
          <cell r="G194">
            <v>2146375</v>
          </cell>
          <cell r="H194">
            <v>0</v>
          </cell>
          <cell r="I194">
            <v>5000</v>
          </cell>
          <cell r="J194">
            <v>0</v>
          </cell>
          <cell r="K194">
            <v>0</v>
          </cell>
          <cell r="L194">
            <v>0</v>
          </cell>
          <cell r="M194">
            <v>120000</v>
          </cell>
          <cell r="N194">
            <v>2266375</v>
          </cell>
          <cell r="O194">
            <v>21463.75</v>
          </cell>
          <cell r="P194">
            <v>42927.5</v>
          </cell>
          <cell r="Q194">
            <v>21463.75</v>
          </cell>
        </row>
        <row r="195">
          <cell r="B195" t="str">
            <v xml:space="preserve">KHAIRULNAS </v>
          </cell>
          <cell r="C195" t="str">
            <v>AWAK II</v>
          </cell>
          <cell r="D195">
            <v>22</v>
          </cell>
          <cell r="E195">
            <v>1686375</v>
          </cell>
          <cell r="F195">
            <v>460000</v>
          </cell>
          <cell r="G195">
            <v>2146375</v>
          </cell>
          <cell r="H195">
            <v>0</v>
          </cell>
          <cell r="I195">
            <v>5000</v>
          </cell>
          <cell r="J195">
            <v>0</v>
          </cell>
          <cell r="K195">
            <v>0</v>
          </cell>
          <cell r="L195">
            <v>0</v>
          </cell>
          <cell r="M195">
            <v>110000</v>
          </cell>
          <cell r="N195">
            <v>2256375</v>
          </cell>
          <cell r="O195">
            <v>21463.75</v>
          </cell>
          <cell r="P195">
            <v>42927.5</v>
          </cell>
          <cell r="Q195">
            <v>21463.75</v>
          </cell>
        </row>
        <row r="196">
          <cell r="B196" t="str">
            <v>M. DASRIANTO</v>
          </cell>
          <cell r="C196" t="str">
            <v>AWAK II</v>
          </cell>
          <cell r="D196">
            <v>24</v>
          </cell>
          <cell r="E196">
            <v>1686375</v>
          </cell>
          <cell r="F196">
            <v>460000</v>
          </cell>
          <cell r="G196">
            <v>2146375</v>
          </cell>
          <cell r="H196">
            <v>0</v>
          </cell>
          <cell r="I196">
            <v>5000</v>
          </cell>
          <cell r="J196">
            <v>0</v>
          </cell>
          <cell r="K196">
            <v>0</v>
          </cell>
          <cell r="L196">
            <v>0</v>
          </cell>
          <cell r="M196">
            <v>120000</v>
          </cell>
          <cell r="N196">
            <v>2266375</v>
          </cell>
          <cell r="O196">
            <v>21463.75</v>
          </cell>
          <cell r="P196">
            <v>42927.5</v>
          </cell>
          <cell r="Q196">
            <v>21463.75</v>
          </cell>
        </row>
        <row r="197">
          <cell r="B197" t="str">
            <v xml:space="preserve">M. FADIL </v>
          </cell>
          <cell r="C197" t="str">
            <v>AWAK II</v>
          </cell>
          <cell r="D197">
            <v>24</v>
          </cell>
          <cell r="E197">
            <v>1686375</v>
          </cell>
          <cell r="F197">
            <v>460000</v>
          </cell>
          <cell r="G197">
            <v>2146375</v>
          </cell>
          <cell r="H197">
            <v>0</v>
          </cell>
          <cell r="I197">
            <v>5000</v>
          </cell>
          <cell r="J197">
            <v>0</v>
          </cell>
          <cell r="K197">
            <v>0</v>
          </cell>
          <cell r="L197">
            <v>0</v>
          </cell>
          <cell r="M197">
            <v>120000</v>
          </cell>
          <cell r="N197">
            <v>2266375</v>
          </cell>
          <cell r="O197">
            <v>21463.75</v>
          </cell>
          <cell r="P197">
            <v>42927.5</v>
          </cell>
          <cell r="Q197">
            <v>21463.75</v>
          </cell>
        </row>
        <row r="198">
          <cell r="B198" t="str">
            <v xml:space="preserve">M. RENDI MORA ANGGINA </v>
          </cell>
          <cell r="C198" t="str">
            <v>AWAK II</v>
          </cell>
          <cell r="D198">
            <v>24</v>
          </cell>
          <cell r="E198">
            <v>1686375</v>
          </cell>
          <cell r="F198">
            <v>460000</v>
          </cell>
          <cell r="G198">
            <v>2146375</v>
          </cell>
          <cell r="H198">
            <v>0</v>
          </cell>
          <cell r="I198">
            <v>5000</v>
          </cell>
          <cell r="J198">
            <v>0</v>
          </cell>
          <cell r="K198">
            <v>0</v>
          </cell>
          <cell r="L198">
            <v>0</v>
          </cell>
          <cell r="M198">
            <v>120000</v>
          </cell>
          <cell r="N198">
            <v>2266375</v>
          </cell>
          <cell r="O198">
            <v>21463.75</v>
          </cell>
          <cell r="P198">
            <v>42927.5</v>
          </cell>
          <cell r="Q198">
            <v>21463.75</v>
          </cell>
        </row>
        <row r="199">
          <cell r="B199" t="str">
            <v>M.ARIE SYAHPUTRA LUBIS</v>
          </cell>
          <cell r="C199" t="str">
            <v>AWAK II</v>
          </cell>
          <cell r="D199">
            <v>25</v>
          </cell>
          <cell r="E199">
            <v>1686375</v>
          </cell>
          <cell r="F199">
            <v>460000</v>
          </cell>
          <cell r="G199">
            <v>2146375</v>
          </cell>
          <cell r="H199">
            <v>0</v>
          </cell>
          <cell r="I199">
            <v>5000</v>
          </cell>
          <cell r="J199">
            <v>0</v>
          </cell>
          <cell r="K199">
            <v>0</v>
          </cell>
          <cell r="L199">
            <v>0</v>
          </cell>
          <cell r="M199">
            <v>125000</v>
          </cell>
          <cell r="N199">
            <v>2271375</v>
          </cell>
          <cell r="O199">
            <v>21463.75</v>
          </cell>
          <cell r="P199">
            <v>42927.5</v>
          </cell>
          <cell r="Q199">
            <v>21463.75</v>
          </cell>
        </row>
        <row r="200">
          <cell r="B200" t="str">
            <v>MARDELI</v>
          </cell>
          <cell r="C200" t="str">
            <v>Awak II</v>
          </cell>
          <cell r="D200">
            <v>23</v>
          </cell>
          <cell r="E200">
            <v>1686375</v>
          </cell>
          <cell r="F200">
            <v>460000</v>
          </cell>
          <cell r="G200">
            <v>2146375</v>
          </cell>
          <cell r="H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2146375</v>
          </cell>
          <cell r="O200">
            <v>21463.75</v>
          </cell>
          <cell r="P200">
            <v>42927.5</v>
          </cell>
          <cell r="Q200">
            <v>21463.75</v>
          </cell>
        </row>
        <row r="201">
          <cell r="B201" t="str">
            <v xml:space="preserve">MASRICAN </v>
          </cell>
          <cell r="C201" t="str">
            <v>AWAK II</v>
          </cell>
          <cell r="D201">
            <v>23</v>
          </cell>
          <cell r="E201">
            <v>1686375</v>
          </cell>
          <cell r="F201">
            <v>460000</v>
          </cell>
          <cell r="G201">
            <v>2146375</v>
          </cell>
          <cell r="H201">
            <v>0</v>
          </cell>
          <cell r="I201">
            <v>5000</v>
          </cell>
          <cell r="J201">
            <v>0</v>
          </cell>
          <cell r="K201">
            <v>0</v>
          </cell>
          <cell r="L201">
            <v>0</v>
          </cell>
          <cell r="M201">
            <v>115000</v>
          </cell>
          <cell r="N201">
            <v>2261375</v>
          </cell>
          <cell r="O201">
            <v>21463.75</v>
          </cell>
          <cell r="P201">
            <v>42927.5</v>
          </cell>
          <cell r="Q201">
            <v>21463.75</v>
          </cell>
        </row>
        <row r="202">
          <cell r="B202" t="str">
            <v>MENDRA NOFIKO</v>
          </cell>
          <cell r="C202" t="str">
            <v>AWAK II</v>
          </cell>
          <cell r="D202">
            <v>23</v>
          </cell>
          <cell r="E202">
            <v>1686375</v>
          </cell>
          <cell r="F202">
            <v>460000</v>
          </cell>
          <cell r="G202">
            <v>2146375</v>
          </cell>
          <cell r="H202">
            <v>0</v>
          </cell>
          <cell r="I202">
            <v>5000</v>
          </cell>
          <cell r="J202">
            <v>0</v>
          </cell>
          <cell r="K202">
            <v>0</v>
          </cell>
          <cell r="L202">
            <v>0</v>
          </cell>
          <cell r="M202">
            <v>115000</v>
          </cell>
          <cell r="N202">
            <v>2261375</v>
          </cell>
          <cell r="O202">
            <v>21463.75</v>
          </cell>
          <cell r="P202">
            <v>42927.5</v>
          </cell>
          <cell r="Q202">
            <v>21463.75</v>
          </cell>
        </row>
        <row r="203">
          <cell r="B203" t="str">
            <v>MUHAMMAD AHMADI</v>
          </cell>
          <cell r="C203" t="str">
            <v>Awak II</v>
          </cell>
          <cell r="D203">
            <v>22</v>
          </cell>
          <cell r="E203">
            <v>1686375</v>
          </cell>
          <cell r="F203">
            <v>460000</v>
          </cell>
          <cell r="G203">
            <v>2146375</v>
          </cell>
          <cell r="H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2146375</v>
          </cell>
          <cell r="O203">
            <v>21463.75</v>
          </cell>
          <cell r="P203">
            <v>42927.5</v>
          </cell>
          <cell r="Q203">
            <v>21463.75</v>
          </cell>
        </row>
        <row r="204">
          <cell r="B204" t="str">
            <v xml:space="preserve">MUHAMMAD TEGUH YANDRI </v>
          </cell>
          <cell r="C204" t="str">
            <v>AWAK II</v>
          </cell>
          <cell r="D204">
            <v>23</v>
          </cell>
          <cell r="E204">
            <v>1686375</v>
          </cell>
          <cell r="F204">
            <v>460000</v>
          </cell>
          <cell r="G204">
            <v>2146375</v>
          </cell>
          <cell r="H204">
            <v>0</v>
          </cell>
          <cell r="I204">
            <v>5000</v>
          </cell>
          <cell r="J204">
            <v>0</v>
          </cell>
          <cell r="K204">
            <v>0</v>
          </cell>
          <cell r="L204">
            <v>0</v>
          </cell>
          <cell r="M204">
            <v>115000</v>
          </cell>
          <cell r="N204">
            <v>2261375</v>
          </cell>
          <cell r="O204">
            <v>21463.75</v>
          </cell>
          <cell r="P204">
            <v>42927.5</v>
          </cell>
          <cell r="Q204">
            <v>21463.75</v>
          </cell>
        </row>
        <row r="205">
          <cell r="B205" t="str">
            <v>MUHAMMAD ZEIN</v>
          </cell>
          <cell r="C205" t="str">
            <v>Awak II</v>
          </cell>
          <cell r="D205">
            <v>23</v>
          </cell>
          <cell r="E205">
            <v>1686375</v>
          </cell>
          <cell r="F205">
            <v>460000</v>
          </cell>
          <cell r="G205">
            <v>2146375</v>
          </cell>
          <cell r="H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2146375</v>
          </cell>
          <cell r="O205">
            <v>21463.75</v>
          </cell>
          <cell r="P205">
            <v>42927.5</v>
          </cell>
          <cell r="Q205">
            <v>21463.75</v>
          </cell>
        </row>
        <row r="206">
          <cell r="B206" t="str">
            <v>MULYADI</v>
          </cell>
          <cell r="C206" t="str">
            <v>Awak II</v>
          </cell>
          <cell r="D206">
            <v>23</v>
          </cell>
          <cell r="E206">
            <v>1686375</v>
          </cell>
          <cell r="F206">
            <v>460000</v>
          </cell>
          <cell r="G206">
            <v>2146375</v>
          </cell>
          <cell r="H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2146375</v>
          </cell>
          <cell r="O206">
            <v>21463.75</v>
          </cell>
          <cell r="P206">
            <v>42927.5</v>
          </cell>
          <cell r="Q206">
            <v>21463.75</v>
          </cell>
        </row>
        <row r="207">
          <cell r="B207" t="str">
            <v>NANDA PERMATA PUTRA</v>
          </cell>
          <cell r="C207" t="str">
            <v>AWAK II</v>
          </cell>
          <cell r="D207">
            <v>23</v>
          </cell>
          <cell r="E207">
            <v>1686375</v>
          </cell>
          <cell r="F207">
            <v>460000</v>
          </cell>
          <cell r="G207">
            <v>2146375</v>
          </cell>
          <cell r="H207">
            <v>0</v>
          </cell>
          <cell r="I207">
            <v>5000</v>
          </cell>
          <cell r="J207">
            <v>0</v>
          </cell>
          <cell r="K207">
            <v>0</v>
          </cell>
          <cell r="L207">
            <v>0</v>
          </cell>
          <cell r="M207">
            <v>115000</v>
          </cell>
          <cell r="N207">
            <v>2261375</v>
          </cell>
          <cell r="O207">
            <v>21463.75</v>
          </cell>
          <cell r="P207">
            <v>42927.5</v>
          </cell>
          <cell r="Q207">
            <v>21463.75</v>
          </cell>
        </row>
        <row r="208">
          <cell r="B208" t="str">
            <v>NURKALIDI</v>
          </cell>
          <cell r="C208" t="str">
            <v>AWAK II</v>
          </cell>
          <cell r="D208">
            <v>21</v>
          </cell>
          <cell r="E208">
            <v>1686375</v>
          </cell>
          <cell r="F208">
            <v>460000</v>
          </cell>
          <cell r="G208">
            <v>2146375</v>
          </cell>
          <cell r="H208">
            <v>0</v>
          </cell>
          <cell r="I208">
            <v>5000</v>
          </cell>
          <cell r="J208">
            <v>0</v>
          </cell>
          <cell r="K208">
            <v>0</v>
          </cell>
          <cell r="L208">
            <v>0</v>
          </cell>
          <cell r="M208">
            <v>105000</v>
          </cell>
          <cell r="N208">
            <v>2251375</v>
          </cell>
          <cell r="O208">
            <v>21463.75</v>
          </cell>
          <cell r="P208">
            <v>42927.5</v>
          </cell>
          <cell r="Q208">
            <v>21463.75</v>
          </cell>
        </row>
        <row r="209">
          <cell r="B209" t="str">
            <v>OBRISON TAIN</v>
          </cell>
          <cell r="C209" t="str">
            <v>AWAK II</v>
          </cell>
          <cell r="D209">
            <v>23</v>
          </cell>
          <cell r="E209">
            <v>1686375</v>
          </cell>
          <cell r="F209">
            <v>460000</v>
          </cell>
          <cell r="G209">
            <v>2146375</v>
          </cell>
          <cell r="H209">
            <v>0</v>
          </cell>
          <cell r="I209">
            <v>5000</v>
          </cell>
          <cell r="J209">
            <v>0</v>
          </cell>
          <cell r="K209">
            <v>0</v>
          </cell>
          <cell r="L209">
            <v>0</v>
          </cell>
          <cell r="M209">
            <v>115000</v>
          </cell>
          <cell r="N209">
            <v>2261375</v>
          </cell>
          <cell r="O209">
            <v>21463.75</v>
          </cell>
          <cell r="P209">
            <v>42927.5</v>
          </cell>
          <cell r="Q209">
            <v>21463.75</v>
          </cell>
        </row>
        <row r="210">
          <cell r="B210" t="str">
            <v>OMRIZAL</v>
          </cell>
          <cell r="C210" t="str">
            <v>AWAK II</v>
          </cell>
          <cell r="D210">
            <v>24</v>
          </cell>
          <cell r="E210">
            <v>1686375</v>
          </cell>
          <cell r="F210">
            <v>460000</v>
          </cell>
          <cell r="G210">
            <v>2146375</v>
          </cell>
          <cell r="H210">
            <v>0</v>
          </cell>
          <cell r="I210">
            <v>5000</v>
          </cell>
          <cell r="J210">
            <v>0</v>
          </cell>
          <cell r="K210">
            <v>0</v>
          </cell>
          <cell r="L210">
            <v>0</v>
          </cell>
          <cell r="M210">
            <v>120000</v>
          </cell>
          <cell r="N210">
            <v>2266375</v>
          </cell>
          <cell r="O210">
            <v>21463.75</v>
          </cell>
          <cell r="P210">
            <v>42927.5</v>
          </cell>
          <cell r="Q210">
            <v>21463.75</v>
          </cell>
        </row>
        <row r="211">
          <cell r="B211" t="str">
            <v xml:space="preserve">PANJI AURIFAN </v>
          </cell>
          <cell r="C211" t="str">
            <v>AWAK II</v>
          </cell>
          <cell r="D211">
            <v>24</v>
          </cell>
          <cell r="E211">
            <v>1686375</v>
          </cell>
          <cell r="F211">
            <v>460000</v>
          </cell>
          <cell r="G211">
            <v>2146375</v>
          </cell>
          <cell r="H211">
            <v>0</v>
          </cell>
          <cell r="I211">
            <v>5000</v>
          </cell>
          <cell r="J211">
            <v>0</v>
          </cell>
          <cell r="K211">
            <v>0</v>
          </cell>
          <cell r="L211">
            <v>0</v>
          </cell>
          <cell r="M211">
            <v>120000</v>
          </cell>
          <cell r="N211">
            <v>2266375</v>
          </cell>
          <cell r="O211">
            <v>21463.75</v>
          </cell>
          <cell r="P211">
            <v>42927.5</v>
          </cell>
          <cell r="Q211">
            <v>21463.75</v>
          </cell>
        </row>
        <row r="212">
          <cell r="B212" t="str">
            <v>PERDA MIKAEL SARAGIH</v>
          </cell>
          <cell r="C212" t="str">
            <v>Awak II</v>
          </cell>
          <cell r="D212">
            <v>20</v>
          </cell>
          <cell r="E212">
            <v>1686375</v>
          </cell>
          <cell r="F212">
            <v>460000</v>
          </cell>
          <cell r="G212">
            <v>2146375</v>
          </cell>
          <cell r="H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2146375</v>
          </cell>
          <cell r="O212">
            <v>21463.75</v>
          </cell>
          <cell r="P212">
            <v>42927.5</v>
          </cell>
          <cell r="Q212">
            <v>21463.75</v>
          </cell>
        </row>
        <row r="213">
          <cell r="B213" t="str">
            <v>PUJI CAHYONO</v>
          </cell>
          <cell r="C213" t="str">
            <v>Awak II</v>
          </cell>
          <cell r="D213">
            <v>21</v>
          </cell>
          <cell r="E213">
            <v>1686375</v>
          </cell>
          <cell r="F213">
            <v>460000</v>
          </cell>
          <cell r="G213">
            <v>2146375</v>
          </cell>
          <cell r="H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2146375</v>
          </cell>
          <cell r="O213">
            <v>21463.75</v>
          </cell>
          <cell r="P213">
            <v>42927.5</v>
          </cell>
          <cell r="Q213">
            <v>21463.75</v>
          </cell>
        </row>
        <row r="214">
          <cell r="B214" t="str">
            <v xml:space="preserve">R0BI </v>
          </cell>
          <cell r="C214" t="str">
            <v>AWAK II</v>
          </cell>
          <cell r="D214">
            <v>23</v>
          </cell>
          <cell r="E214">
            <v>1686375</v>
          </cell>
          <cell r="F214">
            <v>460000</v>
          </cell>
          <cell r="G214">
            <v>2146375</v>
          </cell>
          <cell r="H214">
            <v>0</v>
          </cell>
          <cell r="I214">
            <v>5000</v>
          </cell>
          <cell r="J214">
            <v>0</v>
          </cell>
          <cell r="K214">
            <v>0</v>
          </cell>
          <cell r="L214">
            <v>0</v>
          </cell>
          <cell r="M214">
            <v>115000</v>
          </cell>
          <cell r="N214">
            <v>2261375</v>
          </cell>
          <cell r="O214">
            <v>21463.75</v>
          </cell>
          <cell r="P214">
            <v>42927.5</v>
          </cell>
          <cell r="Q214">
            <v>21463.75</v>
          </cell>
        </row>
        <row r="215">
          <cell r="B215" t="str">
            <v>RAHMAD ILAHI</v>
          </cell>
          <cell r="C215" t="str">
            <v>AWAK II</v>
          </cell>
          <cell r="D215">
            <v>23</v>
          </cell>
          <cell r="E215">
            <v>1686375</v>
          </cell>
          <cell r="F215">
            <v>460000</v>
          </cell>
          <cell r="G215">
            <v>2146375</v>
          </cell>
          <cell r="H215">
            <v>0</v>
          </cell>
          <cell r="I215">
            <v>5000</v>
          </cell>
          <cell r="J215">
            <v>0</v>
          </cell>
          <cell r="K215">
            <v>0</v>
          </cell>
          <cell r="L215">
            <v>0</v>
          </cell>
          <cell r="M215">
            <v>115000</v>
          </cell>
          <cell r="N215">
            <v>2261375</v>
          </cell>
          <cell r="O215">
            <v>21463.75</v>
          </cell>
          <cell r="P215">
            <v>42927.5</v>
          </cell>
          <cell r="Q215">
            <v>21463.75</v>
          </cell>
        </row>
        <row r="216">
          <cell r="B216" t="str">
            <v>RICI YUSTI KALVO</v>
          </cell>
          <cell r="C216" t="str">
            <v>AWAK II</v>
          </cell>
          <cell r="D216">
            <v>23</v>
          </cell>
          <cell r="E216">
            <v>1686375</v>
          </cell>
          <cell r="F216">
            <v>460000</v>
          </cell>
          <cell r="G216">
            <v>2146375</v>
          </cell>
          <cell r="H216">
            <v>0</v>
          </cell>
          <cell r="I216">
            <v>5000</v>
          </cell>
          <cell r="J216">
            <v>0</v>
          </cell>
          <cell r="K216">
            <v>0</v>
          </cell>
          <cell r="L216">
            <v>0</v>
          </cell>
          <cell r="M216">
            <v>115000</v>
          </cell>
          <cell r="N216">
            <v>2261375</v>
          </cell>
          <cell r="O216">
            <v>21463.75</v>
          </cell>
          <cell r="P216">
            <v>42927.5</v>
          </cell>
          <cell r="Q216">
            <v>21463.75</v>
          </cell>
        </row>
        <row r="217">
          <cell r="B217" t="str">
            <v>RICKY WARMAN</v>
          </cell>
          <cell r="C217" t="str">
            <v>Awak II</v>
          </cell>
          <cell r="D217">
            <v>23</v>
          </cell>
          <cell r="E217">
            <v>1686375</v>
          </cell>
          <cell r="F217">
            <v>460000</v>
          </cell>
          <cell r="G217">
            <v>2146375</v>
          </cell>
          <cell r="H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2146375</v>
          </cell>
          <cell r="O217">
            <v>21463.75</v>
          </cell>
          <cell r="P217">
            <v>42927.5</v>
          </cell>
          <cell r="Q217">
            <v>21463.75</v>
          </cell>
        </row>
        <row r="218">
          <cell r="B218" t="str">
            <v>RIDWAN FIRDAUS</v>
          </cell>
          <cell r="C218" t="str">
            <v>Awak II</v>
          </cell>
          <cell r="D218">
            <v>24</v>
          </cell>
          <cell r="E218">
            <v>1686375</v>
          </cell>
          <cell r="F218">
            <v>460000</v>
          </cell>
          <cell r="G218">
            <v>2146375</v>
          </cell>
          <cell r="H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2146375</v>
          </cell>
          <cell r="O218">
            <v>21463.75</v>
          </cell>
          <cell r="P218">
            <v>42927.5</v>
          </cell>
          <cell r="Q218">
            <v>21463.75</v>
          </cell>
        </row>
        <row r="219">
          <cell r="B219" t="str">
            <v>RIKKI</v>
          </cell>
          <cell r="C219" t="str">
            <v>AWAK II</v>
          </cell>
          <cell r="D219">
            <v>23</v>
          </cell>
          <cell r="E219">
            <v>1686375</v>
          </cell>
          <cell r="F219">
            <v>460000</v>
          </cell>
          <cell r="G219">
            <v>2146375</v>
          </cell>
          <cell r="H219">
            <v>0</v>
          </cell>
          <cell r="I219">
            <v>5000</v>
          </cell>
          <cell r="J219">
            <v>0</v>
          </cell>
          <cell r="K219">
            <v>0</v>
          </cell>
          <cell r="L219">
            <v>0</v>
          </cell>
          <cell r="M219">
            <v>115000</v>
          </cell>
          <cell r="N219">
            <v>2261375</v>
          </cell>
          <cell r="O219">
            <v>21463.75</v>
          </cell>
          <cell r="P219">
            <v>42927.5</v>
          </cell>
          <cell r="Q219">
            <v>21463.75</v>
          </cell>
        </row>
        <row r="220">
          <cell r="B220" t="str">
            <v>RIKO ARDA PUTRA</v>
          </cell>
          <cell r="C220" t="str">
            <v>AWAK II</v>
          </cell>
          <cell r="D220">
            <v>24</v>
          </cell>
          <cell r="E220">
            <v>1686375</v>
          </cell>
          <cell r="F220">
            <v>460000</v>
          </cell>
          <cell r="G220">
            <v>2146375</v>
          </cell>
          <cell r="H220">
            <v>0</v>
          </cell>
          <cell r="I220">
            <v>5000</v>
          </cell>
          <cell r="J220">
            <v>0</v>
          </cell>
          <cell r="K220">
            <v>0</v>
          </cell>
          <cell r="L220">
            <v>0</v>
          </cell>
          <cell r="M220">
            <v>120000</v>
          </cell>
          <cell r="N220">
            <v>2266375</v>
          </cell>
          <cell r="O220">
            <v>21463.75</v>
          </cell>
          <cell r="P220">
            <v>42927.5</v>
          </cell>
          <cell r="Q220">
            <v>21463.75</v>
          </cell>
        </row>
        <row r="221">
          <cell r="B221" t="str">
            <v>RINALDY</v>
          </cell>
          <cell r="C221" t="str">
            <v>AWAK II</v>
          </cell>
          <cell r="D221">
            <v>22</v>
          </cell>
          <cell r="E221">
            <v>1686375</v>
          </cell>
          <cell r="F221">
            <v>460000</v>
          </cell>
          <cell r="G221">
            <v>2146375</v>
          </cell>
          <cell r="H221">
            <v>0</v>
          </cell>
          <cell r="I221">
            <v>5000</v>
          </cell>
          <cell r="J221">
            <v>0</v>
          </cell>
          <cell r="K221">
            <v>0</v>
          </cell>
          <cell r="L221">
            <v>0</v>
          </cell>
          <cell r="M221">
            <v>110000</v>
          </cell>
          <cell r="N221">
            <v>2256375</v>
          </cell>
          <cell r="O221">
            <v>21463.75</v>
          </cell>
          <cell r="P221">
            <v>42927.5</v>
          </cell>
          <cell r="Q221">
            <v>21463.75</v>
          </cell>
        </row>
        <row r="222">
          <cell r="B222" t="str">
            <v>RIO SAPUTRA</v>
          </cell>
          <cell r="C222" t="str">
            <v>AWAK II</v>
          </cell>
          <cell r="D222">
            <v>24</v>
          </cell>
          <cell r="E222">
            <v>1686375</v>
          </cell>
          <cell r="F222">
            <v>460000</v>
          </cell>
          <cell r="G222">
            <v>2146375</v>
          </cell>
          <cell r="H222">
            <v>0</v>
          </cell>
          <cell r="I222">
            <v>5000</v>
          </cell>
          <cell r="J222">
            <v>0</v>
          </cell>
          <cell r="K222">
            <v>0</v>
          </cell>
          <cell r="L222">
            <v>0</v>
          </cell>
          <cell r="M222">
            <v>120000</v>
          </cell>
          <cell r="N222">
            <v>2266375</v>
          </cell>
          <cell r="O222">
            <v>21463.75</v>
          </cell>
          <cell r="P222">
            <v>42927.5</v>
          </cell>
          <cell r="Q222">
            <v>21463.75</v>
          </cell>
        </row>
        <row r="223">
          <cell r="B223" t="str">
            <v>RISDIYANTO</v>
          </cell>
          <cell r="C223" t="str">
            <v>Awak II</v>
          </cell>
          <cell r="D223">
            <v>23</v>
          </cell>
          <cell r="E223">
            <v>1686375</v>
          </cell>
          <cell r="F223">
            <v>460000</v>
          </cell>
          <cell r="G223">
            <v>2146375</v>
          </cell>
          <cell r="H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2146375</v>
          </cell>
          <cell r="O223">
            <v>21463.75</v>
          </cell>
          <cell r="P223">
            <v>42927.5</v>
          </cell>
          <cell r="Q223">
            <v>21463.75</v>
          </cell>
        </row>
        <row r="224">
          <cell r="B224" t="str">
            <v>RIZKI RAHMAT DIYANTO</v>
          </cell>
          <cell r="C224" t="str">
            <v>AWAK II</v>
          </cell>
          <cell r="D224">
            <v>23</v>
          </cell>
          <cell r="E224">
            <v>1686375</v>
          </cell>
          <cell r="F224">
            <v>460000</v>
          </cell>
          <cell r="G224">
            <v>2146375</v>
          </cell>
          <cell r="H224">
            <v>0</v>
          </cell>
          <cell r="I224">
            <v>5000</v>
          </cell>
          <cell r="J224">
            <v>0</v>
          </cell>
          <cell r="K224">
            <v>0</v>
          </cell>
          <cell r="L224">
            <v>0</v>
          </cell>
          <cell r="M224">
            <v>115000</v>
          </cell>
          <cell r="N224">
            <v>2261375</v>
          </cell>
          <cell r="O224">
            <v>21463.75</v>
          </cell>
          <cell r="P224">
            <v>42927.5</v>
          </cell>
          <cell r="Q224">
            <v>21463.75</v>
          </cell>
        </row>
        <row r="225">
          <cell r="B225" t="str">
            <v>ROBET KARNANDO</v>
          </cell>
          <cell r="C225" t="str">
            <v>AWAK II</v>
          </cell>
          <cell r="D225">
            <v>23</v>
          </cell>
          <cell r="E225">
            <v>1686375</v>
          </cell>
          <cell r="F225">
            <v>460000</v>
          </cell>
          <cell r="G225">
            <v>2146375</v>
          </cell>
          <cell r="H225">
            <v>0</v>
          </cell>
          <cell r="I225">
            <v>5000</v>
          </cell>
          <cell r="J225">
            <v>0</v>
          </cell>
          <cell r="K225">
            <v>0</v>
          </cell>
          <cell r="L225">
            <v>0</v>
          </cell>
          <cell r="M225">
            <v>115000</v>
          </cell>
          <cell r="N225">
            <v>2261375</v>
          </cell>
          <cell r="O225">
            <v>21463.75</v>
          </cell>
          <cell r="P225">
            <v>42927.5</v>
          </cell>
          <cell r="Q225">
            <v>21463.75</v>
          </cell>
        </row>
        <row r="226">
          <cell r="B226" t="str">
            <v xml:space="preserve">ROLLY SUNDRA </v>
          </cell>
          <cell r="C226" t="str">
            <v>AWAK II</v>
          </cell>
          <cell r="D226">
            <v>13</v>
          </cell>
          <cell r="E226">
            <v>1686375</v>
          </cell>
          <cell r="F226">
            <v>460000</v>
          </cell>
          <cell r="G226">
            <v>2146375</v>
          </cell>
          <cell r="H226">
            <v>0</v>
          </cell>
          <cell r="I226">
            <v>5000</v>
          </cell>
          <cell r="J226">
            <v>0</v>
          </cell>
          <cell r="K226">
            <v>0</v>
          </cell>
          <cell r="L226">
            <v>0</v>
          </cell>
          <cell r="M226">
            <v>65000</v>
          </cell>
          <cell r="N226">
            <v>2211375</v>
          </cell>
          <cell r="O226">
            <v>21463.75</v>
          </cell>
          <cell r="P226">
            <v>42927.5</v>
          </cell>
          <cell r="Q226">
            <v>21463.75</v>
          </cell>
        </row>
        <row r="227">
          <cell r="B227" t="str">
            <v>RUDI SEPTIADI</v>
          </cell>
          <cell r="C227" t="str">
            <v>AWAK II</v>
          </cell>
          <cell r="D227">
            <v>22</v>
          </cell>
          <cell r="E227">
            <v>1686375</v>
          </cell>
          <cell r="F227">
            <v>460000</v>
          </cell>
          <cell r="G227">
            <v>2146375</v>
          </cell>
          <cell r="H227">
            <v>0</v>
          </cell>
          <cell r="I227">
            <v>5000</v>
          </cell>
          <cell r="J227">
            <v>0</v>
          </cell>
          <cell r="K227">
            <v>0</v>
          </cell>
          <cell r="L227">
            <v>0</v>
          </cell>
          <cell r="M227">
            <v>110000</v>
          </cell>
          <cell r="N227">
            <v>2256375</v>
          </cell>
          <cell r="O227">
            <v>21463.75</v>
          </cell>
          <cell r="P227">
            <v>42927.5</v>
          </cell>
          <cell r="Q227">
            <v>21463.75</v>
          </cell>
        </row>
        <row r="228">
          <cell r="B228" t="str">
            <v>RUSMAN SUNANDI</v>
          </cell>
          <cell r="C228" t="str">
            <v>Awak II</v>
          </cell>
          <cell r="D228">
            <v>23</v>
          </cell>
          <cell r="E228">
            <v>1686375</v>
          </cell>
          <cell r="F228">
            <v>460000</v>
          </cell>
          <cell r="G228">
            <v>2146375</v>
          </cell>
          <cell r="H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2146375</v>
          </cell>
          <cell r="O228">
            <v>21463.75</v>
          </cell>
          <cell r="P228">
            <v>42927.5</v>
          </cell>
          <cell r="Q228">
            <v>21463.75</v>
          </cell>
        </row>
        <row r="229">
          <cell r="B229" t="str">
            <v>SATRIA DARMA</v>
          </cell>
          <cell r="C229" t="str">
            <v>Awak II</v>
          </cell>
          <cell r="D229">
            <v>23</v>
          </cell>
          <cell r="E229">
            <v>1686375</v>
          </cell>
          <cell r="F229">
            <v>460000</v>
          </cell>
          <cell r="G229">
            <v>2146375</v>
          </cell>
          <cell r="H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2146375</v>
          </cell>
          <cell r="O229">
            <v>21463.75</v>
          </cell>
          <cell r="P229">
            <v>42927.5</v>
          </cell>
          <cell r="Q229">
            <v>21463.75</v>
          </cell>
        </row>
        <row r="230">
          <cell r="B230" t="str">
            <v>SELTA ARIONE</v>
          </cell>
          <cell r="C230" t="str">
            <v>AWAK II</v>
          </cell>
          <cell r="D230">
            <v>22</v>
          </cell>
          <cell r="E230">
            <v>1686375</v>
          </cell>
          <cell r="F230">
            <v>460000</v>
          </cell>
          <cell r="G230">
            <v>2146375</v>
          </cell>
          <cell r="H230">
            <v>0</v>
          </cell>
          <cell r="I230">
            <v>5000</v>
          </cell>
          <cell r="J230">
            <v>0</v>
          </cell>
          <cell r="K230">
            <v>0</v>
          </cell>
          <cell r="L230">
            <v>0</v>
          </cell>
          <cell r="M230">
            <v>110000</v>
          </cell>
          <cell r="N230">
            <v>2256375</v>
          </cell>
          <cell r="O230">
            <v>21463.75</v>
          </cell>
          <cell r="P230">
            <v>42927.5</v>
          </cell>
          <cell r="Q230">
            <v>21463.75</v>
          </cell>
        </row>
        <row r="231">
          <cell r="B231" t="str">
            <v>SUTRISNO AGUNG</v>
          </cell>
          <cell r="C231" t="str">
            <v>AWAK II</v>
          </cell>
          <cell r="D231">
            <v>23</v>
          </cell>
          <cell r="E231">
            <v>1686375</v>
          </cell>
          <cell r="F231">
            <v>460000</v>
          </cell>
          <cell r="G231">
            <v>2146375</v>
          </cell>
          <cell r="H231">
            <v>0</v>
          </cell>
          <cell r="I231">
            <v>5000</v>
          </cell>
          <cell r="J231">
            <v>0</v>
          </cell>
          <cell r="K231">
            <v>0</v>
          </cell>
          <cell r="L231">
            <v>0</v>
          </cell>
          <cell r="M231">
            <v>115000</v>
          </cell>
          <cell r="N231">
            <v>2261375</v>
          </cell>
          <cell r="O231">
            <v>21463.75</v>
          </cell>
          <cell r="P231">
            <v>42927.5</v>
          </cell>
          <cell r="Q231">
            <v>21463.75</v>
          </cell>
        </row>
        <row r="232">
          <cell r="B232" t="str">
            <v>SYAFARUDDIN</v>
          </cell>
          <cell r="C232" t="str">
            <v>AWAK II</v>
          </cell>
          <cell r="D232">
            <v>23</v>
          </cell>
          <cell r="E232">
            <v>1686375</v>
          </cell>
          <cell r="F232">
            <v>460000</v>
          </cell>
          <cell r="G232">
            <v>2146375</v>
          </cell>
          <cell r="H232">
            <v>0</v>
          </cell>
          <cell r="I232">
            <v>5000</v>
          </cell>
          <cell r="J232">
            <v>0</v>
          </cell>
          <cell r="K232">
            <v>0</v>
          </cell>
          <cell r="L232">
            <v>0</v>
          </cell>
          <cell r="M232">
            <v>115000</v>
          </cell>
          <cell r="N232">
            <v>2261375</v>
          </cell>
          <cell r="O232">
            <v>21463.75</v>
          </cell>
          <cell r="P232">
            <v>42927.5</v>
          </cell>
          <cell r="Q232">
            <v>21463.75</v>
          </cell>
        </row>
        <row r="233">
          <cell r="B233" t="str">
            <v>SYAFRIADI</v>
          </cell>
          <cell r="C233" t="str">
            <v>AWAK II</v>
          </cell>
          <cell r="D233">
            <v>23</v>
          </cell>
          <cell r="E233">
            <v>1686375</v>
          </cell>
          <cell r="F233">
            <v>460000</v>
          </cell>
          <cell r="G233">
            <v>2146375</v>
          </cell>
          <cell r="H233">
            <v>0</v>
          </cell>
          <cell r="I233">
            <v>5000</v>
          </cell>
          <cell r="J233">
            <v>0</v>
          </cell>
          <cell r="K233">
            <v>0</v>
          </cell>
          <cell r="L233">
            <v>0</v>
          </cell>
          <cell r="M233">
            <v>115000</v>
          </cell>
          <cell r="N233">
            <v>2261375</v>
          </cell>
          <cell r="O233">
            <v>21463.75</v>
          </cell>
          <cell r="P233">
            <v>42927.5</v>
          </cell>
          <cell r="Q233">
            <v>21463.75</v>
          </cell>
        </row>
        <row r="234">
          <cell r="B234" t="str">
            <v>SYAFRIZAL</v>
          </cell>
          <cell r="C234" t="str">
            <v>AWAK II</v>
          </cell>
          <cell r="D234">
            <v>23</v>
          </cell>
          <cell r="E234">
            <v>1686375</v>
          </cell>
          <cell r="F234">
            <v>460000</v>
          </cell>
          <cell r="G234">
            <v>2146375</v>
          </cell>
          <cell r="H234">
            <v>0</v>
          </cell>
          <cell r="I234">
            <v>5000</v>
          </cell>
          <cell r="J234">
            <v>0</v>
          </cell>
          <cell r="K234">
            <v>0</v>
          </cell>
          <cell r="L234">
            <v>0</v>
          </cell>
          <cell r="M234">
            <v>115000</v>
          </cell>
          <cell r="N234">
            <v>2261375</v>
          </cell>
          <cell r="O234">
            <v>21463.75</v>
          </cell>
          <cell r="P234">
            <v>42927.5</v>
          </cell>
          <cell r="Q234">
            <v>21463.75</v>
          </cell>
        </row>
        <row r="235">
          <cell r="B235" t="str">
            <v>SYAMSU ARMAN</v>
          </cell>
          <cell r="C235" t="str">
            <v>AWAK II</v>
          </cell>
          <cell r="D235">
            <v>23</v>
          </cell>
          <cell r="E235">
            <v>1686375</v>
          </cell>
          <cell r="F235">
            <v>460000</v>
          </cell>
          <cell r="G235">
            <v>2146375</v>
          </cell>
          <cell r="H235">
            <v>0</v>
          </cell>
          <cell r="I235">
            <v>5000</v>
          </cell>
          <cell r="J235">
            <v>0</v>
          </cell>
          <cell r="K235">
            <v>0</v>
          </cell>
          <cell r="L235">
            <v>0</v>
          </cell>
          <cell r="M235">
            <v>115000</v>
          </cell>
          <cell r="N235">
            <v>2261375</v>
          </cell>
          <cell r="O235">
            <v>21463.75</v>
          </cell>
          <cell r="P235">
            <v>42927.5</v>
          </cell>
          <cell r="Q235">
            <v>21463.75</v>
          </cell>
        </row>
        <row r="236">
          <cell r="B236" t="str">
            <v>TOMMY AZWAR</v>
          </cell>
          <cell r="C236" t="str">
            <v>Awak II</v>
          </cell>
          <cell r="D236">
            <v>25</v>
          </cell>
          <cell r="E236">
            <v>1686375</v>
          </cell>
          <cell r="F236">
            <v>460000</v>
          </cell>
          <cell r="G236">
            <v>2146375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2146375</v>
          </cell>
          <cell r="O236">
            <v>21463.75</v>
          </cell>
          <cell r="P236">
            <v>42927.5</v>
          </cell>
          <cell r="Q236">
            <v>21463.75</v>
          </cell>
        </row>
        <row r="237">
          <cell r="B237" t="str">
            <v>TONI SISCA PUTRA</v>
          </cell>
          <cell r="C237" t="str">
            <v>AWAK II</v>
          </cell>
          <cell r="D237">
            <v>23</v>
          </cell>
          <cell r="E237">
            <v>1686375</v>
          </cell>
          <cell r="F237">
            <v>460000</v>
          </cell>
          <cell r="G237">
            <v>2146375</v>
          </cell>
          <cell r="H237">
            <v>0</v>
          </cell>
          <cell r="I237">
            <v>5000</v>
          </cell>
          <cell r="J237">
            <v>0</v>
          </cell>
          <cell r="K237">
            <v>0</v>
          </cell>
          <cell r="L237">
            <v>0</v>
          </cell>
          <cell r="M237">
            <v>115000</v>
          </cell>
          <cell r="N237">
            <v>2261375</v>
          </cell>
          <cell r="O237">
            <v>21463.75</v>
          </cell>
          <cell r="P237">
            <v>42927.5</v>
          </cell>
          <cell r="Q237">
            <v>21463.75</v>
          </cell>
        </row>
        <row r="238">
          <cell r="B238" t="str">
            <v xml:space="preserve">WAHYUDI </v>
          </cell>
          <cell r="C238" t="str">
            <v>AWAK II</v>
          </cell>
          <cell r="D238">
            <v>24</v>
          </cell>
          <cell r="E238">
            <v>1686375</v>
          </cell>
          <cell r="F238">
            <v>460000</v>
          </cell>
          <cell r="G238">
            <v>2146375</v>
          </cell>
          <cell r="H238">
            <v>0</v>
          </cell>
          <cell r="I238">
            <v>5000</v>
          </cell>
          <cell r="J238">
            <v>0</v>
          </cell>
          <cell r="K238">
            <v>0</v>
          </cell>
          <cell r="L238">
            <v>0</v>
          </cell>
          <cell r="M238">
            <v>120000</v>
          </cell>
          <cell r="N238">
            <v>2266375</v>
          </cell>
          <cell r="O238">
            <v>21463.75</v>
          </cell>
          <cell r="P238">
            <v>42927.5</v>
          </cell>
          <cell r="Q238">
            <v>21463.75</v>
          </cell>
        </row>
        <row r="239">
          <cell r="B239" t="str">
            <v>WAWAN SETIAWAN</v>
          </cell>
          <cell r="C239" t="str">
            <v>Awak II</v>
          </cell>
          <cell r="D239">
            <v>24</v>
          </cell>
          <cell r="E239">
            <v>1686375</v>
          </cell>
          <cell r="F239">
            <v>460000</v>
          </cell>
          <cell r="G239">
            <v>2146375</v>
          </cell>
          <cell r="H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2146375</v>
          </cell>
          <cell r="O239">
            <v>21463.75</v>
          </cell>
          <cell r="P239">
            <v>42927.5</v>
          </cell>
          <cell r="Q239">
            <v>21463.75</v>
          </cell>
        </row>
        <row r="240">
          <cell r="B240" t="str">
            <v>WIDI WIYOGO</v>
          </cell>
          <cell r="C240" t="str">
            <v>AWAK II</v>
          </cell>
          <cell r="D240">
            <v>23</v>
          </cell>
          <cell r="E240">
            <v>1686375</v>
          </cell>
          <cell r="F240">
            <v>460000</v>
          </cell>
          <cell r="G240">
            <v>2146375</v>
          </cell>
          <cell r="H240">
            <v>0</v>
          </cell>
          <cell r="I240">
            <v>5000</v>
          </cell>
          <cell r="J240">
            <v>0</v>
          </cell>
          <cell r="K240">
            <v>0</v>
          </cell>
          <cell r="L240">
            <v>0</v>
          </cell>
          <cell r="M240">
            <v>115000</v>
          </cell>
          <cell r="N240">
            <v>2261375</v>
          </cell>
          <cell r="O240">
            <v>21463.75</v>
          </cell>
          <cell r="P240">
            <v>42927.5</v>
          </cell>
          <cell r="Q240">
            <v>21463.75</v>
          </cell>
        </row>
        <row r="241">
          <cell r="B241" t="str">
            <v>YARDIANTO</v>
          </cell>
          <cell r="C241" t="str">
            <v>AWAK II</v>
          </cell>
          <cell r="D241">
            <v>23</v>
          </cell>
          <cell r="E241">
            <v>1686375</v>
          </cell>
          <cell r="F241">
            <v>460000</v>
          </cell>
          <cell r="G241">
            <v>2146375</v>
          </cell>
          <cell r="H241">
            <v>0</v>
          </cell>
          <cell r="I241">
            <v>5000</v>
          </cell>
          <cell r="J241">
            <v>0</v>
          </cell>
          <cell r="K241">
            <v>0</v>
          </cell>
          <cell r="L241">
            <v>0</v>
          </cell>
          <cell r="M241">
            <v>115000</v>
          </cell>
          <cell r="N241">
            <v>2261375</v>
          </cell>
          <cell r="O241">
            <v>21463.75</v>
          </cell>
          <cell r="P241">
            <v>42927.5</v>
          </cell>
          <cell r="Q241">
            <v>21463.75</v>
          </cell>
        </row>
        <row r="242">
          <cell r="B242" t="str">
            <v>YEKI SAPUTRA</v>
          </cell>
          <cell r="C242" t="str">
            <v>AWAK II</v>
          </cell>
          <cell r="D242">
            <v>24</v>
          </cell>
          <cell r="E242">
            <v>1686375</v>
          </cell>
          <cell r="F242">
            <v>460000</v>
          </cell>
          <cell r="G242">
            <v>2146375</v>
          </cell>
          <cell r="H242">
            <v>0</v>
          </cell>
          <cell r="I242">
            <v>5000</v>
          </cell>
          <cell r="J242">
            <v>0</v>
          </cell>
          <cell r="K242">
            <v>0</v>
          </cell>
          <cell r="L242">
            <v>0</v>
          </cell>
          <cell r="M242">
            <v>120000</v>
          </cell>
          <cell r="N242">
            <v>2266375</v>
          </cell>
          <cell r="O242">
            <v>21463.75</v>
          </cell>
          <cell r="P242">
            <v>42927.5</v>
          </cell>
          <cell r="Q242">
            <v>21463.75</v>
          </cell>
        </row>
        <row r="243">
          <cell r="B243" t="str">
            <v>YOMI AFRIZESTA</v>
          </cell>
          <cell r="C243" t="str">
            <v>AWAK II</v>
          </cell>
          <cell r="D243">
            <v>23</v>
          </cell>
          <cell r="E243">
            <v>1686375</v>
          </cell>
          <cell r="F243">
            <v>460000</v>
          </cell>
          <cell r="G243">
            <v>2146375</v>
          </cell>
          <cell r="H243">
            <v>0</v>
          </cell>
          <cell r="I243">
            <v>5000</v>
          </cell>
          <cell r="J243">
            <v>0</v>
          </cell>
          <cell r="K243">
            <v>0</v>
          </cell>
          <cell r="L243">
            <v>0</v>
          </cell>
          <cell r="M243">
            <v>115000</v>
          </cell>
          <cell r="N243">
            <v>2261375</v>
          </cell>
          <cell r="O243">
            <v>21463.75</v>
          </cell>
          <cell r="P243">
            <v>42927.5</v>
          </cell>
          <cell r="Q243">
            <v>21463.75</v>
          </cell>
        </row>
        <row r="244">
          <cell r="B244" t="str">
            <v>YONANDRA SETIANDIKA</v>
          </cell>
          <cell r="C244" t="str">
            <v>AWAK II</v>
          </cell>
          <cell r="D244">
            <v>24</v>
          </cell>
          <cell r="E244">
            <v>1686375</v>
          </cell>
          <cell r="F244">
            <v>460000</v>
          </cell>
          <cell r="G244">
            <v>2146375</v>
          </cell>
          <cell r="H244">
            <v>0</v>
          </cell>
          <cell r="I244">
            <v>5000</v>
          </cell>
          <cell r="J244">
            <v>0</v>
          </cell>
          <cell r="K244">
            <v>0</v>
          </cell>
          <cell r="L244">
            <v>0</v>
          </cell>
          <cell r="M244">
            <v>120000</v>
          </cell>
          <cell r="N244">
            <v>2266375</v>
          </cell>
          <cell r="O244">
            <v>21463.75</v>
          </cell>
          <cell r="P244">
            <v>42927.5</v>
          </cell>
          <cell r="Q244">
            <v>21463.75</v>
          </cell>
        </row>
        <row r="245">
          <cell r="B245" t="str">
            <v>YUSHENDRA</v>
          </cell>
          <cell r="C245" t="str">
            <v>AWAK II</v>
          </cell>
          <cell r="D245">
            <v>23</v>
          </cell>
          <cell r="E245">
            <v>1686375</v>
          </cell>
          <cell r="F245">
            <v>460000</v>
          </cell>
          <cell r="G245">
            <v>2146375</v>
          </cell>
          <cell r="H245">
            <v>0</v>
          </cell>
          <cell r="I245">
            <v>5000</v>
          </cell>
          <cell r="J245">
            <v>0</v>
          </cell>
          <cell r="K245">
            <v>0</v>
          </cell>
          <cell r="L245">
            <v>0</v>
          </cell>
          <cell r="M245">
            <v>115000</v>
          </cell>
          <cell r="N245">
            <v>2261375</v>
          </cell>
          <cell r="O245">
            <v>21463.75</v>
          </cell>
          <cell r="P245">
            <v>42927.5</v>
          </cell>
          <cell r="Q245">
            <v>21463.75</v>
          </cell>
        </row>
        <row r="246">
          <cell r="B246" t="str">
            <v xml:space="preserve">YUSRIAL </v>
          </cell>
          <cell r="C246" t="str">
            <v>AWAK II</v>
          </cell>
          <cell r="D246">
            <v>23</v>
          </cell>
          <cell r="E246">
            <v>1686375</v>
          </cell>
          <cell r="F246">
            <v>460000</v>
          </cell>
          <cell r="G246">
            <v>2146375</v>
          </cell>
          <cell r="H246">
            <v>0</v>
          </cell>
          <cell r="I246">
            <v>5000</v>
          </cell>
          <cell r="J246">
            <v>0</v>
          </cell>
          <cell r="K246">
            <v>0</v>
          </cell>
          <cell r="L246">
            <v>0</v>
          </cell>
          <cell r="M246">
            <v>115000</v>
          </cell>
          <cell r="N246">
            <v>2261375</v>
          </cell>
          <cell r="O246">
            <v>21463.75</v>
          </cell>
          <cell r="P246">
            <v>42927.5</v>
          </cell>
          <cell r="Q246">
            <v>21463.75</v>
          </cell>
        </row>
        <row r="247">
          <cell r="B247" t="str">
            <v>ZANZANI</v>
          </cell>
          <cell r="C247" t="str">
            <v>AWAK II</v>
          </cell>
          <cell r="D247">
            <v>23</v>
          </cell>
          <cell r="E247">
            <v>1686375</v>
          </cell>
          <cell r="F247">
            <v>460000</v>
          </cell>
          <cell r="G247">
            <v>2146375</v>
          </cell>
          <cell r="H247">
            <v>0</v>
          </cell>
          <cell r="I247">
            <v>5000</v>
          </cell>
          <cell r="J247">
            <v>0</v>
          </cell>
          <cell r="K247">
            <v>0</v>
          </cell>
          <cell r="L247">
            <v>0</v>
          </cell>
          <cell r="M247">
            <v>115000</v>
          </cell>
          <cell r="N247">
            <v>2261375</v>
          </cell>
          <cell r="O247">
            <v>21463.75</v>
          </cell>
          <cell r="P247">
            <v>42927.5</v>
          </cell>
          <cell r="Q247">
            <v>21463.75</v>
          </cell>
        </row>
        <row r="248">
          <cell r="B248" t="str">
            <v xml:space="preserve">ZULHAMID S </v>
          </cell>
          <cell r="C248" t="str">
            <v>AWAK II</v>
          </cell>
          <cell r="D248">
            <v>23</v>
          </cell>
          <cell r="E248">
            <v>1686375</v>
          </cell>
          <cell r="F248">
            <v>460000</v>
          </cell>
          <cell r="G248">
            <v>2146375</v>
          </cell>
          <cell r="H248">
            <v>0</v>
          </cell>
          <cell r="I248">
            <v>5000</v>
          </cell>
          <cell r="J248">
            <v>0</v>
          </cell>
          <cell r="K248">
            <v>0</v>
          </cell>
          <cell r="L248">
            <v>0</v>
          </cell>
          <cell r="M248">
            <v>115000</v>
          </cell>
          <cell r="N248">
            <v>2261375</v>
          </cell>
          <cell r="O248">
            <v>21463.75</v>
          </cell>
          <cell r="P248">
            <v>42927.5</v>
          </cell>
          <cell r="Q248">
            <v>21463.75</v>
          </cell>
        </row>
      </sheetData>
      <sheetData sheetId="1"/>
      <sheetData sheetId="2"/>
      <sheetData sheetId="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SIAK"/>
      <sheetName val="POTONGAN JANUARI"/>
      <sheetName val="KEHADIRAN"/>
      <sheetName val="Sheet1"/>
    </sheetNames>
    <sheetDataSet>
      <sheetData sheetId="0">
        <row r="7">
          <cell r="B7" t="str">
            <v>ARYO TRIANSYAH NUGRAHA</v>
          </cell>
          <cell r="C7" t="str">
            <v>PWS. LAPANGAN</v>
          </cell>
          <cell r="D7">
            <v>27</v>
          </cell>
          <cell r="E7">
            <v>1707839</v>
          </cell>
          <cell r="F7">
            <v>460000</v>
          </cell>
          <cell r="G7">
            <v>2167839</v>
          </cell>
          <cell r="H7">
            <v>200000</v>
          </cell>
          <cell r="I7">
            <v>10000</v>
          </cell>
          <cell r="J7">
            <v>360000</v>
          </cell>
          <cell r="K7">
            <v>200000</v>
          </cell>
          <cell r="L7">
            <v>250000</v>
          </cell>
          <cell r="M7">
            <v>1280000</v>
          </cell>
          <cell r="N7">
            <v>3447839</v>
          </cell>
          <cell r="O7">
            <v>21678.39</v>
          </cell>
          <cell r="P7">
            <v>43356.78</v>
          </cell>
          <cell r="Q7">
            <v>21678.39</v>
          </cell>
          <cell r="S7">
            <v>3361125.44</v>
          </cell>
          <cell r="T7">
            <v>1080011937142</v>
          </cell>
        </row>
        <row r="8">
          <cell r="B8" t="str">
            <v>ADITIYA SUWANDI</v>
          </cell>
          <cell r="C8" t="str">
            <v>MEKANIK</v>
          </cell>
          <cell r="D8">
            <v>25</v>
          </cell>
          <cell r="E8">
            <v>1686375</v>
          </cell>
          <cell r="F8">
            <v>460000</v>
          </cell>
          <cell r="G8">
            <v>2146375</v>
          </cell>
          <cell r="H8">
            <v>0</v>
          </cell>
          <cell r="I8">
            <v>10000</v>
          </cell>
          <cell r="J8">
            <v>360000</v>
          </cell>
          <cell r="K8">
            <v>200000</v>
          </cell>
          <cell r="L8">
            <v>100000</v>
          </cell>
          <cell r="M8">
            <v>910000</v>
          </cell>
          <cell r="N8">
            <v>3056375</v>
          </cell>
          <cell r="O8">
            <v>21463.75</v>
          </cell>
          <cell r="P8">
            <v>42927.5</v>
          </cell>
          <cell r="Q8">
            <v>21463.75</v>
          </cell>
          <cell r="S8">
            <v>2970520</v>
          </cell>
          <cell r="T8">
            <v>1080006418199</v>
          </cell>
        </row>
        <row r="9">
          <cell r="B9" t="str">
            <v>BAMBANG TRIONO</v>
          </cell>
          <cell r="C9" t="str">
            <v>TEKNISI</v>
          </cell>
          <cell r="D9">
            <v>25</v>
          </cell>
          <cell r="E9">
            <v>1686375</v>
          </cell>
          <cell r="F9">
            <v>460000</v>
          </cell>
          <cell r="G9">
            <v>2146375</v>
          </cell>
          <cell r="H9">
            <v>0</v>
          </cell>
          <cell r="I9">
            <v>0</v>
          </cell>
          <cell r="J9">
            <v>360000</v>
          </cell>
          <cell r="K9">
            <v>200000</v>
          </cell>
          <cell r="L9">
            <v>100000</v>
          </cell>
          <cell r="M9">
            <v>660000</v>
          </cell>
          <cell r="N9">
            <v>2806375</v>
          </cell>
          <cell r="O9">
            <v>21463.75</v>
          </cell>
          <cell r="P9">
            <v>42927.5</v>
          </cell>
          <cell r="Q9">
            <v>21463.75</v>
          </cell>
          <cell r="S9">
            <v>2720520</v>
          </cell>
          <cell r="T9">
            <v>9000013362166</v>
          </cell>
        </row>
        <row r="10">
          <cell r="B10" t="str">
            <v>BANA DIPINTO</v>
          </cell>
          <cell r="C10" t="str">
            <v>IT</v>
          </cell>
          <cell r="D10">
            <v>25</v>
          </cell>
          <cell r="E10">
            <v>1707839</v>
          </cell>
          <cell r="F10">
            <v>460000</v>
          </cell>
          <cell r="G10">
            <v>2167839</v>
          </cell>
          <cell r="H10">
            <v>0</v>
          </cell>
          <cell r="I10">
            <v>10000</v>
          </cell>
          <cell r="J10">
            <v>360000</v>
          </cell>
          <cell r="K10">
            <v>200000</v>
          </cell>
          <cell r="L10">
            <v>100000</v>
          </cell>
          <cell r="M10">
            <v>910000</v>
          </cell>
          <cell r="N10">
            <v>3077839</v>
          </cell>
          <cell r="O10">
            <v>21678.39</v>
          </cell>
          <cell r="P10">
            <v>43356.78</v>
          </cell>
          <cell r="Q10">
            <v>21678.39</v>
          </cell>
          <cell r="S10">
            <v>2991125.44</v>
          </cell>
          <cell r="T10">
            <v>1080012371713</v>
          </cell>
        </row>
        <row r="11">
          <cell r="B11" t="str">
            <v>GUSTI MERRY SUKARDI</v>
          </cell>
          <cell r="C11" t="str">
            <v>MEDIS</v>
          </cell>
          <cell r="D11">
            <v>25</v>
          </cell>
          <cell r="E11">
            <v>1707839</v>
          </cell>
          <cell r="F11">
            <v>460000</v>
          </cell>
          <cell r="G11">
            <v>2167839</v>
          </cell>
          <cell r="H11">
            <v>0</v>
          </cell>
          <cell r="I11">
            <v>10000</v>
          </cell>
          <cell r="J11">
            <v>360000</v>
          </cell>
          <cell r="K11">
            <v>200000</v>
          </cell>
          <cell r="L11">
            <v>100000</v>
          </cell>
          <cell r="M11">
            <v>910000</v>
          </cell>
          <cell r="N11">
            <v>3077839</v>
          </cell>
          <cell r="O11">
            <v>21678.39</v>
          </cell>
          <cell r="P11">
            <v>43356.78</v>
          </cell>
          <cell r="Q11">
            <v>21678.39</v>
          </cell>
          <cell r="S11">
            <v>2991125.44</v>
          </cell>
          <cell r="T11">
            <v>1080014261433</v>
          </cell>
        </row>
        <row r="12">
          <cell r="B12" t="str">
            <v>HENDICO</v>
          </cell>
          <cell r="C12" t="str">
            <v>DISPATCHER</v>
          </cell>
          <cell r="D12">
            <v>27</v>
          </cell>
          <cell r="E12">
            <v>1707839</v>
          </cell>
          <cell r="F12">
            <v>460000</v>
          </cell>
          <cell r="G12">
            <v>2167839</v>
          </cell>
          <cell r="H12">
            <v>0</v>
          </cell>
          <cell r="I12">
            <v>10000</v>
          </cell>
          <cell r="J12">
            <v>360000</v>
          </cell>
          <cell r="K12">
            <v>200000</v>
          </cell>
          <cell r="L12">
            <v>100000</v>
          </cell>
          <cell r="M12">
            <v>930000</v>
          </cell>
          <cell r="N12">
            <v>3097839</v>
          </cell>
          <cell r="O12">
            <v>21678.39</v>
          </cell>
          <cell r="P12">
            <v>43356.78</v>
          </cell>
          <cell r="Q12">
            <v>21678.39</v>
          </cell>
          <cell r="S12">
            <v>3011125.44</v>
          </cell>
          <cell r="T12" t="str">
            <v>1080011451938</v>
          </cell>
        </row>
        <row r="13">
          <cell r="B13" t="str">
            <v>KHRIEFNI SARI</v>
          </cell>
          <cell r="C13" t="str">
            <v>KEUANGAN</v>
          </cell>
          <cell r="D13">
            <v>25</v>
          </cell>
          <cell r="E13">
            <v>1943940</v>
          </cell>
          <cell r="F13">
            <v>460000</v>
          </cell>
          <cell r="G13">
            <v>2403940</v>
          </cell>
          <cell r="H13">
            <v>10000</v>
          </cell>
          <cell r="I13">
            <v>10000</v>
          </cell>
          <cell r="J13">
            <v>360000</v>
          </cell>
          <cell r="K13">
            <v>200000</v>
          </cell>
          <cell r="L13">
            <v>250000</v>
          </cell>
          <cell r="M13">
            <v>1310000</v>
          </cell>
          <cell r="N13">
            <v>3713940</v>
          </cell>
          <cell r="O13">
            <v>24039.4</v>
          </cell>
          <cell r="P13">
            <v>48078.8</v>
          </cell>
          <cell r="Q13">
            <v>24039.4</v>
          </cell>
          <cell r="S13">
            <v>3617782.4000000004</v>
          </cell>
          <cell r="T13" t="str">
            <v>1080006619317</v>
          </cell>
        </row>
        <row r="14">
          <cell r="B14" t="str">
            <v>M. ADE RAHIM</v>
          </cell>
          <cell r="C14" t="str">
            <v>DISPATCHER</v>
          </cell>
          <cell r="D14">
            <v>27</v>
          </cell>
          <cell r="E14">
            <v>1729303</v>
          </cell>
          <cell r="F14">
            <v>460000</v>
          </cell>
          <cell r="G14">
            <v>2189303</v>
          </cell>
          <cell r="H14">
            <v>0</v>
          </cell>
          <cell r="I14">
            <v>10000</v>
          </cell>
          <cell r="J14">
            <v>360000</v>
          </cell>
          <cell r="K14">
            <v>200000</v>
          </cell>
          <cell r="L14">
            <v>100000</v>
          </cell>
          <cell r="M14">
            <v>930000</v>
          </cell>
          <cell r="N14">
            <v>3119303</v>
          </cell>
          <cell r="O14">
            <v>21893.03</v>
          </cell>
          <cell r="P14">
            <v>43786.06</v>
          </cell>
          <cell r="Q14">
            <v>21893.03</v>
          </cell>
          <cell r="S14">
            <v>3031730.8800000004</v>
          </cell>
          <cell r="T14">
            <v>1080012803087</v>
          </cell>
        </row>
        <row r="15">
          <cell r="B15" t="str">
            <v>NYAK REZKY FUAD POLEM</v>
          </cell>
          <cell r="C15" t="str">
            <v>AST. HSSE &amp; QCS</v>
          </cell>
          <cell r="D15">
            <v>26</v>
          </cell>
          <cell r="E15">
            <v>1707839</v>
          </cell>
          <cell r="F15">
            <v>460000</v>
          </cell>
          <cell r="G15">
            <v>2167839</v>
          </cell>
          <cell r="H15">
            <v>0</v>
          </cell>
          <cell r="I15">
            <v>10000</v>
          </cell>
          <cell r="J15">
            <v>360000</v>
          </cell>
          <cell r="K15">
            <v>200000</v>
          </cell>
          <cell r="L15">
            <v>100000</v>
          </cell>
          <cell r="M15">
            <v>920000</v>
          </cell>
          <cell r="N15">
            <v>3087839</v>
          </cell>
          <cell r="O15">
            <v>21678.39</v>
          </cell>
          <cell r="P15">
            <v>43356.78</v>
          </cell>
          <cell r="Q15">
            <v>21678.39</v>
          </cell>
          <cell r="S15">
            <v>3001125.44</v>
          </cell>
          <cell r="T15">
            <v>9000019489161</v>
          </cell>
        </row>
        <row r="16">
          <cell r="B16" t="str">
            <v>RAHMAD EKA PUTRA</v>
          </cell>
          <cell r="C16" t="str">
            <v>PWS. UTAMA OPERASI</v>
          </cell>
          <cell r="D16" t="str">
            <v>-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T16" t="str">
            <v>1080006428313</v>
          </cell>
        </row>
        <row r="17">
          <cell r="B17" t="str">
            <v>RUDY HAFIDZ RACHMADI</v>
          </cell>
          <cell r="C17" t="str">
            <v>HRD</v>
          </cell>
          <cell r="D17">
            <v>27</v>
          </cell>
          <cell r="E17">
            <v>1750766</v>
          </cell>
          <cell r="F17">
            <v>460000</v>
          </cell>
          <cell r="G17">
            <v>2210766</v>
          </cell>
          <cell r="H17">
            <v>200000</v>
          </cell>
          <cell r="I17">
            <v>10000</v>
          </cell>
          <cell r="J17">
            <v>360000</v>
          </cell>
          <cell r="K17">
            <v>200000</v>
          </cell>
          <cell r="L17">
            <v>250000</v>
          </cell>
          <cell r="M17">
            <v>1280000</v>
          </cell>
          <cell r="N17">
            <v>3490766</v>
          </cell>
          <cell r="O17">
            <v>22107.66</v>
          </cell>
          <cell r="P17">
            <v>44215.32</v>
          </cell>
          <cell r="Q17">
            <v>22107.66</v>
          </cell>
          <cell r="S17">
            <v>3402335.36</v>
          </cell>
          <cell r="T17" t="str">
            <v>1080005101796</v>
          </cell>
        </row>
        <row r="18">
          <cell r="B18" t="str">
            <v>RUFFER CHANDRA</v>
          </cell>
          <cell r="C18" t="str">
            <v>MEKANIK</v>
          </cell>
          <cell r="D18">
            <v>26</v>
          </cell>
          <cell r="E18">
            <v>1707839</v>
          </cell>
          <cell r="F18">
            <v>460000</v>
          </cell>
          <cell r="G18">
            <v>2167839</v>
          </cell>
          <cell r="H18">
            <v>0</v>
          </cell>
          <cell r="I18">
            <v>10000</v>
          </cell>
          <cell r="J18">
            <v>360000</v>
          </cell>
          <cell r="K18">
            <v>200000</v>
          </cell>
          <cell r="L18">
            <v>100000</v>
          </cell>
          <cell r="M18">
            <v>920000</v>
          </cell>
          <cell r="N18">
            <v>3087839</v>
          </cell>
          <cell r="O18">
            <v>21678.39</v>
          </cell>
          <cell r="P18">
            <v>43356.78</v>
          </cell>
          <cell r="Q18">
            <v>21678.39</v>
          </cell>
          <cell r="S18">
            <v>3001125.44</v>
          </cell>
          <cell r="T18" t="str">
            <v>1080006412895</v>
          </cell>
        </row>
        <row r="19">
          <cell r="B19" t="str">
            <v>SURYADI NIAT</v>
          </cell>
          <cell r="C19" t="str">
            <v>PWS. ADM. UMUM</v>
          </cell>
          <cell r="D19">
            <v>27</v>
          </cell>
          <cell r="E19">
            <v>2968232</v>
          </cell>
          <cell r="F19">
            <v>416250</v>
          </cell>
          <cell r="G19">
            <v>3384482</v>
          </cell>
          <cell r="H19">
            <v>20000</v>
          </cell>
          <cell r="I19">
            <v>10000</v>
          </cell>
          <cell r="J19">
            <v>360000</v>
          </cell>
          <cell r="K19">
            <v>200000</v>
          </cell>
          <cell r="L19">
            <v>250000</v>
          </cell>
          <cell r="M19">
            <v>1620000</v>
          </cell>
          <cell r="N19">
            <v>5004482</v>
          </cell>
          <cell r="O19">
            <v>0</v>
          </cell>
          <cell r="P19">
            <v>67689.64</v>
          </cell>
          <cell r="Q19">
            <v>33844.82</v>
          </cell>
          <cell r="S19">
            <v>4902947.54</v>
          </cell>
          <cell r="T19" t="str">
            <v>1080006335922</v>
          </cell>
        </row>
        <row r="20">
          <cell r="B20" t="str">
            <v>SYARIF AKMAL BUULOLO</v>
          </cell>
          <cell r="C20" t="str">
            <v>CHEKLIST MT</v>
          </cell>
          <cell r="D20">
            <v>28</v>
          </cell>
          <cell r="E20">
            <v>1686375</v>
          </cell>
          <cell r="F20">
            <v>460000</v>
          </cell>
          <cell r="G20">
            <v>2146375</v>
          </cell>
          <cell r="H20">
            <v>0</v>
          </cell>
          <cell r="I20">
            <v>0</v>
          </cell>
          <cell r="J20">
            <v>360000</v>
          </cell>
          <cell r="K20">
            <v>0</v>
          </cell>
          <cell r="L20">
            <v>100000</v>
          </cell>
          <cell r="M20">
            <v>460000</v>
          </cell>
          <cell r="N20">
            <v>2606375</v>
          </cell>
          <cell r="O20">
            <v>21463.75</v>
          </cell>
          <cell r="P20">
            <v>42927.5</v>
          </cell>
          <cell r="Q20">
            <v>21463.75</v>
          </cell>
          <cell r="S20">
            <v>2520520</v>
          </cell>
          <cell r="T20">
            <v>9000028995836</v>
          </cell>
        </row>
        <row r="27">
          <cell r="B27" t="str">
            <v>ABDUL RAHMAN. S</v>
          </cell>
          <cell r="C27" t="str">
            <v>AWAK I</v>
          </cell>
          <cell r="D27">
            <v>22</v>
          </cell>
          <cell r="E27">
            <v>1686375</v>
          </cell>
          <cell r="F27">
            <v>460000</v>
          </cell>
          <cell r="G27">
            <v>2146375</v>
          </cell>
          <cell r="H27">
            <v>0</v>
          </cell>
          <cell r="I27">
            <v>12000</v>
          </cell>
          <cell r="J27">
            <v>0</v>
          </cell>
          <cell r="K27">
            <v>360000</v>
          </cell>
          <cell r="L27">
            <v>0</v>
          </cell>
          <cell r="M27">
            <v>624000</v>
          </cell>
          <cell r="N27">
            <v>2770375</v>
          </cell>
          <cell r="O27">
            <v>21463.75</v>
          </cell>
          <cell r="P27">
            <v>42927.5</v>
          </cell>
          <cell r="Q27">
            <v>21463.75</v>
          </cell>
          <cell r="S27">
            <v>2684520</v>
          </cell>
          <cell r="T27">
            <v>1080012534807</v>
          </cell>
        </row>
        <row r="28">
          <cell r="B28" t="str">
            <v>ADE HERIKO</v>
          </cell>
          <cell r="C28" t="str">
            <v>AWAK I</v>
          </cell>
          <cell r="D28">
            <v>22</v>
          </cell>
          <cell r="E28">
            <v>1686375</v>
          </cell>
          <cell r="F28">
            <v>460000</v>
          </cell>
          <cell r="G28">
            <v>2146375</v>
          </cell>
          <cell r="H28">
            <v>0</v>
          </cell>
          <cell r="I28">
            <v>12000</v>
          </cell>
          <cell r="J28">
            <v>0</v>
          </cell>
          <cell r="K28">
            <v>360000</v>
          </cell>
          <cell r="L28">
            <v>0</v>
          </cell>
          <cell r="M28">
            <v>624000</v>
          </cell>
          <cell r="N28">
            <v>2770375</v>
          </cell>
          <cell r="O28">
            <v>21463.75</v>
          </cell>
          <cell r="P28">
            <v>42927.5</v>
          </cell>
          <cell r="Q28">
            <v>21463.75</v>
          </cell>
          <cell r="S28">
            <v>2684520</v>
          </cell>
          <cell r="T28">
            <v>1080013326534</v>
          </cell>
        </row>
        <row r="29">
          <cell r="B29" t="str">
            <v>AIDIL FITRI</v>
          </cell>
          <cell r="C29" t="str">
            <v>AWAK I</v>
          </cell>
          <cell r="D29">
            <v>24</v>
          </cell>
          <cell r="E29">
            <v>1775000</v>
          </cell>
          <cell r="F29">
            <v>425000</v>
          </cell>
          <cell r="G29">
            <v>2200000</v>
          </cell>
          <cell r="I29">
            <v>12000</v>
          </cell>
          <cell r="J29">
            <v>0</v>
          </cell>
          <cell r="K29">
            <v>360000</v>
          </cell>
          <cell r="M29">
            <v>648000</v>
          </cell>
          <cell r="N29">
            <v>2848000</v>
          </cell>
          <cell r="O29">
            <v>22000</v>
          </cell>
          <cell r="P29">
            <v>44000</v>
          </cell>
          <cell r="Q29">
            <v>22000</v>
          </cell>
          <cell r="S29">
            <v>2760000</v>
          </cell>
          <cell r="T29" t="str">
            <v>172-00-0029665-9</v>
          </cell>
        </row>
        <row r="30">
          <cell r="B30" t="str">
            <v>AIMOL CANDRA</v>
          </cell>
          <cell r="C30" t="str">
            <v>AWAK I</v>
          </cell>
          <cell r="D30">
            <v>22</v>
          </cell>
          <cell r="E30">
            <v>1686375</v>
          </cell>
          <cell r="F30">
            <v>460000</v>
          </cell>
          <cell r="G30">
            <v>2146375</v>
          </cell>
          <cell r="H30">
            <v>0</v>
          </cell>
          <cell r="I30">
            <v>12000</v>
          </cell>
          <cell r="J30">
            <v>0</v>
          </cell>
          <cell r="K30">
            <v>360000</v>
          </cell>
          <cell r="L30">
            <v>0</v>
          </cell>
          <cell r="M30">
            <v>624000</v>
          </cell>
          <cell r="N30">
            <v>2770375</v>
          </cell>
          <cell r="O30">
            <v>21463.75</v>
          </cell>
          <cell r="P30">
            <v>42927.5</v>
          </cell>
          <cell r="Q30">
            <v>21463.75</v>
          </cell>
          <cell r="S30">
            <v>2684520</v>
          </cell>
          <cell r="T30">
            <v>1080006464763</v>
          </cell>
        </row>
        <row r="31">
          <cell r="B31" t="str">
            <v>AKHIRUDIN</v>
          </cell>
          <cell r="C31" t="str">
            <v>AWAK I</v>
          </cell>
          <cell r="D31">
            <v>24</v>
          </cell>
          <cell r="E31">
            <v>1686375</v>
          </cell>
          <cell r="F31">
            <v>460000</v>
          </cell>
          <cell r="G31">
            <v>2146375</v>
          </cell>
          <cell r="H31">
            <v>0</v>
          </cell>
          <cell r="I31">
            <v>12000</v>
          </cell>
          <cell r="J31">
            <v>0</v>
          </cell>
          <cell r="K31">
            <v>360000</v>
          </cell>
          <cell r="L31">
            <v>0</v>
          </cell>
          <cell r="M31">
            <v>648000</v>
          </cell>
          <cell r="N31">
            <v>2794375</v>
          </cell>
          <cell r="O31">
            <v>21463.75</v>
          </cell>
          <cell r="P31">
            <v>42927.5</v>
          </cell>
          <cell r="Q31">
            <v>21463.75</v>
          </cell>
          <cell r="S31">
            <v>2708520</v>
          </cell>
          <cell r="T31" t="str">
            <v>1080007912091</v>
          </cell>
        </row>
        <row r="32">
          <cell r="B32" t="str">
            <v>AKIRMAN SYAFRIZAL</v>
          </cell>
          <cell r="C32" t="str">
            <v>AWAK I</v>
          </cell>
          <cell r="D32">
            <v>22</v>
          </cell>
          <cell r="E32">
            <v>1686375</v>
          </cell>
          <cell r="F32">
            <v>460000</v>
          </cell>
          <cell r="G32">
            <v>2146375</v>
          </cell>
          <cell r="H32">
            <v>0</v>
          </cell>
          <cell r="I32">
            <v>12000</v>
          </cell>
          <cell r="J32">
            <v>0</v>
          </cell>
          <cell r="K32">
            <v>360000</v>
          </cell>
          <cell r="L32">
            <v>0</v>
          </cell>
          <cell r="M32">
            <v>624000</v>
          </cell>
          <cell r="N32">
            <v>2770375</v>
          </cell>
          <cell r="O32">
            <v>21463.75</v>
          </cell>
          <cell r="P32">
            <v>42927.5</v>
          </cell>
          <cell r="Q32">
            <v>21463.75</v>
          </cell>
          <cell r="S32">
            <v>2684520</v>
          </cell>
          <cell r="T32" t="str">
            <v>1080011358778</v>
          </cell>
        </row>
        <row r="33">
          <cell r="B33" t="str">
            <v>AL YAZID</v>
          </cell>
          <cell r="C33" t="str">
            <v>AWAK I</v>
          </cell>
          <cell r="D33">
            <v>24</v>
          </cell>
          <cell r="E33">
            <v>1686375</v>
          </cell>
          <cell r="F33">
            <v>460000</v>
          </cell>
          <cell r="G33">
            <v>2146375</v>
          </cell>
          <cell r="H33">
            <v>0</v>
          </cell>
          <cell r="I33">
            <v>12000</v>
          </cell>
          <cell r="J33">
            <v>0</v>
          </cell>
          <cell r="K33">
            <v>360000</v>
          </cell>
          <cell r="L33">
            <v>0</v>
          </cell>
          <cell r="M33">
            <v>648000</v>
          </cell>
          <cell r="N33">
            <v>2794375</v>
          </cell>
          <cell r="O33">
            <v>21463.75</v>
          </cell>
          <cell r="P33">
            <v>42927.5</v>
          </cell>
          <cell r="Q33">
            <v>21463.75</v>
          </cell>
          <cell r="S33">
            <v>2708520</v>
          </cell>
          <cell r="T33" t="str">
            <v>1080006413802</v>
          </cell>
        </row>
        <row r="34">
          <cell r="B34" t="str">
            <v>ALI AKBAR S</v>
          </cell>
          <cell r="C34" t="str">
            <v>AWAK I</v>
          </cell>
          <cell r="D34">
            <v>22</v>
          </cell>
          <cell r="E34">
            <v>1686375</v>
          </cell>
          <cell r="F34">
            <v>460000</v>
          </cell>
          <cell r="G34">
            <v>2146375</v>
          </cell>
          <cell r="H34">
            <v>0</v>
          </cell>
          <cell r="I34">
            <v>12000</v>
          </cell>
          <cell r="J34">
            <v>0</v>
          </cell>
          <cell r="K34">
            <v>360000</v>
          </cell>
          <cell r="L34">
            <v>0</v>
          </cell>
          <cell r="M34">
            <v>624000</v>
          </cell>
          <cell r="N34">
            <v>2770375</v>
          </cell>
          <cell r="O34">
            <v>21463.75</v>
          </cell>
          <cell r="P34">
            <v>42927.5</v>
          </cell>
          <cell r="Q34">
            <v>21463.75</v>
          </cell>
          <cell r="S34">
            <v>2684520</v>
          </cell>
          <cell r="T34" t="str">
            <v>1080013521027</v>
          </cell>
        </row>
        <row r="35">
          <cell r="B35" t="str">
            <v>ALIAS PENDI</v>
          </cell>
          <cell r="C35" t="str">
            <v>AWAK I</v>
          </cell>
          <cell r="D35">
            <v>24</v>
          </cell>
          <cell r="E35">
            <v>1686375</v>
          </cell>
          <cell r="F35">
            <v>460000</v>
          </cell>
          <cell r="G35">
            <v>2146375</v>
          </cell>
          <cell r="H35">
            <v>0</v>
          </cell>
          <cell r="I35">
            <v>12000</v>
          </cell>
          <cell r="J35">
            <v>0</v>
          </cell>
          <cell r="K35">
            <v>360000</v>
          </cell>
          <cell r="L35">
            <v>0</v>
          </cell>
          <cell r="M35">
            <v>648000</v>
          </cell>
          <cell r="N35">
            <v>2794375</v>
          </cell>
          <cell r="O35">
            <v>21463.75</v>
          </cell>
          <cell r="P35">
            <v>42927.5</v>
          </cell>
          <cell r="Q35">
            <v>21463.75</v>
          </cell>
          <cell r="S35">
            <v>2708520</v>
          </cell>
          <cell r="T35" t="str">
            <v>1080006419445</v>
          </cell>
        </row>
        <row r="36">
          <cell r="B36" t="str">
            <v>AMRIZAL NOVA</v>
          </cell>
          <cell r="C36" t="str">
            <v>AWAK I</v>
          </cell>
          <cell r="D36">
            <v>23</v>
          </cell>
          <cell r="E36">
            <v>1707838.75</v>
          </cell>
          <cell r="F36">
            <v>460000</v>
          </cell>
          <cell r="G36">
            <v>2167838.75</v>
          </cell>
          <cell r="H36">
            <v>0</v>
          </cell>
          <cell r="I36">
            <v>12000</v>
          </cell>
          <cell r="J36">
            <v>0</v>
          </cell>
          <cell r="K36">
            <v>360000</v>
          </cell>
          <cell r="L36">
            <v>0</v>
          </cell>
          <cell r="M36">
            <v>636000</v>
          </cell>
          <cell r="N36">
            <v>2803838.75</v>
          </cell>
          <cell r="O36">
            <v>21678.387500000001</v>
          </cell>
          <cell r="P36">
            <v>43356.775000000001</v>
          </cell>
          <cell r="Q36">
            <v>21678.387500000001</v>
          </cell>
          <cell r="S36">
            <v>2717125.1999999997</v>
          </cell>
          <cell r="T36" t="str">
            <v>1080012054368</v>
          </cell>
        </row>
        <row r="37">
          <cell r="B37" t="str">
            <v>ANDI ADRIANTO</v>
          </cell>
          <cell r="C37" t="str">
            <v>AWAK I</v>
          </cell>
          <cell r="D37">
            <v>22</v>
          </cell>
          <cell r="E37">
            <v>1686375</v>
          </cell>
          <cell r="F37">
            <v>460000</v>
          </cell>
          <cell r="G37">
            <v>2146375</v>
          </cell>
          <cell r="H37">
            <v>0</v>
          </cell>
          <cell r="I37">
            <v>12000</v>
          </cell>
          <cell r="J37">
            <v>0</v>
          </cell>
          <cell r="K37">
            <v>360000</v>
          </cell>
          <cell r="L37">
            <v>0</v>
          </cell>
          <cell r="M37">
            <v>624000</v>
          </cell>
          <cell r="N37">
            <v>2770375</v>
          </cell>
          <cell r="O37">
            <v>21463.75</v>
          </cell>
          <cell r="P37">
            <v>42927.5</v>
          </cell>
          <cell r="Q37">
            <v>21463.75</v>
          </cell>
          <cell r="S37">
            <v>2684520</v>
          </cell>
          <cell r="T37" t="str">
            <v>1080006413794</v>
          </cell>
        </row>
        <row r="38">
          <cell r="B38" t="str">
            <v>ANDRE ADI</v>
          </cell>
          <cell r="C38" t="str">
            <v>AWAK I</v>
          </cell>
          <cell r="D38">
            <v>22</v>
          </cell>
          <cell r="E38">
            <v>1686375</v>
          </cell>
          <cell r="F38">
            <v>460000</v>
          </cell>
          <cell r="G38">
            <v>2146375</v>
          </cell>
          <cell r="H38">
            <v>0</v>
          </cell>
          <cell r="I38">
            <v>12000</v>
          </cell>
          <cell r="J38">
            <v>0</v>
          </cell>
          <cell r="K38">
            <v>360000</v>
          </cell>
          <cell r="L38">
            <v>0</v>
          </cell>
          <cell r="M38">
            <v>624000</v>
          </cell>
          <cell r="N38">
            <v>2770375</v>
          </cell>
          <cell r="O38">
            <v>21463.75</v>
          </cell>
          <cell r="P38">
            <v>42927.5</v>
          </cell>
          <cell r="Q38">
            <v>21463.75</v>
          </cell>
          <cell r="S38">
            <v>2684520</v>
          </cell>
          <cell r="T38">
            <v>9000036401843</v>
          </cell>
        </row>
        <row r="39">
          <cell r="B39" t="str">
            <v>ARIA SESMA</v>
          </cell>
          <cell r="C39" t="str">
            <v>AWAK I</v>
          </cell>
          <cell r="D39">
            <v>22</v>
          </cell>
          <cell r="E39">
            <v>1686375</v>
          </cell>
          <cell r="F39">
            <v>460000</v>
          </cell>
          <cell r="G39">
            <v>2146375</v>
          </cell>
          <cell r="H39">
            <v>0</v>
          </cell>
          <cell r="I39">
            <v>12000</v>
          </cell>
          <cell r="J39">
            <v>0</v>
          </cell>
          <cell r="K39">
            <v>360000</v>
          </cell>
          <cell r="L39">
            <v>0</v>
          </cell>
          <cell r="M39">
            <v>624000</v>
          </cell>
          <cell r="N39">
            <v>2770375</v>
          </cell>
          <cell r="O39">
            <v>21463.75</v>
          </cell>
          <cell r="P39">
            <v>42927.5</v>
          </cell>
          <cell r="Q39">
            <v>21463.75</v>
          </cell>
          <cell r="S39">
            <v>2684520</v>
          </cell>
          <cell r="T39" t="str">
            <v>1080006423074</v>
          </cell>
        </row>
        <row r="40">
          <cell r="B40" t="str">
            <v>ASWIN RINALDY</v>
          </cell>
          <cell r="C40" t="str">
            <v>AWAK I</v>
          </cell>
          <cell r="D40">
            <v>22</v>
          </cell>
          <cell r="E40">
            <v>1686375</v>
          </cell>
          <cell r="F40">
            <v>460000</v>
          </cell>
          <cell r="G40">
            <v>2146375</v>
          </cell>
          <cell r="H40">
            <v>0</v>
          </cell>
          <cell r="I40">
            <v>12000</v>
          </cell>
          <cell r="J40">
            <v>0</v>
          </cell>
          <cell r="K40">
            <v>360000</v>
          </cell>
          <cell r="L40">
            <v>0</v>
          </cell>
          <cell r="M40">
            <v>624000</v>
          </cell>
          <cell r="N40">
            <v>2770375</v>
          </cell>
          <cell r="O40">
            <v>21463.75</v>
          </cell>
          <cell r="P40">
            <v>42927.5</v>
          </cell>
          <cell r="Q40">
            <v>21463.75</v>
          </cell>
          <cell r="S40">
            <v>2684520</v>
          </cell>
          <cell r="T40">
            <v>9000025250540</v>
          </cell>
        </row>
        <row r="41">
          <cell r="B41" t="str">
            <v>AZWAR ( i )</v>
          </cell>
          <cell r="C41" t="str">
            <v>AWAK I</v>
          </cell>
          <cell r="D41">
            <v>23</v>
          </cell>
          <cell r="E41">
            <v>1686375</v>
          </cell>
          <cell r="F41">
            <v>460000</v>
          </cell>
          <cell r="G41">
            <v>2146375</v>
          </cell>
          <cell r="H41">
            <v>0</v>
          </cell>
          <cell r="I41">
            <v>12000</v>
          </cell>
          <cell r="J41">
            <v>0</v>
          </cell>
          <cell r="K41">
            <v>360000</v>
          </cell>
          <cell r="L41">
            <v>0</v>
          </cell>
          <cell r="M41">
            <v>636000</v>
          </cell>
          <cell r="N41">
            <v>2782375</v>
          </cell>
          <cell r="O41">
            <v>21463.75</v>
          </cell>
          <cell r="P41">
            <v>42927.5</v>
          </cell>
          <cell r="Q41">
            <v>21463.75</v>
          </cell>
          <cell r="S41">
            <v>2696520</v>
          </cell>
          <cell r="T41" t="str">
            <v>1080004525482</v>
          </cell>
        </row>
        <row r="42">
          <cell r="B42" t="str">
            <v>AZWAR ( iii )</v>
          </cell>
          <cell r="C42" t="str">
            <v>AWAK I</v>
          </cell>
          <cell r="D42">
            <v>22</v>
          </cell>
          <cell r="E42">
            <v>1686375</v>
          </cell>
          <cell r="F42">
            <v>460000</v>
          </cell>
          <cell r="G42">
            <v>2146375</v>
          </cell>
          <cell r="H42">
            <v>0</v>
          </cell>
          <cell r="I42">
            <v>12000</v>
          </cell>
          <cell r="J42">
            <v>0</v>
          </cell>
          <cell r="K42">
            <v>360000</v>
          </cell>
          <cell r="L42">
            <v>0</v>
          </cell>
          <cell r="M42">
            <v>624000</v>
          </cell>
          <cell r="N42">
            <v>2770375</v>
          </cell>
          <cell r="O42">
            <v>21463.75</v>
          </cell>
          <cell r="P42">
            <v>42927.5</v>
          </cell>
          <cell r="Q42">
            <v>21463.75</v>
          </cell>
          <cell r="S42">
            <v>2684520</v>
          </cell>
          <cell r="T42" t="str">
            <v>9000015619530</v>
          </cell>
        </row>
        <row r="43">
          <cell r="B43" t="str">
            <v>BENI EFENDI</v>
          </cell>
          <cell r="C43" t="str">
            <v>AWAK I</v>
          </cell>
          <cell r="D43">
            <v>23</v>
          </cell>
          <cell r="E43">
            <v>1686375</v>
          </cell>
          <cell r="F43">
            <v>460000</v>
          </cell>
          <cell r="G43">
            <v>2146375</v>
          </cell>
          <cell r="H43">
            <v>0</v>
          </cell>
          <cell r="I43">
            <v>12000</v>
          </cell>
          <cell r="J43">
            <v>0</v>
          </cell>
          <cell r="K43">
            <v>360000</v>
          </cell>
          <cell r="L43">
            <v>0</v>
          </cell>
          <cell r="M43">
            <v>636000</v>
          </cell>
          <cell r="N43">
            <v>2782375</v>
          </cell>
          <cell r="O43">
            <v>21463.75</v>
          </cell>
          <cell r="P43">
            <v>42927.5</v>
          </cell>
          <cell r="Q43">
            <v>21463.75</v>
          </cell>
          <cell r="S43">
            <v>2696520</v>
          </cell>
          <cell r="T43" t="str">
            <v>1080013990263</v>
          </cell>
        </row>
        <row r="44">
          <cell r="B44" t="str">
            <v>BENNY HIDAYAT</v>
          </cell>
          <cell r="C44" t="str">
            <v>AWAK I</v>
          </cell>
          <cell r="D44">
            <v>23</v>
          </cell>
          <cell r="E44">
            <v>1686375</v>
          </cell>
          <cell r="F44">
            <v>460000</v>
          </cell>
          <cell r="G44">
            <v>2146375</v>
          </cell>
          <cell r="H44">
            <v>0</v>
          </cell>
          <cell r="I44">
            <v>12000</v>
          </cell>
          <cell r="J44">
            <v>0</v>
          </cell>
          <cell r="K44">
            <v>360000</v>
          </cell>
          <cell r="L44">
            <v>0</v>
          </cell>
          <cell r="M44">
            <v>636000</v>
          </cell>
          <cell r="N44">
            <v>2782375</v>
          </cell>
          <cell r="O44">
            <v>21463.75</v>
          </cell>
          <cell r="P44">
            <v>42927.5</v>
          </cell>
          <cell r="Q44">
            <v>21463.75</v>
          </cell>
          <cell r="S44">
            <v>2696520</v>
          </cell>
          <cell r="T44" t="str">
            <v>1080006417886</v>
          </cell>
        </row>
        <row r="45">
          <cell r="B45" t="str">
            <v>BUDI ARYANTO</v>
          </cell>
          <cell r="C45" t="str">
            <v>AWAK I</v>
          </cell>
          <cell r="D45">
            <v>23</v>
          </cell>
          <cell r="E45">
            <v>1686375</v>
          </cell>
          <cell r="F45">
            <v>460000</v>
          </cell>
          <cell r="G45">
            <v>2146375</v>
          </cell>
          <cell r="H45">
            <v>0</v>
          </cell>
          <cell r="I45">
            <v>12000</v>
          </cell>
          <cell r="J45">
            <v>0</v>
          </cell>
          <cell r="K45">
            <v>360000</v>
          </cell>
          <cell r="L45">
            <v>0</v>
          </cell>
          <cell r="M45">
            <v>636000</v>
          </cell>
          <cell r="N45">
            <v>2782375</v>
          </cell>
          <cell r="O45">
            <v>21463.75</v>
          </cell>
          <cell r="P45">
            <v>42927.5</v>
          </cell>
          <cell r="Q45">
            <v>21463.75</v>
          </cell>
          <cell r="S45">
            <v>2696520</v>
          </cell>
          <cell r="T45" t="str">
            <v>1080006415286</v>
          </cell>
        </row>
        <row r="46">
          <cell r="B46" t="str">
            <v>BUDIMAN EFFENDI</v>
          </cell>
          <cell r="C46" t="str">
            <v>AWAK I</v>
          </cell>
          <cell r="D46">
            <v>24</v>
          </cell>
          <cell r="E46">
            <v>1686375</v>
          </cell>
          <cell r="F46">
            <v>460000</v>
          </cell>
          <cell r="G46">
            <v>2146375</v>
          </cell>
          <cell r="H46">
            <v>0</v>
          </cell>
          <cell r="I46">
            <v>12000</v>
          </cell>
          <cell r="J46">
            <v>0</v>
          </cell>
          <cell r="K46">
            <v>360000</v>
          </cell>
          <cell r="L46">
            <v>0</v>
          </cell>
          <cell r="M46">
            <v>648000</v>
          </cell>
          <cell r="N46">
            <v>2794375</v>
          </cell>
          <cell r="O46">
            <v>21463.75</v>
          </cell>
          <cell r="P46">
            <v>42927.5</v>
          </cell>
          <cell r="Q46">
            <v>21463.75</v>
          </cell>
          <cell r="S46">
            <v>2708520</v>
          </cell>
          <cell r="T46" t="str">
            <v>1080010182500</v>
          </cell>
        </row>
        <row r="47">
          <cell r="B47" t="str">
            <v>BUYUNG H</v>
          </cell>
          <cell r="C47" t="str">
            <v>AWAK I</v>
          </cell>
          <cell r="D47">
            <v>20</v>
          </cell>
          <cell r="E47">
            <v>1686375</v>
          </cell>
          <cell r="F47">
            <v>460000</v>
          </cell>
          <cell r="G47">
            <v>2146375</v>
          </cell>
          <cell r="H47">
            <v>0</v>
          </cell>
          <cell r="I47">
            <v>12000</v>
          </cell>
          <cell r="J47">
            <v>0</v>
          </cell>
          <cell r="K47">
            <v>360000</v>
          </cell>
          <cell r="L47">
            <v>0</v>
          </cell>
          <cell r="M47">
            <v>600000</v>
          </cell>
          <cell r="N47">
            <v>2746375</v>
          </cell>
          <cell r="O47">
            <v>21463.75</v>
          </cell>
          <cell r="P47">
            <v>42927.5</v>
          </cell>
          <cell r="Q47">
            <v>21463.75</v>
          </cell>
          <cell r="S47">
            <v>2660520</v>
          </cell>
          <cell r="T47" t="str">
            <v>1080006417449</v>
          </cell>
        </row>
        <row r="48">
          <cell r="B48" t="str">
            <v>CHAMBALI</v>
          </cell>
          <cell r="C48" t="str">
            <v>AWAK I</v>
          </cell>
          <cell r="D48">
            <v>22</v>
          </cell>
          <cell r="E48">
            <v>1686375</v>
          </cell>
          <cell r="F48">
            <v>460000</v>
          </cell>
          <cell r="G48">
            <v>2146375</v>
          </cell>
          <cell r="H48">
            <v>0</v>
          </cell>
          <cell r="I48">
            <v>12000</v>
          </cell>
          <cell r="J48">
            <v>0</v>
          </cell>
          <cell r="K48">
            <v>360000</v>
          </cell>
          <cell r="L48">
            <v>0</v>
          </cell>
          <cell r="M48">
            <v>624000</v>
          </cell>
          <cell r="N48">
            <v>2770375</v>
          </cell>
          <cell r="O48">
            <v>21463.75</v>
          </cell>
          <cell r="P48">
            <v>42927.5</v>
          </cell>
          <cell r="Q48">
            <v>21463.75</v>
          </cell>
          <cell r="S48">
            <v>2684520</v>
          </cell>
          <cell r="T48">
            <v>1080011357416</v>
          </cell>
        </row>
        <row r="49">
          <cell r="B49" t="str">
            <v>DAFRI</v>
          </cell>
          <cell r="C49" t="str">
            <v>AWAK I</v>
          </cell>
          <cell r="D49">
            <v>23</v>
          </cell>
          <cell r="E49">
            <v>1686375</v>
          </cell>
          <cell r="F49">
            <v>460000</v>
          </cell>
          <cell r="G49">
            <v>2146375</v>
          </cell>
          <cell r="H49">
            <v>0</v>
          </cell>
          <cell r="I49">
            <v>12000</v>
          </cell>
          <cell r="J49">
            <v>0</v>
          </cell>
          <cell r="K49">
            <v>360000</v>
          </cell>
          <cell r="L49">
            <v>0</v>
          </cell>
          <cell r="M49">
            <v>636000</v>
          </cell>
          <cell r="N49">
            <v>2782375</v>
          </cell>
          <cell r="O49">
            <v>21463.75</v>
          </cell>
          <cell r="P49">
            <v>42927.5</v>
          </cell>
          <cell r="Q49">
            <v>21463.75</v>
          </cell>
          <cell r="S49">
            <v>2696520</v>
          </cell>
          <cell r="T49">
            <v>1080006308184</v>
          </cell>
        </row>
        <row r="50">
          <cell r="B50" t="str">
            <v>DANIL SOLEKA</v>
          </cell>
          <cell r="C50" t="str">
            <v>AWAK I</v>
          </cell>
          <cell r="D50">
            <v>20</v>
          </cell>
          <cell r="E50">
            <v>1686375</v>
          </cell>
          <cell r="F50">
            <v>460000</v>
          </cell>
          <cell r="G50">
            <v>2146375</v>
          </cell>
          <cell r="H50">
            <v>0</v>
          </cell>
          <cell r="I50">
            <v>12000</v>
          </cell>
          <cell r="J50">
            <v>0</v>
          </cell>
          <cell r="K50">
            <v>360000</v>
          </cell>
          <cell r="L50">
            <v>0</v>
          </cell>
          <cell r="M50">
            <v>600000</v>
          </cell>
          <cell r="N50">
            <v>2746375</v>
          </cell>
          <cell r="O50">
            <v>21463.75</v>
          </cell>
          <cell r="P50">
            <v>42927.5</v>
          </cell>
          <cell r="Q50">
            <v>21463.75</v>
          </cell>
          <cell r="S50">
            <v>2660520</v>
          </cell>
          <cell r="T50" t="str">
            <v>1080006417357</v>
          </cell>
        </row>
        <row r="51">
          <cell r="B51" t="str">
            <v>DASWANDI</v>
          </cell>
          <cell r="C51" t="str">
            <v>AWAK I</v>
          </cell>
          <cell r="D51">
            <v>23</v>
          </cell>
          <cell r="E51">
            <v>1686375</v>
          </cell>
          <cell r="F51">
            <v>460000</v>
          </cell>
          <cell r="G51">
            <v>2146375</v>
          </cell>
          <cell r="H51">
            <v>0</v>
          </cell>
          <cell r="I51">
            <v>12000</v>
          </cell>
          <cell r="J51">
            <v>0</v>
          </cell>
          <cell r="K51">
            <v>360000</v>
          </cell>
          <cell r="L51">
            <v>0</v>
          </cell>
          <cell r="M51">
            <v>636000</v>
          </cell>
          <cell r="N51">
            <v>2782375</v>
          </cell>
          <cell r="O51">
            <v>21463.75</v>
          </cell>
          <cell r="P51">
            <v>42927.5</v>
          </cell>
          <cell r="Q51">
            <v>21463.75</v>
          </cell>
          <cell r="S51">
            <v>2696520</v>
          </cell>
          <cell r="T51" t="str">
            <v>1080006417258</v>
          </cell>
        </row>
        <row r="52">
          <cell r="B52" t="str">
            <v>DEDI NURDIN</v>
          </cell>
          <cell r="C52" t="str">
            <v>AWAK I</v>
          </cell>
          <cell r="D52">
            <v>22</v>
          </cell>
          <cell r="E52">
            <v>1686375</v>
          </cell>
          <cell r="F52">
            <v>460000</v>
          </cell>
          <cell r="G52">
            <v>2146375</v>
          </cell>
          <cell r="H52">
            <v>0</v>
          </cell>
          <cell r="I52">
            <v>12000</v>
          </cell>
          <cell r="J52">
            <v>0</v>
          </cell>
          <cell r="K52">
            <v>360000</v>
          </cell>
          <cell r="L52">
            <v>0</v>
          </cell>
          <cell r="M52">
            <v>624000</v>
          </cell>
          <cell r="N52">
            <v>2770375</v>
          </cell>
          <cell r="O52">
            <v>21463.75</v>
          </cell>
          <cell r="P52">
            <v>42927.5</v>
          </cell>
          <cell r="Q52">
            <v>21463.75</v>
          </cell>
          <cell r="S52">
            <v>2684520</v>
          </cell>
          <cell r="T52">
            <v>1080007440945</v>
          </cell>
        </row>
        <row r="53">
          <cell r="B53" t="str">
            <v>DEDI SENATRA</v>
          </cell>
          <cell r="C53" t="str">
            <v>AWAK I</v>
          </cell>
          <cell r="D53">
            <v>22</v>
          </cell>
          <cell r="E53">
            <v>1686375</v>
          </cell>
          <cell r="F53">
            <v>460000</v>
          </cell>
          <cell r="G53">
            <v>2146375</v>
          </cell>
          <cell r="H53">
            <v>0</v>
          </cell>
          <cell r="I53">
            <v>12000</v>
          </cell>
          <cell r="J53">
            <v>0</v>
          </cell>
          <cell r="K53">
            <v>360000</v>
          </cell>
          <cell r="L53">
            <v>0</v>
          </cell>
          <cell r="M53">
            <v>624000</v>
          </cell>
          <cell r="N53">
            <v>2770375</v>
          </cell>
          <cell r="O53">
            <v>21463.75</v>
          </cell>
          <cell r="P53">
            <v>42927.5</v>
          </cell>
          <cell r="Q53">
            <v>21463.75</v>
          </cell>
          <cell r="S53">
            <v>2684520</v>
          </cell>
          <cell r="T53" t="str">
            <v>1080006423066</v>
          </cell>
        </row>
        <row r="54">
          <cell r="B54" t="str">
            <v>DEDI USMAN</v>
          </cell>
          <cell r="C54" t="str">
            <v>AWAK I</v>
          </cell>
          <cell r="D54">
            <v>23</v>
          </cell>
          <cell r="E54">
            <v>1686375</v>
          </cell>
          <cell r="F54">
            <v>460000</v>
          </cell>
          <cell r="G54">
            <v>2146375</v>
          </cell>
          <cell r="H54">
            <v>0</v>
          </cell>
          <cell r="I54">
            <v>12000</v>
          </cell>
          <cell r="J54">
            <v>0</v>
          </cell>
          <cell r="K54">
            <v>360000</v>
          </cell>
          <cell r="L54">
            <v>0</v>
          </cell>
          <cell r="M54">
            <v>636000</v>
          </cell>
          <cell r="N54">
            <v>2782375</v>
          </cell>
          <cell r="O54">
            <v>21463.75</v>
          </cell>
          <cell r="P54">
            <v>42927.5</v>
          </cell>
          <cell r="Q54">
            <v>21463.75</v>
          </cell>
          <cell r="S54">
            <v>2696520</v>
          </cell>
          <cell r="T54" t="str">
            <v>1080011619773</v>
          </cell>
        </row>
        <row r="55">
          <cell r="B55" t="str">
            <v>DELVI HENDRI JAFRI</v>
          </cell>
          <cell r="C55" t="str">
            <v>AWAK I</v>
          </cell>
          <cell r="D55">
            <v>24</v>
          </cell>
          <cell r="E55">
            <v>1686375</v>
          </cell>
          <cell r="F55">
            <v>460000</v>
          </cell>
          <cell r="G55">
            <v>2146375</v>
          </cell>
          <cell r="H55">
            <v>0</v>
          </cell>
          <cell r="I55">
            <v>12000</v>
          </cell>
          <cell r="J55">
            <v>0</v>
          </cell>
          <cell r="K55">
            <v>360000</v>
          </cell>
          <cell r="L55">
            <v>0</v>
          </cell>
          <cell r="M55">
            <v>648000</v>
          </cell>
          <cell r="N55">
            <v>2794375</v>
          </cell>
          <cell r="O55">
            <v>21463.75</v>
          </cell>
          <cell r="P55">
            <v>42927.5</v>
          </cell>
          <cell r="Q55">
            <v>21463.75</v>
          </cell>
          <cell r="S55">
            <v>2708520</v>
          </cell>
          <cell r="T55" t="str">
            <v>1080006415708</v>
          </cell>
        </row>
        <row r="56">
          <cell r="B56" t="str">
            <v>DESRIMAL</v>
          </cell>
          <cell r="C56" t="str">
            <v>AWAK I</v>
          </cell>
          <cell r="D56">
            <v>22</v>
          </cell>
          <cell r="E56">
            <v>1686375</v>
          </cell>
          <cell r="F56">
            <v>460000</v>
          </cell>
          <cell r="G56">
            <v>2146375</v>
          </cell>
          <cell r="H56">
            <v>0</v>
          </cell>
          <cell r="I56">
            <v>12000</v>
          </cell>
          <cell r="J56">
            <v>0</v>
          </cell>
          <cell r="K56">
            <v>360000</v>
          </cell>
          <cell r="L56">
            <v>0</v>
          </cell>
          <cell r="M56">
            <v>624000</v>
          </cell>
          <cell r="N56">
            <v>2770375</v>
          </cell>
          <cell r="O56">
            <v>21463.75</v>
          </cell>
          <cell r="P56">
            <v>42927.5</v>
          </cell>
          <cell r="Q56">
            <v>21463.75</v>
          </cell>
          <cell r="S56">
            <v>2684520</v>
          </cell>
          <cell r="T56" t="str">
            <v>1080006428206</v>
          </cell>
        </row>
        <row r="57">
          <cell r="B57" t="str">
            <v>DONI INDRA PUTRA</v>
          </cell>
          <cell r="C57" t="str">
            <v>AWAK I</v>
          </cell>
          <cell r="D57">
            <v>23</v>
          </cell>
          <cell r="E57">
            <v>1686375</v>
          </cell>
          <cell r="F57">
            <v>460000</v>
          </cell>
          <cell r="G57">
            <v>2146375</v>
          </cell>
          <cell r="H57">
            <v>0</v>
          </cell>
          <cell r="I57">
            <v>12000</v>
          </cell>
          <cell r="J57">
            <v>0</v>
          </cell>
          <cell r="K57">
            <v>360000</v>
          </cell>
          <cell r="L57">
            <v>0</v>
          </cell>
          <cell r="M57">
            <v>636000</v>
          </cell>
          <cell r="N57">
            <v>2782375</v>
          </cell>
          <cell r="O57">
            <v>21463.75</v>
          </cell>
          <cell r="P57">
            <v>42927.5</v>
          </cell>
          <cell r="Q57">
            <v>21463.75</v>
          </cell>
          <cell r="S57">
            <v>2696520</v>
          </cell>
          <cell r="T57" t="str">
            <v>1080006415195</v>
          </cell>
        </row>
        <row r="58">
          <cell r="B58" t="str">
            <v>EDI ANDESKO</v>
          </cell>
          <cell r="C58" t="str">
            <v>AWAK I</v>
          </cell>
          <cell r="D58">
            <v>22</v>
          </cell>
          <cell r="E58">
            <v>1686375</v>
          </cell>
          <cell r="F58">
            <v>460000</v>
          </cell>
          <cell r="G58">
            <v>2146375</v>
          </cell>
          <cell r="H58">
            <v>0</v>
          </cell>
          <cell r="I58">
            <v>12000</v>
          </cell>
          <cell r="J58">
            <v>0</v>
          </cell>
          <cell r="K58">
            <v>360000</v>
          </cell>
          <cell r="L58">
            <v>0</v>
          </cell>
          <cell r="M58">
            <v>624000</v>
          </cell>
          <cell r="N58">
            <v>2770375</v>
          </cell>
          <cell r="O58">
            <v>21463.75</v>
          </cell>
          <cell r="P58">
            <v>42927.5</v>
          </cell>
          <cell r="Q58">
            <v>21463.75</v>
          </cell>
          <cell r="S58">
            <v>2684520</v>
          </cell>
          <cell r="T58" t="str">
            <v>1080006423462</v>
          </cell>
        </row>
        <row r="59">
          <cell r="B59" t="str">
            <v>EDI PRIONO</v>
          </cell>
          <cell r="C59" t="str">
            <v>AWAK I</v>
          </cell>
          <cell r="D59">
            <v>23</v>
          </cell>
          <cell r="E59">
            <v>1686375</v>
          </cell>
          <cell r="F59">
            <v>460000</v>
          </cell>
          <cell r="G59">
            <v>2146375</v>
          </cell>
          <cell r="H59">
            <v>0</v>
          </cell>
          <cell r="I59">
            <v>12000</v>
          </cell>
          <cell r="J59">
            <v>0</v>
          </cell>
          <cell r="K59">
            <v>360000</v>
          </cell>
          <cell r="L59">
            <v>0</v>
          </cell>
          <cell r="M59">
            <v>636000</v>
          </cell>
          <cell r="N59">
            <v>2782375</v>
          </cell>
          <cell r="O59">
            <v>21463.75</v>
          </cell>
          <cell r="P59">
            <v>42927.5</v>
          </cell>
          <cell r="Q59">
            <v>21463.75</v>
          </cell>
          <cell r="S59">
            <v>2696520</v>
          </cell>
          <cell r="T59">
            <v>1080013364188</v>
          </cell>
        </row>
        <row r="60">
          <cell r="B60" t="str">
            <v>EDI SOFYAN</v>
          </cell>
          <cell r="C60" t="str">
            <v>AWAK I</v>
          </cell>
          <cell r="D60">
            <v>23</v>
          </cell>
          <cell r="E60">
            <v>1686375</v>
          </cell>
          <cell r="F60">
            <v>460000</v>
          </cell>
          <cell r="G60">
            <v>2146375</v>
          </cell>
          <cell r="H60">
            <v>0</v>
          </cell>
          <cell r="I60">
            <v>12000</v>
          </cell>
          <cell r="J60">
            <v>0</v>
          </cell>
          <cell r="K60">
            <v>360000</v>
          </cell>
          <cell r="L60">
            <v>0</v>
          </cell>
          <cell r="M60">
            <v>636000</v>
          </cell>
          <cell r="N60">
            <v>2782375</v>
          </cell>
          <cell r="O60">
            <v>21463.75</v>
          </cell>
          <cell r="P60">
            <v>42927.5</v>
          </cell>
          <cell r="Q60">
            <v>21463.75</v>
          </cell>
          <cell r="S60">
            <v>2696520</v>
          </cell>
          <cell r="T60" t="str">
            <v>9000015619860</v>
          </cell>
        </row>
        <row r="61">
          <cell r="B61" t="str">
            <v>EEN RIYADI</v>
          </cell>
          <cell r="C61" t="str">
            <v>AWAK I</v>
          </cell>
          <cell r="D61">
            <v>24</v>
          </cell>
          <cell r="E61">
            <v>1686375</v>
          </cell>
          <cell r="F61">
            <v>460000</v>
          </cell>
          <cell r="G61">
            <v>2146375</v>
          </cell>
          <cell r="H61">
            <v>0</v>
          </cell>
          <cell r="I61">
            <v>12000</v>
          </cell>
          <cell r="J61">
            <v>0</v>
          </cell>
          <cell r="K61">
            <v>360000</v>
          </cell>
          <cell r="L61">
            <v>0</v>
          </cell>
          <cell r="M61">
            <v>648000</v>
          </cell>
          <cell r="N61">
            <v>2794375</v>
          </cell>
          <cell r="O61">
            <v>21463.75</v>
          </cell>
          <cell r="P61">
            <v>42927.5</v>
          </cell>
          <cell r="Q61">
            <v>21463.75</v>
          </cell>
          <cell r="S61">
            <v>2708520</v>
          </cell>
          <cell r="T61" t="str">
            <v>1080006478748</v>
          </cell>
        </row>
        <row r="62">
          <cell r="B62" t="str">
            <v>EFRIZAL</v>
          </cell>
          <cell r="C62" t="str">
            <v>AWAK I</v>
          </cell>
          <cell r="D62">
            <v>24</v>
          </cell>
          <cell r="E62">
            <v>1686375</v>
          </cell>
          <cell r="F62">
            <v>460000</v>
          </cell>
          <cell r="G62">
            <v>2146375</v>
          </cell>
          <cell r="H62">
            <v>0</v>
          </cell>
          <cell r="I62">
            <v>12000</v>
          </cell>
          <cell r="J62">
            <v>0</v>
          </cell>
          <cell r="K62">
            <v>360000</v>
          </cell>
          <cell r="L62">
            <v>0</v>
          </cell>
          <cell r="M62">
            <v>648000</v>
          </cell>
          <cell r="N62">
            <v>2794375</v>
          </cell>
          <cell r="O62">
            <v>21463.75</v>
          </cell>
          <cell r="P62">
            <v>42927.5</v>
          </cell>
          <cell r="Q62">
            <v>21463.75</v>
          </cell>
          <cell r="S62">
            <v>2708520</v>
          </cell>
          <cell r="T62" t="str">
            <v>1080013980124</v>
          </cell>
        </row>
        <row r="63">
          <cell r="B63" t="str">
            <v>EKI SUMARTA</v>
          </cell>
          <cell r="C63" t="str">
            <v>AWAK I</v>
          </cell>
          <cell r="D63">
            <v>22</v>
          </cell>
          <cell r="E63">
            <v>1686375</v>
          </cell>
          <cell r="F63">
            <v>460000</v>
          </cell>
          <cell r="G63">
            <v>2146375</v>
          </cell>
          <cell r="H63">
            <v>0</v>
          </cell>
          <cell r="I63">
            <v>12000</v>
          </cell>
          <cell r="J63">
            <v>0</v>
          </cell>
          <cell r="K63">
            <v>360000</v>
          </cell>
          <cell r="L63">
            <v>0</v>
          </cell>
          <cell r="M63">
            <v>624000</v>
          </cell>
          <cell r="N63">
            <v>2770375</v>
          </cell>
          <cell r="O63">
            <v>21463.75</v>
          </cell>
          <cell r="P63">
            <v>42927.5</v>
          </cell>
          <cell r="Q63">
            <v>21463.75</v>
          </cell>
          <cell r="S63">
            <v>2684520</v>
          </cell>
          <cell r="T63" t="str">
            <v>1080006311485</v>
          </cell>
        </row>
        <row r="64">
          <cell r="B64" t="str">
            <v>ELMI</v>
          </cell>
          <cell r="C64" t="str">
            <v>AWAK I</v>
          </cell>
          <cell r="D64">
            <v>24</v>
          </cell>
          <cell r="E64">
            <v>1686375</v>
          </cell>
          <cell r="F64">
            <v>460000</v>
          </cell>
          <cell r="G64">
            <v>2146375</v>
          </cell>
          <cell r="H64">
            <v>0</v>
          </cell>
          <cell r="I64">
            <v>12000</v>
          </cell>
          <cell r="J64">
            <v>0</v>
          </cell>
          <cell r="K64">
            <v>360000</v>
          </cell>
          <cell r="L64">
            <v>0</v>
          </cell>
          <cell r="M64">
            <v>648000</v>
          </cell>
          <cell r="N64">
            <v>2794375</v>
          </cell>
          <cell r="O64">
            <v>21463.75</v>
          </cell>
          <cell r="P64">
            <v>42927.5</v>
          </cell>
          <cell r="Q64">
            <v>21463.75</v>
          </cell>
          <cell r="S64">
            <v>2708520</v>
          </cell>
          <cell r="T64" t="str">
            <v>1080006412986</v>
          </cell>
        </row>
        <row r="65">
          <cell r="B65" t="str">
            <v xml:space="preserve">ERYZAL </v>
          </cell>
          <cell r="C65" t="str">
            <v>AWAK I</v>
          </cell>
          <cell r="D65">
            <v>22</v>
          </cell>
          <cell r="E65">
            <v>1686375</v>
          </cell>
          <cell r="F65">
            <v>460000</v>
          </cell>
          <cell r="G65">
            <v>2146375</v>
          </cell>
          <cell r="H65">
            <v>0</v>
          </cell>
          <cell r="I65">
            <v>12000</v>
          </cell>
          <cell r="J65">
            <v>0</v>
          </cell>
          <cell r="K65">
            <v>360000</v>
          </cell>
          <cell r="L65">
            <v>0</v>
          </cell>
          <cell r="M65">
            <v>624000</v>
          </cell>
          <cell r="N65">
            <v>2770375</v>
          </cell>
          <cell r="O65">
            <v>21463.75</v>
          </cell>
          <cell r="P65">
            <v>42927.5</v>
          </cell>
          <cell r="Q65">
            <v>21463.75</v>
          </cell>
          <cell r="S65">
            <v>2684520</v>
          </cell>
          <cell r="T65" t="str">
            <v>1080006423777</v>
          </cell>
        </row>
        <row r="66">
          <cell r="B66" t="str">
            <v>FITRAYADI</v>
          </cell>
          <cell r="C66" t="str">
            <v>AWAK I</v>
          </cell>
          <cell r="D66">
            <v>24</v>
          </cell>
          <cell r="E66">
            <v>1686375</v>
          </cell>
          <cell r="F66">
            <v>460000</v>
          </cell>
          <cell r="G66">
            <v>2146375</v>
          </cell>
          <cell r="H66">
            <v>0</v>
          </cell>
          <cell r="I66">
            <v>12000</v>
          </cell>
          <cell r="J66">
            <v>0</v>
          </cell>
          <cell r="K66">
            <v>360000</v>
          </cell>
          <cell r="L66">
            <v>0</v>
          </cell>
          <cell r="M66">
            <v>648000</v>
          </cell>
          <cell r="N66">
            <v>2794375</v>
          </cell>
          <cell r="O66">
            <v>21463.75</v>
          </cell>
          <cell r="P66">
            <v>42927.5</v>
          </cell>
          <cell r="Q66">
            <v>21463.75</v>
          </cell>
          <cell r="S66">
            <v>2708520</v>
          </cell>
          <cell r="T66" t="str">
            <v>1080006415500</v>
          </cell>
        </row>
        <row r="67">
          <cell r="B67" t="str">
            <v>GIMBAL W SIANTURI</v>
          </cell>
          <cell r="C67" t="str">
            <v>AWAK I</v>
          </cell>
          <cell r="D67">
            <v>21</v>
          </cell>
          <cell r="E67">
            <v>1686375</v>
          </cell>
          <cell r="F67">
            <v>460000</v>
          </cell>
          <cell r="G67">
            <v>2146375</v>
          </cell>
          <cell r="H67">
            <v>0</v>
          </cell>
          <cell r="I67">
            <v>12000</v>
          </cell>
          <cell r="J67">
            <v>0</v>
          </cell>
          <cell r="K67">
            <v>360000</v>
          </cell>
          <cell r="L67">
            <v>0</v>
          </cell>
          <cell r="M67">
            <v>612000</v>
          </cell>
          <cell r="N67">
            <v>2758375</v>
          </cell>
          <cell r="O67">
            <v>21463.75</v>
          </cell>
          <cell r="P67">
            <v>42927.5</v>
          </cell>
          <cell r="Q67">
            <v>21463.75</v>
          </cell>
          <cell r="S67">
            <v>2672520</v>
          </cell>
          <cell r="T67">
            <v>1080013409447</v>
          </cell>
        </row>
        <row r="68">
          <cell r="B68" t="str">
            <v>GOODFRIEND SIMBOLON</v>
          </cell>
          <cell r="C68" t="str">
            <v>AWAK I</v>
          </cell>
          <cell r="D68">
            <v>23</v>
          </cell>
          <cell r="E68">
            <v>1686375</v>
          </cell>
          <cell r="F68">
            <v>460000</v>
          </cell>
          <cell r="G68">
            <v>2146375</v>
          </cell>
          <cell r="H68">
            <v>0</v>
          </cell>
          <cell r="I68">
            <v>12000</v>
          </cell>
          <cell r="J68">
            <v>0</v>
          </cell>
          <cell r="K68">
            <v>360000</v>
          </cell>
          <cell r="L68">
            <v>0</v>
          </cell>
          <cell r="M68">
            <v>636000</v>
          </cell>
          <cell r="N68">
            <v>2782375</v>
          </cell>
          <cell r="O68">
            <v>21463.75</v>
          </cell>
          <cell r="P68">
            <v>42927.5</v>
          </cell>
          <cell r="Q68">
            <v>21463.75</v>
          </cell>
          <cell r="S68">
            <v>2696520</v>
          </cell>
          <cell r="T68" t="str">
            <v>1080006413539</v>
          </cell>
        </row>
        <row r="69">
          <cell r="B69" t="str">
            <v>HASAN BASRI</v>
          </cell>
          <cell r="C69" t="str">
            <v>AWAK I</v>
          </cell>
          <cell r="D69">
            <v>20</v>
          </cell>
          <cell r="E69">
            <v>1686375</v>
          </cell>
          <cell r="F69">
            <v>460000</v>
          </cell>
          <cell r="G69">
            <v>2146375</v>
          </cell>
          <cell r="H69">
            <v>0</v>
          </cell>
          <cell r="I69">
            <v>12000</v>
          </cell>
          <cell r="J69">
            <v>0</v>
          </cell>
          <cell r="K69">
            <v>360000</v>
          </cell>
          <cell r="L69">
            <v>0</v>
          </cell>
          <cell r="M69">
            <v>600000</v>
          </cell>
          <cell r="N69">
            <v>2746375</v>
          </cell>
          <cell r="O69">
            <v>21463.75</v>
          </cell>
          <cell r="P69">
            <v>42927.5</v>
          </cell>
          <cell r="Q69">
            <v>21463.75</v>
          </cell>
          <cell r="S69">
            <v>2660520</v>
          </cell>
          <cell r="T69" t="str">
            <v>1080006423272</v>
          </cell>
        </row>
        <row r="70">
          <cell r="B70" t="str">
            <v>HASANUDIN</v>
          </cell>
          <cell r="C70" t="str">
            <v>AWAK I</v>
          </cell>
          <cell r="D70">
            <v>22</v>
          </cell>
          <cell r="E70">
            <v>1686375</v>
          </cell>
          <cell r="F70">
            <v>460000</v>
          </cell>
          <cell r="G70">
            <v>2146375</v>
          </cell>
          <cell r="H70">
            <v>0</v>
          </cell>
          <cell r="I70">
            <v>12000</v>
          </cell>
          <cell r="J70">
            <v>0</v>
          </cell>
          <cell r="K70">
            <v>360000</v>
          </cell>
          <cell r="L70">
            <v>0</v>
          </cell>
          <cell r="M70">
            <v>624000</v>
          </cell>
          <cell r="N70">
            <v>2770375</v>
          </cell>
          <cell r="O70">
            <v>21463.75</v>
          </cell>
          <cell r="P70">
            <v>42927.5</v>
          </cell>
          <cell r="Q70">
            <v>21463.75</v>
          </cell>
          <cell r="S70">
            <v>2684520</v>
          </cell>
          <cell r="T70" t="str">
            <v>1080013522140</v>
          </cell>
        </row>
        <row r="71">
          <cell r="B71" t="str">
            <v>HENDRI CANDRA</v>
          </cell>
          <cell r="C71" t="str">
            <v>AWAK I</v>
          </cell>
          <cell r="D71">
            <v>22</v>
          </cell>
          <cell r="E71">
            <v>1686375</v>
          </cell>
          <cell r="F71">
            <v>460000</v>
          </cell>
          <cell r="G71">
            <v>2146375</v>
          </cell>
          <cell r="H71">
            <v>0</v>
          </cell>
          <cell r="I71">
            <v>12000</v>
          </cell>
          <cell r="J71">
            <v>0</v>
          </cell>
          <cell r="K71">
            <v>360000</v>
          </cell>
          <cell r="L71">
            <v>0</v>
          </cell>
          <cell r="M71">
            <v>624000</v>
          </cell>
          <cell r="N71">
            <v>2770375</v>
          </cell>
          <cell r="O71">
            <v>21463.75</v>
          </cell>
          <cell r="P71">
            <v>42927.5</v>
          </cell>
          <cell r="Q71">
            <v>21463.75</v>
          </cell>
          <cell r="S71">
            <v>2684520</v>
          </cell>
          <cell r="T71" t="str">
            <v>1080006423553</v>
          </cell>
        </row>
        <row r="72">
          <cell r="B72" t="str">
            <v>HENDRI SUSILO</v>
          </cell>
          <cell r="C72" t="str">
            <v>AWAK I</v>
          </cell>
          <cell r="D72">
            <v>24</v>
          </cell>
          <cell r="E72">
            <v>1686375</v>
          </cell>
          <cell r="F72">
            <v>460000</v>
          </cell>
          <cell r="G72">
            <v>2146375</v>
          </cell>
          <cell r="H72">
            <v>0</v>
          </cell>
          <cell r="I72">
            <v>12000</v>
          </cell>
          <cell r="J72">
            <v>0</v>
          </cell>
          <cell r="K72">
            <v>360000</v>
          </cell>
          <cell r="L72">
            <v>0</v>
          </cell>
          <cell r="M72">
            <v>648000</v>
          </cell>
          <cell r="N72">
            <v>2794375</v>
          </cell>
          <cell r="O72">
            <v>21463.75</v>
          </cell>
          <cell r="P72">
            <v>42927.5</v>
          </cell>
          <cell r="Q72">
            <v>21463.75</v>
          </cell>
          <cell r="S72">
            <v>2708520</v>
          </cell>
          <cell r="T72" t="str">
            <v>1080006417621</v>
          </cell>
        </row>
        <row r="73">
          <cell r="B73" t="str">
            <v>HERMAN</v>
          </cell>
          <cell r="C73" t="str">
            <v>AWAK I</v>
          </cell>
          <cell r="D73">
            <v>24</v>
          </cell>
          <cell r="E73">
            <v>1686375</v>
          </cell>
          <cell r="F73">
            <v>460000</v>
          </cell>
          <cell r="G73">
            <v>2146375</v>
          </cell>
          <cell r="H73">
            <v>0</v>
          </cell>
          <cell r="I73">
            <v>12000</v>
          </cell>
          <cell r="J73">
            <v>0</v>
          </cell>
          <cell r="K73">
            <v>360000</v>
          </cell>
          <cell r="L73">
            <v>0</v>
          </cell>
          <cell r="M73">
            <v>648000</v>
          </cell>
          <cell r="N73">
            <v>2794375</v>
          </cell>
          <cell r="O73">
            <v>21463.75</v>
          </cell>
          <cell r="P73">
            <v>42927.5</v>
          </cell>
          <cell r="Q73">
            <v>21463.75</v>
          </cell>
          <cell r="S73">
            <v>2708520</v>
          </cell>
          <cell r="T73" t="str">
            <v>1080006423314</v>
          </cell>
        </row>
        <row r="74">
          <cell r="B74" t="str">
            <v>IIN EFENDRI</v>
          </cell>
          <cell r="C74" t="str">
            <v>AWAK I</v>
          </cell>
          <cell r="D74">
            <v>23</v>
          </cell>
          <cell r="E74">
            <v>1686375</v>
          </cell>
          <cell r="F74">
            <v>460000</v>
          </cell>
          <cell r="G74">
            <v>2146375</v>
          </cell>
          <cell r="H74">
            <v>0</v>
          </cell>
          <cell r="I74">
            <v>12000</v>
          </cell>
          <cell r="J74">
            <v>0</v>
          </cell>
          <cell r="K74">
            <v>360000</v>
          </cell>
          <cell r="L74">
            <v>0</v>
          </cell>
          <cell r="M74">
            <v>636000</v>
          </cell>
          <cell r="N74">
            <v>2782375</v>
          </cell>
          <cell r="O74">
            <v>21463.75</v>
          </cell>
          <cell r="P74">
            <v>42927.5</v>
          </cell>
          <cell r="Q74">
            <v>21463.75</v>
          </cell>
          <cell r="S74">
            <v>2696520</v>
          </cell>
          <cell r="T74" t="str">
            <v>1080006423033</v>
          </cell>
        </row>
        <row r="75">
          <cell r="B75" t="str">
            <v>INDRA WIJAYA</v>
          </cell>
          <cell r="C75" t="str">
            <v>AWAK I</v>
          </cell>
          <cell r="D75">
            <v>24</v>
          </cell>
          <cell r="E75">
            <v>1686375</v>
          </cell>
          <cell r="F75">
            <v>460000</v>
          </cell>
          <cell r="G75">
            <v>2146375</v>
          </cell>
          <cell r="H75">
            <v>0</v>
          </cell>
          <cell r="I75">
            <v>12000</v>
          </cell>
          <cell r="J75">
            <v>0</v>
          </cell>
          <cell r="K75">
            <v>360000</v>
          </cell>
          <cell r="L75">
            <v>0</v>
          </cell>
          <cell r="M75">
            <v>648000</v>
          </cell>
          <cell r="N75">
            <v>2794375</v>
          </cell>
          <cell r="O75">
            <v>21463.75</v>
          </cell>
          <cell r="P75">
            <v>42927.5</v>
          </cell>
          <cell r="Q75">
            <v>21463.75</v>
          </cell>
          <cell r="S75">
            <v>2708520</v>
          </cell>
          <cell r="T75" t="str">
            <v>1080006423298</v>
          </cell>
        </row>
        <row r="76">
          <cell r="B76" t="str">
            <v>IRWAN EFENDI</v>
          </cell>
          <cell r="C76" t="str">
            <v>AWAK I</v>
          </cell>
          <cell r="D76">
            <v>22</v>
          </cell>
          <cell r="E76">
            <v>1686375</v>
          </cell>
          <cell r="F76">
            <v>460000</v>
          </cell>
          <cell r="G76">
            <v>2146375</v>
          </cell>
          <cell r="H76">
            <v>0</v>
          </cell>
          <cell r="I76">
            <v>12000</v>
          </cell>
          <cell r="J76">
            <v>0</v>
          </cell>
          <cell r="K76">
            <v>360000</v>
          </cell>
          <cell r="L76">
            <v>0</v>
          </cell>
          <cell r="M76">
            <v>624000</v>
          </cell>
          <cell r="N76">
            <v>2770375</v>
          </cell>
          <cell r="O76">
            <v>21463.75</v>
          </cell>
          <cell r="P76">
            <v>42927.5</v>
          </cell>
          <cell r="Q76">
            <v>21463.75</v>
          </cell>
          <cell r="S76">
            <v>2684520</v>
          </cell>
          <cell r="T76" t="str">
            <v>1080007220123</v>
          </cell>
        </row>
        <row r="77">
          <cell r="B77" t="str">
            <v>IWANDRI</v>
          </cell>
          <cell r="C77" t="str">
            <v>AWAK I</v>
          </cell>
          <cell r="D77">
            <v>24</v>
          </cell>
          <cell r="E77">
            <v>1686375</v>
          </cell>
          <cell r="F77">
            <v>460000</v>
          </cell>
          <cell r="G77">
            <v>2146375</v>
          </cell>
          <cell r="H77">
            <v>0</v>
          </cell>
          <cell r="I77">
            <v>12000</v>
          </cell>
          <cell r="J77">
            <v>0</v>
          </cell>
          <cell r="K77">
            <v>360000</v>
          </cell>
          <cell r="L77">
            <v>0</v>
          </cell>
          <cell r="M77">
            <v>648000</v>
          </cell>
          <cell r="N77">
            <v>2794375</v>
          </cell>
          <cell r="O77">
            <v>21463.75</v>
          </cell>
          <cell r="P77">
            <v>42927.5</v>
          </cell>
          <cell r="Q77">
            <v>21463.75</v>
          </cell>
          <cell r="S77">
            <v>2708520</v>
          </cell>
          <cell r="T77">
            <v>1080011360238</v>
          </cell>
        </row>
        <row r="78">
          <cell r="B78" t="str">
            <v>IZUR</v>
          </cell>
          <cell r="C78" t="str">
            <v>AWAK I</v>
          </cell>
          <cell r="D78">
            <v>23</v>
          </cell>
          <cell r="E78">
            <v>1686375</v>
          </cell>
          <cell r="F78">
            <v>460000</v>
          </cell>
          <cell r="G78">
            <v>2146375</v>
          </cell>
          <cell r="H78">
            <v>0</v>
          </cell>
          <cell r="I78">
            <v>12000</v>
          </cell>
          <cell r="J78">
            <v>0</v>
          </cell>
          <cell r="K78">
            <v>360000</v>
          </cell>
          <cell r="L78">
            <v>0</v>
          </cell>
          <cell r="M78">
            <v>636000</v>
          </cell>
          <cell r="N78">
            <v>2782375</v>
          </cell>
          <cell r="O78">
            <v>21463.75</v>
          </cell>
          <cell r="P78">
            <v>42927.5</v>
          </cell>
          <cell r="Q78">
            <v>21463.75</v>
          </cell>
          <cell r="S78">
            <v>2696520</v>
          </cell>
          <cell r="T78" t="str">
            <v>1080006417910</v>
          </cell>
        </row>
        <row r="79">
          <cell r="B79" t="str">
            <v>JASMAEL</v>
          </cell>
          <cell r="C79" t="str">
            <v>AWAK I</v>
          </cell>
          <cell r="D79">
            <v>22</v>
          </cell>
          <cell r="E79">
            <v>1686375</v>
          </cell>
          <cell r="F79">
            <v>460000</v>
          </cell>
          <cell r="G79">
            <v>2146375</v>
          </cell>
          <cell r="H79">
            <v>0</v>
          </cell>
          <cell r="I79">
            <v>12000</v>
          </cell>
          <cell r="J79">
            <v>0</v>
          </cell>
          <cell r="K79">
            <v>360000</v>
          </cell>
          <cell r="L79">
            <v>0</v>
          </cell>
          <cell r="M79">
            <v>624000</v>
          </cell>
          <cell r="N79">
            <v>2770375</v>
          </cell>
          <cell r="O79">
            <v>21463.75</v>
          </cell>
          <cell r="P79">
            <v>42927.5</v>
          </cell>
          <cell r="Q79">
            <v>21463.75</v>
          </cell>
          <cell r="S79">
            <v>2684520</v>
          </cell>
          <cell r="T79" t="str">
            <v>1080006423249</v>
          </cell>
        </row>
        <row r="80">
          <cell r="B80" t="str">
            <v>JECKSON SIRAIT</v>
          </cell>
          <cell r="C80" t="str">
            <v>AWAK I</v>
          </cell>
          <cell r="D80">
            <v>23</v>
          </cell>
          <cell r="E80">
            <v>1686375</v>
          </cell>
          <cell r="F80">
            <v>460000</v>
          </cell>
          <cell r="G80">
            <v>2146375</v>
          </cell>
          <cell r="H80">
            <v>0</v>
          </cell>
          <cell r="I80">
            <v>12000</v>
          </cell>
          <cell r="J80">
            <v>0</v>
          </cell>
          <cell r="K80">
            <v>360000</v>
          </cell>
          <cell r="L80">
            <v>0</v>
          </cell>
          <cell r="M80">
            <v>636000</v>
          </cell>
          <cell r="N80">
            <v>2782375</v>
          </cell>
          <cell r="O80">
            <v>21463.75</v>
          </cell>
          <cell r="P80">
            <v>42927.5</v>
          </cell>
          <cell r="Q80">
            <v>21463.75</v>
          </cell>
          <cell r="S80">
            <v>2696520</v>
          </cell>
          <cell r="T80" t="str">
            <v>1080006393210</v>
          </cell>
        </row>
        <row r="81">
          <cell r="B81" t="str">
            <v>JHON HENDRI</v>
          </cell>
          <cell r="C81" t="str">
            <v>AWAK I</v>
          </cell>
          <cell r="D81">
            <v>24</v>
          </cell>
          <cell r="E81">
            <v>1686375</v>
          </cell>
          <cell r="F81">
            <v>460000</v>
          </cell>
          <cell r="G81">
            <v>2146375</v>
          </cell>
          <cell r="H81">
            <v>0</v>
          </cell>
          <cell r="I81">
            <v>12000</v>
          </cell>
          <cell r="J81">
            <v>0</v>
          </cell>
          <cell r="K81">
            <v>360000</v>
          </cell>
          <cell r="L81">
            <v>0</v>
          </cell>
          <cell r="M81">
            <v>648000</v>
          </cell>
          <cell r="N81">
            <v>2794375</v>
          </cell>
          <cell r="O81">
            <v>21463.75</v>
          </cell>
          <cell r="P81">
            <v>42927.5</v>
          </cell>
          <cell r="Q81">
            <v>21463.75</v>
          </cell>
          <cell r="S81">
            <v>2708520</v>
          </cell>
          <cell r="T81" t="str">
            <v>1080006423637</v>
          </cell>
        </row>
        <row r="82">
          <cell r="B82" t="str">
            <v>JON HENDRI</v>
          </cell>
          <cell r="C82" t="str">
            <v>AWAK I</v>
          </cell>
          <cell r="D82">
            <v>22</v>
          </cell>
          <cell r="E82">
            <v>1686375</v>
          </cell>
          <cell r="F82">
            <v>460000</v>
          </cell>
          <cell r="G82">
            <v>2146375</v>
          </cell>
          <cell r="H82">
            <v>0</v>
          </cell>
          <cell r="I82">
            <v>12000</v>
          </cell>
          <cell r="J82">
            <v>0</v>
          </cell>
          <cell r="K82">
            <v>360000</v>
          </cell>
          <cell r="L82">
            <v>0</v>
          </cell>
          <cell r="M82">
            <v>624000</v>
          </cell>
          <cell r="N82">
            <v>2770375</v>
          </cell>
          <cell r="O82">
            <v>21463.75</v>
          </cell>
          <cell r="P82">
            <v>42927.5</v>
          </cell>
          <cell r="Q82">
            <v>21463.75</v>
          </cell>
          <cell r="S82">
            <v>2684520</v>
          </cell>
          <cell r="T82">
            <v>1080011022028</v>
          </cell>
        </row>
        <row r="83">
          <cell r="B83" t="str">
            <v>JONNAIDI</v>
          </cell>
          <cell r="C83" t="str">
            <v>AWAK I</v>
          </cell>
          <cell r="D83">
            <v>24</v>
          </cell>
          <cell r="E83">
            <v>1686375</v>
          </cell>
          <cell r="F83">
            <v>460000</v>
          </cell>
          <cell r="G83">
            <v>2146375</v>
          </cell>
          <cell r="H83">
            <v>0</v>
          </cell>
          <cell r="I83">
            <v>12000</v>
          </cell>
          <cell r="J83">
            <v>0</v>
          </cell>
          <cell r="K83">
            <v>360000</v>
          </cell>
          <cell r="L83">
            <v>0</v>
          </cell>
          <cell r="M83">
            <v>648000</v>
          </cell>
          <cell r="N83">
            <v>2794375</v>
          </cell>
          <cell r="O83">
            <v>21463.75</v>
          </cell>
          <cell r="P83">
            <v>42927.5</v>
          </cell>
          <cell r="Q83">
            <v>21463.75</v>
          </cell>
          <cell r="S83">
            <v>2708520</v>
          </cell>
          <cell r="T83">
            <v>1080012075074</v>
          </cell>
        </row>
        <row r="84">
          <cell r="B84" t="str">
            <v>JULIAN EL MANZO</v>
          </cell>
          <cell r="C84" t="str">
            <v>AWAK I</v>
          </cell>
          <cell r="D84">
            <v>21</v>
          </cell>
          <cell r="E84">
            <v>1686375</v>
          </cell>
          <cell r="F84">
            <v>460000</v>
          </cell>
          <cell r="G84">
            <v>2146375</v>
          </cell>
          <cell r="H84">
            <v>0</v>
          </cell>
          <cell r="I84">
            <v>12000</v>
          </cell>
          <cell r="J84">
            <v>0</v>
          </cell>
          <cell r="K84">
            <v>360000</v>
          </cell>
          <cell r="L84">
            <v>0</v>
          </cell>
          <cell r="M84">
            <v>612000</v>
          </cell>
          <cell r="N84">
            <v>2758375</v>
          </cell>
          <cell r="O84">
            <v>21463.75</v>
          </cell>
          <cell r="P84">
            <v>42927.5</v>
          </cell>
          <cell r="Q84">
            <v>21463.75</v>
          </cell>
          <cell r="S84">
            <v>2672520</v>
          </cell>
          <cell r="T84" t="str">
            <v>1080010983683</v>
          </cell>
        </row>
        <row r="85">
          <cell r="B85" t="str">
            <v>JULIUS ABU BAKAR</v>
          </cell>
          <cell r="C85" t="str">
            <v>AWAK I</v>
          </cell>
          <cell r="D85">
            <v>23</v>
          </cell>
          <cell r="E85">
            <v>1686375</v>
          </cell>
          <cell r="F85">
            <v>460000</v>
          </cell>
          <cell r="G85">
            <v>2146375</v>
          </cell>
          <cell r="H85">
            <v>0</v>
          </cell>
          <cell r="I85">
            <v>12000</v>
          </cell>
          <cell r="J85">
            <v>0</v>
          </cell>
          <cell r="K85">
            <v>360000</v>
          </cell>
          <cell r="L85">
            <v>0</v>
          </cell>
          <cell r="M85">
            <v>636000</v>
          </cell>
          <cell r="N85">
            <v>2782375</v>
          </cell>
          <cell r="O85">
            <v>21463.75</v>
          </cell>
          <cell r="P85">
            <v>42927.5</v>
          </cell>
          <cell r="Q85">
            <v>21463.75</v>
          </cell>
          <cell r="S85">
            <v>2696520</v>
          </cell>
          <cell r="T85" t="str">
            <v>1080006413455</v>
          </cell>
        </row>
        <row r="86">
          <cell r="B86" t="str">
            <v>JUMADIAR</v>
          </cell>
          <cell r="C86" t="str">
            <v>AWAK I</v>
          </cell>
          <cell r="D86">
            <v>24</v>
          </cell>
          <cell r="E86">
            <v>1686375</v>
          </cell>
          <cell r="F86">
            <v>460000</v>
          </cell>
          <cell r="G86">
            <v>2146375</v>
          </cell>
          <cell r="H86">
            <v>0</v>
          </cell>
          <cell r="I86">
            <v>12000</v>
          </cell>
          <cell r="J86">
            <v>0</v>
          </cell>
          <cell r="K86">
            <v>360000</v>
          </cell>
          <cell r="L86">
            <v>0</v>
          </cell>
          <cell r="M86">
            <v>648000</v>
          </cell>
          <cell r="N86">
            <v>2794375</v>
          </cell>
          <cell r="O86">
            <v>21463.75</v>
          </cell>
          <cell r="P86">
            <v>42927.5</v>
          </cell>
          <cell r="Q86">
            <v>21463.75</v>
          </cell>
          <cell r="S86">
            <v>2708520</v>
          </cell>
          <cell r="T86" t="str">
            <v>1080006414206</v>
          </cell>
        </row>
        <row r="87">
          <cell r="B87" t="str">
            <v>JUNISAL</v>
          </cell>
          <cell r="C87" t="str">
            <v>AWAK I</v>
          </cell>
          <cell r="D87">
            <v>22</v>
          </cell>
          <cell r="E87">
            <v>1686375</v>
          </cell>
          <cell r="F87">
            <v>460000</v>
          </cell>
          <cell r="G87">
            <v>2146375</v>
          </cell>
          <cell r="H87">
            <v>0</v>
          </cell>
          <cell r="I87">
            <v>12000</v>
          </cell>
          <cell r="J87">
            <v>0</v>
          </cell>
          <cell r="K87">
            <v>360000</v>
          </cell>
          <cell r="L87">
            <v>0</v>
          </cell>
          <cell r="M87">
            <v>624000</v>
          </cell>
          <cell r="N87">
            <v>2770375</v>
          </cell>
          <cell r="O87">
            <v>21463.75</v>
          </cell>
          <cell r="P87">
            <v>42927.5</v>
          </cell>
          <cell r="Q87">
            <v>21463.75</v>
          </cell>
          <cell r="S87">
            <v>2684520</v>
          </cell>
          <cell r="T87" t="str">
            <v>1080006417993</v>
          </cell>
        </row>
        <row r="88">
          <cell r="B88" t="str">
            <v>KAMALUDDIN</v>
          </cell>
          <cell r="C88" t="str">
            <v>AWAK I</v>
          </cell>
          <cell r="D88">
            <v>21</v>
          </cell>
          <cell r="E88">
            <v>1775000</v>
          </cell>
          <cell r="F88">
            <v>425000</v>
          </cell>
          <cell r="G88">
            <v>2200000</v>
          </cell>
          <cell r="I88">
            <v>12000</v>
          </cell>
          <cell r="J88">
            <v>0</v>
          </cell>
          <cell r="K88">
            <v>360000</v>
          </cell>
          <cell r="M88">
            <v>612000</v>
          </cell>
          <cell r="N88">
            <v>2812000</v>
          </cell>
          <cell r="O88">
            <v>22000</v>
          </cell>
          <cell r="P88">
            <v>44000</v>
          </cell>
          <cell r="Q88">
            <v>22000</v>
          </cell>
          <cell r="S88">
            <v>2724000</v>
          </cell>
          <cell r="T88" t="str">
            <v>172-00-0042628-0</v>
          </cell>
        </row>
        <row r="89">
          <cell r="B89" t="str">
            <v>KIR PIDAMAS</v>
          </cell>
          <cell r="C89" t="str">
            <v>AWAK I</v>
          </cell>
          <cell r="D89">
            <v>20</v>
          </cell>
          <cell r="E89">
            <v>1686375</v>
          </cell>
          <cell r="F89">
            <v>460000</v>
          </cell>
          <cell r="G89">
            <v>2146375</v>
          </cell>
          <cell r="H89">
            <v>0</v>
          </cell>
          <cell r="I89">
            <v>12000</v>
          </cell>
          <cell r="J89">
            <v>0</v>
          </cell>
          <cell r="K89">
            <v>360000</v>
          </cell>
          <cell r="L89">
            <v>0</v>
          </cell>
          <cell r="M89">
            <v>600000</v>
          </cell>
          <cell r="N89">
            <v>2746375</v>
          </cell>
          <cell r="O89">
            <v>21463.75</v>
          </cell>
          <cell r="P89">
            <v>42927.5</v>
          </cell>
          <cell r="Q89">
            <v>21463.75</v>
          </cell>
          <cell r="S89">
            <v>2660520</v>
          </cell>
          <cell r="T89" t="str">
            <v>1080011017077</v>
          </cell>
        </row>
        <row r="90">
          <cell r="B90" t="str">
            <v>KIRAM</v>
          </cell>
          <cell r="C90" t="str">
            <v>AWAK I</v>
          </cell>
          <cell r="D90">
            <v>20</v>
          </cell>
          <cell r="E90">
            <v>1686375</v>
          </cell>
          <cell r="F90">
            <v>460000</v>
          </cell>
          <cell r="G90">
            <v>2146375</v>
          </cell>
          <cell r="H90">
            <v>0</v>
          </cell>
          <cell r="I90">
            <v>12000</v>
          </cell>
          <cell r="J90">
            <v>0</v>
          </cell>
          <cell r="K90">
            <v>360000</v>
          </cell>
          <cell r="L90">
            <v>0</v>
          </cell>
          <cell r="M90">
            <v>600000</v>
          </cell>
          <cell r="N90">
            <v>2746375</v>
          </cell>
          <cell r="O90">
            <v>21463.75</v>
          </cell>
          <cell r="P90">
            <v>42927.5</v>
          </cell>
          <cell r="Q90">
            <v>21463.75</v>
          </cell>
          <cell r="S90">
            <v>2660520</v>
          </cell>
          <cell r="T90" t="str">
            <v>1080007218853</v>
          </cell>
        </row>
        <row r="91">
          <cell r="B91" t="str">
            <v>M. AMRAN</v>
          </cell>
          <cell r="C91" t="str">
            <v>AWAK I</v>
          </cell>
          <cell r="D91">
            <v>20</v>
          </cell>
          <cell r="E91">
            <v>1686375</v>
          </cell>
          <cell r="F91">
            <v>460000</v>
          </cell>
          <cell r="G91">
            <v>2146375</v>
          </cell>
          <cell r="H91">
            <v>0</v>
          </cell>
          <cell r="I91">
            <v>12000</v>
          </cell>
          <cell r="J91">
            <v>0</v>
          </cell>
          <cell r="K91">
            <v>360000</v>
          </cell>
          <cell r="L91">
            <v>0</v>
          </cell>
          <cell r="M91">
            <v>600000</v>
          </cell>
          <cell r="N91">
            <v>2746375</v>
          </cell>
          <cell r="O91">
            <v>21463.75</v>
          </cell>
          <cell r="P91">
            <v>42927.5</v>
          </cell>
          <cell r="Q91">
            <v>21463.75</v>
          </cell>
          <cell r="S91">
            <v>2660520</v>
          </cell>
          <cell r="T91">
            <v>1080006464474</v>
          </cell>
        </row>
        <row r="92">
          <cell r="B92" t="str">
            <v>MARSAL</v>
          </cell>
          <cell r="C92" t="str">
            <v>AWAK I</v>
          </cell>
          <cell r="D92">
            <v>22</v>
          </cell>
          <cell r="E92">
            <v>1686375</v>
          </cell>
          <cell r="F92">
            <v>460000</v>
          </cell>
          <cell r="G92">
            <v>2146375</v>
          </cell>
          <cell r="H92">
            <v>0</v>
          </cell>
          <cell r="I92">
            <v>12000</v>
          </cell>
          <cell r="J92">
            <v>0</v>
          </cell>
          <cell r="K92">
            <v>360000</v>
          </cell>
          <cell r="L92">
            <v>0</v>
          </cell>
          <cell r="M92">
            <v>624000</v>
          </cell>
          <cell r="N92">
            <v>2770375</v>
          </cell>
          <cell r="O92">
            <v>21463.75</v>
          </cell>
          <cell r="P92">
            <v>42927.5</v>
          </cell>
          <cell r="Q92">
            <v>21463.75</v>
          </cell>
          <cell r="S92">
            <v>2684520</v>
          </cell>
          <cell r="T92" t="str">
            <v>1080010578210</v>
          </cell>
        </row>
        <row r="93">
          <cell r="B93" t="str">
            <v>MELDRI</v>
          </cell>
          <cell r="C93" t="str">
            <v>AWAK I</v>
          </cell>
          <cell r="D93">
            <v>22</v>
          </cell>
          <cell r="E93">
            <v>1775000</v>
          </cell>
          <cell r="F93">
            <v>425000</v>
          </cell>
          <cell r="G93">
            <v>2200000</v>
          </cell>
          <cell r="I93">
            <v>12000</v>
          </cell>
          <cell r="J93">
            <v>0</v>
          </cell>
          <cell r="K93">
            <v>360000</v>
          </cell>
          <cell r="M93">
            <v>624000</v>
          </cell>
          <cell r="N93">
            <v>2824000</v>
          </cell>
          <cell r="O93">
            <v>22000</v>
          </cell>
          <cell r="P93">
            <v>44000</v>
          </cell>
          <cell r="Q93">
            <v>22000</v>
          </cell>
          <cell r="S93">
            <v>2736000</v>
          </cell>
          <cell r="T93" t="str">
            <v>172-00-0030155-8</v>
          </cell>
        </row>
        <row r="94">
          <cell r="B94" t="str">
            <v>MUHAMMAD FAISAL REZA NST</v>
          </cell>
          <cell r="C94" t="str">
            <v>AWAK I</v>
          </cell>
          <cell r="D94">
            <v>24</v>
          </cell>
          <cell r="E94">
            <v>1686375</v>
          </cell>
          <cell r="F94">
            <v>460000</v>
          </cell>
          <cell r="G94">
            <v>2146375</v>
          </cell>
          <cell r="H94">
            <v>0</v>
          </cell>
          <cell r="I94">
            <v>12000</v>
          </cell>
          <cell r="J94">
            <v>0</v>
          </cell>
          <cell r="K94">
            <v>360000</v>
          </cell>
          <cell r="L94">
            <v>0</v>
          </cell>
          <cell r="M94">
            <v>648000</v>
          </cell>
          <cell r="N94">
            <v>2794375</v>
          </cell>
          <cell r="O94">
            <v>21463.75</v>
          </cell>
          <cell r="P94">
            <v>42927.5</v>
          </cell>
          <cell r="Q94">
            <v>21463.75</v>
          </cell>
          <cell r="S94">
            <v>2708520</v>
          </cell>
          <cell r="T94" t="str">
            <v>1080010583939</v>
          </cell>
        </row>
        <row r="95">
          <cell r="B95" t="str">
            <v>MUSTAFA</v>
          </cell>
          <cell r="C95" t="str">
            <v>AWAK I</v>
          </cell>
          <cell r="D95">
            <v>24</v>
          </cell>
          <cell r="E95">
            <v>1775000</v>
          </cell>
          <cell r="F95">
            <v>425000</v>
          </cell>
          <cell r="G95">
            <v>2200000</v>
          </cell>
          <cell r="H95">
            <v>0</v>
          </cell>
          <cell r="I95">
            <v>12000</v>
          </cell>
          <cell r="J95">
            <v>0</v>
          </cell>
          <cell r="K95">
            <v>360000</v>
          </cell>
          <cell r="M95">
            <v>648000</v>
          </cell>
          <cell r="N95">
            <v>2848000</v>
          </cell>
          <cell r="O95">
            <v>22000</v>
          </cell>
          <cell r="P95">
            <v>44000</v>
          </cell>
          <cell r="Q95">
            <v>22000</v>
          </cell>
          <cell r="S95">
            <v>2760000</v>
          </cell>
          <cell r="T95" t="str">
            <v>108-00-0537257-9</v>
          </cell>
        </row>
        <row r="96">
          <cell r="B96" t="str">
            <v>NOVIARNIS</v>
          </cell>
          <cell r="C96" t="str">
            <v>AWAK I</v>
          </cell>
          <cell r="D96">
            <v>23</v>
          </cell>
          <cell r="E96">
            <v>1686375</v>
          </cell>
          <cell r="F96">
            <v>460000</v>
          </cell>
          <cell r="G96">
            <v>2146375</v>
          </cell>
          <cell r="H96">
            <v>0</v>
          </cell>
          <cell r="I96">
            <v>12000</v>
          </cell>
          <cell r="J96">
            <v>0</v>
          </cell>
          <cell r="K96">
            <v>360000</v>
          </cell>
          <cell r="L96">
            <v>0</v>
          </cell>
          <cell r="M96">
            <v>636000</v>
          </cell>
          <cell r="N96">
            <v>2782375</v>
          </cell>
          <cell r="O96">
            <v>21463.75</v>
          </cell>
          <cell r="P96">
            <v>42927.5</v>
          </cell>
          <cell r="Q96">
            <v>21463.75</v>
          </cell>
          <cell r="S96">
            <v>2696520</v>
          </cell>
          <cell r="T96" t="str">
            <v>1080006422944</v>
          </cell>
        </row>
        <row r="97">
          <cell r="B97" t="str">
            <v>PARSAORAN F. SIANTURI</v>
          </cell>
          <cell r="C97" t="str">
            <v>AWAK I</v>
          </cell>
          <cell r="D97">
            <v>19</v>
          </cell>
          <cell r="E97">
            <v>1686375</v>
          </cell>
          <cell r="F97">
            <v>460000</v>
          </cell>
          <cell r="G97">
            <v>2146375</v>
          </cell>
          <cell r="H97">
            <v>0</v>
          </cell>
          <cell r="I97">
            <v>12000</v>
          </cell>
          <cell r="J97">
            <v>0</v>
          </cell>
          <cell r="K97">
            <v>360000</v>
          </cell>
          <cell r="L97">
            <v>0</v>
          </cell>
          <cell r="M97">
            <v>588000</v>
          </cell>
          <cell r="N97">
            <v>2734375</v>
          </cell>
          <cell r="O97">
            <v>21463.75</v>
          </cell>
          <cell r="P97">
            <v>42927.5</v>
          </cell>
          <cell r="Q97">
            <v>21463.75</v>
          </cell>
          <cell r="S97">
            <v>2648520</v>
          </cell>
          <cell r="T97" t="str">
            <v>1080007220420</v>
          </cell>
        </row>
        <row r="98">
          <cell r="B98" t="str">
            <v>PERISON</v>
          </cell>
          <cell r="C98" t="str">
            <v>AWAK I</v>
          </cell>
          <cell r="D98">
            <v>22</v>
          </cell>
          <cell r="E98">
            <v>1686375</v>
          </cell>
          <cell r="F98">
            <v>460000</v>
          </cell>
          <cell r="G98">
            <v>2146375</v>
          </cell>
          <cell r="H98">
            <v>0</v>
          </cell>
          <cell r="I98">
            <v>12000</v>
          </cell>
          <cell r="J98">
            <v>0</v>
          </cell>
          <cell r="K98">
            <v>360000</v>
          </cell>
          <cell r="L98">
            <v>0</v>
          </cell>
          <cell r="M98">
            <v>624000</v>
          </cell>
          <cell r="N98">
            <v>2770375</v>
          </cell>
          <cell r="O98">
            <v>21463.75</v>
          </cell>
          <cell r="P98">
            <v>42927.5</v>
          </cell>
          <cell r="Q98">
            <v>21463.75</v>
          </cell>
          <cell r="S98">
            <v>2684520</v>
          </cell>
          <cell r="T98">
            <v>1080012986304</v>
          </cell>
        </row>
        <row r="99">
          <cell r="B99" t="str">
            <v>PULYANI</v>
          </cell>
          <cell r="C99" t="str">
            <v>AWAK I</v>
          </cell>
          <cell r="D99">
            <v>21</v>
          </cell>
          <cell r="E99">
            <v>1686375</v>
          </cell>
          <cell r="F99">
            <v>460000</v>
          </cell>
          <cell r="G99">
            <v>2146375</v>
          </cell>
          <cell r="H99">
            <v>0</v>
          </cell>
          <cell r="I99">
            <v>12000</v>
          </cell>
          <cell r="J99">
            <v>0</v>
          </cell>
          <cell r="K99">
            <v>360000</v>
          </cell>
          <cell r="L99">
            <v>0</v>
          </cell>
          <cell r="M99">
            <v>612000</v>
          </cell>
          <cell r="N99">
            <v>2758375</v>
          </cell>
          <cell r="O99">
            <v>21463.75</v>
          </cell>
          <cell r="P99">
            <v>42927.5</v>
          </cell>
          <cell r="Q99">
            <v>21463.75</v>
          </cell>
          <cell r="S99">
            <v>2672520</v>
          </cell>
          <cell r="T99" t="str">
            <v>1080006421540</v>
          </cell>
        </row>
        <row r="100">
          <cell r="B100" t="str">
            <v>PUTRA GUNAWAN RUMAHORBO</v>
          </cell>
          <cell r="C100" t="str">
            <v>AWAK I</v>
          </cell>
          <cell r="D100">
            <v>22</v>
          </cell>
          <cell r="E100">
            <v>1686375</v>
          </cell>
          <cell r="F100">
            <v>460000</v>
          </cell>
          <cell r="G100">
            <v>2146375</v>
          </cell>
          <cell r="H100">
            <v>0</v>
          </cell>
          <cell r="I100">
            <v>12000</v>
          </cell>
          <cell r="J100">
            <v>0</v>
          </cell>
          <cell r="K100">
            <v>360000</v>
          </cell>
          <cell r="L100">
            <v>0</v>
          </cell>
          <cell r="M100">
            <v>624000</v>
          </cell>
          <cell r="N100">
            <v>2770375</v>
          </cell>
          <cell r="O100">
            <v>21463.75</v>
          </cell>
          <cell r="P100">
            <v>42927.5</v>
          </cell>
          <cell r="Q100">
            <v>21463.75</v>
          </cell>
          <cell r="S100">
            <v>2684520</v>
          </cell>
          <cell r="T100" t="str">
            <v>1080013163093</v>
          </cell>
        </row>
        <row r="101">
          <cell r="B101" t="str">
            <v>RAMPEL SIMANULANG</v>
          </cell>
          <cell r="C101" t="str">
            <v>AWAK I</v>
          </cell>
          <cell r="D101">
            <v>23</v>
          </cell>
          <cell r="E101">
            <v>1686375</v>
          </cell>
          <cell r="F101">
            <v>460000</v>
          </cell>
          <cell r="G101">
            <v>2146375</v>
          </cell>
          <cell r="H101">
            <v>0</v>
          </cell>
          <cell r="I101">
            <v>12000</v>
          </cell>
          <cell r="J101">
            <v>0</v>
          </cell>
          <cell r="K101">
            <v>360000</v>
          </cell>
          <cell r="L101">
            <v>0</v>
          </cell>
          <cell r="M101">
            <v>636000</v>
          </cell>
          <cell r="N101">
            <v>2782375</v>
          </cell>
          <cell r="O101">
            <v>21463.75</v>
          </cell>
          <cell r="P101">
            <v>42927.5</v>
          </cell>
          <cell r="Q101">
            <v>21463.75</v>
          </cell>
          <cell r="S101">
            <v>2696520</v>
          </cell>
          <cell r="T101" t="str">
            <v>1080007189930</v>
          </cell>
        </row>
        <row r="102">
          <cell r="B102" t="str">
            <v>REZAN ELPIN</v>
          </cell>
          <cell r="C102" t="str">
            <v>AWAK I</v>
          </cell>
          <cell r="D102">
            <v>24</v>
          </cell>
          <cell r="E102">
            <v>1686375</v>
          </cell>
          <cell r="F102">
            <v>460000</v>
          </cell>
          <cell r="G102">
            <v>2146375</v>
          </cell>
          <cell r="H102">
            <v>0</v>
          </cell>
          <cell r="I102">
            <v>12000</v>
          </cell>
          <cell r="J102">
            <v>0</v>
          </cell>
          <cell r="K102">
            <v>360000</v>
          </cell>
          <cell r="L102">
            <v>0</v>
          </cell>
          <cell r="M102">
            <v>648000</v>
          </cell>
          <cell r="N102">
            <v>2794375</v>
          </cell>
          <cell r="O102">
            <v>21463.75</v>
          </cell>
          <cell r="P102">
            <v>42927.5</v>
          </cell>
          <cell r="Q102">
            <v>21463.75</v>
          </cell>
          <cell r="S102">
            <v>2708520</v>
          </cell>
          <cell r="T102" t="str">
            <v>1080006413851</v>
          </cell>
        </row>
        <row r="103">
          <cell r="B103" t="str">
            <v>RIKI KARDO</v>
          </cell>
          <cell r="C103" t="str">
            <v>AWAK I</v>
          </cell>
          <cell r="D103">
            <v>24</v>
          </cell>
          <cell r="E103">
            <v>1686375</v>
          </cell>
          <cell r="F103">
            <v>460000</v>
          </cell>
          <cell r="G103">
            <v>2146375</v>
          </cell>
          <cell r="H103">
            <v>0</v>
          </cell>
          <cell r="I103">
            <v>12000</v>
          </cell>
          <cell r="J103">
            <v>0</v>
          </cell>
          <cell r="K103">
            <v>360000</v>
          </cell>
          <cell r="L103">
            <v>0</v>
          </cell>
          <cell r="M103">
            <v>648000</v>
          </cell>
          <cell r="N103">
            <v>2794375</v>
          </cell>
          <cell r="O103">
            <v>21463.75</v>
          </cell>
          <cell r="P103">
            <v>42927.5</v>
          </cell>
          <cell r="Q103">
            <v>21463.75</v>
          </cell>
          <cell r="S103">
            <v>2708520</v>
          </cell>
          <cell r="T103" t="str">
            <v>1080006284211</v>
          </cell>
        </row>
        <row r="104">
          <cell r="B104" t="str">
            <v>ROBINHOOD SILABAN</v>
          </cell>
          <cell r="C104" t="str">
            <v>AWAK I</v>
          </cell>
          <cell r="D104">
            <v>23</v>
          </cell>
          <cell r="E104">
            <v>1686375</v>
          </cell>
          <cell r="F104">
            <v>460000</v>
          </cell>
          <cell r="G104">
            <v>2146375</v>
          </cell>
          <cell r="H104">
            <v>0</v>
          </cell>
          <cell r="I104">
            <v>12000</v>
          </cell>
          <cell r="J104">
            <v>0</v>
          </cell>
          <cell r="K104">
            <v>360000</v>
          </cell>
          <cell r="L104">
            <v>0</v>
          </cell>
          <cell r="M104">
            <v>636000</v>
          </cell>
          <cell r="N104">
            <v>2782375</v>
          </cell>
          <cell r="O104">
            <v>21463.75</v>
          </cell>
          <cell r="P104">
            <v>42927.5</v>
          </cell>
          <cell r="Q104">
            <v>21463.75</v>
          </cell>
          <cell r="S104">
            <v>2696520</v>
          </cell>
          <cell r="T104" t="str">
            <v>1080006413406</v>
          </cell>
        </row>
        <row r="105">
          <cell r="B105" t="str">
            <v>ROBINSON PARDEDE</v>
          </cell>
          <cell r="C105" t="str">
            <v>AWAK I</v>
          </cell>
          <cell r="D105">
            <v>24</v>
          </cell>
          <cell r="E105">
            <v>1686375</v>
          </cell>
          <cell r="F105">
            <v>460000</v>
          </cell>
          <cell r="G105">
            <v>2146375</v>
          </cell>
          <cell r="H105">
            <v>0</v>
          </cell>
          <cell r="I105">
            <v>12000</v>
          </cell>
          <cell r="J105">
            <v>0</v>
          </cell>
          <cell r="K105">
            <v>360000</v>
          </cell>
          <cell r="L105">
            <v>0</v>
          </cell>
          <cell r="M105">
            <v>648000</v>
          </cell>
          <cell r="N105">
            <v>2794375</v>
          </cell>
          <cell r="O105">
            <v>21463.75</v>
          </cell>
          <cell r="P105">
            <v>42927.5</v>
          </cell>
          <cell r="Q105">
            <v>21463.75</v>
          </cell>
          <cell r="S105">
            <v>2708520</v>
          </cell>
          <cell r="T105" t="str">
            <v>1080006413315</v>
          </cell>
        </row>
        <row r="106">
          <cell r="B106" t="str">
            <v>RONALD SAPUTRA</v>
          </cell>
          <cell r="C106" t="str">
            <v>AWAK I</v>
          </cell>
          <cell r="D106">
            <v>19</v>
          </cell>
          <cell r="E106">
            <v>1686375</v>
          </cell>
          <cell r="F106">
            <v>460000</v>
          </cell>
          <cell r="G106">
            <v>2146375</v>
          </cell>
          <cell r="H106">
            <v>0</v>
          </cell>
          <cell r="I106">
            <v>12000</v>
          </cell>
          <cell r="J106">
            <v>0</v>
          </cell>
          <cell r="K106">
            <v>360000</v>
          </cell>
          <cell r="L106">
            <v>0</v>
          </cell>
          <cell r="M106">
            <v>588000</v>
          </cell>
          <cell r="N106">
            <v>2734375</v>
          </cell>
          <cell r="O106">
            <v>21463.75</v>
          </cell>
          <cell r="P106">
            <v>42927.5</v>
          </cell>
          <cell r="Q106">
            <v>21463.75</v>
          </cell>
          <cell r="S106">
            <v>2648520</v>
          </cell>
          <cell r="T106">
            <v>1080013411930</v>
          </cell>
        </row>
        <row r="107">
          <cell r="B107" t="str">
            <v>ROSHADI</v>
          </cell>
          <cell r="C107" t="str">
            <v>AWAK I</v>
          </cell>
          <cell r="D107">
            <v>23</v>
          </cell>
          <cell r="E107">
            <v>1686375</v>
          </cell>
          <cell r="F107">
            <v>460000</v>
          </cell>
          <cell r="G107">
            <v>2146375</v>
          </cell>
          <cell r="H107">
            <v>0</v>
          </cell>
          <cell r="I107">
            <v>12000</v>
          </cell>
          <cell r="J107">
            <v>0</v>
          </cell>
          <cell r="K107">
            <v>360000</v>
          </cell>
          <cell r="L107">
            <v>0</v>
          </cell>
          <cell r="M107">
            <v>636000</v>
          </cell>
          <cell r="N107">
            <v>2782375</v>
          </cell>
          <cell r="O107">
            <v>21463.75</v>
          </cell>
          <cell r="P107">
            <v>42927.5</v>
          </cell>
          <cell r="Q107">
            <v>21463.75</v>
          </cell>
          <cell r="S107">
            <v>2696520</v>
          </cell>
          <cell r="T107">
            <v>1080013595096</v>
          </cell>
        </row>
        <row r="108">
          <cell r="B108" t="str">
            <v>RUDI HAMZAH</v>
          </cell>
          <cell r="C108" t="str">
            <v>AWAK I</v>
          </cell>
          <cell r="D108">
            <v>22</v>
          </cell>
          <cell r="E108">
            <v>1686375</v>
          </cell>
          <cell r="F108">
            <v>460000</v>
          </cell>
          <cell r="G108">
            <v>2146375</v>
          </cell>
          <cell r="H108">
            <v>0</v>
          </cell>
          <cell r="I108">
            <v>12000</v>
          </cell>
          <cell r="J108">
            <v>0</v>
          </cell>
          <cell r="K108">
            <v>360000</v>
          </cell>
          <cell r="L108">
            <v>0</v>
          </cell>
          <cell r="M108">
            <v>624000</v>
          </cell>
          <cell r="N108">
            <v>2770375</v>
          </cell>
          <cell r="O108">
            <v>21463.75</v>
          </cell>
          <cell r="P108">
            <v>42927.5</v>
          </cell>
          <cell r="Q108">
            <v>21463.75</v>
          </cell>
          <cell r="S108">
            <v>2684520</v>
          </cell>
          <cell r="T108">
            <v>9000025207276</v>
          </cell>
        </row>
        <row r="109">
          <cell r="B109" t="str">
            <v>RUSTAM EFENDI</v>
          </cell>
          <cell r="C109" t="str">
            <v>AWAK I</v>
          </cell>
          <cell r="D109">
            <v>23</v>
          </cell>
          <cell r="E109">
            <v>1686375</v>
          </cell>
          <cell r="F109">
            <v>460000</v>
          </cell>
          <cell r="G109">
            <v>2146375</v>
          </cell>
          <cell r="H109">
            <v>0</v>
          </cell>
          <cell r="I109">
            <v>12000</v>
          </cell>
          <cell r="J109">
            <v>0</v>
          </cell>
          <cell r="K109">
            <v>360000</v>
          </cell>
          <cell r="L109">
            <v>0</v>
          </cell>
          <cell r="M109">
            <v>636000</v>
          </cell>
          <cell r="N109">
            <v>2782375</v>
          </cell>
          <cell r="O109">
            <v>21463.75</v>
          </cell>
          <cell r="P109">
            <v>42927.5</v>
          </cell>
          <cell r="Q109">
            <v>21463.75</v>
          </cell>
          <cell r="S109">
            <v>2696520</v>
          </cell>
          <cell r="T109" t="str">
            <v>1080007084370</v>
          </cell>
        </row>
        <row r="110">
          <cell r="B110" t="str">
            <v>SAHRIZAL</v>
          </cell>
          <cell r="C110" t="str">
            <v>AWAK I</v>
          </cell>
          <cell r="D110">
            <v>24</v>
          </cell>
          <cell r="E110">
            <v>1686375</v>
          </cell>
          <cell r="F110">
            <v>460000</v>
          </cell>
          <cell r="G110">
            <v>2146375</v>
          </cell>
          <cell r="H110">
            <v>0</v>
          </cell>
          <cell r="I110">
            <v>12000</v>
          </cell>
          <cell r="J110">
            <v>0</v>
          </cell>
          <cell r="K110">
            <v>360000</v>
          </cell>
          <cell r="L110">
            <v>0</v>
          </cell>
          <cell r="M110">
            <v>648000</v>
          </cell>
          <cell r="N110">
            <v>2794375</v>
          </cell>
          <cell r="O110">
            <v>21463.75</v>
          </cell>
          <cell r="P110">
            <v>42927.5</v>
          </cell>
          <cell r="Q110">
            <v>21463.75</v>
          </cell>
          <cell r="S110">
            <v>2708520</v>
          </cell>
          <cell r="T110" t="str">
            <v>1080006602743</v>
          </cell>
        </row>
        <row r="111">
          <cell r="B111" t="str">
            <v>SANUSI</v>
          </cell>
          <cell r="C111" t="str">
            <v>AWAK I</v>
          </cell>
          <cell r="D111">
            <v>22</v>
          </cell>
          <cell r="E111">
            <v>1686375</v>
          </cell>
          <cell r="F111">
            <v>460000</v>
          </cell>
          <cell r="G111">
            <v>2146375</v>
          </cell>
          <cell r="H111">
            <v>0</v>
          </cell>
          <cell r="I111">
            <v>12000</v>
          </cell>
          <cell r="J111">
            <v>0</v>
          </cell>
          <cell r="K111">
            <v>360000</v>
          </cell>
          <cell r="L111">
            <v>0</v>
          </cell>
          <cell r="M111">
            <v>624000</v>
          </cell>
          <cell r="N111">
            <v>2770375</v>
          </cell>
          <cell r="O111">
            <v>21463.75</v>
          </cell>
          <cell r="P111">
            <v>42927.5</v>
          </cell>
          <cell r="Q111">
            <v>21463.75</v>
          </cell>
          <cell r="S111">
            <v>2684520</v>
          </cell>
          <cell r="T111">
            <v>1080012201720</v>
          </cell>
        </row>
        <row r="112">
          <cell r="B112" t="str">
            <v>SARIANTO</v>
          </cell>
          <cell r="C112" t="str">
            <v>AWAK I</v>
          </cell>
          <cell r="D112">
            <v>24</v>
          </cell>
          <cell r="E112">
            <v>1686375</v>
          </cell>
          <cell r="F112">
            <v>460000</v>
          </cell>
          <cell r="G112">
            <v>2146375</v>
          </cell>
          <cell r="H112">
            <v>0</v>
          </cell>
          <cell r="I112">
            <v>12000</v>
          </cell>
          <cell r="J112">
            <v>0</v>
          </cell>
          <cell r="K112">
            <v>360000</v>
          </cell>
          <cell r="L112">
            <v>0</v>
          </cell>
          <cell r="M112">
            <v>648000</v>
          </cell>
          <cell r="N112">
            <v>2794375</v>
          </cell>
          <cell r="O112">
            <v>21463.75</v>
          </cell>
          <cell r="P112">
            <v>42927.5</v>
          </cell>
          <cell r="Q112">
            <v>21463.75</v>
          </cell>
          <cell r="S112">
            <v>2708520</v>
          </cell>
          <cell r="T112" t="str">
            <v>1080010980648</v>
          </cell>
        </row>
        <row r="113">
          <cell r="B113" t="str">
            <v>SAROHA SILITONGA</v>
          </cell>
          <cell r="C113" t="str">
            <v>AWAK I</v>
          </cell>
          <cell r="D113">
            <v>22</v>
          </cell>
          <cell r="E113">
            <v>1686375</v>
          </cell>
          <cell r="F113">
            <v>460000</v>
          </cell>
          <cell r="G113">
            <v>2146375</v>
          </cell>
          <cell r="H113">
            <v>0</v>
          </cell>
          <cell r="I113">
            <v>12000</v>
          </cell>
          <cell r="J113">
            <v>0</v>
          </cell>
          <cell r="K113">
            <v>360000</v>
          </cell>
          <cell r="L113">
            <v>0</v>
          </cell>
          <cell r="M113">
            <v>624000</v>
          </cell>
          <cell r="N113">
            <v>2770375</v>
          </cell>
          <cell r="O113">
            <v>21463.75</v>
          </cell>
          <cell r="P113">
            <v>42927.5</v>
          </cell>
          <cell r="Q113">
            <v>21463.75</v>
          </cell>
          <cell r="S113">
            <v>2684520</v>
          </cell>
          <cell r="T113" t="str">
            <v>1080010987841</v>
          </cell>
        </row>
        <row r="114">
          <cell r="B114" t="str">
            <v>SATIMAN</v>
          </cell>
          <cell r="C114" t="str">
            <v>AWAK I</v>
          </cell>
          <cell r="D114">
            <v>21</v>
          </cell>
          <cell r="E114">
            <v>1686375</v>
          </cell>
          <cell r="F114">
            <v>460000</v>
          </cell>
          <cell r="G114">
            <v>2146375</v>
          </cell>
          <cell r="H114">
            <v>0</v>
          </cell>
          <cell r="I114">
            <v>12000</v>
          </cell>
          <cell r="J114">
            <v>0</v>
          </cell>
          <cell r="K114">
            <v>360000</v>
          </cell>
          <cell r="L114">
            <v>0</v>
          </cell>
          <cell r="M114">
            <v>612000</v>
          </cell>
          <cell r="N114">
            <v>2758375</v>
          </cell>
          <cell r="O114">
            <v>21463.75</v>
          </cell>
          <cell r="P114">
            <v>42927.5</v>
          </cell>
          <cell r="Q114">
            <v>21463.75</v>
          </cell>
          <cell r="S114">
            <v>2672520</v>
          </cell>
          <cell r="T114" t="str">
            <v>1080006412705</v>
          </cell>
        </row>
        <row r="115">
          <cell r="B115" t="str">
            <v>SOFIAN NELDI</v>
          </cell>
          <cell r="C115" t="str">
            <v>AWAK I</v>
          </cell>
          <cell r="D115">
            <v>20</v>
          </cell>
          <cell r="E115">
            <v>1686375</v>
          </cell>
          <cell r="F115">
            <v>460000</v>
          </cell>
          <cell r="G115">
            <v>2146375</v>
          </cell>
          <cell r="H115">
            <v>0</v>
          </cell>
          <cell r="I115">
            <v>12000</v>
          </cell>
          <cell r="J115">
            <v>0</v>
          </cell>
          <cell r="K115">
            <v>360000</v>
          </cell>
          <cell r="L115">
            <v>0</v>
          </cell>
          <cell r="M115">
            <v>600000</v>
          </cell>
          <cell r="N115">
            <v>2746375</v>
          </cell>
          <cell r="O115">
            <v>21463.75</v>
          </cell>
          <cell r="P115">
            <v>42927.5</v>
          </cell>
          <cell r="Q115">
            <v>21463.75</v>
          </cell>
          <cell r="S115">
            <v>2660520</v>
          </cell>
          <cell r="T115" t="str">
            <v>1080006416664</v>
          </cell>
        </row>
        <row r="116">
          <cell r="B116" t="str">
            <v>SUGIONO</v>
          </cell>
          <cell r="C116" t="str">
            <v>AWAK I</v>
          </cell>
          <cell r="D116">
            <v>24</v>
          </cell>
          <cell r="E116">
            <v>1686375</v>
          </cell>
          <cell r="F116">
            <v>460000</v>
          </cell>
          <cell r="G116">
            <v>2146375</v>
          </cell>
          <cell r="H116">
            <v>0</v>
          </cell>
          <cell r="I116">
            <v>12000</v>
          </cell>
          <cell r="J116">
            <v>0</v>
          </cell>
          <cell r="K116">
            <v>360000</v>
          </cell>
          <cell r="L116">
            <v>0</v>
          </cell>
          <cell r="M116">
            <v>648000</v>
          </cell>
          <cell r="N116">
            <v>2794375</v>
          </cell>
          <cell r="O116">
            <v>21463.75</v>
          </cell>
          <cell r="P116">
            <v>42927.5</v>
          </cell>
          <cell r="Q116">
            <v>21463.75</v>
          </cell>
          <cell r="R116">
            <v>185400</v>
          </cell>
          <cell r="S116">
            <v>2523120</v>
          </cell>
          <cell r="T116" t="str">
            <v>1080007084321</v>
          </cell>
        </row>
        <row r="117">
          <cell r="B117" t="str">
            <v>SUHARNO</v>
          </cell>
          <cell r="C117" t="str">
            <v>AWAK I</v>
          </cell>
          <cell r="D117">
            <v>23</v>
          </cell>
          <cell r="E117">
            <v>1686375</v>
          </cell>
          <cell r="F117">
            <v>460000</v>
          </cell>
          <cell r="G117">
            <v>2146375</v>
          </cell>
          <cell r="H117">
            <v>0</v>
          </cell>
          <cell r="I117">
            <v>12000</v>
          </cell>
          <cell r="J117">
            <v>0</v>
          </cell>
          <cell r="K117">
            <v>360000</v>
          </cell>
          <cell r="L117">
            <v>0</v>
          </cell>
          <cell r="M117">
            <v>636000</v>
          </cell>
          <cell r="N117">
            <v>2782375</v>
          </cell>
          <cell r="O117">
            <v>21463.75</v>
          </cell>
          <cell r="P117">
            <v>42927.5</v>
          </cell>
          <cell r="Q117">
            <v>21463.75</v>
          </cell>
          <cell r="S117">
            <v>2696520</v>
          </cell>
          <cell r="T117" t="str">
            <v>1080006419866</v>
          </cell>
        </row>
        <row r="118">
          <cell r="B118" t="str">
            <v>SUSANTO</v>
          </cell>
          <cell r="C118" t="str">
            <v>AWAK I</v>
          </cell>
          <cell r="D118">
            <v>19</v>
          </cell>
          <cell r="E118">
            <v>1686375</v>
          </cell>
          <cell r="F118">
            <v>460000</v>
          </cell>
          <cell r="G118">
            <v>2146375</v>
          </cell>
          <cell r="H118">
            <v>0</v>
          </cell>
          <cell r="I118">
            <v>12000</v>
          </cell>
          <cell r="J118">
            <v>0</v>
          </cell>
          <cell r="K118">
            <v>360000</v>
          </cell>
          <cell r="L118">
            <v>0</v>
          </cell>
          <cell r="M118">
            <v>588000</v>
          </cell>
          <cell r="N118">
            <v>2734375</v>
          </cell>
          <cell r="O118">
            <v>21463.75</v>
          </cell>
          <cell r="P118">
            <v>42927.5</v>
          </cell>
          <cell r="Q118">
            <v>21463.75</v>
          </cell>
          <cell r="S118">
            <v>2648520</v>
          </cell>
          <cell r="T118" t="str">
            <v>1080006423504</v>
          </cell>
        </row>
        <row r="119">
          <cell r="B119" t="str">
            <v>SYAFRIANTO</v>
          </cell>
          <cell r="C119" t="str">
            <v>AWAK I</v>
          </cell>
          <cell r="D119">
            <v>24</v>
          </cell>
          <cell r="E119">
            <v>1686375</v>
          </cell>
          <cell r="F119">
            <v>460000</v>
          </cell>
          <cell r="G119">
            <v>2146375</v>
          </cell>
          <cell r="H119">
            <v>0</v>
          </cell>
          <cell r="I119">
            <v>12000</v>
          </cell>
          <cell r="J119">
            <v>0</v>
          </cell>
          <cell r="K119">
            <v>360000</v>
          </cell>
          <cell r="L119">
            <v>0</v>
          </cell>
          <cell r="M119">
            <v>648000</v>
          </cell>
          <cell r="N119">
            <v>2794375</v>
          </cell>
          <cell r="O119">
            <v>21463.75</v>
          </cell>
          <cell r="P119">
            <v>42927.5</v>
          </cell>
          <cell r="Q119">
            <v>21463.75</v>
          </cell>
          <cell r="S119">
            <v>2708520</v>
          </cell>
          <cell r="T119" t="str">
            <v>1080006418223</v>
          </cell>
        </row>
        <row r="120">
          <cell r="B120" t="str">
            <v>SYAFRIL</v>
          </cell>
          <cell r="C120" t="str">
            <v>AWAK I</v>
          </cell>
          <cell r="D120">
            <v>24</v>
          </cell>
          <cell r="E120">
            <v>1686375</v>
          </cell>
          <cell r="F120">
            <v>460000</v>
          </cell>
          <cell r="G120">
            <v>2146375</v>
          </cell>
          <cell r="H120">
            <v>0</v>
          </cell>
          <cell r="I120">
            <v>12000</v>
          </cell>
          <cell r="J120">
            <v>0</v>
          </cell>
          <cell r="K120">
            <v>360000</v>
          </cell>
          <cell r="L120">
            <v>0</v>
          </cell>
          <cell r="M120">
            <v>648000</v>
          </cell>
          <cell r="N120">
            <v>2794375</v>
          </cell>
          <cell r="O120">
            <v>21463.75</v>
          </cell>
          <cell r="P120">
            <v>42927.5</v>
          </cell>
          <cell r="Q120">
            <v>21463.75</v>
          </cell>
          <cell r="S120">
            <v>2708520</v>
          </cell>
          <cell r="T120" t="str">
            <v>1080006415534</v>
          </cell>
        </row>
        <row r="121">
          <cell r="B121" t="str">
            <v>SYUKRI EFENDI</v>
          </cell>
          <cell r="C121" t="str">
            <v>AWAK I</v>
          </cell>
          <cell r="D121">
            <v>23</v>
          </cell>
          <cell r="E121">
            <v>1686375</v>
          </cell>
          <cell r="F121">
            <v>460000</v>
          </cell>
          <cell r="G121">
            <v>2146375</v>
          </cell>
          <cell r="H121">
            <v>0</v>
          </cell>
          <cell r="I121">
            <v>12000</v>
          </cell>
          <cell r="J121">
            <v>0</v>
          </cell>
          <cell r="K121">
            <v>360000</v>
          </cell>
          <cell r="L121">
            <v>0</v>
          </cell>
          <cell r="M121">
            <v>636000</v>
          </cell>
          <cell r="N121">
            <v>2782375</v>
          </cell>
          <cell r="O121">
            <v>21463.75</v>
          </cell>
          <cell r="P121">
            <v>42927.5</v>
          </cell>
          <cell r="Q121">
            <v>21463.75</v>
          </cell>
          <cell r="S121">
            <v>2696520</v>
          </cell>
          <cell r="T121" t="str">
            <v>1080006619523</v>
          </cell>
        </row>
        <row r="122">
          <cell r="B122" t="str">
            <v>TARMIZI</v>
          </cell>
          <cell r="C122" t="str">
            <v>AWAK I</v>
          </cell>
          <cell r="D122">
            <v>22</v>
          </cell>
          <cell r="E122">
            <v>1686375</v>
          </cell>
          <cell r="F122">
            <v>460000</v>
          </cell>
          <cell r="G122">
            <v>2146375</v>
          </cell>
          <cell r="H122">
            <v>0</v>
          </cell>
          <cell r="I122">
            <v>12000</v>
          </cell>
          <cell r="J122">
            <v>0</v>
          </cell>
          <cell r="K122">
            <v>360000</v>
          </cell>
          <cell r="L122">
            <v>0</v>
          </cell>
          <cell r="M122">
            <v>624000</v>
          </cell>
          <cell r="N122">
            <v>2770375</v>
          </cell>
          <cell r="O122">
            <v>21463.75</v>
          </cell>
          <cell r="P122">
            <v>42927.5</v>
          </cell>
          <cell r="Q122">
            <v>21463.75</v>
          </cell>
          <cell r="S122">
            <v>2684520</v>
          </cell>
          <cell r="T122">
            <v>1080013254777</v>
          </cell>
        </row>
        <row r="123">
          <cell r="B123" t="str">
            <v>USDIMAR JONI</v>
          </cell>
          <cell r="C123" t="str">
            <v>AWAK I</v>
          </cell>
          <cell r="D123">
            <v>24</v>
          </cell>
          <cell r="E123">
            <v>1686375</v>
          </cell>
          <cell r="F123">
            <v>460000</v>
          </cell>
          <cell r="G123">
            <v>2146375</v>
          </cell>
          <cell r="H123">
            <v>0</v>
          </cell>
          <cell r="I123">
            <v>12000</v>
          </cell>
          <cell r="J123">
            <v>0</v>
          </cell>
          <cell r="K123">
            <v>360000</v>
          </cell>
          <cell r="L123">
            <v>0</v>
          </cell>
          <cell r="M123">
            <v>648000</v>
          </cell>
          <cell r="N123">
            <v>2794375</v>
          </cell>
          <cell r="O123">
            <v>21463.75</v>
          </cell>
          <cell r="P123">
            <v>42927.5</v>
          </cell>
          <cell r="Q123">
            <v>21463.75</v>
          </cell>
          <cell r="S123">
            <v>2708520</v>
          </cell>
          <cell r="T123" t="str">
            <v>1080011026698</v>
          </cell>
        </row>
        <row r="124">
          <cell r="B124" t="str">
            <v>USRIZAL</v>
          </cell>
          <cell r="C124" t="str">
            <v>AWAK I</v>
          </cell>
          <cell r="D124">
            <v>21</v>
          </cell>
          <cell r="E124">
            <v>1686375</v>
          </cell>
          <cell r="F124">
            <v>460000</v>
          </cell>
          <cell r="G124">
            <v>2146375</v>
          </cell>
          <cell r="H124">
            <v>0</v>
          </cell>
          <cell r="I124">
            <v>12000</v>
          </cell>
          <cell r="J124">
            <v>0</v>
          </cell>
          <cell r="K124">
            <v>360000</v>
          </cell>
          <cell r="L124">
            <v>0</v>
          </cell>
          <cell r="M124">
            <v>612000</v>
          </cell>
          <cell r="N124">
            <v>2758375</v>
          </cell>
          <cell r="O124">
            <v>21463.75</v>
          </cell>
          <cell r="P124">
            <v>42927.5</v>
          </cell>
          <cell r="Q124">
            <v>21463.75</v>
          </cell>
          <cell r="S124">
            <v>2672520</v>
          </cell>
          <cell r="T124" t="str">
            <v>1080007610380</v>
          </cell>
        </row>
        <row r="125">
          <cell r="B125" t="str">
            <v>WAHIDI</v>
          </cell>
          <cell r="C125" t="str">
            <v>AWAK I</v>
          </cell>
          <cell r="D125">
            <v>24</v>
          </cell>
          <cell r="E125">
            <v>1686375</v>
          </cell>
          <cell r="F125">
            <v>460000</v>
          </cell>
          <cell r="G125">
            <v>2146375</v>
          </cell>
          <cell r="H125">
            <v>0</v>
          </cell>
          <cell r="I125">
            <v>12000</v>
          </cell>
          <cell r="J125">
            <v>0</v>
          </cell>
          <cell r="K125">
            <v>360000</v>
          </cell>
          <cell r="L125">
            <v>0</v>
          </cell>
          <cell r="M125">
            <v>648000</v>
          </cell>
          <cell r="N125">
            <v>2794375</v>
          </cell>
          <cell r="O125">
            <v>21463.75</v>
          </cell>
          <cell r="P125">
            <v>42927.5</v>
          </cell>
          <cell r="Q125">
            <v>21463.75</v>
          </cell>
          <cell r="S125">
            <v>2708520</v>
          </cell>
          <cell r="T125" t="str">
            <v>9000004355930</v>
          </cell>
        </row>
        <row r="126">
          <cell r="B126" t="str">
            <v>WILSON MARULITUA</v>
          </cell>
          <cell r="C126" t="str">
            <v>AWAK I</v>
          </cell>
          <cell r="D126">
            <v>22</v>
          </cell>
          <cell r="E126">
            <v>1686375</v>
          </cell>
          <cell r="F126">
            <v>460000</v>
          </cell>
          <cell r="G126">
            <v>2146375</v>
          </cell>
          <cell r="H126">
            <v>0</v>
          </cell>
          <cell r="I126">
            <v>12000</v>
          </cell>
          <cell r="J126">
            <v>0</v>
          </cell>
          <cell r="K126">
            <v>360000</v>
          </cell>
          <cell r="L126">
            <v>0</v>
          </cell>
          <cell r="M126">
            <v>624000</v>
          </cell>
          <cell r="N126">
            <v>2770375</v>
          </cell>
          <cell r="O126">
            <v>21463.75</v>
          </cell>
          <cell r="P126">
            <v>42927.5</v>
          </cell>
          <cell r="Q126">
            <v>21463.75</v>
          </cell>
          <cell r="S126">
            <v>2684520</v>
          </cell>
          <cell r="T126" t="str">
            <v>1080006293030</v>
          </cell>
        </row>
        <row r="127">
          <cell r="B127" t="str">
            <v>YASRIL</v>
          </cell>
          <cell r="C127" t="str">
            <v>AWAK I</v>
          </cell>
          <cell r="D127">
            <v>23</v>
          </cell>
          <cell r="E127">
            <v>1686375</v>
          </cell>
          <cell r="F127">
            <v>460000</v>
          </cell>
          <cell r="G127">
            <v>2146375</v>
          </cell>
          <cell r="H127">
            <v>0</v>
          </cell>
          <cell r="I127">
            <v>12000</v>
          </cell>
          <cell r="J127">
            <v>0</v>
          </cell>
          <cell r="K127">
            <v>360000</v>
          </cell>
          <cell r="L127">
            <v>0</v>
          </cell>
          <cell r="M127">
            <v>636000</v>
          </cell>
          <cell r="N127">
            <v>2782375</v>
          </cell>
          <cell r="O127">
            <v>21463.75</v>
          </cell>
          <cell r="P127">
            <v>42927.5</v>
          </cell>
          <cell r="Q127">
            <v>21463.75</v>
          </cell>
          <cell r="S127">
            <v>2696520</v>
          </cell>
          <cell r="T127" t="str">
            <v>1080013699286</v>
          </cell>
        </row>
        <row r="128">
          <cell r="B128" t="str">
            <v>YENDI RISWANDI</v>
          </cell>
          <cell r="C128" t="str">
            <v>AWAK I</v>
          </cell>
          <cell r="D128">
            <v>23</v>
          </cell>
          <cell r="E128">
            <v>1686375</v>
          </cell>
          <cell r="F128">
            <v>460000</v>
          </cell>
          <cell r="G128">
            <v>2146375</v>
          </cell>
          <cell r="H128">
            <v>0</v>
          </cell>
          <cell r="I128">
            <v>12000</v>
          </cell>
          <cell r="J128">
            <v>0</v>
          </cell>
          <cell r="K128">
            <v>360000</v>
          </cell>
          <cell r="L128">
            <v>0</v>
          </cell>
          <cell r="M128">
            <v>636000</v>
          </cell>
          <cell r="N128">
            <v>2782375</v>
          </cell>
          <cell r="O128">
            <v>21463.75</v>
          </cell>
          <cell r="P128">
            <v>42927.5</v>
          </cell>
          <cell r="Q128">
            <v>21463.75</v>
          </cell>
          <cell r="S128">
            <v>2696520</v>
          </cell>
          <cell r="T128" t="str">
            <v>1080006423413</v>
          </cell>
        </row>
        <row r="129">
          <cell r="B129" t="str">
            <v>YORA PUTRA</v>
          </cell>
          <cell r="C129" t="str">
            <v>AWAK I</v>
          </cell>
          <cell r="D129">
            <v>23</v>
          </cell>
          <cell r="E129">
            <v>1686375</v>
          </cell>
          <cell r="F129">
            <v>460000</v>
          </cell>
          <cell r="G129">
            <v>2146375</v>
          </cell>
          <cell r="H129">
            <v>0</v>
          </cell>
          <cell r="I129">
            <v>12000</v>
          </cell>
          <cell r="J129">
            <v>0</v>
          </cell>
          <cell r="K129">
            <v>360000</v>
          </cell>
          <cell r="L129">
            <v>0</v>
          </cell>
          <cell r="M129">
            <v>636000</v>
          </cell>
          <cell r="N129">
            <v>2782375</v>
          </cell>
          <cell r="O129">
            <v>21463.75</v>
          </cell>
          <cell r="P129">
            <v>42927.5</v>
          </cell>
          <cell r="Q129">
            <v>21463.75</v>
          </cell>
          <cell r="S129">
            <v>2696520</v>
          </cell>
          <cell r="T129" t="str">
            <v>1080007017644</v>
          </cell>
        </row>
        <row r="130">
          <cell r="B130" t="str">
            <v>YULI SARMAN</v>
          </cell>
          <cell r="C130" t="str">
            <v>AWAK I</v>
          </cell>
          <cell r="D130">
            <v>24</v>
          </cell>
          <cell r="E130">
            <v>1686375</v>
          </cell>
          <cell r="F130">
            <v>460000</v>
          </cell>
          <cell r="G130">
            <v>2146375</v>
          </cell>
          <cell r="H130">
            <v>0</v>
          </cell>
          <cell r="I130">
            <v>12000</v>
          </cell>
          <cell r="J130">
            <v>0</v>
          </cell>
          <cell r="K130">
            <v>360000</v>
          </cell>
          <cell r="L130">
            <v>0</v>
          </cell>
          <cell r="M130">
            <v>648000</v>
          </cell>
          <cell r="N130">
            <v>2794375</v>
          </cell>
          <cell r="O130">
            <v>21463.75</v>
          </cell>
          <cell r="P130">
            <v>42927.5</v>
          </cell>
          <cell r="Q130">
            <v>21463.75</v>
          </cell>
          <cell r="S130">
            <v>2708520</v>
          </cell>
          <cell r="T130" t="str">
            <v>1080006293196</v>
          </cell>
        </row>
        <row r="131">
          <cell r="B131" t="str">
            <v>ZAHER</v>
          </cell>
          <cell r="C131" t="str">
            <v>AWAK I</v>
          </cell>
          <cell r="D131">
            <v>23</v>
          </cell>
          <cell r="E131">
            <v>1686375</v>
          </cell>
          <cell r="F131">
            <v>460000</v>
          </cell>
          <cell r="G131">
            <v>2146375</v>
          </cell>
          <cell r="H131">
            <v>0</v>
          </cell>
          <cell r="I131">
            <v>12000</v>
          </cell>
          <cell r="J131">
            <v>0</v>
          </cell>
          <cell r="K131">
            <v>360000</v>
          </cell>
          <cell r="L131">
            <v>0</v>
          </cell>
          <cell r="M131">
            <v>636000</v>
          </cell>
          <cell r="N131">
            <v>2782375</v>
          </cell>
          <cell r="O131">
            <v>21463.75</v>
          </cell>
          <cell r="P131">
            <v>42927.5</v>
          </cell>
          <cell r="Q131">
            <v>21463.75</v>
          </cell>
          <cell r="S131">
            <v>2696520</v>
          </cell>
          <cell r="T131" t="str">
            <v>1080006418116</v>
          </cell>
        </row>
        <row r="132">
          <cell r="B132" t="str">
            <v>ZULFAHMI</v>
          </cell>
          <cell r="C132" t="str">
            <v>AWAK I</v>
          </cell>
          <cell r="D132">
            <v>22</v>
          </cell>
          <cell r="E132">
            <v>1686375</v>
          </cell>
          <cell r="F132">
            <v>460000</v>
          </cell>
          <cell r="G132">
            <v>2146375</v>
          </cell>
          <cell r="H132">
            <v>0</v>
          </cell>
          <cell r="I132">
            <v>12000</v>
          </cell>
          <cell r="J132">
            <v>0</v>
          </cell>
          <cell r="K132">
            <v>360000</v>
          </cell>
          <cell r="L132">
            <v>0</v>
          </cell>
          <cell r="M132">
            <v>624000</v>
          </cell>
          <cell r="N132">
            <v>2770375</v>
          </cell>
          <cell r="O132">
            <v>21463.75</v>
          </cell>
          <cell r="P132">
            <v>42927.5</v>
          </cell>
          <cell r="Q132">
            <v>21463.75</v>
          </cell>
          <cell r="S132">
            <v>2684520</v>
          </cell>
          <cell r="T132" t="str">
            <v>1080006421565</v>
          </cell>
        </row>
        <row r="133">
          <cell r="B133" t="str">
            <v>ZULFITRI</v>
          </cell>
          <cell r="C133" t="str">
            <v>AWAK I</v>
          </cell>
          <cell r="D133">
            <v>22</v>
          </cell>
          <cell r="E133">
            <v>1686375</v>
          </cell>
          <cell r="F133">
            <v>460000</v>
          </cell>
          <cell r="G133">
            <v>2146375</v>
          </cell>
          <cell r="H133">
            <v>0</v>
          </cell>
          <cell r="I133">
            <v>12000</v>
          </cell>
          <cell r="J133">
            <v>0</v>
          </cell>
          <cell r="K133">
            <v>360000</v>
          </cell>
          <cell r="L133">
            <v>0</v>
          </cell>
          <cell r="M133">
            <v>624000</v>
          </cell>
          <cell r="N133">
            <v>2770375</v>
          </cell>
          <cell r="O133">
            <v>21463.75</v>
          </cell>
          <cell r="P133">
            <v>42927.5</v>
          </cell>
          <cell r="Q133">
            <v>21463.75</v>
          </cell>
          <cell r="S133">
            <v>2684520</v>
          </cell>
          <cell r="T133" t="str">
            <v>1080011031870</v>
          </cell>
        </row>
        <row r="141">
          <cell r="B141" t="str">
            <v xml:space="preserve">ABDAL NUR </v>
          </cell>
          <cell r="C141" t="str">
            <v>AWAK II</v>
          </cell>
          <cell r="D141">
            <v>22</v>
          </cell>
          <cell r="E141">
            <v>1686375</v>
          </cell>
          <cell r="F141">
            <v>460000</v>
          </cell>
          <cell r="G141">
            <v>2146375</v>
          </cell>
          <cell r="H141">
            <v>0</v>
          </cell>
          <cell r="I141">
            <v>5000</v>
          </cell>
          <cell r="J141">
            <v>0</v>
          </cell>
          <cell r="K141">
            <v>0</v>
          </cell>
          <cell r="L141">
            <v>0</v>
          </cell>
          <cell r="M141">
            <v>110000</v>
          </cell>
          <cell r="N141">
            <v>2256375</v>
          </cell>
          <cell r="O141">
            <v>21463.75</v>
          </cell>
          <cell r="P141">
            <v>42927.5</v>
          </cell>
          <cell r="Q141">
            <v>21463.75</v>
          </cell>
          <cell r="S141">
            <v>2170520</v>
          </cell>
          <cell r="T141" t="str">
            <v>1080014002878</v>
          </cell>
          <cell r="U141" t="str">
            <v>1080014002878</v>
          </cell>
          <cell r="V141" t="str">
            <v>1080014002878</v>
          </cell>
          <cell r="W141" t="str">
            <v>1080014002878</v>
          </cell>
        </row>
        <row r="142">
          <cell r="B142" t="str">
            <v>ABDUL ROHIM</v>
          </cell>
          <cell r="C142" t="str">
            <v>AWAK II</v>
          </cell>
          <cell r="D142">
            <v>24</v>
          </cell>
          <cell r="E142">
            <v>1686375</v>
          </cell>
          <cell r="F142">
            <v>460000</v>
          </cell>
          <cell r="G142">
            <v>2146375</v>
          </cell>
          <cell r="H142">
            <v>0</v>
          </cell>
          <cell r="I142">
            <v>5000</v>
          </cell>
          <cell r="J142">
            <v>0</v>
          </cell>
          <cell r="K142">
            <v>0</v>
          </cell>
          <cell r="L142">
            <v>0</v>
          </cell>
          <cell r="M142">
            <v>120000</v>
          </cell>
          <cell r="N142">
            <v>2266375</v>
          </cell>
          <cell r="O142">
            <v>21463.75</v>
          </cell>
          <cell r="P142">
            <v>42927.5</v>
          </cell>
          <cell r="Q142">
            <v>21463.75</v>
          </cell>
          <cell r="S142">
            <v>2180520</v>
          </cell>
          <cell r="T142">
            <v>1080014778881</v>
          </cell>
          <cell r="U142">
            <v>1080014778881</v>
          </cell>
        </row>
        <row r="143">
          <cell r="B143" t="str">
            <v>ADE CHANDRA POHAN</v>
          </cell>
          <cell r="C143" t="str">
            <v>Awak II</v>
          </cell>
          <cell r="D143">
            <v>24</v>
          </cell>
          <cell r="E143">
            <v>1686375</v>
          </cell>
          <cell r="F143">
            <v>460000</v>
          </cell>
          <cell r="G143">
            <v>2146375</v>
          </cell>
          <cell r="H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2146375</v>
          </cell>
          <cell r="O143">
            <v>21463.75</v>
          </cell>
          <cell r="P143">
            <v>42927.5</v>
          </cell>
          <cell r="Q143">
            <v>21463.75</v>
          </cell>
          <cell r="S143">
            <v>2060520</v>
          </cell>
          <cell r="T143">
            <v>1080015014286</v>
          </cell>
        </row>
        <row r="144">
          <cell r="B144" t="str">
            <v>ADE GUSNALDI SEPTIAWAN</v>
          </cell>
          <cell r="C144" t="str">
            <v>AWAK II</v>
          </cell>
          <cell r="D144">
            <v>22</v>
          </cell>
          <cell r="E144">
            <v>1686375</v>
          </cell>
          <cell r="F144">
            <v>460000</v>
          </cell>
          <cell r="G144">
            <v>2146375</v>
          </cell>
          <cell r="H144">
            <v>0</v>
          </cell>
          <cell r="I144">
            <v>5000</v>
          </cell>
          <cell r="J144">
            <v>0</v>
          </cell>
          <cell r="K144">
            <v>0</v>
          </cell>
          <cell r="L144">
            <v>0</v>
          </cell>
          <cell r="M144">
            <v>110000</v>
          </cell>
          <cell r="N144">
            <v>2256375</v>
          </cell>
          <cell r="O144">
            <v>21463.75</v>
          </cell>
          <cell r="P144">
            <v>42927.5</v>
          </cell>
          <cell r="Q144">
            <v>21463.75</v>
          </cell>
          <cell r="S144">
            <v>2170520</v>
          </cell>
          <cell r="T144">
            <v>1080014616982</v>
          </cell>
          <cell r="U144">
            <v>1080014616982</v>
          </cell>
          <cell r="V144">
            <v>1080014616982</v>
          </cell>
          <cell r="W144">
            <v>1080014616982</v>
          </cell>
        </row>
        <row r="145">
          <cell r="B145" t="str">
            <v xml:space="preserve">AFRI FEMI ANDESMI </v>
          </cell>
          <cell r="C145" t="str">
            <v>AWAK II</v>
          </cell>
          <cell r="D145">
            <v>23</v>
          </cell>
          <cell r="E145">
            <v>1686375</v>
          </cell>
          <cell r="F145">
            <v>460000</v>
          </cell>
          <cell r="G145">
            <v>2146375</v>
          </cell>
          <cell r="H145">
            <v>0</v>
          </cell>
          <cell r="I145">
            <v>5000</v>
          </cell>
          <cell r="J145">
            <v>0</v>
          </cell>
          <cell r="K145">
            <v>0</v>
          </cell>
          <cell r="L145">
            <v>0</v>
          </cell>
          <cell r="M145">
            <v>115000</v>
          </cell>
          <cell r="N145">
            <v>2261375</v>
          </cell>
          <cell r="O145">
            <v>21463.75</v>
          </cell>
          <cell r="P145">
            <v>42927.5</v>
          </cell>
          <cell r="Q145">
            <v>21463.75</v>
          </cell>
          <cell r="S145">
            <v>2175520</v>
          </cell>
          <cell r="T145">
            <v>1080014464540</v>
          </cell>
          <cell r="U145">
            <v>1080014464540</v>
          </cell>
          <cell r="V145">
            <v>1080014464540</v>
          </cell>
          <cell r="W145">
            <v>1080014464540</v>
          </cell>
        </row>
        <row r="146">
          <cell r="B146" t="str">
            <v>AGUSTAR NASUTION</v>
          </cell>
          <cell r="C146" t="str">
            <v>AWAK II</v>
          </cell>
          <cell r="D146">
            <v>22</v>
          </cell>
          <cell r="E146">
            <v>1686375</v>
          </cell>
          <cell r="F146">
            <v>460000</v>
          </cell>
          <cell r="G146">
            <v>2146375</v>
          </cell>
          <cell r="H146">
            <v>0</v>
          </cell>
          <cell r="I146">
            <v>5000</v>
          </cell>
          <cell r="J146">
            <v>0</v>
          </cell>
          <cell r="K146">
            <v>0</v>
          </cell>
          <cell r="L146">
            <v>0</v>
          </cell>
          <cell r="M146">
            <v>110000</v>
          </cell>
          <cell r="N146">
            <v>2256375</v>
          </cell>
          <cell r="O146">
            <v>21463.75</v>
          </cell>
          <cell r="P146">
            <v>42927.5</v>
          </cell>
          <cell r="Q146">
            <v>21463.75</v>
          </cell>
          <cell r="S146">
            <v>2170520</v>
          </cell>
          <cell r="T146" t="str">
            <v>1080010754225</v>
          </cell>
          <cell r="U146" t="str">
            <v>1080010754225</v>
          </cell>
          <cell r="V146" t="str">
            <v>1080010754225</v>
          </cell>
          <cell r="W146" t="str">
            <v>1080010754225</v>
          </cell>
        </row>
        <row r="147">
          <cell r="B147" t="str">
            <v>AHMAD FAUZI</v>
          </cell>
          <cell r="C147" t="str">
            <v>AWAK II</v>
          </cell>
          <cell r="D147">
            <v>24</v>
          </cell>
          <cell r="E147">
            <v>1686375</v>
          </cell>
          <cell r="F147">
            <v>460000</v>
          </cell>
          <cell r="G147">
            <v>2146375</v>
          </cell>
          <cell r="H147">
            <v>0</v>
          </cell>
          <cell r="I147">
            <v>5000</v>
          </cell>
          <cell r="J147">
            <v>0</v>
          </cell>
          <cell r="K147">
            <v>0</v>
          </cell>
          <cell r="L147">
            <v>0</v>
          </cell>
          <cell r="M147">
            <v>120000</v>
          </cell>
          <cell r="N147">
            <v>2266375</v>
          </cell>
          <cell r="O147">
            <v>21463.75</v>
          </cell>
          <cell r="P147">
            <v>42927.5</v>
          </cell>
          <cell r="Q147">
            <v>21463.75</v>
          </cell>
          <cell r="S147">
            <v>2180520</v>
          </cell>
          <cell r="T147">
            <v>1080014758941</v>
          </cell>
          <cell r="U147">
            <v>1080014758941</v>
          </cell>
        </row>
        <row r="148">
          <cell r="B148" t="str">
            <v>AL HADI</v>
          </cell>
          <cell r="C148" t="str">
            <v>AWAK II</v>
          </cell>
          <cell r="D148">
            <v>23</v>
          </cell>
          <cell r="E148">
            <v>1686375</v>
          </cell>
          <cell r="F148">
            <v>460000</v>
          </cell>
          <cell r="G148">
            <v>2146375</v>
          </cell>
          <cell r="H148">
            <v>0</v>
          </cell>
          <cell r="I148">
            <v>5000</v>
          </cell>
          <cell r="J148">
            <v>0</v>
          </cell>
          <cell r="K148">
            <v>0</v>
          </cell>
          <cell r="L148">
            <v>0</v>
          </cell>
          <cell r="M148">
            <v>115000</v>
          </cell>
          <cell r="N148">
            <v>2261375</v>
          </cell>
          <cell r="O148">
            <v>21463.75</v>
          </cell>
          <cell r="P148">
            <v>42927.5</v>
          </cell>
          <cell r="Q148">
            <v>21463.75</v>
          </cell>
          <cell r="S148">
            <v>2175520</v>
          </cell>
          <cell r="T148">
            <v>1080014802202</v>
          </cell>
          <cell r="U148">
            <v>1080014802202</v>
          </cell>
        </row>
        <row r="149">
          <cell r="B149" t="str">
            <v>ALEK SANDRA</v>
          </cell>
          <cell r="C149" t="str">
            <v>AWAK II</v>
          </cell>
          <cell r="D149">
            <v>22</v>
          </cell>
          <cell r="E149">
            <v>1686375</v>
          </cell>
          <cell r="F149">
            <v>460000</v>
          </cell>
          <cell r="G149">
            <v>2146375</v>
          </cell>
          <cell r="H149">
            <v>0</v>
          </cell>
          <cell r="I149">
            <v>5000</v>
          </cell>
          <cell r="J149">
            <v>0</v>
          </cell>
          <cell r="K149">
            <v>0</v>
          </cell>
          <cell r="L149">
            <v>0</v>
          </cell>
          <cell r="M149">
            <v>110000</v>
          </cell>
          <cell r="N149">
            <v>2256375</v>
          </cell>
          <cell r="O149">
            <v>21463.75</v>
          </cell>
          <cell r="P149">
            <v>42927.5</v>
          </cell>
          <cell r="Q149">
            <v>21463.75</v>
          </cell>
          <cell r="S149">
            <v>2170520</v>
          </cell>
          <cell r="T149" t="str">
            <v>9000026684796</v>
          </cell>
          <cell r="U149" t="str">
            <v>9000026684796</v>
          </cell>
          <cell r="V149" t="str">
            <v>9000026684796</v>
          </cell>
          <cell r="W149" t="str">
            <v>9000026684796</v>
          </cell>
        </row>
        <row r="150">
          <cell r="B150" t="str">
            <v>ALEX CHANDRA</v>
          </cell>
          <cell r="C150" t="str">
            <v>AWAK II</v>
          </cell>
          <cell r="D150">
            <v>20</v>
          </cell>
          <cell r="E150">
            <v>1686375</v>
          </cell>
          <cell r="F150">
            <v>460000</v>
          </cell>
          <cell r="G150">
            <v>2146375</v>
          </cell>
          <cell r="H150">
            <v>0</v>
          </cell>
          <cell r="I150">
            <v>5000</v>
          </cell>
          <cell r="J150">
            <v>0</v>
          </cell>
          <cell r="K150">
            <v>0</v>
          </cell>
          <cell r="L150">
            <v>0</v>
          </cell>
          <cell r="M150">
            <v>100000</v>
          </cell>
          <cell r="N150">
            <v>2246375</v>
          </cell>
          <cell r="O150">
            <v>21463.75</v>
          </cell>
          <cell r="P150">
            <v>42927.5</v>
          </cell>
          <cell r="Q150">
            <v>21463.75</v>
          </cell>
          <cell r="S150">
            <v>2160520</v>
          </cell>
          <cell r="T150" t="str">
            <v>1080010981117</v>
          </cell>
          <cell r="U150" t="str">
            <v>1080010981117</v>
          </cell>
          <cell r="V150" t="str">
            <v>1080010981117</v>
          </cell>
          <cell r="W150" t="str">
            <v>1080010981117</v>
          </cell>
        </row>
        <row r="151">
          <cell r="B151" t="str">
            <v>ALEX CHANDRA  (baru)</v>
          </cell>
          <cell r="C151" t="str">
            <v>AWAK II</v>
          </cell>
          <cell r="D151">
            <v>24</v>
          </cell>
          <cell r="E151">
            <v>1686375</v>
          </cell>
          <cell r="F151">
            <v>460000</v>
          </cell>
          <cell r="G151">
            <v>2146375</v>
          </cell>
          <cell r="H151">
            <v>0</v>
          </cell>
          <cell r="I151">
            <v>5000</v>
          </cell>
          <cell r="J151">
            <v>0</v>
          </cell>
          <cell r="K151">
            <v>0</v>
          </cell>
          <cell r="L151">
            <v>0</v>
          </cell>
          <cell r="M151">
            <v>120000</v>
          </cell>
          <cell r="N151">
            <v>2266375</v>
          </cell>
          <cell r="O151">
            <v>21463.75</v>
          </cell>
          <cell r="P151">
            <v>42927.5</v>
          </cell>
          <cell r="Q151">
            <v>21463.75</v>
          </cell>
          <cell r="S151">
            <v>2180520</v>
          </cell>
          <cell r="T151">
            <v>1080014463807</v>
          </cell>
          <cell r="U151">
            <v>1080014463807</v>
          </cell>
          <cell r="V151">
            <v>1080014463807</v>
          </cell>
          <cell r="W151">
            <v>1080014463807</v>
          </cell>
        </row>
        <row r="152">
          <cell r="B152" t="str">
            <v>ALFI DARLY</v>
          </cell>
          <cell r="C152" t="str">
            <v>Awak II</v>
          </cell>
          <cell r="D152">
            <v>24</v>
          </cell>
          <cell r="E152">
            <v>1686375</v>
          </cell>
          <cell r="F152">
            <v>460000</v>
          </cell>
          <cell r="G152">
            <v>2146375</v>
          </cell>
          <cell r="H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2146375</v>
          </cell>
          <cell r="O152">
            <v>21463.75</v>
          </cell>
          <cell r="P152">
            <v>42927.5</v>
          </cell>
          <cell r="Q152">
            <v>21463.75</v>
          </cell>
          <cell r="S152">
            <v>2060520</v>
          </cell>
          <cell r="T152">
            <v>1080015010326</v>
          </cell>
        </row>
        <row r="153">
          <cell r="B153" t="str">
            <v>ALFIAN</v>
          </cell>
          <cell r="C153" t="str">
            <v>AWAK II</v>
          </cell>
          <cell r="D153">
            <v>24</v>
          </cell>
          <cell r="E153">
            <v>1686375</v>
          </cell>
          <cell r="F153">
            <v>460000</v>
          </cell>
          <cell r="G153">
            <v>2146375</v>
          </cell>
          <cell r="H153">
            <v>0</v>
          </cell>
          <cell r="I153">
            <v>5000</v>
          </cell>
          <cell r="J153">
            <v>0</v>
          </cell>
          <cell r="K153">
            <v>0</v>
          </cell>
          <cell r="L153">
            <v>0</v>
          </cell>
          <cell r="M153">
            <v>120000</v>
          </cell>
          <cell r="N153">
            <v>2266375</v>
          </cell>
          <cell r="O153">
            <v>21463.75</v>
          </cell>
          <cell r="P153">
            <v>42927.5</v>
          </cell>
          <cell r="Q153">
            <v>21463.75</v>
          </cell>
          <cell r="S153">
            <v>2180520</v>
          </cell>
          <cell r="T153" t="str">
            <v>1080012077179</v>
          </cell>
          <cell r="U153" t="str">
            <v>1080012077179</v>
          </cell>
          <cell r="V153" t="str">
            <v>1080012077179</v>
          </cell>
          <cell r="W153" t="str">
            <v>1080012077179</v>
          </cell>
        </row>
        <row r="154">
          <cell r="B154" t="str">
            <v>ALI PUTRA</v>
          </cell>
          <cell r="C154" t="str">
            <v>AWAK II</v>
          </cell>
          <cell r="D154">
            <v>24</v>
          </cell>
          <cell r="E154">
            <v>1686375</v>
          </cell>
          <cell r="F154">
            <v>460000</v>
          </cell>
          <cell r="G154">
            <v>2146375</v>
          </cell>
          <cell r="H154">
            <v>0</v>
          </cell>
          <cell r="I154">
            <v>5000</v>
          </cell>
          <cell r="J154">
            <v>0</v>
          </cell>
          <cell r="K154">
            <v>0</v>
          </cell>
          <cell r="L154">
            <v>0</v>
          </cell>
          <cell r="M154">
            <v>120000</v>
          </cell>
          <cell r="N154">
            <v>2266375</v>
          </cell>
          <cell r="O154">
            <v>21463.75</v>
          </cell>
          <cell r="P154">
            <v>42927.5</v>
          </cell>
          <cell r="Q154">
            <v>21463.75</v>
          </cell>
          <cell r="S154">
            <v>2180520</v>
          </cell>
          <cell r="T154">
            <v>9000036401710</v>
          </cell>
          <cell r="U154">
            <v>9000036401710</v>
          </cell>
        </row>
        <row r="155">
          <cell r="B155" t="str">
            <v>AMRIZAL ( ii )</v>
          </cell>
          <cell r="C155" t="str">
            <v>AWAK II</v>
          </cell>
          <cell r="D155">
            <v>20</v>
          </cell>
          <cell r="E155">
            <v>1686375</v>
          </cell>
          <cell r="F155">
            <v>460000</v>
          </cell>
          <cell r="G155">
            <v>2146375</v>
          </cell>
          <cell r="H155">
            <v>0</v>
          </cell>
          <cell r="I155">
            <v>5000</v>
          </cell>
          <cell r="J155">
            <v>0</v>
          </cell>
          <cell r="K155">
            <v>0</v>
          </cell>
          <cell r="L155">
            <v>0</v>
          </cell>
          <cell r="M155">
            <v>100000</v>
          </cell>
          <cell r="N155">
            <v>2246375</v>
          </cell>
          <cell r="O155">
            <v>21463.75</v>
          </cell>
          <cell r="P155">
            <v>42927.5</v>
          </cell>
          <cell r="Q155">
            <v>21463.75</v>
          </cell>
          <cell r="S155">
            <v>2160520</v>
          </cell>
          <cell r="T155" t="str">
            <v>1080006397617</v>
          </cell>
          <cell r="U155" t="str">
            <v>1080006397617</v>
          </cell>
          <cell r="V155" t="str">
            <v>1080006397617</v>
          </cell>
          <cell r="W155" t="str">
            <v>1080006397617</v>
          </cell>
        </row>
        <row r="156">
          <cell r="B156" t="str">
            <v>ANDRE HENDRIA</v>
          </cell>
          <cell r="C156" t="str">
            <v>AWAK II</v>
          </cell>
          <cell r="D156">
            <v>23</v>
          </cell>
          <cell r="E156">
            <v>1686375</v>
          </cell>
          <cell r="F156">
            <v>460000</v>
          </cell>
          <cell r="G156">
            <v>2146375</v>
          </cell>
          <cell r="H156">
            <v>0</v>
          </cell>
          <cell r="I156">
            <v>5000</v>
          </cell>
          <cell r="J156">
            <v>0</v>
          </cell>
          <cell r="K156">
            <v>0</v>
          </cell>
          <cell r="L156">
            <v>0</v>
          </cell>
          <cell r="M156">
            <v>115000</v>
          </cell>
          <cell r="N156">
            <v>2261375</v>
          </cell>
          <cell r="O156">
            <v>21463.75</v>
          </cell>
          <cell r="P156">
            <v>42927.5</v>
          </cell>
          <cell r="Q156">
            <v>21463.75</v>
          </cell>
          <cell r="S156">
            <v>2175520</v>
          </cell>
          <cell r="T156">
            <v>1080014755889</v>
          </cell>
          <cell r="U156">
            <v>1080014755889</v>
          </cell>
        </row>
        <row r="157">
          <cell r="B157" t="str">
            <v>ANDRIGA PUTRA</v>
          </cell>
          <cell r="C157" t="str">
            <v>AWAK II</v>
          </cell>
          <cell r="D157">
            <v>24</v>
          </cell>
          <cell r="E157">
            <v>1686375</v>
          </cell>
          <cell r="F157">
            <v>460000</v>
          </cell>
          <cell r="G157">
            <v>2146375</v>
          </cell>
          <cell r="H157">
            <v>0</v>
          </cell>
          <cell r="I157">
            <v>5000</v>
          </cell>
          <cell r="J157">
            <v>0</v>
          </cell>
          <cell r="K157">
            <v>0</v>
          </cell>
          <cell r="L157">
            <v>0</v>
          </cell>
          <cell r="M157">
            <v>120000</v>
          </cell>
          <cell r="N157">
            <v>2266375</v>
          </cell>
          <cell r="O157">
            <v>21463.75</v>
          </cell>
          <cell r="P157">
            <v>42927.5</v>
          </cell>
          <cell r="Q157">
            <v>21463.75</v>
          </cell>
          <cell r="S157">
            <v>2180520</v>
          </cell>
          <cell r="T157">
            <v>9000037566792</v>
          </cell>
          <cell r="U157">
            <v>9000037566792</v>
          </cell>
        </row>
        <row r="158">
          <cell r="B158" t="str">
            <v xml:space="preserve">ARDIANSYAH </v>
          </cell>
          <cell r="C158" t="str">
            <v>AWAK II</v>
          </cell>
          <cell r="D158">
            <v>23</v>
          </cell>
          <cell r="E158">
            <v>1686375</v>
          </cell>
          <cell r="F158">
            <v>460000</v>
          </cell>
          <cell r="G158">
            <v>2146375</v>
          </cell>
          <cell r="H158">
            <v>0</v>
          </cell>
          <cell r="I158">
            <v>5000</v>
          </cell>
          <cell r="J158">
            <v>0</v>
          </cell>
          <cell r="K158">
            <v>0</v>
          </cell>
          <cell r="L158">
            <v>0</v>
          </cell>
          <cell r="M158">
            <v>115000</v>
          </cell>
          <cell r="N158">
            <v>2261375</v>
          </cell>
          <cell r="O158">
            <v>21463.75</v>
          </cell>
          <cell r="P158">
            <v>42927.5</v>
          </cell>
          <cell r="Q158">
            <v>21463.75</v>
          </cell>
          <cell r="S158">
            <v>2175520</v>
          </cell>
          <cell r="T158">
            <v>1080014494760</v>
          </cell>
          <cell r="U158">
            <v>1080014494760</v>
          </cell>
          <cell r="V158">
            <v>1080014494760</v>
          </cell>
          <cell r="W158">
            <v>1080014494760</v>
          </cell>
        </row>
        <row r="159">
          <cell r="B159" t="str">
            <v xml:space="preserve">ARIE DARMAWAN </v>
          </cell>
          <cell r="C159" t="str">
            <v>AWAK II</v>
          </cell>
          <cell r="D159">
            <v>23</v>
          </cell>
          <cell r="E159">
            <v>1686375</v>
          </cell>
          <cell r="F159">
            <v>460000</v>
          </cell>
          <cell r="G159">
            <v>2146375</v>
          </cell>
          <cell r="H159">
            <v>0</v>
          </cell>
          <cell r="I159">
            <v>5000</v>
          </cell>
          <cell r="J159">
            <v>0</v>
          </cell>
          <cell r="K159">
            <v>0</v>
          </cell>
          <cell r="L159">
            <v>0</v>
          </cell>
          <cell r="M159">
            <v>115000</v>
          </cell>
          <cell r="N159">
            <v>2261375</v>
          </cell>
          <cell r="O159">
            <v>21463.75</v>
          </cell>
          <cell r="P159">
            <v>42927.5</v>
          </cell>
          <cell r="Q159">
            <v>21463.75</v>
          </cell>
          <cell r="S159">
            <v>2175520</v>
          </cell>
          <cell r="T159" t="str">
            <v>1080013994349</v>
          </cell>
          <cell r="U159" t="str">
            <v>1080013994349</v>
          </cell>
          <cell r="V159" t="str">
            <v>1080013994349</v>
          </cell>
          <cell r="W159" t="str">
            <v>1080013994349</v>
          </cell>
        </row>
        <row r="160">
          <cell r="B160" t="str">
            <v>ASRUL CAN HIDAYAT</v>
          </cell>
          <cell r="C160" t="str">
            <v>AWAK II</v>
          </cell>
          <cell r="D160">
            <v>21</v>
          </cell>
          <cell r="E160">
            <v>1686375</v>
          </cell>
          <cell r="F160">
            <v>460000</v>
          </cell>
          <cell r="G160">
            <v>2146375</v>
          </cell>
          <cell r="H160">
            <v>0</v>
          </cell>
          <cell r="I160">
            <v>5000</v>
          </cell>
          <cell r="J160">
            <v>0</v>
          </cell>
          <cell r="K160">
            <v>0</v>
          </cell>
          <cell r="L160">
            <v>0</v>
          </cell>
          <cell r="M160">
            <v>105000</v>
          </cell>
          <cell r="N160">
            <v>2251375</v>
          </cell>
          <cell r="O160">
            <v>21463.75</v>
          </cell>
          <cell r="P160">
            <v>42927.5</v>
          </cell>
          <cell r="Q160">
            <v>21463.75</v>
          </cell>
          <cell r="S160">
            <v>2165520</v>
          </cell>
          <cell r="T160" t="str">
            <v>1080010389568</v>
          </cell>
          <cell r="U160" t="str">
            <v>1080010389568</v>
          </cell>
          <cell r="V160" t="str">
            <v>1080010389568</v>
          </cell>
          <cell r="W160" t="str">
            <v>1080010389568</v>
          </cell>
        </row>
        <row r="161">
          <cell r="B161" t="str">
            <v>AZWAR ( ii )</v>
          </cell>
          <cell r="C161" t="str">
            <v>AWAK II</v>
          </cell>
          <cell r="D161">
            <v>24</v>
          </cell>
          <cell r="E161">
            <v>1686375</v>
          </cell>
          <cell r="F161">
            <v>460000</v>
          </cell>
          <cell r="G161">
            <v>2146375</v>
          </cell>
          <cell r="H161">
            <v>0</v>
          </cell>
          <cell r="I161">
            <v>5000</v>
          </cell>
          <cell r="J161">
            <v>0</v>
          </cell>
          <cell r="K161">
            <v>0</v>
          </cell>
          <cell r="L161">
            <v>0</v>
          </cell>
          <cell r="M161">
            <v>120000</v>
          </cell>
          <cell r="N161">
            <v>2266375</v>
          </cell>
          <cell r="O161">
            <v>21463.75</v>
          </cell>
          <cell r="P161">
            <v>42927.5</v>
          </cell>
          <cell r="Q161">
            <v>21463.75</v>
          </cell>
          <cell r="S161">
            <v>2180520</v>
          </cell>
          <cell r="T161" t="str">
            <v>1080006413125</v>
          </cell>
          <cell r="U161" t="str">
            <v>1080006413125</v>
          </cell>
          <cell r="V161" t="str">
            <v>1080006413125</v>
          </cell>
          <cell r="W161" t="str">
            <v>1080006413125</v>
          </cell>
        </row>
        <row r="162">
          <cell r="B162" t="str">
            <v>BENI</v>
          </cell>
          <cell r="C162" t="str">
            <v>AWAK II</v>
          </cell>
          <cell r="D162">
            <v>23</v>
          </cell>
          <cell r="E162">
            <v>1686375</v>
          </cell>
          <cell r="F162">
            <v>460000</v>
          </cell>
          <cell r="G162">
            <v>2146375</v>
          </cell>
          <cell r="H162">
            <v>0</v>
          </cell>
          <cell r="I162">
            <v>5000</v>
          </cell>
          <cell r="J162">
            <v>0</v>
          </cell>
          <cell r="K162">
            <v>0</v>
          </cell>
          <cell r="L162">
            <v>0</v>
          </cell>
          <cell r="M162">
            <v>115000</v>
          </cell>
          <cell r="N162">
            <v>2261375</v>
          </cell>
          <cell r="O162">
            <v>21463.75</v>
          </cell>
          <cell r="P162">
            <v>42927.5</v>
          </cell>
          <cell r="Q162">
            <v>21463.75</v>
          </cell>
          <cell r="S162">
            <v>2175520</v>
          </cell>
          <cell r="T162">
            <v>1080012632676</v>
          </cell>
          <cell r="U162" t="str">
            <v>1080006417886</v>
          </cell>
          <cell r="V162" t="str">
            <v>1080006417886</v>
          </cell>
          <cell r="W162" t="str">
            <v>1080006417886</v>
          </cell>
        </row>
        <row r="163">
          <cell r="B163" t="str">
            <v>BILIANI JULHAM</v>
          </cell>
          <cell r="C163" t="str">
            <v>AWAK II</v>
          </cell>
          <cell r="D163">
            <v>22</v>
          </cell>
          <cell r="E163">
            <v>1686375</v>
          </cell>
          <cell r="F163">
            <v>460000</v>
          </cell>
          <cell r="G163">
            <v>2146375</v>
          </cell>
          <cell r="H163">
            <v>0</v>
          </cell>
          <cell r="I163">
            <v>5000</v>
          </cell>
          <cell r="J163">
            <v>0</v>
          </cell>
          <cell r="K163">
            <v>0</v>
          </cell>
          <cell r="L163">
            <v>0</v>
          </cell>
          <cell r="M163">
            <v>110000</v>
          </cell>
          <cell r="N163">
            <v>2256375</v>
          </cell>
          <cell r="O163">
            <v>21463.75</v>
          </cell>
          <cell r="P163">
            <v>42927.5</v>
          </cell>
          <cell r="Q163">
            <v>21463.75</v>
          </cell>
          <cell r="S163">
            <v>2170520</v>
          </cell>
          <cell r="T163" t="str">
            <v>9000030127519</v>
          </cell>
          <cell r="U163" t="str">
            <v>9000030127519</v>
          </cell>
          <cell r="V163" t="str">
            <v>9000030127519</v>
          </cell>
          <cell r="W163" t="str">
            <v>9000030127519</v>
          </cell>
        </row>
        <row r="164">
          <cell r="B164" t="str">
            <v>BOBY PERDANA PUTRA</v>
          </cell>
          <cell r="C164" t="str">
            <v>Awak II</v>
          </cell>
          <cell r="D164">
            <v>24</v>
          </cell>
          <cell r="E164">
            <v>1686375</v>
          </cell>
          <cell r="F164">
            <v>460000</v>
          </cell>
          <cell r="G164">
            <v>2146375</v>
          </cell>
          <cell r="H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2146375</v>
          </cell>
          <cell r="O164">
            <v>21463.75</v>
          </cell>
          <cell r="P164">
            <v>42927.5</v>
          </cell>
          <cell r="Q164">
            <v>21463.75</v>
          </cell>
          <cell r="S164">
            <v>2060520</v>
          </cell>
          <cell r="T164">
            <v>1080015014120</v>
          </cell>
        </row>
        <row r="165">
          <cell r="B165" t="str">
            <v>BURHANUDIN</v>
          </cell>
          <cell r="C165" t="str">
            <v>AWAK II</v>
          </cell>
          <cell r="D165">
            <v>21</v>
          </cell>
          <cell r="E165">
            <v>1686375</v>
          </cell>
          <cell r="F165">
            <v>460000</v>
          </cell>
          <cell r="G165">
            <v>2146375</v>
          </cell>
          <cell r="H165">
            <v>0</v>
          </cell>
          <cell r="I165">
            <v>5000</v>
          </cell>
          <cell r="J165">
            <v>0</v>
          </cell>
          <cell r="K165">
            <v>0</v>
          </cell>
          <cell r="L165">
            <v>0</v>
          </cell>
          <cell r="M165">
            <v>105000</v>
          </cell>
          <cell r="N165">
            <v>2251375</v>
          </cell>
          <cell r="O165">
            <v>21463.75</v>
          </cell>
          <cell r="P165">
            <v>42927.5</v>
          </cell>
          <cell r="Q165">
            <v>21463.75</v>
          </cell>
          <cell r="S165">
            <v>2165520</v>
          </cell>
          <cell r="T165" t="str">
            <v>9000030121132</v>
          </cell>
          <cell r="U165" t="str">
            <v>9000030121132</v>
          </cell>
          <cell r="V165" t="str">
            <v>9000030121132</v>
          </cell>
          <cell r="W165" t="str">
            <v>9000030121132</v>
          </cell>
        </row>
        <row r="166">
          <cell r="B166" t="str">
            <v>DARWIN BUDIANTO</v>
          </cell>
          <cell r="C166" t="str">
            <v>Awak II</v>
          </cell>
          <cell r="D166">
            <v>24</v>
          </cell>
          <cell r="E166">
            <v>1686375</v>
          </cell>
          <cell r="F166">
            <v>460000</v>
          </cell>
          <cell r="G166">
            <v>2146375</v>
          </cell>
          <cell r="H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2146375</v>
          </cell>
          <cell r="O166">
            <v>21463.75</v>
          </cell>
          <cell r="P166">
            <v>42927.5</v>
          </cell>
          <cell r="Q166">
            <v>21463.75</v>
          </cell>
          <cell r="S166">
            <v>2060520</v>
          </cell>
          <cell r="T166">
            <v>1080015013676</v>
          </cell>
        </row>
        <row r="167">
          <cell r="B167" t="str">
            <v xml:space="preserve">DASRUL </v>
          </cell>
          <cell r="C167" t="str">
            <v>AWAK II</v>
          </cell>
          <cell r="D167">
            <v>21</v>
          </cell>
          <cell r="E167">
            <v>1686375</v>
          </cell>
          <cell r="F167">
            <v>460000</v>
          </cell>
          <cell r="G167">
            <v>2146375</v>
          </cell>
          <cell r="H167">
            <v>0</v>
          </cell>
          <cell r="I167">
            <v>5000</v>
          </cell>
          <cell r="J167">
            <v>0</v>
          </cell>
          <cell r="K167">
            <v>0</v>
          </cell>
          <cell r="L167">
            <v>0</v>
          </cell>
          <cell r="M167">
            <v>105000</v>
          </cell>
          <cell r="N167">
            <v>2251375</v>
          </cell>
          <cell r="O167">
            <v>21463.75</v>
          </cell>
          <cell r="P167">
            <v>42927.5</v>
          </cell>
          <cell r="Q167">
            <v>21463.75</v>
          </cell>
          <cell r="S167">
            <v>2165520</v>
          </cell>
          <cell r="T167">
            <v>1080014465638</v>
          </cell>
          <cell r="U167">
            <v>1080014465638</v>
          </cell>
          <cell r="V167">
            <v>1080014465638</v>
          </cell>
          <cell r="W167">
            <v>1080014465638</v>
          </cell>
        </row>
        <row r="168">
          <cell r="B168" t="str">
            <v>DEBBY HARIANDA</v>
          </cell>
          <cell r="C168" t="str">
            <v>Awak II</v>
          </cell>
          <cell r="D168">
            <v>24</v>
          </cell>
          <cell r="E168">
            <v>1686375</v>
          </cell>
          <cell r="F168">
            <v>460000</v>
          </cell>
          <cell r="G168">
            <v>2146375</v>
          </cell>
          <cell r="H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2146375</v>
          </cell>
          <cell r="O168">
            <v>21463.75</v>
          </cell>
          <cell r="P168">
            <v>42927.5</v>
          </cell>
          <cell r="Q168">
            <v>21463.75</v>
          </cell>
          <cell r="S168">
            <v>2060520</v>
          </cell>
          <cell r="T168">
            <v>1080015014096</v>
          </cell>
        </row>
        <row r="169">
          <cell r="B169" t="str">
            <v>DEDI MARDIANSYAH</v>
          </cell>
          <cell r="C169" t="str">
            <v>AWAK II</v>
          </cell>
          <cell r="D169">
            <v>20</v>
          </cell>
          <cell r="E169">
            <v>1686375</v>
          </cell>
          <cell r="F169">
            <v>460000</v>
          </cell>
          <cell r="G169">
            <v>2146375</v>
          </cell>
          <cell r="H169">
            <v>0</v>
          </cell>
          <cell r="I169">
            <v>5000</v>
          </cell>
          <cell r="J169">
            <v>0</v>
          </cell>
          <cell r="K169">
            <v>0</v>
          </cell>
          <cell r="L169">
            <v>0</v>
          </cell>
          <cell r="M169">
            <v>100000</v>
          </cell>
          <cell r="N169">
            <v>2246375</v>
          </cell>
          <cell r="O169">
            <v>21463.75</v>
          </cell>
          <cell r="P169">
            <v>42927.5</v>
          </cell>
          <cell r="Q169">
            <v>21463.75</v>
          </cell>
          <cell r="S169">
            <v>2160520</v>
          </cell>
          <cell r="T169" t="str">
            <v>1080013523601</v>
          </cell>
          <cell r="U169" t="str">
            <v>1080013523601</v>
          </cell>
          <cell r="V169" t="str">
            <v>1080013523601</v>
          </cell>
          <cell r="W169" t="str">
            <v>1080013523601</v>
          </cell>
        </row>
        <row r="170">
          <cell r="B170" t="str">
            <v>DELMERI ASPON</v>
          </cell>
          <cell r="C170" t="str">
            <v>AWAK II</v>
          </cell>
          <cell r="D170">
            <v>23</v>
          </cell>
          <cell r="E170">
            <v>1686375</v>
          </cell>
          <cell r="F170">
            <v>460000</v>
          </cell>
          <cell r="G170">
            <v>2146375</v>
          </cell>
          <cell r="H170">
            <v>0</v>
          </cell>
          <cell r="I170">
            <v>5000</v>
          </cell>
          <cell r="J170">
            <v>0</v>
          </cell>
          <cell r="K170">
            <v>0</v>
          </cell>
          <cell r="L170">
            <v>0</v>
          </cell>
          <cell r="M170">
            <v>115000</v>
          </cell>
          <cell r="N170">
            <v>2261375</v>
          </cell>
          <cell r="O170">
            <v>21463.75</v>
          </cell>
          <cell r="P170">
            <v>42927.5</v>
          </cell>
          <cell r="Q170">
            <v>21463.75</v>
          </cell>
          <cell r="S170">
            <v>2175520</v>
          </cell>
          <cell r="T170">
            <v>1080014463401</v>
          </cell>
          <cell r="U170">
            <v>1080014463401</v>
          </cell>
          <cell r="V170">
            <v>1080014463401</v>
          </cell>
          <cell r="W170">
            <v>1080014463401</v>
          </cell>
        </row>
        <row r="171">
          <cell r="B171" t="str">
            <v xml:space="preserve">DINO PUTRA </v>
          </cell>
          <cell r="C171" t="str">
            <v>AWAK II</v>
          </cell>
          <cell r="D171">
            <v>23</v>
          </cell>
          <cell r="E171">
            <v>1686375</v>
          </cell>
          <cell r="F171">
            <v>460000</v>
          </cell>
          <cell r="G171">
            <v>2146375</v>
          </cell>
          <cell r="H171">
            <v>0</v>
          </cell>
          <cell r="I171">
            <v>5000</v>
          </cell>
          <cell r="J171">
            <v>0</v>
          </cell>
          <cell r="K171">
            <v>0</v>
          </cell>
          <cell r="L171">
            <v>0</v>
          </cell>
          <cell r="M171">
            <v>115000</v>
          </cell>
          <cell r="N171">
            <v>2261375</v>
          </cell>
          <cell r="O171">
            <v>21463.75</v>
          </cell>
          <cell r="P171">
            <v>42927.5</v>
          </cell>
          <cell r="Q171">
            <v>21463.75</v>
          </cell>
          <cell r="S171">
            <v>2175520</v>
          </cell>
          <cell r="T171">
            <v>1080014486733</v>
          </cell>
          <cell r="U171">
            <v>1080014486733</v>
          </cell>
          <cell r="V171">
            <v>1080014486733</v>
          </cell>
          <cell r="W171">
            <v>1080014486733</v>
          </cell>
        </row>
        <row r="172">
          <cell r="B172" t="str">
            <v xml:space="preserve">DODI ARDIAN </v>
          </cell>
          <cell r="C172" t="str">
            <v>AWAK II</v>
          </cell>
          <cell r="D172">
            <v>24</v>
          </cell>
          <cell r="E172">
            <v>1686375</v>
          </cell>
          <cell r="F172">
            <v>460000</v>
          </cell>
          <cell r="G172">
            <v>2146375</v>
          </cell>
          <cell r="H172">
            <v>0</v>
          </cell>
          <cell r="I172">
            <v>5000</v>
          </cell>
          <cell r="J172">
            <v>0</v>
          </cell>
          <cell r="K172">
            <v>0</v>
          </cell>
          <cell r="L172">
            <v>0</v>
          </cell>
          <cell r="M172">
            <v>120000</v>
          </cell>
          <cell r="N172">
            <v>2266375</v>
          </cell>
          <cell r="O172">
            <v>21463.75</v>
          </cell>
          <cell r="P172">
            <v>42927.5</v>
          </cell>
          <cell r="Q172">
            <v>21463.75</v>
          </cell>
          <cell r="S172">
            <v>2180520</v>
          </cell>
          <cell r="T172" t="str">
            <v>1080013982765</v>
          </cell>
          <cell r="U172" t="str">
            <v>1080013982765</v>
          </cell>
          <cell r="V172" t="str">
            <v>1080013982765</v>
          </cell>
          <cell r="W172" t="str">
            <v>1080013982765</v>
          </cell>
        </row>
        <row r="173">
          <cell r="B173" t="str">
            <v>DOLI PENWIZEN</v>
          </cell>
          <cell r="C173" t="str">
            <v>AWAK II</v>
          </cell>
          <cell r="D173">
            <v>22</v>
          </cell>
          <cell r="E173">
            <v>1686375</v>
          </cell>
          <cell r="F173">
            <v>460000</v>
          </cell>
          <cell r="G173">
            <v>2146375</v>
          </cell>
          <cell r="H173">
            <v>0</v>
          </cell>
          <cell r="I173">
            <v>5000</v>
          </cell>
          <cell r="J173">
            <v>0</v>
          </cell>
          <cell r="K173">
            <v>0</v>
          </cell>
          <cell r="L173">
            <v>0</v>
          </cell>
          <cell r="M173">
            <v>110000</v>
          </cell>
          <cell r="N173">
            <v>2256375</v>
          </cell>
          <cell r="O173">
            <v>21463.75</v>
          </cell>
          <cell r="P173">
            <v>42927.5</v>
          </cell>
          <cell r="Q173">
            <v>21463.75</v>
          </cell>
          <cell r="S173">
            <v>2170520</v>
          </cell>
          <cell r="T173" t="str">
            <v>1080011501575</v>
          </cell>
          <cell r="U173" t="str">
            <v>1080011501575</v>
          </cell>
          <cell r="V173" t="str">
            <v>1080011501575</v>
          </cell>
          <cell r="W173" t="str">
            <v>1080011501575</v>
          </cell>
        </row>
        <row r="174">
          <cell r="B174" t="str">
            <v xml:space="preserve">DONI INDRAWAN </v>
          </cell>
          <cell r="C174" t="str">
            <v>AWAK II</v>
          </cell>
          <cell r="D174">
            <v>20</v>
          </cell>
          <cell r="E174">
            <v>1686375</v>
          </cell>
          <cell r="F174">
            <v>460000</v>
          </cell>
          <cell r="G174">
            <v>2146375</v>
          </cell>
          <cell r="H174">
            <v>0</v>
          </cell>
          <cell r="I174">
            <v>5000</v>
          </cell>
          <cell r="J174">
            <v>0</v>
          </cell>
          <cell r="K174">
            <v>0</v>
          </cell>
          <cell r="L174">
            <v>0</v>
          </cell>
          <cell r="M174">
            <v>100000</v>
          </cell>
          <cell r="N174">
            <v>2246375</v>
          </cell>
          <cell r="O174">
            <v>21463.75</v>
          </cell>
          <cell r="P174">
            <v>42927.5</v>
          </cell>
          <cell r="Q174">
            <v>21463.75</v>
          </cell>
          <cell r="S174">
            <v>2160520</v>
          </cell>
          <cell r="T174">
            <v>1080014503982</v>
          </cell>
          <cell r="U174">
            <v>1080014503982</v>
          </cell>
          <cell r="V174">
            <v>1080014503982</v>
          </cell>
          <cell r="W174">
            <v>1080014503982</v>
          </cell>
        </row>
        <row r="175">
          <cell r="B175" t="str">
            <v>DORI SLAMAT</v>
          </cell>
          <cell r="C175" t="str">
            <v>AWAK II</v>
          </cell>
          <cell r="D175">
            <v>24</v>
          </cell>
          <cell r="E175">
            <v>1686375</v>
          </cell>
          <cell r="F175">
            <v>460000</v>
          </cell>
          <cell r="G175">
            <v>2146375</v>
          </cell>
          <cell r="H175">
            <v>0</v>
          </cell>
          <cell r="I175">
            <v>5000</v>
          </cell>
          <cell r="J175">
            <v>0</v>
          </cell>
          <cell r="K175">
            <v>0</v>
          </cell>
          <cell r="L175">
            <v>0</v>
          </cell>
          <cell r="M175">
            <v>120000</v>
          </cell>
          <cell r="N175">
            <v>2266375</v>
          </cell>
          <cell r="O175">
            <v>21463.75</v>
          </cell>
          <cell r="P175">
            <v>42927.5</v>
          </cell>
          <cell r="Q175">
            <v>21463.75</v>
          </cell>
          <cell r="S175">
            <v>2180520</v>
          </cell>
          <cell r="T175">
            <v>1110007726116</v>
          </cell>
          <cell r="U175">
            <v>1110007726116</v>
          </cell>
          <cell r="V175">
            <v>1110007726116</v>
          </cell>
          <cell r="W175">
            <v>1110007726116</v>
          </cell>
        </row>
        <row r="176">
          <cell r="B176" t="str">
            <v>EKI  SYAPUTRA</v>
          </cell>
          <cell r="C176" t="str">
            <v>AWAK II</v>
          </cell>
          <cell r="D176">
            <v>23</v>
          </cell>
          <cell r="E176">
            <v>1686375</v>
          </cell>
          <cell r="F176">
            <v>460000</v>
          </cell>
          <cell r="G176">
            <v>2146375</v>
          </cell>
          <cell r="H176">
            <v>0</v>
          </cell>
          <cell r="I176">
            <v>5000</v>
          </cell>
          <cell r="J176">
            <v>0</v>
          </cell>
          <cell r="K176">
            <v>0</v>
          </cell>
          <cell r="L176">
            <v>0</v>
          </cell>
          <cell r="M176">
            <v>115000</v>
          </cell>
          <cell r="N176">
            <v>2261375</v>
          </cell>
          <cell r="O176">
            <v>21463.75</v>
          </cell>
          <cell r="P176">
            <v>42927.5</v>
          </cell>
          <cell r="Q176">
            <v>21463.75</v>
          </cell>
          <cell r="S176">
            <v>2175520</v>
          </cell>
          <cell r="T176">
            <v>9000039313094</v>
          </cell>
          <cell r="U176">
            <v>9000039313094</v>
          </cell>
        </row>
        <row r="177">
          <cell r="B177" t="str">
            <v xml:space="preserve">ELMANZO FERDIAN </v>
          </cell>
          <cell r="C177" t="str">
            <v>AWAK II</v>
          </cell>
          <cell r="D177">
            <v>22</v>
          </cell>
          <cell r="E177">
            <v>1686375</v>
          </cell>
          <cell r="F177">
            <v>460000</v>
          </cell>
          <cell r="G177">
            <v>2146375</v>
          </cell>
          <cell r="H177">
            <v>0</v>
          </cell>
          <cell r="I177">
            <v>5000</v>
          </cell>
          <cell r="J177">
            <v>0</v>
          </cell>
          <cell r="K177">
            <v>0</v>
          </cell>
          <cell r="L177">
            <v>0</v>
          </cell>
          <cell r="M177">
            <v>110000</v>
          </cell>
          <cell r="N177">
            <v>2256375</v>
          </cell>
          <cell r="O177">
            <v>21463.75</v>
          </cell>
          <cell r="P177">
            <v>42927.5</v>
          </cell>
          <cell r="Q177">
            <v>21463.75</v>
          </cell>
          <cell r="S177">
            <v>2170520</v>
          </cell>
          <cell r="T177">
            <v>9000036761733</v>
          </cell>
          <cell r="U177">
            <v>9000036761733</v>
          </cell>
          <cell r="V177">
            <v>9000036761733</v>
          </cell>
          <cell r="W177">
            <v>9000036761733</v>
          </cell>
        </row>
        <row r="178">
          <cell r="B178" t="str">
            <v>FAISAL</v>
          </cell>
          <cell r="C178" t="str">
            <v>AWAK II</v>
          </cell>
          <cell r="D178">
            <v>22</v>
          </cell>
          <cell r="E178">
            <v>1686375</v>
          </cell>
          <cell r="F178">
            <v>460000</v>
          </cell>
          <cell r="G178">
            <v>2146375</v>
          </cell>
          <cell r="H178">
            <v>0</v>
          </cell>
          <cell r="I178">
            <v>5000</v>
          </cell>
          <cell r="J178">
            <v>0</v>
          </cell>
          <cell r="K178">
            <v>0</v>
          </cell>
          <cell r="L178">
            <v>0</v>
          </cell>
          <cell r="M178">
            <v>110000</v>
          </cell>
          <cell r="N178">
            <v>2256375</v>
          </cell>
          <cell r="O178">
            <v>21463.75</v>
          </cell>
          <cell r="P178">
            <v>42927.5</v>
          </cell>
          <cell r="Q178">
            <v>21463.75</v>
          </cell>
          <cell r="S178">
            <v>2170520</v>
          </cell>
          <cell r="T178" t="str">
            <v>1080006393020</v>
          </cell>
          <cell r="U178" t="str">
            <v>1080006393020</v>
          </cell>
          <cell r="V178" t="str">
            <v>1080006393020</v>
          </cell>
          <cell r="W178" t="str">
            <v>1080006393020</v>
          </cell>
        </row>
        <row r="179">
          <cell r="B179" t="str">
            <v>FAIZAL MAIKA</v>
          </cell>
          <cell r="C179" t="str">
            <v>AWAK II</v>
          </cell>
          <cell r="D179">
            <v>23</v>
          </cell>
          <cell r="E179">
            <v>1686375</v>
          </cell>
          <cell r="F179">
            <v>460000</v>
          </cell>
          <cell r="G179">
            <v>2146375</v>
          </cell>
          <cell r="H179">
            <v>0</v>
          </cell>
          <cell r="I179">
            <v>5000</v>
          </cell>
          <cell r="J179">
            <v>0</v>
          </cell>
          <cell r="K179">
            <v>0</v>
          </cell>
          <cell r="L179">
            <v>0</v>
          </cell>
          <cell r="M179">
            <v>115000</v>
          </cell>
          <cell r="N179">
            <v>2261375</v>
          </cell>
          <cell r="O179">
            <v>21463.75</v>
          </cell>
          <cell r="P179">
            <v>42927.5</v>
          </cell>
          <cell r="Q179">
            <v>21463.75</v>
          </cell>
          <cell r="S179">
            <v>2175520</v>
          </cell>
          <cell r="T179" t="str">
            <v>1080011612521</v>
          </cell>
          <cell r="U179" t="str">
            <v>1080011612521</v>
          </cell>
          <cell r="V179" t="str">
            <v>1080011612521</v>
          </cell>
          <cell r="W179" t="str">
            <v>1080011612521</v>
          </cell>
        </row>
        <row r="180">
          <cell r="B180" t="str">
            <v xml:space="preserve">FAIZUS SALAM </v>
          </cell>
          <cell r="C180" t="str">
            <v>AWAK II</v>
          </cell>
          <cell r="D180">
            <v>23</v>
          </cell>
          <cell r="E180">
            <v>1686375</v>
          </cell>
          <cell r="F180">
            <v>460000</v>
          </cell>
          <cell r="G180">
            <v>2146375</v>
          </cell>
          <cell r="H180">
            <v>0</v>
          </cell>
          <cell r="I180">
            <v>5000</v>
          </cell>
          <cell r="J180">
            <v>0</v>
          </cell>
          <cell r="K180">
            <v>0</v>
          </cell>
          <cell r="L180">
            <v>0</v>
          </cell>
          <cell r="M180">
            <v>115000</v>
          </cell>
          <cell r="N180">
            <v>2261375</v>
          </cell>
          <cell r="O180">
            <v>21463.75</v>
          </cell>
          <cell r="P180">
            <v>42927.5</v>
          </cell>
          <cell r="Q180">
            <v>21463.75</v>
          </cell>
          <cell r="S180">
            <v>2175520</v>
          </cell>
          <cell r="T180">
            <v>9000030824073</v>
          </cell>
          <cell r="U180">
            <v>9000030824073</v>
          </cell>
          <cell r="V180">
            <v>9000030824073</v>
          </cell>
          <cell r="W180">
            <v>9000030824073</v>
          </cell>
        </row>
        <row r="181">
          <cell r="B181" t="str">
            <v xml:space="preserve">FEBRYAN SAPUTRA </v>
          </cell>
          <cell r="C181" t="str">
            <v>AWAK II</v>
          </cell>
          <cell r="D181">
            <v>21</v>
          </cell>
          <cell r="E181">
            <v>1686375</v>
          </cell>
          <cell r="F181">
            <v>460000</v>
          </cell>
          <cell r="G181">
            <v>2146375</v>
          </cell>
          <cell r="H181">
            <v>0</v>
          </cell>
          <cell r="I181">
            <v>5000</v>
          </cell>
          <cell r="J181">
            <v>0</v>
          </cell>
          <cell r="K181">
            <v>0</v>
          </cell>
          <cell r="L181">
            <v>0</v>
          </cell>
          <cell r="M181">
            <v>105000</v>
          </cell>
          <cell r="N181">
            <v>2251375</v>
          </cell>
          <cell r="O181">
            <v>21463.75</v>
          </cell>
          <cell r="P181">
            <v>42927.5</v>
          </cell>
          <cell r="Q181">
            <v>21463.75</v>
          </cell>
          <cell r="S181">
            <v>2165520</v>
          </cell>
          <cell r="T181" t="str">
            <v>9000030121116</v>
          </cell>
          <cell r="U181" t="str">
            <v>9000030121116</v>
          </cell>
          <cell r="V181" t="str">
            <v>9000030121116</v>
          </cell>
          <cell r="W181" t="str">
            <v>9000030121116</v>
          </cell>
        </row>
        <row r="182">
          <cell r="B182" t="str">
            <v>GUSRIAN</v>
          </cell>
          <cell r="C182" t="str">
            <v>AWAK II</v>
          </cell>
          <cell r="D182">
            <v>22</v>
          </cell>
          <cell r="E182">
            <v>1686375</v>
          </cell>
          <cell r="F182">
            <v>460000</v>
          </cell>
          <cell r="G182">
            <v>2146375</v>
          </cell>
          <cell r="H182">
            <v>0</v>
          </cell>
          <cell r="I182">
            <v>5000</v>
          </cell>
          <cell r="J182">
            <v>0</v>
          </cell>
          <cell r="K182">
            <v>0</v>
          </cell>
          <cell r="L182">
            <v>0</v>
          </cell>
          <cell r="M182">
            <v>110000</v>
          </cell>
          <cell r="N182">
            <v>2256375</v>
          </cell>
          <cell r="O182">
            <v>21463.75</v>
          </cell>
          <cell r="P182">
            <v>42927.5</v>
          </cell>
          <cell r="Q182">
            <v>21463.75</v>
          </cell>
          <cell r="S182">
            <v>2170520</v>
          </cell>
          <cell r="T182">
            <v>1080014617097</v>
          </cell>
          <cell r="U182">
            <v>1080014617097</v>
          </cell>
          <cell r="V182">
            <v>1080014617097</v>
          </cell>
          <cell r="W182">
            <v>1080014617097</v>
          </cell>
        </row>
        <row r="183">
          <cell r="B183" t="str">
            <v xml:space="preserve">HENDRI APUAK </v>
          </cell>
          <cell r="C183" t="str">
            <v>AWAK II</v>
          </cell>
          <cell r="D183">
            <v>24</v>
          </cell>
          <cell r="E183">
            <v>1686375</v>
          </cell>
          <cell r="F183">
            <v>460000</v>
          </cell>
          <cell r="G183">
            <v>2146375</v>
          </cell>
          <cell r="H183">
            <v>0</v>
          </cell>
          <cell r="I183">
            <v>5000</v>
          </cell>
          <cell r="J183">
            <v>0</v>
          </cell>
          <cell r="K183">
            <v>0</v>
          </cell>
          <cell r="L183">
            <v>0</v>
          </cell>
          <cell r="M183">
            <v>120000</v>
          </cell>
          <cell r="N183">
            <v>2266375</v>
          </cell>
          <cell r="O183">
            <v>21463.75</v>
          </cell>
          <cell r="P183">
            <v>42927.5</v>
          </cell>
          <cell r="Q183">
            <v>21463.75</v>
          </cell>
          <cell r="S183">
            <v>2180520</v>
          </cell>
          <cell r="T183">
            <v>9000035360636</v>
          </cell>
          <cell r="U183">
            <v>9000035360636</v>
          </cell>
          <cell r="V183">
            <v>9000035360636</v>
          </cell>
          <cell r="W183">
            <v>9000035360636</v>
          </cell>
        </row>
        <row r="184">
          <cell r="B184" t="str">
            <v>HENDRI SUDRAJAT</v>
          </cell>
          <cell r="C184" t="str">
            <v>AWAK II</v>
          </cell>
          <cell r="D184">
            <v>24</v>
          </cell>
          <cell r="E184">
            <v>1686375</v>
          </cell>
          <cell r="F184">
            <v>460000</v>
          </cell>
          <cell r="G184">
            <v>2146375</v>
          </cell>
          <cell r="H184">
            <v>0</v>
          </cell>
          <cell r="I184">
            <v>5000</v>
          </cell>
          <cell r="J184">
            <v>0</v>
          </cell>
          <cell r="K184">
            <v>0</v>
          </cell>
          <cell r="L184">
            <v>0</v>
          </cell>
          <cell r="M184">
            <v>120000</v>
          </cell>
          <cell r="N184">
            <v>2266375</v>
          </cell>
          <cell r="O184">
            <v>21463.75</v>
          </cell>
          <cell r="P184">
            <v>42927.5</v>
          </cell>
          <cell r="Q184">
            <v>21463.75</v>
          </cell>
          <cell r="S184">
            <v>2180520</v>
          </cell>
          <cell r="T184" t="str">
            <v>9000003642841</v>
          </cell>
          <cell r="U184" t="str">
            <v>9000003642841</v>
          </cell>
          <cell r="V184" t="str">
            <v>9000003642841</v>
          </cell>
          <cell r="W184" t="str">
            <v>9000003642841</v>
          </cell>
        </row>
        <row r="185">
          <cell r="B185" t="str">
            <v>HENDRIK H S</v>
          </cell>
          <cell r="C185" t="str">
            <v>AWAK II</v>
          </cell>
          <cell r="D185">
            <v>24</v>
          </cell>
          <cell r="E185">
            <v>1686375</v>
          </cell>
          <cell r="F185">
            <v>460000</v>
          </cell>
          <cell r="G185">
            <v>2146375</v>
          </cell>
          <cell r="H185">
            <v>0</v>
          </cell>
          <cell r="I185">
            <v>5000</v>
          </cell>
          <cell r="J185">
            <v>0</v>
          </cell>
          <cell r="K185">
            <v>0</v>
          </cell>
          <cell r="L185">
            <v>0</v>
          </cell>
          <cell r="M185">
            <v>120000</v>
          </cell>
          <cell r="N185">
            <v>2266375</v>
          </cell>
          <cell r="O185">
            <v>21463.75</v>
          </cell>
          <cell r="P185">
            <v>42927.5</v>
          </cell>
          <cell r="Q185">
            <v>21463.75</v>
          </cell>
          <cell r="S185">
            <v>2180520</v>
          </cell>
          <cell r="T185" t="str">
            <v>1060007427951</v>
          </cell>
          <cell r="U185" t="str">
            <v>1060007427951</v>
          </cell>
          <cell r="V185" t="str">
            <v>1060007427951</v>
          </cell>
          <cell r="W185" t="str">
            <v>1060007427951</v>
          </cell>
        </row>
        <row r="186">
          <cell r="B186" t="str">
            <v>HENDRIZAL</v>
          </cell>
          <cell r="C186" t="str">
            <v>AWAK II</v>
          </cell>
          <cell r="D186">
            <v>23</v>
          </cell>
          <cell r="E186">
            <v>1686375</v>
          </cell>
          <cell r="F186">
            <v>460000</v>
          </cell>
          <cell r="G186">
            <v>2146375</v>
          </cell>
          <cell r="H186">
            <v>0</v>
          </cell>
          <cell r="I186">
            <v>5000</v>
          </cell>
          <cell r="J186">
            <v>0</v>
          </cell>
          <cell r="K186">
            <v>0</v>
          </cell>
          <cell r="L186">
            <v>0</v>
          </cell>
          <cell r="M186">
            <v>115000</v>
          </cell>
          <cell r="N186">
            <v>2261375</v>
          </cell>
          <cell r="O186">
            <v>21463.75</v>
          </cell>
          <cell r="P186">
            <v>42927.5</v>
          </cell>
          <cell r="Q186">
            <v>21463.75</v>
          </cell>
          <cell r="S186">
            <v>2175520</v>
          </cell>
          <cell r="T186" t="str">
            <v>9000007547616</v>
          </cell>
          <cell r="U186" t="str">
            <v>9000007547616</v>
          </cell>
          <cell r="V186" t="str">
            <v>9000007547616</v>
          </cell>
          <cell r="W186" t="str">
            <v>9000007547616</v>
          </cell>
        </row>
        <row r="187">
          <cell r="B187" t="str">
            <v>HENGKY SAMSON</v>
          </cell>
          <cell r="C187" t="str">
            <v>AWAK II</v>
          </cell>
          <cell r="D187">
            <v>24</v>
          </cell>
          <cell r="E187">
            <v>1686375</v>
          </cell>
          <cell r="F187">
            <v>460000</v>
          </cell>
          <cell r="G187">
            <v>2146375</v>
          </cell>
          <cell r="H187">
            <v>0</v>
          </cell>
          <cell r="I187">
            <v>5000</v>
          </cell>
          <cell r="J187">
            <v>0</v>
          </cell>
          <cell r="K187">
            <v>0</v>
          </cell>
          <cell r="L187">
            <v>0</v>
          </cell>
          <cell r="M187">
            <v>120000</v>
          </cell>
          <cell r="N187">
            <v>2266375</v>
          </cell>
          <cell r="O187">
            <v>21463.75</v>
          </cell>
          <cell r="P187">
            <v>42927.5</v>
          </cell>
          <cell r="Q187">
            <v>21463.75</v>
          </cell>
          <cell r="S187">
            <v>2180520</v>
          </cell>
          <cell r="T187" t="str">
            <v>9000016008667</v>
          </cell>
          <cell r="U187" t="str">
            <v>9000016008667</v>
          </cell>
          <cell r="V187" t="str">
            <v>9000016008667</v>
          </cell>
          <cell r="W187" t="str">
            <v>9000016008667</v>
          </cell>
        </row>
        <row r="188">
          <cell r="B188" t="str">
            <v>INDRA</v>
          </cell>
          <cell r="C188" t="str">
            <v>AWAK II</v>
          </cell>
          <cell r="D188">
            <v>24</v>
          </cell>
          <cell r="E188">
            <v>1686375</v>
          </cell>
          <cell r="F188">
            <v>460000</v>
          </cell>
          <cell r="G188">
            <v>2146375</v>
          </cell>
          <cell r="H188">
            <v>0</v>
          </cell>
          <cell r="I188">
            <v>5000</v>
          </cell>
          <cell r="J188">
            <v>0</v>
          </cell>
          <cell r="K188">
            <v>0</v>
          </cell>
          <cell r="L188">
            <v>0</v>
          </cell>
          <cell r="M188">
            <v>120000</v>
          </cell>
          <cell r="N188">
            <v>2266375</v>
          </cell>
          <cell r="O188">
            <v>21463.75</v>
          </cell>
          <cell r="P188">
            <v>42927.5</v>
          </cell>
          <cell r="Q188">
            <v>21463.75</v>
          </cell>
          <cell r="S188">
            <v>2180520</v>
          </cell>
          <cell r="T188">
            <v>1110007816164</v>
          </cell>
          <cell r="U188">
            <v>1110007816164</v>
          </cell>
          <cell r="V188">
            <v>1110007816164</v>
          </cell>
          <cell r="W188">
            <v>1110007816164</v>
          </cell>
        </row>
        <row r="189">
          <cell r="B189" t="str">
            <v>IRIANSEN OMPUNSUNGGU</v>
          </cell>
          <cell r="C189" t="str">
            <v>Awak II</v>
          </cell>
          <cell r="D189">
            <v>15</v>
          </cell>
          <cell r="E189">
            <v>1686375</v>
          </cell>
          <cell r="F189">
            <v>460000</v>
          </cell>
          <cell r="G189">
            <v>2146375</v>
          </cell>
          <cell r="H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2146375</v>
          </cell>
          <cell r="O189">
            <v>21463.75</v>
          </cell>
          <cell r="P189">
            <v>42927.5</v>
          </cell>
          <cell r="Q189">
            <v>21463.75</v>
          </cell>
          <cell r="S189">
            <v>2060520</v>
          </cell>
          <cell r="T189" t="str">
            <v>Numpang kerekening PT.Elnusa Petrofin</v>
          </cell>
        </row>
        <row r="190">
          <cell r="B190" t="str">
            <v>IWAN PARDOSI</v>
          </cell>
          <cell r="C190" t="str">
            <v>AWAK II</v>
          </cell>
          <cell r="D190">
            <v>22</v>
          </cell>
          <cell r="E190">
            <v>1686375</v>
          </cell>
          <cell r="F190">
            <v>460000</v>
          </cell>
          <cell r="G190">
            <v>2146375</v>
          </cell>
          <cell r="H190">
            <v>0</v>
          </cell>
          <cell r="I190">
            <v>5000</v>
          </cell>
          <cell r="J190">
            <v>0</v>
          </cell>
          <cell r="K190">
            <v>0</v>
          </cell>
          <cell r="L190">
            <v>0</v>
          </cell>
          <cell r="M190">
            <v>110000</v>
          </cell>
          <cell r="N190">
            <v>2256375</v>
          </cell>
          <cell r="O190">
            <v>21463.75</v>
          </cell>
          <cell r="P190">
            <v>42927.5</v>
          </cell>
          <cell r="Q190">
            <v>21463.75</v>
          </cell>
          <cell r="S190">
            <v>2170520</v>
          </cell>
          <cell r="T190" t="str">
            <v>9000016505308</v>
          </cell>
          <cell r="U190" t="str">
            <v>9000016505308</v>
          </cell>
          <cell r="V190" t="str">
            <v>9000016505308</v>
          </cell>
          <cell r="W190" t="str">
            <v>9000016505308</v>
          </cell>
        </row>
        <row r="191">
          <cell r="B191" t="str">
            <v>JAMES ULISES SIRAIT</v>
          </cell>
          <cell r="C191" t="str">
            <v>AWAK II</v>
          </cell>
          <cell r="D191">
            <v>20</v>
          </cell>
          <cell r="E191">
            <v>1686375</v>
          </cell>
          <cell r="F191">
            <v>460000</v>
          </cell>
          <cell r="G191">
            <v>2146375</v>
          </cell>
          <cell r="H191">
            <v>0</v>
          </cell>
          <cell r="I191">
            <v>5000</v>
          </cell>
          <cell r="J191">
            <v>0</v>
          </cell>
          <cell r="K191">
            <v>0</v>
          </cell>
          <cell r="L191">
            <v>0</v>
          </cell>
          <cell r="M191">
            <v>100000</v>
          </cell>
          <cell r="N191">
            <v>2246375</v>
          </cell>
          <cell r="O191">
            <v>21463.75</v>
          </cell>
          <cell r="P191">
            <v>42927.5</v>
          </cell>
          <cell r="Q191">
            <v>21463.75</v>
          </cell>
          <cell r="S191">
            <v>2160520</v>
          </cell>
          <cell r="T191" t="str">
            <v>1080006409164</v>
          </cell>
          <cell r="U191" t="str">
            <v>1080006409164</v>
          </cell>
          <cell r="V191" t="str">
            <v>1080006409164</v>
          </cell>
          <cell r="W191" t="str">
            <v>1080006409164</v>
          </cell>
        </row>
        <row r="192">
          <cell r="B192" t="str">
            <v xml:space="preserve">JHON LIHAR SINAGA </v>
          </cell>
          <cell r="C192" t="str">
            <v>AWAK II</v>
          </cell>
          <cell r="D192">
            <v>24</v>
          </cell>
          <cell r="E192">
            <v>1686375</v>
          </cell>
          <cell r="F192">
            <v>460000</v>
          </cell>
          <cell r="G192">
            <v>2146375</v>
          </cell>
          <cell r="H192">
            <v>0</v>
          </cell>
          <cell r="I192">
            <v>5000</v>
          </cell>
          <cell r="J192">
            <v>0</v>
          </cell>
          <cell r="K192">
            <v>0</v>
          </cell>
          <cell r="L192">
            <v>0</v>
          </cell>
          <cell r="M192">
            <v>120000</v>
          </cell>
          <cell r="N192">
            <v>2266375</v>
          </cell>
          <cell r="O192">
            <v>21463.75</v>
          </cell>
          <cell r="P192">
            <v>42927.5</v>
          </cell>
          <cell r="Q192">
            <v>21463.75</v>
          </cell>
          <cell r="S192">
            <v>2180520</v>
          </cell>
          <cell r="T192">
            <v>9000030819024</v>
          </cell>
          <cell r="U192">
            <v>9000030819024</v>
          </cell>
          <cell r="V192">
            <v>9000030819024</v>
          </cell>
          <cell r="W192">
            <v>9000030819024</v>
          </cell>
        </row>
        <row r="193">
          <cell r="B193" t="str">
            <v>JON FRIADI</v>
          </cell>
          <cell r="C193" t="str">
            <v>Awak II</v>
          </cell>
          <cell r="D193">
            <v>24</v>
          </cell>
          <cell r="E193">
            <v>1686375</v>
          </cell>
          <cell r="F193">
            <v>460000</v>
          </cell>
          <cell r="G193">
            <v>2146375</v>
          </cell>
          <cell r="H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2146375</v>
          </cell>
          <cell r="O193">
            <v>21463.75</v>
          </cell>
          <cell r="P193">
            <v>42927.5</v>
          </cell>
          <cell r="Q193">
            <v>21463.75</v>
          </cell>
          <cell r="S193">
            <v>2060520</v>
          </cell>
          <cell r="T193">
            <v>1080015013973</v>
          </cell>
        </row>
        <row r="194">
          <cell r="B194" t="str">
            <v xml:space="preserve">JUFRIANTO </v>
          </cell>
          <cell r="C194" t="str">
            <v>AWAK II</v>
          </cell>
          <cell r="D194">
            <v>25</v>
          </cell>
          <cell r="E194">
            <v>1686375</v>
          </cell>
          <cell r="F194">
            <v>460000</v>
          </cell>
          <cell r="G194">
            <v>2146375</v>
          </cell>
          <cell r="H194">
            <v>0</v>
          </cell>
          <cell r="I194">
            <v>5000</v>
          </cell>
          <cell r="J194">
            <v>0</v>
          </cell>
          <cell r="K194">
            <v>0</v>
          </cell>
          <cell r="L194">
            <v>0</v>
          </cell>
          <cell r="M194">
            <v>125000</v>
          </cell>
          <cell r="N194">
            <v>2271375</v>
          </cell>
          <cell r="O194">
            <v>21463.75</v>
          </cell>
          <cell r="P194">
            <v>42927.5</v>
          </cell>
          <cell r="Q194">
            <v>21463.75</v>
          </cell>
          <cell r="S194">
            <v>2185520</v>
          </cell>
          <cell r="T194" t="str">
            <v>1080007439962</v>
          </cell>
          <cell r="U194" t="str">
            <v>1080007439962</v>
          </cell>
          <cell r="V194" t="str">
            <v>1080007439962</v>
          </cell>
          <cell r="W194" t="str">
            <v>1080007439962</v>
          </cell>
        </row>
        <row r="195">
          <cell r="B195" t="str">
            <v>JUHALMI</v>
          </cell>
          <cell r="C195" t="str">
            <v>Awak II</v>
          </cell>
          <cell r="D195">
            <v>15</v>
          </cell>
          <cell r="E195">
            <v>1686375</v>
          </cell>
          <cell r="F195">
            <v>460000</v>
          </cell>
          <cell r="G195">
            <v>2146375</v>
          </cell>
          <cell r="H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2146375</v>
          </cell>
          <cell r="O195">
            <v>21463.75</v>
          </cell>
          <cell r="P195">
            <v>42927.5</v>
          </cell>
          <cell r="Q195">
            <v>21463.75</v>
          </cell>
          <cell r="S195">
            <v>2060520</v>
          </cell>
          <cell r="T195">
            <v>1080015069660</v>
          </cell>
        </row>
        <row r="196">
          <cell r="B196" t="str">
            <v xml:space="preserve">JULIAN </v>
          </cell>
          <cell r="C196" t="str">
            <v>AWAK II</v>
          </cell>
          <cell r="D196">
            <v>23</v>
          </cell>
          <cell r="E196">
            <v>1686375</v>
          </cell>
          <cell r="F196">
            <v>460000</v>
          </cell>
          <cell r="G196">
            <v>2146375</v>
          </cell>
          <cell r="H196">
            <v>0</v>
          </cell>
          <cell r="I196">
            <v>5000</v>
          </cell>
          <cell r="J196">
            <v>0</v>
          </cell>
          <cell r="K196">
            <v>0</v>
          </cell>
          <cell r="L196">
            <v>0</v>
          </cell>
          <cell r="M196">
            <v>115000</v>
          </cell>
          <cell r="N196">
            <v>2261375</v>
          </cell>
          <cell r="O196">
            <v>21463.75</v>
          </cell>
          <cell r="P196">
            <v>42927.5</v>
          </cell>
          <cell r="Q196">
            <v>21463.75</v>
          </cell>
          <cell r="S196">
            <v>2175520</v>
          </cell>
          <cell r="T196">
            <v>1080014614920</v>
          </cell>
          <cell r="U196">
            <v>1080014614920</v>
          </cell>
          <cell r="V196">
            <v>1080014614920</v>
          </cell>
          <cell r="W196">
            <v>1080014614920</v>
          </cell>
        </row>
        <row r="197">
          <cell r="B197" t="str">
            <v>JUMADI SIHOMBING</v>
          </cell>
          <cell r="C197" t="str">
            <v>AWAK II</v>
          </cell>
          <cell r="D197">
            <v>19</v>
          </cell>
          <cell r="E197">
            <v>1686375</v>
          </cell>
          <cell r="F197">
            <v>460000</v>
          </cell>
          <cell r="G197">
            <v>2146375</v>
          </cell>
          <cell r="H197">
            <v>0</v>
          </cell>
          <cell r="I197">
            <v>5000</v>
          </cell>
          <cell r="J197">
            <v>0</v>
          </cell>
          <cell r="K197">
            <v>0</v>
          </cell>
          <cell r="L197">
            <v>0</v>
          </cell>
          <cell r="M197">
            <v>95000</v>
          </cell>
          <cell r="N197">
            <v>2241375</v>
          </cell>
          <cell r="O197">
            <v>21463.75</v>
          </cell>
          <cell r="P197">
            <v>42927.5</v>
          </cell>
          <cell r="Q197">
            <v>21463.75</v>
          </cell>
          <cell r="S197">
            <v>2155520</v>
          </cell>
          <cell r="T197" t="str">
            <v>1080011341279</v>
          </cell>
          <cell r="U197" t="str">
            <v>1080011341279</v>
          </cell>
          <cell r="V197" t="str">
            <v>1080011341279</v>
          </cell>
          <cell r="W197" t="str">
            <v>1080011341279</v>
          </cell>
        </row>
        <row r="198">
          <cell r="B198" t="str">
            <v>JUMARDI</v>
          </cell>
          <cell r="C198" t="str">
            <v>AWAK II</v>
          </cell>
          <cell r="D198">
            <v>24</v>
          </cell>
          <cell r="E198">
            <v>1686375</v>
          </cell>
          <cell r="F198">
            <v>460000</v>
          </cell>
          <cell r="G198">
            <v>2146375</v>
          </cell>
          <cell r="H198">
            <v>0</v>
          </cell>
          <cell r="I198">
            <v>5000</v>
          </cell>
          <cell r="J198">
            <v>0</v>
          </cell>
          <cell r="K198">
            <v>0</v>
          </cell>
          <cell r="L198">
            <v>0</v>
          </cell>
          <cell r="M198">
            <v>120000</v>
          </cell>
          <cell r="N198">
            <v>2266375</v>
          </cell>
          <cell r="O198">
            <v>21463.75</v>
          </cell>
          <cell r="P198">
            <v>42927.5</v>
          </cell>
          <cell r="Q198">
            <v>21463.75</v>
          </cell>
          <cell r="S198">
            <v>2180520</v>
          </cell>
          <cell r="T198" t="str">
            <v>9000030121108</v>
          </cell>
          <cell r="U198" t="str">
            <v>9000030121108</v>
          </cell>
          <cell r="V198" t="str">
            <v>9000030121108</v>
          </cell>
          <cell r="W198" t="str">
            <v>9000030121108</v>
          </cell>
        </row>
        <row r="199">
          <cell r="B199" t="str">
            <v xml:space="preserve">KHAIRULNAS </v>
          </cell>
          <cell r="C199" t="str">
            <v>AWAK II</v>
          </cell>
          <cell r="D199">
            <v>21</v>
          </cell>
          <cell r="E199">
            <v>1686375</v>
          </cell>
          <cell r="F199">
            <v>460000</v>
          </cell>
          <cell r="G199">
            <v>2146375</v>
          </cell>
          <cell r="H199">
            <v>0</v>
          </cell>
          <cell r="I199">
            <v>5000</v>
          </cell>
          <cell r="J199">
            <v>0</v>
          </cell>
          <cell r="K199">
            <v>0</v>
          </cell>
          <cell r="L199">
            <v>0</v>
          </cell>
          <cell r="M199">
            <v>105000</v>
          </cell>
          <cell r="N199">
            <v>2251375</v>
          </cell>
          <cell r="O199">
            <v>21463.75</v>
          </cell>
          <cell r="P199">
            <v>42927.5</v>
          </cell>
          <cell r="Q199">
            <v>21463.75</v>
          </cell>
          <cell r="S199">
            <v>2165520</v>
          </cell>
          <cell r="T199">
            <v>1080014470794</v>
          </cell>
          <cell r="U199">
            <v>1080014470794</v>
          </cell>
          <cell r="V199">
            <v>1080014470794</v>
          </cell>
          <cell r="W199">
            <v>1080014470794</v>
          </cell>
        </row>
        <row r="200">
          <cell r="B200" t="str">
            <v>M. DASRIANTO</v>
          </cell>
          <cell r="C200" t="str">
            <v>AWAK II</v>
          </cell>
          <cell r="D200">
            <v>24</v>
          </cell>
          <cell r="E200">
            <v>1686375</v>
          </cell>
          <cell r="F200">
            <v>460000</v>
          </cell>
          <cell r="G200">
            <v>2146375</v>
          </cell>
          <cell r="H200">
            <v>0</v>
          </cell>
          <cell r="I200">
            <v>5000</v>
          </cell>
          <cell r="J200">
            <v>0</v>
          </cell>
          <cell r="K200">
            <v>0</v>
          </cell>
          <cell r="L200">
            <v>0</v>
          </cell>
          <cell r="M200">
            <v>120000</v>
          </cell>
          <cell r="N200">
            <v>2266375</v>
          </cell>
          <cell r="O200">
            <v>21463.75</v>
          </cell>
          <cell r="P200">
            <v>42927.5</v>
          </cell>
          <cell r="Q200">
            <v>21463.75</v>
          </cell>
          <cell r="S200">
            <v>2180520</v>
          </cell>
          <cell r="T200">
            <v>1080014757927</v>
          </cell>
          <cell r="U200">
            <v>1080014757927</v>
          </cell>
        </row>
        <row r="201">
          <cell r="B201" t="str">
            <v xml:space="preserve">M. FADIL </v>
          </cell>
          <cell r="C201" t="str">
            <v>AWAK II</v>
          </cell>
          <cell r="D201">
            <v>24</v>
          </cell>
          <cell r="E201">
            <v>1686375</v>
          </cell>
          <cell r="F201">
            <v>460000</v>
          </cell>
          <cell r="G201">
            <v>2146375</v>
          </cell>
          <cell r="H201">
            <v>0</v>
          </cell>
          <cell r="I201">
            <v>5000</v>
          </cell>
          <cell r="J201">
            <v>0</v>
          </cell>
          <cell r="K201">
            <v>0</v>
          </cell>
          <cell r="L201">
            <v>0</v>
          </cell>
          <cell r="M201">
            <v>120000</v>
          </cell>
          <cell r="N201">
            <v>2266375</v>
          </cell>
          <cell r="O201">
            <v>21463.75</v>
          </cell>
          <cell r="P201">
            <v>42927.5</v>
          </cell>
          <cell r="Q201">
            <v>21463.75</v>
          </cell>
          <cell r="S201">
            <v>2180520</v>
          </cell>
          <cell r="T201">
            <v>1110007725738</v>
          </cell>
          <cell r="U201">
            <v>1110007725738</v>
          </cell>
          <cell r="V201">
            <v>1110007725738</v>
          </cell>
          <cell r="W201">
            <v>1110007725738</v>
          </cell>
        </row>
        <row r="202">
          <cell r="B202" t="str">
            <v xml:space="preserve">M. RENDI MORA ANGGINA </v>
          </cell>
          <cell r="C202" t="str">
            <v>AWAK II</v>
          </cell>
          <cell r="D202">
            <v>23</v>
          </cell>
          <cell r="E202">
            <v>1686375</v>
          </cell>
          <cell r="F202">
            <v>460000</v>
          </cell>
          <cell r="G202">
            <v>2146375</v>
          </cell>
          <cell r="H202">
            <v>0</v>
          </cell>
          <cell r="I202">
            <v>5000</v>
          </cell>
          <cell r="J202">
            <v>0</v>
          </cell>
          <cell r="K202">
            <v>0</v>
          </cell>
          <cell r="L202">
            <v>0</v>
          </cell>
          <cell r="M202">
            <v>115000</v>
          </cell>
          <cell r="N202">
            <v>2261375</v>
          </cell>
          <cell r="O202">
            <v>21463.75</v>
          </cell>
          <cell r="P202">
            <v>42927.5</v>
          </cell>
          <cell r="Q202">
            <v>21463.75</v>
          </cell>
          <cell r="S202">
            <v>2175520</v>
          </cell>
          <cell r="T202">
            <v>1080014465653</v>
          </cell>
          <cell r="U202">
            <v>1080014465653</v>
          </cell>
          <cell r="V202">
            <v>1080014465653</v>
          </cell>
          <cell r="W202">
            <v>1080014465653</v>
          </cell>
        </row>
        <row r="203">
          <cell r="B203" t="str">
            <v>M.ARIE SYAHPUTRA LUBIS</v>
          </cell>
          <cell r="C203" t="str">
            <v>AWAK II</v>
          </cell>
          <cell r="D203">
            <v>24</v>
          </cell>
          <cell r="E203">
            <v>1686375</v>
          </cell>
          <cell r="F203">
            <v>460000</v>
          </cell>
          <cell r="G203">
            <v>2146375</v>
          </cell>
          <cell r="H203">
            <v>0</v>
          </cell>
          <cell r="I203">
            <v>5000</v>
          </cell>
          <cell r="J203">
            <v>0</v>
          </cell>
          <cell r="K203">
            <v>0</v>
          </cell>
          <cell r="L203">
            <v>0</v>
          </cell>
          <cell r="M203">
            <v>120000</v>
          </cell>
          <cell r="N203">
            <v>2266375</v>
          </cell>
          <cell r="O203">
            <v>21463.75</v>
          </cell>
          <cell r="P203">
            <v>42927.5</v>
          </cell>
          <cell r="Q203">
            <v>21463.75</v>
          </cell>
          <cell r="S203">
            <v>2180520</v>
          </cell>
          <cell r="T203" t="str">
            <v>9000013719969</v>
          </cell>
          <cell r="U203" t="str">
            <v>9000013719969</v>
          </cell>
          <cell r="V203" t="str">
            <v>9000013719969</v>
          </cell>
          <cell r="W203" t="str">
            <v>9000013719969</v>
          </cell>
        </row>
        <row r="204">
          <cell r="B204" t="str">
            <v>MARDELI</v>
          </cell>
          <cell r="C204" t="str">
            <v>Awak II</v>
          </cell>
          <cell r="D204">
            <v>15</v>
          </cell>
          <cell r="E204">
            <v>1686375</v>
          </cell>
          <cell r="F204">
            <v>460000</v>
          </cell>
          <cell r="G204">
            <v>2146375</v>
          </cell>
          <cell r="H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2146375</v>
          </cell>
          <cell r="O204">
            <v>21463.75</v>
          </cell>
          <cell r="P204">
            <v>42927.5</v>
          </cell>
          <cell r="Q204">
            <v>21463.75</v>
          </cell>
          <cell r="S204">
            <v>2060520</v>
          </cell>
          <cell r="T204">
            <v>1080012204096</v>
          </cell>
        </row>
        <row r="205">
          <cell r="B205" t="str">
            <v xml:space="preserve">MASRICAN </v>
          </cell>
          <cell r="C205" t="str">
            <v>AWAK II</v>
          </cell>
          <cell r="D205">
            <v>22</v>
          </cell>
          <cell r="E205">
            <v>1686375</v>
          </cell>
          <cell r="F205">
            <v>460000</v>
          </cell>
          <cell r="G205">
            <v>2146375</v>
          </cell>
          <cell r="H205">
            <v>0</v>
          </cell>
          <cell r="I205">
            <v>5000</v>
          </cell>
          <cell r="J205">
            <v>0</v>
          </cell>
          <cell r="K205">
            <v>0</v>
          </cell>
          <cell r="L205">
            <v>0</v>
          </cell>
          <cell r="M205">
            <v>110000</v>
          </cell>
          <cell r="N205">
            <v>2256375</v>
          </cell>
          <cell r="O205">
            <v>21463.75</v>
          </cell>
          <cell r="P205">
            <v>42927.5</v>
          </cell>
          <cell r="Q205">
            <v>21463.75</v>
          </cell>
          <cell r="S205">
            <v>2170520</v>
          </cell>
          <cell r="T205" t="str">
            <v>1080013980215</v>
          </cell>
          <cell r="U205" t="str">
            <v>1080013980215</v>
          </cell>
          <cell r="V205" t="str">
            <v>1080013980215</v>
          </cell>
          <cell r="W205" t="str">
            <v>1080013980215</v>
          </cell>
        </row>
        <row r="206">
          <cell r="B206" t="str">
            <v>MENDRA NOFIKO</v>
          </cell>
          <cell r="C206" t="str">
            <v>AWAK II</v>
          </cell>
          <cell r="D206">
            <v>22</v>
          </cell>
          <cell r="E206">
            <v>1686375</v>
          </cell>
          <cell r="F206">
            <v>460000</v>
          </cell>
          <cell r="G206">
            <v>2146375</v>
          </cell>
          <cell r="H206">
            <v>0</v>
          </cell>
          <cell r="I206">
            <v>5000</v>
          </cell>
          <cell r="J206">
            <v>0</v>
          </cell>
          <cell r="K206">
            <v>0</v>
          </cell>
          <cell r="L206">
            <v>0</v>
          </cell>
          <cell r="M206">
            <v>110000</v>
          </cell>
          <cell r="N206">
            <v>2256375</v>
          </cell>
          <cell r="O206">
            <v>21463.75</v>
          </cell>
          <cell r="P206">
            <v>42927.5</v>
          </cell>
          <cell r="Q206">
            <v>21463.75</v>
          </cell>
          <cell r="S206">
            <v>2170520</v>
          </cell>
          <cell r="T206">
            <v>1080014771712</v>
          </cell>
        </row>
        <row r="207">
          <cell r="B207" t="str">
            <v>MUHAMMAD AHMADI</v>
          </cell>
          <cell r="C207" t="str">
            <v>Awak II</v>
          </cell>
          <cell r="D207">
            <v>24</v>
          </cell>
          <cell r="E207">
            <v>1686375</v>
          </cell>
          <cell r="F207">
            <v>460000</v>
          </cell>
          <cell r="G207">
            <v>2146375</v>
          </cell>
          <cell r="H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2146375</v>
          </cell>
          <cell r="O207">
            <v>21463.75</v>
          </cell>
          <cell r="P207">
            <v>42927.5</v>
          </cell>
          <cell r="Q207">
            <v>21463.75</v>
          </cell>
          <cell r="S207">
            <v>2060520</v>
          </cell>
          <cell r="T207">
            <v>1080015020309</v>
          </cell>
        </row>
        <row r="208">
          <cell r="B208" t="str">
            <v xml:space="preserve">MUHAMMAD TEGUH YANDRI </v>
          </cell>
          <cell r="C208" t="str">
            <v>AWAK II</v>
          </cell>
          <cell r="D208">
            <v>22</v>
          </cell>
          <cell r="E208">
            <v>1686375</v>
          </cell>
          <cell r="F208">
            <v>460000</v>
          </cell>
          <cell r="G208">
            <v>2146375</v>
          </cell>
          <cell r="H208">
            <v>0</v>
          </cell>
          <cell r="I208">
            <v>5000</v>
          </cell>
          <cell r="J208">
            <v>0</v>
          </cell>
          <cell r="K208">
            <v>0</v>
          </cell>
          <cell r="L208">
            <v>0</v>
          </cell>
          <cell r="M208">
            <v>110000</v>
          </cell>
          <cell r="N208">
            <v>2256375</v>
          </cell>
          <cell r="O208">
            <v>21463.75</v>
          </cell>
          <cell r="P208">
            <v>42927.5</v>
          </cell>
          <cell r="Q208">
            <v>21463.75</v>
          </cell>
          <cell r="S208">
            <v>2170520</v>
          </cell>
          <cell r="T208">
            <v>1080004867108</v>
          </cell>
          <cell r="U208">
            <v>1080004867108</v>
          </cell>
        </row>
        <row r="209">
          <cell r="B209" t="str">
            <v>MUHAMMAD ZEIN</v>
          </cell>
          <cell r="C209" t="str">
            <v>Awak II</v>
          </cell>
          <cell r="D209">
            <v>24</v>
          </cell>
          <cell r="E209">
            <v>1686375</v>
          </cell>
          <cell r="F209">
            <v>460000</v>
          </cell>
          <cell r="G209">
            <v>2146375</v>
          </cell>
          <cell r="H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2146375</v>
          </cell>
          <cell r="O209">
            <v>21463.75</v>
          </cell>
          <cell r="P209">
            <v>42927.5</v>
          </cell>
          <cell r="Q209">
            <v>21463.75</v>
          </cell>
          <cell r="S209">
            <v>2060520</v>
          </cell>
          <cell r="T209">
            <v>1080015010763</v>
          </cell>
        </row>
        <row r="210">
          <cell r="B210" t="str">
            <v>MULYADI</v>
          </cell>
          <cell r="C210" t="str">
            <v>Awak II</v>
          </cell>
          <cell r="D210">
            <v>15</v>
          </cell>
          <cell r="E210">
            <v>1686375</v>
          </cell>
          <cell r="F210">
            <v>460000</v>
          </cell>
          <cell r="G210">
            <v>2146375</v>
          </cell>
          <cell r="H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2146375</v>
          </cell>
          <cell r="O210">
            <v>21463.75</v>
          </cell>
          <cell r="P210">
            <v>42927.5</v>
          </cell>
          <cell r="Q210">
            <v>21463.75</v>
          </cell>
          <cell r="S210">
            <v>2060520</v>
          </cell>
          <cell r="T210">
            <v>1080090878787</v>
          </cell>
        </row>
        <row r="211">
          <cell r="B211" t="str">
            <v>NANDA PERMATA PUTRA</v>
          </cell>
          <cell r="C211" t="str">
            <v>AWAK II</v>
          </cell>
          <cell r="D211">
            <v>24</v>
          </cell>
          <cell r="E211">
            <v>1686375</v>
          </cell>
          <cell r="F211">
            <v>460000</v>
          </cell>
          <cell r="G211">
            <v>2146375</v>
          </cell>
          <cell r="H211">
            <v>0</v>
          </cell>
          <cell r="I211">
            <v>5000</v>
          </cell>
          <cell r="J211">
            <v>0</v>
          </cell>
          <cell r="K211">
            <v>0</v>
          </cell>
          <cell r="L211">
            <v>0</v>
          </cell>
          <cell r="M211">
            <v>120000</v>
          </cell>
          <cell r="N211">
            <v>2266375</v>
          </cell>
          <cell r="O211">
            <v>21463.75</v>
          </cell>
          <cell r="P211">
            <v>42927.5</v>
          </cell>
          <cell r="Q211">
            <v>21463.75</v>
          </cell>
          <cell r="S211">
            <v>2180520</v>
          </cell>
          <cell r="T211">
            <v>9000037388064</v>
          </cell>
          <cell r="U211">
            <v>9000037388064</v>
          </cell>
          <cell r="V211">
            <v>9000037388064</v>
          </cell>
          <cell r="W211">
            <v>9000037388064</v>
          </cell>
        </row>
        <row r="212">
          <cell r="B212" t="str">
            <v>NURKALIDI</v>
          </cell>
          <cell r="C212" t="str">
            <v>AWAK II</v>
          </cell>
          <cell r="D212">
            <v>20</v>
          </cell>
          <cell r="E212">
            <v>1686375</v>
          </cell>
          <cell r="F212">
            <v>460000</v>
          </cell>
          <cell r="G212">
            <v>2146375</v>
          </cell>
          <cell r="H212">
            <v>0</v>
          </cell>
          <cell r="I212">
            <v>5000</v>
          </cell>
          <cell r="J212">
            <v>0</v>
          </cell>
          <cell r="K212">
            <v>0</v>
          </cell>
          <cell r="L212">
            <v>0</v>
          </cell>
          <cell r="M212">
            <v>100000</v>
          </cell>
          <cell r="N212">
            <v>2246375</v>
          </cell>
          <cell r="O212">
            <v>21463.75</v>
          </cell>
          <cell r="P212">
            <v>42927.5</v>
          </cell>
          <cell r="Q212">
            <v>21463.75</v>
          </cell>
          <cell r="S212">
            <v>2160520</v>
          </cell>
          <cell r="T212" t="str">
            <v>1080013521829</v>
          </cell>
          <cell r="U212" t="str">
            <v>1080013521829</v>
          </cell>
          <cell r="V212" t="str">
            <v>1080013521829</v>
          </cell>
          <cell r="W212" t="str">
            <v>1080013521829</v>
          </cell>
        </row>
        <row r="213">
          <cell r="B213" t="str">
            <v>OBRISON TAIN</v>
          </cell>
          <cell r="C213" t="str">
            <v>AWAK II</v>
          </cell>
          <cell r="D213">
            <v>24</v>
          </cell>
          <cell r="E213">
            <v>1686375</v>
          </cell>
          <cell r="F213">
            <v>460000</v>
          </cell>
          <cell r="G213">
            <v>2146375</v>
          </cell>
          <cell r="H213">
            <v>0</v>
          </cell>
          <cell r="I213">
            <v>5000</v>
          </cell>
          <cell r="J213">
            <v>0</v>
          </cell>
          <cell r="K213">
            <v>0</v>
          </cell>
          <cell r="L213">
            <v>0</v>
          </cell>
          <cell r="M213">
            <v>120000</v>
          </cell>
          <cell r="N213">
            <v>2266375</v>
          </cell>
          <cell r="O213">
            <v>21463.75</v>
          </cell>
          <cell r="P213">
            <v>42927.5</v>
          </cell>
          <cell r="Q213">
            <v>21463.75</v>
          </cell>
          <cell r="S213">
            <v>2180520</v>
          </cell>
          <cell r="T213">
            <v>1080014616859</v>
          </cell>
          <cell r="U213">
            <v>1080014616859</v>
          </cell>
          <cell r="V213">
            <v>1080014616859</v>
          </cell>
          <cell r="W213">
            <v>1080014616859</v>
          </cell>
        </row>
        <row r="214">
          <cell r="B214" t="str">
            <v>OMRIZAL</v>
          </cell>
          <cell r="C214" t="str">
            <v>AWAK II</v>
          </cell>
          <cell r="D214">
            <v>23</v>
          </cell>
          <cell r="E214">
            <v>1686375</v>
          </cell>
          <cell r="F214">
            <v>460000</v>
          </cell>
          <cell r="G214">
            <v>2146375</v>
          </cell>
          <cell r="H214">
            <v>0</v>
          </cell>
          <cell r="I214">
            <v>5000</v>
          </cell>
          <cell r="J214">
            <v>0</v>
          </cell>
          <cell r="K214">
            <v>0</v>
          </cell>
          <cell r="L214">
            <v>0</v>
          </cell>
          <cell r="M214">
            <v>115000</v>
          </cell>
          <cell r="N214">
            <v>2261375</v>
          </cell>
          <cell r="O214">
            <v>21463.75</v>
          </cell>
          <cell r="P214">
            <v>42927.5</v>
          </cell>
          <cell r="Q214">
            <v>21463.75</v>
          </cell>
          <cell r="S214">
            <v>2175520</v>
          </cell>
          <cell r="T214" t="str">
            <v>1080013520714</v>
          </cell>
          <cell r="U214" t="str">
            <v>1080013520714</v>
          </cell>
          <cell r="V214" t="str">
            <v>1080013520714</v>
          </cell>
          <cell r="W214" t="str">
            <v>1080013520714</v>
          </cell>
        </row>
        <row r="215">
          <cell r="B215" t="str">
            <v xml:space="preserve">PANJI AURIFAN </v>
          </cell>
          <cell r="C215" t="str">
            <v>AWAK II</v>
          </cell>
          <cell r="D215">
            <v>23</v>
          </cell>
          <cell r="E215">
            <v>1686375</v>
          </cell>
          <cell r="F215">
            <v>460000</v>
          </cell>
          <cell r="G215">
            <v>2146375</v>
          </cell>
          <cell r="H215">
            <v>0</v>
          </cell>
          <cell r="I215">
            <v>5000</v>
          </cell>
          <cell r="J215">
            <v>0</v>
          </cell>
          <cell r="K215">
            <v>0</v>
          </cell>
          <cell r="L215">
            <v>0</v>
          </cell>
          <cell r="M215">
            <v>115000</v>
          </cell>
          <cell r="N215">
            <v>2261375</v>
          </cell>
          <cell r="O215">
            <v>21463.75</v>
          </cell>
          <cell r="P215">
            <v>42927.5</v>
          </cell>
          <cell r="Q215">
            <v>21463.75</v>
          </cell>
          <cell r="S215">
            <v>2175520</v>
          </cell>
          <cell r="T215">
            <v>1110006968131</v>
          </cell>
          <cell r="U215">
            <v>1110006968131</v>
          </cell>
          <cell r="V215">
            <v>1110006968131</v>
          </cell>
          <cell r="W215">
            <v>1110006968131</v>
          </cell>
        </row>
        <row r="216">
          <cell r="B216" t="str">
            <v>PERDA MIKAEL SARAGIH</v>
          </cell>
          <cell r="C216" t="str">
            <v>Awak II</v>
          </cell>
          <cell r="D216">
            <v>15</v>
          </cell>
          <cell r="E216">
            <v>1686375</v>
          </cell>
          <cell r="F216">
            <v>460000</v>
          </cell>
          <cell r="G216">
            <v>2146375</v>
          </cell>
          <cell r="H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2146375</v>
          </cell>
          <cell r="O216">
            <v>21463.75</v>
          </cell>
          <cell r="P216">
            <v>42927.5</v>
          </cell>
          <cell r="Q216">
            <v>21463.75</v>
          </cell>
          <cell r="S216">
            <v>2060520</v>
          </cell>
          <cell r="T216" t="str">
            <v>Numpang kerekening PT.Elnusa Petrofin</v>
          </cell>
        </row>
        <row r="217">
          <cell r="B217" t="str">
            <v>PUJI CAHYONO</v>
          </cell>
          <cell r="C217" t="str">
            <v>Awak II</v>
          </cell>
          <cell r="D217">
            <v>15</v>
          </cell>
          <cell r="E217">
            <v>1686375</v>
          </cell>
          <cell r="F217">
            <v>460000</v>
          </cell>
          <cell r="G217">
            <v>2146375</v>
          </cell>
          <cell r="H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2146375</v>
          </cell>
          <cell r="O217">
            <v>21463.75</v>
          </cell>
          <cell r="P217">
            <v>42927.5</v>
          </cell>
          <cell r="Q217">
            <v>21463.75</v>
          </cell>
          <cell r="S217">
            <v>2060520</v>
          </cell>
          <cell r="T217">
            <v>1080015076269</v>
          </cell>
        </row>
        <row r="218">
          <cell r="B218" t="str">
            <v xml:space="preserve">R0BI </v>
          </cell>
          <cell r="C218" t="str">
            <v>AWAK II</v>
          </cell>
          <cell r="D218">
            <v>24</v>
          </cell>
          <cell r="E218">
            <v>1686375</v>
          </cell>
          <cell r="F218">
            <v>460000</v>
          </cell>
          <cell r="G218">
            <v>2146375</v>
          </cell>
          <cell r="H218">
            <v>0</v>
          </cell>
          <cell r="I218">
            <v>5000</v>
          </cell>
          <cell r="J218">
            <v>0</v>
          </cell>
          <cell r="K218">
            <v>0</v>
          </cell>
          <cell r="L218">
            <v>0</v>
          </cell>
          <cell r="M218">
            <v>120000</v>
          </cell>
          <cell r="N218">
            <v>2266375</v>
          </cell>
          <cell r="O218">
            <v>21463.75</v>
          </cell>
          <cell r="P218">
            <v>42927.5</v>
          </cell>
          <cell r="Q218">
            <v>21463.75</v>
          </cell>
          <cell r="S218">
            <v>2180520</v>
          </cell>
          <cell r="T218">
            <v>9000032173776</v>
          </cell>
          <cell r="U218">
            <v>1080014466263</v>
          </cell>
          <cell r="V218">
            <v>1080014466263</v>
          </cell>
          <cell r="W218">
            <v>1080014466263</v>
          </cell>
        </row>
        <row r="219">
          <cell r="B219" t="str">
            <v>RAHMAD ILAHI</v>
          </cell>
          <cell r="C219" t="str">
            <v>AWAK II</v>
          </cell>
          <cell r="D219">
            <v>23</v>
          </cell>
          <cell r="E219">
            <v>1686375</v>
          </cell>
          <cell r="F219">
            <v>460000</v>
          </cell>
          <cell r="G219">
            <v>2146375</v>
          </cell>
          <cell r="H219">
            <v>0</v>
          </cell>
          <cell r="I219">
            <v>5000</v>
          </cell>
          <cell r="J219">
            <v>0</v>
          </cell>
          <cell r="K219">
            <v>0</v>
          </cell>
          <cell r="L219">
            <v>0</v>
          </cell>
          <cell r="M219">
            <v>115000</v>
          </cell>
          <cell r="N219">
            <v>2261375</v>
          </cell>
          <cell r="O219">
            <v>21463.75</v>
          </cell>
          <cell r="P219">
            <v>42927.5</v>
          </cell>
          <cell r="Q219">
            <v>21463.75</v>
          </cell>
          <cell r="S219">
            <v>2175520</v>
          </cell>
          <cell r="T219">
            <v>1080014755996</v>
          </cell>
          <cell r="U219">
            <v>1080014755996</v>
          </cell>
        </row>
        <row r="220">
          <cell r="B220" t="str">
            <v>RICI YUSTI KALVO</v>
          </cell>
          <cell r="C220" t="str">
            <v>AWAK II</v>
          </cell>
          <cell r="D220">
            <v>22</v>
          </cell>
          <cell r="E220">
            <v>1686375</v>
          </cell>
          <cell r="F220">
            <v>460000</v>
          </cell>
          <cell r="G220">
            <v>2146375</v>
          </cell>
          <cell r="H220">
            <v>0</v>
          </cell>
          <cell r="I220">
            <v>5000</v>
          </cell>
          <cell r="J220">
            <v>0</v>
          </cell>
          <cell r="K220">
            <v>0</v>
          </cell>
          <cell r="L220">
            <v>0</v>
          </cell>
          <cell r="M220">
            <v>110000</v>
          </cell>
          <cell r="N220">
            <v>2256375</v>
          </cell>
          <cell r="O220">
            <v>21463.75</v>
          </cell>
          <cell r="P220">
            <v>42927.5</v>
          </cell>
          <cell r="Q220">
            <v>21463.75</v>
          </cell>
          <cell r="S220">
            <v>2170520</v>
          </cell>
          <cell r="T220">
            <v>1080014615380</v>
          </cell>
          <cell r="U220" t="str">
            <v>9000030121033</v>
          </cell>
          <cell r="V220" t="str">
            <v>9000030121033</v>
          </cell>
          <cell r="W220" t="str">
            <v>9000030121033</v>
          </cell>
        </row>
        <row r="221">
          <cell r="B221" t="str">
            <v>RICKY WARMAN</v>
          </cell>
          <cell r="C221" t="str">
            <v>Awak II</v>
          </cell>
          <cell r="D221">
            <v>15</v>
          </cell>
          <cell r="E221">
            <v>1686375</v>
          </cell>
          <cell r="F221">
            <v>460000</v>
          </cell>
          <cell r="G221">
            <v>2146375</v>
          </cell>
          <cell r="H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2146375</v>
          </cell>
          <cell r="O221">
            <v>21463.75</v>
          </cell>
          <cell r="P221">
            <v>42927.5</v>
          </cell>
          <cell r="Q221">
            <v>21463.75</v>
          </cell>
          <cell r="S221">
            <v>2060520</v>
          </cell>
          <cell r="T221">
            <v>1080006632369</v>
          </cell>
        </row>
        <row r="222">
          <cell r="B222" t="str">
            <v>RIDWAN FIRDAUS</v>
          </cell>
          <cell r="C222" t="str">
            <v>Awak II</v>
          </cell>
          <cell r="D222">
            <v>23</v>
          </cell>
          <cell r="E222">
            <v>1686375</v>
          </cell>
          <cell r="F222">
            <v>460000</v>
          </cell>
          <cell r="G222">
            <v>2146375</v>
          </cell>
          <cell r="H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2146375</v>
          </cell>
          <cell r="O222">
            <v>21463.75</v>
          </cell>
          <cell r="P222">
            <v>42927.5</v>
          </cell>
          <cell r="Q222">
            <v>21463.75</v>
          </cell>
          <cell r="S222">
            <v>2060520</v>
          </cell>
          <cell r="T222">
            <v>1080015013411</v>
          </cell>
        </row>
        <row r="223">
          <cell r="B223" t="str">
            <v>RIKKI</v>
          </cell>
          <cell r="C223" t="str">
            <v>AWAK II</v>
          </cell>
          <cell r="D223">
            <v>22</v>
          </cell>
          <cell r="E223">
            <v>1686375</v>
          </cell>
          <cell r="F223">
            <v>460000</v>
          </cell>
          <cell r="G223">
            <v>2146375</v>
          </cell>
          <cell r="H223">
            <v>0</v>
          </cell>
          <cell r="I223">
            <v>5000</v>
          </cell>
          <cell r="J223">
            <v>0</v>
          </cell>
          <cell r="K223">
            <v>0</v>
          </cell>
          <cell r="L223">
            <v>0</v>
          </cell>
          <cell r="M223">
            <v>110000</v>
          </cell>
          <cell r="N223">
            <v>2256375</v>
          </cell>
          <cell r="O223">
            <v>21463.75</v>
          </cell>
          <cell r="P223">
            <v>42927.5</v>
          </cell>
          <cell r="Q223">
            <v>21463.75</v>
          </cell>
          <cell r="S223">
            <v>2170520</v>
          </cell>
          <cell r="T223">
            <v>1080013522223</v>
          </cell>
          <cell r="U223" t="str">
            <v>1080011625333</v>
          </cell>
          <cell r="V223" t="str">
            <v>1080011625333</v>
          </cell>
          <cell r="W223" t="str">
            <v>1080011625333</v>
          </cell>
        </row>
        <row r="224">
          <cell r="B224" t="str">
            <v>RIKO ARDA PUTRA</v>
          </cell>
          <cell r="C224" t="str">
            <v>AWAK II</v>
          </cell>
          <cell r="D224">
            <v>23</v>
          </cell>
          <cell r="E224">
            <v>1686375</v>
          </cell>
          <cell r="F224">
            <v>460000</v>
          </cell>
          <cell r="G224">
            <v>2146375</v>
          </cell>
          <cell r="H224">
            <v>0</v>
          </cell>
          <cell r="I224">
            <v>5000</v>
          </cell>
          <cell r="J224">
            <v>0</v>
          </cell>
          <cell r="K224">
            <v>0</v>
          </cell>
          <cell r="L224">
            <v>0</v>
          </cell>
          <cell r="M224">
            <v>115000</v>
          </cell>
          <cell r="N224">
            <v>2261375</v>
          </cell>
          <cell r="O224">
            <v>21463.75</v>
          </cell>
          <cell r="P224">
            <v>42927.5</v>
          </cell>
          <cell r="Q224">
            <v>21463.75</v>
          </cell>
          <cell r="S224">
            <v>2175520</v>
          </cell>
          <cell r="T224">
            <v>1080011625333</v>
          </cell>
          <cell r="U224" t="str">
            <v>1080013521035</v>
          </cell>
          <cell r="V224" t="str">
            <v>1080013521035</v>
          </cell>
          <cell r="W224" t="str">
            <v>1080013521035</v>
          </cell>
        </row>
        <row r="225">
          <cell r="B225" t="str">
            <v>RINALDY</v>
          </cell>
          <cell r="C225" t="str">
            <v>AWAK II</v>
          </cell>
          <cell r="D225">
            <v>24</v>
          </cell>
          <cell r="E225">
            <v>1686375</v>
          </cell>
          <cell r="F225">
            <v>460000</v>
          </cell>
          <cell r="G225">
            <v>2146375</v>
          </cell>
          <cell r="H225">
            <v>0</v>
          </cell>
          <cell r="I225">
            <v>5000</v>
          </cell>
          <cell r="J225">
            <v>0</v>
          </cell>
          <cell r="K225">
            <v>0</v>
          </cell>
          <cell r="L225">
            <v>0</v>
          </cell>
          <cell r="M225">
            <v>120000</v>
          </cell>
          <cell r="N225">
            <v>2266375</v>
          </cell>
          <cell r="O225">
            <v>21463.75</v>
          </cell>
          <cell r="P225">
            <v>42927.5</v>
          </cell>
          <cell r="Q225">
            <v>21463.75</v>
          </cell>
          <cell r="S225">
            <v>2180520</v>
          </cell>
          <cell r="T225">
            <v>1080013521035</v>
          </cell>
          <cell r="U225">
            <v>1080013790937</v>
          </cell>
          <cell r="V225">
            <v>1080013790937</v>
          </cell>
          <cell r="W225">
            <v>1080013790937</v>
          </cell>
        </row>
        <row r="226">
          <cell r="B226" t="str">
            <v>RIO SAPUTRA</v>
          </cell>
          <cell r="C226" t="str">
            <v>AWAK II</v>
          </cell>
          <cell r="D226">
            <v>23</v>
          </cell>
          <cell r="E226">
            <v>1686375</v>
          </cell>
          <cell r="F226">
            <v>460000</v>
          </cell>
          <cell r="G226">
            <v>2146375</v>
          </cell>
          <cell r="H226">
            <v>0</v>
          </cell>
          <cell r="I226">
            <v>5000</v>
          </cell>
          <cell r="J226">
            <v>0</v>
          </cell>
          <cell r="K226">
            <v>0</v>
          </cell>
          <cell r="L226">
            <v>0</v>
          </cell>
          <cell r="M226">
            <v>115000</v>
          </cell>
          <cell r="N226">
            <v>2261375</v>
          </cell>
          <cell r="O226">
            <v>21463.75</v>
          </cell>
          <cell r="P226">
            <v>42927.5</v>
          </cell>
          <cell r="Q226">
            <v>21463.75</v>
          </cell>
          <cell r="S226">
            <v>2175520</v>
          </cell>
          <cell r="T226">
            <v>1080013790937</v>
          </cell>
          <cell r="U226" t="str">
            <v>1080011567477</v>
          </cell>
          <cell r="V226" t="str">
            <v>1080011567477</v>
          </cell>
          <cell r="W226" t="str">
            <v>1080011567477</v>
          </cell>
        </row>
        <row r="227">
          <cell r="B227" t="str">
            <v>RISDIYANTO</v>
          </cell>
          <cell r="C227" t="str">
            <v>Awak II</v>
          </cell>
          <cell r="D227">
            <v>24</v>
          </cell>
          <cell r="E227">
            <v>1686375</v>
          </cell>
          <cell r="F227">
            <v>460000</v>
          </cell>
          <cell r="G227">
            <v>2146375</v>
          </cell>
          <cell r="H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2146375</v>
          </cell>
          <cell r="O227">
            <v>21463.75</v>
          </cell>
          <cell r="P227">
            <v>42927.5</v>
          </cell>
          <cell r="Q227">
            <v>21463.75</v>
          </cell>
          <cell r="S227">
            <v>2060520</v>
          </cell>
          <cell r="T227">
            <v>1080015013320</v>
          </cell>
        </row>
        <row r="228">
          <cell r="B228" t="str">
            <v>RIZKI RAHMAT DIYANTO</v>
          </cell>
          <cell r="C228" t="str">
            <v>AWAK II</v>
          </cell>
          <cell r="D228">
            <v>23</v>
          </cell>
          <cell r="E228">
            <v>1686375</v>
          </cell>
          <cell r="F228">
            <v>460000</v>
          </cell>
          <cell r="G228">
            <v>2146375</v>
          </cell>
          <cell r="H228">
            <v>0</v>
          </cell>
          <cell r="I228">
            <v>5000</v>
          </cell>
          <cell r="J228">
            <v>0</v>
          </cell>
          <cell r="K228">
            <v>0</v>
          </cell>
          <cell r="L228">
            <v>0</v>
          </cell>
          <cell r="M228">
            <v>115000</v>
          </cell>
          <cell r="N228">
            <v>2261375</v>
          </cell>
          <cell r="O228">
            <v>21463.75</v>
          </cell>
          <cell r="P228">
            <v>42927.5</v>
          </cell>
          <cell r="Q228">
            <v>21463.75</v>
          </cell>
          <cell r="S228">
            <v>2175520</v>
          </cell>
          <cell r="T228">
            <v>1080011567477</v>
          </cell>
          <cell r="U228">
            <v>1080014467675</v>
          </cell>
          <cell r="V228">
            <v>1080014467675</v>
          </cell>
          <cell r="W228">
            <v>1080014467675</v>
          </cell>
        </row>
        <row r="229">
          <cell r="B229" t="str">
            <v>ROBET KARNANDO</v>
          </cell>
          <cell r="C229" t="str">
            <v>AWAK II</v>
          </cell>
          <cell r="D229">
            <v>24</v>
          </cell>
          <cell r="E229">
            <v>1686375</v>
          </cell>
          <cell r="F229">
            <v>460000</v>
          </cell>
          <cell r="G229">
            <v>2146375</v>
          </cell>
          <cell r="H229">
            <v>0</v>
          </cell>
          <cell r="I229">
            <v>5000</v>
          </cell>
          <cell r="J229">
            <v>0</v>
          </cell>
          <cell r="K229">
            <v>0</v>
          </cell>
          <cell r="L229">
            <v>0</v>
          </cell>
          <cell r="M229">
            <v>120000</v>
          </cell>
          <cell r="N229">
            <v>2266375</v>
          </cell>
          <cell r="O229">
            <v>21463.75</v>
          </cell>
          <cell r="P229">
            <v>42927.5</v>
          </cell>
          <cell r="Q229">
            <v>21463.75</v>
          </cell>
          <cell r="S229">
            <v>2180520</v>
          </cell>
          <cell r="T229">
            <v>1080014467675</v>
          </cell>
          <cell r="U229">
            <v>9000032173776</v>
          </cell>
          <cell r="V229">
            <v>9000032173776</v>
          </cell>
          <cell r="W229">
            <v>9000032173776</v>
          </cell>
        </row>
        <row r="230">
          <cell r="B230" t="str">
            <v xml:space="preserve">ROLLY SUNDRA </v>
          </cell>
          <cell r="C230" t="str">
            <v>AWAK II</v>
          </cell>
          <cell r="D230">
            <v>23</v>
          </cell>
          <cell r="E230">
            <v>1686375</v>
          </cell>
          <cell r="F230">
            <v>460000</v>
          </cell>
          <cell r="G230">
            <v>2146375</v>
          </cell>
          <cell r="H230">
            <v>0</v>
          </cell>
          <cell r="I230">
            <v>5000</v>
          </cell>
          <cell r="J230">
            <v>0</v>
          </cell>
          <cell r="K230">
            <v>0</v>
          </cell>
          <cell r="L230">
            <v>0</v>
          </cell>
          <cell r="M230">
            <v>115000</v>
          </cell>
          <cell r="N230">
            <v>2261375</v>
          </cell>
          <cell r="O230">
            <v>21463.75</v>
          </cell>
          <cell r="P230">
            <v>42927.5</v>
          </cell>
          <cell r="Q230">
            <v>21463.75</v>
          </cell>
          <cell r="S230">
            <v>2175520</v>
          </cell>
          <cell r="T230">
            <v>1080014496286</v>
          </cell>
          <cell r="U230">
            <v>1080014496286</v>
          </cell>
          <cell r="V230">
            <v>1080014496286</v>
          </cell>
          <cell r="W230">
            <v>1080014496286</v>
          </cell>
        </row>
        <row r="231">
          <cell r="B231" t="str">
            <v>RUDI SEPTIADI</v>
          </cell>
          <cell r="C231" t="str">
            <v>AWAK II</v>
          </cell>
          <cell r="D231">
            <v>19</v>
          </cell>
          <cell r="E231">
            <v>1686375</v>
          </cell>
          <cell r="F231">
            <v>460000</v>
          </cell>
          <cell r="G231">
            <v>2146375</v>
          </cell>
          <cell r="H231">
            <v>0</v>
          </cell>
          <cell r="I231">
            <v>5000</v>
          </cell>
          <cell r="J231">
            <v>0</v>
          </cell>
          <cell r="K231">
            <v>0</v>
          </cell>
          <cell r="L231">
            <v>0</v>
          </cell>
          <cell r="M231">
            <v>95000</v>
          </cell>
          <cell r="N231">
            <v>2241375</v>
          </cell>
          <cell r="O231">
            <v>21463.75</v>
          </cell>
          <cell r="P231">
            <v>42927.5</v>
          </cell>
          <cell r="Q231">
            <v>21463.75</v>
          </cell>
          <cell r="S231">
            <v>2155520</v>
          </cell>
          <cell r="T231" t="str">
            <v>9000005529186</v>
          </cell>
          <cell r="U231" t="str">
            <v>9000005529186</v>
          </cell>
          <cell r="V231" t="str">
            <v>9000005529186</v>
          </cell>
          <cell r="W231" t="str">
            <v>9000005529186</v>
          </cell>
        </row>
        <row r="232">
          <cell r="B232" t="str">
            <v>RUSMAN SUNANDI</v>
          </cell>
          <cell r="C232" t="str">
            <v>Awak II</v>
          </cell>
          <cell r="D232">
            <v>15</v>
          </cell>
          <cell r="E232">
            <v>1686375</v>
          </cell>
          <cell r="F232">
            <v>460000</v>
          </cell>
          <cell r="G232">
            <v>2146375</v>
          </cell>
          <cell r="H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2146375</v>
          </cell>
          <cell r="O232">
            <v>21463.75</v>
          </cell>
          <cell r="P232">
            <v>42927.5</v>
          </cell>
          <cell r="Q232">
            <v>21463.75</v>
          </cell>
          <cell r="S232">
            <v>2060520</v>
          </cell>
          <cell r="T232">
            <v>1080014470992</v>
          </cell>
        </row>
        <row r="233">
          <cell r="B233" t="str">
            <v>SATRIA DARMA</v>
          </cell>
          <cell r="C233" t="str">
            <v>Awak II</v>
          </cell>
          <cell r="D233">
            <v>24</v>
          </cell>
          <cell r="E233">
            <v>1686375</v>
          </cell>
          <cell r="F233">
            <v>460000</v>
          </cell>
          <cell r="G233">
            <v>2146375</v>
          </cell>
          <cell r="H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2146375</v>
          </cell>
          <cell r="O233">
            <v>21463.75</v>
          </cell>
          <cell r="P233">
            <v>42927.5</v>
          </cell>
          <cell r="Q233">
            <v>21463.75</v>
          </cell>
          <cell r="S233">
            <v>2060520</v>
          </cell>
          <cell r="T233">
            <v>9000040049265</v>
          </cell>
        </row>
        <row r="234">
          <cell r="B234" t="str">
            <v>SELTA ARIONE</v>
          </cell>
          <cell r="C234" t="str">
            <v>AWAK II</v>
          </cell>
          <cell r="D234">
            <v>21</v>
          </cell>
          <cell r="E234">
            <v>1686375</v>
          </cell>
          <cell r="F234">
            <v>460000</v>
          </cell>
          <cell r="G234">
            <v>2146375</v>
          </cell>
          <cell r="H234">
            <v>0</v>
          </cell>
          <cell r="I234">
            <v>5000</v>
          </cell>
          <cell r="J234">
            <v>0</v>
          </cell>
          <cell r="K234">
            <v>0</v>
          </cell>
          <cell r="L234">
            <v>0</v>
          </cell>
          <cell r="M234">
            <v>105000</v>
          </cell>
          <cell r="N234">
            <v>2251375</v>
          </cell>
          <cell r="O234">
            <v>21463.75</v>
          </cell>
          <cell r="P234">
            <v>42927.5</v>
          </cell>
          <cell r="Q234">
            <v>21463.75</v>
          </cell>
          <cell r="S234">
            <v>2165520</v>
          </cell>
          <cell r="T234" t="str">
            <v>1080009740292</v>
          </cell>
          <cell r="U234" t="str">
            <v>1080009740292</v>
          </cell>
          <cell r="V234" t="str">
            <v>1080009740292</v>
          </cell>
          <cell r="W234" t="str">
            <v>1080009740292</v>
          </cell>
        </row>
        <row r="235">
          <cell r="B235" t="str">
            <v>SUTRISNO AGUNG</v>
          </cell>
          <cell r="C235" t="str">
            <v>AWAK II</v>
          </cell>
          <cell r="D235">
            <v>22</v>
          </cell>
          <cell r="E235">
            <v>1686375</v>
          </cell>
          <cell r="F235">
            <v>460000</v>
          </cell>
          <cell r="G235">
            <v>2146375</v>
          </cell>
          <cell r="H235">
            <v>0</v>
          </cell>
          <cell r="I235">
            <v>5000</v>
          </cell>
          <cell r="J235">
            <v>0</v>
          </cell>
          <cell r="K235">
            <v>0</v>
          </cell>
          <cell r="L235">
            <v>0</v>
          </cell>
          <cell r="M235">
            <v>110000</v>
          </cell>
          <cell r="N235">
            <v>2256375</v>
          </cell>
          <cell r="O235">
            <v>21463.75</v>
          </cell>
          <cell r="P235">
            <v>42927.5</v>
          </cell>
          <cell r="Q235">
            <v>21463.75</v>
          </cell>
          <cell r="S235">
            <v>2170520</v>
          </cell>
          <cell r="T235">
            <v>1080014761341</v>
          </cell>
          <cell r="U235">
            <v>1080014761341</v>
          </cell>
        </row>
        <row r="236">
          <cell r="B236" t="str">
            <v>SYAFARUDDIN</v>
          </cell>
          <cell r="C236" t="str">
            <v>AWAK II</v>
          </cell>
          <cell r="D236">
            <v>23</v>
          </cell>
          <cell r="E236">
            <v>1686375</v>
          </cell>
          <cell r="F236">
            <v>460000</v>
          </cell>
          <cell r="G236">
            <v>2146375</v>
          </cell>
          <cell r="H236">
            <v>0</v>
          </cell>
          <cell r="I236">
            <v>5000</v>
          </cell>
          <cell r="J236">
            <v>0</v>
          </cell>
          <cell r="K236">
            <v>0</v>
          </cell>
          <cell r="L236">
            <v>0</v>
          </cell>
          <cell r="M236">
            <v>115000</v>
          </cell>
          <cell r="N236">
            <v>2261375</v>
          </cell>
          <cell r="O236">
            <v>21463.75</v>
          </cell>
          <cell r="P236">
            <v>42927.5</v>
          </cell>
          <cell r="Q236">
            <v>21463.75</v>
          </cell>
          <cell r="S236">
            <v>2175520</v>
          </cell>
          <cell r="T236" t="str">
            <v>1080013519542</v>
          </cell>
          <cell r="U236" t="str">
            <v>1080013519542</v>
          </cell>
          <cell r="V236" t="str">
            <v>1080013519542</v>
          </cell>
          <cell r="W236" t="str">
            <v>1080013519542</v>
          </cell>
        </row>
        <row r="237">
          <cell r="B237" t="str">
            <v>SYAFRIADI</v>
          </cell>
          <cell r="C237" t="str">
            <v>AWAK II</v>
          </cell>
          <cell r="D237">
            <v>23</v>
          </cell>
          <cell r="E237">
            <v>1686375</v>
          </cell>
          <cell r="F237">
            <v>460000</v>
          </cell>
          <cell r="G237">
            <v>2146375</v>
          </cell>
          <cell r="H237">
            <v>0</v>
          </cell>
          <cell r="I237">
            <v>5000</v>
          </cell>
          <cell r="J237">
            <v>0</v>
          </cell>
          <cell r="K237">
            <v>0</v>
          </cell>
          <cell r="L237">
            <v>0</v>
          </cell>
          <cell r="M237">
            <v>115000</v>
          </cell>
          <cell r="N237">
            <v>2261375</v>
          </cell>
          <cell r="O237">
            <v>21463.75</v>
          </cell>
          <cell r="P237">
            <v>42927.5</v>
          </cell>
          <cell r="Q237">
            <v>21463.75</v>
          </cell>
          <cell r="S237">
            <v>2175520</v>
          </cell>
          <cell r="T237">
            <v>1080014759766</v>
          </cell>
          <cell r="U237">
            <v>1080014759766</v>
          </cell>
        </row>
        <row r="238">
          <cell r="B238" t="str">
            <v>SYAFRIZAL</v>
          </cell>
          <cell r="C238" t="str">
            <v>AWAK II</v>
          </cell>
          <cell r="D238">
            <v>24</v>
          </cell>
          <cell r="E238">
            <v>1686375</v>
          </cell>
          <cell r="F238">
            <v>460000</v>
          </cell>
          <cell r="G238">
            <v>2146375</v>
          </cell>
          <cell r="H238">
            <v>0</v>
          </cell>
          <cell r="I238">
            <v>5000</v>
          </cell>
          <cell r="J238">
            <v>0</v>
          </cell>
          <cell r="K238">
            <v>0</v>
          </cell>
          <cell r="L238">
            <v>0</v>
          </cell>
          <cell r="M238">
            <v>120000</v>
          </cell>
          <cell r="N238">
            <v>2266375</v>
          </cell>
          <cell r="O238">
            <v>21463.75</v>
          </cell>
          <cell r="P238">
            <v>42927.5</v>
          </cell>
          <cell r="Q238">
            <v>21463.75</v>
          </cell>
          <cell r="S238">
            <v>2180520</v>
          </cell>
          <cell r="T238" t="str">
            <v>1080014019419</v>
          </cell>
          <cell r="U238" t="str">
            <v>1080014019419</v>
          </cell>
          <cell r="V238" t="str">
            <v>1080014019419</v>
          </cell>
          <cell r="W238" t="str">
            <v>1080014019419</v>
          </cell>
        </row>
        <row r="239">
          <cell r="B239" t="str">
            <v>SYAMSU ARMAN</v>
          </cell>
          <cell r="C239" t="str">
            <v>AWAK II</v>
          </cell>
          <cell r="D239">
            <v>22</v>
          </cell>
          <cell r="E239">
            <v>1686375</v>
          </cell>
          <cell r="F239">
            <v>460000</v>
          </cell>
          <cell r="G239">
            <v>2146375</v>
          </cell>
          <cell r="H239">
            <v>0</v>
          </cell>
          <cell r="I239">
            <v>5000</v>
          </cell>
          <cell r="J239">
            <v>0</v>
          </cell>
          <cell r="K239">
            <v>0</v>
          </cell>
          <cell r="L239">
            <v>0</v>
          </cell>
          <cell r="M239">
            <v>110000</v>
          </cell>
          <cell r="N239">
            <v>2256375</v>
          </cell>
          <cell r="O239">
            <v>21463.75</v>
          </cell>
          <cell r="P239">
            <v>42927.5</v>
          </cell>
          <cell r="Q239">
            <v>21463.75</v>
          </cell>
          <cell r="S239">
            <v>2170520</v>
          </cell>
          <cell r="T239" t="str">
            <v>9000004059235</v>
          </cell>
          <cell r="U239" t="str">
            <v>9000004059235</v>
          </cell>
          <cell r="V239" t="str">
            <v>9000004059235</v>
          </cell>
          <cell r="W239" t="str">
            <v>9000004059235</v>
          </cell>
        </row>
        <row r="240">
          <cell r="B240" t="str">
            <v>TOMMY AZWAR</v>
          </cell>
          <cell r="C240" t="str">
            <v>Awak II</v>
          </cell>
          <cell r="D240">
            <v>15</v>
          </cell>
          <cell r="E240">
            <v>1686375</v>
          </cell>
          <cell r="F240">
            <v>460000</v>
          </cell>
          <cell r="G240">
            <v>2146375</v>
          </cell>
          <cell r="H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2146375</v>
          </cell>
          <cell r="O240">
            <v>21463.75</v>
          </cell>
          <cell r="P240">
            <v>42927.5</v>
          </cell>
          <cell r="Q240">
            <v>21463.75</v>
          </cell>
          <cell r="S240">
            <v>2060520</v>
          </cell>
          <cell r="T240">
            <v>1080015082622</v>
          </cell>
        </row>
        <row r="241">
          <cell r="B241" t="str">
            <v>TONI SISCA PUTRA</v>
          </cell>
          <cell r="C241" t="str">
            <v>AWAK II</v>
          </cell>
          <cell r="D241">
            <v>23</v>
          </cell>
          <cell r="E241">
            <v>1686375</v>
          </cell>
          <cell r="F241">
            <v>460000</v>
          </cell>
          <cell r="G241">
            <v>2146375</v>
          </cell>
          <cell r="H241">
            <v>0</v>
          </cell>
          <cell r="I241">
            <v>5000</v>
          </cell>
          <cell r="J241">
            <v>0</v>
          </cell>
          <cell r="K241">
            <v>0</v>
          </cell>
          <cell r="L241">
            <v>0</v>
          </cell>
          <cell r="M241">
            <v>115000</v>
          </cell>
          <cell r="N241">
            <v>2261375</v>
          </cell>
          <cell r="O241">
            <v>21463.75</v>
          </cell>
          <cell r="P241">
            <v>42927.5</v>
          </cell>
          <cell r="Q241">
            <v>21463.75</v>
          </cell>
          <cell r="R241">
            <v>522450</v>
          </cell>
          <cell r="S241">
            <v>1653070</v>
          </cell>
          <cell r="T241">
            <v>1080014774336</v>
          </cell>
          <cell r="U241">
            <v>1080014774336</v>
          </cell>
        </row>
        <row r="242">
          <cell r="B242" t="str">
            <v xml:space="preserve">WAHYUDI </v>
          </cell>
          <cell r="C242" t="str">
            <v>AWAK II</v>
          </cell>
          <cell r="D242">
            <v>23</v>
          </cell>
          <cell r="E242">
            <v>1686375</v>
          </cell>
          <cell r="F242">
            <v>460000</v>
          </cell>
          <cell r="G242">
            <v>2146375</v>
          </cell>
          <cell r="H242">
            <v>0</v>
          </cell>
          <cell r="I242">
            <v>5000</v>
          </cell>
          <cell r="J242">
            <v>0</v>
          </cell>
          <cell r="K242">
            <v>0</v>
          </cell>
          <cell r="L242">
            <v>0</v>
          </cell>
          <cell r="M242">
            <v>115000</v>
          </cell>
          <cell r="N242">
            <v>2261375</v>
          </cell>
          <cell r="O242">
            <v>21463.75</v>
          </cell>
          <cell r="P242">
            <v>42927.5</v>
          </cell>
          <cell r="Q242">
            <v>21463.75</v>
          </cell>
          <cell r="S242">
            <v>2175520</v>
          </cell>
          <cell r="T242">
            <v>9000033618787</v>
          </cell>
          <cell r="U242">
            <v>9000033618787</v>
          </cell>
          <cell r="V242">
            <v>9000033618787</v>
          </cell>
          <cell r="W242">
            <v>9000033618787</v>
          </cell>
        </row>
        <row r="243">
          <cell r="B243" t="str">
            <v>WAWAN SETIAWAN</v>
          </cell>
          <cell r="C243" t="str">
            <v>Awak II</v>
          </cell>
          <cell r="D243">
            <v>15</v>
          </cell>
          <cell r="E243">
            <v>1686375</v>
          </cell>
          <cell r="F243">
            <v>460000</v>
          </cell>
          <cell r="G243">
            <v>2146375</v>
          </cell>
          <cell r="H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2146375</v>
          </cell>
          <cell r="O243">
            <v>21463.75</v>
          </cell>
          <cell r="P243">
            <v>42927.5</v>
          </cell>
          <cell r="Q243">
            <v>21463.75</v>
          </cell>
          <cell r="S243">
            <v>2060520</v>
          </cell>
          <cell r="T243">
            <v>9000040054786</v>
          </cell>
        </row>
        <row r="244">
          <cell r="B244" t="str">
            <v>WIDI WIYOGO</v>
          </cell>
          <cell r="C244" t="str">
            <v>AWAK II</v>
          </cell>
          <cell r="D244">
            <v>22</v>
          </cell>
          <cell r="E244">
            <v>1686375</v>
          </cell>
          <cell r="F244">
            <v>460000</v>
          </cell>
          <cell r="G244">
            <v>2146375</v>
          </cell>
          <cell r="H244">
            <v>0</v>
          </cell>
          <cell r="I244">
            <v>5000</v>
          </cell>
          <cell r="J244">
            <v>0</v>
          </cell>
          <cell r="K244">
            <v>0</v>
          </cell>
          <cell r="L244">
            <v>0</v>
          </cell>
          <cell r="M244">
            <v>110000</v>
          </cell>
          <cell r="N244">
            <v>2256375</v>
          </cell>
          <cell r="O244">
            <v>21463.75</v>
          </cell>
          <cell r="P244">
            <v>42927.5</v>
          </cell>
          <cell r="Q244">
            <v>21463.75</v>
          </cell>
          <cell r="S244">
            <v>2170520</v>
          </cell>
          <cell r="T244" t="str">
            <v>1080013652012</v>
          </cell>
          <cell r="U244" t="str">
            <v>1080013652012</v>
          </cell>
          <cell r="V244" t="str">
            <v>1080013652012</v>
          </cell>
          <cell r="W244" t="str">
            <v>1080013652012</v>
          </cell>
        </row>
        <row r="245">
          <cell r="B245" t="str">
            <v>YARDIANTO</v>
          </cell>
          <cell r="C245" t="str">
            <v>AWAK II</v>
          </cell>
          <cell r="D245">
            <v>24</v>
          </cell>
          <cell r="E245">
            <v>1686375</v>
          </cell>
          <cell r="F245">
            <v>460000</v>
          </cell>
          <cell r="G245">
            <v>2146375</v>
          </cell>
          <cell r="H245">
            <v>0</v>
          </cell>
          <cell r="I245">
            <v>5000</v>
          </cell>
          <cell r="J245">
            <v>0</v>
          </cell>
          <cell r="K245">
            <v>0</v>
          </cell>
          <cell r="L245">
            <v>0</v>
          </cell>
          <cell r="M245">
            <v>120000</v>
          </cell>
          <cell r="N245">
            <v>2266375</v>
          </cell>
          <cell r="O245">
            <v>21463.75</v>
          </cell>
          <cell r="P245">
            <v>42927.5</v>
          </cell>
          <cell r="Q245">
            <v>21463.75</v>
          </cell>
          <cell r="S245">
            <v>2180520</v>
          </cell>
          <cell r="T245" t="str">
            <v>9000030127485</v>
          </cell>
          <cell r="U245" t="str">
            <v>9000030127485</v>
          </cell>
          <cell r="V245" t="str">
            <v>9000030127485</v>
          </cell>
          <cell r="W245" t="str">
            <v>9000030127485</v>
          </cell>
        </row>
        <row r="246">
          <cell r="B246" t="str">
            <v>YEKI SAPUTRA</v>
          </cell>
          <cell r="C246" t="str">
            <v>AWAK II</v>
          </cell>
          <cell r="D246">
            <v>23</v>
          </cell>
          <cell r="E246">
            <v>1686375</v>
          </cell>
          <cell r="F246">
            <v>460000</v>
          </cell>
          <cell r="G246">
            <v>2146375</v>
          </cell>
          <cell r="H246">
            <v>0</v>
          </cell>
          <cell r="I246">
            <v>5000</v>
          </cell>
          <cell r="J246">
            <v>0</v>
          </cell>
          <cell r="K246">
            <v>0</v>
          </cell>
          <cell r="L246">
            <v>0</v>
          </cell>
          <cell r="M246">
            <v>115000</v>
          </cell>
          <cell r="N246">
            <v>2261375</v>
          </cell>
          <cell r="O246">
            <v>21463.75</v>
          </cell>
          <cell r="P246">
            <v>42927.5</v>
          </cell>
          <cell r="Q246">
            <v>21463.75</v>
          </cell>
          <cell r="S246">
            <v>2175520</v>
          </cell>
          <cell r="T246" t="str">
            <v>1080006301510</v>
          </cell>
          <cell r="U246" t="str">
            <v>1080006301510</v>
          </cell>
          <cell r="V246" t="str">
            <v>1080006301510</v>
          </cell>
          <cell r="W246" t="str">
            <v>1080006301510</v>
          </cell>
        </row>
        <row r="247">
          <cell r="B247" t="str">
            <v>YOMI AFRIZESTA</v>
          </cell>
          <cell r="C247" t="str">
            <v>AWAK II</v>
          </cell>
          <cell r="D247">
            <v>22</v>
          </cell>
          <cell r="E247">
            <v>1686375</v>
          </cell>
          <cell r="F247">
            <v>460000</v>
          </cell>
          <cell r="G247">
            <v>2146375</v>
          </cell>
          <cell r="H247">
            <v>0</v>
          </cell>
          <cell r="I247">
            <v>5000</v>
          </cell>
          <cell r="J247">
            <v>0</v>
          </cell>
          <cell r="K247">
            <v>0</v>
          </cell>
          <cell r="L247">
            <v>0</v>
          </cell>
          <cell r="M247">
            <v>110000</v>
          </cell>
          <cell r="N247">
            <v>2256375</v>
          </cell>
          <cell r="O247">
            <v>21463.75</v>
          </cell>
          <cell r="P247">
            <v>42927.5</v>
          </cell>
          <cell r="Q247">
            <v>21463.75</v>
          </cell>
          <cell r="S247">
            <v>2170520</v>
          </cell>
          <cell r="T247" t="str">
            <v>9000030121272</v>
          </cell>
          <cell r="U247" t="str">
            <v>9000030121272</v>
          </cell>
          <cell r="V247" t="str">
            <v>9000030121272</v>
          </cell>
          <cell r="W247" t="str">
            <v>9000030121272</v>
          </cell>
        </row>
        <row r="248">
          <cell r="B248" t="str">
            <v>YONANDRA SETIANDIKA</v>
          </cell>
          <cell r="C248" t="str">
            <v>AWAK II</v>
          </cell>
          <cell r="D248">
            <v>24</v>
          </cell>
          <cell r="E248">
            <v>1686375</v>
          </cell>
          <cell r="F248">
            <v>460000</v>
          </cell>
          <cell r="G248">
            <v>2146375</v>
          </cell>
          <cell r="H248">
            <v>0</v>
          </cell>
          <cell r="I248">
            <v>5000</v>
          </cell>
          <cell r="J248">
            <v>0</v>
          </cell>
          <cell r="K248">
            <v>0</v>
          </cell>
          <cell r="L248">
            <v>0</v>
          </cell>
          <cell r="M248">
            <v>120000</v>
          </cell>
          <cell r="N248">
            <v>2266375</v>
          </cell>
          <cell r="O248">
            <v>21463.75</v>
          </cell>
          <cell r="P248">
            <v>42927.5</v>
          </cell>
          <cell r="Q248">
            <v>21463.75</v>
          </cell>
          <cell r="S248">
            <v>2180520</v>
          </cell>
          <cell r="T248" t="str">
            <v>1080011030005</v>
          </cell>
          <cell r="U248" t="str">
            <v>1080011030005</v>
          </cell>
          <cell r="V248" t="str">
            <v>1080011030005</v>
          </cell>
          <cell r="W248" t="str">
            <v>1080011030005</v>
          </cell>
        </row>
        <row r="249">
          <cell r="B249" t="str">
            <v>YUSHENDRA</v>
          </cell>
          <cell r="C249" t="str">
            <v>AWAK II</v>
          </cell>
          <cell r="D249">
            <v>22</v>
          </cell>
          <cell r="E249">
            <v>1686375</v>
          </cell>
          <cell r="F249">
            <v>460000</v>
          </cell>
          <cell r="G249">
            <v>2146375</v>
          </cell>
          <cell r="H249">
            <v>0</v>
          </cell>
          <cell r="I249">
            <v>5000</v>
          </cell>
          <cell r="J249">
            <v>0</v>
          </cell>
          <cell r="K249">
            <v>0</v>
          </cell>
          <cell r="L249">
            <v>0</v>
          </cell>
          <cell r="M249">
            <v>110000</v>
          </cell>
          <cell r="N249">
            <v>2256375</v>
          </cell>
          <cell r="O249">
            <v>21463.75</v>
          </cell>
          <cell r="P249">
            <v>42927.5</v>
          </cell>
          <cell r="Q249">
            <v>21463.75</v>
          </cell>
          <cell r="S249">
            <v>2170520</v>
          </cell>
          <cell r="T249" t="str">
            <v>1080009987877</v>
          </cell>
          <cell r="U249" t="str">
            <v>1080009987877</v>
          </cell>
          <cell r="V249" t="str">
            <v>1080009987877</v>
          </cell>
          <cell r="W249" t="str">
            <v>1080009987877</v>
          </cell>
        </row>
        <row r="250">
          <cell r="B250" t="str">
            <v xml:space="preserve">YUSRIAL </v>
          </cell>
          <cell r="C250" t="str">
            <v>AWAK II</v>
          </cell>
          <cell r="D250">
            <v>22</v>
          </cell>
          <cell r="E250">
            <v>1686375</v>
          </cell>
          <cell r="F250">
            <v>460000</v>
          </cell>
          <cell r="G250">
            <v>2146375</v>
          </cell>
          <cell r="H250">
            <v>0</v>
          </cell>
          <cell r="I250">
            <v>5000</v>
          </cell>
          <cell r="J250">
            <v>0</v>
          </cell>
          <cell r="K250">
            <v>0</v>
          </cell>
          <cell r="L250">
            <v>0</v>
          </cell>
          <cell r="M250">
            <v>110000</v>
          </cell>
          <cell r="N250">
            <v>2256375</v>
          </cell>
          <cell r="O250">
            <v>21463.75</v>
          </cell>
          <cell r="P250">
            <v>42927.5</v>
          </cell>
          <cell r="Q250">
            <v>21463.75</v>
          </cell>
          <cell r="S250">
            <v>2170520</v>
          </cell>
          <cell r="T250">
            <v>1080014471495</v>
          </cell>
          <cell r="U250">
            <v>1080014471495</v>
          </cell>
          <cell r="V250">
            <v>1080014471495</v>
          </cell>
          <cell r="W250">
            <v>1080014471495</v>
          </cell>
        </row>
        <row r="251">
          <cell r="B251" t="str">
            <v>ZANZANI</v>
          </cell>
          <cell r="C251" t="str">
            <v>AWAK II</v>
          </cell>
          <cell r="D251">
            <v>22</v>
          </cell>
          <cell r="E251">
            <v>1686375</v>
          </cell>
          <cell r="F251">
            <v>460000</v>
          </cell>
          <cell r="G251">
            <v>2146375</v>
          </cell>
          <cell r="H251">
            <v>0</v>
          </cell>
          <cell r="I251">
            <v>5000</v>
          </cell>
          <cell r="J251">
            <v>0</v>
          </cell>
          <cell r="K251">
            <v>0</v>
          </cell>
          <cell r="L251">
            <v>0</v>
          </cell>
          <cell r="M251">
            <v>110000</v>
          </cell>
          <cell r="N251">
            <v>2256375</v>
          </cell>
          <cell r="O251">
            <v>21463.75</v>
          </cell>
          <cell r="P251">
            <v>42927.5</v>
          </cell>
          <cell r="Q251">
            <v>21463.75</v>
          </cell>
          <cell r="S251">
            <v>2170520</v>
          </cell>
          <cell r="T251">
            <v>1080014773080</v>
          </cell>
          <cell r="U251">
            <v>1080014773080</v>
          </cell>
        </row>
        <row r="252">
          <cell r="B252" t="str">
            <v xml:space="preserve">ZULHAMID S </v>
          </cell>
          <cell r="C252" t="str">
            <v>AWAK II</v>
          </cell>
          <cell r="D252">
            <v>22</v>
          </cell>
          <cell r="E252">
            <v>1686375</v>
          </cell>
          <cell r="F252">
            <v>460000</v>
          </cell>
          <cell r="G252">
            <v>2146375</v>
          </cell>
          <cell r="H252">
            <v>0</v>
          </cell>
          <cell r="I252">
            <v>5000</v>
          </cell>
          <cell r="J252">
            <v>0</v>
          </cell>
          <cell r="K252">
            <v>0</v>
          </cell>
          <cell r="L252">
            <v>0</v>
          </cell>
          <cell r="M252">
            <v>110000</v>
          </cell>
          <cell r="N252">
            <v>2256375</v>
          </cell>
          <cell r="O252">
            <v>21463.75</v>
          </cell>
          <cell r="P252">
            <v>42927.5</v>
          </cell>
          <cell r="Q252">
            <v>21463.75</v>
          </cell>
          <cell r="S252">
            <v>2170520</v>
          </cell>
          <cell r="T252">
            <v>1080014467667</v>
          </cell>
          <cell r="U252">
            <v>1080014467667</v>
          </cell>
          <cell r="V252">
            <v>1080014467667</v>
          </cell>
          <cell r="W252">
            <v>1080014467667</v>
          </cell>
        </row>
      </sheetData>
      <sheetData sheetId="1"/>
      <sheetData sheetId="2"/>
      <sheetData sheetId="3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BOLGA"/>
    </sheetNames>
    <sheetDataSet>
      <sheetData sheetId="0">
        <row r="8">
          <cell r="U8" t="str">
            <v>Aguslan Sipahutar</v>
          </cell>
          <cell r="V8" t="str">
            <v>Ass Mekanik</v>
          </cell>
          <cell r="W8">
            <v>29</v>
          </cell>
        </row>
        <row r="9">
          <cell r="U9" t="str">
            <v>Deswita</v>
          </cell>
          <cell r="V9" t="str">
            <v>Pws. Utama Ops</v>
          </cell>
          <cell r="W9">
            <v>16</v>
          </cell>
        </row>
        <row r="10">
          <cell r="U10" t="str">
            <v>Dinter Tarihoran</v>
          </cell>
          <cell r="V10" t="str">
            <v>Pengawas Lapangan</v>
          </cell>
          <cell r="W10">
            <v>28</v>
          </cell>
        </row>
        <row r="11">
          <cell r="U11" t="str">
            <v>Ditha Merina Siahaan</v>
          </cell>
          <cell r="V11" t="str">
            <v>HRD</v>
          </cell>
          <cell r="W11">
            <v>23</v>
          </cell>
        </row>
        <row r="12">
          <cell r="U12" t="str">
            <v>Eko Pradana</v>
          </cell>
          <cell r="V12" t="str">
            <v>Adm. Mekanik</v>
          </cell>
          <cell r="W12">
            <v>20</v>
          </cell>
        </row>
        <row r="13">
          <cell r="U13" t="str">
            <v>Elfa Armayana Siregar</v>
          </cell>
          <cell r="V13" t="str">
            <v>Pws. Adm Umum &amp;Keuangan</v>
          </cell>
          <cell r="W13">
            <v>25</v>
          </cell>
        </row>
        <row r="14">
          <cell r="U14" t="str">
            <v>Fandhy S. Hamonangan Siregar</v>
          </cell>
          <cell r="V14" t="str">
            <v>HSE OFFICER</v>
          </cell>
          <cell r="W14">
            <v>28</v>
          </cell>
        </row>
        <row r="15">
          <cell r="U15" t="str">
            <v>Iswandi Ramadansyah</v>
          </cell>
          <cell r="V15" t="str">
            <v>IT</v>
          </cell>
          <cell r="W15">
            <v>26</v>
          </cell>
        </row>
        <row r="16">
          <cell r="U16" t="str">
            <v>Muhammad Syahputra</v>
          </cell>
          <cell r="V16" t="str">
            <v>Ass Mekanik</v>
          </cell>
          <cell r="W16">
            <v>27</v>
          </cell>
        </row>
        <row r="17">
          <cell r="U17" t="str">
            <v>Niko Darmawan</v>
          </cell>
          <cell r="V17" t="str">
            <v>Dispacther</v>
          </cell>
          <cell r="W17">
            <v>30</v>
          </cell>
        </row>
        <row r="18">
          <cell r="U18" t="str">
            <v>Zul Athar</v>
          </cell>
          <cell r="V18" t="str">
            <v>Dispacther</v>
          </cell>
          <cell r="W18">
            <v>31</v>
          </cell>
        </row>
        <row r="19">
          <cell r="U19" t="str">
            <v>Suaiba Arfaini Pohan</v>
          </cell>
          <cell r="V19" t="str">
            <v>Tenaga Medis</v>
          </cell>
          <cell r="W19">
            <v>25</v>
          </cell>
        </row>
        <row r="39">
          <cell r="U39" t="str">
            <v>Abdul Jalal Tambunan</v>
          </cell>
          <cell r="V39" t="str">
            <v>Awak 1</v>
          </cell>
          <cell r="W39">
            <v>24</v>
          </cell>
        </row>
        <row r="40">
          <cell r="U40" t="str">
            <v>Alpian Sinaga</v>
          </cell>
          <cell r="V40" t="str">
            <v>Awak 1</v>
          </cell>
          <cell r="W40">
            <v>25</v>
          </cell>
        </row>
        <row r="41">
          <cell r="U41" t="str">
            <v>Aslon Sitohang</v>
          </cell>
          <cell r="V41" t="str">
            <v>Awak 1</v>
          </cell>
          <cell r="W41">
            <v>26</v>
          </cell>
        </row>
        <row r="42">
          <cell r="U42" t="str">
            <v>Asran Pane</v>
          </cell>
          <cell r="V42" t="str">
            <v>Awak 1</v>
          </cell>
          <cell r="W42">
            <v>26</v>
          </cell>
        </row>
        <row r="43">
          <cell r="U43" t="str">
            <v>Berkat Marpaung</v>
          </cell>
          <cell r="V43" t="str">
            <v>Awak 1</v>
          </cell>
          <cell r="W43">
            <v>20</v>
          </cell>
        </row>
        <row r="44">
          <cell r="U44" t="str">
            <v>Billy Tony C. Saragih</v>
          </cell>
          <cell r="V44" t="str">
            <v>Awak 1</v>
          </cell>
          <cell r="W44">
            <v>22</v>
          </cell>
        </row>
        <row r="45">
          <cell r="U45" t="str">
            <v>Binsar Hutagalung</v>
          </cell>
          <cell r="V45" t="str">
            <v>Awak 1</v>
          </cell>
          <cell r="W45">
            <v>20</v>
          </cell>
        </row>
        <row r="46">
          <cell r="U46" t="str">
            <v>Buliher Sirait</v>
          </cell>
          <cell r="V46" t="str">
            <v>Awak 1</v>
          </cell>
          <cell r="W46">
            <v>23</v>
          </cell>
        </row>
        <row r="47">
          <cell r="U47" t="str">
            <v>Carles Raja Guk Guk (Carles Aritonang)</v>
          </cell>
          <cell r="V47" t="str">
            <v>Awak 1</v>
          </cell>
          <cell r="W47">
            <v>24</v>
          </cell>
        </row>
        <row r="48">
          <cell r="U48" t="str">
            <v>Dugar Maulitua Sianturi</v>
          </cell>
          <cell r="V48" t="str">
            <v>Awak 1</v>
          </cell>
          <cell r="W48">
            <v>19</v>
          </cell>
        </row>
        <row r="49">
          <cell r="U49" t="str">
            <v>Edi Susanto</v>
          </cell>
          <cell r="V49" t="str">
            <v>Awak 1</v>
          </cell>
          <cell r="W49">
            <v>21</v>
          </cell>
        </row>
        <row r="50">
          <cell r="U50" t="str">
            <v>Efendi Siahaan</v>
          </cell>
          <cell r="V50" t="str">
            <v>Awak 1</v>
          </cell>
          <cell r="W50">
            <v>27</v>
          </cell>
        </row>
        <row r="51">
          <cell r="U51" t="str">
            <v>Firmansyah</v>
          </cell>
          <cell r="V51" t="str">
            <v>Awak 1</v>
          </cell>
          <cell r="W51">
            <v>16</v>
          </cell>
        </row>
        <row r="52">
          <cell r="U52" t="str">
            <v>Hamonangan Pasaribu</v>
          </cell>
          <cell r="V52" t="str">
            <v>Awak 1</v>
          </cell>
          <cell r="W52">
            <v>23</v>
          </cell>
        </row>
        <row r="53">
          <cell r="U53" t="str">
            <v>Hendri Masyudi</v>
          </cell>
          <cell r="V53" t="str">
            <v>Awak 1</v>
          </cell>
          <cell r="W53">
            <v>19</v>
          </cell>
        </row>
        <row r="54">
          <cell r="U54" t="str">
            <v>Hendri Parera Marbun</v>
          </cell>
          <cell r="V54" t="str">
            <v>Awak 1</v>
          </cell>
          <cell r="W54">
            <v>13</v>
          </cell>
        </row>
        <row r="55">
          <cell r="U55" t="str">
            <v>Henry Hutagalung</v>
          </cell>
          <cell r="V55" t="str">
            <v>Awak 1</v>
          </cell>
          <cell r="W55">
            <v>17</v>
          </cell>
        </row>
        <row r="56">
          <cell r="U56" t="str">
            <v>Imranuddin Siregar</v>
          </cell>
          <cell r="V56" t="str">
            <v>Awak 1</v>
          </cell>
          <cell r="W56">
            <v>22</v>
          </cell>
        </row>
        <row r="57">
          <cell r="U57" t="str">
            <v>Jekson Sitorus</v>
          </cell>
          <cell r="V57" t="str">
            <v>Awak 1</v>
          </cell>
          <cell r="W57">
            <v>25</v>
          </cell>
        </row>
        <row r="58">
          <cell r="U58" t="str">
            <v>Khairul Kamal</v>
          </cell>
          <cell r="V58" t="str">
            <v>Awak 1</v>
          </cell>
          <cell r="W58">
            <v>19</v>
          </cell>
        </row>
        <row r="59">
          <cell r="U59" t="str">
            <v>Lambok Sinaga</v>
          </cell>
          <cell r="V59" t="str">
            <v>Awak 1</v>
          </cell>
          <cell r="W59">
            <v>26</v>
          </cell>
        </row>
        <row r="60">
          <cell r="U60" t="str">
            <v>Lides Sinaga</v>
          </cell>
          <cell r="V60" t="str">
            <v>Awak 1</v>
          </cell>
          <cell r="W60">
            <v>31</v>
          </cell>
        </row>
        <row r="61">
          <cell r="U61" t="str">
            <v>Lister Leo Gurning</v>
          </cell>
          <cell r="V61" t="str">
            <v>Awak 1</v>
          </cell>
          <cell r="W61">
            <v>23</v>
          </cell>
        </row>
        <row r="62">
          <cell r="U62" t="str">
            <v>Lukman Hakim Nasution</v>
          </cell>
          <cell r="V62" t="str">
            <v>Awak 1</v>
          </cell>
          <cell r="W62">
            <v>31</v>
          </cell>
        </row>
        <row r="63">
          <cell r="U63" t="str">
            <v>Marudut Hutagalung</v>
          </cell>
          <cell r="V63" t="str">
            <v>Awak 1</v>
          </cell>
          <cell r="W63">
            <v>20</v>
          </cell>
        </row>
        <row r="64">
          <cell r="U64" t="str">
            <v>Maruli Pardomuan Sibuea</v>
          </cell>
          <cell r="V64" t="str">
            <v>Awak 1</v>
          </cell>
          <cell r="W64">
            <v>23</v>
          </cell>
        </row>
        <row r="65">
          <cell r="U65" t="str">
            <v>Naptali Aser Panjaitan</v>
          </cell>
          <cell r="V65" t="str">
            <v>Awak 1</v>
          </cell>
          <cell r="W65">
            <v>13</v>
          </cell>
        </row>
        <row r="66">
          <cell r="U66" t="str">
            <v>Pandapotan Marulitua Gultom</v>
          </cell>
          <cell r="V66" t="str">
            <v>Awak 1</v>
          </cell>
          <cell r="W66">
            <v>25</v>
          </cell>
        </row>
        <row r="67">
          <cell r="U67" t="str">
            <v>Parlaungan Purba</v>
          </cell>
          <cell r="V67" t="str">
            <v>Awak 1</v>
          </cell>
          <cell r="W67">
            <v>24</v>
          </cell>
        </row>
        <row r="68">
          <cell r="U68" t="str">
            <v>Paulus Tarapul Siahaan</v>
          </cell>
          <cell r="V68" t="str">
            <v>Awak 1</v>
          </cell>
          <cell r="W68">
            <v>22</v>
          </cell>
        </row>
        <row r="69">
          <cell r="U69" t="str">
            <v>Posman Marpaung</v>
          </cell>
          <cell r="V69" t="str">
            <v>Awak 1</v>
          </cell>
          <cell r="W69">
            <v>21</v>
          </cell>
        </row>
        <row r="70">
          <cell r="U70" t="str">
            <v>Rahmat Alpian Pasaribu</v>
          </cell>
          <cell r="V70" t="str">
            <v>Awak 1</v>
          </cell>
          <cell r="W70">
            <v>22</v>
          </cell>
        </row>
        <row r="71">
          <cell r="U71" t="str">
            <v>Rahmat Syahim Lubis</v>
          </cell>
          <cell r="V71" t="str">
            <v>Awak 1</v>
          </cell>
          <cell r="W71">
            <v>22</v>
          </cell>
        </row>
        <row r="72">
          <cell r="U72" t="str">
            <v>Ramli Sihombing</v>
          </cell>
          <cell r="V72" t="str">
            <v>Awak 1</v>
          </cell>
          <cell r="W72">
            <v>23</v>
          </cell>
        </row>
        <row r="73">
          <cell r="U73" t="str">
            <v>Ramses Silalahi</v>
          </cell>
          <cell r="V73" t="str">
            <v>Awak 1</v>
          </cell>
          <cell r="W73">
            <v>18</v>
          </cell>
        </row>
        <row r="74">
          <cell r="U74" t="str">
            <v>Rindu Hutasoit</v>
          </cell>
          <cell r="V74" t="str">
            <v>Awak 1</v>
          </cell>
          <cell r="W74">
            <v>24</v>
          </cell>
        </row>
        <row r="75">
          <cell r="U75" t="str">
            <v>Rudi</v>
          </cell>
          <cell r="V75" t="str">
            <v>Awak 1</v>
          </cell>
          <cell r="W75">
            <v>24</v>
          </cell>
        </row>
        <row r="76">
          <cell r="U76" t="str">
            <v>Sahat Hasoloan Hutasoit</v>
          </cell>
          <cell r="V76" t="str">
            <v>Awak 1</v>
          </cell>
          <cell r="W76">
            <v>30</v>
          </cell>
        </row>
        <row r="77">
          <cell r="U77" t="str">
            <v>Sahat Parlindungan Marbun</v>
          </cell>
          <cell r="V77" t="str">
            <v>Awak 1</v>
          </cell>
          <cell r="W77">
            <v>20</v>
          </cell>
        </row>
        <row r="78">
          <cell r="U78" t="str">
            <v>Tagor Nico Hutagalung</v>
          </cell>
          <cell r="V78" t="str">
            <v>Awak 1</v>
          </cell>
          <cell r="W78">
            <v>18</v>
          </cell>
        </row>
        <row r="79">
          <cell r="U79" t="str">
            <v>Tingkos Simanungkalit</v>
          </cell>
          <cell r="V79" t="str">
            <v>Awak 1</v>
          </cell>
          <cell r="W79">
            <v>25</v>
          </cell>
        </row>
        <row r="80">
          <cell r="U80" t="str">
            <v>Togi Gultom</v>
          </cell>
          <cell r="V80" t="str">
            <v>Awak 1</v>
          </cell>
          <cell r="W80">
            <v>16</v>
          </cell>
        </row>
        <row r="81">
          <cell r="U81" t="str">
            <v>Toni Kasmiri Simanjuntak</v>
          </cell>
          <cell r="V81" t="str">
            <v>Awak 1</v>
          </cell>
          <cell r="W81">
            <v>24</v>
          </cell>
        </row>
        <row r="82">
          <cell r="U82" t="str">
            <v>Tulus Robert Siahaan</v>
          </cell>
          <cell r="V82" t="str">
            <v>Awak 1</v>
          </cell>
          <cell r="W82">
            <v>20</v>
          </cell>
        </row>
        <row r="83">
          <cell r="U83" t="str">
            <v>Tumpal Sirait</v>
          </cell>
          <cell r="V83" t="str">
            <v>Awak 1</v>
          </cell>
          <cell r="W83">
            <v>28</v>
          </cell>
        </row>
        <row r="84">
          <cell r="U84" t="str">
            <v>Umar Gozali Daulay</v>
          </cell>
          <cell r="V84" t="str">
            <v>Awak 1</v>
          </cell>
          <cell r="W84">
            <v>23</v>
          </cell>
        </row>
        <row r="91">
          <cell r="U91" t="str">
            <v>Aryanto Hutabarat</v>
          </cell>
          <cell r="V91" t="str">
            <v>Awak 2</v>
          </cell>
          <cell r="W91">
            <v>28</v>
          </cell>
        </row>
        <row r="92">
          <cell r="U92" t="str">
            <v>Damri Hutagalung</v>
          </cell>
          <cell r="V92" t="str">
            <v>Awak 2</v>
          </cell>
          <cell r="W92">
            <v>26</v>
          </cell>
        </row>
        <row r="93">
          <cell r="U93" t="str">
            <v>Dordoasi Hutagalung</v>
          </cell>
          <cell r="V93" t="str">
            <v>Awak 2</v>
          </cell>
          <cell r="W93">
            <v>25</v>
          </cell>
        </row>
        <row r="94">
          <cell r="U94" t="str">
            <v>Franky Chandra</v>
          </cell>
          <cell r="V94" t="str">
            <v>Awak 2</v>
          </cell>
          <cell r="W94">
            <v>22</v>
          </cell>
        </row>
        <row r="95">
          <cell r="U95" t="str">
            <v>Hiras Sibuea</v>
          </cell>
          <cell r="V95" t="str">
            <v>Awak 2</v>
          </cell>
          <cell r="W95">
            <v>22</v>
          </cell>
        </row>
        <row r="96">
          <cell r="U96" t="str">
            <v>Horas Pasaribu</v>
          </cell>
          <cell r="V96" t="str">
            <v>Awak 2</v>
          </cell>
          <cell r="W96">
            <v>22</v>
          </cell>
        </row>
        <row r="97">
          <cell r="U97" t="str">
            <v>Huntal Hutabalian</v>
          </cell>
          <cell r="V97" t="str">
            <v>Awak 2</v>
          </cell>
          <cell r="W97">
            <v>24</v>
          </cell>
        </row>
        <row r="98">
          <cell r="U98" t="str">
            <v>Ihwan Warisan</v>
          </cell>
          <cell r="V98" t="str">
            <v>Awak 2</v>
          </cell>
          <cell r="W98">
            <v>19</v>
          </cell>
        </row>
        <row r="99">
          <cell r="U99" t="str">
            <v>Irwan Hasibuan</v>
          </cell>
          <cell r="V99" t="str">
            <v>Awak 2</v>
          </cell>
          <cell r="W99">
            <v>25</v>
          </cell>
        </row>
        <row r="100">
          <cell r="U100" t="str">
            <v>Jaya Putra Silaban</v>
          </cell>
          <cell r="V100" t="str">
            <v>Awak 2</v>
          </cell>
          <cell r="W100">
            <v>0</v>
          </cell>
        </row>
        <row r="101">
          <cell r="U101" t="str">
            <v>Kampiun Sihombing</v>
          </cell>
          <cell r="V101" t="str">
            <v>Awak 2</v>
          </cell>
          <cell r="W101">
            <v>18</v>
          </cell>
        </row>
        <row r="102">
          <cell r="U102" t="str">
            <v>Lukman Berutu</v>
          </cell>
          <cell r="V102" t="str">
            <v>Awak 2</v>
          </cell>
          <cell r="W102">
            <v>23</v>
          </cell>
        </row>
        <row r="103">
          <cell r="U103" t="str">
            <v>Maidin Sihaloho</v>
          </cell>
          <cell r="V103" t="str">
            <v>Awak 2</v>
          </cell>
          <cell r="W103">
            <v>23</v>
          </cell>
        </row>
        <row r="104">
          <cell r="U104" t="str">
            <v>Marajok Situmorang</v>
          </cell>
          <cell r="V104" t="str">
            <v>Awak 2</v>
          </cell>
          <cell r="W104">
            <v>20</v>
          </cell>
        </row>
        <row r="105">
          <cell r="U105" t="str">
            <v>Marito Sinaga</v>
          </cell>
          <cell r="V105" t="str">
            <v>Awak 2</v>
          </cell>
          <cell r="W105">
            <v>17</v>
          </cell>
        </row>
        <row r="106">
          <cell r="U106" t="str">
            <v>Pardamean Sitompul</v>
          </cell>
          <cell r="V106" t="str">
            <v>Awak 2</v>
          </cell>
          <cell r="W106">
            <v>22</v>
          </cell>
        </row>
        <row r="107">
          <cell r="U107" t="str">
            <v>Rafdi Sentosa Matondang</v>
          </cell>
          <cell r="V107" t="str">
            <v>Awak 2</v>
          </cell>
          <cell r="W107">
            <v>30</v>
          </cell>
        </row>
        <row r="108">
          <cell r="U108" t="str">
            <v>Ramli Manappin Siahaan</v>
          </cell>
          <cell r="V108" t="str">
            <v>Awak 2</v>
          </cell>
          <cell r="W108">
            <v>18</v>
          </cell>
        </row>
        <row r="109">
          <cell r="U109" t="str">
            <v>Sabar Sinaga</v>
          </cell>
          <cell r="V109" t="str">
            <v>Awak 2</v>
          </cell>
          <cell r="W109">
            <v>24</v>
          </cell>
        </row>
        <row r="110">
          <cell r="U110" t="str">
            <v>Swandi Tambunan</v>
          </cell>
          <cell r="V110" t="str">
            <v>Awak 2</v>
          </cell>
          <cell r="W110">
            <v>18</v>
          </cell>
        </row>
        <row r="111">
          <cell r="U111" t="str">
            <v>Taufik Hidayat Manurung</v>
          </cell>
          <cell r="V111" t="str">
            <v>Awak 2</v>
          </cell>
          <cell r="W111">
            <v>27</v>
          </cell>
        </row>
        <row r="112">
          <cell r="U112" t="str">
            <v>Tigor Hutabarat</v>
          </cell>
          <cell r="V112" t="str">
            <v>Awak 2</v>
          </cell>
          <cell r="W112">
            <v>17</v>
          </cell>
        </row>
        <row r="113">
          <cell r="U113" t="str">
            <v>Tombang Siahaan</v>
          </cell>
          <cell r="V113" t="str">
            <v>Awak 2</v>
          </cell>
          <cell r="W113">
            <v>22</v>
          </cell>
        </row>
        <row r="114">
          <cell r="U114" t="str">
            <v>Zulfan Efendi Siregar</v>
          </cell>
          <cell r="V114" t="str">
            <v>Awak 2</v>
          </cell>
          <cell r="W114">
            <v>14</v>
          </cell>
        </row>
        <row r="115">
          <cell r="U115" t="str">
            <v>Zulham Nasution</v>
          </cell>
          <cell r="V115" t="str">
            <v>Awak 2</v>
          </cell>
          <cell r="W115">
            <v>19</v>
          </cell>
        </row>
        <row r="116">
          <cell r="U116" t="str">
            <v>Ade Rahmadi</v>
          </cell>
          <cell r="V116" t="str">
            <v>Awak 2</v>
          </cell>
          <cell r="W116">
            <v>23</v>
          </cell>
        </row>
        <row r="117">
          <cell r="U117" t="str">
            <v>Andrew F.R. Manalu</v>
          </cell>
          <cell r="V117" t="str">
            <v>Awak 2</v>
          </cell>
          <cell r="W117">
            <v>20</v>
          </cell>
        </row>
        <row r="118">
          <cell r="U118" t="str">
            <v xml:space="preserve">Erwin Brutu </v>
          </cell>
          <cell r="V118" t="str">
            <v>Awak 2</v>
          </cell>
          <cell r="W118">
            <v>24</v>
          </cell>
        </row>
        <row r="119">
          <cell r="U119" t="str">
            <v>Juniadi Hutagalung</v>
          </cell>
          <cell r="V119" t="str">
            <v>Awak 2</v>
          </cell>
          <cell r="W119">
            <v>23</v>
          </cell>
        </row>
        <row r="120">
          <cell r="U120" t="str">
            <v>Jusri  Simamora</v>
          </cell>
          <cell r="V120" t="str">
            <v>Awak 2</v>
          </cell>
          <cell r="W120">
            <v>26</v>
          </cell>
        </row>
        <row r="121">
          <cell r="U121" t="str">
            <v>Muhammad Husni Thamrin S</v>
          </cell>
          <cell r="V121" t="str">
            <v>Awak 2</v>
          </cell>
          <cell r="W121">
            <v>18</v>
          </cell>
        </row>
        <row r="122">
          <cell r="U122" t="str">
            <v>Ramhot Sinaga</v>
          </cell>
          <cell r="V122" t="str">
            <v>Awak 2</v>
          </cell>
          <cell r="W122">
            <v>23</v>
          </cell>
        </row>
        <row r="123">
          <cell r="U123" t="str">
            <v>Ramses Tampubolon</v>
          </cell>
          <cell r="V123" t="str">
            <v>Awak 2</v>
          </cell>
          <cell r="W123">
            <v>24</v>
          </cell>
        </row>
        <row r="124">
          <cell r="U124" t="str">
            <v>Rico Enerik Hutagalung</v>
          </cell>
          <cell r="V124" t="str">
            <v>Awak 2</v>
          </cell>
          <cell r="W124">
            <v>22</v>
          </cell>
        </row>
        <row r="125">
          <cell r="U125" t="str">
            <v>Risman Febriwandi Batubara</v>
          </cell>
          <cell r="V125" t="str">
            <v>Awak 2</v>
          </cell>
          <cell r="W125">
            <v>24</v>
          </cell>
        </row>
        <row r="126">
          <cell r="U126" t="str">
            <v>Sahap Gabriel Martua S</v>
          </cell>
          <cell r="V126" t="str">
            <v>Awak 2</v>
          </cell>
          <cell r="W126">
            <v>27</v>
          </cell>
        </row>
        <row r="127">
          <cell r="U127" t="str">
            <v>Edy Gunawan Sitompul</v>
          </cell>
          <cell r="V127" t="str">
            <v>Awak 2</v>
          </cell>
          <cell r="W127">
            <v>25</v>
          </cell>
        </row>
        <row r="128">
          <cell r="U128" t="str">
            <v>Fernando Simanungkalit</v>
          </cell>
          <cell r="V128" t="str">
            <v>Awak 2</v>
          </cell>
          <cell r="W128">
            <v>27</v>
          </cell>
        </row>
        <row r="129">
          <cell r="U129" t="str">
            <v>Falintino Hutagalung</v>
          </cell>
          <cell r="V129" t="str">
            <v>Awak 2</v>
          </cell>
          <cell r="W129">
            <v>25</v>
          </cell>
        </row>
        <row r="130">
          <cell r="U130" t="str">
            <v>Hotma Situmeang</v>
          </cell>
          <cell r="V130" t="str">
            <v>Awak 2</v>
          </cell>
          <cell r="W130">
            <v>29</v>
          </cell>
        </row>
        <row r="131">
          <cell r="U131" t="str">
            <v>Jendri Arfandi Manalu</v>
          </cell>
          <cell r="V131" t="str">
            <v>Awak 2</v>
          </cell>
          <cell r="W131">
            <v>29</v>
          </cell>
        </row>
        <row r="132">
          <cell r="U132" t="str">
            <v>Tom Jones Hutagalung</v>
          </cell>
          <cell r="V132" t="str">
            <v>Awak 2</v>
          </cell>
          <cell r="W132">
            <v>23</v>
          </cell>
        </row>
        <row r="133">
          <cell r="U133" t="str">
            <v>Marudut Silalahi</v>
          </cell>
          <cell r="V133" t="str">
            <v>Awak 2</v>
          </cell>
          <cell r="W133">
            <v>26</v>
          </cell>
        </row>
        <row r="134">
          <cell r="U134" t="str">
            <v>Elikjon Siahaan</v>
          </cell>
          <cell r="V134" t="str">
            <v>Awak 2</v>
          </cell>
          <cell r="W134">
            <v>30</v>
          </cell>
        </row>
        <row r="135">
          <cell r="U135" t="str">
            <v>Ardiles Manalu</v>
          </cell>
          <cell r="V135" t="str">
            <v>Awak 2</v>
          </cell>
          <cell r="W135">
            <v>28</v>
          </cell>
        </row>
        <row r="136">
          <cell r="U136" t="str">
            <v>Leonard Hutabarat</v>
          </cell>
          <cell r="V136" t="str">
            <v>Awak 2</v>
          </cell>
          <cell r="W136">
            <v>25</v>
          </cell>
        </row>
        <row r="137">
          <cell r="U137" t="str">
            <v>Dortua Pangihutan Sitompul</v>
          </cell>
          <cell r="V137" t="str">
            <v>Awak 2</v>
          </cell>
          <cell r="W137">
            <v>26</v>
          </cell>
        </row>
        <row r="138">
          <cell r="U138" t="str">
            <v>Erikson Siregar</v>
          </cell>
          <cell r="V138" t="str">
            <v>Awak 2</v>
          </cell>
          <cell r="W138">
            <v>26</v>
          </cell>
        </row>
        <row r="139">
          <cell r="U139" t="str">
            <v>Erik Kandar Muda Sihombing</v>
          </cell>
          <cell r="V139" t="str">
            <v>Awak 2</v>
          </cell>
          <cell r="W139">
            <v>25</v>
          </cell>
        </row>
        <row r="140">
          <cell r="U140" t="str">
            <v>Andri Jambak</v>
          </cell>
          <cell r="V140" t="str">
            <v>Awak 2</v>
          </cell>
          <cell r="W140">
            <v>26</v>
          </cell>
        </row>
        <row r="141">
          <cell r="U141" t="str">
            <v>Uduran Berutu</v>
          </cell>
          <cell r="V141" t="str">
            <v>Awak 2</v>
          </cell>
          <cell r="W141">
            <v>23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BOLGA"/>
    </sheetNames>
    <sheetDataSet>
      <sheetData sheetId="0">
        <row r="8">
          <cell r="U8" t="str">
            <v>Aguslan Sipahutar</v>
          </cell>
          <cell r="V8" t="str">
            <v>Ass Mekanik</v>
          </cell>
          <cell r="W8">
            <v>27</v>
          </cell>
          <cell r="X8">
            <v>1847595</v>
          </cell>
          <cell r="Y8">
            <v>330000</v>
          </cell>
          <cell r="Z8">
            <v>2177595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514000</v>
          </cell>
          <cell r="AF8">
            <v>100000</v>
          </cell>
          <cell r="AG8">
            <v>614000</v>
          </cell>
          <cell r="AH8">
            <v>2791595</v>
          </cell>
          <cell r="AI8">
            <v>21775.95</v>
          </cell>
          <cell r="AJ8">
            <v>43551.9</v>
          </cell>
          <cell r="AK8">
            <v>21775.95</v>
          </cell>
          <cell r="AL8">
            <v>2704491.1999999997</v>
          </cell>
          <cell r="AM8" t="str">
            <v>1070006570149</v>
          </cell>
        </row>
        <row r="39">
          <cell r="U39" t="str">
            <v>Abdul Jalal Tambunan</v>
          </cell>
          <cell r="V39" t="str">
            <v>Awak 1</v>
          </cell>
          <cell r="W39">
            <v>24</v>
          </cell>
          <cell r="X39">
            <v>1842923</v>
          </cell>
          <cell r="Y39">
            <v>400000</v>
          </cell>
          <cell r="Z39">
            <v>2242923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555000</v>
          </cell>
          <cell r="AF39">
            <v>0</v>
          </cell>
          <cell r="AG39">
            <v>555000</v>
          </cell>
          <cell r="AH39">
            <v>2797923</v>
          </cell>
          <cell r="AI39">
            <v>22429.23</v>
          </cell>
          <cell r="AJ39">
            <v>44858.46</v>
          </cell>
          <cell r="AK39">
            <v>22429.23</v>
          </cell>
          <cell r="AL39">
            <v>2708206.08</v>
          </cell>
          <cell r="AM39">
            <v>1070004818300</v>
          </cell>
        </row>
        <row r="40">
          <cell r="U40" t="str">
            <v>Alpian Sinaga</v>
          </cell>
          <cell r="V40" t="str">
            <v>Awak 1</v>
          </cell>
          <cell r="W40">
            <v>24</v>
          </cell>
          <cell r="X40">
            <v>1842923</v>
          </cell>
          <cell r="Y40">
            <v>400000</v>
          </cell>
          <cell r="Z40">
            <v>2242923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555000</v>
          </cell>
          <cell r="AF40">
            <v>0</v>
          </cell>
          <cell r="AG40">
            <v>555000</v>
          </cell>
          <cell r="AH40">
            <v>2797923</v>
          </cell>
          <cell r="AI40">
            <v>22429.23</v>
          </cell>
          <cell r="AJ40">
            <v>44858.46</v>
          </cell>
          <cell r="AK40">
            <v>22429.23</v>
          </cell>
          <cell r="AL40">
            <v>2708206.08</v>
          </cell>
          <cell r="AM40">
            <v>1070004815611</v>
          </cell>
        </row>
        <row r="41">
          <cell r="U41" t="str">
            <v>Aslon Sitohang</v>
          </cell>
          <cell r="V41" t="str">
            <v>Awak 1</v>
          </cell>
          <cell r="W41">
            <v>20</v>
          </cell>
          <cell r="X41">
            <v>1842923</v>
          </cell>
          <cell r="Y41">
            <v>400000</v>
          </cell>
          <cell r="Z41">
            <v>2242923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555000</v>
          </cell>
          <cell r="AF41">
            <v>0</v>
          </cell>
          <cell r="AG41">
            <v>555000</v>
          </cell>
          <cell r="AH41">
            <v>2797923</v>
          </cell>
          <cell r="AI41">
            <v>22429.23</v>
          </cell>
          <cell r="AJ41">
            <v>44858.46</v>
          </cell>
          <cell r="AK41">
            <v>22429.23</v>
          </cell>
          <cell r="AL41">
            <v>2708206.08</v>
          </cell>
          <cell r="AM41">
            <v>1070004006781</v>
          </cell>
        </row>
        <row r="42">
          <cell r="U42" t="str">
            <v>Asran Pane</v>
          </cell>
          <cell r="V42" t="str">
            <v>Awak 1</v>
          </cell>
          <cell r="W42">
            <v>30</v>
          </cell>
          <cell r="X42">
            <v>1842923</v>
          </cell>
          <cell r="Y42">
            <v>400000</v>
          </cell>
          <cell r="Z42">
            <v>2242923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555000</v>
          </cell>
          <cell r="AF42">
            <v>0</v>
          </cell>
          <cell r="AG42">
            <v>555000</v>
          </cell>
          <cell r="AH42">
            <v>2797923</v>
          </cell>
          <cell r="AI42">
            <v>22429.23</v>
          </cell>
          <cell r="AJ42">
            <v>44858.46</v>
          </cell>
          <cell r="AK42">
            <v>22429.23</v>
          </cell>
          <cell r="AL42">
            <v>2708206.08</v>
          </cell>
          <cell r="AM42" t="str">
            <v>1070006113247</v>
          </cell>
        </row>
        <row r="43">
          <cell r="U43" t="str">
            <v>Berkat Marpaung</v>
          </cell>
          <cell r="V43" t="str">
            <v>Awak 1</v>
          </cell>
          <cell r="W43">
            <v>21</v>
          </cell>
          <cell r="X43">
            <v>1842923</v>
          </cell>
          <cell r="Y43">
            <v>400000</v>
          </cell>
          <cell r="Z43">
            <v>2242923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555000</v>
          </cell>
          <cell r="AF43">
            <v>0</v>
          </cell>
          <cell r="AG43">
            <v>555000</v>
          </cell>
          <cell r="AH43">
            <v>2797923</v>
          </cell>
          <cell r="AI43">
            <v>22429.23</v>
          </cell>
          <cell r="AJ43">
            <v>44858.46</v>
          </cell>
          <cell r="AK43">
            <v>22429.23</v>
          </cell>
          <cell r="AL43">
            <v>2708206.08</v>
          </cell>
          <cell r="AM43" t="str">
            <v>1070004981439</v>
          </cell>
        </row>
        <row r="44">
          <cell r="U44" t="str">
            <v>Billy Tony C. Saragih</v>
          </cell>
          <cell r="V44" t="str">
            <v>Awak 1</v>
          </cell>
          <cell r="W44">
            <v>23</v>
          </cell>
          <cell r="X44">
            <v>1842923</v>
          </cell>
          <cell r="Y44">
            <v>400000</v>
          </cell>
          <cell r="Z44">
            <v>2242923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555000</v>
          </cell>
          <cell r="AF44">
            <v>0</v>
          </cell>
          <cell r="AG44">
            <v>555000</v>
          </cell>
          <cell r="AH44">
            <v>2797923</v>
          </cell>
          <cell r="AI44">
            <v>22429.23</v>
          </cell>
          <cell r="AJ44">
            <v>44858.46</v>
          </cell>
          <cell r="AK44">
            <v>22429.23</v>
          </cell>
          <cell r="AL44">
            <v>2708206.08</v>
          </cell>
          <cell r="AM44" t="str">
            <v>1070006100954</v>
          </cell>
        </row>
        <row r="45">
          <cell r="U45" t="str">
            <v>Binsar Hutagalung</v>
          </cell>
          <cell r="V45" t="str">
            <v>Awak 1</v>
          </cell>
          <cell r="W45">
            <v>11</v>
          </cell>
          <cell r="X45">
            <v>1842923</v>
          </cell>
          <cell r="Y45">
            <v>400000</v>
          </cell>
          <cell r="Z45">
            <v>2242923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555000</v>
          </cell>
          <cell r="AF45">
            <v>0</v>
          </cell>
          <cell r="AG45">
            <v>555000</v>
          </cell>
          <cell r="AH45">
            <v>2797923</v>
          </cell>
          <cell r="AI45">
            <v>22429.23</v>
          </cell>
          <cell r="AJ45">
            <v>44858.46</v>
          </cell>
          <cell r="AK45">
            <v>22429.23</v>
          </cell>
          <cell r="AL45">
            <v>2708206.08</v>
          </cell>
          <cell r="AM45">
            <v>1070005684941</v>
          </cell>
        </row>
        <row r="46">
          <cell r="U46" t="str">
            <v>Buliher Sirait</v>
          </cell>
          <cell r="V46" t="str">
            <v>Awak 1</v>
          </cell>
          <cell r="W46">
            <v>17</v>
          </cell>
          <cell r="X46">
            <v>1842923</v>
          </cell>
          <cell r="Y46">
            <v>400000</v>
          </cell>
          <cell r="Z46">
            <v>2242923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555000</v>
          </cell>
          <cell r="AF46">
            <v>0</v>
          </cell>
          <cell r="AG46">
            <v>555000</v>
          </cell>
          <cell r="AH46">
            <v>2797923</v>
          </cell>
          <cell r="AI46">
            <v>22429.23</v>
          </cell>
          <cell r="AJ46">
            <v>44858.46</v>
          </cell>
          <cell r="AK46">
            <v>22429.23</v>
          </cell>
          <cell r="AL46">
            <v>2708206.08</v>
          </cell>
          <cell r="AM46">
            <v>1070005200409</v>
          </cell>
        </row>
        <row r="47">
          <cell r="U47" t="str">
            <v>Carles Raja Guk Guk (Carles Aritonang)</v>
          </cell>
          <cell r="V47" t="str">
            <v>Awak 1</v>
          </cell>
          <cell r="W47">
            <v>27</v>
          </cell>
          <cell r="X47">
            <v>1842923</v>
          </cell>
          <cell r="Y47">
            <v>400000</v>
          </cell>
          <cell r="Z47">
            <v>2242923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555000</v>
          </cell>
          <cell r="AF47">
            <v>0</v>
          </cell>
          <cell r="AG47">
            <v>555000</v>
          </cell>
          <cell r="AH47">
            <v>2797923</v>
          </cell>
          <cell r="AI47">
            <v>22429.23</v>
          </cell>
          <cell r="AJ47">
            <v>44858.46</v>
          </cell>
          <cell r="AK47">
            <v>22429.23</v>
          </cell>
          <cell r="AL47">
            <v>2708206.08</v>
          </cell>
          <cell r="AM47" t="str">
            <v>1070004818169</v>
          </cell>
        </row>
        <row r="48">
          <cell r="U48" t="str">
            <v>Dugar Maulitua Sianturi</v>
          </cell>
          <cell r="V48" t="str">
            <v>Awak 1</v>
          </cell>
          <cell r="W48">
            <v>10</v>
          </cell>
          <cell r="X48">
            <v>1842923</v>
          </cell>
          <cell r="Y48">
            <v>400000</v>
          </cell>
          <cell r="Z48">
            <v>2242923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555000</v>
          </cell>
          <cell r="AF48">
            <v>0</v>
          </cell>
          <cell r="AG48">
            <v>555000</v>
          </cell>
          <cell r="AH48">
            <v>2797923</v>
          </cell>
          <cell r="AI48">
            <v>22429.23</v>
          </cell>
          <cell r="AJ48">
            <v>44858.46</v>
          </cell>
          <cell r="AK48">
            <v>22429.23</v>
          </cell>
          <cell r="AL48">
            <v>2708206.08</v>
          </cell>
          <cell r="AM48">
            <v>1070004816452</v>
          </cell>
        </row>
        <row r="49">
          <cell r="U49" t="str">
            <v>Edi Susanto</v>
          </cell>
          <cell r="V49" t="str">
            <v>Awak 1</v>
          </cell>
          <cell r="W49">
            <v>25</v>
          </cell>
          <cell r="X49">
            <v>1842923</v>
          </cell>
          <cell r="Y49">
            <v>400000</v>
          </cell>
          <cell r="Z49">
            <v>2242923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555000</v>
          </cell>
          <cell r="AF49">
            <v>0</v>
          </cell>
          <cell r="AG49">
            <v>555000</v>
          </cell>
          <cell r="AH49">
            <v>2797923</v>
          </cell>
          <cell r="AI49">
            <v>22429.23</v>
          </cell>
          <cell r="AJ49">
            <v>44858.46</v>
          </cell>
          <cell r="AK49">
            <v>22429.23</v>
          </cell>
          <cell r="AL49">
            <v>2708206.08</v>
          </cell>
          <cell r="AM49" t="str">
            <v>1070005645579</v>
          </cell>
        </row>
        <row r="50">
          <cell r="U50" t="str">
            <v>Efendi Siahaan</v>
          </cell>
          <cell r="V50" t="str">
            <v>Awak 1</v>
          </cell>
          <cell r="W50">
            <v>17</v>
          </cell>
          <cell r="X50">
            <v>1842923</v>
          </cell>
          <cell r="Y50">
            <v>400000</v>
          </cell>
          <cell r="Z50">
            <v>2242923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555000</v>
          </cell>
          <cell r="AF50">
            <v>0</v>
          </cell>
          <cell r="AG50">
            <v>555000</v>
          </cell>
          <cell r="AH50">
            <v>2797923</v>
          </cell>
          <cell r="AI50">
            <v>22429.23</v>
          </cell>
          <cell r="AJ50">
            <v>44858.46</v>
          </cell>
          <cell r="AK50">
            <v>22429.23</v>
          </cell>
          <cell r="AL50">
            <v>2708206.08</v>
          </cell>
          <cell r="AM50" t="str">
            <v>1070006907994</v>
          </cell>
        </row>
        <row r="51">
          <cell r="U51" t="str">
            <v>Firmansyah</v>
          </cell>
          <cell r="V51" t="str">
            <v>Awak 1</v>
          </cell>
          <cell r="W51">
            <v>15</v>
          </cell>
          <cell r="X51">
            <v>1842923</v>
          </cell>
          <cell r="Y51">
            <v>400000</v>
          </cell>
          <cell r="Z51">
            <v>2242923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555000</v>
          </cell>
          <cell r="AF51">
            <v>0</v>
          </cell>
          <cell r="AG51">
            <v>555000</v>
          </cell>
          <cell r="AH51">
            <v>2797923</v>
          </cell>
          <cell r="AI51">
            <v>22429.23</v>
          </cell>
          <cell r="AJ51">
            <v>44858.46</v>
          </cell>
          <cell r="AK51">
            <v>22429.23</v>
          </cell>
          <cell r="AL51">
            <v>2708206.08</v>
          </cell>
          <cell r="AM51">
            <v>1070006280624</v>
          </cell>
        </row>
        <row r="52">
          <cell r="U52" t="str">
            <v>Hamonangan Pasaribu</v>
          </cell>
          <cell r="V52" t="str">
            <v>Awak 1</v>
          </cell>
          <cell r="W52">
            <v>18</v>
          </cell>
          <cell r="X52">
            <v>1842923</v>
          </cell>
          <cell r="Y52">
            <v>400000</v>
          </cell>
          <cell r="Z52">
            <v>2242923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555000</v>
          </cell>
          <cell r="AF52">
            <v>0</v>
          </cell>
          <cell r="AG52">
            <v>555000</v>
          </cell>
          <cell r="AH52">
            <v>2797923</v>
          </cell>
          <cell r="AI52">
            <v>22429.23</v>
          </cell>
          <cell r="AJ52">
            <v>44858.46</v>
          </cell>
          <cell r="AK52">
            <v>22429.23</v>
          </cell>
          <cell r="AL52">
            <v>2708206.08</v>
          </cell>
          <cell r="AM52">
            <v>1070004817237</v>
          </cell>
        </row>
        <row r="53">
          <cell r="U53" t="str">
            <v>Hendri Masyudi</v>
          </cell>
          <cell r="V53" t="str">
            <v>Awak 1</v>
          </cell>
          <cell r="W53">
            <v>26</v>
          </cell>
          <cell r="X53">
            <v>1842923</v>
          </cell>
          <cell r="Y53">
            <v>400000</v>
          </cell>
          <cell r="Z53">
            <v>2242923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555000</v>
          </cell>
          <cell r="AF53">
            <v>0</v>
          </cell>
          <cell r="AG53">
            <v>555000</v>
          </cell>
          <cell r="AH53">
            <v>2797923</v>
          </cell>
          <cell r="AI53">
            <v>22429.23</v>
          </cell>
          <cell r="AJ53">
            <v>44858.46</v>
          </cell>
          <cell r="AK53">
            <v>22429.23</v>
          </cell>
          <cell r="AL53">
            <v>2708206.08</v>
          </cell>
          <cell r="AM53" t="str">
            <v>1070006451191</v>
          </cell>
        </row>
        <row r="54">
          <cell r="U54" t="str">
            <v>Hendri Parera Marbun</v>
          </cell>
          <cell r="V54" t="str">
            <v>Awak 1</v>
          </cell>
          <cell r="W54">
            <v>12</v>
          </cell>
          <cell r="X54">
            <v>1842923</v>
          </cell>
          <cell r="Y54">
            <v>400000</v>
          </cell>
          <cell r="Z54">
            <v>2242923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555000</v>
          </cell>
          <cell r="AF54">
            <v>0</v>
          </cell>
          <cell r="AG54">
            <v>555000</v>
          </cell>
          <cell r="AH54">
            <v>2797923</v>
          </cell>
          <cell r="AI54">
            <v>22429.23</v>
          </cell>
          <cell r="AJ54">
            <v>44858.46</v>
          </cell>
          <cell r="AK54">
            <v>22429.23</v>
          </cell>
          <cell r="AL54">
            <v>2708206.08</v>
          </cell>
          <cell r="AM54" t="str">
            <v>1070004997112</v>
          </cell>
        </row>
        <row r="55">
          <cell r="U55" t="str">
            <v>Henry Hutagalung</v>
          </cell>
          <cell r="V55" t="str">
            <v>Awak 1</v>
          </cell>
          <cell r="W55">
            <v>27</v>
          </cell>
          <cell r="X55">
            <v>1842923</v>
          </cell>
          <cell r="Y55">
            <v>400000</v>
          </cell>
          <cell r="Z55">
            <v>2242923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555000</v>
          </cell>
          <cell r="AF55">
            <v>0</v>
          </cell>
          <cell r="AG55">
            <v>555000</v>
          </cell>
          <cell r="AH55">
            <v>2797923</v>
          </cell>
          <cell r="AI55">
            <v>22429.23</v>
          </cell>
          <cell r="AJ55">
            <v>44858.46</v>
          </cell>
          <cell r="AK55">
            <v>22429.23</v>
          </cell>
          <cell r="AL55">
            <v>2708206.08</v>
          </cell>
          <cell r="AM55" t="str">
            <v>1070006878500</v>
          </cell>
        </row>
        <row r="56">
          <cell r="U56" t="str">
            <v>Imranuddin Siregar</v>
          </cell>
          <cell r="V56" t="str">
            <v>Awak 1</v>
          </cell>
          <cell r="W56">
            <v>24</v>
          </cell>
          <cell r="X56">
            <v>1842923</v>
          </cell>
          <cell r="Y56">
            <v>400000</v>
          </cell>
          <cell r="Z56">
            <v>2242923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555000</v>
          </cell>
          <cell r="AF56">
            <v>0</v>
          </cell>
          <cell r="AG56">
            <v>555000</v>
          </cell>
          <cell r="AH56">
            <v>2797923</v>
          </cell>
          <cell r="AI56">
            <v>22429.23</v>
          </cell>
          <cell r="AJ56">
            <v>44858.46</v>
          </cell>
          <cell r="AK56">
            <v>22429.23</v>
          </cell>
          <cell r="AL56">
            <v>2708206.08</v>
          </cell>
          <cell r="AM56">
            <v>1070004816072</v>
          </cell>
        </row>
        <row r="57">
          <cell r="U57" t="str">
            <v>Jekson Sitorus</v>
          </cell>
          <cell r="V57" t="str">
            <v>Awak 1</v>
          </cell>
          <cell r="W57">
            <v>18</v>
          </cell>
          <cell r="X57">
            <v>1842923</v>
          </cell>
          <cell r="Y57">
            <v>400000</v>
          </cell>
          <cell r="Z57">
            <v>2242923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555000</v>
          </cell>
          <cell r="AF57">
            <v>0</v>
          </cell>
          <cell r="AG57">
            <v>555000</v>
          </cell>
          <cell r="AH57">
            <v>2797923</v>
          </cell>
          <cell r="AI57">
            <v>22429.23</v>
          </cell>
          <cell r="AJ57">
            <v>44858.46</v>
          </cell>
          <cell r="AK57">
            <v>22429.23</v>
          </cell>
          <cell r="AL57">
            <v>2708206.08</v>
          </cell>
          <cell r="AM57">
            <v>1070007162938</v>
          </cell>
        </row>
        <row r="58">
          <cell r="U58" t="str">
            <v>Khairul Kamal</v>
          </cell>
          <cell r="V58" t="str">
            <v>Awak 1</v>
          </cell>
          <cell r="W58">
            <v>13</v>
          </cell>
          <cell r="X58">
            <v>1842923</v>
          </cell>
          <cell r="Y58">
            <v>400000</v>
          </cell>
          <cell r="Z58">
            <v>2242923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555000</v>
          </cell>
          <cell r="AF58">
            <v>0</v>
          </cell>
          <cell r="AG58">
            <v>555000</v>
          </cell>
          <cell r="AH58">
            <v>2797923</v>
          </cell>
          <cell r="AI58">
            <v>22429.23</v>
          </cell>
          <cell r="AJ58">
            <v>44858.46</v>
          </cell>
          <cell r="AK58">
            <v>22429.23</v>
          </cell>
          <cell r="AL58">
            <v>2708206.08</v>
          </cell>
          <cell r="AM58" t="str">
            <v>1070006270781</v>
          </cell>
        </row>
        <row r="59">
          <cell r="U59" t="str">
            <v>Lambok Sinaga</v>
          </cell>
          <cell r="V59" t="str">
            <v>Awak 1</v>
          </cell>
          <cell r="W59">
            <v>17</v>
          </cell>
          <cell r="X59">
            <v>1842923</v>
          </cell>
          <cell r="Y59">
            <v>400000</v>
          </cell>
          <cell r="Z59">
            <v>2242923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555000</v>
          </cell>
          <cell r="AF59">
            <v>0</v>
          </cell>
          <cell r="AG59">
            <v>555000</v>
          </cell>
          <cell r="AH59">
            <v>2797923</v>
          </cell>
          <cell r="AI59">
            <v>22429.23</v>
          </cell>
          <cell r="AJ59">
            <v>44858.46</v>
          </cell>
          <cell r="AK59">
            <v>22429.23</v>
          </cell>
          <cell r="AL59">
            <v>2708206.08</v>
          </cell>
          <cell r="AM59">
            <v>1070005054855</v>
          </cell>
        </row>
        <row r="60">
          <cell r="U60" t="str">
            <v>Lides Sinaga</v>
          </cell>
          <cell r="V60" t="str">
            <v>Awak 1</v>
          </cell>
          <cell r="W60">
            <v>28</v>
          </cell>
          <cell r="X60">
            <v>1842923</v>
          </cell>
          <cell r="Y60">
            <v>400000</v>
          </cell>
          <cell r="Z60">
            <v>2242923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555000</v>
          </cell>
          <cell r="AF60">
            <v>0</v>
          </cell>
          <cell r="AG60">
            <v>555000</v>
          </cell>
          <cell r="AH60">
            <v>2797923</v>
          </cell>
          <cell r="AI60">
            <v>22429.23</v>
          </cell>
          <cell r="AJ60">
            <v>44858.46</v>
          </cell>
          <cell r="AK60">
            <v>22429.23</v>
          </cell>
          <cell r="AL60">
            <v>2708206.08</v>
          </cell>
          <cell r="AM60" t="str">
            <v>1070004816379</v>
          </cell>
        </row>
        <row r="61">
          <cell r="U61" t="str">
            <v>Lister Leo Gurning</v>
          </cell>
          <cell r="V61" t="str">
            <v>Awak 1</v>
          </cell>
          <cell r="W61">
            <v>23</v>
          </cell>
          <cell r="X61">
            <v>1842923</v>
          </cell>
          <cell r="Y61">
            <v>400000</v>
          </cell>
          <cell r="Z61">
            <v>2242923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555000</v>
          </cell>
          <cell r="AF61">
            <v>0</v>
          </cell>
          <cell r="AG61">
            <v>555000</v>
          </cell>
          <cell r="AH61">
            <v>2797923</v>
          </cell>
          <cell r="AI61">
            <v>22429.23</v>
          </cell>
          <cell r="AJ61">
            <v>44858.46</v>
          </cell>
          <cell r="AK61">
            <v>22429.23</v>
          </cell>
          <cell r="AL61">
            <v>2708206.08</v>
          </cell>
          <cell r="AM61">
            <v>1070005354438</v>
          </cell>
        </row>
        <row r="62">
          <cell r="U62" t="str">
            <v>Lukman Hakim Nasution</v>
          </cell>
          <cell r="V62" t="str">
            <v>Awak 1</v>
          </cell>
          <cell r="W62">
            <v>28</v>
          </cell>
          <cell r="X62">
            <v>1842923</v>
          </cell>
          <cell r="Y62">
            <v>400000</v>
          </cell>
          <cell r="Z62">
            <v>2242923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555000</v>
          </cell>
          <cell r="AF62">
            <v>0</v>
          </cell>
          <cell r="AG62">
            <v>555000</v>
          </cell>
          <cell r="AH62">
            <v>2797923</v>
          </cell>
          <cell r="AI62">
            <v>22429.23</v>
          </cell>
          <cell r="AJ62">
            <v>44858.46</v>
          </cell>
          <cell r="AK62">
            <v>22429.23</v>
          </cell>
          <cell r="AL62">
            <v>2708206.08</v>
          </cell>
          <cell r="AM62">
            <v>1070004821486</v>
          </cell>
        </row>
        <row r="63">
          <cell r="U63" t="str">
            <v>Marudut Hutagalung</v>
          </cell>
          <cell r="V63" t="str">
            <v>Awak 1</v>
          </cell>
          <cell r="W63">
            <v>10</v>
          </cell>
          <cell r="X63">
            <v>1842923</v>
          </cell>
          <cell r="Y63">
            <v>400000</v>
          </cell>
          <cell r="Z63">
            <v>2242923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555000</v>
          </cell>
          <cell r="AF63">
            <v>0</v>
          </cell>
          <cell r="AG63">
            <v>555000</v>
          </cell>
          <cell r="AH63">
            <v>2797923</v>
          </cell>
          <cell r="AI63">
            <v>22429.23</v>
          </cell>
          <cell r="AJ63">
            <v>44858.46</v>
          </cell>
          <cell r="AK63">
            <v>22429.23</v>
          </cell>
          <cell r="AL63">
            <v>2708206.08</v>
          </cell>
          <cell r="AM63" t="str">
            <v>1070006092722</v>
          </cell>
        </row>
        <row r="64">
          <cell r="U64" t="str">
            <v>Maruli Pardomuan Sibuea</v>
          </cell>
          <cell r="V64" t="str">
            <v>Awak 1</v>
          </cell>
          <cell r="W64">
            <v>25</v>
          </cell>
          <cell r="X64">
            <v>1842923</v>
          </cell>
          <cell r="Y64">
            <v>400000</v>
          </cell>
          <cell r="Z64">
            <v>2242923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555000</v>
          </cell>
          <cell r="AF64">
            <v>0</v>
          </cell>
          <cell r="AG64">
            <v>555000</v>
          </cell>
          <cell r="AH64">
            <v>2797923</v>
          </cell>
          <cell r="AI64">
            <v>22429.23</v>
          </cell>
          <cell r="AJ64">
            <v>44858.46</v>
          </cell>
          <cell r="AK64">
            <v>22429.23</v>
          </cell>
          <cell r="AL64">
            <v>2708206.08</v>
          </cell>
          <cell r="AM64">
            <v>1070005777489</v>
          </cell>
        </row>
        <row r="65">
          <cell r="U65" t="str">
            <v>Naptali Aser Panjaitan</v>
          </cell>
          <cell r="V65" t="str">
            <v>Awak 1</v>
          </cell>
          <cell r="W65">
            <v>10</v>
          </cell>
          <cell r="X65">
            <v>1842923</v>
          </cell>
          <cell r="Y65">
            <v>400000</v>
          </cell>
          <cell r="Z65">
            <v>2242923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555000</v>
          </cell>
          <cell r="AF65">
            <v>0</v>
          </cell>
          <cell r="AG65">
            <v>555000</v>
          </cell>
          <cell r="AH65">
            <v>2797923</v>
          </cell>
          <cell r="AI65">
            <v>22429.23</v>
          </cell>
          <cell r="AJ65">
            <v>44858.46</v>
          </cell>
          <cell r="AK65">
            <v>22429.23</v>
          </cell>
          <cell r="AL65">
            <v>2708206.08</v>
          </cell>
          <cell r="AM65">
            <v>1070006650461</v>
          </cell>
        </row>
        <row r="66">
          <cell r="U66" t="str">
            <v>Pandapotan Marulitua Gultom</v>
          </cell>
          <cell r="V66" t="str">
            <v>Awak 1</v>
          </cell>
          <cell r="W66">
            <v>24</v>
          </cell>
          <cell r="X66">
            <v>1842923</v>
          </cell>
          <cell r="Y66">
            <v>400000</v>
          </cell>
          <cell r="Z66">
            <v>2242923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555000</v>
          </cell>
          <cell r="AF66">
            <v>0</v>
          </cell>
          <cell r="AG66">
            <v>555000</v>
          </cell>
          <cell r="AH66">
            <v>2797923</v>
          </cell>
          <cell r="AI66">
            <v>22429.23</v>
          </cell>
          <cell r="AJ66">
            <v>44858.46</v>
          </cell>
          <cell r="AK66">
            <v>22429.23</v>
          </cell>
          <cell r="AL66">
            <v>2708206.08</v>
          </cell>
          <cell r="AM66">
            <v>1070004699569</v>
          </cell>
        </row>
        <row r="67">
          <cell r="U67" t="str">
            <v>Parlaungan Purba</v>
          </cell>
          <cell r="V67" t="str">
            <v>Awak 1</v>
          </cell>
          <cell r="W67">
            <v>21</v>
          </cell>
          <cell r="X67">
            <v>1842923</v>
          </cell>
          <cell r="Y67">
            <v>400000</v>
          </cell>
          <cell r="Z67">
            <v>2242923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555000</v>
          </cell>
          <cell r="AF67">
            <v>0</v>
          </cell>
          <cell r="AG67">
            <v>555000</v>
          </cell>
          <cell r="AH67">
            <v>2797923</v>
          </cell>
          <cell r="AI67">
            <v>22429.23</v>
          </cell>
          <cell r="AJ67">
            <v>44858.46</v>
          </cell>
          <cell r="AK67">
            <v>22429.23</v>
          </cell>
          <cell r="AL67">
            <v>2708206.08</v>
          </cell>
          <cell r="AM67" t="str">
            <v>1070006102356</v>
          </cell>
        </row>
        <row r="68">
          <cell r="U68" t="str">
            <v>Paulus Tarapul Siahaan</v>
          </cell>
          <cell r="V68" t="str">
            <v>Awak 1</v>
          </cell>
          <cell r="W68">
            <v>22</v>
          </cell>
          <cell r="X68">
            <v>1842923</v>
          </cell>
          <cell r="Y68">
            <v>400000</v>
          </cell>
          <cell r="Z68">
            <v>2242923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555000</v>
          </cell>
          <cell r="AF68">
            <v>0</v>
          </cell>
          <cell r="AG68">
            <v>555000</v>
          </cell>
          <cell r="AH68">
            <v>2797923</v>
          </cell>
          <cell r="AI68">
            <v>22429.23</v>
          </cell>
          <cell r="AJ68">
            <v>44858.46</v>
          </cell>
          <cell r="AK68">
            <v>22429.23</v>
          </cell>
          <cell r="AL68">
            <v>2708206.08</v>
          </cell>
          <cell r="AM68">
            <v>1070004828499</v>
          </cell>
        </row>
        <row r="69">
          <cell r="U69" t="str">
            <v>Posman Marpaung</v>
          </cell>
          <cell r="V69" t="str">
            <v>Awak 1</v>
          </cell>
          <cell r="W69">
            <v>25</v>
          </cell>
          <cell r="X69">
            <v>1842923</v>
          </cell>
          <cell r="Y69">
            <v>400000</v>
          </cell>
          <cell r="Z69">
            <v>2242923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555000</v>
          </cell>
          <cell r="AF69">
            <v>0</v>
          </cell>
          <cell r="AG69">
            <v>555000</v>
          </cell>
          <cell r="AH69">
            <v>2797923</v>
          </cell>
          <cell r="AI69">
            <v>22429.23</v>
          </cell>
          <cell r="AJ69">
            <v>44858.46</v>
          </cell>
          <cell r="AK69">
            <v>22429.23</v>
          </cell>
          <cell r="AL69">
            <v>2708206.08</v>
          </cell>
          <cell r="AM69">
            <v>1070005273513</v>
          </cell>
        </row>
        <row r="70">
          <cell r="U70" t="str">
            <v>Rahmat Alpian Pasaribu</v>
          </cell>
          <cell r="V70" t="str">
            <v>Awak 1</v>
          </cell>
          <cell r="W70">
            <v>19</v>
          </cell>
          <cell r="X70">
            <v>1842923</v>
          </cell>
          <cell r="Y70">
            <v>400000</v>
          </cell>
          <cell r="Z70">
            <v>2242923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555000</v>
          </cell>
          <cell r="AF70">
            <v>0</v>
          </cell>
          <cell r="AG70">
            <v>555000</v>
          </cell>
          <cell r="AH70">
            <v>2797923</v>
          </cell>
          <cell r="AI70">
            <v>22429.23</v>
          </cell>
          <cell r="AJ70">
            <v>44858.46</v>
          </cell>
          <cell r="AK70">
            <v>22429.23</v>
          </cell>
          <cell r="AL70">
            <v>2708206.08</v>
          </cell>
          <cell r="AM70" t="str">
            <v>1070006553038</v>
          </cell>
        </row>
        <row r="71">
          <cell r="U71" t="str">
            <v>Rahmat Syahim Lubis</v>
          </cell>
          <cell r="V71" t="str">
            <v>Awak 1</v>
          </cell>
          <cell r="W71">
            <v>26</v>
          </cell>
          <cell r="X71">
            <v>1842923</v>
          </cell>
          <cell r="Y71">
            <v>400000</v>
          </cell>
          <cell r="Z71">
            <v>2242923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555000</v>
          </cell>
          <cell r="AF71">
            <v>0</v>
          </cell>
          <cell r="AG71">
            <v>555000</v>
          </cell>
          <cell r="AH71">
            <v>2797923</v>
          </cell>
          <cell r="AI71">
            <v>22429.23</v>
          </cell>
          <cell r="AJ71">
            <v>44858.46</v>
          </cell>
          <cell r="AK71">
            <v>22429.23</v>
          </cell>
          <cell r="AL71">
            <v>2708206.08</v>
          </cell>
          <cell r="AM71">
            <v>1070006288759</v>
          </cell>
        </row>
        <row r="72">
          <cell r="U72" t="str">
            <v>Ramli Sihombing</v>
          </cell>
          <cell r="V72" t="str">
            <v>Awak 1</v>
          </cell>
          <cell r="W72">
            <v>26</v>
          </cell>
          <cell r="X72">
            <v>1842923</v>
          </cell>
          <cell r="Y72">
            <v>400000</v>
          </cell>
          <cell r="Z72">
            <v>2242923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555000</v>
          </cell>
          <cell r="AF72">
            <v>0</v>
          </cell>
          <cell r="AG72">
            <v>555000</v>
          </cell>
          <cell r="AH72">
            <v>2797923</v>
          </cell>
          <cell r="AI72">
            <v>22429.23</v>
          </cell>
          <cell r="AJ72">
            <v>44858.46</v>
          </cell>
          <cell r="AK72">
            <v>22429.23</v>
          </cell>
          <cell r="AL72">
            <v>2708206.08</v>
          </cell>
          <cell r="AM72" t="str">
            <v>1070006999454</v>
          </cell>
        </row>
        <row r="73">
          <cell r="U73" t="str">
            <v>Ramses Silalahi</v>
          </cell>
          <cell r="V73" t="str">
            <v>Awak 1</v>
          </cell>
          <cell r="W73">
            <v>13</v>
          </cell>
          <cell r="X73">
            <v>1842923</v>
          </cell>
          <cell r="Y73">
            <v>400000</v>
          </cell>
          <cell r="Z73">
            <v>2242923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555000</v>
          </cell>
          <cell r="AF73">
            <v>0</v>
          </cell>
          <cell r="AG73">
            <v>555000</v>
          </cell>
          <cell r="AH73">
            <v>2797923</v>
          </cell>
          <cell r="AI73">
            <v>22429.23</v>
          </cell>
          <cell r="AJ73">
            <v>44858.46</v>
          </cell>
          <cell r="AK73">
            <v>22429.23</v>
          </cell>
          <cell r="AL73">
            <v>2708206.08</v>
          </cell>
          <cell r="AM73" t="str">
            <v>1070006100269</v>
          </cell>
        </row>
        <row r="74">
          <cell r="U74" t="str">
            <v>Rindu Hutasoit</v>
          </cell>
          <cell r="V74" t="str">
            <v>Awak 1</v>
          </cell>
          <cell r="W74">
            <v>30</v>
          </cell>
          <cell r="X74">
            <v>1842923</v>
          </cell>
          <cell r="Y74">
            <v>400000</v>
          </cell>
          <cell r="Z74">
            <v>2242923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555000</v>
          </cell>
          <cell r="AF74">
            <v>0</v>
          </cell>
          <cell r="AG74">
            <v>555000</v>
          </cell>
          <cell r="AH74">
            <v>2797923</v>
          </cell>
          <cell r="AI74">
            <v>22429.23</v>
          </cell>
          <cell r="AJ74">
            <v>44858.46</v>
          </cell>
          <cell r="AK74">
            <v>22429.23</v>
          </cell>
          <cell r="AL74">
            <v>2708206.08</v>
          </cell>
          <cell r="AM74">
            <v>1070006299889</v>
          </cell>
        </row>
        <row r="75">
          <cell r="U75" t="str">
            <v>Rudi</v>
          </cell>
          <cell r="V75" t="str">
            <v>Awak 1</v>
          </cell>
          <cell r="W75">
            <v>24</v>
          </cell>
          <cell r="X75">
            <v>1842923</v>
          </cell>
          <cell r="Y75">
            <v>400000</v>
          </cell>
          <cell r="Z75">
            <v>2242923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555000</v>
          </cell>
          <cell r="AF75">
            <v>0</v>
          </cell>
          <cell r="AG75">
            <v>555000</v>
          </cell>
          <cell r="AH75">
            <v>2797923</v>
          </cell>
          <cell r="AI75">
            <v>22429.23</v>
          </cell>
          <cell r="AJ75">
            <v>44858.46</v>
          </cell>
          <cell r="AK75">
            <v>22429.23</v>
          </cell>
          <cell r="AL75">
            <v>2708206.08</v>
          </cell>
          <cell r="AM75" t="str">
            <v>1070004816924</v>
          </cell>
        </row>
        <row r="76">
          <cell r="U76" t="str">
            <v>Sahat Hasoloan Hutasoit</v>
          </cell>
          <cell r="V76" t="str">
            <v>Awak 1</v>
          </cell>
          <cell r="W76">
            <v>15</v>
          </cell>
          <cell r="X76">
            <v>1842923</v>
          </cell>
          <cell r="Y76">
            <v>400000</v>
          </cell>
          <cell r="Z76">
            <v>2242923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555000</v>
          </cell>
          <cell r="AF76">
            <v>0</v>
          </cell>
          <cell r="AG76">
            <v>555000</v>
          </cell>
          <cell r="AH76">
            <v>2797923</v>
          </cell>
          <cell r="AI76">
            <v>22429.23</v>
          </cell>
          <cell r="AJ76">
            <v>44858.46</v>
          </cell>
          <cell r="AK76">
            <v>22429.23</v>
          </cell>
          <cell r="AL76">
            <v>2708206.08</v>
          </cell>
          <cell r="AM76">
            <v>1070005214590</v>
          </cell>
        </row>
        <row r="77">
          <cell r="U77" t="str">
            <v>Sahat Parlindungan Marbun</v>
          </cell>
          <cell r="V77" t="str">
            <v>Awak 1</v>
          </cell>
          <cell r="W77">
            <v>19</v>
          </cell>
          <cell r="X77">
            <v>1842923</v>
          </cell>
          <cell r="Y77">
            <v>400000</v>
          </cell>
          <cell r="Z77">
            <v>2242923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555000</v>
          </cell>
          <cell r="AF77">
            <v>0</v>
          </cell>
          <cell r="AG77">
            <v>555000</v>
          </cell>
          <cell r="AH77">
            <v>2797923</v>
          </cell>
          <cell r="AI77">
            <v>22429.23</v>
          </cell>
          <cell r="AJ77">
            <v>44858.46</v>
          </cell>
          <cell r="AK77">
            <v>22429.23</v>
          </cell>
          <cell r="AL77">
            <v>2708206.08</v>
          </cell>
          <cell r="AM77">
            <v>1070004816668</v>
          </cell>
        </row>
        <row r="78">
          <cell r="U78" t="str">
            <v>Tagor Nico Hutagalung</v>
          </cell>
          <cell r="V78" t="str">
            <v>Awak 1</v>
          </cell>
          <cell r="W78">
            <v>22</v>
          </cell>
          <cell r="X78">
            <v>1842923</v>
          </cell>
          <cell r="Y78">
            <v>400000</v>
          </cell>
          <cell r="Z78">
            <v>2242923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555000</v>
          </cell>
          <cell r="AF78">
            <v>0</v>
          </cell>
          <cell r="AG78">
            <v>555000</v>
          </cell>
          <cell r="AH78">
            <v>2797923</v>
          </cell>
          <cell r="AI78">
            <v>22429.23</v>
          </cell>
          <cell r="AJ78">
            <v>44858.46</v>
          </cell>
          <cell r="AK78">
            <v>22429.23</v>
          </cell>
          <cell r="AL78">
            <v>2708206.08</v>
          </cell>
          <cell r="AM78" t="str">
            <v>9000007638159</v>
          </cell>
        </row>
        <row r="79">
          <cell r="U79" t="str">
            <v>Tingkos Simanungkalit</v>
          </cell>
          <cell r="V79" t="str">
            <v>Awak 1</v>
          </cell>
          <cell r="W79">
            <v>18</v>
          </cell>
          <cell r="X79">
            <v>1842923</v>
          </cell>
          <cell r="Y79">
            <v>400000</v>
          </cell>
          <cell r="Z79">
            <v>2242923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555000</v>
          </cell>
          <cell r="AF79">
            <v>0</v>
          </cell>
          <cell r="AG79">
            <v>555000</v>
          </cell>
          <cell r="AH79">
            <v>2797923</v>
          </cell>
          <cell r="AI79">
            <v>22429.23</v>
          </cell>
          <cell r="AJ79">
            <v>44858.46</v>
          </cell>
          <cell r="AK79">
            <v>22429.23</v>
          </cell>
          <cell r="AL79">
            <v>2708206.08</v>
          </cell>
          <cell r="AM79">
            <v>1070004816403</v>
          </cell>
        </row>
        <row r="80">
          <cell r="U80" t="str">
            <v>Togi Gultom</v>
          </cell>
          <cell r="V80" t="str">
            <v>Awak 1</v>
          </cell>
          <cell r="W80">
            <v>17</v>
          </cell>
          <cell r="X80">
            <v>1842923</v>
          </cell>
          <cell r="Y80">
            <v>400000</v>
          </cell>
          <cell r="Z80">
            <v>2242923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555000</v>
          </cell>
          <cell r="AF80">
            <v>0</v>
          </cell>
          <cell r="AG80">
            <v>555000</v>
          </cell>
          <cell r="AH80">
            <v>2797923</v>
          </cell>
          <cell r="AI80">
            <v>22429.23</v>
          </cell>
          <cell r="AJ80">
            <v>44858.46</v>
          </cell>
          <cell r="AK80">
            <v>22429.23</v>
          </cell>
          <cell r="AL80">
            <v>2708206.08</v>
          </cell>
          <cell r="AM80">
            <v>1070004817377</v>
          </cell>
        </row>
        <row r="81">
          <cell r="U81" t="str">
            <v>Toni Kasmiri Simanjuntak</v>
          </cell>
          <cell r="V81" t="str">
            <v>Awak 1</v>
          </cell>
          <cell r="W81">
            <v>26</v>
          </cell>
          <cell r="X81">
            <v>1842923</v>
          </cell>
          <cell r="Y81">
            <v>400000</v>
          </cell>
          <cell r="Z81">
            <v>2242923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555000</v>
          </cell>
          <cell r="AF81">
            <v>0</v>
          </cell>
          <cell r="AG81">
            <v>555000</v>
          </cell>
          <cell r="AH81">
            <v>2797923</v>
          </cell>
          <cell r="AI81">
            <v>22429.23</v>
          </cell>
          <cell r="AJ81">
            <v>44858.46</v>
          </cell>
          <cell r="AK81">
            <v>22429.23</v>
          </cell>
          <cell r="AL81">
            <v>2708206.08</v>
          </cell>
          <cell r="AM81">
            <v>1070006659371</v>
          </cell>
        </row>
        <row r="82">
          <cell r="U82" t="str">
            <v>Tulus Robert Siahaan</v>
          </cell>
          <cell r="V82" t="str">
            <v>Awak 1</v>
          </cell>
          <cell r="W82">
            <v>26</v>
          </cell>
          <cell r="X82">
            <v>1842923</v>
          </cell>
          <cell r="Y82">
            <v>400000</v>
          </cell>
          <cell r="Z82">
            <v>2242923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555000</v>
          </cell>
          <cell r="AF82">
            <v>0</v>
          </cell>
          <cell r="AG82">
            <v>555000</v>
          </cell>
          <cell r="AH82">
            <v>2797923</v>
          </cell>
          <cell r="AI82">
            <v>22429.23</v>
          </cell>
          <cell r="AJ82">
            <v>44858.46</v>
          </cell>
          <cell r="AK82">
            <v>22429.23</v>
          </cell>
          <cell r="AL82">
            <v>2708206.08</v>
          </cell>
          <cell r="AM82">
            <v>1070006448817</v>
          </cell>
        </row>
        <row r="83">
          <cell r="U83" t="str">
            <v>Tumpal Sirait</v>
          </cell>
          <cell r="V83" t="str">
            <v>Awak 1</v>
          </cell>
          <cell r="W83">
            <v>17</v>
          </cell>
          <cell r="X83">
            <v>1842923</v>
          </cell>
          <cell r="Y83">
            <v>400000</v>
          </cell>
          <cell r="Z83">
            <v>2242923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555000</v>
          </cell>
          <cell r="AF83">
            <v>0</v>
          </cell>
          <cell r="AG83">
            <v>555000</v>
          </cell>
          <cell r="AH83">
            <v>2797923</v>
          </cell>
          <cell r="AI83">
            <v>22429.23</v>
          </cell>
          <cell r="AJ83">
            <v>44858.46</v>
          </cell>
          <cell r="AK83">
            <v>22429.23</v>
          </cell>
          <cell r="AL83">
            <v>2708206.08</v>
          </cell>
          <cell r="AM83" t="str">
            <v>1070004036994</v>
          </cell>
        </row>
        <row r="84">
          <cell r="U84" t="str">
            <v>Umar Gozali Daulay</v>
          </cell>
          <cell r="V84" t="str">
            <v>Awak 1</v>
          </cell>
          <cell r="W84">
            <v>15</v>
          </cell>
          <cell r="X84">
            <v>1842923</v>
          </cell>
          <cell r="Y84">
            <v>400000</v>
          </cell>
          <cell r="Z84">
            <v>2242923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555000</v>
          </cell>
          <cell r="AF84">
            <v>0</v>
          </cell>
          <cell r="AG84">
            <v>555000</v>
          </cell>
          <cell r="AH84">
            <v>2797923</v>
          </cell>
          <cell r="AI84">
            <v>22429.23</v>
          </cell>
          <cell r="AJ84">
            <v>44858.46</v>
          </cell>
          <cell r="AK84">
            <v>22429.23</v>
          </cell>
          <cell r="AL84">
            <v>2708206.08</v>
          </cell>
          <cell r="AM84">
            <v>1070005304292</v>
          </cell>
        </row>
        <row r="91">
          <cell r="U91" t="str">
            <v>Aryanto Hutabarat</v>
          </cell>
          <cell r="V91" t="str">
            <v>Awak 2</v>
          </cell>
          <cell r="W91">
            <v>27</v>
          </cell>
          <cell r="X91">
            <v>1847595</v>
          </cell>
          <cell r="Y91">
            <v>330000</v>
          </cell>
          <cell r="Z91">
            <v>2177595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514000</v>
          </cell>
          <cell r="AF91">
            <v>0</v>
          </cell>
          <cell r="AG91">
            <v>514000</v>
          </cell>
          <cell r="AH91">
            <v>2691595</v>
          </cell>
          <cell r="AI91">
            <v>21775.95</v>
          </cell>
          <cell r="AJ91">
            <v>43551.9</v>
          </cell>
          <cell r="AK91">
            <v>21775.95</v>
          </cell>
          <cell r="AL91">
            <v>2604491.1999999997</v>
          </cell>
          <cell r="AM91" t="str">
            <v>1070007073911</v>
          </cell>
        </row>
        <row r="92">
          <cell r="U92" t="str">
            <v>Damri Hutagalung</v>
          </cell>
          <cell r="V92" t="str">
            <v>Awak 2</v>
          </cell>
          <cell r="W92">
            <v>22</v>
          </cell>
          <cell r="X92">
            <v>1847595</v>
          </cell>
          <cell r="Y92">
            <v>330000</v>
          </cell>
          <cell r="Z92">
            <v>2177595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514000</v>
          </cell>
          <cell r="AF92">
            <v>0</v>
          </cell>
          <cell r="AG92">
            <v>514000</v>
          </cell>
          <cell r="AH92">
            <v>2691595</v>
          </cell>
          <cell r="AI92">
            <v>21775.95</v>
          </cell>
          <cell r="AJ92">
            <v>43551.9</v>
          </cell>
          <cell r="AK92">
            <v>21775.95</v>
          </cell>
          <cell r="AL92">
            <v>2604491.1999999997</v>
          </cell>
          <cell r="AM92" t="str">
            <v>1070007069224</v>
          </cell>
        </row>
        <row r="93">
          <cell r="U93" t="str">
            <v>Dordoasi Hutagalung</v>
          </cell>
          <cell r="V93" t="str">
            <v>Awak 2</v>
          </cell>
          <cell r="W93">
            <v>26</v>
          </cell>
          <cell r="X93">
            <v>1847595</v>
          </cell>
          <cell r="Y93">
            <v>330000</v>
          </cell>
          <cell r="Z93">
            <v>2177595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514000</v>
          </cell>
          <cell r="AF93">
            <v>0</v>
          </cell>
          <cell r="AG93">
            <v>514000</v>
          </cell>
          <cell r="AH93">
            <v>2691595</v>
          </cell>
          <cell r="AI93">
            <v>21775.95</v>
          </cell>
          <cell r="AJ93">
            <v>43551.9</v>
          </cell>
          <cell r="AK93">
            <v>21775.95</v>
          </cell>
          <cell r="AL93">
            <v>2604491.1999999997</v>
          </cell>
          <cell r="AM93" t="str">
            <v>1070006900767</v>
          </cell>
        </row>
        <row r="94">
          <cell r="U94" t="str">
            <v>Franky Chandra</v>
          </cell>
          <cell r="V94" t="str">
            <v>Awak 2</v>
          </cell>
          <cell r="W94">
            <v>25</v>
          </cell>
          <cell r="X94">
            <v>1847595</v>
          </cell>
          <cell r="Y94">
            <v>330000</v>
          </cell>
          <cell r="Z94">
            <v>2177595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514000</v>
          </cell>
          <cell r="AF94">
            <v>0</v>
          </cell>
          <cell r="AG94">
            <v>514000</v>
          </cell>
          <cell r="AH94">
            <v>2691595</v>
          </cell>
          <cell r="AI94">
            <v>21775.95</v>
          </cell>
          <cell r="AJ94">
            <v>43551.9</v>
          </cell>
          <cell r="AK94">
            <v>21775.95</v>
          </cell>
          <cell r="AL94">
            <v>2604491.1999999997</v>
          </cell>
          <cell r="AM94" t="str">
            <v>1070007069547</v>
          </cell>
        </row>
        <row r="95">
          <cell r="U95" t="str">
            <v>Hiras Sibuea</v>
          </cell>
          <cell r="V95" t="str">
            <v>Awak 2</v>
          </cell>
          <cell r="W95">
            <v>18</v>
          </cell>
          <cell r="X95">
            <v>1847595</v>
          </cell>
          <cell r="Y95">
            <v>330000</v>
          </cell>
          <cell r="Z95">
            <v>2177595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514000</v>
          </cell>
          <cell r="AF95">
            <v>0</v>
          </cell>
          <cell r="AG95">
            <v>514000</v>
          </cell>
          <cell r="AH95">
            <v>2691595</v>
          </cell>
          <cell r="AI95">
            <v>21775.95</v>
          </cell>
          <cell r="AJ95">
            <v>43551.9</v>
          </cell>
          <cell r="AK95">
            <v>21775.95</v>
          </cell>
          <cell r="AL95">
            <v>2604491.1999999997</v>
          </cell>
          <cell r="AM95">
            <v>1070004817260</v>
          </cell>
        </row>
        <row r="96">
          <cell r="U96" t="str">
            <v>Horas Pasaribu</v>
          </cell>
          <cell r="V96" t="str">
            <v>Awak 2</v>
          </cell>
          <cell r="W96">
            <v>20</v>
          </cell>
          <cell r="X96">
            <v>1847595</v>
          </cell>
          <cell r="Y96">
            <v>330000</v>
          </cell>
          <cell r="Z96">
            <v>2177595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514000</v>
          </cell>
          <cell r="AF96">
            <v>0</v>
          </cell>
          <cell r="AG96">
            <v>514000</v>
          </cell>
          <cell r="AH96">
            <v>2691595</v>
          </cell>
          <cell r="AI96">
            <v>21775.95</v>
          </cell>
          <cell r="AJ96">
            <v>43551.9</v>
          </cell>
          <cell r="AK96">
            <v>21775.95</v>
          </cell>
          <cell r="AL96">
            <v>2604491.1999999997</v>
          </cell>
          <cell r="AM96" t="str">
            <v>1070005194354</v>
          </cell>
        </row>
        <row r="97">
          <cell r="U97" t="str">
            <v>Huntal Hutabalian</v>
          </cell>
          <cell r="V97" t="str">
            <v>Awak 2</v>
          </cell>
          <cell r="W97">
            <v>23</v>
          </cell>
          <cell r="X97">
            <v>1847595</v>
          </cell>
          <cell r="Y97">
            <v>330000</v>
          </cell>
          <cell r="Z97">
            <v>2177595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514000</v>
          </cell>
          <cell r="AF97">
            <v>0</v>
          </cell>
          <cell r="AG97">
            <v>514000</v>
          </cell>
          <cell r="AH97">
            <v>2691595</v>
          </cell>
          <cell r="AI97">
            <v>21775.95</v>
          </cell>
          <cell r="AJ97">
            <v>43551.9</v>
          </cell>
          <cell r="AK97">
            <v>21775.95</v>
          </cell>
          <cell r="AL97">
            <v>2604491.1999999997</v>
          </cell>
          <cell r="AM97">
            <v>1070006277679</v>
          </cell>
        </row>
        <row r="98">
          <cell r="U98" t="str">
            <v>Ihwan Warisan</v>
          </cell>
          <cell r="V98" t="str">
            <v>Awak 2</v>
          </cell>
          <cell r="W98">
            <v>21</v>
          </cell>
          <cell r="X98">
            <v>1847595</v>
          </cell>
          <cell r="Y98">
            <v>330000</v>
          </cell>
          <cell r="Z98">
            <v>2177595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514000</v>
          </cell>
          <cell r="AF98">
            <v>0</v>
          </cell>
          <cell r="AG98">
            <v>514000</v>
          </cell>
          <cell r="AH98">
            <v>2691595</v>
          </cell>
          <cell r="AI98">
            <v>21775.95</v>
          </cell>
          <cell r="AJ98">
            <v>43551.9</v>
          </cell>
          <cell r="AK98">
            <v>21775.95</v>
          </cell>
          <cell r="AL98">
            <v>2604491.1999999997</v>
          </cell>
          <cell r="AM98" t="str">
            <v>1070005786944</v>
          </cell>
        </row>
        <row r="99">
          <cell r="U99" t="str">
            <v>Irwan Hasibuan</v>
          </cell>
          <cell r="V99" t="str">
            <v>Awak 2</v>
          </cell>
          <cell r="W99">
            <v>27</v>
          </cell>
          <cell r="X99">
            <v>1847595</v>
          </cell>
          <cell r="Y99">
            <v>330000</v>
          </cell>
          <cell r="Z99">
            <v>2177595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514000</v>
          </cell>
          <cell r="AF99">
            <v>0</v>
          </cell>
          <cell r="AG99">
            <v>514000</v>
          </cell>
          <cell r="AH99">
            <v>2691595</v>
          </cell>
          <cell r="AI99">
            <v>21775.95</v>
          </cell>
          <cell r="AJ99">
            <v>43551.9</v>
          </cell>
          <cell r="AK99">
            <v>21775.95</v>
          </cell>
          <cell r="AL99">
            <v>2604491.1999999997</v>
          </cell>
          <cell r="AM99" t="str">
            <v>1070007069562</v>
          </cell>
        </row>
        <row r="100">
          <cell r="U100" t="str">
            <v>Jaya Putra Silaban</v>
          </cell>
          <cell r="V100" t="str">
            <v>Awak 2</v>
          </cell>
          <cell r="W100">
            <v>11</v>
          </cell>
          <cell r="X100">
            <v>1847595</v>
          </cell>
          <cell r="Y100">
            <v>330000</v>
          </cell>
          <cell r="Z100">
            <v>2177595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514000</v>
          </cell>
          <cell r="AF100">
            <v>0</v>
          </cell>
          <cell r="AG100">
            <v>514000</v>
          </cell>
          <cell r="AH100">
            <v>2691595</v>
          </cell>
          <cell r="AI100">
            <v>21775.95</v>
          </cell>
          <cell r="AJ100">
            <v>43551.9</v>
          </cell>
          <cell r="AK100">
            <v>21775.95</v>
          </cell>
          <cell r="AL100">
            <v>2604491.1999999997</v>
          </cell>
          <cell r="AM100" t="str">
            <v>1070006898227</v>
          </cell>
        </row>
        <row r="101">
          <cell r="U101" t="str">
            <v>Kampiun Sihombing</v>
          </cell>
          <cell r="V101" t="str">
            <v>Awak 2</v>
          </cell>
          <cell r="W101">
            <v>24</v>
          </cell>
          <cell r="X101">
            <v>1847595</v>
          </cell>
          <cell r="Y101">
            <v>330000</v>
          </cell>
          <cell r="Z101">
            <v>2177595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514000</v>
          </cell>
          <cell r="AF101">
            <v>0</v>
          </cell>
          <cell r="AG101">
            <v>514000</v>
          </cell>
          <cell r="AH101">
            <v>2691595</v>
          </cell>
          <cell r="AI101">
            <v>21775.95</v>
          </cell>
          <cell r="AJ101">
            <v>43551.9</v>
          </cell>
          <cell r="AK101">
            <v>21775.95</v>
          </cell>
          <cell r="AL101">
            <v>2604491.1999999997</v>
          </cell>
          <cell r="AM101" t="str">
            <v>1070005793320</v>
          </cell>
        </row>
        <row r="102">
          <cell r="U102" t="str">
            <v>Lukman Berutu</v>
          </cell>
          <cell r="V102" t="str">
            <v>Awak 2</v>
          </cell>
          <cell r="W102">
            <v>14</v>
          </cell>
          <cell r="X102">
            <v>1847595</v>
          </cell>
          <cell r="Y102">
            <v>330000</v>
          </cell>
          <cell r="Z102">
            <v>2177595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514000</v>
          </cell>
          <cell r="AF102">
            <v>0</v>
          </cell>
          <cell r="AG102">
            <v>514000</v>
          </cell>
          <cell r="AH102">
            <v>2691595</v>
          </cell>
          <cell r="AI102">
            <v>21775.95</v>
          </cell>
          <cell r="AJ102">
            <v>43551.9</v>
          </cell>
          <cell r="AK102">
            <v>21775.95</v>
          </cell>
          <cell r="AL102">
            <v>2604491.1999999997</v>
          </cell>
          <cell r="AM102" t="str">
            <v>1070005439734</v>
          </cell>
        </row>
        <row r="103">
          <cell r="U103" t="str">
            <v>Maidin Sihaloho</v>
          </cell>
          <cell r="V103" t="str">
            <v>Awak 2</v>
          </cell>
          <cell r="W103">
            <v>23</v>
          </cell>
          <cell r="X103">
            <v>1847595</v>
          </cell>
          <cell r="Y103">
            <v>330000</v>
          </cell>
          <cell r="Z103">
            <v>2177595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514000</v>
          </cell>
          <cell r="AF103">
            <v>0</v>
          </cell>
          <cell r="AG103">
            <v>514000</v>
          </cell>
          <cell r="AH103">
            <v>2691595</v>
          </cell>
          <cell r="AI103">
            <v>21775.95</v>
          </cell>
          <cell r="AJ103">
            <v>43551.9</v>
          </cell>
          <cell r="AK103">
            <v>21775.95</v>
          </cell>
          <cell r="AL103">
            <v>2604491.1999999997</v>
          </cell>
          <cell r="AM103">
            <v>1070005381001</v>
          </cell>
        </row>
        <row r="104">
          <cell r="U104" t="str">
            <v>Marajok Situmorang</v>
          </cell>
          <cell r="V104" t="str">
            <v>Awak 2</v>
          </cell>
          <cell r="W104">
            <v>24</v>
          </cell>
          <cell r="X104">
            <v>1847595</v>
          </cell>
          <cell r="Y104">
            <v>330000</v>
          </cell>
          <cell r="Z104">
            <v>2177595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514000</v>
          </cell>
          <cell r="AF104">
            <v>0</v>
          </cell>
          <cell r="AG104">
            <v>514000</v>
          </cell>
          <cell r="AH104">
            <v>2691595</v>
          </cell>
          <cell r="AI104">
            <v>21775.95</v>
          </cell>
          <cell r="AJ104">
            <v>43551.9</v>
          </cell>
          <cell r="AK104">
            <v>21775.95</v>
          </cell>
          <cell r="AL104">
            <v>2604491.1999999997</v>
          </cell>
          <cell r="AM104" t="str">
            <v>1070006307690</v>
          </cell>
        </row>
        <row r="105">
          <cell r="U105" t="str">
            <v>Marito Sinaga</v>
          </cell>
          <cell r="V105" t="str">
            <v>Awak 2</v>
          </cell>
          <cell r="W105">
            <v>17</v>
          </cell>
          <cell r="X105">
            <v>1847595</v>
          </cell>
          <cell r="Y105">
            <v>330000</v>
          </cell>
          <cell r="Z105">
            <v>2177595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514000</v>
          </cell>
          <cell r="AF105">
            <v>0</v>
          </cell>
          <cell r="AG105">
            <v>514000</v>
          </cell>
          <cell r="AH105">
            <v>2691595</v>
          </cell>
          <cell r="AI105">
            <v>21775.95</v>
          </cell>
          <cell r="AJ105">
            <v>43551.9</v>
          </cell>
          <cell r="AK105">
            <v>21775.95</v>
          </cell>
          <cell r="AL105">
            <v>2604491.1999999997</v>
          </cell>
          <cell r="AM105">
            <v>1070006507398</v>
          </cell>
        </row>
        <row r="106">
          <cell r="U106" t="str">
            <v>Pardamean Sitompul</v>
          </cell>
          <cell r="V106" t="str">
            <v>Awak 2</v>
          </cell>
          <cell r="W106">
            <v>26</v>
          </cell>
          <cell r="X106">
            <v>1847595</v>
          </cell>
          <cell r="Y106">
            <v>330000</v>
          </cell>
          <cell r="Z106">
            <v>2177595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514000</v>
          </cell>
          <cell r="AF106">
            <v>0</v>
          </cell>
          <cell r="AG106">
            <v>514000</v>
          </cell>
          <cell r="AH106">
            <v>2691595</v>
          </cell>
          <cell r="AI106">
            <v>21775.95</v>
          </cell>
          <cell r="AJ106">
            <v>43551.9</v>
          </cell>
          <cell r="AK106">
            <v>21775.95</v>
          </cell>
          <cell r="AL106">
            <v>2604491.1999999997</v>
          </cell>
          <cell r="AM106" t="str">
            <v>1070007069513</v>
          </cell>
        </row>
        <row r="107">
          <cell r="U107" t="str">
            <v>Rafdi Sentosa Matondang</v>
          </cell>
          <cell r="V107" t="str">
            <v>Awak 2</v>
          </cell>
          <cell r="W107">
            <v>28</v>
          </cell>
          <cell r="X107">
            <v>1847595</v>
          </cell>
          <cell r="Y107">
            <v>330000</v>
          </cell>
          <cell r="Z107">
            <v>2177595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514000</v>
          </cell>
          <cell r="AF107">
            <v>0</v>
          </cell>
          <cell r="AG107">
            <v>514000</v>
          </cell>
          <cell r="AH107">
            <v>2691595</v>
          </cell>
          <cell r="AI107">
            <v>21775.95</v>
          </cell>
          <cell r="AJ107">
            <v>43551.9</v>
          </cell>
          <cell r="AK107">
            <v>21775.95</v>
          </cell>
          <cell r="AL107">
            <v>2604491.1999999997</v>
          </cell>
          <cell r="AM107">
            <v>1070006443073</v>
          </cell>
        </row>
        <row r="108">
          <cell r="U108" t="str">
            <v>Ramli Manappin Siahaan</v>
          </cell>
          <cell r="V108" t="str">
            <v>Awak 2</v>
          </cell>
          <cell r="W108">
            <v>20</v>
          </cell>
          <cell r="X108">
            <v>1847595</v>
          </cell>
          <cell r="Y108">
            <v>330000</v>
          </cell>
          <cell r="Z108">
            <v>2177595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514000</v>
          </cell>
          <cell r="AF108">
            <v>0</v>
          </cell>
          <cell r="AG108">
            <v>514000</v>
          </cell>
          <cell r="AH108">
            <v>2691595</v>
          </cell>
          <cell r="AI108">
            <v>21775.95</v>
          </cell>
          <cell r="AJ108">
            <v>43551.9</v>
          </cell>
          <cell r="AK108">
            <v>21775.95</v>
          </cell>
          <cell r="AL108">
            <v>2604491.1999999997</v>
          </cell>
          <cell r="AM108">
            <v>1070004816601</v>
          </cell>
        </row>
        <row r="109">
          <cell r="U109" t="str">
            <v>Sabar Sinaga</v>
          </cell>
          <cell r="V109" t="str">
            <v>Awak 2</v>
          </cell>
          <cell r="W109">
            <v>24</v>
          </cell>
          <cell r="X109">
            <v>1847595</v>
          </cell>
          <cell r="Y109">
            <v>330000</v>
          </cell>
          <cell r="Z109">
            <v>2177595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514000</v>
          </cell>
          <cell r="AF109">
            <v>0</v>
          </cell>
          <cell r="AG109">
            <v>514000</v>
          </cell>
          <cell r="AH109">
            <v>2691595</v>
          </cell>
          <cell r="AI109">
            <v>21775.95</v>
          </cell>
          <cell r="AJ109">
            <v>43551.9</v>
          </cell>
          <cell r="AK109">
            <v>21775.95</v>
          </cell>
          <cell r="AL109">
            <v>2604491.1999999997</v>
          </cell>
          <cell r="AM109" t="str">
            <v>1070007069497</v>
          </cell>
        </row>
        <row r="110">
          <cell r="U110" t="str">
            <v>Swandi Tambunan</v>
          </cell>
          <cell r="V110" t="str">
            <v>Awak 2</v>
          </cell>
          <cell r="W110">
            <v>18</v>
          </cell>
          <cell r="X110">
            <v>1847595</v>
          </cell>
          <cell r="Y110">
            <v>330000</v>
          </cell>
          <cell r="Z110">
            <v>2177595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514000</v>
          </cell>
          <cell r="AF110">
            <v>0</v>
          </cell>
          <cell r="AG110">
            <v>514000</v>
          </cell>
          <cell r="AH110">
            <v>2691595</v>
          </cell>
          <cell r="AI110">
            <v>21775.95</v>
          </cell>
          <cell r="AJ110">
            <v>43551.9</v>
          </cell>
          <cell r="AK110">
            <v>21775.95</v>
          </cell>
          <cell r="AL110">
            <v>2604491.1999999997</v>
          </cell>
          <cell r="AM110" t="str">
            <v>1070006715892</v>
          </cell>
        </row>
        <row r="111">
          <cell r="U111" t="str">
            <v>Taufik Hidayat Manurung</v>
          </cell>
          <cell r="V111" t="str">
            <v>Awak 2</v>
          </cell>
          <cell r="W111">
            <v>21</v>
          </cell>
          <cell r="X111">
            <v>1847595</v>
          </cell>
          <cell r="Y111">
            <v>330000</v>
          </cell>
          <cell r="Z111">
            <v>2177595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514000</v>
          </cell>
          <cell r="AF111">
            <v>0</v>
          </cell>
          <cell r="AG111">
            <v>514000</v>
          </cell>
          <cell r="AH111">
            <v>2691595</v>
          </cell>
          <cell r="AI111">
            <v>21775.95</v>
          </cell>
          <cell r="AJ111">
            <v>43551.9</v>
          </cell>
          <cell r="AK111">
            <v>21775.95</v>
          </cell>
          <cell r="AL111">
            <v>2604491.1999999997</v>
          </cell>
          <cell r="AM111">
            <v>1070005768884</v>
          </cell>
        </row>
        <row r="112">
          <cell r="U112" t="str">
            <v>Tigor Hutabarat</v>
          </cell>
          <cell r="V112" t="str">
            <v>Awak 2</v>
          </cell>
          <cell r="W112">
            <v>17</v>
          </cell>
          <cell r="X112">
            <v>1847595</v>
          </cell>
          <cell r="Y112">
            <v>330000</v>
          </cell>
          <cell r="Z112">
            <v>2177595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514000</v>
          </cell>
          <cell r="AF112">
            <v>0</v>
          </cell>
          <cell r="AG112">
            <v>514000</v>
          </cell>
          <cell r="AH112">
            <v>2691595</v>
          </cell>
          <cell r="AI112">
            <v>21775.95</v>
          </cell>
          <cell r="AJ112">
            <v>43551.9</v>
          </cell>
          <cell r="AK112">
            <v>21775.95</v>
          </cell>
          <cell r="AL112">
            <v>2604491.1999999997</v>
          </cell>
          <cell r="AM112" t="str">
            <v>1070007069265</v>
          </cell>
        </row>
        <row r="113">
          <cell r="U113" t="str">
            <v>Tombang Siahaan</v>
          </cell>
          <cell r="V113" t="str">
            <v>Awak 2</v>
          </cell>
          <cell r="W113">
            <v>19</v>
          </cell>
          <cell r="X113">
            <v>1847595</v>
          </cell>
          <cell r="Y113">
            <v>330000</v>
          </cell>
          <cell r="Z113">
            <v>2177595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514000</v>
          </cell>
          <cell r="AF113">
            <v>0</v>
          </cell>
          <cell r="AG113">
            <v>514000</v>
          </cell>
          <cell r="AH113">
            <v>2691595</v>
          </cell>
          <cell r="AI113">
            <v>21775.95</v>
          </cell>
          <cell r="AJ113">
            <v>43551.9</v>
          </cell>
          <cell r="AK113">
            <v>21775.95</v>
          </cell>
          <cell r="AL113">
            <v>2604491.1999999997</v>
          </cell>
          <cell r="AM113" t="str">
            <v>1070002182642</v>
          </cell>
        </row>
        <row r="114">
          <cell r="U114" t="str">
            <v>Zulfan Efendi Siregar</v>
          </cell>
          <cell r="V114" t="str">
            <v>Awak 2</v>
          </cell>
          <cell r="W114">
            <v>1</v>
          </cell>
          <cell r="X114">
            <v>1847595</v>
          </cell>
          <cell r="Y114">
            <v>330000</v>
          </cell>
          <cell r="Z114">
            <v>2177595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514000</v>
          </cell>
          <cell r="AF114">
            <v>0</v>
          </cell>
          <cell r="AG114">
            <v>514000</v>
          </cell>
          <cell r="AH114">
            <v>2691595</v>
          </cell>
          <cell r="AI114">
            <v>21775.95</v>
          </cell>
          <cell r="AJ114">
            <v>43551.9</v>
          </cell>
          <cell r="AK114">
            <v>21775.95</v>
          </cell>
          <cell r="AL114">
            <v>2604491.1999999997</v>
          </cell>
          <cell r="AM114" t="str">
            <v>1070006453718</v>
          </cell>
        </row>
        <row r="115">
          <cell r="U115" t="str">
            <v>Zulham Nasution</v>
          </cell>
          <cell r="V115" t="str">
            <v>Awak 2</v>
          </cell>
          <cell r="W115">
            <v>23</v>
          </cell>
          <cell r="X115">
            <v>1847595</v>
          </cell>
          <cell r="Y115">
            <v>330000</v>
          </cell>
          <cell r="Z115">
            <v>2177595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514000</v>
          </cell>
          <cell r="AF115">
            <v>0</v>
          </cell>
          <cell r="AG115">
            <v>514000</v>
          </cell>
          <cell r="AH115">
            <v>2691595</v>
          </cell>
          <cell r="AI115">
            <v>21775.95</v>
          </cell>
          <cell r="AJ115">
            <v>43551.9</v>
          </cell>
          <cell r="AK115">
            <v>21775.95</v>
          </cell>
          <cell r="AL115">
            <v>2604491.1999999997</v>
          </cell>
          <cell r="AM115" t="str">
            <v>1070006817664</v>
          </cell>
        </row>
        <row r="116">
          <cell r="U116" t="str">
            <v>Ade Rahmadi</v>
          </cell>
          <cell r="V116" t="str">
            <v>Awak 2</v>
          </cell>
          <cell r="W116">
            <v>25</v>
          </cell>
          <cell r="X116">
            <v>1847595</v>
          </cell>
          <cell r="Y116">
            <v>330000</v>
          </cell>
          <cell r="Z116">
            <v>2177595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514000</v>
          </cell>
          <cell r="AF116">
            <v>0</v>
          </cell>
          <cell r="AG116">
            <v>514000</v>
          </cell>
          <cell r="AH116">
            <v>2691595</v>
          </cell>
          <cell r="AI116">
            <v>21775.95</v>
          </cell>
          <cell r="AJ116">
            <v>43551.9</v>
          </cell>
          <cell r="AK116">
            <v>21775.95</v>
          </cell>
          <cell r="AL116">
            <v>2604491.1999999997</v>
          </cell>
          <cell r="AM116" t="str">
            <v>1070009944473</v>
          </cell>
        </row>
        <row r="117">
          <cell r="U117" t="str">
            <v>Andrew F.R. Manalu</v>
          </cell>
          <cell r="V117" t="str">
            <v>Awak 2</v>
          </cell>
          <cell r="W117">
            <v>20</v>
          </cell>
          <cell r="X117">
            <v>1847595</v>
          </cell>
          <cell r="Y117">
            <v>330000</v>
          </cell>
          <cell r="Z117">
            <v>2177595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514000</v>
          </cell>
          <cell r="AF117">
            <v>0</v>
          </cell>
          <cell r="AG117">
            <v>514000</v>
          </cell>
          <cell r="AH117">
            <v>2691595</v>
          </cell>
          <cell r="AI117">
            <v>21775.95</v>
          </cell>
          <cell r="AJ117">
            <v>43551.9</v>
          </cell>
          <cell r="AK117">
            <v>21775.95</v>
          </cell>
          <cell r="AL117">
            <v>2604491.1999999997</v>
          </cell>
          <cell r="AM117" t="str">
            <v>1070009944440</v>
          </cell>
        </row>
        <row r="118">
          <cell r="U118" t="str">
            <v xml:space="preserve">Erwin Brutu </v>
          </cell>
          <cell r="V118" t="str">
            <v>Awak 2</v>
          </cell>
          <cell r="W118">
            <v>28</v>
          </cell>
          <cell r="X118">
            <v>1847595</v>
          </cell>
          <cell r="Y118">
            <v>330000</v>
          </cell>
          <cell r="Z118">
            <v>2177595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514000</v>
          </cell>
          <cell r="AF118">
            <v>0</v>
          </cell>
          <cell r="AG118">
            <v>514000</v>
          </cell>
          <cell r="AH118">
            <v>2691595</v>
          </cell>
          <cell r="AI118">
            <v>21775.95</v>
          </cell>
          <cell r="AJ118">
            <v>43551.9</v>
          </cell>
          <cell r="AK118">
            <v>21775.95</v>
          </cell>
          <cell r="AL118">
            <v>2604491.1999999997</v>
          </cell>
          <cell r="AM118" t="str">
            <v>1070009944515</v>
          </cell>
        </row>
        <row r="119">
          <cell r="U119" t="str">
            <v>Fernando Sitorus</v>
          </cell>
          <cell r="V119" t="str">
            <v>Awak 2</v>
          </cell>
          <cell r="W119">
            <v>13</v>
          </cell>
          <cell r="X119">
            <v>1847595</v>
          </cell>
          <cell r="Y119">
            <v>330000</v>
          </cell>
          <cell r="Z119">
            <v>2177595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514000</v>
          </cell>
          <cell r="AF119">
            <v>0</v>
          </cell>
          <cell r="AG119">
            <v>514000</v>
          </cell>
          <cell r="AH119">
            <v>2691595</v>
          </cell>
          <cell r="AI119">
            <v>21775.95</v>
          </cell>
          <cell r="AJ119">
            <v>43551.9</v>
          </cell>
          <cell r="AK119">
            <v>21775.95</v>
          </cell>
          <cell r="AL119">
            <v>2604491.1999999997</v>
          </cell>
          <cell r="AM119" t="str">
            <v>1070009944549</v>
          </cell>
        </row>
        <row r="120">
          <cell r="U120" t="str">
            <v>Juniadi Hutagalung</v>
          </cell>
          <cell r="V120" t="str">
            <v>Awak 2</v>
          </cell>
          <cell r="W120">
            <v>24</v>
          </cell>
          <cell r="X120">
            <v>1847595</v>
          </cell>
          <cell r="Y120">
            <v>330000</v>
          </cell>
          <cell r="Z120">
            <v>2177595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514000</v>
          </cell>
          <cell r="AF120">
            <v>0</v>
          </cell>
          <cell r="AG120">
            <v>514000</v>
          </cell>
          <cell r="AH120">
            <v>2691595</v>
          </cell>
          <cell r="AI120">
            <v>21775.95</v>
          </cell>
          <cell r="AJ120">
            <v>43551.9</v>
          </cell>
          <cell r="AK120">
            <v>21775.95</v>
          </cell>
          <cell r="AL120">
            <v>2604491.1999999997</v>
          </cell>
          <cell r="AM120" t="str">
            <v>1070009944705</v>
          </cell>
        </row>
        <row r="121">
          <cell r="U121" t="str">
            <v>Jusri  Simamora</v>
          </cell>
          <cell r="V121" t="str">
            <v>Awak 2</v>
          </cell>
          <cell r="W121">
            <v>26</v>
          </cell>
          <cell r="X121">
            <v>1847595</v>
          </cell>
          <cell r="Y121">
            <v>330000</v>
          </cell>
          <cell r="Z121">
            <v>2177595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514000</v>
          </cell>
          <cell r="AF121">
            <v>0</v>
          </cell>
          <cell r="AG121">
            <v>514000</v>
          </cell>
          <cell r="AH121">
            <v>2691595</v>
          </cell>
          <cell r="AI121">
            <v>21775.95</v>
          </cell>
          <cell r="AJ121">
            <v>43551.9</v>
          </cell>
          <cell r="AK121">
            <v>21775.95</v>
          </cell>
          <cell r="AL121">
            <v>2604491.1999999997</v>
          </cell>
          <cell r="AM121" t="str">
            <v>1070009944838</v>
          </cell>
        </row>
        <row r="122">
          <cell r="U122" t="str">
            <v>Muhammad Husni Thamrin S</v>
          </cell>
          <cell r="V122" t="str">
            <v>Awak 2</v>
          </cell>
          <cell r="W122">
            <v>20</v>
          </cell>
          <cell r="X122">
            <v>1847595</v>
          </cell>
          <cell r="Y122">
            <v>330000</v>
          </cell>
          <cell r="Z122">
            <v>2177595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514000</v>
          </cell>
          <cell r="AF122">
            <v>0</v>
          </cell>
          <cell r="AG122">
            <v>514000</v>
          </cell>
          <cell r="AH122">
            <v>2691595</v>
          </cell>
          <cell r="AI122">
            <v>21775.95</v>
          </cell>
          <cell r="AJ122">
            <v>43551.9</v>
          </cell>
          <cell r="AK122">
            <v>21775.95</v>
          </cell>
          <cell r="AL122">
            <v>2604491.1999999997</v>
          </cell>
          <cell r="AM122" t="str">
            <v>1070009946338</v>
          </cell>
        </row>
        <row r="123">
          <cell r="U123" t="str">
            <v>Ramhot Sinaga</v>
          </cell>
          <cell r="V123" t="str">
            <v>Awak 2</v>
          </cell>
          <cell r="W123">
            <v>27</v>
          </cell>
          <cell r="X123">
            <v>1847595</v>
          </cell>
          <cell r="Y123">
            <v>330000</v>
          </cell>
          <cell r="Z123">
            <v>2177595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514000</v>
          </cell>
          <cell r="AF123">
            <v>0</v>
          </cell>
          <cell r="AG123">
            <v>514000</v>
          </cell>
          <cell r="AH123">
            <v>2691595</v>
          </cell>
          <cell r="AI123">
            <v>21775.95</v>
          </cell>
          <cell r="AJ123">
            <v>43551.9</v>
          </cell>
          <cell r="AK123">
            <v>0</v>
          </cell>
          <cell r="AL123">
            <v>2626267.15</v>
          </cell>
          <cell r="AM123" t="str">
            <v>1070009945033</v>
          </cell>
        </row>
        <row r="124">
          <cell r="U124" t="str">
            <v>Ramses Tampubolon</v>
          </cell>
          <cell r="V124" t="str">
            <v>Awak 2</v>
          </cell>
          <cell r="W124">
            <v>30</v>
          </cell>
          <cell r="X124">
            <v>1847595</v>
          </cell>
          <cell r="Y124">
            <v>330000</v>
          </cell>
          <cell r="Z124">
            <v>2177595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514000</v>
          </cell>
          <cell r="AF124">
            <v>0</v>
          </cell>
          <cell r="AG124">
            <v>514000</v>
          </cell>
          <cell r="AH124">
            <v>2691595</v>
          </cell>
          <cell r="AI124">
            <v>21775.95</v>
          </cell>
          <cell r="AJ124">
            <v>43551.9</v>
          </cell>
          <cell r="AK124">
            <v>21776</v>
          </cell>
          <cell r="AL124">
            <v>2604491.15</v>
          </cell>
          <cell r="AM124" t="str">
            <v>1070009944861</v>
          </cell>
        </row>
        <row r="125">
          <cell r="U125" t="str">
            <v>Rico Enerik Hutagalung</v>
          </cell>
          <cell r="V125" t="str">
            <v>Awak 2</v>
          </cell>
          <cell r="W125">
            <v>17</v>
          </cell>
          <cell r="X125">
            <v>1847595</v>
          </cell>
          <cell r="Y125">
            <v>330000</v>
          </cell>
          <cell r="Z125">
            <v>2177595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514000</v>
          </cell>
          <cell r="AF125">
            <v>0</v>
          </cell>
          <cell r="AG125">
            <v>514000</v>
          </cell>
          <cell r="AH125">
            <v>2691595</v>
          </cell>
          <cell r="AI125">
            <v>21775.95</v>
          </cell>
          <cell r="AJ125">
            <v>43551.9</v>
          </cell>
          <cell r="AK125">
            <v>21775.95</v>
          </cell>
          <cell r="AL125">
            <v>2604491.1999999997</v>
          </cell>
          <cell r="AM125" t="str">
            <v>1070009944689</v>
          </cell>
        </row>
        <row r="126">
          <cell r="U126" t="str">
            <v>Risman Febriwandi Batubara</v>
          </cell>
          <cell r="V126" t="str">
            <v>Awak 2</v>
          </cell>
          <cell r="W126">
            <v>21</v>
          </cell>
          <cell r="X126">
            <v>1847595</v>
          </cell>
          <cell r="Y126">
            <v>330000</v>
          </cell>
          <cell r="Z126">
            <v>2177595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514000</v>
          </cell>
          <cell r="AF126">
            <v>0</v>
          </cell>
          <cell r="AG126">
            <v>514000</v>
          </cell>
          <cell r="AH126">
            <v>2691595</v>
          </cell>
          <cell r="AI126">
            <v>21775.95</v>
          </cell>
          <cell r="AJ126">
            <v>43551.9</v>
          </cell>
          <cell r="AK126">
            <v>21776</v>
          </cell>
          <cell r="AL126">
            <v>2604491.15</v>
          </cell>
          <cell r="AM126" t="str">
            <v>1070009944556</v>
          </cell>
        </row>
        <row r="127">
          <cell r="U127" t="str">
            <v>Sahap Gabriel Martua S</v>
          </cell>
          <cell r="V127" t="str">
            <v>Awak 2</v>
          </cell>
          <cell r="W127">
            <v>23</v>
          </cell>
          <cell r="X127">
            <v>1847595</v>
          </cell>
          <cell r="Y127">
            <v>330000</v>
          </cell>
          <cell r="Z127">
            <v>2177595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514000</v>
          </cell>
          <cell r="AF127">
            <v>0</v>
          </cell>
          <cell r="AG127">
            <v>514000</v>
          </cell>
          <cell r="AH127">
            <v>2691595</v>
          </cell>
          <cell r="AI127">
            <v>21775.95</v>
          </cell>
          <cell r="AJ127">
            <v>43551.9</v>
          </cell>
          <cell r="AK127">
            <v>21775.95</v>
          </cell>
          <cell r="AL127">
            <v>2604491.1999999997</v>
          </cell>
          <cell r="AM127" t="str">
            <v>1070009944630</v>
          </cell>
        </row>
        <row r="128">
          <cell r="U128" t="str">
            <v>Edy Gunawan Sitompul</v>
          </cell>
          <cell r="V128" t="str">
            <v>Awak 2</v>
          </cell>
          <cell r="W128">
            <v>28</v>
          </cell>
          <cell r="X128">
            <v>1847595</v>
          </cell>
          <cell r="Y128">
            <v>330000</v>
          </cell>
          <cell r="Z128">
            <v>2177595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514000</v>
          </cell>
          <cell r="AF128">
            <v>0</v>
          </cell>
          <cell r="AG128">
            <v>514000</v>
          </cell>
          <cell r="AH128">
            <v>2691595</v>
          </cell>
          <cell r="AI128">
            <v>21775.95</v>
          </cell>
          <cell r="AJ128">
            <v>43551.9</v>
          </cell>
          <cell r="AK128">
            <v>21775.95</v>
          </cell>
          <cell r="AL128">
            <v>2604491.1999999997</v>
          </cell>
          <cell r="AM128" t="str">
            <v>1070010095273</v>
          </cell>
        </row>
        <row r="129">
          <cell r="U129" t="str">
            <v>Fernando Simanungkalit</v>
          </cell>
          <cell r="V129" t="str">
            <v>Awak 2</v>
          </cell>
          <cell r="W129">
            <v>26</v>
          </cell>
          <cell r="X129">
            <v>1847595</v>
          </cell>
          <cell r="Y129">
            <v>330000</v>
          </cell>
          <cell r="Z129">
            <v>2177595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514000</v>
          </cell>
          <cell r="AF129">
            <v>0</v>
          </cell>
          <cell r="AG129">
            <v>514000</v>
          </cell>
          <cell r="AH129">
            <v>2691595</v>
          </cell>
          <cell r="AI129">
            <v>21775.95</v>
          </cell>
          <cell r="AJ129">
            <v>43551.9</v>
          </cell>
          <cell r="AK129">
            <v>21776</v>
          </cell>
          <cell r="AL129">
            <v>2604491.15</v>
          </cell>
          <cell r="AM129" t="str">
            <v>'1070006313425</v>
          </cell>
        </row>
        <row r="130">
          <cell r="U130" t="str">
            <v>Falintino Hutagalung</v>
          </cell>
          <cell r="V130" t="str">
            <v>Awak 2</v>
          </cell>
          <cell r="W130">
            <v>21</v>
          </cell>
          <cell r="X130">
            <v>1847595</v>
          </cell>
          <cell r="Y130">
            <v>330000</v>
          </cell>
          <cell r="Z130">
            <v>2177595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514000</v>
          </cell>
          <cell r="AF130">
            <v>0</v>
          </cell>
          <cell r="AG130">
            <v>514000</v>
          </cell>
          <cell r="AH130">
            <v>2691595</v>
          </cell>
          <cell r="AI130">
            <v>21775.95</v>
          </cell>
          <cell r="AJ130">
            <v>43551.9</v>
          </cell>
          <cell r="AK130">
            <v>21775.95</v>
          </cell>
          <cell r="AL130">
            <v>2604491.1999999997</v>
          </cell>
          <cell r="AM130" t="str">
            <v>1070010095075</v>
          </cell>
        </row>
        <row r="131">
          <cell r="U131" t="str">
            <v>Hotma Situmeang</v>
          </cell>
          <cell r="V131" t="str">
            <v>Awak 2</v>
          </cell>
          <cell r="W131">
            <v>29</v>
          </cell>
          <cell r="X131">
            <v>1847595</v>
          </cell>
          <cell r="Y131">
            <v>330000</v>
          </cell>
          <cell r="Z131">
            <v>2177595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514000</v>
          </cell>
          <cell r="AF131">
            <v>0</v>
          </cell>
          <cell r="AG131">
            <v>514000</v>
          </cell>
          <cell r="AH131">
            <v>2691595</v>
          </cell>
          <cell r="AI131">
            <v>21775.95</v>
          </cell>
          <cell r="AJ131">
            <v>43551.9</v>
          </cell>
          <cell r="AK131">
            <v>21775.95</v>
          </cell>
          <cell r="AL131">
            <v>2604491.1999999997</v>
          </cell>
          <cell r="AM131" t="str">
            <v>1070010095109</v>
          </cell>
        </row>
        <row r="132">
          <cell r="U132" t="str">
            <v>Jendri Arfandi Manalu</v>
          </cell>
          <cell r="V132" t="str">
            <v>Awak 2</v>
          </cell>
          <cell r="W132">
            <v>26</v>
          </cell>
          <cell r="X132">
            <v>1847595</v>
          </cell>
          <cell r="Y132">
            <v>330000</v>
          </cell>
          <cell r="Z132">
            <v>2177595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514000</v>
          </cell>
          <cell r="AF132">
            <v>0</v>
          </cell>
          <cell r="AG132">
            <v>514000</v>
          </cell>
          <cell r="AH132">
            <v>2691595</v>
          </cell>
          <cell r="AI132">
            <v>21775.95</v>
          </cell>
          <cell r="AJ132">
            <v>43551.9</v>
          </cell>
          <cell r="AK132">
            <v>0</v>
          </cell>
          <cell r="AL132">
            <v>2626267.15</v>
          </cell>
          <cell r="AM132" t="str">
            <v>1070010095083</v>
          </cell>
        </row>
        <row r="133">
          <cell r="U133" t="str">
            <v>Tom Jones Hutagalung</v>
          </cell>
          <cell r="V133" t="str">
            <v>Awak 2</v>
          </cell>
          <cell r="W133">
            <v>26</v>
          </cell>
          <cell r="X133">
            <v>1847595</v>
          </cell>
          <cell r="Y133">
            <v>330000</v>
          </cell>
          <cell r="Z133">
            <v>2177595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514000</v>
          </cell>
          <cell r="AF133">
            <v>0</v>
          </cell>
          <cell r="AG133">
            <v>514000</v>
          </cell>
          <cell r="AH133">
            <v>2691595</v>
          </cell>
          <cell r="AI133">
            <v>21775.95</v>
          </cell>
          <cell r="AJ133">
            <v>43551.9</v>
          </cell>
          <cell r="AK133">
            <v>21775.95</v>
          </cell>
          <cell r="AL133">
            <v>2604491.1999999997</v>
          </cell>
          <cell r="AM133" t="str">
            <v>1070010095091</v>
          </cell>
        </row>
        <row r="134">
          <cell r="U134" t="str">
            <v>Marudut Silalahi</v>
          </cell>
          <cell r="V134" t="str">
            <v>Awak 2</v>
          </cell>
          <cell r="W134">
            <v>27</v>
          </cell>
          <cell r="X134">
            <v>1847595</v>
          </cell>
          <cell r="Y134">
            <v>330000</v>
          </cell>
          <cell r="Z134">
            <v>2177595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2177595</v>
          </cell>
          <cell r="AI134">
            <v>21775.95</v>
          </cell>
          <cell r="AJ134">
            <v>43551.9</v>
          </cell>
          <cell r="AK134">
            <v>21775.95</v>
          </cell>
          <cell r="AL134">
            <v>2090491.2</v>
          </cell>
          <cell r="AM134" t="str">
            <v>1070010496604</v>
          </cell>
        </row>
        <row r="135">
          <cell r="U135" t="str">
            <v>Elikjon Siahaan</v>
          </cell>
          <cell r="V135" t="str">
            <v>Awak 2</v>
          </cell>
          <cell r="W135">
            <v>27</v>
          </cell>
          <cell r="X135">
            <v>1847595</v>
          </cell>
          <cell r="Y135">
            <v>330000</v>
          </cell>
          <cell r="Z135">
            <v>2177595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2177595</v>
          </cell>
          <cell r="AI135">
            <v>21775.95</v>
          </cell>
          <cell r="AJ135">
            <v>43551.9</v>
          </cell>
          <cell r="AK135">
            <v>21775.95</v>
          </cell>
          <cell r="AL135">
            <v>2090491.2</v>
          </cell>
          <cell r="AM135" t="str">
            <v>1070010496489</v>
          </cell>
        </row>
        <row r="136">
          <cell r="U136" t="str">
            <v>Ardiles Manalu</v>
          </cell>
          <cell r="V136" t="str">
            <v>Awak 2</v>
          </cell>
          <cell r="W136">
            <v>30</v>
          </cell>
          <cell r="X136">
            <v>1847595</v>
          </cell>
          <cell r="Y136">
            <v>330000</v>
          </cell>
          <cell r="Z136">
            <v>2177595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2177595</v>
          </cell>
          <cell r="AI136">
            <v>21775.95</v>
          </cell>
          <cell r="AJ136">
            <v>43551.9</v>
          </cell>
          <cell r="AK136">
            <v>0</v>
          </cell>
          <cell r="AL136">
            <v>2112267.15</v>
          </cell>
          <cell r="AM136" t="str">
            <v>1070010496596</v>
          </cell>
        </row>
        <row r="137">
          <cell r="U137" t="str">
            <v>Leonard Hutabarat</v>
          </cell>
          <cell r="V137" t="str">
            <v>Awak 2</v>
          </cell>
          <cell r="W137">
            <v>26</v>
          </cell>
          <cell r="X137">
            <v>1847595</v>
          </cell>
          <cell r="Y137">
            <v>330000</v>
          </cell>
          <cell r="Z137">
            <v>2177595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2177595</v>
          </cell>
          <cell r="AI137">
            <v>21775.95</v>
          </cell>
          <cell r="AJ137">
            <v>43551.9</v>
          </cell>
          <cell r="AK137">
            <v>0</v>
          </cell>
          <cell r="AL137">
            <v>2112267.15</v>
          </cell>
          <cell r="AM137" t="str">
            <v>1070010496869</v>
          </cell>
        </row>
        <row r="138">
          <cell r="U138" t="str">
            <v>Dortua Pangihutan Sitompul</v>
          </cell>
          <cell r="V138" t="str">
            <v>Awak 2</v>
          </cell>
          <cell r="W138">
            <v>23</v>
          </cell>
          <cell r="X138">
            <v>1847595</v>
          </cell>
          <cell r="Y138">
            <v>330000</v>
          </cell>
          <cell r="Z138">
            <v>2177595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2177595</v>
          </cell>
          <cell r="AI138">
            <v>21775.95</v>
          </cell>
          <cell r="AJ138">
            <v>43551.9</v>
          </cell>
          <cell r="AK138">
            <v>21775.95</v>
          </cell>
          <cell r="AL138">
            <v>2090491.2</v>
          </cell>
          <cell r="AM138" t="str">
            <v>1070010496570</v>
          </cell>
        </row>
        <row r="139">
          <cell r="U139" t="str">
            <v>Erikson Siregar</v>
          </cell>
          <cell r="V139" t="str">
            <v>Awak 2</v>
          </cell>
          <cell r="W139">
            <v>27</v>
          </cell>
          <cell r="X139">
            <v>1847595</v>
          </cell>
          <cell r="Y139">
            <v>330000</v>
          </cell>
          <cell r="Z139">
            <v>2177595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2177595</v>
          </cell>
          <cell r="AI139">
            <v>21775.95</v>
          </cell>
          <cell r="AJ139">
            <v>43551.9</v>
          </cell>
          <cell r="AK139">
            <v>21775.95</v>
          </cell>
          <cell r="AL139">
            <v>2090491.2</v>
          </cell>
          <cell r="AM139" t="str">
            <v>1070010496687</v>
          </cell>
        </row>
        <row r="140">
          <cell r="U140" t="str">
            <v>Erik Kandar Muda Sihombing</v>
          </cell>
          <cell r="V140" t="str">
            <v>Awak 2</v>
          </cell>
          <cell r="W140">
            <v>31</v>
          </cell>
          <cell r="X140">
            <v>1847595</v>
          </cell>
          <cell r="Y140">
            <v>330000</v>
          </cell>
          <cell r="Z140">
            <v>2177595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2177595</v>
          </cell>
          <cell r="AI140">
            <v>21775.95</v>
          </cell>
          <cell r="AJ140">
            <v>43551.9</v>
          </cell>
          <cell r="AK140">
            <v>21775.95</v>
          </cell>
          <cell r="AL140">
            <v>2090491.2</v>
          </cell>
          <cell r="AM140" t="str">
            <v>1070010496653</v>
          </cell>
        </row>
        <row r="141">
          <cell r="U141" t="str">
            <v>Hotman Rumahorbo</v>
          </cell>
          <cell r="V141" t="str">
            <v>Awak 2</v>
          </cell>
          <cell r="W141">
            <v>19</v>
          </cell>
          <cell r="X141">
            <v>1847595</v>
          </cell>
          <cell r="Y141">
            <v>330000</v>
          </cell>
          <cell r="Z141">
            <v>2177595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2177595</v>
          </cell>
          <cell r="AI141">
            <v>21775.95</v>
          </cell>
          <cell r="AJ141">
            <v>43551.9</v>
          </cell>
          <cell r="AK141">
            <v>0</v>
          </cell>
          <cell r="AL141">
            <v>2112267.15</v>
          </cell>
          <cell r="AM141" t="str">
            <v>1070010499194</v>
          </cell>
        </row>
        <row r="142">
          <cell r="U142" t="str">
            <v>Andri Jambak</v>
          </cell>
          <cell r="V142" t="str">
            <v>Awak 2</v>
          </cell>
          <cell r="W142">
            <v>28</v>
          </cell>
          <cell r="X142">
            <v>1847595</v>
          </cell>
          <cell r="Y142">
            <v>330000</v>
          </cell>
          <cell r="Z142">
            <v>2177595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2177595</v>
          </cell>
          <cell r="AI142">
            <v>21775.95</v>
          </cell>
          <cell r="AJ142">
            <v>43551.9</v>
          </cell>
          <cell r="AK142">
            <v>21775.95</v>
          </cell>
          <cell r="AL142">
            <v>2090491.2</v>
          </cell>
          <cell r="AM142" t="str">
            <v>1070010496547</v>
          </cell>
        </row>
        <row r="143">
          <cell r="U143" t="str">
            <v>Uduran Berutu</v>
          </cell>
          <cell r="V143" t="str">
            <v>Awak 2</v>
          </cell>
          <cell r="W143">
            <v>26</v>
          </cell>
          <cell r="X143">
            <v>1847595</v>
          </cell>
          <cell r="Y143">
            <v>330000</v>
          </cell>
          <cell r="Z143">
            <v>2177595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2177595</v>
          </cell>
          <cell r="AI143">
            <v>21775.95</v>
          </cell>
          <cell r="AJ143">
            <v>43551.9</v>
          </cell>
          <cell r="AK143">
            <v>21775.95</v>
          </cell>
          <cell r="AL143">
            <v>2090491.2</v>
          </cell>
          <cell r="AM143" t="str">
            <v>1070010496828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BOLGA"/>
    </sheetNames>
    <sheetDataSet>
      <sheetData sheetId="0">
        <row r="91">
          <cell r="U91" t="str">
            <v>Aryanto Hutabarat</v>
          </cell>
          <cell r="V91" t="str">
            <v>Awak 2</v>
          </cell>
          <cell r="W91">
            <v>28</v>
          </cell>
        </row>
        <row r="92">
          <cell r="U92" t="str">
            <v>Damri Hutagalung</v>
          </cell>
          <cell r="V92" t="str">
            <v>Awak 2</v>
          </cell>
          <cell r="W92">
            <v>26</v>
          </cell>
        </row>
        <row r="93">
          <cell r="U93" t="str">
            <v>Dordoasi Hutagalung</v>
          </cell>
          <cell r="V93" t="str">
            <v>Awak 2</v>
          </cell>
          <cell r="W93">
            <v>25</v>
          </cell>
        </row>
        <row r="94">
          <cell r="U94" t="str">
            <v>Franky Chandra</v>
          </cell>
          <cell r="V94" t="str">
            <v>Awak 2</v>
          </cell>
          <cell r="W94">
            <v>22</v>
          </cell>
        </row>
        <row r="95">
          <cell r="U95" t="str">
            <v>Hiras Sibuea</v>
          </cell>
          <cell r="V95" t="str">
            <v>Awak 2</v>
          </cell>
          <cell r="W95">
            <v>22</v>
          </cell>
        </row>
        <row r="96">
          <cell r="U96" t="str">
            <v>Horas Pasaribu</v>
          </cell>
          <cell r="V96" t="str">
            <v>Awak 2</v>
          </cell>
          <cell r="W96">
            <v>22</v>
          </cell>
        </row>
        <row r="97">
          <cell r="U97" t="str">
            <v>Huntal Hutabalian</v>
          </cell>
          <cell r="V97" t="str">
            <v>Awak 2</v>
          </cell>
          <cell r="W97">
            <v>24</v>
          </cell>
        </row>
        <row r="98">
          <cell r="U98" t="str">
            <v>Ihwan Warisan</v>
          </cell>
          <cell r="V98" t="str">
            <v>Awak 2</v>
          </cell>
          <cell r="W98">
            <v>19</v>
          </cell>
        </row>
        <row r="99">
          <cell r="U99" t="str">
            <v>Irwan Hasibuan</v>
          </cell>
          <cell r="V99" t="str">
            <v>Awak 2</v>
          </cell>
          <cell r="W99">
            <v>25</v>
          </cell>
        </row>
        <row r="100">
          <cell r="U100" t="str">
            <v>Jaya Putra Silaban</v>
          </cell>
          <cell r="V100" t="str">
            <v>Awak 2</v>
          </cell>
          <cell r="W100">
            <v>0</v>
          </cell>
        </row>
        <row r="101">
          <cell r="U101" t="str">
            <v>Kampiun Sihombing</v>
          </cell>
          <cell r="V101" t="str">
            <v>Awak 2</v>
          </cell>
          <cell r="W101">
            <v>18</v>
          </cell>
        </row>
        <row r="102">
          <cell r="U102" t="str">
            <v>Lukman Berutu</v>
          </cell>
          <cell r="V102" t="str">
            <v>Awak 2</v>
          </cell>
          <cell r="W102">
            <v>23</v>
          </cell>
        </row>
        <row r="103">
          <cell r="U103" t="str">
            <v>Maidin Sihaloho</v>
          </cell>
          <cell r="V103" t="str">
            <v>Awak 2</v>
          </cell>
          <cell r="W103">
            <v>23</v>
          </cell>
        </row>
        <row r="104">
          <cell r="U104" t="str">
            <v>Marajok Situmorang</v>
          </cell>
          <cell r="V104" t="str">
            <v>Awak 2</v>
          </cell>
          <cell r="W104">
            <v>20</v>
          </cell>
        </row>
        <row r="105">
          <cell r="U105" t="str">
            <v>Marito Sinaga</v>
          </cell>
          <cell r="V105" t="str">
            <v>Awak 2</v>
          </cell>
          <cell r="W105">
            <v>17</v>
          </cell>
        </row>
        <row r="106">
          <cell r="U106" t="str">
            <v>Pardamean Sitompul</v>
          </cell>
          <cell r="V106" t="str">
            <v>Awak 2</v>
          </cell>
          <cell r="W106">
            <v>22</v>
          </cell>
        </row>
        <row r="107">
          <cell r="U107" t="str">
            <v>Rafdi Sentosa Matondang</v>
          </cell>
          <cell r="V107" t="str">
            <v>Awak 2</v>
          </cell>
          <cell r="W107">
            <v>30</v>
          </cell>
        </row>
        <row r="108">
          <cell r="U108" t="str">
            <v>Ramli Manappin Siahaan</v>
          </cell>
          <cell r="V108" t="str">
            <v>Awak 2</v>
          </cell>
          <cell r="W108">
            <v>18</v>
          </cell>
        </row>
        <row r="109">
          <cell r="U109" t="str">
            <v>Sabar Sinaga</v>
          </cell>
          <cell r="V109" t="str">
            <v>Awak 2</v>
          </cell>
          <cell r="W109">
            <v>24</v>
          </cell>
        </row>
        <row r="110">
          <cell r="U110" t="str">
            <v>Swandi Tambunan</v>
          </cell>
          <cell r="V110" t="str">
            <v>Awak 2</v>
          </cell>
          <cell r="W110">
            <v>18</v>
          </cell>
        </row>
        <row r="111">
          <cell r="U111" t="str">
            <v>Taufik Hidayat Manurung</v>
          </cell>
          <cell r="V111" t="str">
            <v>Awak 2</v>
          </cell>
          <cell r="W111">
            <v>27</v>
          </cell>
        </row>
        <row r="112">
          <cell r="U112" t="str">
            <v>Tigor Hutabarat</v>
          </cell>
          <cell r="V112" t="str">
            <v>Awak 2</v>
          </cell>
          <cell r="W112">
            <v>17</v>
          </cell>
        </row>
        <row r="113">
          <cell r="U113" t="str">
            <v>Tombang Siahaan</v>
          </cell>
          <cell r="V113" t="str">
            <v>Awak 2</v>
          </cell>
          <cell r="W113">
            <v>22</v>
          </cell>
        </row>
        <row r="114">
          <cell r="U114" t="str">
            <v>Zulfan Efendi Siregar</v>
          </cell>
          <cell r="V114" t="str">
            <v>Awak 2</v>
          </cell>
          <cell r="W114">
            <v>14</v>
          </cell>
        </row>
        <row r="115">
          <cell r="U115" t="str">
            <v>Zulham Nasution</v>
          </cell>
          <cell r="V115" t="str">
            <v>Awak 2</v>
          </cell>
          <cell r="W115">
            <v>19</v>
          </cell>
        </row>
        <row r="116">
          <cell r="U116" t="str">
            <v>Ade Rahmadi</v>
          </cell>
          <cell r="V116" t="str">
            <v>Awak 2</v>
          </cell>
          <cell r="W116">
            <v>23</v>
          </cell>
        </row>
        <row r="117">
          <cell r="U117" t="str">
            <v>Andrew F.R. Manalu</v>
          </cell>
          <cell r="V117" t="str">
            <v>Awak 2</v>
          </cell>
          <cell r="W117">
            <v>20</v>
          </cell>
        </row>
        <row r="118">
          <cell r="U118" t="str">
            <v xml:space="preserve">Erwin Brutu </v>
          </cell>
          <cell r="V118" t="str">
            <v>Awak 2</v>
          </cell>
          <cell r="W118">
            <v>24</v>
          </cell>
        </row>
        <row r="119">
          <cell r="U119" t="str">
            <v>Juniadi Hutagalung</v>
          </cell>
          <cell r="V119" t="str">
            <v>Awak 2</v>
          </cell>
          <cell r="W119">
            <v>23</v>
          </cell>
        </row>
        <row r="120">
          <cell r="U120" t="str">
            <v>Jusri  Simamora</v>
          </cell>
          <cell r="V120" t="str">
            <v>Awak 2</v>
          </cell>
          <cell r="W120">
            <v>26</v>
          </cell>
        </row>
        <row r="121">
          <cell r="U121" t="str">
            <v>Muhammad Husni Thamrin S</v>
          </cell>
          <cell r="V121" t="str">
            <v>Awak 2</v>
          </cell>
          <cell r="W121">
            <v>18</v>
          </cell>
        </row>
        <row r="122">
          <cell r="U122" t="str">
            <v>Ramhot Sinaga</v>
          </cell>
          <cell r="V122" t="str">
            <v>Awak 2</v>
          </cell>
          <cell r="W122">
            <v>23</v>
          </cell>
        </row>
        <row r="123">
          <cell r="U123" t="str">
            <v>Ramses Tampubolon</v>
          </cell>
          <cell r="V123" t="str">
            <v>Awak 2</v>
          </cell>
          <cell r="W123">
            <v>24</v>
          </cell>
        </row>
        <row r="124">
          <cell r="U124" t="str">
            <v>Rico Enerik Hutagalung</v>
          </cell>
          <cell r="V124" t="str">
            <v>Awak 2</v>
          </cell>
          <cell r="W124">
            <v>22</v>
          </cell>
        </row>
        <row r="125">
          <cell r="U125" t="str">
            <v>Risman Febriwandi Batubara</v>
          </cell>
          <cell r="V125" t="str">
            <v>Awak 2</v>
          </cell>
          <cell r="W125">
            <v>24</v>
          </cell>
        </row>
        <row r="126">
          <cell r="U126" t="str">
            <v>Sahap Gabriel Martua S</v>
          </cell>
          <cell r="V126" t="str">
            <v>Awak 2</v>
          </cell>
          <cell r="W126">
            <v>27</v>
          </cell>
        </row>
        <row r="127">
          <cell r="U127" t="str">
            <v>Edy Gunawan Sitompul</v>
          </cell>
          <cell r="V127" t="str">
            <v>Awak 2</v>
          </cell>
          <cell r="W127">
            <v>25</v>
          </cell>
        </row>
        <row r="128">
          <cell r="U128" t="str">
            <v>Fernando Simanungkalit</v>
          </cell>
          <cell r="V128" t="str">
            <v>Awak 2</v>
          </cell>
          <cell r="W128">
            <v>27</v>
          </cell>
        </row>
        <row r="129">
          <cell r="U129" t="str">
            <v>Falintino Hutagalung</v>
          </cell>
          <cell r="V129" t="str">
            <v>Awak 2</v>
          </cell>
          <cell r="W129">
            <v>25</v>
          </cell>
        </row>
        <row r="130">
          <cell r="U130" t="str">
            <v>Hotma Situmeang</v>
          </cell>
          <cell r="V130" t="str">
            <v>Awak 2</v>
          </cell>
          <cell r="W130">
            <v>29</v>
          </cell>
        </row>
        <row r="131">
          <cell r="U131" t="str">
            <v>Jendri Arfandi Manalu</v>
          </cell>
          <cell r="V131" t="str">
            <v>Awak 2</v>
          </cell>
          <cell r="W131">
            <v>29</v>
          </cell>
        </row>
        <row r="132">
          <cell r="U132" t="str">
            <v>Tom Jones Hutagalung</v>
          </cell>
          <cell r="V132" t="str">
            <v>Awak 2</v>
          </cell>
          <cell r="W132">
            <v>23</v>
          </cell>
        </row>
        <row r="133">
          <cell r="U133" t="str">
            <v>Marudut Silalahi</v>
          </cell>
          <cell r="V133" t="str">
            <v>Awak 2</v>
          </cell>
          <cell r="W133">
            <v>26</v>
          </cell>
        </row>
        <row r="134">
          <cell r="U134" t="str">
            <v>Elikjon Siahaan</v>
          </cell>
          <cell r="V134" t="str">
            <v>Awak 2</v>
          </cell>
          <cell r="W134">
            <v>30</v>
          </cell>
        </row>
        <row r="135">
          <cell r="U135" t="str">
            <v>Ardiles Manalu</v>
          </cell>
          <cell r="V135" t="str">
            <v>Awak 2</v>
          </cell>
          <cell r="W135">
            <v>28</v>
          </cell>
        </row>
        <row r="136">
          <cell r="U136" t="str">
            <v>Leonard Hutabarat</v>
          </cell>
          <cell r="V136" t="str">
            <v>Awak 2</v>
          </cell>
          <cell r="W136">
            <v>25</v>
          </cell>
        </row>
        <row r="137">
          <cell r="U137" t="str">
            <v>Dortua Pangihutan Sitompul</v>
          </cell>
          <cell r="V137" t="str">
            <v>Awak 2</v>
          </cell>
          <cell r="W137">
            <v>26</v>
          </cell>
        </row>
        <row r="138">
          <cell r="U138" t="str">
            <v>Erikson Siregar</v>
          </cell>
          <cell r="V138" t="str">
            <v>Awak 2</v>
          </cell>
          <cell r="W138">
            <v>26</v>
          </cell>
        </row>
        <row r="139">
          <cell r="U139" t="str">
            <v>Erik Kandar Muda Sihombing</v>
          </cell>
          <cell r="V139" t="str">
            <v>Awak 2</v>
          </cell>
          <cell r="W139">
            <v>25</v>
          </cell>
        </row>
        <row r="140">
          <cell r="U140" t="str">
            <v>Andri Jambak</v>
          </cell>
          <cell r="V140" t="str">
            <v>Awak 2</v>
          </cell>
          <cell r="W140">
            <v>26</v>
          </cell>
        </row>
        <row r="141">
          <cell r="U141" t="str">
            <v>Uduran Berutu</v>
          </cell>
          <cell r="V141" t="str">
            <v>Awak 2</v>
          </cell>
          <cell r="W141">
            <v>23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17"/>
    </sheetNames>
    <sheetDataSet>
      <sheetData sheetId="0">
        <row r="11">
          <cell r="B11" t="str">
            <v>CANON M.LAAPEN</v>
          </cell>
          <cell r="C11" t="str">
            <v>PWS.UTAMA/KEUANGAN</v>
          </cell>
          <cell r="D11">
            <v>26</v>
          </cell>
          <cell r="E11">
            <v>1904525</v>
          </cell>
          <cell r="F11">
            <v>354498.45</v>
          </cell>
          <cell r="G11">
            <v>2259023.4500000002</v>
          </cell>
          <cell r="H11">
            <v>0</v>
          </cell>
          <cell r="I11">
            <v>0</v>
          </cell>
          <cell r="J11">
            <v>354498</v>
          </cell>
          <cell r="K11">
            <v>5000</v>
          </cell>
          <cell r="L11">
            <v>500000</v>
          </cell>
          <cell r="M11">
            <v>989498</v>
          </cell>
          <cell r="N11">
            <v>3248521.45</v>
          </cell>
          <cell r="O11">
            <v>22590.234500000002</v>
          </cell>
          <cell r="P11">
            <v>45180.469000000005</v>
          </cell>
          <cell r="Q11">
            <v>22590.234500000002</v>
          </cell>
          <cell r="R11">
            <v>3158160.5120000006</v>
          </cell>
          <cell r="S11" t="str">
            <v>1450005848482</v>
          </cell>
        </row>
        <row r="12">
          <cell r="B12" t="str">
            <v>MATEW N.SUWARDI</v>
          </cell>
          <cell r="C12" t="str">
            <v>DISPATCHER/IT</v>
          </cell>
          <cell r="D12">
            <v>13</v>
          </cell>
          <cell r="E12">
            <v>1669409</v>
          </cell>
          <cell r="F12">
            <v>318134</v>
          </cell>
          <cell r="G12">
            <v>1987543</v>
          </cell>
          <cell r="H12">
            <v>0</v>
          </cell>
          <cell r="I12">
            <v>0</v>
          </cell>
          <cell r="J12">
            <v>318134</v>
          </cell>
          <cell r="K12">
            <v>5000</v>
          </cell>
          <cell r="L12">
            <v>100000</v>
          </cell>
          <cell r="M12">
            <v>483134</v>
          </cell>
          <cell r="N12">
            <v>2470677</v>
          </cell>
          <cell r="O12">
            <v>19875</v>
          </cell>
          <cell r="P12">
            <v>39751</v>
          </cell>
          <cell r="Q12">
            <v>19875</v>
          </cell>
          <cell r="R12">
            <v>2391176</v>
          </cell>
          <cell r="S12" t="str">
            <v>1450005848466</v>
          </cell>
        </row>
        <row r="13">
          <cell r="B13" t="str">
            <v>SYAMSUL H.SALEH</v>
          </cell>
          <cell r="C13" t="str">
            <v>MEKANIK</v>
          </cell>
          <cell r="D13">
            <v>25</v>
          </cell>
          <cell r="E13">
            <v>1669409</v>
          </cell>
          <cell r="F13">
            <v>318134.25</v>
          </cell>
          <cell r="G13">
            <v>1987543.25</v>
          </cell>
          <cell r="H13">
            <v>0</v>
          </cell>
          <cell r="I13">
            <v>0</v>
          </cell>
          <cell r="J13">
            <v>318134</v>
          </cell>
          <cell r="K13">
            <v>5000</v>
          </cell>
          <cell r="L13">
            <v>100000</v>
          </cell>
          <cell r="M13">
            <v>533134</v>
          </cell>
          <cell r="N13">
            <v>2520677.25</v>
          </cell>
          <cell r="O13">
            <v>19875.432499999999</v>
          </cell>
          <cell r="P13">
            <v>39750.864999999998</v>
          </cell>
          <cell r="Q13">
            <v>19875.432499999999</v>
          </cell>
          <cell r="R13">
            <v>2441176</v>
          </cell>
          <cell r="S13" t="str">
            <v>1450005859604</v>
          </cell>
        </row>
        <row r="14">
          <cell r="B14" t="str">
            <v>YUPITER MANAFE</v>
          </cell>
          <cell r="C14" t="str">
            <v xml:space="preserve">HRD </v>
          </cell>
          <cell r="D14">
            <v>24</v>
          </cell>
          <cell r="E14">
            <v>1669409</v>
          </cell>
          <cell r="F14">
            <v>318134</v>
          </cell>
          <cell r="G14">
            <v>1987543</v>
          </cell>
          <cell r="H14">
            <v>0</v>
          </cell>
          <cell r="I14">
            <v>0</v>
          </cell>
          <cell r="J14">
            <v>255252</v>
          </cell>
          <cell r="K14">
            <v>5000</v>
          </cell>
          <cell r="L14">
            <v>250000</v>
          </cell>
          <cell r="M14">
            <v>640252</v>
          </cell>
          <cell r="N14">
            <v>2627795</v>
          </cell>
          <cell r="O14">
            <v>19875.43</v>
          </cell>
          <cell r="P14">
            <v>39750.86</v>
          </cell>
          <cell r="Q14">
            <v>19875.43</v>
          </cell>
          <cell r="R14">
            <v>2548293.2799999998</v>
          </cell>
          <cell r="S14" t="str">
            <v>1610001990964</v>
          </cell>
        </row>
        <row r="15">
          <cell r="B15" t="str">
            <v>MARHTEN L. NOMLENI</v>
          </cell>
          <cell r="C15" t="str">
            <v>HSE</v>
          </cell>
          <cell r="D15">
            <v>26</v>
          </cell>
          <cell r="E15">
            <v>1669409</v>
          </cell>
          <cell r="F15">
            <v>318134</v>
          </cell>
          <cell r="G15">
            <v>1987543</v>
          </cell>
          <cell r="H15">
            <v>0</v>
          </cell>
          <cell r="I15">
            <v>0</v>
          </cell>
          <cell r="J15">
            <v>318134</v>
          </cell>
          <cell r="K15">
            <v>5000</v>
          </cell>
          <cell r="L15">
            <v>100000</v>
          </cell>
          <cell r="M15">
            <v>548134</v>
          </cell>
          <cell r="N15">
            <v>2535677</v>
          </cell>
          <cell r="O15">
            <v>19875.43</v>
          </cell>
          <cell r="P15">
            <v>39750.86</v>
          </cell>
          <cell r="Q15">
            <v>19875.43</v>
          </cell>
          <cell r="R15">
            <v>2456176</v>
          </cell>
          <cell r="S15" t="str">
            <v>1810000020892</v>
          </cell>
        </row>
        <row r="16">
          <cell r="B16" t="str">
            <v>THERESIA C. BETTI</v>
          </cell>
          <cell r="C16" t="str">
            <v>TENAGA MEDIS</v>
          </cell>
          <cell r="D16">
            <v>23</v>
          </cell>
          <cell r="E16">
            <v>1400000</v>
          </cell>
          <cell r="F16">
            <v>300000</v>
          </cell>
          <cell r="G16">
            <v>1700000</v>
          </cell>
          <cell r="H16">
            <v>0</v>
          </cell>
          <cell r="I16">
            <v>0</v>
          </cell>
          <cell r="J16">
            <v>137500</v>
          </cell>
          <cell r="K16">
            <v>5000</v>
          </cell>
          <cell r="L16">
            <v>100000</v>
          </cell>
          <cell r="M16">
            <v>352500</v>
          </cell>
          <cell r="N16">
            <v>2052500</v>
          </cell>
          <cell r="O16">
            <v>17000</v>
          </cell>
          <cell r="P16">
            <v>34000</v>
          </cell>
          <cell r="Q16">
            <v>17000</v>
          </cell>
          <cell r="R16">
            <v>1984500</v>
          </cell>
          <cell r="S16" t="str">
            <v>1610003181497</v>
          </cell>
        </row>
        <row r="24">
          <cell r="B24" t="str">
            <v>AGUSALIM U. SYARIAH</v>
          </cell>
          <cell r="C24" t="str">
            <v>SUPIR</v>
          </cell>
          <cell r="D24">
            <v>17</v>
          </cell>
          <cell r="E24">
            <v>1581564</v>
          </cell>
          <cell r="F24">
            <v>301394</v>
          </cell>
          <cell r="G24">
            <v>1882958</v>
          </cell>
          <cell r="H24" t="str">
            <v xml:space="preserve">                   -   </v>
          </cell>
          <cell r="I24">
            <v>5000</v>
          </cell>
          <cell r="J24">
            <v>301394</v>
          </cell>
          <cell r="K24" t="str">
            <v xml:space="preserve">                    -   </v>
          </cell>
          <cell r="L24" t="str">
            <v xml:space="preserve">                    -   </v>
          </cell>
          <cell r="M24">
            <v>386394</v>
          </cell>
          <cell r="N24">
            <v>2269352</v>
          </cell>
          <cell r="O24">
            <v>18830</v>
          </cell>
          <cell r="P24">
            <v>37659</v>
          </cell>
          <cell r="Q24">
            <v>18830</v>
          </cell>
          <cell r="R24">
            <v>2194033</v>
          </cell>
          <cell r="S24" t="str">
            <v>1450005859653</v>
          </cell>
        </row>
        <row r="25">
          <cell r="B25" t="str">
            <v>DAVID HALE</v>
          </cell>
          <cell r="C25" t="str">
            <v>SUPIR</v>
          </cell>
          <cell r="D25">
            <v>19</v>
          </cell>
          <cell r="E25">
            <v>1581564</v>
          </cell>
          <cell r="F25">
            <v>301394</v>
          </cell>
          <cell r="G25">
            <v>1882958</v>
          </cell>
          <cell r="H25" t="str">
            <v xml:space="preserve">                   -   </v>
          </cell>
          <cell r="I25">
            <v>5000</v>
          </cell>
          <cell r="J25">
            <v>301394</v>
          </cell>
          <cell r="K25" t="str">
            <v xml:space="preserve">                    -   </v>
          </cell>
          <cell r="L25" t="str">
            <v xml:space="preserve">                    -   </v>
          </cell>
          <cell r="M25">
            <v>401394</v>
          </cell>
          <cell r="N25">
            <v>2284352</v>
          </cell>
          <cell r="O25">
            <v>18830</v>
          </cell>
          <cell r="P25">
            <v>37659</v>
          </cell>
          <cell r="Q25">
            <v>18830</v>
          </cell>
          <cell r="R25">
            <v>2209033</v>
          </cell>
          <cell r="S25" t="str">
            <v>1450005848433</v>
          </cell>
        </row>
        <row r="26">
          <cell r="B26" t="str">
            <v>DJONI RIHI</v>
          </cell>
          <cell r="C26" t="str">
            <v>SUPIR</v>
          </cell>
          <cell r="D26">
            <v>24</v>
          </cell>
          <cell r="E26">
            <v>1581564</v>
          </cell>
          <cell r="F26">
            <v>301393.8</v>
          </cell>
          <cell r="G26">
            <v>1882957.8</v>
          </cell>
          <cell r="H26">
            <v>0</v>
          </cell>
          <cell r="I26">
            <v>5000</v>
          </cell>
          <cell r="J26">
            <v>301394</v>
          </cell>
          <cell r="K26">
            <v>0</v>
          </cell>
          <cell r="L26">
            <v>0</v>
          </cell>
          <cell r="M26">
            <v>421394</v>
          </cell>
          <cell r="N26">
            <v>2304351.7999999998</v>
          </cell>
          <cell r="O26">
            <v>18829.578000000001</v>
          </cell>
          <cell r="P26">
            <v>37659.156000000003</v>
          </cell>
          <cell r="Q26">
            <v>18829.578000000001</v>
          </cell>
          <cell r="R26">
            <v>2229033.4879999994</v>
          </cell>
          <cell r="S26" t="str">
            <v>1610000842760</v>
          </cell>
        </row>
        <row r="27">
          <cell r="B27" t="str">
            <v>DOMINGGUS TERRU</v>
          </cell>
          <cell r="C27" t="str">
            <v>SUPIR</v>
          </cell>
          <cell r="D27">
            <v>17</v>
          </cell>
          <cell r="E27">
            <v>1581564</v>
          </cell>
          <cell r="F27">
            <v>301394</v>
          </cell>
          <cell r="G27">
            <v>1882958</v>
          </cell>
          <cell r="H27" t="str">
            <v xml:space="preserve">                   -   </v>
          </cell>
          <cell r="I27">
            <v>5000</v>
          </cell>
          <cell r="J27">
            <v>301394</v>
          </cell>
          <cell r="K27" t="str">
            <v xml:space="preserve">                    -   </v>
          </cell>
          <cell r="L27" t="str">
            <v xml:space="preserve">                    -   </v>
          </cell>
          <cell r="M27">
            <v>386394</v>
          </cell>
          <cell r="N27">
            <v>2269352</v>
          </cell>
          <cell r="O27">
            <v>18830</v>
          </cell>
          <cell r="P27">
            <v>37659</v>
          </cell>
          <cell r="Q27">
            <v>18830</v>
          </cell>
          <cell r="R27">
            <v>2194033</v>
          </cell>
          <cell r="S27" t="str">
            <v>1610000547666</v>
          </cell>
        </row>
        <row r="28">
          <cell r="B28" t="str">
            <v>ELTON FOBIA</v>
          </cell>
          <cell r="C28" t="str">
            <v>SUPIR</v>
          </cell>
          <cell r="D28">
            <v>14</v>
          </cell>
          <cell r="E28">
            <v>1581564</v>
          </cell>
          <cell r="F28">
            <v>301393.8</v>
          </cell>
          <cell r="G28">
            <v>1882957.8</v>
          </cell>
          <cell r="H28">
            <v>0</v>
          </cell>
          <cell r="I28">
            <v>5000</v>
          </cell>
          <cell r="J28">
            <v>301394</v>
          </cell>
          <cell r="K28">
            <v>0</v>
          </cell>
          <cell r="L28">
            <v>0</v>
          </cell>
          <cell r="M28">
            <v>371394</v>
          </cell>
          <cell r="N28">
            <v>2254351.7999999998</v>
          </cell>
          <cell r="O28">
            <v>18829.578000000001</v>
          </cell>
          <cell r="P28">
            <v>37659.156000000003</v>
          </cell>
          <cell r="Q28">
            <v>18829.578000000001</v>
          </cell>
          <cell r="R28">
            <v>2179033.4879999994</v>
          </cell>
          <cell r="S28" t="str">
            <v>1610000510789</v>
          </cell>
        </row>
        <row r="29">
          <cell r="B29" t="str">
            <v>EMANUEL TAFIN SUAN</v>
          </cell>
          <cell r="C29" t="str">
            <v>SUPIR</v>
          </cell>
          <cell r="D29">
            <v>23</v>
          </cell>
          <cell r="E29">
            <v>1581564</v>
          </cell>
          <cell r="F29">
            <v>301393.8</v>
          </cell>
          <cell r="G29">
            <v>1882957.8</v>
          </cell>
          <cell r="H29">
            <v>0</v>
          </cell>
          <cell r="I29">
            <v>5000</v>
          </cell>
          <cell r="J29">
            <v>301394</v>
          </cell>
          <cell r="K29">
            <v>0</v>
          </cell>
          <cell r="L29">
            <v>0</v>
          </cell>
          <cell r="M29">
            <v>416394</v>
          </cell>
          <cell r="N29">
            <v>2299351.7999999998</v>
          </cell>
          <cell r="O29">
            <v>18829.578000000001</v>
          </cell>
          <cell r="P29">
            <v>37659.156000000003</v>
          </cell>
          <cell r="Q29">
            <v>18829.578000000001</v>
          </cell>
          <cell r="R29">
            <v>2224033.4879999994</v>
          </cell>
          <cell r="S29" t="str">
            <v>1610000510805</v>
          </cell>
        </row>
        <row r="30">
          <cell r="B30" t="str">
            <v>ERWIN M. LEOLAY</v>
          </cell>
          <cell r="C30" t="str">
            <v>SUPIR</v>
          </cell>
          <cell r="D30">
            <v>21</v>
          </cell>
          <cell r="E30">
            <v>1581564</v>
          </cell>
          <cell r="F30">
            <v>301393.8</v>
          </cell>
          <cell r="G30">
            <v>1882957.8</v>
          </cell>
          <cell r="H30">
            <v>0</v>
          </cell>
          <cell r="I30">
            <v>5000</v>
          </cell>
          <cell r="J30">
            <v>301394</v>
          </cell>
          <cell r="K30">
            <v>0</v>
          </cell>
          <cell r="L30">
            <v>0</v>
          </cell>
          <cell r="M30">
            <v>406394</v>
          </cell>
          <cell r="N30">
            <v>2289351.7999999998</v>
          </cell>
          <cell r="O30">
            <v>18829.578000000001</v>
          </cell>
          <cell r="P30">
            <v>37659.156000000003</v>
          </cell>
          <cell r="Q30">
            <v>18829.578000000001</v>
          </cell>
          <cell r="R30">
            <v>2214033.4879999994</v>
          </cell>
          <cell r="S30" t="str">
            <v>1610000837752</v>
          </cell>
        </row>
        <row r="31">
          <cell r="B31" t="str">
            <v>FERDI ANIN</v>
          </cell>
          <cell r="C31" t="str">
            <v>SUPIR</v>
          </cell>
          <cell r="D31">
            <v>21</v>
          </cell>
          <cell r="E31">
            <v>1581564</v>
          </cell>
          <cell r="F31">
            <v>301394</v>
          </cell>
          <cell r="G31">
            <v>1882958</v>
          </cell>
          <cell r="H31" t="str">
            <v xml:space="preserve">                   -   </v>
          </cell>
          <cell r="I31">
            <v>5000</v>
          </cell>
          <cell r="J31">
            <v>301394</v>
          </cell>
          <cell r="K31" t="str">
            <v xml:space="preserve">                    -   </v>
          </cell>
          <cell r="L31" t="str">
            <v xml:space="preserve">                    -   </v>
          </cell>
          <cell r="M31">
            <v>426394</v>
          </cell>
          <cell r="N31">
            <v>2309352</v>
          </cell>
          <cell r="O31">
            <v>18830</v>
          </cell>
          <cell r="P31">
            <v>37659</v>
          </cell>
          <cell r="Q31">
            <v>18830</v>
          </cell>
          <cell r="R31">
            <v>2234033</v>
          </cell>
          <cell r="S31" t="str">
            <v>1450005848508</v>
          </cell>
        </row>
        <row r="32">
          <cell r="B32" t="str">
            <v>HASYIM SOFYANDI</v>
          </cell>
          <cell r="C32" t="str">
            <v>SUPIR</v>
          </cell>
          <cell r="D32">
            <v>21</v>
          </cell>
          <cell r="E32">
            <v>1581564</v>
          </cell>
          <cell r="F32">
            <v>301393.8</v>
          </cell>
          <cell r="G32">
            <v>1882957.8</v>
          </cell>
          <cell r="H32">
            <v>0</v>
          </cell>
          <cell r="I32">
            <v>5000</v>
          </cell>
          <cell r="J32">
            <v>301394</v>
          </cell>
          <cell r="K32">
            <v>0</v>
          </cell>
          <cell r="L32">
            <v>0</v>
          </cell>
          <cell r="M32">
            <v>406394</v>
          </cell>
          <cell r="N32">
            <v>2289351.7999999998</v>
          </cell>
          <cell r="O32">
            <v>18829.578000000001</v>
          </cell>
          <cell r="P32">
            <v>37659.156000000003</v>
          </cell>
          <cell r="Q32">
            <v>18829.578000000001</v>
          </cell>
          <cell r="R32">
            <v>2214033.4879999994</v>
          </cell>
          <cell r="S32" t="str">
            <v>1610000510771</v>
          </cell>
        </row>
        <row r="33">
          <cell r="B33" t="str">
            <v>HENDRIK FOBIA</v>
          </cell>
          <cell r="C33" t="str">
            <v>SUPIR</v>
          </cell>
          <cell r="D33">
            <v>12</v>
          </cell>
          <cell r="E33">
            <v>1581564</v>
          </cell>
          <cell r="F33">
            <v>301393.8</v>
          </cell>
          <cell r="G33">
            <v>1882957.8</v>
          </cell>
          <cell r="H33">
            <v>0</v>
          </cell>
          <cell r="I33">
            <v>5000</v>
          </cell>
          <cell r="J33">
            <v>301394</v>
          </cell>
          <cell r="K33">
            <v>0</v>
          </cell>
          <cell r="L33">
            <v>0</v>
          </cell>
          <cell r="M33">
            <v>361394</v>
          </cell>
          <cell r="N33">
            <v>2244351.7999999998</v>
          </cell>
          <cell r="O33">
            <v>18829.578000000001</v>
          </cell>
          <cell r="P33">
            <v>37659.156000000003</v>
          </cell>
          <cell r="Q33">
            <v>18829.578000000001</v>
          </cell>
          <cell r="R33">
            <v>2169033.4879999994</v>
          </cell>
          <cell r="S33" t="str">
            <v>1450005848409</v>
          </cell>
        </row>
        <row r="34">
          <cell r="B34" t="str">
            <v>KANISIUS SATBABA</v>
          </cell>
          <cell r="C34" t="str">
            <v>SUPIR</v>
          </cell>
          <cell r="D34">
            <v>15</v>
          </cell>
          <cell r="E34">
            <v>1581564</v>
          </cell>
          <cell r="F34">
            <v>301393.8</v>
          </cell>
          <cell r="G34">
            <v>1882957.8</v>
          </cell>
          <cell r="H34">
            <v>0</v>
          </cell>
          <cell r="I34">
            <v>5000</v>
          </cell>
          <cell r="J34">
            <v>301394</v>
          </cell>
          <cell r="K34">
            <v>0</v>
          </cell>
          <cell r="L34">
            <v>0</v>
          </cell>
          <cell r="M34">
            <v>376394</v>
          </cell>
          <cell r="N34">
            <v>2259351.7999999998</v>
          </cell>
          <cell r="O34">
            <v>18829.578000000001</v>
          </cell>
          <cell r="P34">
            <v>37659.156000000003</v>
          </cell>
          <cell r="Q34">
            <v>18829.578000000001</v>
          </cell>
          <cell r="R34">
            <v>2184033.4879999994</v>
          </cell>
          <cell r="S34" t="str">
            <v>1610001466759</v>
          </cell>
        </row>
        <row r="35">
          <cell r="B35" t="str">
            <v>KORNELIS LAFI LAMAK</v>
          </cell>
          <cell r="C35" t="str">
            <v>SUPIR</v>
          </cell>
          <cell r="D35">
            <v>18</v>
          </cell>
          <cell r="E35">
            <v>1581564</v>
          </cell>
          <cell r="F35">
            <v>301393.8</v>
          </cell>
          <cell r="G35">
            <v>1882957.8</v>
          </cell>
          <cell r="H35">
            <v>0</v>
          </cell>
          <cell r="I35">
            <v>5000</v>
          </cell>
          <cell r="J35">
            <v>301394</v>
          </cell>
          <cell r="K35">
            <v>0</v>
          </cell>
          <cell r="L35">
            <v>0</v>
          </cell>
          <cell r="M35">
            <v>391394</v>
          </cell>
          <cell r="N35">
            <v>2274351.7999999998</v>
          </cell>
          <cell r="O35">
            <v>18829.578000000001</v>
          </cell>
          <cell r="P35">
            <v>37659.156000000003</v>
          </cell>
          <cell r="Q35">
            <v>18829.578000000001</v>
          </cell>
          <cell r="R35">
            <v>2199033.4879999994</v>
          </cell>
          <cell r="S35" t="str">
            <v>1450005848425</v>
          </cell>
        </row>
        <row r="36">
          <cell r="B36" t="str">
            <v>MARTHEN SAMUEL NDOKI</v>
          </cell>
          <cell r="C36" t="str">
            <v>SUPIR</v>
          </cell>
          <cell r="D36">
            <v>18</v>
          </cell>
          <cell r="E36">
            <v>1581564</v>
          </cell>
          <cell r="F36">
            <v>301393.8</v>
          </cell>
          <cell r="G36">
            <v>1882957.8</v>
          </cell>
          <cell r="H36">
            <v>0</v>
          </cell>
          <cell r="I36">
            <v>5000</v>
          </cell>
          <cell r="J36">
            <v>301394</v>
          </cell>
          <cell r="K36">
            <v>0</v>
          </cell>
          <cell r="L36">
            <v>0</v>
          </cell>
          <cell r="M36">
            <v>391394</v>
          </cell>
          <cell r="N36">
            <v>2274351.7999999998</v>
          </cell>
          <cell r="O36">
            <v>18829.578000000001</v>
          </cell>
          <cell r="P36">
            <v>37659.156000000003</v>
          </cell>
          <cell r="Q36">
            <v>18829.578000000001</v>
          </cell>
          <cell r="R36">
            <v>2199033.4879999994</v>
          </cell>
          <cell r="S36" t="str">
            <v>1450005848532</v>
          </cell>
        </row>
        <row r="37">
          <cell r="B37" t="str">
            <v>MASYUDIN ARIFIN</v>
          </cell>
          <cell r="C37" t="str">
            <v>SUPIR</v>
          </cell>
          <cell r="D37">
            <v>22</v>
          </cell>
          <cell r="E37">
            <v>1581564</v>
          </cell>
          <cell r="F37">
            <v>301394</v>
          </cell>
          <cell r="G37">
            <v>1882958</v>
          </cell>
          <cell r="H37" t="str">
            <v xml:space="preserve">                   -   </v>
          </cell>
          <cell r="I37">
            <v>5000</v>
          </cell>
          <cell r="J37">
            <v>301394</v>
          </cell>
          <cell r="K37" t="str">
            <v xml:space="preserve">                    -   </v>
          </cell>
          <cell r="L37" t="str">
            <v xml:space="preserve">                    -   </v>
          </cell>
          <cell r="M37">
            <v>426394</v>
          </cell>
          <cell r="N37">
            <v>2309352</v>
          </cell>
          <cell r="O37">
            <v>18830</v>
          </cell>
          <cell r="P37">
            <v>37659</v>
          </cell>
          <cell r="Q37">
            <v>18830</v>
          </cell>
          <cell r="R37">
            <v>2234033</v>
          </cell>
          <cell r="S37" t="str">
            <v>1450005848490</v>
          </cell>
        </row>
        <row r="38">
          <cell r="B38" t="str">
            <v>MATEOS NAFFIE</v>
          </cell>
          <cell r="C38" t="str">
            <v>SUPIR</v>
          </cell>
          <cell r="D38">
            <v>16</v>
          </cell>
          <cell r="E38">
            <v>1581564</v>
          </cell>
          <cell r="F38">
            <v>301393.8</v>
          </cell>
          <cell r="G38">
            <v>1882957.8</v>
          </cell>
          <cell r="H38">
            <v>0</v>
          </cell>
          <cell r="I38">
            <v>5000</v>
          </cell>
          <cell r="J38">
            <v>301394</v>
          </cell>
          <cell r="K38">
            <v>0</v>
          </cell>
          <cell r="L38">
            <v>0</v>
          </cell>
          <cell r="M38">
            <v>381394</v>
          </cell>
          <cell r="N38">
            <v>2264351.7999999998</v>
          </cell>
          <cell r="O38">
            <v>18829.578000000001</v>
          </cell>
          <cell r="P38">
            <v>37659.156000000003</v>
          </cell>
          <cell r="Q38">
            <v>18829.578000000001</v>
          </cell>
          <cell r="R38">
            <v>2189033.4879999994</v>
          </cell>
          <cell r="S38" t="str">
            <v>1610001704597</v>
          </cell>
        </row>
        <row r="39">
          <cell r="B39" t="str">
            <v>MAX MILLIAN ELENLED</v>
          </cell>
          <cell r="C39" t="str">
            <v>SUPIR</v>
          </cell>
          <cell r="D39">
            <v>14</v>
          </cell>
          <cell r="E39">
            <v>1581564</v>
          </cell>
          <cell r="F39">
            <v>301393.8</v>
          </cell>
          <cell r="G39">
            <v>1882957.8</v>
          </cell>
          <cell r="H39">
            <v>0</v>
          </cell>
          <cell r="I39">
            <v>5000</v>
          </cell>
          <cell r="J39">
            <v>301394</v>
          </cell>
          <cell r="K39">
            <v>0</v>
          </cell>
          <cell r="L39">
            <v>0</v>
          </cell>
          <cell r="M39">
            <v>436394</v>
          </cell>
          <cell r="N39">
            <v>2319351.7999999998</v>
          </cell>
          <cell r="O39">
            <v>18829.578000000001</v>
          </cell>
          <cell r="P39">
            <v>37659.156000000003</v>
          </cell>
          <cell r="Q39">
            <v>18829.578000000001</v>
          </cell>
          <cell r="R39">
            <v>2244033.4879999994</v>
          </cell>
          <cell r="S39" t="str">
            <v>1610001044648</v>
          </cell>
        </row>
        <row r="40">
          <cell r="B40" t="str">
            <v>MAXIMUS KONO</v>
          </cell>
          <cell r="C40" t="str">
            <v>SUPIR</v>
          </cell>
          <cell r="D40">
            <v>20</v>
          </cell>
          <cell r="E40">
            <v>1581564</v>
          </cell>
          <cell r="F40">
            <v>301393.8</v>
          </cell>
          <cell r="G40">
            <v>1882957.8</v>
          </cell>
          <cell r="H40">
            <v>0</v>
          </cell>
          <cell r="I40">
            <v>5000</v>
          </cell>
          <cell r="J40">
            <v>301394</v>
          </cell>
          <cell r="K40">
            <v>0</v>
          </cell>
          <cell r="L40">
            <v>0</v>
          </cell>
          <cell r="M40">
            <v>401394</v>
          </cell>
          <cell r="N40">
            <v>2284351.7999999998</v>
          </cell>
          <cell r="O40">
            <v>18829.578000000001</v>
          </cell>
          <cell r="P40">
            <v>37659.156000000003</v>
          </cell>
          <cell r="Q40">
            <v>18829.578000000001</v>
          </cell>
          <cell r="R40">
            <v>2209033.4879999994</v>
          </cell>
          <cell r="S40" t="str">
            <v>1610001289417</v>
          </cell>
        </row>
        <row r="41">
          <cell r="B41" t="str">
            <v>NIKODEMUS BISIK</v>
          </cell>
          <cell r="C41" t="str">
            <v>SUPIR</v>
          </cell>
          <cell r="D41">
            <v>17</v>
          </cell>
          <cell r="E41">
            <v>1581564</v>
          </cell>
          <cell r="F41">
            <v>301393.8</v>
          </cell>
          <cell r="G41">
            <v>1882957.8</v>
          </cell>
          <cell r="H41">
            <v>0</v>
          </cell>
          <cell r="I41">
            <v>5000</v>
          </cell>
          <cell r="J41">
            <v>301394</v>
          </cell>
          <cell r="K41">
            <v>0</v>
          </cell>
          <cell r="L41">
            <v>0</v>
          </cell>
          <cell r="M41">
            <v>386394</v>
          </cell>
          <cell r="N41">
            <v>2269351.7999999998</v>
          </cell>
          <cell r="O41">
            <v>18829.578000000001</v>
          </cell>
          <cell r="P41">
            <v>37659.156000000003</v>
          </cell>
          <cell r="Q41">
            <v>18829.578000000001</v>
          </cell>
          <cell r="R41">
            <v>2194033.4879999994</v>
          </cell>
          <cell r="S41" t="str">
            <v>1610001108070</v>
          </cell>
        </row>
        <row r="42">
          <cell r="B42" t="str">
            <v>NIKODEMUS KOLOSASI</v>
          </cell>
          <cell r="C42" t="str">
            <v>SUPIR</v>
          </cell>
          <cell r="D42">
            <v>23</v>
          </cell>
          <cell r="E42">
            <v>1581564</v>
          </cell>
          <cell r="F42">
            <v>301393.8</v>
          </cell>
          <cell r="G42">
            <v>1882957.8</v>
          </cell>
          <cell r="H42">
            <v>0</v>
          </cell>
          <cell r="I42">
            <v>5000</v>
          </cell>
          <cell r="J42">
            <v>301394</v>
          </cell>
          <cell r="K42">
            <v>0</v>
          </cell>
          <cell r="L42">
            <v>0</v>
          </cell>
          <cell r="M42">
            <v>416394</v>
          </cell>
          <cell r="N42">
            <v>2299351.7999999998</v>
          </cell>
          <cell r="O42">
            <v>18829.578000000001</v>
          </cell>
          <cell r="P42">
            <v>37659.156000000003</v>
          </cell>
          <cell r="Q42">
            <v>18829.578000000001</v>
          </cell>
          <cell r="R42">
            <v>2224033.4879999994</v>
          </cell>
          <cell r="S42" t="str">
            <v>1610000838321</v>
          </cell>
        </row>
        <row r="43">
          <cell r="B43" t="str">
            <v>OKTOVIANUS K. SILA</v>
          </cell>
          <cell r="C43" t="str">
            <v>SUPIR</v>
          </cell>
          <cell r="D43">
            <v>18</v>
          </cell>
          <cell r="E43">
            <v>1581564</v>
          </cell>
          <cell r="F43">
            <v>301393.8</v>
          </cell>
          <cell r="G43">
            <v>1882957.8</v>
          </cell>
          <cell r="H43">
            <v>0</v>
          </cell>
          <cell r="I43">
            <v>5000</v>
          </cell>
          <cell r="J43">
            <v>301394</v>
          </cell>
          <cell r="K43">
            <v>0</v>
          </cell>
          <cell r="L43">
            <v>0</v>
          </cell>
          <cell r="M43">
            <v>391394</v>
          </cell>
          <cell r="N43">
            <v>2274351.7999999998</v>
          </cell>
          <cell r="O43">
            <v>18829.578000000001</v>
          </cell>
          <cell r="P43">
            <v>37659.156000000003</v>
          </cell>
          <cell r="Q43">
            <v>18829.578000000001</v>
          </cell>
          <cell r="R43">
            <v>2199033.4879999994</v>
          </cell>
          <cell r="S43" t="str">
            <v>1610001390843</v>
          </cell>
        </row>
        <row r="44">
          <cell r="B44" t="str">
            <v>PAULINUS KOLO</v>
          </cell>
          <cell r="C44" t="str">
            <v>SUPIR</v>
          </cell>
          <cell r="D44">
            <v>25</v>
          </cell>
          <cell r="E44">
            <v>1581564</v>
          </cell>
          <cell r="F44">
            <v>301394</v>
          </cell>
          <cell r="G44">
            <v>1882958</v>
          </cell>
          <cell r="H44" t="str">
            <v xml:space="preserve">                   -   </v>
          </cell>
          <cell r="I44">
            <v>5000</v>
          </cell>
          <cell r="J44">
            <v>301394</v>
          </cell>
          <cell r="K44" t="str">
            <v xml:space="preserve">                    -   </v>
          </cell>
          <cell r="L44" t="str">
            <v xml:space="preserve">                    -   </v>
          </cell>
          <cell r="M44">
            <v>426394</v>
          </cell>
          <cell r="N44">
            <v>2309352</v>
          </cell>
          <cell r="O44">
            <v>18830</v>
          </cell>
          <cell r="P44">
            <v>37659</v>
          </cell>
          <cell r="Q44">
            <v>18830</v>
          </cell>
          <cell r="R44">
            <v>2234033</v>
          </cell>
          <cell r="S44" t="str">
            <v>1610000547633</v>
          </cell>
        </row>
        <row r="45">
          <cell r="B45" t="str">
            <v>RUDI ORIAS TAIFA</v>
          </cell>
          <cell r="C45" t="str">
            <v>SUPIR</v>
          </cell>
          <cell r="D45">
            <v>18</v>
          </cell>
          <cell r="E45">
            <v>1581564</v>
          </cell>
          <cell r="F45">
            <v>301393.8</v>
          </cell>
          <cell r="G45">
            <v>1882957.8</v>
          </cell>
          <cell r="H45">
            <v>0</v>
          </cell>
          <cell r="I45">
            <v>5000</v>
          </cell>
          <cell r="J45">
            <v>301394</v>
          </cell>
          <cell r="K45">
            <v>0</v>
          </cell>
          <cell r="L45">
            <v>0</v>
          </cell>
          <cell r="M45">
            <v>391394</v>
          </cell>
          <cell r="N45">
            <v>2274351.7999999998</v>
          </cell>
          <cell r="O45">
            <v>18829.578000000001</v>
          </cell>
          <cell r="P45">
            <v>37659.156000000003</v>
          </cell>
          <cell r="Q45">
            <v>18829.578000000001</v>
          </cell>
          <cell r="R45">
            <v>2199033.4879999994</v>
          </cell>
          <cell r="S45" t="str">
            <v>1610000940796</v>
          </cell>
        </row>
        <row r="46">
          <cell r="B46" t="str">
            <v>SAMUEL LASI</v>
          </cell>
          <cell r="C46" t="str">
            <v>SUPIR</v>
          </cell>
          <cell r="D46">
            <v>22</v>
          </cell>
          <cell r="E46">
            <v>1581564</v>
          </cell>
          <cell r="F46">
            <v>301393.8</v>
          </cell>
          <cell r="G46">
            <v>1882957.8</v>
          </cell>
          <cell r="H46">
            <v>0</v>
          </cell>
          <cell r="I46">
            <v>5000</v>
          </cell>
          <cell r="J46">
            <v>301394</v>
          </cell>
          <cell r="K46">
            <v>0</v>
          </cell>
          <cell r="L46">
            <v>0</v>
          </cell>
          <cell r="M46">
            <v>411394</v>
          </cell>
          <cell r="N46">
            <v>2294351.7999999998</v>
          </cell>
          <cell r="O46">
            <v>18829.578000000001</v>
          </cell>
          <cell r="P46">
            <v>37659.156000000003</v>
          </cell>
          <cell r="Q46">
            <v>18829.578000000001</v>
          </cell>
          <cell r="R46">
            <v>2219033.4879999994</v>
          </cell>
          <cell r="S46" t="str">
            <v>1610000939541</v>
          </cell>
        </row>
        <row r="47">
          <cell r="B47" t="str">
            <v>THEODORE MANEHAT</v>
          </cell>
          <cell r="C47" t="str">
            <v>SUPIR</v>
          </cell>
          <cell r="D47">
            <v>18</v>
          </cell>
          <cell r="E47">
            <v>1581564</v>
          </cell>
          <cell r="F47">
            <v>301393.8</v>
          </cell>
          <cell r="G47">
            <v>1882957.8</v>
          </cell>
          <cell r="H47">
            <v>0</v>
          </cell>
          <cell r="I47">
            <v>5000</v>
          </cell>
          <cell r="J47">
            <v>301394</v>
          </cell>
          <cell r="K47">
            <v>0</v>
          </cell>
          <cell r="L47">
            <v>0</v>
          </cell>
          <cell r="M47">
            <v>391394</v>
          </cell>
          <cell r="N47">
            <v>2274351.7999999998</v>
          </cell>
          <cell r="O47">
            <v>18829.578000000001</v>
          </cell>
          <cell r="P47">
            <v>37659.156000000003</v>
          </cell>
          <cell r="Q47">
            <v>18829.578000000001</v>
          </cell>
          <cell r="R47">
            <v>2199033.4879999994</v>
          </cell>
          <cell r="S47" t="str">
            <v>1610001778708</v>
          </cell>
        </row>
        <row r="55">
          <cell r="B55" t="str">
            <v xml:space="preserve">BAHARUDIN TALIB </v>
          </cell>
          <cell r="C55" t="str">
            <v>KERNET</v>
          </cell>
          <cell r="D55">
            <v>21</v>
          </cell>
          <cell r="E55">
            <v>1339433</v>
          </cell>
          <cell r="F55">
            <v>255251.69999999998</v>
          </cell>
          <cell r="G55">
            <v>1594684.7</v>
          </cell>
          <cell r="H55">
            <v>0</v>
          </cell>
          <cell r="I55">
            <v>5000</v>
          </cell>
          <cell r="J55">
            <v>255251.69999999998</v>
          </cell>
          <cell r="K55">
            <v>0</v>
          </cell>
          <cell r="L55">
            <v>0</v>
          </cell>
          <cell r="M55">
            <v>360251.69999999995</v>
          </cell>
          <cell r="N55">
            <v>1954936.4</v>
          </cell>
          <cell r="O55">
            <v>15946.847</v>
          </cell>
          <cell r="P55">
            <v>31893.694</v>
          </cell>
          <cell r="Q55">
            <v>15946.847</v>
          </cell>
          <cell r="R55">
            <v>1891149.0119999999</v>
          </cell>
          <cell r="S55" t="str">
            <v>1450005848573</v>
          </cell>
        </row>
        <row r="56">
          <cell r="B56" t="str">
            <v>GABRIEL SANAK</v>
          </cell>
          <cell r="C56" t="str">
            <v>KERNET</v>
          </cell>
          <cell r="D56">
            <v>24</v>
          </cell>
          <cell r="E56">
            <v>1339433</v>
          </cell>
          <cell r="F56">
            <v>255251.69999999998</v>
          </cell>
          <cell r="G56">
            <v>1594684.7</v>
          </cell>
          <cell r="H56">
            <v>0</v>
          </cell>
          <cell r="I56">
            <v>5000</v>
          </cell>
          <cell r="J56">
            <v>255251.69999999998</v>
          </cell>
          <cell r="K56">
            <v>0</v>
          </cell>
          <cell r="L56">
            <v>0</v>
          </cell>
          <cell r="M56">
            <v>390251.69999999995</v>
          </cell>
          <cell r="N56">
            <v>1984936.4</v>
          </cell>
          <cell r="O56">
            <v>15946.847</v>
          </cell>
          <cell r="P56">
            <v>31893.694</v>
          </cell>
          <cell r="Q56">
            <v>15946.847</v>
          </cell>
          <cell r="R56">
            <v>1921149.0119999999</v>
          </cell>
          <cell r="S56" t="str">
            <v>1450005796392</v>
          </cell>
        </row>
        <row r="57">
          <cell r="B57" t="str">
            <v>HASAN DJ. MUSTAFA</v>
          </cell>
          <cell r="C57" t="str">
            <v>KERNET</v>
          </cell>
          <cell r="D57">
            <v>26</v>
          </cell>
          <cell r="E57">
            <v>1339433</v>
          </cell>
          <cell r="F57">
            <v>255251.69999999998</v>
          </cell>
          <cell r="G57">
            <v>1594684.7</v>
          </cell>
          <cell r="H57">
            <v>0</v>
          </cell>
          <cell r="I57">
            <v>5000</v>
          </cell>
          <cell r="J57">
            <v>255251.69999999998</v>
          </cell>
          <cell r="K57">
            <v>0</v>
          </cell>
          <cell r="L57">
            <v>0</v>
          </cell>
          <cell r="M57">
            <v>390251.69999999995</v>
          </cell>
          <cell r="N57">
            <v>1984936.4</v>
          </cell>
          <cell r="O57">
            <v>15946.847</v>
          </cell>
          <cell r="P57">
            <v>31893.694</v>
          </cell>
          <cell r="Q57">
            <v>15946.847</v>
          </cell>
          <cell r="R57">
            <v>1921149.0119999999</v>
          </cell>
          <cell r="S57" t="str">
            <v>1450005848417</v>
          </cell>
        </row>
        <row r="58">
          <cell r="B58" t="str">
            <v>HERI K BASOIN</v>
          </cell>
          <cell r="C58" t="str">
            <v>KERNET</v>
          </cell>
          <cell r="D58">
            <v>19</v>
          </cell>
          <cell r="E58">
            <v>1339433</v>
          </cell>
          <cell r="F58">
            <v>255251.69999999998</v>
          </cell>
          <cell r="G58">
            <v>1594684.7</v>
          </cell>
          <cell r="H58">
            <v>0</v>
          </cell>
          <cell r="I58">
            <v>5000</v>
          </cell>
          <cell r="J58">
            <v>255251.69999999998</v>
          </cell>
          <cell r="K58">
            <v>0</v>
          </cell>
          <cell r="L58">
            <v>0</v>
          </cell>
          <cell r="M58">
            <v>350251.69999999995</v>
          </cell>
          <cell r="N58">
            <v>1944936.4</v>
          </cell>
          <cell r="O58">
            <v>15946.847</v>
          </cell>
          <cell r="P58">
            <v>31893.694</v>
          </cell>
          <cell r="Q58">
            <v>15946.847</v>
          </cell>
          <cell r="R58">
            <v>1881149.0119999999</v>
          </cell>
          <cell r="S58" t="str">
            <v>1450005859620</v>
          </cell>
        </row>
        <row r="59">
          <cell r="B59" t="str">
            <v>KRISANTUS KOLO</v>
          </cell>
          <cell r="C59" t="str">
            <v>KERNET</v>
          </cell>
          <cell r="D59">
            <v>18</v>
          </cell>
          <cell r="E59">
            <v>1339433</v>
          </cell>
          <cell r="F59">
            <v>255251.69999999998</v>
          </cell>
          <cell r="G59">
            <v>1594684.7</v>
          </cell>
          <cell r="H59">
            <v>0</v>
          </cell>
          <cell r="I59">
            <v>5000</v>
          </cell>
          <cell r="J59">
            <v>255251.69999999998</v>
          </cell>
          <cell r="K59">
            <v>0</v>
          </cell>
          <cell r="L59">
            <v>0</v>
          </cell>
          <cell r="M59">
            <v>345251.69999999995</v>
          </cell>
          <cell r="N59">
            <v>1939936.4</v>
          </cell>
          <cell r="O59">
            <v>15946.847</v>
          </cell>
          <cell r="P59">
            <v>31893.694</v>
          </cell>
          <cell r="Q59">
            <v>15946.847</v>
          </cell>
          <cell r="R59">
            <v>1876149.0119999999</v>
          </cell>
          <cell r="S59" t="str">
            <v>1450005848375</v>
          </cell>
        </row>
        <row r="60">
          <cell r="B60" t="str">
            <v>MARIANUS SILVERUS SOGE</v>
          </cell>
          <cell r="C60" t="str">
            <v>KERNET</v>
          </cell>
          <cell r="D60">
            <v>21</v>
          </cell>
          <cell r="E60">
            <v>1339433</v>
          </cell>
          <cell r="F60">
            <v>255251.69999999998</v>
          </cell>
          <cell r="G60">
            <v>1594684.7</v>
          </cell>
          <cell r="H60">
            <v>0</v>
          </cell>
          <cell r="I60">
            <v>5000</v>
          </cell>
          <cell r="J60">
            <v>255251.69999999998</v>
          </cell>
          <cell r="K60">
            <v>0</v>
          </cell>
          <cell r="L60">
            <v>0</v>
          </cell>
          <cell r="M60">
            <v>390251.69999999995</v>
          </cell>
          <cell r="N60">
            <v>1984936.4</v>
          </cell>
          <cell r="O60">
            <v>15946.847</v>
          </cell>
          <cell r="P60">
            <v>31893.694</v>
          </cell>
          <cell r="Q60">
            <v>15946.847</v>
          </cell>
          <cell r="R60">
            <v>1921149.0119999999</v>
          </cell>
          <cell r="S60" t="str">
            <v>1610001384275</v>
          </cell>
        </row>
        <row r="61">
          <cell r="B61" t="str">
            <v>MARTINUS UKAT</v>
          </cell>
          <cell r="C61" t="str">
            <v>KERNET</v>
          </cell>
          <cell r="D61">
            <v>25</v>
          </cell>
          <cell r="E61">
            <v>1339433</v>
          </cell>
          <cell r="F61">
            <v>255251.69999999998</v>
          </cell>
          <cell r="G61">
            <v>1594684.7</v>
          </cell>
          <cell r="H61">
            <v>0</v>
          </cell>
          <cell r="I61">
            <v>5000</v>
          </cell>
          <cell r="J61">
            <v>255251.69999999998</v>
          </cell>
          <cell r="K61">
            <v>0</v>
          </cell>
          <cell r="L61">
            <v>0</v>
          </cell>
          <cell r="M61">
            <v>380251.69999999995</v>
          </cell>
          <cell r="N61">
            <v>1974936.4</v>
          </cell>
          <cell r="O61">
            <v>15946.847</v>
          </cell>
          <cell r="P61">
            <v>31893.694</v>
          </cell>
          <cell r="Q61">
            <v>15946.847</v>
          </cell>
          <cell r="R61">
            <v>1911149.0119999999</v>
          </cell>
          <cell r="S61" t="str">
            <v>1450005840968</v>
          </cell>
        </row>
        <row r="62">
          <cell r="B62" t="str">
            <v>LEWI EGRI Aoetpah</v>
          </cell>
          <cell r="C62" t="str">
            <v>KERNET</v>
          </cell>
          <cell r="D62">
            <v>26</v>
          </cell>
          <cell r="E62">
            <v>1339433</v>
          </cell>
          <cell r="F62">
            <v>255251.69999999998</v>
          </cell>
          <cell r="G62">
            <v>1594684.7</v>
          </cell>
          <cell r="H62">
            <v>0</v>
          </cell>
          <cell r="I62">
            <v>5000</v>
          </cell>
          <cell r="J62">
            <v>255251.69999999998</v>
          </cell>
          <cell r="K62">
            <v>0</v>
          </cell>
          <cell r="L62">
            <v>0</v>
          </cell>
          <cell r="M62">
            <v>390251.69999999995</v>
          </cell>
          <cell r="N62">
            <v>1984936.4</v>
          </cell>
          <cell r="O62">
            <v>15946.847</v>
          </cell>
          <cell r="P62">
            <v>31893.694</v>
          </cell>
          <cell r="Q62">
            <v>15946.847</v>
          </cell>
          <cell r="R62">
            <v>1921149.0119999999</v>
          </cell>
          <cell r="S62" t="str">
            <v>1810000041468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INGAPU"/>
    </sheetNames>
    <sheetDataSet>
      <sheetData sheetId="0">
        <row r="12">
          <cell r="V12" t="str">
            <v>EPAK UMBU NGGABA</v>
          </cell>
          <cell r="W12" t="str">
            <v>Mekanik &amp; HSE</v>
          </cell>
          <cell r="X12">
            <v>26</v>
          </cell>
          <cell r="Y12">
            <v>1581564</v>
          </cell>
          <cell r="Z12">
            <v>301393.8</v>
          </cell>
          <cell r="AA12">
            <v>1882957.8</v>
          </cell>
          <cell r="AB12">
            <v>0</v>
          </cell>
          <cell r="AC12">
            <v>0</v>
          </cell>
          <cell r="AD12">
            <v>5000</v>
          </cell>
          <cell r="AE12">
            <v>0</v>
          </cell>
          <cell r="AF12">
            <v>301394</v>
          </cell>
          <cell r="AG12">
            <v>100000</v>
          </cell>
          <cell r="AH12">
            <v>531394</v>
          </cell>
          <cell r="AI12">
            <v>2414351.7999999998</v>
          </cell>
          <cell r="AJ12">
            <v>18829.578000000001</v>
          </cell>
          <cell r="AK12">
            <v>37659.156000000003</v>
          </cell>
          <cell r="AL12">
            <v>18829.578000000001</v>
          </cell>
          <cell r="AM12">
            <v>2339033.4879999994</v>
          </cell>
          <cell r="AO12">
            <v>2339033.4879999994</v>
          </cell>
          <cell r="AP12" t="str">
            <v>1610002088842</v>
          </cell>
        </row>
        <row r="21">
          <cell r="V21" t="str">
            <v>MARTINUS KATALA RAHA</v>
          </cell>
          <cell r="W21" t="str">
            <v>AWAK I</v>
          </cell>
          <cell r="X21">
            <v>26</v>
          </cell>
          <cell r="Y21">
            <v>1581564</v>
          </cell>
          <cell r="Z21">
            <v>301393.8</v>
          </cell>
          <cell r="AA21">
            <v>1882957.8</v>
          </cell>
          <cell r="AB21">
            <v>0</v>
          </cell>
          <cell r="AC21">
            <v>0</v>
          </cell>
          <cell r="AD21">
            <v>5000</v>
          </cell>
          <cell r="AE21">
            <v>0</v>
          </cell>
          <cell r="AF21">
            <v>301393.8</v>
          </cell>
          <cell r="AG21">
            <v>0</v>
          </cell>
          <cell r="AH21">
            <v>431393.8</v>
          </cell>
          <cell r="AI21">
            <v>2314351.6</v>
          </cell>
          <cell r="AJ21">
            <v>18829.578000000001</v>
          </cell>
          <cell r="AK21">
            <v>37659.156000000003</v>
          </cell>
          <cell r="AL21">
            <v>18829.578000000001</v>
          </cell>
          <cell r="AM21">
            <v>2239033.2879999997</v>
          </cell>
          <cell r="AO21">
            <v>2239033.2879999997</v>
          </cell>
          <cell r="AP21" t="str">
            <v>1610002088859</v>
          </cell>
        </row>
        <row r="22">
          <cell r="V22" t="str">
            <v>JIMMY THEOPILUS</v>
          </cell>
          <cell r="W22" t="str">
            <v>AWAK I</v>
          </cell>
          <cell r="X22">
            <v>26</v>
          </cell>
          <cell r="Y22">
            <v>1581564</v>
          </cell>
          <cell r="Z22">
            <v>301393.8</v>
          </cell>
          <cell r="AA22">
            <v>1882957.8</v>
          </cell>
          <cell r="AB22">
            <v>0</v>
          </cell>
          <cell r="AC22">
            <v>0</v>
          </cell>
          <cell r="AD22">
            <v>5000</v>
          </cell>
          <cell r="AE22">
            <v>0</v>
          </cell>
          <cell r="AF22">
            <v>301393.8</v>
          </cell>
          <cell r="AG22">
            <v>0</v>
          </cell>
          <cell r="AH22">
            <v>431393.8</v>
          </cell>
          <cell r="AI22">
            <v>2314351.6</v>
          </cell>
          <cell r="AJ22">
            <v>18829.578000000001</v>
          </cell>
          <cell r="AK22">
            <v>37659.156000000003</v>
          </cell>
          <cell r="AL22">
            <v>18829.578000000001</v>
          </cell>
          <cell r="AM22">
            <v>2239033.2879999997</v>
          </cell>
          <cell r="AO22">
            <v>2239033.2879999997</v>
          </cell>
          <cell r="AP22" t="str">
            <v>1610002088768</v>
          </cell>
        </row>
        <row r="23">
          <cell r="V23" t="str">
            <v>MARKUS MALA RIHI</v>
          </cell>
          <cell r="W23" t="str">
            <v>AWAK I</v>
          </cell>
          <cell r="X23">
            <v>26</v>
          </cell>
          <cell r="Y23">
            <v>1581564</v>
          </cell>
          <cell r="Z23">
            <v>301393.8</v>
          </cell>
          <cell r="AA23">
            <v>1882957.8</v>
          </cell>
          <cell r="AB23">
            <v>0</v>
          </cell>
          <cell r="AC23">
            <v>0</v>
          </cell>
          <cell r="AD23">
            <v>5000</v>
          </cell>
          <cell r="AE23">
            <v>0</v>
          </cell>
          <cell r="AF23">
            <v>301393.8</v>
          </cell>
          <cell r="AG23">
            <v>0</v>
          </cell>
          <cell r="AH23">
            <v>431393.8</v>
          </cell>
          <cell r="AI23">
            <v>2314351.6</v>
          </cell>
          <cell r="AJ23">
            <v>18829.578000000001</v>
          </cell>
          <cell r="AK23">
            <v>37659.156000000003</v>
          </cell>
          <cell r="AL23">
            <v>18829.578000000001</v>
          </cell>
          <cell r="AM23">
            <v>2239033.2879999997</v>
          </cell>
          <cell r="AO23">
            <v>2239033.2879999997</v>
          </cell>
          <cell r="AP23" t="str">
            <v>1610002088685</v>
          </cell>
        </row>
        <row r="24">
          <cell r="X24">
            <v>26</v>
          </cell>
        </row>
        <row r="25">
          <cell r="V25" t="str">
            <v>YANCE HABA</v>
          </cell>
          <cell r="W25" t="str">
            <v>AWAK I</v>
          </cell>
          <cell r="X25">
            <v>26</v>
          </cell>
          <cell r="Y25">
            <v>1581564</v>
          </cell>
          <cell r="Z25">
            <v>301393.8</v>
          </cell>
          <cell r="AA25">
            <v>1882957.8</v>
          </cell>
          <cell r="AB25">
            <v>0</v>
          </cell>
          <cell r="AC25">
            <v>0</v>
          </cell>
          <cell r="AD25">
            <v>5000</v>
          </cell>
          <cell r="AE25">
            <v>0</v>
          </cell>
          <cell r="AF25">
            <v>301393.8</v>
          </cell>
          <cell r="AG25">
            <v>0</v>
          </cell>
          <cell r="AH25">
            <v>431393.8</v>
          </cell>
          <cell r="AI25">
            <v>2314351.6</v>
          </cell>
          <cell r="AJ25">
            <v>18829.578000000001</v>
          </cell>
          <cell r="AK25">
            <v>37659.156000000003</v>
          </cell>
          <cell r="AL25">
            <v>18829.578000000001</v>
          </cell>
          <cell r="AM25">
            <v>2239033.2879999997</v>
          </cell>
          <cell r="AO25">
            <v>2239033.2879999997</v>
          </cell>
          <cell r="AP25" t="str">
            <v>1610002088933</v>
          </cell>
        </row>
        <row r="26">
          <cell r="V26" t="str">
            <v>MELKIANUS BORA</v>
          </cell>
          <cell r="W26" t="str">
            <v>AWAK I</v>
          </cell>
          <cell r="X26">
            <v>26</v>
          </cell>
          <cell r="Y26">
            <v>1581564</v>
          </cell>
          <cell r="Z26">
            <v>301393.8</v>
          </cell>
          <cell r="AA26">
            <v>1882957.8</v>
          </cell>
          <cell r="AB26">
            <v>0</v>
          </cell>
          <cell r="AC26">
            <v>0</v>
          </cell>
          <cell r="AD26">
            <v>5000</v>
          </cell>
          <cell r="AE26">
            <v>0</v>
          </cell>
          <cell r="AF26">
            <v>301393.8</v>
          </cell>
          <cell r="AG26">
            <v>0</v>
          </cell>
          <cell r="AH26">
            <v>431393.8</v>
          </cell>
          <cell r="AI26">
            <v>2314351.6</v>
          </cell>
          <cell r="AJ26">
            <v>18829.578000000001</v>
          </cell>
          <cell r="AK26">
            <v>37659.156000000003</v>
          </cell>
          <cell r="AL26">
            <v>18829.578000000001</v>
          </cell>
          <cell r="AM26">
            <v>2239033.2879999997</v>
          </cell>
          <cell r="AO26">
            <v>2239033.2879999997</v>
          </cell>
          <cell r="AP26" t="str">
            <v>1610002088396</v>
          </cell>
        </row>
        <row r="27">
          <cell r="V27" t="str">
            <v>PHILIPUS NERIUS GHALE</v>
          </cell>
          <cell r="W27" t="str">
            <v>AWAK I</v>
          </cell>
          <cell r="X27">
            <v>26</v>
          </cell>
          <cell r="Y27">
            <v>1581564</v>
          </cell>
          <cell r="Z27">
            <v>301393.8</v>
          </cell>
          <cell r="AA27">
            <v>1882957.8</v>
          </cell>
          <cell r="AB27">
            <v>0</v>
          </cell>
          <cell r="AC27">
            <v>0</v>
          </cell>
          <cell r="AD27">
            <v>5000</v>
          </cell>
          <cell r="AE27">
            <v>0</v>
          </cell>
          <cell r="AF27">
            <v>301393.8</v>
          </cell>
          <cell r="AG27">
            <v>0</v>
          </cell>
          <cell r="AH27">
            <v>431393.8</v>
          </cell>
          <cell r="AI27">
            <v>2314351.6</v>
          </cell>
          <cell r="AJ27">
            <v>18829.578000000001</v>
          </cell>
          <cell r="AK27">
            <v>37659.156000000003</v>
          </cell>
          <cell r="AL27">
            <v>18829.578000000001</v>
          </cell>
          <cell r="AM27">
            <v>2239033.2879999997</v>
          </cell>
          <cell r="AO27">
            <v>2239033.2879999997</v>
          </cell>
          <cell r="AP27" t="str">
            <v>1610002088875</v>
          </cell>
        </row>
        <row r="28">
          <cell r="V28" t="str">
            <v>MATHEOS OSCAR LAPELANI</v>
          </cell>
          <cell r="W28" t="str">
            <v>AWAK I</v>
          </cell>
          <cell r="X28">
            <v>26</v>
          </cell>
          <cell r="Y28">
            <v>1581564</v>
          </cell>
          <cell r="Z28">
            <v>301393.8</v>
          </cell>
          <cell r="AA28">
            <v>1882957.8</v>
          </cell>
          <cell r="AB28">
            <v>0</v>
          </cell>
          <cell r="AC28">
            <v>0</v>
          </cell>
          <cell r="AD28">
            <v>5000</v>
          </cell>
          <cell r="AE28">
            <v>0</v>
          </cell>
          <cell r="AF28">
            <v>301393.8</v>
          </cell>
          <cell r="AG28">
            <v>0</v>
          </cell>
          <cell r="AH28">
            <v>431393.8</v>
          </cell>
          <cell r="AI28">
            <v>2314351.6</v>
          </cell>
          <cell r="AJ28">
            <v>18829.578000000001</v>
          </cell>
          <cell r="AK28">
            <v>37659.156000000003</v>
          </cell>
          <cell r="AL28">
            <v>18829.578000000001</v>
          </cell>
          <cell r="AM28">
            <v>2239033.2879999997</v>
          </cell>
          <cell r="AO28">
            <v>2239033.2879999997</v>
          </cell>
          <cell r="AP28" t="str">
            <v>1610002088917</v>
          </cell>
        </row>
        <row r="29">
          <cell r="V29" t="str">
            <v>OXTON IRIAYANTHO</v>
          </cell>
          <cell r="W29" t="str">
            <v>AWAK I</v>
          </cell>
          <cell r="X29">
            <v>26</v>
          </cell>
          <cell r="Y29">
            <v>1581564</v>
          </cell>
          <cell r="Z29">
            <v>301393.8</v>
          </cell>
          <cell r="AA29">
            <v>1882957.8</v>
          </cell>
          <cell r="AB29">
            <v>0</v>
          </cell>
          <cell r="AC29">
            <v>0</v>
          </cell>
          <cell r="AD29">
            <v>5000</v>
          </cell>
          <cell r="AE29">
            <v>0</v>
          </cell>
          <cell r="AF29">
            <v>301393.8</v>
          </cell>
          <cell r="AG29">
            <v>0</v>
          </cell>
          <cell r="AH29">
            <v>431393.8</v>
          </cell>
          <cell r="AI29">
            <v>2314351.6</v>
          </cell>
          <cell r="AJ29">
            <v>18829.578000000001</v>
          </cell>
          <cell r="AK29">
            <v>37659.156000000003</v>
          </cell>
          <cell r="AL29">
            <v>18829.578000000001</v>
          </cell>
          <cell r="AM29">
            <v>2239033.2879999997</v>
          </cell>
          <cell r="AO29">
            <v>2239033.2879999997</v>
          </cell>
          <cell r="AP29" t="str">
            <v>1610002088800</v>
          </cell>
        </row>
        <row r="30">
          <cell r="V30" t="str">
            <v>YUBILATE DANGGA UMA</v>
          </cell>
          <cell r="W30" t="str">
            <v>AWAK I</v>
          </cell>
          <cell r="X30">
            <v>26</v>
          </cell>
          <cell r="Y30">
            <v>1581564</v>
          </cell>
          <cell r="Z30">
            <v>301393.8</v>
          </cell>
          <cell r="AA30">
            <v>1882957.8</v>
          </cell>
          <cell r="AB30">
            <v>0</v>
          </cell>
          <cell r="AC30">
            <v>0</v>
          </cell>
          <cell r="AD30">
            <v>5000</v>
          </cell>
          <cell r="AE30">
            <v>0</v>
          </cell>
          <cell r="AF30">
            <v>301393.8</v>
          </cell>
          <cell r="AG30">
            <v>0</v>
          </cell>
          <cell r="AH30">
            <v>431393.8</v>
          </cell>
          <cell r="AI30">
            <v>2314351.6</v>
          </cell>
          <cell r="AJ30">
            <v>18829.578000000001</v>
          </cell>
          <cell r="AK30">
            <v>37659.156000000003</v>
          </cell>
          <cell r="AL30">
            <v>18829.578000000001</v>
          </cell>
          <cell r="AM30">
            <v>2239033.2879999997</v>
          </cell>
          <cell r="AO30">
            <v>2239033.2879999997</v>
          </cell>
          <cell r="AP30" t="str">
            <v>1610002088735</v>
          </cell>
        </row>
        <row r="31">
          <cell r="V31" t="str">
            <v>DOMINGGUS WANDA</v>
          </cell>
          <cell r="W31" t="str">
            <v>AWAK I</v>
          </cell>
          <cell r="X31">
            <v>26</v>
          </cell>
          <cell r="Y31">
            <v>1581564</v>
          </cell>
          <cell r="Z31">
            <v>301393.8</v>
          </cell>
          <cell r="AA31">
            <v>1882957.8</v>
          </cell>
          <cell r="AB31">
            <v>0</v>
          </cell>
          <cell r="AC31">
            <v>0</v>
          </cell>
          <cell r="AD31">
            <v>5000</v>
          </cell>
          <cell r="AE31">
            <v>0</v>
          </cell>
          <cell r="AF31">
            <v>301393.8</v>
          </cell>
          <cell r="AG31">
            <v>0</v>
          </cell>
          <cell r="AH31">
            <v>431393.8</v>
          </cell>
          <cell r="AI31">
            <v>2314351.6</v>
          </cell>
          <cell r="AJ31">
            <v>18829.578000000001</v>
          </cell>
          <cell r="AK31">
            <v>37659.156000000003</v>
          </cell>
          <cell r="AL31">
            <v>18829.578000000001</v>
          </cell>
          <cell r="AM31">
            <v>2239033.2879999997</v>
          </cell>
          <cell r="AO31">
            <v>2239033.2879999997</v>
          </cell>
          <cell r="AP31" t="str">
            <v>1610002088925</v>
          </cell>
        </row>
        <row r="32">
          <cell r="V32" t="str">
            <v>NICOLAUS MERO</v>
          </cell>
          <cell r="W32" t="str">
            <v>AWAK I</v>
          </cell>
          <cell r="X32">
            <v>26</v>
          </cell>
          <cell r="Y32">
            <v>1581564</v>
          </cell>
          <cell r="Z32">
            <v>301393.8</v>
          </cell>
          <cell r="AA32">
            <v>1882957.8</v>
          </cell>
          <cell r="AB32">
            <v>0</v>
          </cell>
          <cell r="AC32">
            <v>0</v>
          </cell>
          <cell r="AD32">
            <v>5000</v>
          </cell>
          <cell r="AE32">
            <v>0</v>
          </cell>
          <cell r="AF32">
            <v>301393.8</v>
          </cell>
          <cell r="AG32">
            <v>0</v>
          </cell>
          <cell r="AH32">
            <v>431393.8</v>
          </cell>
          <cell r="AI32">
            <v>2314351.6</v>
          </cell>
          <cell r="AJ32">
            <v>18829.578000000001</v>
          </cell>
          <cell r="AK32">
            <v>37659.156000000003</v>
          </cell>
          <cell r="AL32">
            <v>18829.578000000001</v>
          </cell>
          <cell r="AM32">
            <v>2239033.2879999997</v>
          </cell>
          <cell r="AO32">
            <v>2239033.2879999997</v>
          </cell>
          <cell r="AP32" t="str">
            <v>1610002088677</v>
          </cell>
        </row>
        <row r="33">
          <cell r="V33" t="str">
            <v>PHILIPUS UWA</v>
          </cell>
          <cell r="W33" t="str">
            <v>AWAK I</v>
          </cell>
          <cell r="X33">
            <v>26</v>
          </cell>
          <cell r="Y33">
            <v>1581564</v>
          </cell>
          <cell r="Z33">
            <v>301393.8</v>
          </cell>
          <cell r="AA33">
            <v>1882957.8</v>
          </cell>
          <cell r="AB33">
            <v>0</v>
          </cell>
          <cell r="AC33">
            <v>0</v>
          </cell>
          <cell r="AD33">
            <v>5000</v>
          </cell>
          <cell r="AE33">
            <v>0</v>
          </cell>
          <cell r="AF33">
            <v>301393.8</v>
          </cell>
          <cell r="AG33">
            <v>0</v>
          </cell>
          <cell r="AH33">
            <v>431393.8</v>
          </cell>
          <cell r="AI33">
            <v>2314351.6</v>
          </cell>
          <cell r="AJ33">
            <v>18829.578000000001</v>
          </cell>
          <cell r="AK33">
            <v>37659.156000000003</v>
          </cell>
          <cell r="AL33">
            <v>18829.578000000001</v>
          </cell>
          <cell r="AM33">
            <v>2239033.2879999997</v>
          </cell>
          <cell r="AO33">
            <v>2239033.2879999997</v>
          </cell>
          <cell r="AP33" t="str">
            <v>1610002088818</v>
          </cell>
        </row>
        <row r="34">
          <cell r="V34" t="str">
            <v>ISACHAR DHAE</v>
          </cell>
          <cell r="W34" t="str">
            <v>AWAK I</v>
          </cell>
          <cell r="X34">
            <v>26</v>
          </cell>
          <cell r="Y34">
            <v>1581564</v>
          </cell>
          <cell r="Z34">
            <v>301393.8</v>
          </cell>
          <cell r="AA34">
            <v>1882957.8</v>
          </cell>
          <cell r="AB34">
            <v>0</v>
          </cell>
          <cell r="AC34">
            <v>0</v>
          </cell>
          <cell r="AD34">
            <v>5000</v>
          </cell>
          <cell r="AE34">
            <v>0</v>
          </cell>
          <cell r="AF34">
            <v>301393.8</v>
          </cell>
          <cell r="AG34">
            <v>0</v>
          </cell>
          <cell r="AH34">
            <v>431393.8</v>
          </cell>
          <cell r="AI34">
            <v>2314351.6</v>
          </cell>
          <cell r="AJ34">
            <v>18829.578000000001</v>
          </cell>
          <cell r="AK34">
            <v>37659.156000000003</v>
          </cell>
          <cell r="AL34">
            <v>18829.578000000001</v>
          </cell>
          <cell r="AM34">
            <v>2239033.2879999997</v>
          </cell>
          <cell r="AO34">
            <v>2239033.2879999997</v>
          </cell>
          <cell r="AP34" t="str">
            <v>1610002088701</v>
          </cell>
        </row>
        <row r="40">
          <cell r="U40" t="str">
            <v>NELSON KABA EHE</v>
          </cell>
          <cell r="V40" t="str">
            <v>AWAK II</v>
          </cell>
          <cell r="W40">
            <v>26</v>
          </cell>
          <cell r="X40">
            <v>1425000</v>
          </cell>
          <cell r="Y40">
            <v>1581563.9655000002</v>
          </cell>
          <cell r="Z40">
            <v>301393.8</v>
          </cell>
          <cell r="AA40">
            <v>1882957.7655000002</v>
          </cell>
          <cell r="AB40">
            <v>5000</v>
          </cell>
          <cell r="AC40">
            <v>200000</v>
          </cell>
          <cell r="AD40">
            <v>0</v>
          </cell>
          <cell r="AE40">
            <v>330000</v>
          </cell>
          <cell r="AF40">
            <v>2212957.7655000002</v>
          </cell>
          <cell r="AG40">
            <v>18829.577655000001</v>
          </cell>
          <cell r="AH40">
            <v>37659.155310000002</v>
          </cell>
          <cell r="AI40">
            <v>18829.577655000001</v>
          </cell>
          <cell r="AJ40">
            <v>2137639.4548800001</v>
          </cell>
          <cell r="AK40" t="str">
            <v>1610002979446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INGAPU"/>
    </sheetNames>
    <sheetDataSet>
      <sheetData sheetId="0">
        <row r="21">
          <cell r="V21" t="str">
            <v>MARTINUS KATALA RAHA</v>
          </cell>
          <cell r="W21" t="str">
            <v>AWAK I</v>
          </cell>
          <cell r="X21">
            <v>26</v>
          </cell>
        </row>
        <row r="22">
          <cell r="V22" t="str">
            <v>JIMMY THEOPILUS</v>
          </cell>
          <cell r="W22" t="str">
            <v>AWAK I</v>
          </cell>
          <cell r="X22">
            <v>26</v>
          </cell>
        </row>
        <row r="23">
          <cell r="V23" t="str">
            <v>MARKUS MALA RIHI</v>
          </cell>
          <cell r="W23" t="str">
            <v>AWAK I</v>
          </cell>
          <cell r="X23">
            <v>24</v>
          </cell>
        </row>
        <row r="24">
          <cell r="X24">
            <v>26</v>
          </cell>
        </row>
        <row r="25">
          <cell r="V25" t="str">
            <v>YANCE HABA</v>
          </cell>
          <cell r="W25" t="str">
            <v>AWAK I</v>
          </cell>
          <cell r="X25">
            <v>26</v>
          </cell>
        </row>
        <row r="26">
          <cell r="V26" t="str">
            <v>MELKIANUS BORA</v>
          </cell>
          <cell r="W26" t="str">
            <v>AWAK I</v>
          </cell>
          <cell r="X26">
            <v>26</v>
          </cell>
        </row>
        <row r="27">
          <cell r="V27" t="str">
            <v>PHILIPUS NERIUS GHALE</v>
          </cell>
          <cell r="W27" t="str">
            <v>AWAK I</v>
          </cell>
          <cell r="X27">
            <v>26</v>
          </cell>
        </row>
        <row r="28">
          <cell r="V28" t="str">
            <v>MATHEOS OSCAR LAPELANI</v>
          </cell>
          <cell r="W28" t="str">
            <v>AWAK I</v>
          </cell>
          <cell r="X28">
            <v>26</v>
          </cell>
        </row>
        <row r="29">
          <cell r="V29" t="str">
            <v>OXTON IRIAYANTHO</v>
          </cell>
          <cell r="W29" t="str">
            <v>AWAK I</v>
          </cell>
          <cell r="X29">
            <v>26</v>
          </cell>
        </row>
        <row r="30">
          <cell r="V30" t="str">
            <v>YUBILATE DANGGA UMA</v>
          </cell>
          <cell r="W30" t="str">
            <v>AWAK I</v>
          </cell>
          <cell r="X30">
            <v>26</v>
          </cell>
        </row>
        <row r="31">
          <cell r="V31" t="str">
            <v>DOMINGGUS WANDA</v>
          </cell>
          <cell r="W31" t="str">
            <v>AWAK I</v>
          </cell>
          <cell r="X31">
            <v>26</v>
          </cell>
        </row>
        <row r="32">
          <cell r="V32" t="str">
            <v>NICOLAUS MERO</v>
          </cell>
          <cell r="W32" t="str">
            <v>AWAK I</v>
          </cell>
          <cell r="X32">
            <v>26</v>
          </cell>
        </row>
        <row r="33">
          <cell r="V33" t="str">
            <v>PHILIPUS UWA</v>
          </cell>
          <cell r="W33" t="str">
            <v>AWAK I</v>
          </cell>
          <cell r="X33">
            <v>26</v>
          </cell>
        </row>
        <row r="40">
          <cell r="U40" t="str">
            <v>NELSON KABA EHE</v>
          </cell>
          <cell r="V40" t="str">
            <v>AWAK II</v>
          </cell>
          <cell r="W40">
            <v>26</v>
          </cell>
        </row>
        <row r="41">
          <cell r="U41" t="str">
            <v>GERSON TALUNDIMA</v>
          </cell>
          <cell r="V41" t="str">
            <v>AWAK II</v>
          </cell>
          <cell r="W41">
            <v>26</v>
          </cell>
        </row>
        <row r="42">
          <cell r="U42" t="str">
            <v>MATIUS DANGGA</v>
          </cell>
          <cell r="V42" t="str">
            <v>AWAK II</v>
          </cell>
          <cell r="W42">
            <v>26</v>
          </cell>
        </row>
        <row r="43">
          <cell r="U43" t="str">
            <v>THEODORUS MERO</v>
          </cell>
          <cell r="V43" t="str">
            <v>AWAK II</v>
          </cell>
          <cell r="W43">
            <v>26</v>
          </cell>
        </row>
        <row r="44">
          <cell r="U44" t="str">
            <v>MARTHINUS LEDE</v>
          </cell>
          <cell r="V44" t="str">
            <v>AWAK II</v>
          </cell>
          <cell r="W44">
            <v>26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 Kehadiran"/>
      <sheetName val="Daftar karyawan aktif feb 2017"/>
      <sheetName val="Absen Fingerprint Suporting"/>
      <sheetName val="Absen Fingerprint AMT"/>
      <sheetName val="Karyawan Mutasi - PHK"/>
    </sheetNames>
    <sheetDataSet>
      <sheetData sheetId="0">
        <row r="8">
          <cell r="C8" t="str">
            <v>RESPINA SUSANTI</v>
          </cell>
          <cell r="D8" t="str">
            <v>ADM/HRD/ KEUANGAN</v>
          </cell>
          <cell r="E8">
            <v>13</v>
          </cell>
        </row>
        <row r="9">
          <cell r="C9" t="str">
            <v>THOMAS TOMMY MANAO</v>
          </cell>
          <cell r="D9" t="str">
            <v>HSE OFFICER</v>
          </cell>
          <cell r="E9">
            <v>13</v>
          </cell>
        </row>
        <row r="10">
          <cell r="C10" t="str">
            <v>ASRUL SANI FARASI</v>
          </cell>
          <cell r="D10" t="str">
            <v>DISPACTHER/IT/MEDISE</v>
          </cell>
          <cell r="E10">
            <v>12</v>
          </cell>
        </row>
        <row r="11">
          <cell r="C11" t="str">
            <v>MUHAMMAD YUSUF BUULOLO</v>
          </cell>
          <cell r="D11" t="str">
            <v>KORLAP/ AWAK I CADANGAN</v>
          </cell>
          <cell r="E11">
            <v>13</v>
          </cell>
        </row>
        <row r="12">
          <cell r="C12" t="str">
            <v>MARDIUS ZEBUA</v>
          </cell>
          <cell r="D12" t="str">
            <v>MEKANIK</v>
          </cell>
          <cell r="E12">
            <v>13</v>
          </cell>
        </row>
        <row r="17">
          <cell r="C17" t="str">
            <v>AGUSTINUS SIHURA</v>
          </cell>
          <cell r="D17" t="str">
            <v>AWAK 1</v>
          </cell>
          <cell r="E17">
            <v>13</v>
          </cell>
          <cell r="F17">
            <v>2144968</v>
          </cell>
          <cell r="G17">
            <v>0</v>
          </cell>
          <cell r="H17">
            <v>2144968</v>
          </cell>
          <cell r="I17">
            <v>11000</v>
          </cell>
          <cell r="J17">
            <v>371960</v>
          </cell>
          <cell r="K17">
            <v>0</v>
          </cell>
          <cell r="L17">
            <v>514960</v>
          </cell>
          <cell r="M17">
            <v>2659928</v>
          </cell>
          <cell r="N17">
            <v>21449.68</v>
          </cell>
          <cell r="O17">
            <v>42899.360000000001</v>
          </cell>
          <cell r="P17">
            <v>10724.84</v>
          </cell>
        </row>
        <row r="18">
          <cell r="C18" t="str">
            <v>FAHELA GEA</v>
          </cell>
          <cell r="D18" t="str">
            <v>AWAK 1</v>
          </cell>
          <cell r="E18">
            <v>13</v>
          </cell>
          <cell r="F18">
            <v>2144968</v>
          </cell>
          <cell r="G18">
            <v>0</v>
          </cell>
          <cell r="H18">
            <v>2144968</v>
          </cell>
          <cell r="I18">
            <v>11000</v>
          </cell>
          <cell r="J18">
            <v>371960</v>
          </cell>
          <cell r="K18">
            <v>0</v>
          </cell>
          <cell r="L18">
            <v>514960</v>
          </cell>
          <cell r="M18">
            <v>2659928</v>
          </cell>
          <cell r="N18">
            <v>21449.68</v>
          </cell>
          <cell r="O18">
            <v>42899.360000000001</v>
          </cell>
          <cell r="P18">
            <v>10724.84</v>
          </cell>
        </row>
        <row r="19">
          <cell r="C19" t="str">
            <v>FAIGIARO LAIA</v>
          </cell>
          <cell r="D19" t="str">
            <v>AWAK 1</v>
          </cell>
          <cell r="E19">
            <v>13</v>
          </cell>
          <cell r="F19">
            <v>2144968</v>
          </cell>
          <cell r="G19">
            <v>0</v>
          </cell>
          <cell r="H19">
            <v>2144968</v>
          </cell>
          <cell r="I19">
            <v>11000</v>
          </cell>
          <cell r="J19">
            <v>371960</v>
          </cell>
          <cell r="K19">
            <v>0</v>
          </cell>
          <cell r="L19">
            <v>514960</v>
          </cell>
          <cell r="M19">
            <v>2659928</v>
          </cell>
          <cell r="N19">
            <v>21449.68</v>
          </cell>
          <cell r="O19">
            <v>42899.360000000001</v>
          </cell>
          <cell r="P19">
            <v>10724.84</v>
          </cell>
        </row>
        <row r="20">
          <cell r="C20" t="str">
            <v>RAJANULI RITONGA</v>
          </cell>
          <cell r="D20" t="str">
            <v>AWAK 1</v>
          </cell>
          <cell r="E20">
            <v>13</v>
          </cell>
          <cell r="F20">
            <v>2144968</v>
          </cell>
          <cell r="G20">
            <v>0</v>
          </cell>
          <cell r="H20">
            <v>2144968</v>
          </cell>
          <cell r="I20">
            <v>11000</v>
          </cell>
          <cell r="J20">
            <v>371960</v>
          </cell>
          <cell r="K20">
            <v>0</v>
          </cell>
          <cell r="L20">
            <v>514960</v>
          </cell>
          <cell r="M20">
            <v>2659928</v>
          </cell>
          <cell r="N20">
            <v>21449.68</v>
          </cell>
          <cell r="O20">
            <v>42899.360000000001</v>
          </cell>
          <cell r="P20">
            <v>10724.84</v>
          </cell>
        </row>
        <row r="21">
          <cell r="C21" t="str">
            <v>TERINUS HAREFA</v>
          </cell>
          <cell r="D21" t="str">
            <v>AWAK 1</v>
          </cell>
          <cell r="E21">
            <v>13</v>
          </cell>
          <cell r="F21">
            <v>2144968</v>
          </cell>
          <cell r="G21">
            <v>0</v>
          </cell>
          <cell r="H21">
            <v>2144968</v>
          </cell>
          <cell r="I21">
            <v>11000</v>
          </cell>
          <cell r="J21">
            <v>371960</v>
          </cell>
          <cell r="K21">
            <v>0</v>
          </cell>
          <cell r="L21">
            <v>514960</v>
          </cell>
          <cell r="M21">
            <v>2659928</v>
          </cell>
          <cell r="N21">
            <v>21449.68</v>
          </cell>
          <cell r="O21">
            <v>42899.360000000001</v>
          </cell>
          <cell r="P21">
            <v>10724.84</v>
          </cell>
        </row>
        <row r="22">
          <cell r="C22" t="str">
            <v>BERKAT FIRMAN HAREFA</v>
          </cell>
          <cell r="D22" t="str">
            <v>AWAK 1</v>
          </cell>
          <cell r="E22">
            <v>12</v>
          </cell>
          <cell r="F22">
            <v>2144968</v>
          </cell>
          <cell r="G22">
            <v>0</v>
          </cell>
          <cell r="H22">
            <v>2144968</v>
          </cell>
          <cell r="I22">
            <v>11000</v>
          </cell>
          <cell r="J22">
            <v>371960</v>
          </cell>
          <cell r="K22">
            <v>0</v>
          </cell>
          <cell r="L22">
            <v>503960</v>
          </cell>
          <cell r="M22">
            <v>2648928</v>
          </cell>
          <cell r="N22">
            <v>21449.68</v>
          </cell>
          <cell r="O22">
            <v>42899.360000000001</v>
          </cell>
          <cell r="P22">
            <v>10724.84</v>
          </cell>
        </row>
        <row r="27">
          <cell r="C27" t="str">
            <v>YAFERIANUS ZAI</v>
          </cell>
          <cell r="D27" t="str">
            <v>AWAK 2</v>
          </cell>
          <cell r="E27">
            <v>13</v>
          </cell>
          <cell r="F27">
            <v>2042827</v>
          </cell>
          <cell r="G27">
            <v>0</v>
          </cell>
          <cell r="H27">
            <v>2042827</v>
          </cell>
          <cell r="I27">
            <v>10000</v>
          </cell>
          <cell r="J27">
            <v>354247</v>
          </cell>
          <cell r="K27">
            <v>0</v>
          </cell>
          <cell r="L27">
            <v>484247</v>
          </cell>
          <cell r="M27">
            <v>2527074</v>
          </cell>
          <cell r="N27">
            <v>20428.27</v>
          </cell>
          <cell r="O27">
            <v>40856.54</v>
          </cell>
          <cell r="P27">
            <v>10214.135</v>
          </cell>
        </row>
        <row r="28">
          <cell r="C28" t="str">
            <v>BUALA NITEMA ZEBUA</v>
          </cell>
          <cell r="D28" t="str">
            <v>AWAK 2</v>
          </cell>
          <cell r="E28">
            <v>13</v>
          </cell>
          <cell r="F28">
            <v>2042827</v>
          </cell>
          <cell r="G28">
            <v>0</v>
          </cell>
          <cell r="H28">
            <v>2042827</v>
          </cell>
          <cell r="I28">
            <v>10000</v>
          </cell>
          <cell r="J28">
            <v>354247</v>
          </cell>
          <cell r="K28">
            <v>0</v>
          </cell>
          <cell r="L28">
            <v>484247</v>
          </cell>
          <cell r="M28">
            <v>2527074</v>
          </cell>
          <cell r="N28">
            <v>20428.27</v>
          </cell>
          <cell r="O28">
            <v>40856.54</v>
          </cell>
          <cell r="P28">
            <v>10214.135</v>
          </cell>
        </row>
        <row r="29">
          <cell r="C29" t="str">
            <v>FAIZAL RAHMAD ZENDRATO</v>
          </cell>
          <cell r="D29" t="str">
            <v>AWAK 2</v>
          </cell>
          <cell r="E29">
            <v>13</v>
          </cell>
          <cell r="F29">
            <v>2042827</v>
          </cell>
          <cell r="G29">
            <v>0</v>
          </cell>
          <cell r="H29">
            <v>2042827</v>
          </cell>
          <cell r="I29">
            <v>10000</v>
          </cell>
          <cell r="J29">
            <v>354247</v>
          </cell>
          <cell r="K29">
            <v>0</v>
          </cell>
          <cell r="L29">
            <v>484247</v>
          </cell>
          <cell r="M29">
            <v>2527074</v>
          </cell>
          <cell r="N29">
            <v>20428.27</v>
          </cell>
          <cell r="O29">
            <v>40856.54</v>
          </cell>
          <cell r="P29">
            <v>10214.135</v>
          </cell>
        </row>
        <row r="30">
          <cell r="C30" t="str">
            <v>YULIMAN HIA</v>
          </cell>
          <cell r="D30" t="str">
            <v>AWAK 2</v>
          </cell>
          <cell r="E30">
            <v>13</v>
          </cell>
          <cell r="F30">
            <v>2042827</v>
          </cell>
          <cell r="G30">
            <v>0</v>
          </cell>
          <cell r="H30">
            <v>2042827</v>
          </cell>
          <cell r="I30">
            <v>10000</v>
          </cell>
          <cell r="J30">
            <v>354247</v>
          </cell>
          <cell r="K30">
            <v>0</v>
          </cell>
          <cell r="L30">
            <v>484247</v>
          </cell>
          <cell r="M30">
            <v>2527074</v>
          </cell>
          <cell r="N30">
            <v>20428.27</v>
          </cell>
          <cell r="O30">
            <v>40856.54</v>
          </cell>
          <cell r="P30">
            <v>10214.135</v>
          </cell>
        </row>
        <row r="31">
          <cell r="C31" t="str">
            <v>YATATEMA WARUWU</v>
          </cell>
          <cell r="D31" t="str">
            <v>AWAK 2</v>
          </cell>
          <cell r="E31">
            <v>13</v>
          </cell>
          <cell r="F31">
            <v>2042827</v>
          </cell>
          <cell r="G31">
            <v>0</v>
          </cell>
          <cell r="H31">
            <v>2042827</v>
          </cell>
          <cell r="I31">
            <v>10000</v>
          </cell>
          <cell r="J31">
            <v>354247</v>
          </cell>
          <cell r="K31">
            <v>0</v>
          </cell>
          <cell r="L31">
            <v>484247</v>
          </cell>
          <cell r="M31">
            <v>2527074</v>
          </cell>
          <cell r="N31">
            <v>20428.27</v>
          </cell>
          <cell r="O31">
            <v>40856.54</v>
          </cell>
          <cell r="P31">
            <v>10214.135</v>
          </cell>
        </row>
        <row r="32">
          <cell r="C32" t="str">
            <v>ASLI TRISMAN GULO</v>
          </cell>
          <cell r="D32" t="str">
            <v>AWAK 2</v>
          </cell>
          <cell r="E32">
            <v>13</v>
          </cell>
          <cell r="F32">
            <v>2042827</v>
          </cell>
          <cell r="G32">
            <v>0</v>
          </cell>
          <cell r="H32">
            <v>2042827</v>
          </cell>
          <cell r="I32">
            <v>10000</v>
          </cell>
          <cell r="J32">
            <v>354247</v>
          </cell>
          <cell r="K32">
            <v>0</v>
          </cell>
          <cell r="L32">
            <v>484247</v>
          </cell>
          <cell r="M32">
            <v>2527074</v>
          </cell>
          <cell r="N32">
            <v>20428.27</v>
          </cell>
          <cell r="O32">
            <v>40856.54</v>
          </cell>
          <cell r="P32">
            <v>10214.135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SP G.Sitoli"/>
    </sheetNames>
    <sheetDataSet>
      <sheetData sheetId="0" refreshError="1">
        <row r="6">
          <cell r="C6">
            <v>2059422.75</v>
          </cell>
        </row>
        <row r="8">
          <cell r="F8">
            <v>100000</v>
          </cell>
        </row>
        <row r="9">
          <cell r="F9">
            <v>100000</v>
          </cell>
        </row>
        <row r="10">
          <cell r="F10">
            <v>250000</v>
          </cell>
        </row>
        <row r="12">
          <cell r="F12">
            <v>250000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topLeftCell="A49" workbookViewId="0">
      <selection activeCell="J11" sqref="J11"/>
    </sheetView>
  </sheetViews>
  <sheetFormatPr defaultRowHeight="15"/>
  <cols>
    <col min="1" max="1" width="4.7109375" style="2" customWidth="1"/>
    <col min="2" max="2" width="43.42578125" style="2" customWidth="1"/>
    <col min="3" max="3" width="20.7109375" style="1665" customWidth="1"/>
    <col min="4" max="4" width="23.5703125" style="1665" customWidth="1"/>
    <col min="5" max="5" width="15" style="2166" bestFit="1" customWidth="1"/>
    <col min="6" max="6" width="15.7109375" style="2164" bestFit="1" customWidth="1"/>
    <col min="7" max="8" width="9.140625" style="2"/>
    <col min="9" max="9" width="11.5703125" style="2" bestFit="1" customWidth="1"/>
    <col min="10" max="16384" width="9.140625" style="2"/>
  </cols>
  <sheetData>
    <row r="1" spans="1:7" ht="17.25">
      <c r="A1" s="2216" t="s">
        <v>3677</v>
      </c>
      <c r="B1" s="2216"/>
      <c r="C1" s="2216"/>
      <c r="D1" s="2216"/>
    </row>
    <row r="2" spans="1:7" ht="17.25">
      <c r="A2" s="2216" t="s">
        <v>4248</v>
      </c>
      <c r="B2" s="2216"/>
      <c r="C2" s="2216"/>
      <c r="D2" s="2216"/>
    </row>
    <row r="3" spans="1:7" ht="17.25">
      <c r="A3" s="2216" t="s">
        <v>4586</v>
      </c>
      <c r="B3" s="2216"/>
      <c r="C3" s="2216"/>
      <c r="D3" s="2216"/>
    </row>
    <row r="4" spans="1:7" ht="17.25">
      <c r="A4" s="2216" t="s">
        <v>2760</v>
      </c>
      <c r="B4" s="2216"/>
      <c r="C4" s="2216"/>
      <c r="D4" s="2216"/>
    </row>
    <row r="5" spans="1:7" ht="16.5">
      <c r="A5" s="128"/>
      <c r="B5" s="128"/>
      <c r="C5" s="1681"/>
    </row>
    <row r="6" spans="1:7" ht="34.5">
      <c r="A6" s="1013" t="s">
        <v>39</v>
      </c>
      <c r="B6" s="659" t="s">
        <v>2317</v>
      </c>
      <c r="C6" s="659" t="s">
        <v>40</v>
      </c>
      <c r="D6" s="1612" t="s">
        <v>2130</v>
      </c>
    </row>
    <row r="7" spans="1:7" ht="16.5">
      <c r="A7" s="1757">
        <v>1</v>
      </c>
      <c r="B7" s="718" t="s">
        <v>2761</v>
      </c>
      <c r="C7" s="1758">
        <f>AMPENAN!D114</f>
        <v>57</v>
      </c>
      <c r="D7" s="616">
        <f>AMPENAN!H114</f>
        <v>138459369.37</v>
      </c>
      <c r="E7" s="2166">
        <f>AMPENAN!D114</f>
        <v>57</v>
      </c>
      <c r="F7" s="2164">
        <f>AMPENAN!H114</f>
        <v>138459369.37</v>
      </c>
      <c r="G7" s="2" t="b">
        <f>F7=D7</f>
        <v>1</v>
      </c>
    </row>
    <row r="8" spans="1:7" ht="16.5">
      <c r="A8" s="1757">
        <v>2</v>
      </c>
      <c r="B8" s="1613" t="s">
        <v>2318</v>
      </c>
      <c r="C8" s="384">
        <f>BALI!D302</f>
        <v>251</v>
      </c>
      <c r="D8" s="616">
        <f>BALI!H302</f>
        <v>689621744.60382557</v>
      </c>
      <c r="E8" s="2166">
        <f>BALI!D302</f>
        <v>251</v>
      </c>
      <c r="F8" s="2164">
        <f>BALI!H302</f>
        <v>689621744.60382557</v>
      </c>
      <c r="G8" s="2" t="b">
        <f t="shared" ref="G8:G55" si="0">F8=D8</f>
        <v>1</v>
      </c>
    </row>
    <row r="9" spans="1:7" ht="16.5">
      <c r="A9" s="1757">
        <v>3</v>
      </c>
      <c r="B9" s="1613" t="s">
        <v>4271</v>
      </c>
      <c r="C9" s="384">
        <f>BALIKPAPAN!I175</f>
        <v>80</v>
      </c>
      <c r="D9" s="616">
        <f>BALIKPAPAN!K175</f>
        <v>241653382.70434782</v>
      </c>
      <c r="E9" s="2166">
        <f>BALIKPAPAN!D182</f>
        <v>101</v>
      </c>
      <c r="F9" s="2164">
        <f>BALIKPAPAN!H182</f>
        <v>307242174.00869566</v>
      </c>
      <c r="G9" s="2" t="b">
        <f t="shared" si="0"/>
        <v>0</v>
      </c>
    </row>
    <row r="10" spans="1:7" ht="16.5">
      <c r="A10" s="1757">
        <v>4</v>
      </c>
      <c r="B10" s="1613" t="s">
        <v>4272</v>
      </c>
      <c r="C10" s="384">
        <f>BALIKPAPAN!I176</f>
        <v>21</v>
      </c>
      <c r="D10" s="616">
        <f>BALIKPAPAN!K176</f>
        <v>65588791.304347828</v>
      </c>
      <c r="G10" s="2" t="b">
        <f t="shared" si="0"/>
        <v>0</v>
      </c>
    </row>
    <row r="11" spans="1:7" ht="16.5">
      <c r="A11" s="1757">
        <v>5</v>
      </c>
      <c r="B11" s="1613" t="s">
        <v>2319</v>
      </c>
      <c r="C11" s="384">
        <f>BANJARMASIN!D237</f>
        <v>176</v>
      </c>
      <c r="D11" s="616">
        <f>BANJARMASIN!H237</f>
        <v>523829606.81333339</v>
      </c>
      <c r="E11" s="2166">
        <f>BANJARMASIN!D237</f>
        <v>176</v>
      </c>
      <c r="F11" s="2164">
        <f>BANJARMASIN!H237</f>
        <v>523829606.81333339</v>
      </c>
      <c r="G11" s="2" t="b">
        <f t="shared" si="0"/>
        <v>1</v>
      </c>
    </row>
    <row r="12" spans="1:7" ht="16.5">
      <c r="A12" s="1757">
        <v>6</v>
      </c>
      <c r="B12" s="1613" t="s">
        <v>2320</v>
      </c>
      <c r="C12" s="384">
        <f>BITUNG!D183</f>
        <v>120</v>
      </c>
      <c r="D12" s="616">
        <f>BITUNG!H183</f>
        <v>347518214.72000003</v>
      </c>
      <c r="E12" s="2166">
        <f>BITUNG!D183</f>
        <v>120</v>
      </c>
      <c r="F12" s="2164">
        <f>BITUNG!H183</f>
        <v>347518214.72000003</v>
      </c>
      <c r="G12" s="2" t="b">
        <f t="shared" si="0"/>
        <v>1</v>
      </c>
    </row>
    <row r="13" spans="1:7" ht="16.5">
      <c r="A13" s="1757">
        <v>7</v>
      </c>
      <c r="B13" s="1613" t="s">
        <v>2321</v>
      </c>
      <c r="C13" s="384">
        <f>DONGGALA!D114</f>
        <v>57</v>
      </c>
      <c r="D13" s="616">
        <f>DONGGALA!H114</f>
        <v>150289391.16</v>
      </c>
      <c r="E13" s="2166">
        <f>DONGGALA!D114</f>
        <v>57</v>
      </c>
      <c r="F13" s="2164">
        <f>DONGGALA!H114</f>
        <v>150289391.16</v>
      </c>
      <c r="G13" s="2" t="b">
        <f t="shared" si="0"/>
        <v>1</v>
      </c>
    </row>
    <row r="14" spans="1:7" ht="16.5">
      <c r="A14" s="1757">
        <v>8</v>
      </c>
      <c r="B14" s="1613" t="s">
        <v>2322</v>
      </c>
      <c r="C14" s="384">
        <f>DUMAI!D358</f>
        <v>311</v>
      </c>
      <c r="D14" s="616">
        <f>DUMAI!H358</f>
        <v>857959346.24000001</v>
      </c>
      <c r="E14" s="2166">
        <f>DUMAI!D358</f>
        <v>311</v>
      </c>
      <c r="F14" s="2164">
        <f>DUMAI!H358</f>
        <v>857959346.24000001</v>
      </c>
      <c r="G14" s="2" t="b">
        <f t="shared" si="0"/>
        <v>1</v>
      </c>
    </row>
    <row r="15" spans="1:7" ht="16.5">
      <c r="A15" s="1757">
        <v>9</v>
      </c>
      <c r="B15" s="1613" t="s">
        <v>2323</v>
      </c>
      <c r="C15" s="384">
        <f>GORONTALO!D86</f>
        <v>40</v>
      </c>
      <c r="D15" s="616">
        <f>GORONTALO!H86</f>
        <v>106412000</v>
      </c>
      <c r="E15" s="2166">
        <f>GORONTALO!D86</f>
        <v>40</v>
      </c>
      <c r="F15" s="2164">
        <f>GORONTALO!H86</f>
        <v>106412000</v>
      </c>
      <c r="G15" s="2" t="b">
        <f t="shared" si="0"/>
        <v>1</v>
      </c>
    </row>
    <row r="16" spans="1:7" ht="16.5">
      <c r="A16" s="1757">
        <v>10</v>
      </c>
      <c r="B16" s="1613" t="s">
        <v>2324</v>
      </c>
      <c r="C16" s="384">
        <f>JAMBI!D255</f>
        <v>211</v>
      </c>
      <c r="D16" s="616">
        <f>JAMBI!H255</f>
        <v>519982448.80000001</v>
      </c>
      <c r="E16" s="2166">
        <f>JAMBI!D255</f>
        <v>211</v>
      </c>
      <c r="F16" s="2164">
        <f>JAMBI!H255</f>
        <v>519982448.80000001</v>
      </c>
      <c r="G16" s="2" t="b">
        <f t="shared" si="0"/>
        <v>1</v>
      </c>
    </row>
    <row r="17" spans="1:7" ht="16.5">
      <c r="A17" s="1757">
        <v>11</v>
      </c>
      <c r="B17" s="1613" t="s">
        <v>2325</v>
      </c>
      <c r="C17" s="384">
        <f>KENDARI!D107</f>
        <v>54</v>
      </c>
      <c r="D17" s="616">
        <f>KENDARI!H107</f>
        <v>132680396.66666666</v>
      </c>
      <c r="E17" s="2166">
        <f>KENDARI!D107</f>
        <v>54</v>
      </c>
      <c r="F17" s="2164">
        <f>KENDARI!H107</f>
        <v>132680396.66666666</v>
      </c>
      <c r="G17" s="2" t="b">
        <f t="shared" si="0"/>
        <v>1</v>
      </c>
    </row>
    <row r="18" spans="1:7" s="1665" customFormat="1" ht="16.5">
      <c r="A18" s="1757">
        <v>12</v>
      </c>
      <c r="B18" s="1613" t="s">
        <v>2326</v>
      </c>
      <c r="C18" s="384">
        <f>'KRUENG '!D124</f>
        <v>54</v>
      </c>
      <c r="D18" s="616">
        <f>'KRUENG '!H124</f>
        <v>149287159.88</v>
      </c>
      <c r="E18" s="2167">
        <f>'KRUENG '!D124</f>
        <v>54</v>
      </c>
      <c r="F18" s="2165">
        <f>'KRUENG '!H124</f>
        <v>149287159.88</v>
      </c>
      <c r="G18" s="2" t="b">
        <f t="shared" si="0"/>
        <v>1</v>
      </c>
    </row>
    <row r="19" spans="1:7" s="1665" customFormat="1" ht="16.5">
      <c r="A19" s="1757">
        <v>13</v>
      </c>
      <c r="B19" s="1613" t="s">
        <v>4273</v>
      </c>
      <c r="C19" s="384">
        <f>LAMPUNG!C29</f>
        <v>1</v>
      </c>
      <c r="D19" s="616">
        <f>LAMPUNG!G29</f>
        <v>3677054.9600000004</v>
      </c>
      <c r="E19" s="2167">
        <f>LAMPUNG!C29</f>
        <v>1</v>
      </c>
      <c r="F19" s="2165">
        <f>LAMPUNG!G29</f>
        <v>3677054.9600000004</v>
      </c>
      <c r="G19" s="2" t="b">
        <f t="shared" si="0"/>
        <v>1</v>
      </c>
    </row>
    <row r="20" spans="1:7" s="1665" customFormat="1" ht="16.5">
      <c r="A20" s="1757">
        <v>14</v>
      </c>
      <c r="B20" s="1613" t="s">
        <v>2327</v>
      </c>
      <c r="C20" s="384">
        <f>LHOKSEUMAWE!D121</f>
        <v>71</v>
      </c>
      <c r="D20" s="616">
        <f>LHOKSEUMAWE!H121</f>
        <v>202133558</v>
      </c>
      <c r="E20" s="2167">
        <f>LHOKSEUMAWE!D121</f>
        <v>71</v>
      </c>
      <c r="F20" s="2165">
        <f>LHOKSEUMAWE!H121</f>
        <v>202133558</v>
      </c>
      <c r="G20" s="2" t="b">
        <f t="shared" si="0"/>
        <v>1</v>
      </c>
    </row>
    <row r="21" spans="1:7" s="1665" customFormat="1" ht="16.5">
      <c r="A21" s="1757">
        <v>15</v>
      </c>
      <c r="B21" s="1613" t="s">
        <v>2328</v>
      </c>
      <c r="C21" s="384">
        <f>MAKASSAR!D201</f>
        <v>155</v>
      </c>
      <c r="D21" s="616">
        <f>MAKASSAR!I201</f>
        <v>483740649.04534578</v>
      </c>
      <c r="E21" s="2167">
        <f>MAKASSAR!D201</f>
        <v>155</v>
      </c>
      <c r="F21" s="2165">
        <f>MAKASSAR!I201</f>
        <v>483740649.04534578</v>
      </c>
      <c r="G21" s="2" t="b">
        <f t="shared" si="0"/>
        <v>1</v>
      </c>
    </row>
    <row r="22" spans="1:7" s="1665" customFormat="1" ht="16.5">
      <c r="A22" s="1757">
        <v>16</v>
      </c>
      <c r="B22" s="1613" t="s">
        <v>2329</v>
      </c>
      <c r="C22" s="384">
        <f>MEDAN!D558</f>
        <v>492</v>
      </c>
      <c r="D22" s="616">
        <f>MEDAN!H558</f>
        <v>1300191240.8555486</v>
      </c>
      <c r="E22" s="2167">
        <f>MEDAN!D558</f>
        <v>492</v>
      </c>
      <c r="F22" s="2165">
        <f>MEDAN!H558</f>
        <v>1300191240.8555486</v>
      </c>
      <c r="G22" s="2" t="b">
        <f t="shared" si="0"/>
        <v>1</v>
      </c>
    </row>
    <row r="23" spans="1:7" s="1665" customFormat="1" ht="16.5">
      <c r="A23" s="1757">
        <v>17</v>
      </c>
      <c r="B23" s="1613" t="s">
        <v>2330</v>
      </c>
      <c r="C23" s="384">
        <f>PADANG!D448</f>
        <v>393</v>
      </c>
      <c r="D23" s="616">
        <f>PADANG!H448</f>
        <v>1039986174.0425</v>
      </c>
      <c r="E23" s="2167">
        <f>PADANG!D448</f>
        <v>393</v>
      </c>
      <c r="F23" s="2165">
        <f>PADANG!H448</f>
        <v>1039986174.0425</v>
      </c>
      <c r="G23" s="2" t="b">
        <f t="shared" si="0"/>
        <v>1</v>
      </c>
    </row>
    <row r="24" spans="1:7" s="1665" customFormat="1" ht="16.5">
      <c r="A24" s="1757">
        <v>18</v>
      </c>
      <c r="B24" s="1613" t="s">
        <v>2331</v>
      </c>
      <c r="C24" s="384">
        <f>'PALEMBANG '!D208</f>
        <v>154</v>
      </c>
      <c r="D24" s="616">
        <f>'PALEMBANG '!H208</f>
        <v>436694497.80000001</v>
      </c>
      <c r="E24" s="2167">
        <f>'PALEMBANG '!D208</f>
        <v>154</v>
      </c>
      <c r="F24" s="2165">
        <f>'PALEMBANG '!H208</f>
        <v>436694497.80000001</v>
      </c>
      <c r="G24" s="2" t="b">
        <f t="shared" si="0"/>
        <v>1</v>
      </c>
    </row>
    <row r="25" spans="1:7" s="1665" customFormat="1" ht="16.5">
      <c r="A25" s="1757">
        <v>19</v>
      </c>
      <c r="B25" s="225" t="s">
        <v>2332</v>
      </c>
      <c r="C25" s="1759">
        <f>PALOPO!D99</f>
        <v>53</v>
      </c>
      <c r="D25" s="616">
        <f>PALOPO!H111</f>
        <v>168596860</v>
      </c>
      <c r="E25" s="2167">
        <f>PALOPO!D111</f>
        <v>53</v>
      </c>
      <c r="F25" s="2165">
        <f>PALOPO!H111</f>
        <v>168596860</v>
      </c>
      <c r="G25" s="2" t="b">
        <f t="shared" si="0"/>
        <v>1</v>
      </c>
    </row>
    <row r="26" spans="1:7" s="1665" customFormat="1" ht="16.5">
      <c r="A26" s="1757">
        <v>20</v>
      </c>
      <c r="B26" s="1613" t="s">
        <v>4274</v>
      </c>
      <c r="C26" s="1759">
        <f>PAMA!C39</f>
        <v>10</v>
      </c>
      <c r="D26" s="616">
        <f>PAMA!F39</f>
        <v>32052400</v>
      </c>
      <c r="E26" s="2167">
        <f>PAMA!C39</f>
        <v>10</v>
      </c>
      <c r="F26" s="2165">
        <f>PAMA!F39</f>
        <v>32052400</v>
      </c>
      <c r="G26" s="2" t="b">
        <f t="shared" si="0"/>
        <v>1</v>
      </c>
    </row>
    <row r="27" spans="1:7" s="1665" customFormat="1" ht="16.5">
      <c r="A27" s="1757">
        <v>21</v>
      </c>
      <c r="B27" s="1613" t="s">
        <v>2333</v>
      </c>
      <c r="C27" s="384">
        <f>'PARE-PARE'!D176</f>
        <v>108</v>
      </c>
      <c r="D27" s="616">
        <f>'PARE-PARE'!H176</f>
        <v>344356450.98265898</v>
      </c>
      <c r="E27" s="2167">
        <f>'PARE-PARE'!D176</f>
        <v>108</v>
      </c>
      <c r="F27" s="2165">
        <f>'PARE-PARE'!H176</f>
        <v>344356450.98265898</v>
      </c>
      <c r="G27" s="2" t="b">
        <f t="shared" si="0"/>
        <v>1</v>
      </c>
    </row>
    <row r="28" spans="1:7" s="1665" customFormat="1" ht="16.5">
      <c r="A28" s="1757">
        <v>22</v>
      </c>
      <c r="B28" s="1613" t="s">
        <v>2334</v>
      </c>
      <c r="C28" s="384">
        <f>PLUMPANG!C77</f>
        <v>42</v>
      </c>
      <c r="D28" s="616">
        <f>PLUMPANG!F77</f>
        <v>139426150.16015413</v>
      </c>
      <c r="E28" s="2167">
        <f>PLUMPANG!C77</f>
        <v>42</v>
      </c>
      <c r="F28" s="2165">
        <f>PLUMPANG!F77</f>
        <v>139426150.16015413</v>
      </c>
      <c r="G28" s="2" t="b">
        <f t="shared" si="0"/>
        <v>1</v>
      </c>
    </row>
    <row r="29" spans="1:7" s="1665" customFormat="1" ht="16.5">
      <c r="A29" s="1757">
        <v>23</v>
      </c>
      <c r="B29" s="1613" t="s">
        <v>2335</v>
      </c>
      <c r="C29" s="384">
        <f>'PONTIANAK '!D164</f>
        <v>118</v>
      </c>
      <c r="D29" s="616">
        <f>'PONTIANAK '!H164</f>
        <v>283757020.88169557</v>
      </c>
      <c r="E29" s="2167">
        <f>'PONTIANAK '!D164</f>
        <v>118</v>
      </c>
      <c r="F29" s="2165">
        <f>'PONTIANAK '!H164</f>
        <v>283757020.88169557</v>
      </c>
      <c r="G29" s="2" t="b">
        <f t="shared" si="0"/>
        <v>1</v>
      </c>
    </row>
    <row r="30" spans="1:7" s="1665" customFormat="1" ht="16.5">
      <c r="A30" s="1757">
        <v>24</v>
      </c>
      <c r="B30" s="1613" t="s">
        <v>2336</v>
      </c>
      <c r="C30" s="384">
        <f>SAMARINDA!C129</f>
        <v>81</v>
      </c>
      <c r="D30" s="616">
        <f>SAMARINDA!F129</f>
        <v>233735147.86253607</v>
      </c>
      <c r="E30" s="2167">
        <f>SAMARINDA!C129</f>
        <v>81</v>
      </c>
      <c r="F30" s="2165">
        <f>SAMARINDA!F129</f>
        <v>233735147.86253607</v>
      </c>
      <c r="G30" s="2" t="b">
        <f t="shared" si="0"/>
        <v>1</v>
      </c>
    </row>
    <row r="31" spans="1:7" s="1665" customFormat="1" ht="16.5">
      <c r="A31" s="1757">
        <v>25</v>
      </c>
      <c r="B31" s="1613" t="s">
        <v>2337</v>
      </c>
      <c r="C31" s="384">
        <f>' SIAK'!D275</f>
        <v>229</v>
      </c>
      <c r="D31" s="616">
        <f>' SIAK'!H275</f>
        <v>559487302.95000005</v>
      </c>
      <c r="E31" s="2167">
        <f>' SIAK'!D275</f>
        <v>229</v>
      </c>
      <c r="F31" s="2165">
        <f>' SIAK'!H275</f>
        <v>559487302.95000005</v>
      </c>
      <c r="G31" s="2" t="b">
        <f t="shared" si="0"/>
        <v>1</v>
      </c>
    </row>
    <row r="32" spans="1:7" s="1665" customFormat="1" ht="16.5">
      <c r="A32" s="1757">
        <v>26</v>
      </c>
      <c r="B32" s="1613" t="s">
        <v>2338</v>
      </c>
      <c r="C32" s="384">
        <f>SIBOLGA!D175</f>
        <v>109</v>
      </c>
      <c r="D32" s="616">
        <f>SIBOLGA!H175</f>
        <v>287726138.89000005</v>
      </c>
      <c r="E32" s="2167">
        <f>SIBOLGA!D175</f>
        <v>109</v>
      </c>
      <c r="F32" s="2165">
        <f>SIBOLGA!H175</f>
        <v>287726138.89000005</v>
      </c>
      <c r="G32" s="2" t="b">
        <f t="shared" si="0"/>
        <v>1</v>
      </c>
    </row>
    <row r="33" spans="1:7" s="1665" customFormat="1" ht="16.5">
      <c r="A33" s="1757">
        <v>27</v>
      </c>
      <c r="B33" s="1613" t="s">
        <v>2339</v>
      </c>
      <c r="C33" s="384">
        <f>SURABAYA!C31</f>
        <v>1</v>
      </c>
      <c r="D33" s="616">
        <f>SURABAYA!F31</f>
        <v>3376200</v>
      </c>
      <c r="E33" s="2167">
        <f>SURABAYA!C31</f>
        <v>1</v>
      </c>
      <c r="F33" s="2165">
        <f>SURABAYA!F31</f>
        <v>3376200</v>
      </c>
      <c r="G33" s="2" t="b">
        <f t="shared" si="0"/>
        <v>1</v>
      </c>
    </row>
    <row r="34" spans="1:7" s="1665" customFormat="1" ht="16.5">
      <c r="A34" s="1757">
        <v>28</v>
      </c>
      <c r="B34" s="1613" t="s">
        <v>2340</v>
      </c>
      <c r="C34" s="384">
        <f>TENAU!D76</f>
        <v>38</v>
      </c>
      <c r="D34" s="616">
        <f>TENAU!H87</f>
        <v>82777548.939999968</v>
      </c>
      <c r="E34" s="2167">
        <f>TENAU!D87</f>
        <v>38</v>
      </c>
      <c r="F34" s="2165">
        <f>TENAU!H87</f>
        <v>82777548.939999968</v>
      </c>
      <c r="G34" s="2" t="b">
        <f t="shared" si="0"/>
        <v>1</v>
      </c>
    </row>
    <row r="35" spans="1:7" s="1665" customFormat="1" ht="16.5">
      <c r="A35" s="1757">
        <v>29</v>
      </c>
      <c r="B35" s="1613" t="s">
        <v>2341</v>
      </c>
      <c r="C35" s="384">
        <f>WAINGAPU!D57</f>
        <v>22</v>
      </c>
      <c r="D35" s="616">
        <f>WAINGAPU!H68</f>
        <v>49131370.321279988</v>
      </c>
      <c r="E35" s="2167">
        <f>WAINGAPU!D68</f>
        <v>22</v>
      </c>
      <c r="F35" s="2165">
        <f>WAINGAPU!H68</f>
        <v>49131370.321279988</v>
      </c>
      <c r="G35" s="2" t="b">
        <f t="shared" si="0"/>
        <v>1</v>
      </c>
    </row>
    <row r="36" spans="1:7" s="1665" customFormat="1" ht="16.5">
      <c r="A36" s="1757">
        <v>30</v>
      </c>
      <c r="B36" s="660" t="s">
        <v>4249</v>
      </c>
      <c r="C36" s="384">
        <f>APMS!A13</f>
        <v>4</v>
      </c>
      <c r="D36" s="616">
        <f>APMS!I127</f>
        <v>13787384</v>
      </c>
      <c r="E36" s="2167">
        <f>APMS!D127</f>
        <v>4</v>
      </c>
      <c r="F36" s="2165">
        <f>APMS!I127</f>
        <v>13787384</v>
      </c>
      <c r="G36" s="2" t="b">
        <f t="shared" si="0"/>
        <v>1</v>
      </c>
    </row>
    <row r="37" spans="1:7" s="1665" customFormat="1" ht="16.5">
      <c r="A37" s="1757">
        <v>31</v>
      </c>
      <c r="B37" s="660" t="s">
        <v>4190</v>
      </c>
      <c r="C37" s="384">
        <f>APMS!A22</f>
        <v>2</v>
      </c>
      <c r="D37" s="616">
        <f>APMS!I128</f>
        <v>7052597.3613360003</v>
      </c>
      <c r="E37" s="2167">
        <f>APMS!D128</f>
        <v>2</v>
      </c>
      <c r="F37" s="2165">
        <f>APMS!I128</f>
        <v>7052597.3613360003</v>
      </c>
      <c r="G37" s="2" t="b">
        <f t="shared" si="0"/>
        <v>1</v>
      </c>
    </row>
    <row r="38" spans="1:7" s="1665" customFormat="1" ht="16.5">
      <c r="A38" s="1757">
        <v>32</v>
      </c>
      <c r="B38" s="660" t="s">
        <v>4191</v>
      </c>
      <c r="C38" s="384">
        <f>APMS!A31</f>
        <v>3</v>
      </c>
      <c r="D38" s="616">
        <f>APMS!I129</f>
        <v>10265850.867052022</v>
      </c>
      <c r="E38" s="2167">
        <f>APMS!D129</f>
        <v>3</v>
      </c>
      <c r="F38" s="2165">
        <f>APMS!I129</f>
        <v>10265850.867052022</v>
      </c>
      <c r="G38" s="2" t="b">
        <f t="shared" si="0"/>
        <v>1</v>
      </c>
    </row>
    <row r="39" spans="1:7" s="1665" customFormat="1" ht="16.5">
      <c r="A39" s="1757">
        <v>33</v>
      </c>
      <c r="B39" s="660" t="s">
        <v>4192</v>
      </c>
      <c r="C39" s="384">
        <f>APMS!A38</f>
        <v>1</v>
      </c>
      <c r="D39" s="616">
        <f>APMS!I130</f>
        <v>3002800</v>
      </c>
      <c r="E39" s="2167">
        <f>APMS!D130</f>
        <v>1</v>
      </c>
      <c r="F39" s="2165">
        <f>APMS!I130</f>
        <v>3002800</v>
      </c>
      <c r="G39" s="2" t="b">
        <f t="shared" si="0"/>
        <v>1</v>
      </c>
    </row>
    <row r="40" spans="1:7" s="1665" customFormat="1" ht="16.5">
      <c r="A40" s="1757">
        <v>34</v>
      </c>
      <c r="B40" s="660" t="s">
        <v>4193</v>
      </c>
      <c r="C40" s="384">
        <f>APMS!A44</f>
        <v>1</v>
      </c>
      <c r="D40" s="616">
        <f>APMS!I131</f>
        <v>3394800</v>
      </c>
      <c r="E40" s="2167">
        <f>APMS!D131</f>
        <v>1</v>
      </c>
      <c r="F40" s="1747">
        <f>APMS!I131</f>
        <v>3394800</v>
      </c>
      <c r="G40" s="2" t="b">
        <f t="shared" si="0"/>
        <v>1</v>
      </c>
    </row>
    <row r="41" spans="1:7" s="1665" customFormat="1" ht="16.5">
      <c r="A41" s="1757">
        <v>35</v>
      </c>
      <c r="B41" s="660" t="s">
        <v>4194</v>
      </c>
      <c r="C41" s="384">
        <f>APMS!A58</f>
        <v>3</v>
      </c>
      <c r="D41" s="616">
        <f>APMS!I132</f>
        <v>9221400</v>
      </c>
      <c r="E41" s="2167">
        <f>APMS!D132</f>
        <v>3</v>
      </c>
      <c r="F41" s="2165">
        <f>APMS!I132</f>
        <v>9221400</v>
      </c>
      <c r="G41" s="2" t="b">
        <f t="shared" si="0"/>
        <v>1</v>
      </c>
    </row>
    <row r="42" spans="1:7" s="1665" customFormat="1" ht="16.5">
      <c r="A42" s="1757">
        <v>36</v>
      </c>
      <c r="B42" s="660" t="s">
        <v>4195</v>
      </c>
      <c r="C42" s="384">
        <f>APMS!A65</f>
        <v>1</v>
      </c>
      <c r="D42" s="616">
        <f>APMS!I133</f>
        <v>3371800</v>
      </c>
      <c r="E42" s="2167">
        <f>APMS!D133</f>
        <v>1</v>
      </c>
      <c r="F42" s="2165">
        <f>APMS!I133</f>
        <v>3371800</v>
      </c>
      <c r="G42" s="2" t="b">
        <f t="shared" si="0"/>
        <v>1</v>
      </c>
    </row>
    <row r="43" spans="1:7" s="1665" customFormat="1" ht="16.5">
      <c r="A43" s="1757">
        <v>37</v>
      </c>
      <c r="B43" s="660" t="s">
        <v>4196</v>
      </c>
      <c r="C43" s="384">
        <f>APMS!A72</f>
        <v>1</v>
      </c>
      <c r="D43" s="616">
        <f>APMS!I134</f>
        <v>3371800</v>
      </c>
      <c r="E43" s="2167">
        <f>APMS!D134</f>
        <v>1</v>
      </c>
      <c r="F43" s="2165">
        <f>APMS!I134</f>
        <v>3371800</v>
      </c>
      <c r="G43" s="2" t="b">
        <f t="shared" si="0"/>
        <v>1</v>
      </c>
    </row>
    <row r="44" spans="1:7" s="1665" customFormat="1" ht="16.5">
      <c r="A44" s="1757">
        <v>38</v>
      </c>
      <c r="B44" s="660" t="s">
        <v>4197</v>
      </c>
      <c r="C44" s="384">
        <f>APMS!A80</f>
        <v>2</v>
      </c>
      <c r="D44" s="616">
        <f>APMS!I135</f>
        <v>6909646.1240268219</v>
      </c>
      <c r="E44" s="2167">
        <f>APMS!D135</f>
        <v>2</v>
      </c>
      <c r="F44" s="2165">
        <f>APMS!I135</f>
        <v>6909646.1240268219</v>
      </c>
      <c r="G44" s="2" t="b">
        <f t="shared" si="0"/>
        <v>1</v>
      </c>
    </row>
    <row r="45" spans="1:7" s="1665" customFormat="1" ht="16.5">
      <c r="A45" s="1757">
        <v>39</v>
      </c>
      <c r="B45" s="660" t="s">
        <v>4198</v>
      </c>
      <c r="C45" s="384">
        <f>APMS!A87</f>
        <v>1</v>
      </c>
      <c r="D45" s="616">
        <f>APMS!I136</f>
        <v>4486510.7436800012</v>
      </c>
      <c r="E45" s="2167">
        <f>APMS!D136</f>
        <v>1</v>
      </c>
      <c r="F45" s="2165">
        <f>APMS!I136</f>
        <v>4486510.7436800012</v>
      </c>
      <c r="G45" s="2" t="b">
        <f t="shared" si="0"/>
        <v>1</v>
      </c>
    </row>
    <row r="46" spans="1:7" s="1665" customFormat="1" ht="16.5">
      <c r="A46" s="1757">
        <v>40</v>
      </c>
      <c r="B46" s="1613" t="s">
        <v>2342</v>
      </c>
      <c r="C46" s="384">
        <f>DEPO!C173</f>
        <v>12</v>
      </c>
      <c r="D46" s="616">
        <f>DEPO!H173</f>
        <v>47349424.315920003</v>
      </c>
      <c r="E46" s="2167">
        <f>DEPO!C173</f>
        <v>12</v>
      </c>
      <c r="F46" s="2165">
        <f>DEPO!H173</f>
        <v>47349424.315920003</v>
      </c>
      <c r="G46" s="2" t="b">
        <f t="shared" si="0"/>
        <v>1</v>
      </c>
    </row>
    <row r="47" spans="1:7" s="1665" customFormat="1" ht="16.5">
      <c r="A47" s="1757">
        <v>41</v>
      </c>
      <c r="B47" s="1613" t="s">
        <v>2343</v>
      </c>
      <c r="C47" s="384">
        <f>DEPO!C174</f>
        <v>2</v>
      </c>
      <c r="D47" s="616">
        <f>DEPO!H174</f>
        <v>6554036.9279999994</v>
      </c>
      <c r="E47" s="2167">
        <f>DEPO!C174</f>
        <v>2</v>
      </c>
      <c r="F47" s="2165">
        <f>DEPO!H174</f>
        <v>6554036.9279999994</v>
      </c>
      <c r="G47" s="2" t="b">
        <f t="shared" si="0"/>
        <v>1</v>
      </c>
    </row>
    <row r="48" spans="1:7" s="1665" customFormat="1" ht="16.5">
      <c r="A48" s="1757">
        <v>42</v>
      </c>
      <c r="B48" s="1613" t="s">
        <v>2344</v>
      </c>
      <c r="C48" s="384">
        <f>DEPO!C175</f>
        <v>4</v>
      </c>
      <c r="D48" s="616">
        <f>DEPO!H175</f>
        <v>10439519.359999999</v>
      </c>
      <c r="E48" s="2167">
        <f>DEPO!C175</f>
        <v>4</v>
      </c>
      <c r="F48" s="2165">
        <f>DEPO!H175</f>
        <v>10439519.359999999</v>
      </c>
      <c r="G48" s="2" t="b">
        <f t="shared" si="0"/>
        <v>1</v>
      </c>
    </row>
    <row r="49" spans="1:9" s="1665" customFormat="1" ht="16.5">
      <c r="A49" s="1757">
        <v>43</v>
      </c>
      <c r="B49" s="1613" t="s">
        <v>2345</v>
      </c>
      <c r="C49" s="384">
        <f>DEPO!C176</f>
        <v>6</v>
      </c>
      <c r="D49" s="616">
        <f>DEPO!H176</f>
        <v>20231440</v>
      </c>
      <c r="E49" s="2167">
        <f>DEPO!C176</f>
        <v>6</v>
      </c>
      <c r="F49" s="2165">
        <f>DEPO!H176</f>
        <v>20231440</v>
      </c>
      <c r="G49" s="2" t="b">
        <f t="shared" si="0"/>
        <v>1</v>
      </c>
    </row>
    <row r="50" spans="1:9" s="1665" customFormat="1" ht="16.5">
      <c r="A50" s="1757">
        <v>44</v>
      </c>
      <c r="B50" s="1613" t="s">
        <v>2346</v>
      </c>
      <c r="C50" s="384">
        <f>DEPO!C177</f>
        <v>6</v>
      </c>
      <c r="D50" s="616">
        <f>DEPO!H177</f>
        <v>28685609.728000008</v>
      </c>
      <c r="E50" s="2167">
        <f>DEPO!C177</f>
        <v>6</v>
      </c>
      <c r="F50" s="2165">
        <f>DEPO!H177</f>
        <v>28685609.728000008</v>
      </c>
      <c r="G50" s="2" t="b">
        <f t="shared" si="0"/>
        <v>1</v>
      </c>
    </row>
    <row r="51" spans="1:9" s="1665" customFormat="1" ht="16.5">
      <c r="A51" s="1757">
        <v>45</v>
      </c>
      <c r="B51" s="1613" t="s">
        <v>2347</v>
      </c>
      <c r="C51" s="384">
        <f>DEPO!C178</f>
        <v>8</v>
      </c>
      <c r="D51" s="616">
        <f>DEPO!H178</f>
        <v>31921104</v>
      </c>
      <c r="E51" s="2167">
        <f>DEPO!C178</f>
        <v>8</v>
      </c>
      <c r="F51" s="2165">
        <f>DEPO!H178</f>
        <v>31921104</v>
      </c>
      <c r="G51" s="2" t="b">
        <f t="shared" si="0"/>
        <v>1</v>
      </c>
    </row>
    <row r="52" spans="1:9" ht="16.5">
      <c r="A52" s="1757">
        <v>46</v>
      </c>
      <c r="B52" s="1613" t="s">
        <v>2348</v>
      </c>
      <c r="C52" s="384">
        <f>DEPO!C179</f>
        <v>4</v>
      </c>
      <c r="D52" s="616">
        <f>DEPO!H179</f>
        <v>13139600</v>
      </c>
      <c r="E52" s="2166">
        <f>DEPO!C179</f>
        <v>4</v>
      </c>
      <c r="F52" s="2164">
        <f>DEPO!H179</f>
        <v>13139600</v>
      </c>
      <c r="G52" s="2" t="b">
        <f t="shared" si="0"/>
        <v>1</v>
      </c>
      <c r="I52" s="137"/>
    </row>
    <row r="53" spans="1:9" ht="16.5">
      <c r="A53" s="1757">
        <v>47</v>
      </c>
      <c r="B53" s="1613" t="s">
        <v>2762</v>
      </c>
      <c r="C53" s="384">
        <f>DEPO!C180</f>
        <v>1</v>
      </c>
      <c r="D53" s="616">
        <f>DEPO!H180</f>
        <v>2518762.5856000003</v>
      </c>
      <c r="E53" s="2166">
        <f>DEPO!C180</f>
        <v>1</v>
      </c>
      <c r="F53" s="2164">
        <f>DEPO!H180</f>
        <v>2518762.5856000003</v>
      </c>
      <c r="G53" s="2" t="b">
        <f t="shared" si="0"/>
        <v>1</v>
      </c>
    </row>
    <row r="54" spans="1:9" ht="16.5">
      <c r="A54" s="1757">
        <v>48</v>
      </c>
      <c r="B54" s="1613" t="s">
        <v>3026</v>
      </c>
      <c r="C54" s="384">
        <f>DEPO!C181</f>
        <v>8</v>
      </c>
      <c r="D54" s="616">
        <f>DEPO!H181</f>
        <v>36567000</v>
      </c>
      <c r="E54" s="2166">
        <f>DEPO!C181</f>
        <v>8</v>
      </c>
      <c r="F54" s="2164">
        <f>DEPO!H181</f>
        <v>36567000</v>
      </c>
      <c r="G54" s="2" t="b">
        <f t="shared" si="0"/>
        <v>1</v>
      </c>
    </row>
    <row r="55" spans="1:9" ht="16.5">
      <c r="A55" s="1757">
        <v>49</v>
      </c>
      <c r="B55" s="1815" t="s">
        <v>4347</v>
      </c>
      <c r="C55" s="384">
        <f>'GUNUNG SITOLI'!C63</f>
        <v>18</v>
      </c>
      <c r="D55" s="616">
        <f>'GUNUNG SITOLI'!G77</f>
        <v>49675864.960000001</v>
      </c>
      <c r="E55" s="2166">
        <f>'GUNUNG SITOLI'!C77</f>
        <v>18</v>
      </c>
      <c r="F55" s="2164">
        <f>'GUNUNG SITOLI'!G77</f>
        <v>49675864.960000001</v>
      </c>
      <c r="G55" s="2" t="b">
        <f t="shared" si="0"/>
        <v>1</v>
      </c>
    </row>
    <row r="56" spans="1:9" ht="17.25">
      <c r="A56" s="2214" t="s">
        <v>41</v>
      </c>
      <c r="B56" s="2217"/>
      <c r="C56" s="1013">
        <f>SUM(C7:C55)</f>
        <v>3597</v>
      </c>
      <c r="D56" s="1614">
        <f>SUM(D7:D55)</f>
        <v>9886074568.9278584</v>
      </c>
      <c r="E56" s="2166">
        <f>SUM(E7:E55)</f>
        <v>3597</v>
      </c>
      <c r="F56" s="2164">
        <f>SUM(F7:F55)</f>
        <v>9886074568.9278584</v>
      </c>
      <c r="G56" s="2" t="s">
        <v>2627</v>
      </c>
    </row>
    <row r="57" spans="1:9" ht="18">
      <c r="A57" s="2214" t="s">
        <v>2349</v>
      </c>
      <c r="B57" s="2215"/>
      <c r="C57" s="1746">
        <v>1.4999999999999999E-2</v>
      </c>
      <c r="D57" s="1615">
        <f>D56*C57</f>
        <v>148291118.53391787</v>
      </c>
      <c r="F57" s="2164">
        <f>F56*C57</f>
        <v>148291118.53391787</v>
      </c>
    </row>
    <row r="58" spans="1:9" ht="18">
      <c r="A58" s="2214" t="s">
        <v>2350</v>
      </c>
      <c r="B58" s="2215"/>
      <c r="C58" s="1616"/>
      <c r="D58" s="1615">
        <f>SUM(D56+D57)</f>
        <v>10034365687.461777</v>
      </c>
      <c r="F58" s="2164">
        <f>F56+F57</f>
        <v>10034365687.461777</v>
      </c>
    </row>
    <row r="59" spans="1:9" ht="16.5">
      <c r="A59" s="128"/>
      <c r="B59" s="128"/>
      <c r="C59" s="1681"/>
    </row>
    <row r="60" spans="1:9" ht="16.5">
      <c r="A60" s="128"/>
      <c r="B60" s="2187"/>
      <c r="C60" s="1681"/>
    </row>
    <row r="61" spans="1:9" ht="16.5">
      <c r="A61" s="128"/>
      <c r="B61" s="128"/>
      <c r="C61" s="1762"/>
    </row>
    <row r="62" spans="1:9" ht="18">
      <c r="A62" s="128"/>
      <c r="B62" s="128"/>
      <c r="C62" s="1681"/>
      <c r="D62" s="231" t="s">
        <v>4584</v>
      </c>
    </row>
    <row r="63" spans="1:9" ht="18">
      <c r="A63" s="128"/>
      <c r="B63" s="128"/>
      <c r="C63" s="1681"/>
      <c r="D63" s="232" t="s">
        <v>44</v>
      </c>
    </row>
    <row r="64" spans="1:9" ht="18">
      <c r="A64" s="128"/>
      <c r="B64" s="128"/>
      <c r="C64" s="1681"/>
      <c r="D64" s="231"/>
    </row>
    <row r="65" spans="1:4" ht="18">
      <c r="A65" s="128"/>
      <c r="B65" s="128"/>
      <c r="C65" s="1681"/>
      <c r="D65" s="231"/>
    </row>
    <row r="66" spans="1:4" ht="18">
      <c r="A66" s="128"/>
      <c r="B66" s="128"/>
      <c r="C66" s="1681"/>
      <c r="D66" s="231"/>
    </row>
    <row r="67" spans="1:4" ht="16.5">
      <c r="A67" s="128"/>
      <c r="B67" s="128"/>
      <c r="C67" s="1681"/>
      <c r="D67" s="1609"/>
    </row>
    <row r="68" spans="1:4" ht="18">
      <c r="A68" s="128"/>
      <c r="B68" s="128"/>
      <c r="C68" s="1681"/>
      <c r="D68" s="229" t="s">
        <v>3704</v>
      </c>
    </row>
    <row r="73" spans="1:4">
      <c r="C73" s="2"/>
      <c r="D73" s="1611"/>
    </row>
    <row r="75" spans="1:4">
      <c r="C75" s="2"/>
      <c r="D75" s="1611"/>
    </row>
  </sheetData>
  <mergeCells count="7">
    <mergeCell ref="A58:B58"/>
    <mergeCell ref="A1:D1"/>
    <mergeCell ref="A2:D2"/>
    <mergeCell ref="A3:D3"/>
    <mergeCell ref="A4:D4"/>
    <mergeCell ref="A56:B56"/>
    <mergeCell ref="A57:B57"/>
  </mergeCells>
  <pageMargins left="0.95" right="0.7" top="0.75" bottom="0.75" header="0.3" footer="0.3"/>
  <pageSetup scale="9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V192"/>
  <sheetViews>
    <sheetView showGridLines="0" topLeftCell="A49" zoomScale="80" zoomScaleNormal="80" workbookViewId="0">
      <selection activeCell="R11" sqref="R11"/>
    </sheetView>
  </sheetViews>
  <sheetFormatPr defaultRowHeight="24.75" customHeight="1"/>
  <cols>
    <col min="1" max="1" width="4.85546875" style="354" customWidth="1"/>
    <col min="2" max="2" width="18.85546875" style="354" customWidth="1"/>
    <col min="3" max="3" width="13.85546875" style="354" customWidth="1"/>
    <col min="4" max="4" width="7.42578125" style="354" bestFit="1" customWidth="1"/>
    <col min="5" max="5" width="12.42578125" style="354" customWidth="1"/>
    <col min="6" max="6" width="11.28515625" style="354" customWidth="1"/>
    <col min="7" max="7" width="16.28515625" style="354" bestFit="1" customWidth="1"/>
    <col min="8" max="8" width="13.42578125" style="354" customWidth="1"/>
    <col min="9" max="9" width="10.85546875" style="354" customWidth="1"/>
    <col min="10" max="10" width="11.7109375" style="354" customWidth="1"/>
    <col min="11" max="11" width="9.5703125" style="354" customWidth="1"/>
    <col min="12" max="12" width="12" style="354" customWidth="1"/>
    <col min="13" max="13" width="12.85546875" style="354" customWidth="1"/>
    <col min="14" max="14" width="10.85546875" style="354" customWidth="1"/>
    <col min="15" max="16" width="9.5703125" style="354" customWidth="1"/>
    <col min="17" max="17" width="13.7109375" style="354" customWidth="1"/>
    <col min="18" max="18" width="17.5703125" style="85" bestFit="1" customWidth="1"/>
    <col min="19" max="19" width="12.42578125" style="203" bestFit="1" customWidth="1"/>
    <col min="20" max="21" width="10.5703125" style="203" bestFit="1" customWidth="1"/>
    <col min="22" max="256" width="9.140625" style="354"/>
    <col min="257" max="257" width="4.85546875" style="354" customWidth="1"/>
    <col min="258" max="258" width="18.85546875" style="354" customWidth="1"/>
    <col min="259" max="259" width="13.85546875" style="354" customWidth="1"/>
    <col min="260" max="260" width="7.42578125" style="354" bestFit="1" customWidth="1"/>
    <col min="261" max="261" width="11.5703125" style="354" customWidth="1"/>
    <col min="262" max="262" width="10.7109375" style="354" customWidth="1"/>
    <col min="263" max="263" width="15" style="354" customWidth="1"/>
    <col min="264" max="264" width="13.42578125" style="354" customWidth="1"/>
    <col min="265" max="265" width="10.85546875" style="354" customWidth="1"/>
    <col min="266" max="266" width="11.7109375" style="354" customWidth="1"/>
    <col min="267" max="267" width="9" style="354" customWidth="1"/>
    <col min="268" max="268" width="12" style="354" customWidth="1"/>
    <col min="269" max="269" width="11.7109375" style="354" customWidth="1"/>
    <col min="270" max="272" width="9.5703125" style="354" customWidth="1"/>
    <col min="273" max="273" width="13.7109375" style="354" customWidth="1"/>
    <col min="274" max="274" width="17.5703125" style="354" bestFit="1" customWidth="1"/>
    <col min="275" max="275" width="12.42578125" style="354" bestFit="1" customWidth="1"/>
    <col min="276" max="277" width="10.5703125" style="354" bestFit="1" customWidth="1"/>
    <col min="278" max="512" width="9.140625" style="354"/>
    <col min="513" max="513" width="4.85546875" style="354" customWidth="1"/>
    <col min="514" max="514" width="18.85546875" style="354" customWidth="1"/>
    <col min="515" max="515" width="13.85546875" style="354" customWidth="1"/>
    <col min="516" max="516" width="7.42578125" style="354" bestFit="1" customWidth="1"/>
    <col min="517" max="517" width="11.5703125" style="354" customWidth="1"/>
    <col min="518" max="518" width="10.7109375" style="354" customWidth="1"/>
    <col min="519" max="519" width="15" style="354" customWidth="1"/>
    <col min="520" max="520" width="13.42578125" style="354" customWidth="1"/>
    <col min="521" max="521" width="10.85546875" style="354" customWidth="1"/>
    <col min="522" max="522" width="11.7109375" style="354" customWidth="1"/>
    <col min="523" max="523" width="9" style="354" customWidth="1"/>
    <col min="524" max="524" width="12" style="354" customWidth="1"/>
    <col min="525" max="525" width="11.7109375" style="354" customWidth="1"/>
    <col min="526" max="528" width="9.5703125" style="354" customWidth="1"/>
    <col min="529" max="529" width="13.7109375" style="354" customWidth="1"/>
    <col min="530" max="530" width="17.5703125" style="354" bestFit="1" customWidth="1"/>
    <col min="531" max="531" width="12.42578125" style="354" bestFit="1" customWidth="1"/>
    <col min="532" max="533" width="10.5703125" style="354" bestFit="1" customWidth="1"/>
    <col min="534" max="768" width="9.140625" style="354"/>
    <col min="769" max="769" width="4.85546875" style="354" customWidth="1"/>
    <col min="770" max="770" width="18.85546875" style="354" customWidth="1"/>
    <col min="771" max="771" width="13.85546875" style="354" customWidth="1"/>
    <col min="772" max="772" width="7.42578125" style="354" bestFit="1" customWidth="1"/>
    <col min="773" max="773" width="11.5703125" style="354" customWidth="1"/>
    <col min="774" max="774" width="10.7109375" style="354" customWidth="1"/>
    <col min="775" max="775" width="15" style="354" customWidth="1"/>
    <col min="776" max="776" width="13.42578125" style="354" customWidth="1"/>
    <col min="777" max="777" width="10.85546875" style="354" customWidth="1"/>
    <col min="778" max="778" width="11.7109375" style="354" customWidth="1"/>
    <col min="779" max="779" width="9" style="354" customWidth="1"/>
    <col min="780" max="780" width="12" style="354" customWidth="1"/>
    <col min="781" max="781" width="11.7109375" style="354" customWidth="1"/>
    <col min="782" max="784" width="9.5703125" style="354" customWidth="1"/>
    <col min="785" max="785" width="13.7109375" style="354" customWidth="1"/>
    <col min="786" max="786" width="17.5703125" style="354" bestFit="1" customWidth="1"/>
    <col min="787" max="787" width="12.42578125" style="354" bestFit="1" customWidth="1"/>
    <col min="788" max="789" width="10.5703125" style="354" bestFit="1" customWidth="1"/>
    <col min="790" max="1024" width="9.140625" style="354"/>
    <col min="1025" max="1025" width="4.85546875" style="354" customWidth="1"/>
    <col min="1026" max="1026" width="18.85546875" style="354" customWidth="1"/>
    <col min="1027" max="1027" width="13.85546875" style="354" customWidth="1"/>
    <col min="1028" max="1028" width="7.42578125" style="354" bestFit="1" customWidth="1"/>
    <col min="1029" max="1029" width="11.5703125" style="354" customWidth="1"/>
    <col min="1030" max="1030" width="10.7109375" style="354" customWidth="1"/>
    <col min="1031" max="1031" width="15" style="354" customWidth="1"/>
    <col min="1032" max="1032" width="13.42578125" style="354" customWidth="1"/>
    <col min="1033" max="1033" width="10.85546875" style="354" customWidth="1"/>
    <col min="1034" max="1034" width="11.7109375" style="354" customWidth="1"/>
    <col min="1035" max="1035" width="9" style="354" customWidth="1"/>
    <col min="1036" max="1036" width="12" style="354" customWidth="1"/>
    <col min="1037" max="1037" width="11.7109375" style="354" customWidth="1"/>
    <col min="1038" max="1040" width="9.5703125" style="354" customWidth="1"/>
    <col min="1041" max="1041" width="13.7109375" style="354" customWidth="1"/>
    <col min="1042" max="1042" width="17.5703125" style="354" bestFit="1" customWidth="1"/>
    <col min="1043" max="1043" width="12.42578125" style="354" bestFit="1" customWidth="1"/>
    <col min="1044" max="1045" width="10.5703125" style="354" bestFit="1" customWidth="1"/>
    <col min="1046" max="1280" width="9.140625" style="354"/>
    <col min="1281" max="1281" width="4.85546875" style="354" customWidth="1"/>
    <col min="1282" max="1282" width="18.85546875" style="354" customWidth="1"/>
    <col min="1283" max="1283" width="13.85546875" style="354" customWidth="1"/>
    <col min="1284" max="1284" width="7.42578125" style="354" bestFit="1" customWidth="1"/>
    <col min="1285" max="1285" width="11.5703125" style="354" customWidth="1"/>
    <col min="1286" max="1286" width="10.7109375" style="354" customWidth="1"/>
    <col min="1287" max="1287" width="15" style="354" customWidth="1"/>
    <col min="1288" max="1288" width="13.42578125" style="354" customWidth="1"/>
    <col min="1289" max="1289" width="10.85546875" style="354" customWidth="1"/>
    <col min="1290" max="1290" width="11.7109375" style="354" customWidth="1"/>
    <col min="1291" max="1291" width="9" style="354" customWidth="1"/>
    <col min="1292" max="1292" width="12" style="354" customWidth="1"/>
    <col min="1293" max="1293" width="11.7109375" style="354" customWidth="1"/>
    <col min="1294" max="1296" width="9.5703125" style="354" customWidth="1"/>
    <col min="1297" max="1297" width="13.7109375" style="354" customWidth="1"/>
    <col min="1298" max="1298" width="17.5703125" style="354" bestFit="1" customWidth="1"/>
    <col min="1299" max="1299" width="12.42578125" style="354" bestFit="1" customWidth="1"/>
    <col min="1300" max="1301" width="10.5703125" style="354" bestFit="1" customWidth="1"/>
    <col min="1302" max="1536" width="9.140625" style="354"/>
    <col min="1537" max="1537" width="4.85546875" style="354" customWidth="1"/>
    <col min="1538" max="1538" width="18.85546875" style="354" customWidth="1"/>
    <col min="1539" max="1539" width="13.85546875" style="354" customWidth="1"/>
    <col min="1540" max="1540" width="7.42578125" style="354" bestFit="1" customWidth="1"/>
    <col min="1541" max="1541" width="11.5703125" style="354" customWidth="1"/>
    <col min="1542" max="1542" width="10.7109375" style="354" customWidth="1"/>
    <col min="1543" max="1543" width="15" style="354" customWidth="1"/>
    <col min="1544" max="1544" width="13.42578125" style="354" customWidth="1"/>
    <col min="1545" max="1545" width="10.85546875" style="354" customWidth="1"/>
    <col min="1546" max="1546" width="11.7109375" style="354" customWidth="1"/>
    <col min="1547" max="1547" width="9" style="354" customWidth="1"/>
    <col min="1548" max="1548" width="12" style="354" customWidth="1"/>
    <col min="1549" max="1549" width="11.7109375" style="354" customWidth="1"/>
    <col min="1550" max="1552" width="9.5703125" style="354" customWidth="1"/>
    <col min="1553" max="1553" width="13.7109375" style="354" customWidth="1"/>
    <col min="1554" max="1554" width="17.5703125" style="354" bestFit="1" customWidth="1"/>
    <col min="1555" max="1555" width="12.42578125" style="354" bestFit="1" customWidth="1"/>
    <col min="1556" max="1557" width="10.5703125" style="354" bestFit="1" customWidth="1"/>
    <col min="1558" max="1792" width="9.140625" style="354"/>
    <col min="1793" max="1793" width="4.85546875" style="354" customWidth="1"/>
    <col min="1794" max="1794" width="18.85546875" style="354" customWidth="1"/>
    <col min="1795" max="1795" width="13.85546875" style="354" customWidth="1"/>
    <col min="1796" max="1796" width="7.42578125" style="354" bestFit="1" customWidth="1"/>
    <col min="1797" max="1797" width="11.5703125" style="354" customWidth="1"/>
    <col min="1798" max="1798" width="10.7109375" style="354" customWidth="1"/>
    <col min="1799" max="1799" width="15" style="354" customWidth="1"/>
    <col min="1800" max="1800" width="13.42578125" style="354" customWidth="1"/>
    <col min="1801" max="1801" width="10.85546875" style="354" customWidth="1"/>
    <col min="1802" max="1802" width="11.7109375" style="354" customWidth="1"/>
    <col min="1803" max="1803" width="9" style="354" customWidth="1"/>
    <col min="1804" max="1804" width="12" style="354" customWidth="1"/>
    <col min="1805" max="1805" width="11.7109375" style="354" customWidth="1"/>
    <col min="1806" max="1808" width="9.5703125" style="354" customWidth="1"/>
    <col min="1809" max="1809" width="13.7109375" style="354" customWidth="1"/>
    <col min="1810" max="1810" width="17.5703125" style="354" bestFit="1" customWidth="1"/>
    <col min="1811" max="1811" width="12.42578125" style="354" bestFit="1" customWidth="1"/>
    <col min="1812" max="1813" width="10.5703125" style="354" bestFit="1" customWidth="1"/>
    <col min="1814" max="2048" width="9.140625" style="354"/>
    <col min="2049" max="2049" width="4.85546875" style="354" customWidth="1"/>
    <col min="2050" max="2050" width="18.85546875" style="354" customWidth="1"/>
    <col min="2051" max="2051" width="13.85546875" style="354" customWidth="1"/>
    <col min="2052" max="2052" width="7.42578125" style="354" bestFit="1" customWidth="1"/>
    <col min="2053" max="2053" width="11.5703125" style="354" customWidth="1"/>
    <col min="2054" max="2054" width="10.7109375" style="354" customWidth="1"/>
    <col min="2055" max="2055" width="15" style="354" customWidth="1"/>
    <col min="2056" max="2056" width="13.42578125" style="354" customWidth="1"/>
    <col min="2057" max="2057" width="10.85546875" style="354" customWidth="1"/>
    <col min="2058" max="2058" width="11.7109375" style="354" customWidth="1"/>
    <col min="2059" max="2059" width="9" style="354" customWidth="1"/>
    <col min="2060" max="2060" width="12" style="354" customWidth="1"/>
    <col min="2061" max="2061" width="11.7109375" style="354" customWidth="1"/>
    <col min="2062" max="2064" width="9.5703125" style="354" customWidth="1"/>
    <col min="2065" max="2065" width="13.7109375" style="354" customWidth="1"/>
    <col min="2066" max="2066" width="17.5703125" style="354" bestFit="1" customWidth="1"/>
    <col min="2067" max="2067" width="12.42578125" style="354" bestFit="1" customWidth="1"/>
    <col min="2068" max="2069" width="10.5703125" style="354" bestFit="1" customWidth="1"/>
    <col min="2070" max="2304" width="9.140625" style="354"/>
    <col min="2305" max="2305" width="4.85546875" style="354" customWidth="1"/>
    <col min="2306" max="2306" width="18.85546875" style="354" customWidth="1"/>
    <col min="2307" max="2307" width="13.85546875" style="354" customWidth="1"/>
    <col min="2308" max="2308" width="7.42578125" style="354" bestFit="1" customWidth="1"/>
    <col min="2309" max="2309" width="11.5703125" style="354" customWidth="1"/>
    <col min="2310" max="2310" width="10.7109375" style="354" customWidth="1"/>
    <col min="2311" max="2311" width="15" style="354" customWidth="1"/>
    <col min="2312" max="2312" width="13.42578125" style="354" customWidth="1"/>
    <col min="2313" max="2313" width="10.85546875" style="354" customWidth="1"/>
    <col min="2314" max="2314" width="11.7109375" style="354" customWidth="1"/>
    <col min="2315" max="2315" width="9" style="354" customWidth="1"/>
    <col min="2316" max="2316" width="12" style="354" customWidth="1"/>
    <col min="2317" max="2317" width="11.7109375" style="354" customWidth="1"/>
    <col min="2318" max="2320" width="9.5703125" style="354" customWidth="1"/>
    <col min="2321" max="2321" width="13.7109375" style="354" customWidth="1"/>
    <col min="2322" max="2322" width="17.5703125" style="354" bestFit="1" customWidth="1"/>
    <col min="2323" max="2323" width="12.42578125" style="354" bestFit="1" customWidth="1"/>
    <col min="2324" max="2325" width="10.5703125" style="354" bestFit="1" customWidth="1"/>
    <col min="2326" max="2560" width="9.140625" style="354"/>
    <col min="2561" max="2561" width="4.85546875" style="354" customWidth="1"/>
    <col min="2562" max="2562" width="18.85546875" style="354" customWidth="1"/>
    <col min="2563" max="2563" width="13.85546875" style="354" customWidth="1"/>
    <col min="2564" max="2564" width="7.42578125" style="354" bestFit="1" customWidth="1"/>
    <col min="2565" max="2565" width="11.5703125" style="354" customWidth="1"/>
    <col min="2566" max="2566" width="10.7109375" style="354" customWidth="1"/>
    <col min="2567" max="2567" width="15" style="354" customWidth="1"/>
    <col min="2568" max="2568" width="13.42578125" style="354" customWidth="1"/>
    <col min="2569" max="2569" width="10.85546875" style="354" customWidth="1"/>
    <col min="2570" max="2570" width="11.7109375" style="354" customWidth="1"/>
    <col min="2571" max="2571" width="9" style="354" customWidth="1"/>
    <col min="2572" max="2572" width="12" style="354" customWidth="1"/>
    <col min="2573" max="2573" width="11.7109375" style="354" customWidth="1"/>
    <col min="2574" max="2576" width="9.5703125" style="354" customWidth="1"/>
    <col min="2577" max="2577" width="13.7109375" style="354" customWidth="1"/>
    <col min="2578" max="2578" width="17.5703125" style="354" bestFit="1" customWidth="1"/>
    <col min="2579" max="2579" width="12.42578125" style="354" bestFit="1" customWidth="1"/>
    <col min="2580" max="2581" width="10.5703125" style="354" bestFit="1" customWidth="1"/>
    <col min="2582" max="2816" width="9.140625" style="354"/>
    <col min="2817" max="2817" width="4.85546875" style="354" customWidth="1"/>
    <col min="2818" max="2818" width="18.85546875" style="354" customWidth="1"/>
    <col min="2819" max="2819" width="13.85546875" style="354" customWidth="1"/>
    <col min="2820" max="2820" width="7.42578125" style="354" bestFit="1" customWidth="1"/>
    <col min="2821" max="2821" width="11.5703125" style="354" customWidth="1"/>
    <col min="2822" max="2822" width="10.7109375" style="354" customWidth="1"/>
    <col min="2823" max="2823" width="15" style="354" customWidth="1"/>
    <col min="2824" max="2824" width="13.42578125" style="354" customWidth="1"/>
    <col min="2825" max="2825" width="10.85546875" style="354" customWidth="1"/>
    <col min="2826" max="2826" width="11.7109375" style="354" customWidth="1"/>
    <col min="2827" max="2827" width="9" style="354" customWidth="1"/>
    <col min="2828" max="2828" width="12" style="354" customWidth="1"/>
    <col min="2829" max="2829" width="11.7109375" style="354" customWidth="1"/>
    <col min="2830" max="2832" width="9.5703125" style="354" customWidth="1"/>
    <col min="2833" max="2833" width="13.7109375" style="354" customWidth="1"/>
    <col min="2834" max="2834" width="17.5703125" style="354" bestFit="1" customWidth="1"/>
    <col min="2835" max="2835" width="12.42578125" style="354" bestFit="1" customWidth="1"/>
    <col min="2836" max="2837" width="10.5703125" style="354" bestFit="1" customWidth="1"/>
    <col min="2838" max="3072" width="9.140625" style="354"/>
    <col min="3073" max="3073" width="4.85546875" style="354" customWidth="1"/>
    <col min="3074" max="3074" width="18.85546875" style="354" customWidth="1"/>
    <col min="3075" max="3075" width="13.85546875" style="354" customWidth="1"/>
    <col min="3076" max="3076" width="7.42578125" style="354" bestFit="1" customWidth="1"/>
    <col min="3077" max="3077" width="11.5703125" style="354" customWidth="1"/>
    <col min="3078" max="3078" width="10.7109375" style="354" customWidth="1"/>
    <col min="3079" max="3079" width="15" style="354" customWidth="1"/>
    <col min="3080" max="3080" width="13.42578125" style="354" customWidth="1"/>
    <col min="3081" max="3081" width="10.85546875" style="354" customWidth="1"/>
    <col min="3082" max="3082" width="11.7109375" style="354" customWidth="1"/>
    <col min="3083" max="3083" width="9" style="354" customWidth="1"/>
    <col min="3084" max="3084" width="12" style="354" customWidth="1"/>
    <col min="3085" max="3085" width="11.7109375" style="354" customWidth="1"/>
    <col min="3086" max="3088" width="9.5703125" style="354" customWidth="1"/>
    <col min="3089" max="3089" width="13.7109375" style="354" customWidth="1"/>
    <col min="3090" max="3090" width="17.5703125" style="354" bestFit="1" customWidth="1"/>
    <col min="3091" max="3091" width="12.42578125" style="354" bestFit="1" customWidth="1"/>
    <col min="3092" max="3093" width="10.5703125" style="354" bestFit="1" customWidth="1"/>
    <col min="3094" max="3328" width="9.140625" style="354"/>
    <col min="3329" max="3329" width="4.85546875" style="354" customWidth="1"/>
    <col min="3330" max="3330" width="18.85546875" style="354" customWidth="1"/>
    <col min="3331" max="3331" width="13.85546875" style="354" customWidth="1"/>
    <col min="3332" max="3332" width="7.42578125" style="354" bestFit="1" customWidth="1"/>
    <col min="3333" max="3333" width="11.5703125" style="354" customWidth="1"/>
    <col min="3334" max="3334" width="10.7109375" style="354" customWidth="1"/>
    <col min="3335" max="3335" width="15" style="354" customWidth="1"/>
    <col min="3336" max="3336" width="13.42578125" style="354" customWidth="1"/>
    <col min="3337" max="3337" width="10.85546875" style="354" customWidth="1"/>
    <col min="3338" max="3338" width="11.7109375" style="354" customWidth="1"/>
    <col min="3339" max="3339" width="9" style="354" customWidth="1"/>
    <col min="3340" max="3340" width="12" style="354" customWidth="1"/>
    <col min="3341" max="3341" width="11.7109375" style="354" customWidth="1"/>
    <col min="3342" max="3344" width="9.5703125" style="354" customWidth="1"/>
    <col min="3345" max="3345" width="13.7109375" style="354" customWidth="1"/>
    <col min="3346" max="3346" width="17.5703125" style="354" bestFit="1" customWidth="1"/>
    <col min="3347" max="3347" width="12.42578125" style="354" bestFit="1" customWidth="1"/>
    <col min="3348" max="3349" width="10.5703125" style="354" bestFit="1" customWidth="1"/>
    <col min="3350" max="3584" width="9.140625" style="354"/>
    <col min="3585" max="3585" width="4.85546875" style="354" customWidth="1"/>
    <col min="3586" max="3586" width="18.85546875" style="354" customWidth="1"/>
    <col min="3587" max="3587" width="13.85546875" style="354" customWidth="1"/>
    <col min="3588" max="3588" width="7.42578125" style="354" bestFit="1" customWidth="1"/>
    <col min="3589" max="3589" width="11.5703125" style="354" customWidth="1"/>
    <col min="3590" max="3590" width="10.7109375" style="354" customWidth="1"/>
    <col min="3591" max="3591" width="15" style="354" customWidth="1"/>
    <col min="3592" max="3592" width="13.42578125" style="354" customWidth="1"/>
    <col min="3593" max="3593" width="10.85546875" style="354" customWidth="1"/>
    <col min="3594" max="3594" width="11.7109375" style="354" customWidth="1"/>
    <col min="3595" max="3595" width="9" style="354" customWidth="1"/>
    <col min="3596" max="3596" width="12" style="354" customWidth="1"/>
    <col min="3597" max="3597" width="11.7109375" style="354" customWidth="1"/>
    <col min="3598" max="3600" width="9.5703125" style="354" customWidth="1"/>
    <col min="3601" max="3601" width="13.7109375" style="354" customWidth="1"/>
    <col min="3602" max="3602" width="17.5703125" style="354" bestFit="1" customWidth="1"/>
    <col min="3603" max="3603" width="12.42578125" style="354" bestFit="1" customWidth="1"/>
    <col min="3604" max="3605" width="10.5703125" style="354" bestFit="1" customWidth="1"/>
    <col min="3606" max="3840" width="9.140625" style="354"/>
    <col min="3841" max="3841" width="4.85546875" style="354" customWidth="1"/>
    <col min="3842" max="3842" width="18.85546875" style="354" customWidth="1"/>
    <col min="3843" max="3843" width="13.85546875" style="354" customWidth="1"/>
    <col min="3844" max="3844" width="7.42578125" style="354" bestFit="1" customWidth="1"/>
    <col min="3845" max="3845" width="11.5703125" style="354" customWidth="1"/>
    <col min="3846" max="3846" width="10.7109375" style="354" customWidth="1"/>
    <col min="3847" max="3847" width="15" style="354" customWidth="1"/>
    <col min="3848" max="3848" width="13.42578125" style="354" customWidth="1"/>
    <col min="3849" max="3849" width="10.85546875" style="354" customWidth="1"/>
    <col min="3850" max="3850" width="11.7109375" style="354" customWidth="1"/>
    <col min="3851" max="3851" width="9" style="354" customWidth="1"/>
    <col min="3852" max="3852" width="12" style="354" customWidth="1"/>
    <col min="3853" max="3853" width="11.7109375" style="354" customWidth="1"/>
    <col min="3854" max="3856" width="9.5703125" style="354" customWidth="1"/>
    <col min="3857" max="3857" width="13.7109375" style="354" customWidth="1"/>
    <col min="3858" max="3858" width="17.5703125" style="354" bestFit="1" customWidth="1"/>
    <col min="3859" max="3859" width="12.42578125" style="354" bestFit="1" customWidth="1"/>
    <col min="3860" max="3861" width="10.5703125" style="354" bestFit="1" customWidth="1"/>
    <col min="3862" max="4096" width="9.140625" style="354"/>
    <col min="4097" max="4097" width="4.85546875" style="354" customWidth="1"/>
    <col min="4098" max="4098" width="18.85546875" style="354" customWidth="1"/>
    <col min="4099" max="4099" width="13.85546875" style="354" customWidth="1"/>
    <col min="4100" max="4100" width="7.42578125" style="354" bestFit="1" customWidth="1"/>
    <col min="4101" max="4101" width="11.5703125" style="354" customWidth="1"/>
    <col min="4102" max="4102" width="10.7109375" style="354" customWidth="1"/>
    <col min="4103" max="4103" width="15" style="354" customWidth="1"/>
    <col min="4104" max="4104" width="13.42578125" style="354" customWidth="1"/>
    <col min="4105" max="4105" width="10.85546875" style="354" customWidth="1"/>
    <col min="4106" max="4106" width="11.7109375" style="354" customWidth="1"/>
    <col min="4107" max="4107" width="9" style="354" customWidth="1"/>
    <col min="4108" max="4108" width="12" style="354" customWidth="1"/>
    <col min="4109" max="4109" width="11.7109375" style="354" customWidth="1"/>
    <col min="4110" max="4112" width="9.5703125" style="354" customWidth="1"/>
    <col min="4113" max="4113" width="13.7109375" style="354" customWidth="1"/>
    <col min="4114" max="4114" width="17.5703125" style="354" bestFit="1" customWidth="1"/>
    <col min="4115" max="4115" width="12.42578125" style="354" bestFit="1" customWidth="1"/>
    <col min="4116" max="4117" width="10.5703125" style="354" bestFit="1" customWidth="1"/>
    <col min="4118" max="4352" width="9.140625" style="354"/>
    <col min="4353" max="4353" width="4.85546875" style="354" customWidth="1"/>
    <col min="4354" max="4354" width="18.85546875" style="354" customWidth="1"/>
    <col min="4355" max="4355" width="13.85546875" style="354" customWidth="1"/>
    <col min="4356" max="4356" width="7.42578125" style="354" bestFit="1" customWidth="1"/>
    <col min="4357" max="4357" width="11.5703125" style="354" customWidth="1"/>
    <col min="4358" max="4358" width="10.7109375" style="354" customWidth="1"/>
    <col min="4359" max="4359" width="15" style="354" customWidth="1"/>
    <col min="4360" max="4360" width="13.42578125" style="354" customWidth="1"/>
    <col min="4361" max="4361" width="10.85546875" style="354" customWidth="1"/>
    <col min="4362" max="4362" width="11.7109375" style="354" customWidth="1"/>
    <col min="4363" max="4363" width="9" style="354" customWidth="1"/>
    <col min="4364" max="4364" width="12" style="354" customWidth="1"/>
    <col min="4365" max="4365" width="11.7109375" style="354" customWidth="1"/>
    <col min="4366" max="4368" width="9.5703125" style="354" customWidth="1"/>
    <col min="4369" max="4369" width="13.7109375" style="354" customWidth="1"/>
    <col min="4370" max="4370" width="17.5703125" style="354" bestFit="1" customWidth="1"/>
    <col min="4371" max="4371" width="12.42578125" style="354" bestFit="1" customWidth="1"/>
    <col min="4372" max="4373" width="10.5703125" style="354" bestFit="1" customWidth="1"/>
    <col min="4374" max="4608" width="9.140625" style="354"/>
    <col min="4609" max="4609" width="4.85546875" style="354" customWidth="1"/>
    <col min="4610" max="4610" width="18.85546875" style="354" customWidth="1"/>
    <col min="4611" max="4611" width="13.85546875" style="354" customWidth="1"/>
    <col min="4612" max="4612" width="7.42578125" style="354" bestFit="1" customWidth="1"/>
    <col min="4613" max="4613" width="11.5703125" style="354" customWidth="1"/>
    <col min="4614" max="4614" width="10.7109375" style="354" customWidth="1"/>
    <col min="4615" max="4615" width="15" style="354" customWidth="1"/>
    <col min="4616" max="4616" width="13.42578125" style="354" customWidth="1"/>
    <col min="4617" max="4617" width="10.85546875" style="354" customWidth="1"/>
    <col min="4618" max="4618" width="11.7109375" style="354" customWidth="1"/>
    <col min="4619" max="4619" width="9" style="354" customWidth="1"/>
    <col min="4620" max="4620" width="12" style="354" customWidth="1"/>
    <col min="4621" max="4621" width="11.7109375" style="354" customWidth="1"/>
    <col min="4622" max="4624" width="9.5703125" style="354" customWidth="1"/>
    <col min="4625" max="4625" width="13.7109375" style="354" customWidth="1"/>
    <col min="4626" max="4626" width="17.5703125" style="354" bestFit="1" customWidth="1"/>
    <col min="4627" max="4627" width="12.42578125" style="354" bestFit="1" customWidth="1"/>
    <col min="4628" max="4629" width="10.5703125" style="354" bestFit="1" customWidth="1"/>
    <col min="4630" max="4864" width="9.140625" style="354"/>
    <col min="4865" max="4865" width="4.85546875" style="354" customWidth="1"/>
    <col min="4866" max="4866" width="18.85546875" style="354" customWidth="1"/>
    <col min="4867" max="4867" width="13.85546875" style="354" customWidth="1"/>
    <col min="4868" max="4868" width="7.42578125" style="354" bestFit="1" customWidth="1"/>
    <col min="4869" max="4869" width="11.5703125" style="354" customWidth="1"/>
    <col min="4870" max="4870" width="10.7109375" style="354" customWidth="1"/>
    <col min="4871" max="4871" width="15" style="354" customWidth="1"/>
    <col min="4872" max="4872" width="13.42578125" style="354" customWidth="1"/>
    <col min="4873" max="4873" width="10.85546875" style="354" customWidth="1"/>
    <col min="4874" max="4874" width="11.7109375" style="354" customWidth="1"/>
    <col min="4875" max="4875" width="9" style="354" customWidth="1"/>
    <col min="4876" max="4876" width="12" style="354" customWidth="1"/>
    <col min="4877" max="4877" width="11.7109375" style="354" customWidth="1"/>
    <col min="4878" max="4880" width="9.5703125" style="354" customWidth="1"/>
    <col min="4881" max="4881" width="13.7109375" style="354" customWidth="1"/>
    <col min="4882" max="4882" width="17.5703125" style="354" bestFit="1" customWidth="1"/>
    <col min="4883" max="4883" width="12.42578125" style="354" bestFit="1" customWidth="1"/>
    <col min="4884" max="4885" width="10.5703125" style="354" bestFit="1" customWidth="1"/>
    <col min="4886" max="5120" width="9.140625" style="354"/>
    <col min="5121" max="5121" width="4.85546875" style="354" customWidth="1"/>
    <col min="5122" max="5122" width="18.85546875" style="354" customWidth="1"/>
    <col min="5123" max="5123" width="13.85546875" style="354" customWidth="1"/>
    <col min="5124" max="5124" width="7.42578125" style="354" bestFit="1" customWidth="1"/>
    <col min="5125" max="5125" width="11.5703125" style="354" customWidth="1"/>
    <col min="5126" max="5126" width="10.7109375" style="354" customWidth="1"/>
    <col min="5127" max="5127" width="15" style="354" customWidth="1"/>
    <col min="5128" max="5128" width="13.42578125" style="354" customWidth="1"/>
    <col min="5129" max="5129" width="10.85546875" style="354" customWidth="1"/>
    <col min="5130" max="5130" width="11.7109375" style="354" customWidth="1"/>
    <col min="5131" max="5131" width="9" style="354" customWidth="1"/>
    <col min="5132" max="5132" width="12" style="354" customWidth="1"/>
    <col min="5133" max="5133" width="11.7109375" style="354" customWidth="1"/>
    <col min="5134" max="5136" width="9.5703125" style="354" customWidth="1"/>
    <col min="5137" max="5137" width="13.7109375" style="354" customWidth="1"/>
    <col min="5138" max="5138" width="17.5703125" style="354" bestFit="1" customWidth="1"/>
    <col min="5139" max="5139" width="12.42578125" style="354" bestFit="1" customWidth="1"/>
    <col min="5140" max="5141" width="10.5703125" style="354" bestFit="1" customWidth="1"/>
    <col min="5142" max="5376" width="9.140625" style="354"/>
    <col min="5377" max="5377" width="4.85546875" style="354" customWidth="1"/>
    <col min="5378" max="5378" width="18.85546875" style="354" customWidth="1"/>
    <col min="5379" max="5379" width="13.85546875" style="354" customWidth="1"/>
    <col min="5380" max="5380" width="7.42578125" style="354" bestFit="1" customWidth="1"/>
    <col min="5381" max="5381" width="11.5703125" style="354" customWidth="1"/>
    <col min="5382" max="5382" width="10.7109375" style="354" customWidth="1"/>
    <col min="5383" max="5383" width="15" style="354" customWidth="1"/>
    <col min="5384" max="5384" width="13.42578125" style="354" customWidth="1"/>
    <col min="5385" max="5385" width="10.85546875" style="354" customWidth="1"/>
    <col min="5386" max="5386" width="11.7109375" style="354" customWidth="1"/>
    <col min="5387" max="5387" width="9" style="354" customWidth="1"/>
    <col min="5388" max="5388" width="12" style="354" customWidth="1"/>
    <col min="5389" max="5389" width="11.7109375" style="354" customWidth="1"/>
    <col min="5390" max="5392" width="9.5703125" style="354" customWidth="1"/>
    <col min="5393" max="5393" width="13.7109375" style="354" customWidth="1"/>
    <col min="5394" max="5394" width="17.5703125" style="354" bestFit="1" customWidth="1"/>
    <col min="5395" max="5395" width="12.42578125" style="354" bestFit="1" customWidth="1"/>
    <col min="5396" max="5397" width="10.5703125" style="354" bestFit="1" customWidth="1"/>
    <col min="5398" max="5632" width="9.140625" style="354"/>
    <col min="5633" max="5633" width="4.85546875" style="354" customWidth="1"/>
    <col min="5634" max="5634" width="18.85546875" style="354" customWidth="1"/>
    <col min="5635" max="5635" width="13.85546875" style="354" customWidth="1"/>
    <col min="5636" max="5636" width="7.42578125" style="354" bestFit="1" customWidth="1"/>
    <col min="5637" max="5637" width="11.5703125" style="354" customWidth="1"/>
    <col min="5638" max="5638" width="10.7109375" style="354" customWidth="1"/>
    <col min="5639" max="5639" width="15" style="354" customWidth="1"/>
    <col min="5640" max="5640" width="13.42578125" style="354" customWidth="1"/>
    <col min="5641" max="5641" width="10.85546875" style="354" customWidth="1"/>
    <col min="5642" max="5642" width="11.7109375" style="354" customWidth="1"/>
    <col min="5643" max="5643" width="9" style="354" customWidth="1"/>
    <col min="5644" max="5644" width="12" style="354" customWidth="1"/>
    <col min="5645" max="5645" width="11.7109375" style="354" customWidth="1"/>
    <col min="5646" max="5648" width="9.5703125" style="354" customWidth="1"/>
    <col min="5649" max="5649" width="13.7109375" style="354" customWidth="1"/>
    <col min="5650" max="5650" width="17.5703125" style="354" bestFit="1" customWidth="1"/>
    <col min="5651" max="5651" width="12.42578125" style="354" bestFit="1" customWidth="1"/>
    <col min="5652" max="5653" width="10.5703125" style="354" bestFit="1" customWidth="1"/>
    <col min="5654" max="5888" width="9.140625" style="354"/>
    <col min="5889" max="5889" width="4.85546875" style="354" customWidth="1"/>
    <col min="5890" max="5890" width="18.85546875" style="354" customWidth="1"/>
    <col min="5891" max="5891" width="13.85546875" style="354" customWidth="1"/>
    <col min="5892" max="5892" width="7.42578125" style="354" bestFit="1" customWidth="1"/>
    <col min="5893" max="5893" width="11.5703125" style="354" customWidth="1"/>
    <col min="5894" max="5894" width="10.7109375" style="354" customWidth="1"/>
    <col min="5895" max="5895" width="15" style="354" customWidth="1"/>
    <col min="5896" max="5896" width="13.42578125" style="354" customWidth="1"/>
    <col min="5897" max="5897" width="10.85546875" style="354" customWidth="1"/>
    <col min="5898" max="5898" width="11.7109375" style="354" customWidth="1"/>
    <col min="5899" max="5899" width="9" style="354" customWidth="1"/>
    <col min="5900" max="5900" width="12" style="354" customWidth="1"/>
    <col min="5901" max="5901" width="11.7109375" style="354" customWidth="1"/>
    <col min="5902" max="5904" width="9.5703125" style="354" customWidth="1"/>
    <col min="5905" max="5905" width="13.7109375" style="354" customWidth="1"/>
    <col min="5906" max="5906" width="17.5703125" style="354" bestFit="1" customWidth="1"/>
    <col min="5907" max="5907" width="12.42578125" style="354" bestFit="1" customWidth="1"/>
    <col min="5908" max="5909" width="10.5703125" style="354" bestFit="1" customWidth="1"/>
    <col min="5910" max="6144" width="9.140625" style="354"/>
    <col min="6145" max="6145" width="4.85546875" style="354" customWidth="1"/>
    <col min="6146" max="6146" width="18.85546875" style="354" customWidth="1"/>
    <col min="6147" max="6147" width="13.85546875" style="354" customWidth="1"/>
    <col min="6148" max="6148" width="7.42578125" style="354" bestFit="1" customWidth="1"/>
    <col min="6149" max="6149" width="11.5703125" style="354" customWidth="1"/>
    <col min="6150" max="6150" width="10.7109375" style="354" customWidth="1"/>
    <col min="6151" max="6151" width="15" style="354" customWidth="1"/>
    <col min="6152" max="6152" width="13.42578125" style="354" customWidth="1"/>
    <col min="6153" max="6153" width="10.85546875" style="354" customWidth="1"/>
    <col min="6154" max="6154" width="11.7109375" style="354" customWidth="1"/>
    <col min="6155" max="6155" width="9" style="354" customWidth="1"/>
    <col min="6156" max="6156" width="12" style="354" customWidth="1"/>
    <col min="6157" max="6157" width="11.7109375" style="354" customWidth="1"/>
    <col min="6158" max="6160" width="9.5703125" style="354" customWidth="1"/>
    <col min="6161" max="6161" width="13.7109375" style="354" customWidth="1"/>
    <col min="6162" max="6162" width="17.5703125" style="354" bestFit="1" customWidth="1"/>
    <col min="6163" max="6163" width="12.42578125" style="354" bestFit="1" customWidth="1"/>
    <col min="6164" max="6165" width="10.5703125" style="354" bestFit="1" customWidth="1"/>
    <col min="6166" max="6400" width="9.140625" style="354"/>
    <col min="6401" max="6401" width="4.85546875" style="354" customWidth="1"/>
    <col min="6402" max="6402" width="18.85546875" style="354" customWidth="1"/>
    <col min="6403" max="6403" width="13.85546875" style="354" customWidth="1"/>
    <col min="6404" max="6404" width="7.42578125" style="354" bestFit="1" customWidth="1"/>
    <col min="6405" max="6405" width="11.5703125" style="354" customWidth="1"/>
    <col min="6406" max="6406" width="10.7109375" style="354" customWidth="1"/>
    <col min="6407" max="6407" width="15" style="354" customWidth="1"/>
    <col min="6408" max="6408" width="13.42578125" style="354" customWidth="1"/>
    <col min="6409" max="6409" width="10.85546875" style="354" customWidth="1"/>
    <col min="6410" max="6410" width="11.7109375" style="354" customWidth="1"/>
    <col min="6411" max="6411" width="9" style="354" customWidth="1"/>
    <col min="6412" max="6412" width="12" style="354" customWidth="1"/>
    <col min="6413" max="6413" width="11.7109375" style="354" customWidth="1"/>
    <col min="6414" max="6416" width="9.5703125" style="354" customWidth="1"/>
    <col min="6417" max="6417" width="13.7109375" style="354" customWidth="1"/>
    <col min="6418" max="6418" width="17.5703125" style="354" bestFit="1" customWidth="1"/>
    <col min="6419" max="6419" width="12.42578125" style="354" bestFit="1" customWidth="1"/>
    <col min="6420" max="6421" width="10.5703125" style="354" bestFit="1" customWidth="1"/>
    <col min="6422" max="6656" width="9.140625" style="354"/>
    <col min="6657" max="6657" width="4.85546875" style="354" customWidth="1"/>
    <col min="6658" max="6658" width="18.85546875" style="354" customWidth="1"/>
    <col min="6659" max="6659" width="13.85546875" style="354" customWidth="1"/>
    <col min="6660" max="6660" width="7.42578125" style="354" bestFit="1" customWidth="1"/>
    <col min="6661" max="6661" width="11.5703125" style="354" customWidth="1"/>
    <col min="6662" max="6662" width="10.7109375" style="354" customWidth="1"/>
    <col min="6663" max="6663" width="15" style="354" customWidth="1"/>
    <col min="6664" max="6664" width="13.42578125" style="354" customWidth="1"/>
    <col min="6665" max="6665" width="10.85546875" style="354" customWidth="1"/>
    <col min="6666" max="6666" width="11.7109375" style="354" customWidth="1"/>
    <col min="6667" max="6667" width="9" style="354" customWidth="1"/>
    <col min="6668" max="6668" width="12" style="354" customWidth="1"/>
    <col min="6669" max="6669" width="11.7109375" style="354" customWidth="1"/>
    <col min="6670" max="6672" width="9.5703125" style="354" customWidth="1"/>
    <col min="6673" max="6673" width="13.7109375" style="354" customWidth="1"/>
    <col min="6674" max="6674" width="17.5703125" style="354" bestFit="1" customWidth="1"/>
    <col min="6675" max="6675" width="12.42578125" style="354" bestFit="1" customWidth="1"/>
    <col min="6676" max="6677" width="10.5703125" style="354" bestFit="1" customWidth="1"/>
    <col min="6678" max="6912" width="9.140625" style="354"/>
    <col min="6913" max="6913" width="4.85546875" style="354" customWidth="1"/>
    <col min="6914" max="6914" width="18.85546875" style="354" customWidth="1"/>
    <col min="6915" max="6915" width="13.85546875" style="354" customWidth="1"/>
    <col min="6916" max="6916" width="7.42578125" style="354" bestFit="1" customWidth="1"/>
    <col min="6917" max="6917" width="11.5703125" style="354" customWidth="1"/>
    <col min="6918" max="6918" width="10.7109375" style="354" customWidth="1"/>
    <col min="6919" max="6919" width="15" style="354" customWidth="1"/>
    <col min="6920" max="6920" width="13.42578125" style="354" customWidth="1"/>
    <col min="6921" max="6921" width="10.85546875" style="354" customWidth="1"/>
    <col min="6922" max="6922" width="11.7109375" style="354" customWidth="1"/>
    <col min="6923" max="6923" width="9" style="354" customWidth="1"/>
    <col min="6924" max="6924" width="12" style="354" customWidth="1"/>
    <col min="6925" max="6925" width="11.7109375" style="354" customWidth="1"/>
    <col min="6926" max="6928" width="9.5703125" style="354" customWidth="1"/>
    <col min="6929" max="6929" width="13.7109375" style="354" customWidth="1"/>
    <col min="6930" max="6930" width="17.5703125" style="354" bestFit="1" customWidth="1"/>
    <col min="6931" max="6931" width="12.42578125" style="354" bestFit="1" customWidth="1"/>
    <col min="6932" max="6933" width="10.5703125" style="354" bestFit="1" customWidth="1"/>
    <col min="6934" max="7168" width="9.140625" style="354"/>
    <col min="7169" max="7169" width="4.85546875" style="354" customWidth="1"/>
    <col min="7170" max="7170" width="18.85546875" style="354" customWidth="1"/>
    <col min="7171" max="7171" width="13.85546875" style="354" customWidth="1"/>
    <col min="7172" max="7172" width="7.42578125" style="354" bestFit="1" customWidth="1"/>
    <col min="7173" max="7173" width="11.5703125" style="354" customWidth="1"/>
    <col min="7174" max="7174" width="10.7109375" style="354" customWidth="1"/>
    <col min="7175" max="7175" width="15" style="354" customWidth="1"/>
    <col min="7176" max="7176" width="13.42578125" style="354" customWidth="1"/>
    <col min="7177" max="7177" width="10.85546875" style="354" customWidth="1"/>
    <col min="7178" max="7178" width="11.7109375" style="354" customWidth="1"/>
    <col min="7179" max="7179" width="9" style="354" customWidth="1"/>
    <col min="7180" max="7180" width="12" style="354" customWidth="1"/>
    <col min="7181" max="7181" width="11.7109375" style="354" customWidth="1"/>
    <col min="7182" max="7184" width="9.5703125" style="354" customWidth="1"/>
    <col min="7185" max="7185" width="13.7109375" style="354" customWidth="1"/>
    <col min="7186" max="7186" width="17.5703125" style="354" bestFit="1" customWidth="1"/>
    <col min="7187" max="7187" width="12.42578125" style="354" bestFit="1" customWidth="1"/>
    <col min="7188" max="7189" width="10.5703125" style="354" bestFit="1" customWidth="1"/>
    <col min="7190" max="7424" width="9.140625" style="354"/>
    <col min="7425" max="7425" width="4.85546875" style="354" customWidth="1"/>
    <col min="7426" max="7426" width="18.85546875" style="354" customWidth="1"/>
    <col min="7427" max="7427" width="13.85546875" style="354" customWidth="1"/>
    <col min="7428" max="7428" width="7.42578125" style="354" bestFit="1" customWidth="1"/>
    <col min="7429" max="7429" width="11.5703125" style="354" customWidth="1"/>
    <col min="7430" max="7430" width="10.7109375" style="354" customWidth="1"/>
    <col min="7431" max="7431" width="15" style="354" customWidth="1"/>
    <col min="7432" max="7432" width="13.42578125" style="354" customWidth="1"/>
    <col min="7433" max="7433" width="10.85546875" style="354" customWidth="1"/>
    <col min="7434" max="7434" width="11.7109375" style="354" customWidth="1"/>
    <col min="7435" max="7435" width="9" style="354" customWidth="1"/>
    <col min="7436" max="7436" width="12" style="354" customWidth="1"/>
    <col min="7437" max="7437" width="11.7109375" style="354" customWidth="1"/>
    <col min="7438" max="7440" width="9.5703125" style="354" customWidth="1"/>
    <col min="7441" max="7441" width="13.7109375" style="354" customWidth="1"/>
    <col min="7442" max="7442" width="17.5703125" style="354" bestFit="1" customWidth="1"/>
    <col min="7443" max="7443" width="12.42578125" style="354" bestFit="1" customWidth="1"/>
    <col min="7444" max="7445" width="10.5703125" style="354" bestFit="1" customWidth="1"/>
    <col min="7446" max="7680" width="9.140625" style="354"/>
    <col min="7681" max="7681" width="4.85546875" style="354" customWidth="1"/>
    <col min="7682" max="7682" width="18.85546875" style="354" customWidth="1"/>
    <col min="7683" max="7683" width="13.85546875" style="354" customWidth="1"/>
    <col min="7684" max="7684" width="7.42578125" style="354" bestFit="1" customWidth="1"/>
    <col min="7685" max="7685" width="11.5703125" style="354" customWidth="1"/>
    <col min="7686" max="7686" width="10.7109375" style="354" customWidth="1"/>
    <col min="7687" max="7687" width="15" style="354" customWidth="1"/>
    <col min="7688" max="7688" width="13.42578125" style="354" customWidth="1"/>
    <col min="7689" max="7689" width="10.85546875" style="354" customWidth="1"/>
    <col min="7690" max="7690" width="11.7109375" style="354" customWidth="1"/>
    <col min="7691" max="7691" width="9" style="354" customWidth="1"/>
    <col min="7692" max="7692" width="12" style="354" customWidth="1"/>
    <col min="7693" max="7693" width="11.7109375" style="354" customWidth="1"/>
    <col min="7694" max="7696" width="9.5703125" style="354" customWidth="1"/>
    <col min="7697" max="7697" width="13.7109375" style="354" customWidth="1"/>
    <col min="7698" max="7698" width="17.5703125" style="354" bestFit="1" customWidth="1"/>
    <col min="7699" max="7699" width="12.42578125" style="354" bestFit="1" customWidth="1"/>
    <col min="7700" max="7701" width="10.5703125" style="354" bestFit="1" customWidth="1"/>
    <col min="7702" max="7936" width="9.140625" style="354"/>
    <col min="7937" max="7937" width="4.85546875" style="354" customWidth="1"/>
    <col min="7938" max="7938" width="18.85546875" style="354" customWidth="1"/>
    <col min="7939" max="7939" width="13.85546875" style="354" customWidth="1"/>
    <col min="7940" max="7940" width="7.42578125" style="354" bestFit="1" customWidth="1"/>
    <col min="7941" max="7941" width="11.5703125" style="354" customWidth="1"/>
    <col min="7942" max="7942" width="10.7109375" style="354" customWidth="1"/>
    <col min="7943" max="7943" width="15" style="354" customWidth="1"/>
    <col min="7944" max="7944" width="13.42578125" style="354" customWidth="1"/>
    <col min="7945" max="7945" width="10.85546875" style="354" customWidth="1"/>
    <col min="7946" max="7946" width="11.7109375" style="354" customWidth="1"/>
    <col min="7947" max="7947" width="9" style="354" customWidth="1"/>
    <col min="7948" max="7948" width="12" style="354" customWidth="1"/>
    <col min="7949" max="7949" width="11.7109375" style="354" customWidth="1"/>
    <col min="7950" max="7952" width="9.5703125" style="354" customWidth="1"/>
    <col min="7953" max="7953" width="13.7109375" style="354" customWidth="1"/>
    <col min="7954" max="7954" width="17.5703125" style="354" bestFit="1" customWidth="1"/>
    <col min="7955" max="7955" width="12.42578125" style="354" bestFit="1" customWidth="1"/>
    <col min="7956" max="7957" width="10.5703125" style="354" bestFit="1" customWidth="1"/>
    <col min="7958" max="8192" width="9.140625" style="354"/>
    <col min="8193" max="8193" width="4.85546875" style="354" customWidth="1"/>
    <col min="8194" max="8194" width="18.85546875" style="354" customWidth="1"/>
    <col min="8195" max="8195" width="13.85546875" style="354" customWidth="1"/>
    <col min="8196" max="8196" width="7.42578125" style="354" bestFit="1" customWidth="1"/>
    <col min="8197" max="8197" width="11.5703125" style="354" customWidth="1"/>
    <col min="8198" max="8198" width="10.7109375" style="354" customWidth="1"/>
    <col min="8199" max="8199" width="15" style="354" customWidth="1"/>
    <col min="8200" max="8200" width="13.42578125" style="354" customWidth="1"/>
    <col min="8201" max="8201" width="10.85546875" style="354" customWidth="1"/>
    <col min="8202" max="8202" width="11.7109375" style="354" customWidth="1"/>
    <col min="8203" max="8203" width="9" style="354" customWidth="1"/>
    <col min="8204" max="8204" width="12" style="354" customWidth="1"/>
    <col min="8205" max="8205" width="11.7109375" style="354" customWidth="1"/>
    <col min="8206" max="8208" width="9.5703125" style="354" customWidth="1"/>
    <col min="8209" max="8209" width="13.7109375" style="354" customWidth="1"/>
    <col min="8210" max="8210" width="17.5703125" style="354" bestFit="1" customWidth="1"/>
    <col min="8211" max="8211" width="12.42578125" style="354" bestFit="1" customWidth="1"/>
    <col min="8212" max="8213" width="10.5703125" style="354" bestFit="1" customWidth="1"/>
    <col min="8214" max="8448" width="9.140625" style="354"/>
    <col min="8449" max="8449" width="4.85546875" style="354" customWidth="1"/>
    <col min="8450" max="8450" width="18.85546875" style="354" customWidth="1"/>
    <col min="8451" max="8451" width="13.85546875" style="354" customWidth="1"/>
    <col min="8452" max="8452" width="7.42578125" style="354" bestFit="1" customWidth="1"/>
    <col min="8453" max="8453" width="11.5703125" style="354" customWidth="1"/>
    <col min="8454" max="8454" width="10.7109375" style="354" customWidth="1"/>
    <col min="8455" max="8455" width="15" style="354" customWidth="1"/>
    <col min="8456" max="8456" width="13.42578125" style="354" customWidth="1"/>
    <col min="8457" max="8457" width="10.85546875" style="354" customWidth="1"/>
    <col min="8458" max="8458" width="11.7109375" style="354" customWidth="1"/>
    <col min="8459" max="8459" width="9" style="354" customWidth="1"/>
    <col min="8460" max="8460" width="12" style="354" customWidth="1"/>
    <col min="8461" max="8461" width="11.7109375" style="354" customWidth="1"/>
    <col min="8462" max="8464" width="9.5703125" style="354" customWidth="1"/>
    <col min="8465" max="8465" width="13.7109375" style="354" customWidth="1"/>
    <col min="8466" max="8466" width="17.5703125" style="354" bestFit="1" customWidth="1"/>
    <col min="8467" max="8467" width="12.42578125" style="354" bestFit="1" customWidth="1"/>
    <col min="8468" max="8469" width="10.5703125" style="354" bestFit="1" customWidth="1"/>
    <col min="8470" max="8704" width="9.140625" style="354"/>
    <col min="8705" max="8705" width="4.85546875" style="354" customWidth="1"/>
    <col min="8706" max="8706" width="18.85546875" style="354" customWidth="1"/>
    <col min="8707" max="8707" width="13.85546875" style="354" customWidth="1"/>
    <col min="8708" max="8708" width="7.42578125" style="354" bestFit="1" customWidth="1"/>
    <col min="8709" max="8709" width="11.5703125" style="354" customWidth="1"/>
    <col min="8710" max="8710" width="10.7109375" style="354" customWidth="1"/>
    <col min="8711" max="8711" width="15" style="354" customWidth="1"/>
    <col min="8712" max="8712" width="13.42578125" style="354" customWidth="1"/>
    <col min="8713" max="8713" width="10.85546875" style="354" customWidth="1"/>
    <col min="8714" max="8714" width="11.7109375" style="354" customWidth="1"/>
    <col min="8715" max="8715" width="9" style="354" customWidth="1"/>
    <col min="8716" max="8716" width="12" style="354" customWidth="1"/>
    <col min="8717" max="8717" width="11.7109375" style="354" customWidth="1"/>
    <col min="8718" max="8720" width="9.5703125" style="354" customWidth="1"/>
    <col min="8721" max="8721" width="13.7109375" style="354" customWidth="1"/>
    <col min="8722" max="8722" width="17.5703125" style="354" bestFit="1" customWidth="1"/>
    <col min="8723" max="8723" width="12.42578125" style="354" bestFit="1" customWidth="1"/>
    <col min="8724" max="8725" width="10.5703125" style="354" bestFit="1" customWidth="1"/>
    <col min="8726" max="8960" width="9.140625" style="354"/>
    <col min="8961" max="8961" width="4.85546875" style="354" customWidth="1"/>
    <col min="8962" max="8962" width="18.85546875" style="354" customWidth="1"/>
    <col min="8963" max="8963" width="13.85546875" style="354" customWidth="1"/>
    <col min="8964" max="8964" width="7.42578125" style="354" bestFit="1" customWidth="1"/>
    <col min="8965" max="8965" width="11.5703125" style="354" customWidth="1"/>
    <col min="8966" max="8966" width="10.7109375" style="354" customWidth="1"/>
    <col min="8967" max="8967" width="15" style="354" customWidth="1"/>
    <col min="8968" max="8968" width="13.42578125" style="354" customWidth="1"/>
    <col min="8969" max="8969" width="10.85546875" style="354" customWidth="1"/>
    <col min="8970" max="8970" width="11.7109375" style="354" customWidth="1"/>
    <col min="8971" max="8971" width="9" style="354" customWidth="1"/>
    <col min="8972" max="8972" width="12" style="354" customWidth="1"/>
    <col min="8973" max="8973" width="11.7109375" style="354" customWidth="1"/>
    <col min="8974" max="8976" width="9.5703125" style="354" customWidth="1"/>
    <col min="8977" max="8977" width="13.7109375" style="354" customWidth="1"/>
    <col min="8978" max="8978" width="17.5703125" style="354" bestFit="1" customWidth="1"/>
    <col min="8979" max="8979" width="12.42578125" style="354" bestFit="1" customWidth="1"/>
    <col min="8980" max="8981" width="10.5703125" style="354" bestFit="1" customWidth="1"/>
    <col min="8982" max="9216" width="9.140625" style="354"/>
    <col min="9217" max="9217" width="4.85546875" style="354" customWidth="1"/>
    <col min="9218" max="9218" width="18.85546875" style="354" customWidth="1"/>
    <col min="9219" max="9219" width="13.85546875" style="354" customWidth="1"/>
    <col min="9220" max="9220" width="7.42578125" style="354" bestFit="1" customWidth="1"/>
    <col min="9221" max="9221" width="11.5703125" style="354" customWidth="1"/>
    <col min="9222" max="9222" width="10.7109375" style="354" customWidth="1"/>
    <col min="9223" max="9223" width="15" style="354" customWidth="1"/>
    <col min="9224" max="9224" width="13.42578125" style="354" customWidth="1"/>
    <col min="9225" max="9225" width="10.85546875" style="354" customWidth="1"/>
    <col min="9226" max="9226" width="11.7109375" style="354" customWidth="1"/>
    <col min="9227" max="9227" width="9" style="354" customWidth="1"/>
    <col min="9228" max="9228" width="12" style="354" customWidth="1"/>
    <col min="9229" max="9229" width="11.7109375" style="354" customWidth="1"/>
    <col min="9230" max="9232" width="9.5703125" style="354" customWidth="1"/>
    <col min="9233" max="9233" width="13.7109375" style="354" customWidth="1"/>
    <col min="9234" max="9234" width="17.5703125" style="354" bestFit="1" customWidth="1"/>
    <col min="9235" max="9235" width="12.42578125" style="354" bestFit="1" customWidth="1"/>
    <col min="9236" max="9237" width="10.5703125" style="354" bestFit="1" customWidth="1"/>
    <col min="9238" max="9472" width="9.140625" style="354"/>
    <col min="9473" max="9473" width="4.85546875" style="354" customWidth="1"/>
    <col min="9474" max="9474" width="18.85546875" style="354" customWidth="1"/>
    <col min="9475" max="9475" width="13.85546875" style="354" customWidth="1"/>
    <col min="9476" max="9476" width="7.42578125" style="354" bestFit="1" customWidth="1"/>
    <col min="9477" max="9477" width="11.5703125" style="354" customWidth="1"/>
    <col min="9478" max="9478" width="10.7109375" style="354" customWidth="1"/>
    <col min="9479" max="9479" width="15" style="354" customWidth="1"/>
    <col min="9480" max="9480" width="13.42578125" style="354" customWidth="1"/>
    <col min="9481" max="9481" width="10.85546875" style="354" customWidth="1"/>
    <col min="9482" max="9482" width="11.7109375" style="354" customWidth="1"/>
    <col min="9483" max="9483" width="9" style="354" customWidth="1"/>
    <col min="9484" max="9484" width="12" style="354" customWidth="1"/>
    <col min="9485" max="9485" width="11.7109375" style="354" customWidth="1"/>
    <col min="9486" max="9488" width="9.5703125" style="354" customWidth="1"/>
    <col min="9489" max="9489" width="13.7109375" style="354" customWidth="1"/>
    <col min="9490" max="9490" width="17.5703125" style="354" bestFit="1" customWidth="1"/>
    <col min="9491" max="9491" width="12.42578125" style="354" bestFit="1" customWidth="1"/>
    <col min="9492" max="9493" width="10.5703125" style="354" bestFit="1" customWidth="1"/>
    <col min="9494" max="9728" width="9.140625" style="354"/>
    <col min="9729" max="9729" width="4.85546875" style="354" customWidth="1"/>
    <col min="9730" max="9730" width="18.85546875" style="354" customWidth="1"/>
    <col min="9731" max="9731" width="13.85546875" style="354" customWidth="1"/>
    <col min="9732" max="9732" width="7.42578125" style="354" bestFit="1" customWidth="1"/>
    <col min="9733" max="9733" width="11.5703125" style="354" customWidth="1"/>
    <col min="9734" max="9734" width="10.7109375" style="354" customWidth="1"/>
    <col min="9735" max="9735" width="15" style="354" customWidth="1"/>
    <col min="9736" max="9736" width="13.42578125" style="354" customWidth="1"/>
    <col min="9737" max="9737" width="10.85546875" style="354" customWidth="1"/>
    <col min="9738" max="9738" width="11.7109375" style="354" customWidth="1"/>
    <col min="9739" max="9739" width="9" style="354" customWidth="1"/>
    <col min="9740" max="9740" width="12" style="354" customWidth="1"/>
    <col min="9741" max="9741" width="11.7109375" style="354" customWidth="1"/>
    <col min="9742" max="9744" width="9.5703125" style="354" customWidth="1"/>
    <col min="9745" max="9745" width="13.7109375" style="354" customWidth="1"/>
    <col min="9746" max="9746" width="17.5703125" style="354" bestFit="1" customWidth="1"/>
    <col min="9747" max="9747" width="12.42578125" style="354" bestFit="1" customWidth="1"/>
    <col min="9748" max="9749" width="10.5703125" style="354" bestFit="1" customWidth="1"/>
    <col min="9750" max="9984" width="9.140625" style="354"/>
    <col min="9985" max="9985" width="4.85546875" style="354" customWidth="1"/>
    <col min="9986" max="9986" width="18.85546875" style="354" customWidth="1"/>
    <col min="9987" max="9987" width="13.85546875" style="354" customWidth="1"/>
    <col min="9988" max="9988" width="7.42578125" style="354" bestFit="1" customWidth="1"/>
    <col min="9989" max="9989" width="11.5703125" style="354" customWidth="1"/>
    <col min="9990" max="9990" width="10.7109375" style="354" customWidth="1"/>
    <col min="9991" max="9991" width="15" style="354" customWidth="1"/>
    <col min="9992" max="9992" width="13.42578125" style="354" customWidth="1"/>
    <col min="9993" max="9993" width="10.85546875" style="354" customWidth="1"/>
    <col min="9994" max="9994" width="11.7109375" style="354" customWidth="1"/>
    <col min="9995" max="9995" width="9" style="354" customWidth="1"/>
    <col min="9996" max="9996" width="12" style="354" customWidth="1"/>
    <col min="9997" max="9997" width="11.7109375" style="354" customWidth="1"/>
    <col min="9998" max="10000" width="9.5703125" style="354" customWidth="1"/>
    <col min="10001" max="10001" width="13.7109375" style="354" customWidth="1"/>
    <col min="10002" max="10002" width="17.5703125" style="354" bestFit="1" customWidth="1"/>
    <col min="10003" max="10003" width="12.42578125" style="354" bestFit="1" customWidth="1"/>
    <col min="10004" max="10005" width="10.5703125" style="354" bestFit="1" customWidth="1"/>
    <col min="10006" max="10240" width="9.140625" style="354"/>
    <col min="10241" max="10241" width="4.85546875" style="354" customWidth="1"/>
    <col min="10242" max="10242" width="18.85546875" style="354" customWidth="1"/>
    <col min="10243" max="10243" width="13.85546875" style="354" customWidth="1"/>
    <col min="10244" max="10244" width="7.42578125" style="354" bestFit="1" customWidth="1"/>
    <col min="10245" max="10245" width="11.5703125" style="354" customWidth="1"/>
    <col min="10246" max="10246" width="10.7109375" style="354" customWidth="1"/>
    <col min="10247" max="10247" width="15" style="354" customWidth="1"/>
    <col min="10248" max="10248" width="13.42578125" style="354" customWidth="1"/>
    <col min="10249" max="10249" width="10.85546875" style="354" customWidth="1"/>
    <col min="10250" max="10250" width="11.7109375" style="354" customWidth="1"/>
    <col min="10251" max="10251" width="9" style="354" customWidth="1"/>
    <col min="10252" max="10252" width="12" style="354" customWidth="1"/>
    <col min="10253" max="10253" width="11.7109375" style="354" customWidth="1"/>
    <col min="10254" max="10256" width="9.5703125" style="354" customWidth="1"/>
    <col min="10257" max="10257" width="13.7109375" style="354" customWidth="1"/>
    <col min="10258" max="10258" width="17.5703125" style="354" bestFit="1" customWidth="1"/>
    <col min="10259" max="10259" width="12.42578125" style="354" bestFit="1" customWidth="1"/>
    <col min="10260" max="10261" width="10.5703125" style="354" bestFit="1" customWidth="1"/>
    <col min="10262" max="10496" width="9.140625" style="354"/>
    <col min="10497" max="10497" width="4.85546875" style="354" customWidth="1"/>
    <col min="10498" max="10498" width="18.85546875" style="354" customWidth="1"/>
    <col min="10499" max="10499" width="13.85546875" style="354" customWidth="1"/>
    <col min="10500" max="10500" width="7.42578125" style="354" bestFit="1" customWidth="1"/>
    <col min="10501" max="10501" width="11.5703125" style="354" customWidth="1"/>
    <col min="10502" max="10502" width="10.7109375" style="354" customWidth="1"/>
    <col min="10503" max="10503" width="15" style="354" customWidth="1"/>
    <col min="10504" max="10504" width="13.42578125" style="354" customWidth="1"/>
    <col min="10505" max="10505" width="10.85546875" style="354" customWidth="1"/>
    <col min="10506" max="10506" width="11.7109375" style="354" customWidth="1"/>
    <col min="10507" max="10507" width="9" style="354" customWidth="1"/>
    <col min="10508" max="10508" width="12" style="354" customWidth="1"/>
    <col min="10509" max="10509" width="11.7109375" style="354" customWidth="1"/>
    <col min="10510" max="10512" width="9.5703125" style="354" customWidth="1"/>
    <col min="10513" max="10513" width="13.7109375" style="354" customWidth="1"/>
    <col min="10514" max="10514" width="17.5703125" style="354" bestFit="1" customWidth="1"/>
    <col min="10515" max="10515" width="12.42578125" style="354" bestFit="1" customWidth="1"/>
    <col min="10516" max="10517" width="10.5703125" style="354" bestFit="1" customWidth="1"/>
    <col min="10518" max="10752" width="9.140625" style="354"/>
    <col min="10753" max="10753" width="4.85546875" style="354" customWidth="1"/>
    <col min="10754" max="10754" width="18.85546875" style="354" customWidth="1"/>
    <col min="10755" max="10755" width="13.85546875" style="354" customWidth="1"/>
    <col min="10756" max="10756" width="7.42578125" style="354" bestFit="1" customWidth="1"/>
    <col min="10757" max="10757" width="11.5703125" style="354" customWidth="1"/>
    <col min="10758" max="10758" width="10.7109375" style="354" customWidth="1"/>
    <col min="10759" max="10759" width="15" style="354" customWidth="1"/>
    <col min="10760" max="10760" width="13.42578125" style="354" customWidth="1"/>
    <col min="10761" max="10761" width="10.85546875" style="354" customWidth="1"/>
    <col min="10762" max="10762" width="11.7109375" style="354" customWidth="1"/>
    <col min="10763" max="10763" width="9" style="354" customWidth="1"/>
    <col min="10764" max="10764" width="12" style="354" customWidth="1"/>
    <col min="10765" max="10765" width="11.7109375" style="354" customWidth="1"/>
    <col min="10766" max="10768" width="9.5703125" style="354" customWidth="1"/>
    <col min="10769" max="10769" width="13.7109375" style="354" customWidth="1"/>
    <col min="10770" max="10770" width="17.5703125" style="354" bestFit="1" customWidth="1"/>
    <col min="10771" max="10771" width="12.42578125" style="354" bestFit="1" customWidth="1"/>
    <col min="10772" max="10773" width="10.5703125" style="354" bestFit="1" customWidth="1"/>
    <col min="10774" max="11008" width="9.140625" style="354"/>
    <col min="11009" max="11009" width="4.85546875" style="354" customWidth="1"/>
    <col min="11010" max="11010" width="18.85546875" style="354" customWidth="1"/>
    <col min="11011" max="11011" width="13.85546875" style="354" customWidth="1"/>
    <col min="11012" max="11012" width="7.42578125" style="354" bestFit="1" customWidth="1"/>
    <col min="11013" max="11013" width="11.5703125" style="354" customWidth="1"/>
    <col min="11014" max="11014" width="10.7109375" style="354" customWidth="1"/>
    <col min="11015" max="11015" width="15" style="354" customWidth="1"/>
    <col min="11016" max="11016" width="13.42578125" style="354" customWidth="1"/>
    <col min="11017" max="11017" width="10.85546875" style="354" customWidth="1"/>
    <col min="11018" max="11018" width="11.7109375" style="354" customWidth="1"/>
    <col min="11019" max="11019" width="9" style="354" customWidth="1"/>
    <col min="11020" max="11020" width="12" style="354" customWidth="1"/>
    <col min="11021" max="11021" width="11.7109375" style="354" customWidth="1"/>
    <col min="11022" max="11024" width="9.5703125" style="354" customWidth="1"/>
    <col min="11025" max="11025" width="13.7109375" style="354" customWidth="1"/>
    <col min="11026" max="11026" width="17.5703125" style="354" bestFit="1" customWidth="1"/>
    <col min="11027" max="11027" width="12.42578125" style="354" bestFit="1" customWidth="1"/>
    <col min="11028" max="11029" width="10.5703125" style="354" bestFit="1" customWidth="1"/>
    <col min="11030" max="11264" width="9.140625" style="354"/>
    <col min="11265" max="11265" width="4.85546875" style="354" customWidth="1"/>
    <col min="11266" max="11266" width="18.85546875" style="354" customWidth="1"/>
    <col min="11267" max="11267" width="13.85546875" style="354" customWidth="1"/>
    <col min="11268" max="11268" width="7.42578125" style="354" bestFit="1" customWidth="1"/>
    <col min="11269" max="11269" width="11.5703125" style="354" customWidth="1"/>
    <col min="11270" max="11270" width="10.7109375" style="354" customWidth="1"/>
    <col min="11271" max="11271" width="15" style="354" customWidth="1"/>
    <col min="11272" max="11272" width="13.42578125" style="354" customWidth="1"/>
    <col min="11273" max="11273" width="10.85546875" style="354" customWidth="1"/>
    <col min="11274" max="11274" width="11.7109375" style="354" customWidth="1"/>
    <col min="11275" max="11275" width="9" style="354" customWidth="1"/>
    <col min="11276" max="11276" width="12" style="354" customWidth="1"/>
    <col min="11277" max="11277" width="11.7109375" style="354" customWidth="1"/>
    <col min="11278" max="11280" width="9.5703125" style="354" customWidth="1"/>
    <col min="11281" max="11281" width="13.7109375" style="354" customWidth="1"/>
    <col min="11282" max="11282" width="17.5703125" style="354" bestFit="1" customWidth="1"/>
    <col min="11283" max="11283" width="12.42578125" style="354" bestFit="1" customWidth="1"/>
    <col min="11284" max="11285" width="10.5703125" style="354" bestFit="1" customWidth="1"/>
    <col min="11286" max="11520" width="9.140625" style="354"/>
    <col min="11521" max="11521" width="4.85546875" style="354" customWidth="1"/>
    <col min="11522" max="11522" width="18.85546875" style="354" customWidth="1"/>
    <col min="11523" max="11523" width="13.85546875" style="354" customWidth="1"/>
    <col min="11524" max="11524" width="7.42578125" style="354" bestFit="1" customWidth="1"/>
    <col min="11525" max="11525" width="11.5703125" style="354" customWidth="1"/>
    <col min="11526" max="11526" width="10.7109375" style="354" customWidth="1"/>
    <col min="11527" max="11527" width="15" style="354" customWidth="1"/>
    <col min="11528" max="11528" width="13.42578125" style="354" customWidth="1"/>
    <col min="11529" max="11529" width="10.85546875" style="354" customWidth="1"/>
    <col min="11530" max="11530" width="11.7109375" style="354" customWidth="1"/>
    <col min="11531" max="11531" width="9" style="354" customWidth="1"/>
    <col min="11532" max="11532" width="12" style="354" customWidth="1"/>
    <col min="11533" max="11533" width="11.7109375" style="354" customWidth="1"/>
    <col min="11534" max="11536" width="9.5703125" style="354" customWidth="1"/>
    <col min="11537" max="11537" width="13.7109375" style="354" customWidth="1"/>
    <col min="11538" max="11538" width="17.5703125" style="354" bestFit="1" customWidth="1"/>
    <col min="11539" max="11539" width="12.42578125" style="354" bestFit="1" customWidth="1"/>
    <col min="11540" max="11541" width="10.5703125" style="354" bestFit="1" customWidth="1"/>
    <col min="11542" max="11776" width="9.140625" style="354"/>
    <col min="11777" max="11777" width="4.85546875" style="354" customWidth="1"/>
    <col min="11778" max="11778" width="18.85546875" style="354" customWidth="1"/>
    <col min="11779" max="11779" width="13.85546875" style="354" customWidth="1"/>
    <col min="11780" max="11780" width="7.42578125" style="354" bestFit="1" customWidth="1"/>
    <col min="11781" max="11781" width="11.5703125" style="354" customWidth="1"/>
    <col min="11782" max="11782" width="10.7109375" style="354" customWidth="1"/>
    <col min="11783" max="11783" width="15" style="354" customWidth="1"/>
    <col min="11784" max="11784" width="13.42578125" style="354" customWidth="1"/>
    <col min="11785" max="11785" width="10.85546875" style="354" customWidth="1"/>
    <col min="11786" max="11786" width="11.7109375" style="354" customWidth="1"/>
    <col min="11787" max="11787" width="9" style="354" customWidth="1"/>
    <col min="11788" max="11788" width="12" style="354" customWidth="1"/>
    <col min="11789" max="11789" width="11.7109375" style="354" customWidth="1"/>
    <col min="11790" max="11792" width="9.5703125" style="354" customWidth="1"/>
    <col min="11793" max="11793" width="13.7109375" style="354" customWidth="1"/>
    <col min="11794" max="11794" width="17.5703125" style="354" bestFit="1" customWidth="1"/>
    <col min="11795" max="11795" width="12.42578125" style="354" bestFit="1" customWidth="1"/>
    <col min="11796" max="11797" width="10.5703125" style="354" bestFit="1" customWidth="1"/>
    <col min="11798" max="12032" width="9.140625" style="354"/>
    <col min="12033" max="12033" width="4.85546875" style="354" customWidth="1"/>
    <col min="12034" max="12034" width="18.85546875" style="354" customWidth="1"/>
    <col min="12035" max="12035" width="13.85546875" style="354" customWidth="1"/>
    <col min="12036" max="12036" width="7.42578125" style="354" bestFit="1" customWidth="1"/>
    <col min="12037" max="12037" width="11.5703125" style="354" customWidth="1"/>
    <col min="12038" max="12038" width="10.7109375" style="354" customWidth="1"/>
    <col min="12039" max="12039" width="15" style="354" customWidth="1"/>
    <col min="12040" max="12040" width="13.42578125" style="354" customWidth="1"/>
    <col min="12041" max="12041" width="10.85546875" style="354" customWidth="1"/>
    <col min="12042" max="12042" width="11.7109375" style="354" customWidth="1"/>
    <col min="12043" max="12043" width="9" style="354" customWidth="1"/>
    <col min="12044" max="12044" width="12" style="354" customWidth="1"/>
    <col min="12045" max="12045" width="11.7109375" style="354" customWidth="1"/>
    <col min="12046" max="12048" width="9.5703125" style="354" customWidth="1"/>
    <col min="12049" max="12049" width="13.7109375" style="354" customWidth="1"/>
    <col min="12050" max="12050" width="17.5703125" style="354" bestFit="1" customWidth="1"/>
    <col min="12051" max="12051" width="12.42578125" style="354" bestFit="1" customWidth="1"/>
    <col min="12052" max="12053" width="10.5703125" style="354" bestFit="1" customWidth="1"/>
    <col min="12054" max="12288" width="9.140625" style="354"/>
    <col min="12289" max="12289" width="4.85546875" style="354" customWidth="1"/>
    <col min="12290" max="12290" width="18.85546875" style="354" customWidth="1"/>
    <col min="12291" max="12291" width="13.85546875" style="354" customWidth="1"/>
    <col min="12292" max="12292" width="7.42578125" style="354" bestFit="1" customWidth="1"/>
    <col min="12293" max="12293" width="11.5703125" style="354" customWidth="1"/>
    <col min="12294" max="12294" width="10.7109375" style="354" customWidth="1"/>
    <col min="12295" max="12295" width="15" style="354" customWidth="1"/>
    <col min="12296" max="12296" width="13.42578125" style="354" customWidth="1"/>
    <col min="12297" max="12297" width="10.85546875" style="354" customWidth="1"/>
    <col min="12298" max="12298" width="11.7109375" style="354" customWidth="1"/>
    <col min="12299" max="12299" width="9" style="354" customWidth="1"/>
    <col min="12300" max="12300" width="12" style="354" customWidth="1"/>
    <col min="12301" max="12301" width="11.7109375" style="354" customWidth="1"/>
    <col min="12302" max="12304" width="9.5703125" style="354" customWidth="1"/>
    <col min="12305" max="12305" width="13.7109375" style="354" customWidth="1"/>
    <col min="12306" max="12306" width="17.5703125" style="354" bestFit="1" customWidth="1"/>
    <col min="12307" max="12307" width="12.42578125" style="354" bestFit="1" customWidth="1"/>
    <col min="12308" max="12309" width="10.5703125" style="354" bestFit="1" customWidth="1"/>
    <col min="12310" max="12544" width="9.140625" style="354"/>
    <col min="12545" max="12545" width="4.85546875" style="354" customWidth="1"/>
    <col min="12546" max="12546" width="18.85546875" style="354" customWidth="1"/>
    <col min="12547" max="12547" width="13.85546875" style="354" customWidth="1"/>
    <col min="12548" max="12548" width="7.42578125" style="354" bestFit="1" customWidth="1"/>
    <col min="12549" max="12549" width="11.5703125" style="354" customWidth="1"/>
    <col min="12550" max="12550" width="10.7109375" style="354" customWidth="1"/>
    <col min="12551" max="12551" width="15" style="354" customWidth="1"/>
    <col min="12552" max="12552" width="13.42578125" style="354" customWidth="1"/>
    <col min="12553" max="12553" width="10.85546875" style="354" customWidth="1"/>
    <col min="12554" max="12554" width="11.7109375" style="354" customWidth="1"/>
    <col min="12555" max="12555" width="9" style="354" customWidth="1"/>
    <col min="12556" max="12556" width="12" style="354" customWidth="1"/>
    <col min="12557" max="12557" width="11.7109375" style="354" customWidth="1"/>
    <col min="12558" max="12560" width="9.5703125" style="354" customWidth="1"/>
    <col min="12561" max="12561" width="13.7109375" style="354" customWidth="1"/>
    <col min="12562" max="12562" width="17.5703125" style="354" bestFit="1" customWidth="1"/>
    <col min="12563" max="12563" width="12.42578125" style="354" bestFit="1" customWidth="1"/>
    <col min="12564" max="12565" width="10.5703125" style="354" bestFit="1" customWidth="1"/>
    <col min="12566" max="12800" width="9.140625" style="354"/>
    <col min="12801" max="12801" width="4.85546875" style="354" customWidth="1"/>
    <col min="12802" max="12802" width="18.85546875" style="354" customWidth="1"/>
    <col min="12803" max="12803" width="13.85546875" style="354" customWidth="1"/>
    <col min="12804" max="12804" width="7.42578125" style="354" bestFit="1" customWidth="1"/>
    <col min="12805" max="12805" width="11.5703125" style="354" customWidth="1"/>
    <col min="12806" max="12806" width="10.7109375" style="354" customWidth="1"/>
    <col min="12807" max="12807" width="15" style="354" customWidth="1"/>
    <col min="12808" max="12808" width="13.42578125" style="354" customWidth="1"/>
    <col min="12809" max="12809" width="10.85546875" style="354" customWidth="1"/>
    <col min="12810" max="12810" width="11.7109375" style="354" customWidth="1"/>
    <col min="12811" max="12811" width="9" style="354" customWidth="1"/>
    <col min="12812" max="12812" width="12" style="354" customWidth="1"/>
    <col min="12813" max="12813" width="11.7109375" style="354" customWidth="1"/>
    <col min="12814" max="12816" width="9.5703125" style="354" customWidth="1"/>
    <col min="12817" max="12817" width="13.7109375" style="354" customWidth="1"/>
    <col min="12818" max="12818" width="17.5703125" style="354" bestFit="1" customWidth="1"/>
    <col min="12819" max="12819" width="12.42578125" style="354" bestFit="1" customWidth="1"/>
    <col min="12820" max="12821" width="10.5703125" style="354" bestFit="1" customWidth="1"/>
    <col min="12822" max="13056" width="9.140625" style="354"/>
    <col min="13057" max="13057" width="4.85546875" style="354" customWidth="1"/>
    <col min="13058" max="13058" width="18.85546875" style="354" customWidth="1"/>
    <col min="13059" max="13059" width="13.85546875" style="354" customWidth="1"/>
    <col min="13060" max="13060" width="7.42578125" style="354" bestFit="1" customWidth="1"/>
    <col min="13061" max="13061" width="11.5703125" style="354" customWidth="1"/>
    <col min="13062" max="13062" width="10.7109375" style="354" customWidth="1"/>
    <col min="13063" max="13063" width="15" style="354" customWidth="1"/>
    <col min="13064" max="13064" width="13.42578125" style="354" customWidth="1"/>
    <col min="13065" max="13065" width="10.85546875" style="354" customWidth="1"/>
    <col min="13066" max="13066" width="11.7109375" style="354" customWidth="1"/>
    <col min="13067" max="13067" width="9" style="354" customWidth="1"/>
    <col min="13068" max="13068" width="12" style="354" customWidth="1"/>
    <col min="13069" max="13069" width="11.7109375" style="354" customWidth="1"/>
    <col min="13070" max="13072" width="9.5703125" style="354" customWidth="1"/>
    <col min="13073" max="13073" width="13.7109375" style="354" customWidth="1"/>
    <col min="13074" max="13074" width="17.5703125" style="354" bestFit="1" customWidth="1"/>
    <col min="13075" max="13075" width="12.42578125" style="354" bestFit="1" customWidth="1"/>
    <col min="13076" max="13077" width="10.5703125" style="354" bestFit="1" customWidth="1"/>
    <col min="13078" max="13312" width="9.140625" style="354"/>
    <col min="13313" max="13313" width="4.85546875" style="354" customWidth="1"/>
    <col min="13314" max="13314" width="18.85546875" style="354" customWidth="1"/>
    <col min="13315" max="13315" width="13.85546875" style="354" customWidth="1"/>
    <col min="13316" max="13316" width="7.42578125" style="354" bestFit="1" customWidth="1"/>
    <col min="13317" max="13317" width="11.5703125" style="354" customWidth="1"/>
    <col min="13318" max="13318" width="10.7109375" style="354" customWidth="1"/>
    <col min="13319" max="13319" width="15" style="354" customWidth="1"/>
    <col min="13320" max="13320" width="13.42578125" style="354" customWidth="1"/>
    <col min="13321" max="13321" width="10.85546875" style="354" customWidth="1"/>
    <col min="13322" max="13322" width="11.7109375" style="354" customWidth="1"/>
    <col min="13323" max="13323" width="9" style="354" customWidth="1"/>
    <col min="13324" max="13324" width="12" style="354" customWidth="1"/>
    <col min="13325" max="13325" width="11.7109375" style="354" customWidth="1"/>
    <col min="13326" max="13328" width="9.5703125" style="354" customWidth="1"/>
    <col min="13329" max="13329" width="13.7109375" style="354" customWidth="1"/>
    <col min="13330" max="13330" width="17.5703125" style="354" bestFit="1" customWidth="1"/>
    <col min="13331" max="13331" width="12.42578125" style="354" bestFit="1" customWidth="1"/>
    <col min="13332" max="13333" width="10.5703125" style="354" bestFit="1" customWidth="1"/>
    <col min="13334" max="13568" width="9.140625" style="354"/>
    <col min="13569" max="13569" width="4.85546875" style="354" customWidth="1"/>
    <col min="13570" max="13570" width="18.85546875" style="354" customWidth="1"/>
    <col min="13571" max="13571" width="13.85546875" style="354" customWidth="1"/>
    <col min="13572" max="13572" width="7.42578125" style="354" bestFit="1" customWidth="1"/>
    <col min="13573" max="13573" width="11.5703125" style="354" customWidth="1"/>
    <col min="13574" max="13574" width="10.7109375" style="354" customWidth="1"/>
    <col min="13575" max="13575" width="15" style="354" customWidth="1"/>
    <col min="13576" max="13576" width="13.42578125" style="354" customWidth="1"/>
    <col min="13577" max="13577" width="10.85546875" style="354" customWidth="1"/>
    <col min="13578" max="13578" width="11.7109375" style="354" customWidth="1"/>
    <col min="13579" max="13579" width="9" style="354" customWidth="1"/>
    <col min="13580" max="13580" width="12" style="354" customWidth="1"/>
    <col min="13581" max="13581" width="11.7109375" style="354" customWidth="1"/>
    <col min="13582" max="13584" width="9.5703125" style="354" customWidth="1"/>
    <col min="13585" max="13585" width="13.7109375" style="354" customWidth="1"/>
    <col min="13586" max="13586" width="17.5703125" style="354" bestFit="1" customWidth="1"/>
    <col min="13587" max="13587" width="12.42578125" style="354" bestFit="1" customWidth="1"/>
    <col min="13588" max="13589" width="10.5703125" style="354" bestFit="1" customWidth="1"/>
    <col min="13590" max="13824" width="9.140625" style="354"/>
    <col min="13825" max="13825" width="4.85546875" style="354" customWidth="1"/>
    <col min="13826" max="13826" width="18.85546875" style="354" customWidth="1"/>
    <col min="13827" max="13827" width="13.85546875" style="354" customWidth="1"/>
    <col min="13828" max="13828" width="7.42578125" style="354" bestFit="1" customWidth="1"/>
    <col min="13829" max="13829" width="11.5703125" style="354" customWidth="1"/>
    <col min="13830" max="13830" width="10.7109375" style="354" customWidth="1"/>
    <col min="13831" max="13831" width="15" style="354" customWidth="1"/>
    <col min="13832" max="13832" width="13.42578125" style="354" customWidth="1"/>
    <col min="13833" max="13833" width="10.85546875" style="354" customWidth="1"/>
    <col min="13834" max="13834" width="11.7109375" style="354" customWidth="1"/>
    <col min="13835" max="13835" width="9" style="354" customWidth="1"/>
    <col min="13836" max="13836" width="12" style="354" customWidth="1"/>
    <col min="13837" max="13837" width="11.7109375" style="354" customWidth="1"/>
    <col min="13838" max="13840" width="9.5703125" style="354" customWidth="1"/>
    <col min="13841" max="13841" width="13.7109375" style="354" customWidth="1"/>
    <col min="13842" max="13842" width="17.5703125" style="354" bestFit="1" customWidth="1"/>
    <col min="13843" max="13843" width="12.42578125" style="354" bestFit="1" customWidth="1"/>
    <col min="13844" max="13845" width="10.5703125" style="354" bestFit="1" customWidth="1"/>
    <col min="13846" max="14080" width="9.140625" style="354"/>
    <col min="14081" max="14081" width="4.85546875" style="354" customWidth="1"/>
    <col min="14082" max="14082" width="18.85546875" style="354" customWidth="1"/>
    <col min="14083" max="14083" width="13.85546875" style="354" customWidth="1"/>
    <col min="14084" max="14084" width="7.42578125" style="354" bestFit="1" customWidth="1"/>
    <col min="14085" max="14085" width="11.5703125" style="354" customWidth="1"/>
    <col min="14086" max="14086" width="10.7109375" style="354" customWidth="1"/>
    <col min="14087" max="14087" width="15" style="354" customWidth="1"/>
    <col min="14088" max="14088" width="13.42578125" style="354" customWidth="1"/>
    <col min="14089" max="14089" width="10.85546875" style="354" customWidth="1"/>
    <col min="14090" max="14090" width="11.7109375" style="354" customWidth="1"/>
    <col min="14091" max="14091" width="9" style="354" customWidth="1"/>
    <col min="14092" max="14092" width="12" style="354" customWidth="1"/>
    <col min="14093" max="14093" width="11.7109375" style="354" customWidth="1"/>
    <col min="14094" max="14096" width="9.5703125" style="354" customWidth="1"/>
    <col min="14097" max="14097" width="13.7109375" style="354" customWidth="1"/>
    <col min="14098" max="14098" width="17.5703125" style="354" bestFit="1" customWidth="1"/>
    <col min="14099" max="14099" width="12.42578125" style="354" bestFit="1" customWidth="1"/>
    <col min="14100" max="14101" width="10.5703125" style="354" bestFit="1" customWidth="1"/>
    <col min="14102" max="14336" width="9.140625" style="354"/>
    <col min="14337" max="14337" width="4.85546875" style="354" customWidth="1"/>
    <col min="14338" max="14338" width="18.85546875" style="354" customWidth="1"/>
    <col min="14339" max="14339" width="13.85546875" style="354" customWidth="1"/>
    <col min="14340" max="14340" width="7.42578125" style="354" bestFit="1" customWidth="1"/>
    <col min="14341" max="14341" width="11.5703125" style="354" customWidth="1"/>
    <col min="14342" max="14342" width="10.7109375" style="354" customWidth="1"/>
    <col min="14343" max="14343" width="15" style="354" customWidth="1"/>
    <col min="14344" max="14344" width="13.42578125" style="354" customWidth="1"/>
    <col min="14345" max="14345" width="10.85546875" style="354" customWidth="1"/>
    <col min="14346" max="14346" width="11.7109375" style="354" customWidth="1"/>
    <col min="14347" max="14347" width="9" style="354" customWidth="1"/>
    <col min="14348" max="14348" width="12" style="354" customWidth="1"/>
    <col min="14349" max="14349" width="11.7109375" style="354" customWidth="1"/>
    <col min="14350" max="14352" width="9.5703125" style="354" customWidth="1"/>
    <col min="14353" max="14353" width="13.7109375" style="354" customWidth="1"/>
    <col min="14354" max="14354" width="17.5703125" style="354" bestFit="1" customWidth="1"/>
    <col min="14355" max="14355" width="12.42578125" style="354" bestFit="1" customWidth="1"/>
    <col min="14356" max="14357" width="10.5703125" style="354" bestFit="1" customWidth="1"/>
    <col min="14358" max="14592" width="9.140625" style="354"/>
    <col min="14593" max="14593" width="4.85546875" style="354" customWidth="1"/>
    <col min="14594" max="14594" width="18.85546875" style="354" customWidth="1"/>
    <col min="14595" max="14595" width="13.85546875" style="354" customWidth="1"/>
    <col min="14596" max="14596" width="7.42578125" style="354" bestFit="1" customWidth="1"/>
    <col min="14597" max="14597" width="11.5703125" style="354" customWidth="1"/>
    <col min="14598" max="14598" width="10.7109375" style="354" customWidth="1"/>
    <col min="14599" max="14599" width="15" style="354" customWidth="1"/>
    <col min="14600" max="14600" width="13.42578125" style="354" customWidth="1"/>
    <col min="14601" max="14601" width="10.85546875" style="354" customWidth="1"/>
    <col min="14602" max="14602" width="11.7109375" style="354" customWidth="1"/>
    <col min="14603" max="14603" width="9" style="354" customWidth="1"/>
    <col min="14604" max="14604" width="12" style="354" customWidth="1"/>
    <col min="14605" max="14605" width="11.7109375" style="354" customWidth="1"/>
    <col min="14606" max="14608" width="9.5703125" style="354" customWidth="1"/>
    <col min="14609" max="14609" width="13.7109375" style="354" customWidth="1"/>
    <col min="14610" max="14610" width="17.5703125" style="354" bestFit="1" customWidth="1"/>
    <col min="14611" max="14611" width="12.42578125" style="354" bestFit="1" customWidth="1"/>
    <col min="14612" max="14613" width="10.5703125" style="354" bestFit="1" customWidth="1"/>
    <col min="14614" max="14848" width="9.140625" style="354"/>
    <col min="14849" max="14849" width="4.85546875" style="354" customWidth="1"/>
    <col min="14850" max="14850" width="18.85546875" style="354" customWidth="1"/>
    <col min="14851" max="14851" width="13.85546875" style="354" customWidth="1"/>
    <col min="14852" max="14852" width="7.42578125" style="354" bestFit="1" customWidth="1"/>
    <col min="14853" max="14853" width="11.5703125" style="354" customWidth="1"/>
    <col min="14854" max="14854" width="10.7109375" style="354" customWidth="1"/>
    <col min="14855" max="14855" width="15" style="354" customWidth="1"/>
    <col min="14856" max="14856" width="13.42578125" style="354" customWidth="1"/>
    <col min="14857" max="14857" width="10.85546875" style="354" customWidth="1"/>
    <col min="14858" max="14858" width="11.7109375" style="354" customWidth="1"/>
    <col min="14859" max="14859" width="9" style="354" customWidth="1"/>
    <col min="14860" max="14860" width="12" style="354" customWidth="1"/>
    <col min="14861" max="14861" width="11.7109375" style="354" customWidth="1"/>
    <col min="14862" max="14864" width="9.5703125" style="354" customWidth="1"/>
    <col min="14865" max="14865" width="13.7109375" style="354" customWidth="1"/>
    <col min="14866" max="14866" width="17.5703125" style="354" bestFit="1" customWidth="1"/>
    <col min="14867" max="14867" width="12.42578125" style="354" bestFit="1" customWidth="1"/>
    <col min="14868" max="14869" width="10.5703125" style="354" bestFit="1" customWidth="1"/>
    <col min="14870" max="15104" width="9.140625" style="354"/>
    <col min="15105" max="15105" width="4.85546875" style="354" customWidth="1"/>
    <col min="15106" max="15106" width="18.85546875" style="354" customWidth="1"/>
    <col min="15107" max="15107" width="13.85546875" style="354" customWidth="1"/>
    <col min="15108" max="15108" width="7.42578125" style="354" bestFit="1" customWidth="1"/>
    <col min="15109" max="15109" width="11.5703125" style="354" customWidth="1"/>
    <col min="15110" max="15110" width="10.7109375" style="354" customWidth="1"/>
    <col min="15111" max="15111" width="15" style="354" customWidth="1"/>
    <col min="15112" max="15112" width="13.42578125" style="354" customWidth="1"/>
    <col min="15113" max="15113" width="10.85546875" style="354" customWidth="1"/>
    <col min="15114" max="15114" width="11.7109375" style="354" customWidth="1"/>
    <col min="15115" max="15115" width="9" style="354" customWidth="1"/>
    <col min="15116" max="15116" width="12" style="354" customWidth="1"/>
    <col min="15117" max="15117" width="11.7109375" style="354" customWidth="1"/>
    <col min="15118" max="15120" width="9.5703125" style="354" customWidth="1"/>
    <col min="15121" max="15121" width="13.7109375" style="354" customWidth="1"/>
    <col min="15122" max="15122" width="17.5703125" style="354" bestFit="1" customWidth="1"/>
    <col min="15123" max="15123" width="12.42578125" style="354" bestFit="1" customWidth="1"/>
    <col min="15124" max="15125" width="10.5703125" style="354" bestFit="1" customWidth="1"/>
    <col min="15126" max="15360" width="9.140625" style="354"/>
    <col min="15361" max="15361" width="4.85546875" style="354" customWidth="1"/>
    <col min="15362" max="15362" width="18.85546875" style="354" customWidth="1"/>
    <col min="15363" max="15363" width="13.85546875" style="354" customWidth="1"/>
    <col min="15364" max="15364" width="7.42578125" style="354" bestFit="1" customWidth="1"/>
    <col min="15365" max="15365" width="11.5703125" style="354" customWidth="1"/>
    <col min="15366" max="15366" width="10.7109375" style="354" customWidth="1"/>
    <col min="15367" max="15367" width="15" style="354" customWidth="1"/>
    <col min="15368" max="15368" width="13.42578125" style="354" customWidth="1"/>
    <col min="15369" max="15369" width="10.85546875" style="354" customWidth="1"/>
    <col min="15370" max="15370" width="11.7109375" style="354" customWidth="1"/>
    <col min="15371" max="15371" width="9" style="354" customWidth="1"/>
    <col min="15372" max="15372" width="12" style="354" customWidth="1"/>
    <col min="15373" max="15373" width="11.7109375" style="354" customWidth="1"/>
    <col min="15374" max="15376" width="9.5703125" style="354" customWidth="1"/>
    <col min="15377" max="15377" width="13.7109375" style="354" customWidth="1"/>
    <col min="15378" max="15378" width="17.5703125" style="354" bestFit="1" customWidth="1"/>
    <col min="15379" max="15379" width="12.42578125" style="354" bestFit="1" customWidth="1"/>
    <col min="15380" max="15381" width="10.5703125" style="354" bestFit="1" customWidth="1"/>
    <col min="15382" max="15616" width="9.140625" style="354"/>
    <col min="15617" max="15617" width="4.85546875" style="354" customWidth="1"/>
    <col min="15618" max="15618" width="18.85546875" style="354" customWidth="1"/>
    <col min="15619" max="15619" width="13.85546875" style="354" customWidth="1"/>
    <col min="15620" max="15620" width="7.42578125" style="354" bestFit="1" customWidth="1"/>
    <col min="15621" max="15621" width="11.5703125" style="354" customWidth="1"/>
    <col min="15622" max="15622" width="10.7109375" style="354" customWidth="1"/>
    <col min="15623" max="15623" width="15" style="354" customWidth="1"/>
    <col min="15624" max="15624" width="13.42578125" style="354" customWidth="1"/>
    <col min="15625" max="15625" width="10.85546875" style="354" customWidth="1"/>
    <col min="15626" max="15626" width="11.7109375" style="354" customWidth="1"/>
    <col min="15627" max="15627" width="9" style="354" customWidth="1"/>
    <col min="15628" max="15628" width="12" style="354" customWidth="1"/>
    <col min="15629" max="15629" width="11.7109375" style="354" customWidth="1"/>
    <col min="15630" max="15632" width="9.5703125" style="354" customWidth="1"/>
    <col min="15633" max="15633" width="13.7109375" style="354" customWidth="1"/>
    <col min="15634" max="15634" width="17.5703125" style="354" bestFit="1" customWidth="1"/>
    <col min="15635" max="15635" width="12.42578125" style="354" bestFit="1" customWidth="1"/>
    <col min="15636" max="15637" width="10.5703125" style="354" bestFit="1" customWidth="1"/>
    <col min="15638" max="15872" width="9.140625" style="354"/>
    <col min="15873" max="15873" width="4.85546875" style="354" customWidth="1"/>
    <col min="15874" max="15874" width="18.85546875" style="354" customWidth="1"/>
    <col min="15875" max="15875" width="13.85546875" style="354" customWidth="1"/>
    <col min="15876" max="15876" width="7.42578125" style="354" bestFit="1" customWidth="1"/>
    <col min="15877" max="15877" width="11.5703125" style="354" customWidth="1"/>
    <col min="15878" max="15878" width="10.7109375" style="354" customWidth="1"/>
    <col min="15879" max="15879" width="15" style="354" customWidth="1"/>
    <col min="15880" max="15880" width="13.42578125" style="354" customWidth="1"/>
    <col min="15881" max="15881" width="10.85546875" style="354" customWidth="1"/>
    <col min="15882" max="15882" width="11.7109375" style="354" customWidth="1"/>
    <col min="15883" max="15883" width="9" style="354" customWidth="1"/>
    <col min="15884" max="15884" width="12" style="354" customWidth="1"/>
    <col min="15885" max="15885" width="11.7109375" style="354" customWidth="1"/>
    <col min="15886" max="15888" width="9.5703125" style="354" customWidth="1"/>
    <col min="15889" max="15889" width="13.7109375" style="354" customWidth="1"/>
    <col min="15890" max="15890" width="17.5703125" style="354" bestFit="1" customWidth="1"/>
    <col min="15891" max="15891" width="12.42578125" style="354" bestFit="1" customWidth="1"/>
    <col min="15892" max="15893" width="10.5703125" style="354" bestFit="1" customWidth="1"/>
    <col min="15894" max="16128" width="9.140625" style="354"/>
    <col min="16129" max="16129" width="4.85546875" style="354" customWidth="1"/>
    <col min="16130" max="16130" width="18.85546875" style="354" customWidth="1"/>
    <col min="16131" max="16131" width="13.85546875" style="354" customWidth="1"/>
    <col min="16132" max="16132" width="7.42578125" style="354" bestFit="1" customWidth="1"/>
    <col min="16133" max="16133" width="11.5703125" style="354" customWidth="1"/>
    <col min="16134" max="16134" width="10.7109375" style="354" customWidth="1"/>
    <col min="16135" max="16135" width="15" style="354" customWidth="1"/>
    <col min="16136" max="16136" width="13.42578125" style="354" customWidth="1"/>
    <col min="16137" max="16137" width="10.85546875" style="354" customWidth="1"/>
    <col min="16138" max="16138" width="11.7109375" style="354" customWidth="1"/>
    <col min="16139" max="16139" width="9" style="354" customWidth="1"/>
    <col min="16140" max="16140" width="12" style="354" customWidth="1"/>
    <col min="16141" max="16141" width="11.7109375" style="354" customWidth="1"/>
    <col min="16142" max="16144" width="9.5703125" style="354" customWidth="1"/>
    <col min="16145" max="16145" width="13.7109375" style="354" customWidth="1"/>
    <col min="16146" max="16146" width="17.5703125" style="354" bestFit="1" customWidth="1"/>
    <col min="16147" max="16147" width="12.42578125" style="354" bestFit="1" customWidth="1"/>
    <col min="16148" max="16149" width="10.5703125" style="354" bestFit="1" customWidth="1"/>
    <col min="16150" max="16384" width="9.140625" style="354"/>
  </cols>
  <sheetData>
    <row r="1" spans="1:22" ht="18" customHeight="1">
      <c r="A1" s="2243" t="s">
        <v>3677</v>
      </c>
      <c r="B1" s="2243"/>
      <c r="C1" s="2243"/>
      <c r="D1" s="2243"/>
      <c r="E1" s="2243"/>
      <c r="F1" s="2243"/>
      <c r="G1" s="2243"/>
      <c r="H1" s="2243"/>
      <c r="I1" s="2243"/>
      <c r="J1" s="2243"/>
      <c r="K1" s="2243"/>
      <c r="L1" s="2243"/>
      <c r="M1" s="2243"/>
      <c r="N1" s="2243"/>
      <c r="O1" s="2243"/>
      <c r="P1" s="2243"/>
      <c r="Q1" s="2243"/>
      <c r="R1" s="2243"/>
    </row>
    <row r="2" spans="1:22" ht="18" customHeight="1">
      <c r="A2" s="2243" t="s">
        <v>4200</v>
      </c>
      <c r="B2" s="2243"/>
      <c r="C2" s="2243"/>
      <c r="D2" s="2243"/>
      <c r="E2" s="2243"/>
      <c r="F2" s="2243"/>
      <c r="G2" s="2243"/>
      <c r="H2" s="2243"/>
      <c r="I2" s="2243"/>
      <c r="J2" s="2243"/>
      <c r="K2" s="2243"/>
      <c r="L2" s="2243"/>
      <c r="M2" s="2243"/>
      <c r="N2" s="2243"/>
      <c r="O2" s="2243"/>
      <c r="P2" s="2243"/>
      <c r="Q2" s="2243"/>
      <c r="R2" s="2243"/>
    </row>
    <row r="3" spans="1:22" ht="18" customHeight="1">
      <c r="A3" s="2243" t="s">
        <v>4440</v>
      </c>
      <c r="B3" s="2243"/>
      <c r="C3" s="2243"/>
      <c r="D3" s="2243"/>
      <c r="E3" s="2243"/>
      <c r="F3" s="2243"/>
      <c r="G3" s="2243"/>
      <c r="H3" s="2243"/>
      <c r="I3" s="2243"/>
      <c r="J3" s="2243"/>
      <c r="K3" s="2243"/>
      <c r="L3" s="2243"/>
      <c r="M3" s="2243"/>
      <c r="N3" s="2243"/>
      <c r="O3" s="2243"/>
      <c r="P3" s="2243"/>
      <c r="Q3" s="2243"/>
      <c r="R3" s="2243"/>
    </row>
    <row r="4" spans="1:22" ht="18" customHeight="1">
      <c r="A4" s="2243" t="s">
        <v>2202</v>
      </c>
      <c r="B4" s="2243"/>
      <c r="C4" s="2243"/>
      <c r="D4" s="2243"/>
      <c r="E4" s="2243"/>
      <c r="F4" s="2243"/>
      <c r="G4" s="2243"/>
      <c r="H4" s="2243"/>
      <c r="I4" s="2243"/>
      <c r="J4" s="2243"/>
      <c r="K4" s="2243"/>
      <c r="L4" s="2243"/>
      <c r="M4" s="2243"/>
      <c r="N4" s="2243"/>
      <c r="O4" s="2243"/>
      <c r="P4" s="2243"/>
      <c r="Q4" s="2243"/>
      <c r="R4" s="2243"/>
    </row>
    <row r="5" spans="1:22" ht="18" customHeight="1">
      <c r="A5" s="1261"/>
      <c r="B5" s="1261"/>
      <c r="C5" s="1261"/>
      <c r="D5" s="1261"/>
      <c r="E5" s="1261"/>
      <c r="F5" s="1261"/>
      <c r="G5" s="1261"/>
      <c r="H5" s="1261"/>
      <c r="I5" s="1261"/>
      <c r="J5" s="1261"/>
      <c r="K5" s="1261"/>
      <c r="L5" s="1261"/>
      <c r="M5" s="1261"/>
      <c r="N5" s="1261"/>
      <c r="O5" s="1261"/>
      <c r="P5" s="1261"/>
      <c r="Q5" s="1261"/>
      <c r="R5" s="1896"/>
    </row>
    <row r="6" spans="1:22" ht="15.75">
      <c r="A6" s="1261"/>
      <c r="B6" s="1261"/>
      <c r="C6" s="1261"/>
      <c r="D6" s="1261"/>
      <c r="E6" s="1261"/>
      <c r="F6" s="1261"/>
      <c r="G6" s="1261"/>
      <c r="H6" s="1261"/>
      <c r="I6" s="1261"/>
      <c r="J6" s="1261"/>
      <c r="K6" s="1261"/>
      <c r="L6" s="1261"/>
      <c r="M6" s="1261"/>
      <c r="N6" s="1261"/>
      <c r="O6" s="1261"/>
    </row>
    <row r="7" spans="1:22" s="370" customFormat="1" ht="18" customHeight="1">
      <c r="A7" s="326" t="s">
        <v>2203</v>
      </c>
      <c r="B7" s="354"/>
      <c r="C7" s="354"/>
      <c r="D7" s="354"/>
      <c r="E7" s="354"/>
      <c r="F7" s="354"/>
      <c r="G7" s="354"/>
      <c r="H7" s="354"/>
      <c r="I7" s="354"/>
      <c r="J7" s="354"/>
      <c r="K7" s="354"/>
      <c r="L7" s="354" t="s">
        <v>2627</v>
      </c>
      <c r="M7" s="354">
        <v>2856000</v>
      </c>
      <c r="N7" s="354"/>
      <c r="O7" s="354"/>
      <c r="P7" s="354"/>
      <c r="Q7" s="354"/>
      <c r="R7" s="123"/>
      <c r="S7" s="293"/>
      <c r="T7" s="293"/>
      <c r="U7" s="293"/>
    </row>
    <row r="8" spans="1:22" s="370" customFormat="1" ht="18" customHeight="1">
      <c r="A8" s="326"/>
      <c r="B8" s="354"/>
      <c r="C8" s="354"/>
      <c r="D8" s="354"/>
      <c r="E8" s="354"/>
      <c r="F8" s="354"/>
      <c r="G8" s="354"/>
      <c r="H8" s="354"/>
      <c r="I8" s="354"/>
      <c r="J8" s="354"/>
      <c r="K8" s="354"/>
      <c r="L8" s="354"/>
      <c r="M8" s="354"/>
      <c r="N8" s="1625">
        <f>L11+G11</f>
        <v>2862927.3507500002</v>
      </c>
      <c r="O8" s="354"/>
      <c r="P8" s="354"/>
      <c r="Q8" s="354"/>
      <c r="R8" s="123"/>
      <c r="S8" s="293"/>
      <c r="T8" s="293"/>
      <c r="U8" s="293"/>
    </row>
    <row r="9" spans="1:22" s="154" customFormat="1" ht="15">
      <c r="A9" s="2241" t="s">
        <v>3</v>
      </c>
      <c r="B9" s="2241" t="s">
        <v>4</v>
      </c>
      <c r="C9" s="2241" t="s">
        <v>5</v>
      </c>
      <c r="D9" s="1563"/>
      <c r="E9" s="2236" t="s">
        <v>7</v>
      </c>
      <c r="F9" s="2229"/>
      <c r="G9" s="2230" t="s">
        <v>509</v>
      </c>
      <c r="H9" s="2232" t="s">
        <v>8</v>
      </c>
      <c r="I9" s="2232"/>
      <c r="J9" s="2232"/>
      <c r="K9" s="2233"/>
      <c r="L9" s="2234" t="s">
        <v>9</v>
      </c>
      <c r="M9" s="2230" t="s">
        <v>10</v>
      </c>
      <c r="N9" s="2236" t="s">
        <v>11</v>
      </c>
      <c r="O9" s="2228"/>
      <c r="P9" s="2229"/>
      <c r="Q9" s="2230" t="s">
        <v>12</v>
      </c>
      <c r="R9" s="2230" t="s">
        <v>13</v>
      </c>
      <c r="S9" s="203"/>
      <c r="T9" s="203"/>
      <c r="U9" s="203"/>
    </row>
    <row r="10" spans="1:22" s="154" customFormat="1" ht="45" customHeight="1">
      <c r="A10" s="2242"/>
      <c r="B10" s="2242"/>
      <c r="C10" s="2242"/>
      <c r="D10" s="1564" t="s">
        <v>2770</v>
      </c>
      <c r="E10" s="1608" t="s">
        <v>14</v>
      </c>
      <c r="F10" s="1608" t="s">
        <v>15</v>
      </c>
      <c r="G10" s="2231"/>
      <c r="H10" s="1608" t="s">
        <v>17</v>
      </c>
      <c r="I10" s="1608" t="s">
        <v>577</v>
      </c>
      <c r="J10" s="1608" t="s">
        <v>18</v>
      </c>
      <c r="K10" s="1608" t="s">
        <v>19</v>
      </c>
      <c r="L10" s="2235"/>
      <c r="M10" s="2231"/>
      <c r="N10" s="1608" t="s">
        <v>20</v>
      </c>
      <c r="O10" s="1608" t="s">
        <v>2274</v>
      </c>
      <c r="P10" s="1608" t="s">
        <v>2769</v>
      </c>
      <c r="Q10" s="2231"/>
      <c r="R10" s="2231"/>
      <c r="S10" s="203"/>
      <c r="T10" s="203"/>
      <c r="U10" s="203"/>
    </row>
    <row r="11" spans="1:22" s="1674" customFormat="1" ht="24.75" customHeight="1">
      <c r="A11" s="1692">
        <v>1</v>
      </c>
      <c r="B11" s="1662" t="s">
        <v>2242</v>
      </c>
      <c r="C11" s="1646" t="s">
        <v>4219</v>
      </c>
      <c r="D11" s="1638">
        <v>28</v>
      </c>
      <c r="E11" s="1647">
        <v>2313927.3507500002</v>
      </c>
      <c r="F11" s="1647">
        <v>169000</v>
      </c>
      <c r="G11" s="1641">
        <v>2482927.3507500002</v>
      </c>
      <c r="H11" s="1647">
        <v>10000</v>
      </c>
      <c r="I11" s="1647">
        <v>0</v>
      </c>
      <c r="J11" s="1661">
        <v>0</v>
      </c>
      <c r="K11" s="1661">
        <v>100000</v>
      </c>
      <c r="L11" s="1661">
        <f>SUM(D11*H11)+(D11*I11)+J11+K11</f>
        <v>380000</v>
      </c>
      <c r="M11" s="1637">
        <f>SUM(G11+L11+2856000)</f>
        <v>5718927.3507500002</v>
      </c>
      <c r="N11" s="1637">
        <v>49658.547015000004</v>
      </c>
      <c r="O11" s="1637">
        <v>24829.273507500002</v>
      </c>
      <c r="P11" s="1637">
        <v>24829.273507500002</v>
      </c>
      <c r="Q11" s="1636">
        <f>M11-N11-O11-P11</f>
        <v>5619610.2567199999</v>
      </c>
      <c r="R11" s="1629">
        <v>1480004971704</v>
      </c>
      <c r="S11" s="1651" t="s">
        <v>4607</v>
      </c>
      <c r="T11" s="1654"/>
      <c r="U11" s="1654"/>
    </row>
    <row r="12" spans="1:22" s="1674" customFormat="1" ht="18" customHeight="1">
      <c r="A12" s="1692">
        <v>2</v>
      </c>
      <c r="B12" s="1565" t="s">
        <v>2204</v>
      </c>
      <c r="C12" s="1673" t="s">
        <v>2205</v>
      </c>
      <c r="D12" s="1907">
        <v>24</v>
      </c>
      <c r="E12" s="1647">
        <v>2281661.6</v>
      </c>
      <c r="F12" s="1647">
        <v>200000</v>
      </c>
      <c r="G12" s="1647">
        <f>SUM(E12:F12)</f>
        <v>2481661.6</v>
      </c>
      <c r="H12" s="1647">
        <f>20000</f>
        <v>20000</v>
      </c>
      <c r="I12" s="1647">
        <v>30000</v>
      </c>
      <c r="J12" s="1661">
        <v>329932</v>
      </c>
      <c r="K12" s="1661">
        <v>0</v>
      </c>
      <c r="L12" s="1661">
        <f>SUM(D12*H12)+(D12*I12)+J12+K12</f>
        <v>1529932</v>
      </c>
      <c r="M12" s="1606">
        <f>G12+L12</f>
        <v>4011593.6</v>
      </c>
      <c r="N12" s="1606">
        <f>G12*2%</f>
        <v>49633.232000000004</v>
      </c>
      <c r="O12" s="1606">
        <f>G12*1%</f>
        <v>24816.616000000002</v>
      </c>
      <c r="P12" s="1606">
        <f>G12*1%</f>
        <v>24816.616000000002</v>
      </c>
      <c r="Q12" s="1636">
        <f>M12-N12-O12-P12</f>
        <v>3912327.1360000004</v>
      </c>
      <c r="R12" s="1566" t="s">
        <v>2243</v>
      </c>
      <c r="S12" s="2218"/>
      <c r="T12" s="1651"/>
      <c r="U12" s="1651"/>
    </row>
    <row r="13" spans="1:22" s="1674" customFormat="1" ht="18" customHeight="1">
      <c r="A13" s="1692">
        <v>3</v>
      </c>
      <c r="B13" s="1565" t="s">
        <v>2207</v>
      </c>
      <c r="C13" s="1673" t="s">
        <v>2205</v>
      </c>
      <c r="D13" s="1673">
        <v>31</v>
      </c>
      <c r="E13" s="1647">
        <v>2281661.6</v>
      </c>
      <c r="F13" s="1647">
        <v>200000</v>
      </c>
      <c r="G13" s="1647">
        <f t="shared" ref="G13:G20" si="0">SUM(E13:F13)</f>
        <v>2481661.6</v>
      </c>
      <c r="H13" s="1647">
        <f>20000</f>
        <v>20000</v>
      </c>
      <c r="I13" s="1647">
        <v>30000</v>
      </c>
      <c r="J13" s="1661">
        <v>688554</v>
      </c>
      <c r="K13" s="1661">
        <v>0</v>
      </c>
      <c r="L13" s="1661">
        <f t="shared" ref="L13:L22" si="1">SUM(D13*H13)+(D13*I13)+J13+K13</f>
        <v>2238554</v>
      </c>
      <c r="M13" s="1606">
        <f t="shared" ref="M13:M22" si="2">G13+L13</f>
        <v>4720215.5999999996</v>
      </c>
      <c r="N13" s="1606">
        <f t="shared" ref="N13:N20" si="3">G13*2%</f>
        <v>49633.232000000004</v>
      </c>
      <c r="O13" s="1606">
        <f t="shared" ref="O13:O20" si="4">G13*1%</f>
        <v>24816.616000000002</v>
      </c>
      <c r="P13" s="1606">
        <f t="shared" ref="P13:P20" si="5">G13*1%</f>
        <v>24816.616000000002</v>
      </c>
      <c r="Q13" s="1636">
        <f t="shared" ref="Q13:Q22" si="6">M13-N13-O13-P13</f>
        <v>4620949.135999999</v>
      </c>
      <c r="R13" s="1566" t="s">
        <v>2244</v>
      </c>
      <c r="S13" s="2218"/>
      <c r="T13" s="1651"/>
      <c r="U13" s="1651"/>
    </row>
    <row r="14" spans="1:22" s="1674" customFormat="1" ht="18" customHeight="1">
      <c r="A14" s="1692">
        <v>4</v>
      </c>
      <c r="B14" s="1565" t="s">
        <v>237</v>
      </c>
      <c r="C14" s="1673" t="s">
        <v>2205</v>
      </c>
      <c r="D14" s="1673">
        <v>23</v>
      </c>
      <c r="E14" s="1647">
        <v>2281661.6</v>
      </c>
      <c r="F14" s="1647">
        <v>200000</v>
      </c>
      <c r="G14" s="1647">
        <f t="shared" si="0"/>
        <v>2481661.6</v>
      </c>
      <c r="H14" s="1647">
        <f>20000</f>
        <v>20000</v>
      </c>
      <c r="I14" s="1647">
        <v>30000</v>
      </c>
      <c r="J14" s="1661">
        <v>329932</v>
      </c>
      <c r="K14" s="1661">
        <v>0</v>
      </c>
      <c r="L14" s="1661">
        <f t="shared" si="1"/>
        <v>1479932</v>
      </c>
      <c r="M14" s="1606">
        <f t="shared" si="2"/>
        <v>3961593.6</v>
      </c>
      <c r="N14" s="1606">
        <f t="shared" si="3"/>
        <v>49633.232000000004</v>
      </c>
      <c r="O14" s="1606">
        <f t="shared" si="4"/>
        <v>24816.616000000002</v>
      </c>
      <c r="P14" s="1606">
        <f t="shared" si="5"/>
        <v>24816.616000000002</v>
      </c>
      <c r="Q14" s="1636">
        <f t="shared" si="6"/>
        <v>3862327.1360000004</v>
      </c>
      <c r="R14" s="1566" t="s">
        <v>2245</v>
      </c>
      <c r="S14" s="2218"/>
      <c r="T14" s="1651"/>
      <c r="U14" s="1651"/>
      <c r="V14" s="1567"/>
    </row>
    <row r="15" spans="1:22" s="1674" customFormat="1" ht="18" customHeight="1">
      <c r="A15" s="1692">
        <v>5</v>
      </c>
      <c r="B15" s="1565" t="s">
        <v>2208</v>
      </c>
      <c r="C15" s="1673" t="s">
        <v>2205</v>
      </c>
      <c r="D15" s="1673">
        <v>26</v>
      </c>
      <c r="E15" s="1647">
        <v>2281661.6</v>
      </c>
      <c r="F15" s="1647">
        <v>200000</v>
      </c>
      <c r="G15" s="1647">
        <f t="shared" si="0"/>
        <v>2481661.6</v>
      </c>
      <c r="H15" s="1647">
        <f>20000</f>
        <v>20000</v>
      </c>
      <c r="I15" s="1647">
        <v>30000</v>
      </c>
      <c r="J15" s="1661">
        <v>372967</v>
      </c>
      <c r="K15" s="1661">
        <v>0</v>
      </c>
      <c r="L15" s="1661">
        <f t="shared" si="1"/>
        <v>1672967</v>
      </c>
      <c r="M15" s="1606">
        <f t="shared" si="2"/>
        <v>4154628.6</v>
      </c>
      <c r="N15" s="1606">
        <f t="shared" si="3"/>
        <v>49633.232000000004</v>
      </c>
      <c r="O15" s="1606">
        <f t="shared" si="4"/>
        <v>24816.616000000002</v>
      </c>
      <c r="P15" s="1606">
        <f t="shared" si="5"/>
        <v>24816.616000000002</v>
      </c>
      <c r="Q15" s="1636">
        <f t="shared" si="6"/>
        <v>4055362.1360000004</v>
      </c>
      <c r="R15" s="1568" t="s">
        <v>2246</v>
      </c>
      <c r="S15" s="2218"/>
      <c r="T15" s="1651"/>
      <c r="U15" s="1651"/>
    </row>
    <row r="16" spans="1:22" s="1674" customFormat="1" ht="18" customHeight="1">
      <c r="A16" s="1692">
        <v>6</v>
      </c>
      <c r="B16" s="1565" t="s">
        <v>2209</v>
      </c>
      <c r="C16" s="1673" t="s">
        <v>4201</v>
      </c>
      <c r="D16" s="1907">
        <v>26</v>
      </c>
      <c r="E16" s="1647">
        <v>2304222.16</v>
      </c>
      <c r="F16" s="1647">
        <v>200000</v>
      </c>
      <c r="G16" s="1647">
        <f t="shared" si="0"/>
        <v>2504222.16</v>
      </c>
      <c r="H16" s="1647">
        <f>20000</f>
        <v>20000</v>
      </c>
      <c r="I16" s="1647">
        <v>30000</v>
      </c>
      <c r="J16" s="1661">
        <v>803313</v>
      </c>
      <c r="K16" s="1661">
        <v>100000</v>
      </c>
      <c r="L16" s="1661">
        <f>SUM(D16*H16)+(D16*I16)+J16+K16</f>
        <v>2203313</v>
      </c>
      <c r="M16" s="1606">
        <f>G16+L16</f>
        <v>4707535.16</v>
      </c>
      <c r="N16" s="1606">
        <f t="shared" si="3"/>
        <v>50084.443200000002</v>
      </c>
      <c r="O16" s="1606">
        <f t="shared" si="4"/>
        <v>25042.221600000001</v>
      </c>
      <c r="P16" s="1606">
        <f t="shared" si="5"/>
        <v>25042.221600000001</v>
      </c>
      <c r="Q16" s="1636">
        <f t="shared" si="6"/>
        <v>4607366.2736000009</v>
      </c>
      <c r="R16" s="1568" t="s">
        <v>2247</v>
      </c>
      <c r="S16" s="2218"/>
      <c r="T16" s="1651"/>
      <c r="U16" s="1651"/>
    </row>
    <row r="17" spans="1:21" s="1674" customFormat="1" ht="18" customHeight="1">
      <c r="A17" s="1692">
        <v>7</v>
      </c>
      <c r="B17" s="1565" t="s">
        <v>2210</v>
      </c>
      <c r="C17" s="1673" t="s">
        <v>4202</v>
      </c>
      <c r="D17" s="1673">
        <v>26</v>
      </c>
      <c r="E17" s="1647">
        <v>2304222.16</v>
      </c>
      <c r="F17" s="1647">
        <v>200000</v>
      </c>
      <c r="G17" s="1647">
        <f t="shared" si="0"/>
        <v>2504222.16</v>
      </c>
      <c r="H17" s="1647">
        <f>20000</f>
        <v>20000</v>
      </c>
      <c r="I17" s="1647">
        <v>30000</v>
      </c>
      <c r="J17" s="1661">
        <v>372967</v>
      </c>
      <c r="K17" s="1661">
        <v>100000</v>
      </c>
      <c r="L17" s="1661">
        <f>SUM(D17*H17)+(D17*I17)+J17+K17</f>
        <v>1772967</v>
      </c>
      <c r="M17" s="1606">
        <f t="shared" si="2"/>
        <v>4277189.16</v>
      </c>
      <c r="N17" s="1606">
        <f t="shared" si="3"/>
        <v>50084.443200000002</v>
      </c>
      <c r="O17" s="1606">
        <f t="shared" si="4"/>
        <v>25042.221600000001</v>
      </c>
      <c r="P17" s="1606">
        <f t="shared" si="5"/>
        <v>25042.221600000001</v>
      </c>
      <c r="Q17" s="1636">
        <f t="shared" si="6"/>
        <v>4177020.2736000009</v>
      </c>
      <c r="R17" s="1569" t="s">
        <v>2248</v>
      </c>
      <c r="S17" s="2218"/>
      <c r="T17" s="1651"/>
      <c r="U17" s="1651"/>
    </row>
    <row r="18" spans="1:21" s="1674" customFormat="1" ht="18" customHeight="1">
      <c r="A18" s="1692">
        <v>8</v>
      </c>
      <c r="B18" s="396" t="s">
        <v>2211</v>
      </c>
      <c r="C18" s="1673" t="s">
        <v>2205</v>
      </c>
      <c r="D18" s="1907">
        <v>19</v>
      </c>
      <c r="E18" s="1647">
        <v>2281661.6</v>
      </c>
      <c r="F18" s="1647">
        <v>200000</v>
      </c>
      <c r="G18" s="1647">
        <f t="shared" si="0"/>
        <v>2481661.6</v>
      </c>
      <c r="H18" s="1647">
        <f>20000</f>
        <v>20000</v>
      </c>
      <c r="I18" s="1647">
        <v>30000</v>
      </c>
      <c r="J18" s="1661">
        <v>272552</v>
      </c>
      <c r="K18" s="1661">
        <v>0</v>
      </c>
      <c r="L18" s="1661">
        <f t="shared" si="1"/>
        <v>1222552</v>
      </c>
      <c r="M18" s="1606">
        <f>G18+L18</f>
        <v>3704213.6</v>
      </c>
      <c r="N18" s="1606">
        <f t="shared" si="3"/>
        <v>49633.232000000004</v>
      </c>
      <c r="O18" s="1606">
        <f t="shared" si="4"/>
        <v>24816.616000000002</v>
      </c>
      <c r="P18" s="1606">
        <f t="shared" si="5"/>
        <v>24816.616000000002</v>
      </c>
      <c r="Q18" s="1636">
        <f t="shared" si="6"/>
        <v>3604947.1360000004</v>
      </c>
      <c r="R18" s="1568" t="s">
        <v>2249</v>
      </c>
      <c r="S18" s="2218"/>
      <c r="T18" s="1651"/>
      <c r="U18" s="1651"/>
    </row>
    <row r="19" spans="1:21" s="1674" customFormat="1" ht="18" customHeight="1">
      <c r="A19" s="1692">
        <v>9</v>
      </c>
      <c r="B19" s="1565" t="s">
        <v>2212</v>
      </c>
      <c r="C19" s="1673" t="s">
        <v>2205</v>
      </c>
      <c r="D19" s="1907">
        <v>26</v>
      </c>
      <c r="E19" s="1647">
        <v>2281661.6</v>
      </c>
      <c r="F19" s="1647">
        <v>200000</v>
      </c>
      <c r="G19" s="1647">
        <f t="shared" si="0"/>
        <v>2481661.6</v>
      </c>
      <c r="H19" s="1647">
        <f>20000</f>
        <v>20000</v>
      </c>
      <c r="I19" s="1647">
        <v>30000</v>
      </c>
      <c r="J19" s="1661">
        <v>372960</v>
      </c>
      <c r="K19" s="1661">
        <v>0</v>
      </c>
      <c r="L19" s="1661">
        <f t="shared" si="1"/>
        <v>1672960</v>
      </c>
      <c r="M19" s="1606">
        <f t="shared" si="2"/>
        <v>4154621.6</v>
      </c>
      <c r="N19" s="1606">
        <f t="shared" si="3"/>
        <v>49633.232000000004</v>
      </c>
      <c r="O19" s="1606">
        <f t="shared" si="4"/>
        <v>24816.616000000002</v>
      </c>
      <c r="P19" s="1606">
        <f t="shared" si="5"/>
        <v>24816.616000000002</v>
      </c>
      <c r="Q19" s="1636">
        <f t="shared" si="6"/>
        <v>4055355.1360000004</v>
      </c>
      <c r="R19" s="1570" t="s">
        <v>2250</v>
      </c>
      <c r="S19" s="2218"/>
      <c r="T19" s="1651"/>
      <c r="U19" s="1651"/>
    </row>
    <row r="20" spans="1:21" s="1674" customFormat="1" ht="18" customHeight="1">
      <c r="A20" s="1692">
        <v>10</v>
      </c>
      <c r="B20" s="1565" t="s">
        <v>2213</v>
      </c>
      <c r="C20" s="1673" t="s">
        <v>2205</v>
      </c>
      <c r="D20" s="1907">
        <v>18</v>
      </c>
      <c r="E20" s="1647">
        <v>2281661.6</v>
      </c>
      <c r="F20" s="1647">
        <v>200000</v>
      </c>
      <c r="G20" s="1647">
        <f t="shared" si="0"/>
        <v>2481661.6</v>
      </c>
      <c r="H20" s="1647">
        <f>20000</f>
        <v>20000</v>
      </c>
      <c r="I20" s="1647">
        <v>30000</v>
      </c>
      <c r="J20" s="1661">
        <v>258208</v>
      </c>
      <c r="K20" s="1661">
        <v>0</v>
      </c>
      <c r="L20" s="1661">
        <f t="shared" si="1"/>
        <v>1158208</v>
      </c>
      <c r="M20" s="1606">
        <f t="shared" si="2"/>
        <v>3639869.6</v>
      </c>
      <c r="N20" s="1606">
        <f t="shared" si="3"/>
        <v>49633.232000000004</v>
      </c>
      <c r="O20" s="1606">
        <f t="shared" si="4"/>
        <v>24816.616000000002</v>
      </c>
      <c r="P20" s="1606">
        <f t="shared" si="5"/>
        <v>24816.616000000002</v>
      </c>
      <c r="Q20" s="1636">
        <f t="shared" si="6"/>
        <v>3540603.1360000004</v>
      </c>
      <c r="R20" s="1566" t="s">
        <v>2251</v>
      </c>
      <c r="S20" s="2218"/>
      <c r="T20" s="1651"/>
      <c r="U20" s="1651"/>
    </row>
    <row r="21" spans="1:21" s="1674" customFormat="1" ht="18" customHeight="1">
      <c r="A21" s="1692">
        <v>11</v>
      </c>
      <c r="B21" s="1793" t="s">
        <v>4316</v>
      </c>
      <c r="C21" s="1787" t="s">
        <v>2205</v>
      </c>
      <c r="D21" s="1794">
        <v>10</v>
      </c>
      <c r="E21" s="1795">
        <v>2281661.6</v>
      </c>
      <c r="F21" s="1795">
        <v>200000</v>
      </c>
      <c r="G21" s="2004">
        <f>SUM(E21:F21)/24*20</f>
        <v>2068051.3333333333</v>
      </c>
      <c r="H21" s="1795">
        <f>20000</f>
        <v>20000</v>
      </c>
      <c r="I21" s="1795">
        <v>30000</v>
      </c>
      <c r="J21" s="1661">
        <v>143449</v>
      </c>
      <c r="K21" s="1796">
        <v>0</v>
      </c>
      <c r="L21" s="1796">
        <f t="shared" si="1"/>
        <v>643449</v>
      </c>
      <c r="M21" s="1797">
        <f t="shared" si="2"/>
        <v>2711500.333333333</v>
      </c>
      <c r="N21" s="1797">
        <f>G21*2%</f>
        <v>41361.026666666665</v>
      </c>
      <c r="O21" s="1797">
        <f>G21*1%</f>
        <v>20680.513333333332</v>
      </c>
      <c r="P21" s="1797">
        <f>G21*1%</f>
        <v>20680.513333333332</v>
      </c>
      <c r="Q21" s="1791">
        <f t="shared" si="6"/>
        <v>2628778.2799999998</v>
      </c>
      <c r="R21" s="1798">
        <v>7106370081</v>
      </c>
      <c r="S21" s="1651"/>
      <c r="T21" s="1651"/>
      <c r="U21" s="1651"/>
    </row>
    <row r="22" spans="1:21" s="1674" customFormat="1" ht="18" customHeight="1">
      <c r="A22" s="1692">
        <v>12</v>
      </c>
      <c r="B22" s="1793" t="s">
        <v>4317</v>
      </c>
      <c r="C22" s="1787" t="s">
        <v>2205</v>
      </c>
      <c r="D22" s="1794">
        <v>10</v>
      </c>
      <c r="E22" s="1795">
        <v>2281661.6</v>
      </c>
      <c r="F22" s="1795">
        <v>200000</v>
      </c>
      <c r="G22" s="2004">
        <f>SUM(E22:F22)/24*20</f>
        <v>2068051.3333333333</v>
      </c>
      <c r="H22" s="1795">
        <f>20000</f>
        <v>20000</v>
      </c>
      <c r="I22" s="1795">
        <v>30000</v>
      </c>
      <c r="J22" s="1661">
        <v>143449</v>
      </c>
      <c r="K22" s="1796">
        <v>0</v>
      </c>
      <c r="L22" s="1796">
        <f t="shared" si="1"/>
        <v>643449</v>
      </c>
      <c r="M22" s="1797">
        <f t="shared" si="2"/>
        <v>2711500.333333333</v>
      </c>
      <c r="N22" s="1797">
        <f>G22*2%</f>
        <v>41361.026666666665</v>
      </c>
      <c r="O22" s="1797">
        <f>G22*1%</f>
        <v>20680.513333333332</v>
      </c>
      <c r="P22" s="1797">
        <f>G22*1%</f>
        <v>20680.513333333332</v>
      </c>
      <c r="Q22" s="1791">
        <f t="shared" si="6"/>
        <v>2628778.2799999998</v>
      </c>
      <c r="R22" s="1798">
        <v>7105690694</v>
      </c>
      <c r="S22" s="1651"/>
      <c r="T22" s="1651"/>
      <c r="U22" s="1651"/>
    </row>
    <row r="23" spans="1:21" ht="18" customHeight="1">
      <c r="A23" s="2238" t="s">
        <v>2214</v>
      </c>
      <c r="B23" s="2239"/>
      <c r="C23" s="2240"/>
      <c r="D23" s="1258"/>
      <c r="E23" s="772">
        <f>SUM(E11:E22)</f>
        <v>27457326.070750006</v>
      </c>
      <c r="F23" s="772">
        <f t="shared" ref="F23:Q23" si="7">SUM(F11:F22)</f>
        <v>2369000</v>
      </c>
      <c r="G23" s="772">
        <f t="shared" si="7"/>
        <v>28999105.537416667</v>
      </c>
      <c r="H23" s="772">
        <f t="shared" si="7"/>
        <v>230000</v>
      </c>
      <c r="I23" s="772">
        <f t="shared" si="7"/>
        <v>330000</v>
      </c>
      <c r="J23" s="772">
        <f t="shared" si="7"/>
        <v>4088283</v>
      </c>
      <c r="K23" s="772">
        <f t="shared" si="7"/>
        <v>300000</v>
      </c>
      <c r="L23" s="772">
        <f t="shared" si="7"/>
        <v>16618283</v>
      </c>
      <c r="M23" s="772">
        <f t="shared" si="7"/>
        <v>48473388.537416674</v>
      </c>
      <c r="N23" s="772">
        <f t="shared" si="7"/>
        <v>579982.11074833327</v>
      </c>
      <c r="O23" s="772">
        <f t="shared" si="7"/>
        <v>289991.05537416664</v>
      </c>
      <c r="P23" s="772">
        <f t="shared" si="7"/>
        <v>289991.05537416664</v>
      </c>
      <c r="Q23" s="772">
        <f t="shared" si="7"/>
        <v>47313424.315920003</v>
      </c>
      <c r="R23" s="1909"/>
      <c r="S23" s="281"/>
      <c r="T23" s="281"/>
      <c r="U23" s="281"/>
    </row>
    <row r="24" spans="1:21" s="370" customFormat="1" ht="18" customHeight="1">
      <c r="A24" s="354"/>
      <c r="B24" s="354"/>
      <c r="C24" s="354"/>
      <c r="D24" s="354"/>
      <c r="E24" s="354"/>
      <c r="F24" s="354"/>
      <c r="G24" s="354"/>
      <c r="H24" s="354"/>
      <c r="I24" s="354"/>
      <c r="J24" s="354"/>
      <c r="K24" s="354"/>
      <c r="L24" s="233"/>
      <c r="M24" s="354"/>
      <c r="N24" s="354"/>
      <c r="O24" s="354"/>
      <c r="P24" s="354"/>
      <c r="Q24" s="233"/>
      <c r="R24" s="85"/>
      <c r="S24" s="293"/>
      <c r="T24" s="293"/>
      <c r="U24" s="293"/>
    </row>
    <row r="25" spans="1:21" s="370" customFormat="1" ht="18" customHeight="1">
      <c r="A25" s="354"/>
      <c r="B25" s="354"/>
      <c r="C25" s="354"/>
      <c r="D25" s="354"/>
      <c r="E25" s="354" t="s">
        <v>2627</v>
      </c>
      <c r="F25" s="354"/>
      <c r="G25" s="1625"/>
      <c r="H25" s="354"/>
      <c r="I25" s="354"/>
      <c r="J25" s="354"/>
      <c r="K25" s="354"/>
      <c r="L25" s="233"/>
      <c r="M25" s="354"/>
      <c r="N25" s="354"/>
      <c r="O25" s="354"/>
      <c r="P25" s="354"/>
      <c r="Q25" s="233"/>
      <c r="R25" s="85"/>
      <c r="S25" s="293"/>
      <c r="T25" s="293"/>
      <c r="U25" s="293"/>
    </row>
    <row r="26" spans="1:21" ht="18" customHeight="1">
      <c r="A26" s="326" t="s">
        <v>2215</v>
      </c>
    </row>
    <row r="27" spans="1:21" ht="18" customHeight="1">
      <c r="A27" s="326"/>
    </row>
    <row r="28" spans="1:21" s="154" customFormat="1" ht="18" customHeight="1">
      <c r="A28" s="2241" t="s">
        <v>3</v>
      </c>
      <c r="B28" s="2241" t="s">
        <v>4</v>
      </c>
      <c r="C28" s="2241" t="s">
        <v>5</v>
      </c>
      <c r="D28" s="1563"/>
      <c r="E28" s="2236" t="s">
        <v>7</v>
      </c>
      <c r="F28" s="2229"/>
      <c r="G28" s="2230" t="s">
        <v>509</v>
      </c>
      <c r="H28" s="2236" t="s">
        <v>8</v>
      </c>
      <c r="I28" s="2228"/>
      <c r="J28" s="2228"/>
      <c r="K28" s="2229"/>
      <c r="L28" s="2234" t="s">
        <v>9</v>
      </c>
      <c r="M28" s="2230" t="s">
        <v>10</v>
      </c>
      <c r="N28" s="2236" t="s">
        <v>11</v>
      </c>
      <c r="O28" s="2228"/>
      <c r="P28" s="2229"/>
      <c r="Q28" s="2230" t="s">
        <v>12</v>
      </c>
      <c r="R28" s="2230" t="s">
        <v>13</v>
      </c>
      <c r="S28" s="203"/>
      <c r="T28" s="203"/>
      <c r="U28" s="203"/>
    </row>
    <row r="29" spans="1:21" s="154" customFormat="1" ht="60">
      <c r="A29" s="2242"/>
      <c r="B29" s="2242"/>
      <c r="C29" s="2242"/>
      <c r="D29" s="1564" t="s">
        <v>2770</v>
      </c>
      <c r="E29" s="1608" t="s">
        <v>14</v>
      </c>
      <c r="F29" s="1608" t="s">
        <v>15</v>
      </c>
      <c r="G29" s="2231"/>
      <c r="H29" s="1608" t="s">
        <v>17</v>
      </c>
      <c r="I29" s="1608" t="s">
        <v>577</v>
      </c>
      <c r="J29" s="1608" t="s">
        <v>18</v>
      </c>
      <c r="K29" s="1608" t="s">
        <v>19</v>
      </c>
      <c r="L29" s="2235"/>
      <c r="M29" s="2231"/>
      <c r="N29" s="1608" t="s">
        <v>20</v>
      </c>
      <c r="O29" s="1608" t="s">
        <v>2274</v>
      </c>
      <c r="P29" s="1608" t="s">
        <v>2769</v>
      </c>
      <c r="Q29" s="2231"/>
      <c r="R29" s="2231"/>
      <c r="S29" s="203"/>
      <c r="T29" s="203"/>
      <c r="U29" s="203"/>
    </row>
    <row r="30" spans="1:21" s="1674" customFormat="1" ht="18" customHeight="1">
      <c r="A30" s="1692">
        <v>1</v>
      </c>
      <c r="B30" s="1713" t="s">
        <v>2216</v>
      </c>
      <c r="C30" s="1639" t="s">
        <v>2217</v>
      </c>
      <c r="D30" s="1617">
        <v>24</v>
      </c>
      <c r="E30" s="1647">
        <v>2160435.9</v>
      </c>
      <c r="F30" s="1647">
        <v>0</v>
      </c>
      <c r="G30" s="1647">
        <f>SUM(E30:F30)</f>
        <v>2160435.9</v>
      </c>
      <c r="H30" s="1647">
        <v>0</v>
      </c>
      <c r="I30" s="1714">
        <v>50000</v>
      </c>
      <c r="J30" s="1661">
        <v>0</v>
      </c>
      <c r="K30" s="1661">
        <v>0</v>
      </c>
      <c r="L30" s="1661">
        <f>SUM(D30*H30)+(D30*I30)+J30+K30</f>
        <v>1200000</v>
      </c>
      <c r="M30" s="1637">
        <f>(G30+L30)</f>
        <v>3360435.9</v>
      </c>
      <c r="N30" s="1637">
        <f>G30*2%</f>
        <v>43208.718000000001</v>
      </c>
      <c r="O30" s="1637">
        <f>G30*1%</f>
        <v>21604.359</v>
      </c>
      <c r="P30" s="1637">
        <f>G30*1%</f>
        <v>21604.359</v>
      </c>
      <c r="Q30" s="1636">
        <f>M30-N30-O30-P30</f>
        <v>3274018.4639999997</v>
      </c>
      <c r="R30" s="1153" t="s">
        <v>2258</v>
      </c>
      <c r="S30" s="1654"/>
      <c r="T30" s="1654"/>
      <c r="U30" s="1654"/>
    </row>
    <row r="31" spans="1:21" s="1674" customFormat="1" ht="18" customHeight="1">
      <c r="A31" s="1692">
        <v>2</v>
      </c>
      <c r="B31" s="1713" t="s">
        <v>2218</v>
      </c>
      <c r="C31" s="1639" t="s">
        <v>2217</v>
      </c>
      <c r="D31" s="1617">
        <v>24</v>
      </c>
      <c r="E31" s="1647">
        <v>2160435.9</v>
      </c>
      <c r="F31" s="1647">
        <v>0</v>
      </c>
      <c r="G31" s="1647">
        <f>SUM(E31:F31)</f>
        <v>2160435.9</v>
      </c>
      <c r="H31" s="1647">
        <v>0</v>
      </c>
      <c r="I31" s="1714">
        <v>50000</v>
      </c>
      <c r="J31" s="1661">
        <v>0</v>
      </c>
      <c r="K31" s="1661">
        <v>0</v>
      </c>
      <c r="L31" s="1661">
        <f>SUM(D31*H31)+(D31*I31)+J31+K31</f>
        <v>1200000</v>
      </c>
      <c r="M31" s="1637">
        <f>(G31+L31)</f>
        <v>3360435.9</v>
      </c>
      <c r="N31" s="1637">
        <f>G31*2%</f>
        <v>43208.718000000001</v>
      </c>
      <c r="O31" s="1637">
        <f>G31*1%</f>
        <v>21604.359</v>
      </c>
      <c r="P31" s="1637">
        <f>G31*1%</f>
        <v>21604.359</v>
      </c>
      <c r="Q31" s="1636">
        <f>M31-N31-O31-P31</f>
        <v>3274018.4639999997</v>
      </c>
      <c r="R31" s="1153" t="s">
        <v>2259</v>
      </c>
      <c r="S31" s="1654"/>
      <c r="T31" s="1654"/>
      <c r="U31" s="1654"/>
    </row>
    <row r="32" spans="1:21" ht="18" customHeight="1">
      <c r="A32" s="2238" t="s">
        <v>4203</v>
      </c>
      <c r="B32" s="2239"/>
      <c r="C32" s="2240"/>
      <c r="D32" s="1258"/>
      <c r="E32" s="772">
        <f>SUM(E30:E31)</f>
        <v>4320871.8</v>
      </c>
      <c r="F32" s="772">
        <f t="shared" ref="F32:Q32" si="8">SUM(F30:F31)</f>
        <v>0</v>
      </c>
      <c r="G32" s="772">
        <f t="shared" si="8"/>
        <v>4320871.8</v>
      </c>
      <c r="H32" s="772">
        <f t="shared" si="8"/>
        <v>0</v>
      </c>
      <c r="I32" s="772">
        <f t="shared" si="8"/>
        <v>100000</v>
      </c>
      <c r="J32" s="772">
        <f t="shared" si="8"/>
        <v>0</v>
      </c>
      <c r="K32" s="772">
        <f t="shared" si="8"/>
        <v>0</v>
      </c>
      <c r="L32" s="772">
        <f t="shared" si="8"/>
        <v>2400000</v>
      </c>
      <c r="M32" s="772">
        <f t="shared" si="8"/>
        <v>6720871.7999999998</v>
      </c>
      <c r="N32" s="772">
        <f t="shared" si="8"/>
        <v>86417.436000000002</v>
      </c>
      <c r="O32" s="772">
        <f t="shared" si="8"/>
        <v>43208.718000000001</v>
      </c>
      <c r="P32" s="772">
        <f t="shared" si="8"/>
        <v>43208.718000000001</v>
      </c>
      <c r="Q32" s="772">
        <f t="shared" si="8"/>
        <v>6548036.9279999994</v>
      </c>
      <c r="R32" s="1909"/>
    </row>
    <row r="33" spans="1:21" ht="18" customHeight="1">
      <c r="B33" s="1261"/>
      <c r="C33" s="1261"/>
      <c r="D33" s="1261"/>
      <c r="E33" s="1261"/>
      <c r="F33" s="1261"/>
      <c r="G33" s="1261"/>
      <c r="H33" s="1261"/>
      <c r="I33" s="1261"/>
      <c r="J33" s="1261"/>
      <c r="K33" s="1261"/>
      <c r="L33" s="1261"/>
      <c r="M33" s="1261"/>
      <c r="N33" s="1261"/>
      <c r="O33" s="1261"/>
      <c r="P33" s="1261"/>
    </row>
    <row r="34" spans="1:21" ht="18" customHeight="1">
      <c r="B34" s="1261"/>
      <c r="C34" s="1261"/>
      <c r="D34" s="1261"/>
      <c r="E34" s="1261"/>
      <c r="F34" s="1261"/>
      <c r="G34" s="1261"/>
      <c r="H34" s="1261"/>
      <c r="I34" s="1261"/>
      <c r="J34" s="1261"/>
      <c r="K34" s="1261"/>
      <c r="L34" s="1261"/>
      <c r="M34" s="1261"/>
      <c r="N34" s="1261"/>
      <c r="O34" s="1261"/>
      <c r="P34" s="1261"/>
    </row>
    <row r="35" spans="1:21" ht="18" customHeight="1">
      <c r="A35" s="326" t="s">
        <v>2219</v>
      </c>
      <c r="B35" s="1261"/>
      <c r="C35" s="1261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</row>
    <row r="36" spans="1:21" ht="18" customHeight="1">
      <c r="A36" s="326"/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</row>
    <row r="37" spans="1:21" s="154" customFormat="1" ht="20.100000000000001" customHeight="1">
      <c r="A37" s="2241" t="s">
        <v>3</v>
      </c>
      <c r="B37" s="2241" t="s">
        <v>4</v>
      </c>
      <c r="C37" s="2241" t="s">
        <v>5</v>
      </c>
      <c r="D37" s="1563"/>
      <c r="E37" s="2236" t="s">
        <v>7</v>
      </c>
      <c r="F37" s="2229"/>
      <c r="G37" s="2230" t="s">
        <v>509</v>
      </c>
      <c r="H37" s="2232" t="s">
        <v>8</v>
      </c>
      <c r="I37" s="2232"/>
      <c r="J37" s="2232"/>
      <c r="K37" s="2233"/>
      <c r="L37" s="2234" t="s">
        <v>9</v>
      </c>
      <c r="M37" s="2230" t="s">
        <v>10</v>
      </c>
      <c r="N37" s="2236" t="s">
        <v>11</v>
      </c>
      <c r="O37" s="2228"/>
      <c r="P37" s="2229"/>
      <c r="Q37" s="2230" t="s">
        <v>12</v>
      </c>
      <c r="R37" s="2230" t="s">
        <v>13</v>
      </c>
      <c r="S37" s="203"/>
      <c r="T37" s="203"/>
      <c r="U37" s="203"/>
    </row>
    <row r="38" spans="1:21" s="154" customFormat="1" ht="45" customHeight="1">
      <c r="A38" s="2242"/>
      <c r="B38" s="2242"/>
      <c r="C38" s="2242"/>
      <c r="D38" s="1564" t="s">
        <v>2770</v>
      </c>
      <c r="E38" s="1608" t="s">
        <v>14</v>
      </c>
      <c r="F38" s="1608" t="s">
        <v>15</v>
      </c>
      <c r="G38" s="2231"/>
      <c r="H38" s="1608" t="s">
        <v>17</v>
      </c>
      <c r="I38" s="1608" t="s">
        <v>577</v>
      </c>
      <c r="J38" s="1608" t="s">
        <v>18</v>
      </c>
      <c r="K38" s="1608" t="s">
        <v>19</v>
      </c>
      <c r="L38" s="2235"/>
      <c r="M38" s="2231"/>
      <c r="N38" s="1608" t="s">
        <v>20</v>
      </c>
      <c r="O38" s="1608" t="s">
        <v>2274</v>
      </c>
      <c r="P38" s="1608" t="s">
        <v>2769</v>
      </c>
      <c r="Q38" s="2231"/>
      <c r="R38" s="2237"/>
      <c r="S38" s="203"/>
      <c r="T38" s="203"/>
      <c r="U38" s="203"/>
    </row>
    <row r="39" spans="1:21" s="1674" customFormat="1" ht="18" customHeight="1">
      <c r="A39" s="1692">
        <v>1</v>
      </c>
      <c r="B39" s="1572" t="s">
        <v>2220</v>
      </c>
      <c r="C39" s="1573" t="s">
        <v>2221</v>
      </c>
      <c r="D39" s="1618">
        <v>19</v>
      </c>
      <c r="E39" s="1647">
        <v>2054041.5</v>
      </c>
      <c r="F39" s="1647">
        <v>0</v>
      </c>
      <c r="G39" s="1647">
        <f>SUM(E39:F39)</f>
        <v>2054041.5</v>
      </c>
      <c r="H39" s="1647">
        <v>10000</v>
      </c>
      <c r="I39" s="1647">
        <v>15000</v>
      </c>
      <c r="J39" s="1661">
        <v>0</v>
      </c>
      <c r="K39" s="1661">
        <v>0</v>
      </c>
      <c r="L39" s="1661">
        <f>SUM(D39*H39)+(D39*I39)+J39+K39</f>
        <v>475000</v>
      </c>
      <c r="M39" s="1637">
        <f>G39+L39</f>
        <v>2529041.5</v>
      </c>
      <c r="N39" s="1637">
        <f>G39*2%</f>
        <v>41080.83</v>
      </c>
      <c r="O39" s="1637">
        <f>G39*1%</f>
        <v>20540.415000000001</v>
      </c>
      <c r="P39" s="1637">
        <f>G39*1%</f>
        <v>20540.415000000001</v>
      </c>
      <c r="Q39" s="1636">
        <f>M39-N39-O39-P39</f>
        <v>2446879.84</v>
      </c>
      <c r="R39" s="1574">
        <v>728801000571503</v>
      </c>
      <c r="S39" s="1654"/>
      <c r="T39" s="1654"/>
      <c r="U39" s="1654"/>
    </row>
    <row r="40" spans="1:21" s="1674" customFormat="1" ht="18" customHeight="1">
      <c r="A40" s="1692">
        <v>2</v>
      </c>
      <c r="B40" s="1572" t="s">
        <v>2222</v>
      </c>
      <c r="C40" s="1573" t="s">
        <v>2221</v>
      </c>
      <c r="D40" s="1618">
        <v>19</v>
      </c>
      <c r="E40" s="1647">
        <v>2054041.5</v>
      </c>
      <c r="F40" s="1647">
        <v>0</v>
      </c>
      <c r="G40" s="1647">
        <f>SUM(E40:F40)</f>
        <v>2054041.5</v>
      </c>
      <c r="H40" s="1647">
        <v>10000</v>
      </c>
      <c r="I40" s="1647">
        <v>15000</v>
      </c>
      <c r="J40" s="1661">
        <v>0</v>
      </c>
      <c r="K40" s="1661">
        <v>0</v>
      </c>
      <c r="L40" s="1661">
        <f>SUM(D40*H40)+(D40*I40)+J40+K40</f>
        <v>475000</v>
      </c>
      <c r="M40" s="1637">
        <f>G40+L40</f>
        <v>2529041.5</v>
      </c>
      <c r="N40" s="1637">
        <f>G40*2%</f>
        <v>41080.83</v>
      </c>
      <c r="O40" s="1637">
        <f>G40*1%</f>
        <v>20540.415000000001</v>
      </c>
      <c r="P40" s="1637">
        <f>G40*1%</f>
        <v>20540.415000000001</v>
      </c>
      <c r="Q40" s="1636">
        <f>M40-N40-O40-P40</f>
        <v>2446879.84</v>
      </c>
      <c r="R40" s="1574">
        <v>334501031661539</v>
      </c>
      <c r="S40" s="1651"/>
      <c r="T40" s="1654"/>
      <c r="U40" s="1654"/>
    </row>
    <row r="41" spans="1:21" s="1674" customFormat="1" ht="18" customHeight="1">
      <c r="A41" s="1692">
        <v>3</v>
      </c>
      <c r="B41" s="1572" t="s">
        <v>181</v>
      </c>
      <c r="C41" s="1573" t="s">
        <v>2223</v>
      </c>
      <c r="D41" s="1618">
        <v>24</v>
      </c>
      <c r="E41" s="1647">
        <v>2054041.5</v>
      </c>
      <c r="F41" s="1647">
        <v>0</v>
      </c>
      <c r="G41" s="1647">
        <f>SUM(E41:F41)</f>
        <v>2054041.5</v>
      </c>
      <c r="H41" s="1647">
        <v>20000</v>
      </c>
      <c r="I41" s="1647">
        <v>15000</v>
      </c>
      <c r="J41" s="1661">
        <v>200000</v>
      </c>
      <c r="K41" s="1661">
        <v>100000</v>
      </c>
      <c r="L41" s="1661">
        <f>SUM(D41*H41)+(D41*I41)+J41+K41</f>
        <v>1140000</v>
      </c>
      <c r="M41" s="1637">
        <f>G41+L41</f>
        <v>3194041.5</v>
      </c>
      <c r="N41" s="1637">
        <f>G41*2%</f>
        <v>41080.83</v>
      </c>
      <c r="O41" s="1637">
        <f>G41*1%</f>
        <v>20540.415000000001</v>
      </c>
      <c r="P41" s="1637">
        <f>G41*1%</f>
        <v>20540.415000000001</v>
      </c>
      <c r="Q41" s="1636">
        <f>M41-N41-O41-P41</f>
        <v>3111879.84</v>
      </c>
      <c r="R41" s="1574">
        <v>728801004483532</v>
      </c>
      <c r="S41" s="1654"/>
      <c r="T41" s="1654"/>
      <c r="U41" s="1654"/>
    </row>
    <row r="42" spans="1:21" s="1674" customFormat="1" ht="18" customHeight="1">
      <c r="A42" s="1692">
        <v>4</v>
      </c>
      <c r="B42" s="1572" t="s">
        <v>811</v>
      </c>
      <c r="C42" s="1573" t="s">
        <v>2221</v>
      </c>
      <c r="D42" s="1618">
        <v>18</v>
      </c>
      <c r="E42" s="1647">
        <v>2054041.5</v>
      </c>
      <c r="F42" s="1647">
        <v>0</v>
      </c>
      <c r="G42" s="1647">
        <f>SUM(E42:F42)</f>
        <v>2054041.5</v>
      </c>
      <c r="H42" s="1647">
        <v>10000</v>
      </c>
      <c r="I42" s="1647">
        <v>15000</v>
      </c>
      <c r="J42" s="1661">
        <v>0</v>
      </c>
      <c r="K42" s="1661">
        <v>0</v>
      </c>
      <c r="L42" s="1661">
        <f>SUM(D42*H42)+(D42*I42)+J42+K42</f>
        <v>450000</v>
      </c>
      <c r="M42" s="1637">
        <f>G42+L42</f>
        <v>2504041.5</v>
      </c>
      <c r="N42" s="1637">
        <f>G42*2%</f>
        <v>41080.83</v>
      </c>
      <c r="O42" s="1637">
        <f>G42*1%</f>
        <v>20540.415000000001</v>
      </c>
      <c r="P42" s="1637">
        <f>G42*1%</f>
        <v>20540.415000000001</v>
      </c>
      <c r="Q42" s="1636">
        <f>M42-N42-O42-P42</f>
        <v>2421879.84</v>
      </c>
      <c r="R42" s="1574">
        <v>728801004493537</v>
      </c>
      <c r="S42" s="1654"/>
      <c r="T42" s="1654"/>
      <c r="U42" s="1654"/>
    </row>
    <row r="43" spans="1:21" ht="18" customHeight="1">
      <c r="A43" s="2238" t="s">
        <v>2224</v>
      </c>
      <c r="B43" s="2239"/>
      <c r="C43" s="2239"/>
      <c r="D43" s="2240"/>
      <c r="E43" s="772">
        <f>SUM(E39:E42)</f>
        <v>8216166</v>
      </c>
      <c r="F43" s="772">
        <f t="shared" ref="F43:Q43" si="9">SUM(F39:F42)</f>
        <v>0</v>
      </c>
      <c r="G43" s="772">
        <f t="shared" si="9"/>
        <v>8216166</v>
      </c>
      <c r="H43" s="772">
        <f t="shared" si="9"/>
        <v>50000</v>
      </c>
      <c r="I43" s="772">
        <f t="shared" si="9"/>
        <v>60000</v>
      </c>
      <c r="J43" s="772">
        <f t="shared" si="9"/>
        <v>200000</v>
      </c>
      <c r="K43" s="772">
        <f t="shared" si="9"/>
        <v>100000</v>
      </c>
      <c r="L43" s="772">
        <f t="shared" si="9"/>
        <v>2540000</v>
      </c>
      <c r="M43" s="772">
        <f t="shared" si="9"/>
        <v>10756166</v>
      </c>
      <c r="N43" s="772">
        <f t="shared" si="9"/>
        <v>164323.32</v>
      </c>
      <c r="O43" s="772">
        <f t="shared" si="9"/>
        <v>82161.66</v>
      </c>
      <c r="P43" s="772">
        <f t="shared" si="9"/>
        <v>82161.66</v>
      </c>
      <c r="Q43" s="772">
        <f t="shared" si="9"/>
        <v>10427519.359999999</v>
      </c>
      <c r="R43" s="1909"/>
    </row>
    <row r="44" spans="1:21" ht="18" customHeight="1">
      <c r="B44" s="1261"/>
      <c r="C44" s="1261"/>
      <c r="D44" s="1261"/>
      <c r="E44" s="1261"/>
      <c r="F44" s="1261"/>
      <c r="G44" s="1261"/>
      <c r="H44" s="1261"/>
      <c r="I44" s="1261"/>
      <c r="J44" s="1261"/>
      <c r="K44" s="1261"/>
      <c r="L44" s="1261"/>
      <c r="M44" s="1261"/>
      <c r="N44" s="1261"/>
      <c r="O44" s="1261"/>
      <c r="P44" s="1261"/>
    </row>
    <row r="45" spans="1:21" ht="18" customHeight="1">
      <c r="A45" s="326"/>
    </row>
    <row r="46" spans="1:21" ht="18" customHeight="1">
      <c r="A46" s="326"/>
    </row>
    <row r="47" spans="1:21" ht="18" customHeight="1">
      <c r="A47" s="326"/>
    </row>
    <row r="48" spans="1:21" ht="18" customHeight="1">
      <c r="A48" s="326"/>
    </row>
    <row r="49" spans="1:21" ht="18" customHeight="1">
      <c r="A49" s="326"/>
    </row>
    <row r="50" spans="1:21" ht="18" customHeight="1">
      <c r="A50" s="326"/>
    </row>
    <row r="51" spans="1:21" ht="18" customHeight="1">
      <c r="A51" s="326"/>
    </row>
    <row r="52" spans="1:21" ht="18" customHeight="1">
      <c r="A52" s="326" t="s">
        <v>2225</v>
      </c>
      <c r="R52" s="1910"/>
    </row>
    <row r="53" spans="1:21" s="154" customFormat="1" ht="18" customHeight="1">
      <c r="A53" s="2241" t="s">
        <v>3</v>
      </c>
      <c r="B53" s="2241" t="s">
        <v>4</v>
      </c>
      <c r="C53" s="2241" t="s">
        <v>5</v>
      </c>
      <c r="D53" s="1563"/>
      <c r="E53" s="2236" t="s">
        <v>7</v>
      </c>
      <c r="F53" s="2229"/>
      <c r="G53" s="2230" t="s">
        <v>509</v>
      </c>
      <c r="H53" s="2232" t="s">
        <v>8</v>
      </c>
      <c r="I53" s="2232"/>
      <c r="J53" s="2232"/>
      <c r="K53" s="2233"/>
      <c r="L53" s="2234" t="s">
        <v>9</v>
      </c>
      <c r="M53" s="2230" t="s">
        <v>10</v>
      </c>
      <c r="N53" s="2236" t="s">
        <v>11</v>
      </c>
      <c r="O53" s="2228"/>
      <c r="P53" s="2229"/>
      <c r="Q53" s="2230" t="s">
        <v>12</v>
      </c>
      <c r="R53" s="2230" t="s">
        <v>13</v>
      </c>
      <c r="S53" s="203"/>
      <c r="T53" s="203"/>
      <c r="U53" s="203"/>
    </row>
    <row r="54" spans="1:21" s="154" customFormat="1" ht="60">
      <c r="A54" s="2242"/>
      <c r="B54" s="2242"/>
      <c r="C54" s="2242"/>
      <c r="D54" s="1564" t="s">
        <v>2770</v>
      </c>
      <c r="E54" s="1608" t="s">
        <v>14</v>
      </c>
      <c r="F54" s="1608" t="s">
        <v>15</v>
      </c>
      <c r="G54" s="2231"/>
      <c r="H54" s="1608" t="s">
        <v>17</v>
      </c>
      <c r="I54" s="1608" t="s">
        <v>577</v>
      </c>
      <c r="J54" s="1608" t="s">
        <v>18</v>
      </c>
      <c r="K54" s="1608" t="s">
        <v>19</v>
      </c>
      <c r="L54" s="2235"/>
      <c r="M54" s="2231"/>
      <c r="N54" s="1608" t="s">
        <v>20</v>
      </c>
      <c r="O54" s="1608" t="s">
        <v>2274</v>
      </c>
      <c r="P54" s="1608" t="s">
        <v>2769</v>
      </c>
      <c r="Q54" s="2231"/>
      <c r="R54" s="2237"/>
      <c r="S54" s="203"/>
      <c r="T54" s="203"/>
      <c r="U54" s="203"/>
    </row>
    <row r="55" spans="1:21" s="1674" customFormat="1" ht="18" customHeight="1">
      <c r="A55" s="1692">
        <v>1</v>
      </c>
      <c r="B55" s="1662" t="s">
        <v>2226</v>
      </c>
      <c r="C55" s="1639" t="s">
        <v>2205</v>
      </c>
      <c r="D55" s="1639">
        <v>21</v>
      </c>
      <c r="E55" s="1647">
        <v>2294000</v>
      </c>
      <c r="F55" s="1647">
        <v>0</v>
      </c>
      <c r="G55" s="1647">
        <f t="shared" ref="G55:G60" si="10">SUM(E55:F55)</f>
        <v>2294000</v>
      </c>
      <c r="H55" s="1647">
        <v>10000</v>
      </c>
      <c r="I55" s="1647">
        <v>15000</v>
      </c>
      <c r="J55" s="1661">
        <v>525000</v>
      </c>
      <c r="K55" s="1661">
        <v>0</v>
      </c>
      <c r="L55" s="1661">
        <f t="shared" ref="L55:L60" si="11">SUM(D55*H55)+(D55*I55)+J55+K55</f>
        <v>1050000</v>
      </c>
      <c r="M55" s="1637">
        <f t="shared" ref="M55:M60" si="12">G55+L55</f>
        <v>3344000</v>
      </c>
      <c r="N55" s="1637">
        <f t="shared" ref="N55:N60" si="13">G55*2%</f>
        <v>45880</v>
      </c>
      <c r="O55" s="1637">
        <f t="shared" ref="O55:O60" si="14">G55*1%</f>
        <v>22940</v>
      </c>
      <c r="P55" s="1637">
        <f t="shared" ref="P55:P60" si="15">G55*1%</f>
        <v>22940</v>
      </c>
      <c r="Q55" s="1636">
        <f t="shared" ref="Q55:Q60" si="16">M55-N55-O55-P55</f>
        <v>3252240</v>
      </c>
      <c r="R55" s="1824" t="s">
        <v>2227</v>
      </c>
      <c r="S55" s="2218" t="s">
        <v>4400</v>
      </c>
      <c r="T55" s="1654"/>
      <c r="U55" s="1654"/>
    </row>
    <row r="56" spans="1:21" s="1674" customFormat="1" ht="18" customHeight="1">
      <c r="A56" s="1692">
        <v>2</v>
      </c>
      <c r="B56" s="1662" t="s">
        <v>2228</v>
      </c>
      <c r="C56" s="1639" t="s">
        <v>2205</v>
      </c>
      <c r="D56" s="1639">
        <v>23</v>
      </c>
      <c r="E56" s="1647">
        <v>2294000</v>
      </c>
      <c r="F56" s="1647">
        <v>0</v>
      </c>
      <c r="G56" s="1647">
        <f t="shared" si="10"/>
        <v>2294000</v>
      </c>
      <c r="H56" s="1647">
        <v>10000</v>
      </c>
      <c r="I56" s="1647">
        <v>15000</v>
      </c>
      <c r="J56" s="1661">
        <v>575000</v>
      </c>
      <c r="K56" s="1661">
        <v>0</v>
      </c>
      <c r="L56" s="1661">
        <f t="shared" si="11"/>
        <v>1150000</v>
      </c>
      <c r="M56" s="1637">
        <f t="shared" si="12"/>
        <v>3444000</v>
      </c>
      <c r="N56" s="1637">
        <f t="shared" si="13"/>
        <v>45880</v>
      </c>
      <c r="O56" s="1637">
        <f t="shared" si="14"/>
        <v>22940</v>
      </c>
      <c r="P56" s="1637">
        <f t="shared" si="15"/>
        <v>22940</v>
      </c>
      <c r="Q56" s="1636">
        <f t="shared" si="16"/>
        <v>3352240</v>
      </c>
      <c r="R56" s="1824" t="s">
        <v>2229</v>
      </c>
      <c r="S56" s="2218"/>
      <c r="T56" s="1654"/>
      <c r="U56" s="1654"/>
    </row>
    <row r="57" spans="1:21" s="1674" customFormat="1" ht="18" customHeight="1">
      <c r="A57" s="1692">
        <v>3</v>
      </c>
      <c r="B57" s="1662" t="s">
        <v>2230</v>
      </c>
      <c r="C57" s="1639" t="s">
        <v>2205</v>
      </c>
      <c r="D57" s="1639">
        <v>23</v>
      </c>
      <c r="E57" s="1647">
        <v>2294000</v>
      </c>
      <c r="F57" s="1647">
        <v>0</v>
      </c>
      <c r="G57" s="1647">
        <f t="shared" si="10"/>
        <v>2294000</v>
      </c>
      <c r="H57" s="1647">
        <v>10000</v>
      </c>
      <c r="I57" s="1647">
        <v>15000</v>
      </c>
      <c r="J57" s="1661">
        <v>575000</v>
      </c>
      <c r="K57" s="1661">
        <v>0</v>
      </c>
      <c r="L57" s="1661">
        <f t="shared" si="11"/>
        <v>1150000</v>
      </c>
      <c r="M57" s="1637">
        <f t="shared" si="12"/>
        <v>3444000</v>
      </c>
      <c r="N57" s="1637">
        <f t="shared" si="13"/>
        <v>45880</v>
      </c>
      <c r="O57" s="1637">
        <f t="shared" si="14"/>
        <v>22940</v>
      </c>
      <c r="P57" s="1637">
        <f t="shared" si="15"/>
        <v>22940</v>
      </c>
      <c r="Q57" s="1636">
        <f t="shared" si="16"/>
        <v>3352240</v>
      </c>
      <c r="R57" s="1824" t="s">
        <v>2231</v>
      </c>
      <c r="S57" s="2218"/>
      <c r="T57" s="1654"/>
      <c r="U57" s="1654"/>
    </row>
    <row r="58" spans="1:21" s="1674" customFormat="1" ht="18" customHeight="1">
      <c r="A58" s="1692">
        <v>4</v>
      </c>
      <c r="B58" s="1662" t="s">
        <v>4204</v>
      </c>
      <c r="C58" s="1639" t="s">
        <v>2205</v>
      </c>
      <c r="D58" s="1715">
        <v>25</v>
      </c>
      <c r="E58" s="1647">
        <v>2294000</v>
      </c>
      <c r="F58" s="1647">
        <v>0</v>
      </c>
      <c r="G58" s="1647">
        <f>SUM(E58:F58)</f>
        <v>2294000</v>
      </c>
      <c r="H58" s="1647">
        <v>10000</v>
      </c>
      <c r="I58" s="1647">
        <v>15000</v>
      </c>
      <c r="J58" s="1661">
        <v>625000</v>
      </c>
      <c r="K58" s="1661">
        <v>0</v>
      </c>
      <c r="L58" s="1661">
        <f t="shared" si="11"/>
        <v>1250000</v>
      </c>
      <c r="M58" s="1637">
        <f t="shared" si="12"/>
        <v>3544000</v>
      </c>
      <c r="N58" s="1637">
        <f t="shared" si="13"/>
        <v>45880</v>
      </c>
      <c r="O58" s="1637">
        <f t="shared" si="14"/>
        <v>22940</v>
      </c>
      <c r="P58" s="1637">
        <f t="shared" si="15"/>
        <v>22940</v>
      </c>
      <c r="Q58" s="1636">
        <f t="shared" si="16"/>
        <v>3452240</v>
      </c>
      <c r="R58" s="1153" t="s">
        <v>4266</v>
      </c>
      <c r="S58" s="2218"/>
      <c r="T58" s="1654"/>
      <c r="U58" s="1654"/>
    </row>
    <row r="59" spans="1:21" s="1674" customFormat="1" ht="18" customHeight="1">
      <c r="A59" s="1692">
        <v>5</v>
      </c>
      <c r="B59" s="1662" t="s">
        <v>4205</v>
      </c>
      <c r="C59" s="1639" t="s">
        <v>2205</v>
      </c>
      <c r="D59" s="1715">
        <v>24</v>
      </c>
      <c r="E59" s="1647">
        <v>2294000</v>
      </c>
      <c r="F59" s="1647">
        <v>0</v>
      </c>
      <c r="G59" s="1647">
        <f t="shared" si="10"/>
        <v>2294000</v>
      </c>
      <c r="H59" s="1647">
        <v>10000</v>
      </c>
      <c r="I59" s="1647">
        <v>15000</v>
      </c>
      <c r="J59" s="1661">
        <v>600000</v>
      </c>
      <c r="K59" s="1661">
        <v>0</v>
      </c>
      <c r="L59" s="1661">
        <f t="shared" si="11"/>
        <v>1200000</v>
      </c>
      <c r="M59" s="1637">
        <f t="shared" si="12"/>
        <v>3494000</v>
      </c>
      <c r="N59" s="1637">
        <f t="shared" si="13"/>
        <v>45880</v>
      </c>
      <c r="O59" s="1637">
        <f t="shared" si="14"/>
        <v>22940</v>
      </c>
      <c r="P59" s="1637">
        <f t="shared" si="15"/>
        <v>22940</v>
      </c>
      <c r="Q59" s="1636">
        <f t="shared" si="16"/>
        <v>3402240</v>
      </c>
      <c r="R59" s="1153" t="s">
        <v>4267</v>
      </c>
      <c r="S59" s="2218"/>
      <c r="T59" s="1654"/>
      <c r="U59" s="1654"/>
    </row>
    <row r="60" spans="1:21" s="1674" customFormat="1" ht="18" customHeight="1">
      <c r="A60" s="1692">
        <v>6</v>
      </c>
      <c r="B60" s="1662" t="s">
        <v>4206</v>
      </c>
      <c r="C60" s="1639" t="s">
        <v>2205</v>
      </c>
      <c r="D60" s="1715">
        <v>24</v>
      </c>
      <c r="E60" s="1647">
        <v>2294000</v>
      </c>
      <c r="F60" s="1647">
        <v>0</v>
      </c>
      <c r="G60" s="1647">
        <f t="shared" si="10"/>
        <v>2294000</v>
      </c>
      <c r="H60" s="1647">
        <v>10000</v>
      </c>
      <c r="I60" s="1647">
        <v>15000</v>
      </c>
      <c r="J60" s="1661">
        <v>600000</v>
      </c>
      <c r="K60" s="1661">
        <v>0</v>
      </c>
      <c r="L60" s="1661">
        <f t="shared" si="11"/>
        <v>1200000</v>
      </c>
      <c r="M60" s="1637">
        <f t="shared" si="12"/>
        <v>3494000</v>
      </c>
      <c r="N60" s="1637">
        <f t="shared" si="13"/>
        <v>45880</v>
      </c>
      <c r="O60" s="1637">
        <f t="shared" si="14"/>
        <v>22940</v>
      </c>
      <c r="P60" s="1637">
        <f t="shared" si="15"/>
        <v>22940</v>
      </c>
      <c r="Q60" s="1636">
        <f t="shared" si="16"/>
        <v>3402240</v>
      </c>
      <c r="R60" s="1153" t="s">
        <v>4268</v>
      </c>
      <c r="S60" s="2218"/>
      <c r="T60" s="1654"/>
      <c r="U60" s="1654"/>
    </row>
    <row r="61" spans="1:21" ht="18" customHeight="1">
      <c r="A61" s="2238" t="s">
        <v>2232</v>
      </c>
      <c r="B61" s="2239"/>
      <c r="C61" s="2240"/>
      <c r="D61" s="1258"/>
      <c r="E61" s="772">
        <f>SUM(E55:E60)</f>
        <v>13764000</v>
      </c>
      <c r="F61" s="772">
        <f t="shared" ref="F61:Q61" si="17">SUM(F55:F60)</f>
        <v>0</v>
      </c>
      <c r="G61" s="772">
        <f t="shared" si="17"/>
        <v>13764000</v>
      </c>
      <c r="H61" s="772">
        <f t="shared" si="17"/>
        <v>60000</v>
      </c>
      <c r="I61" s="772">
        <f t="shared" si="17"/>
        <v>90000</v>
      </c>
      <c r="J61" s="772">
        <f t="shared" si="17"/>
        <v>3500000</v>
      </c>
      <c r="K61" s="772">
        <f t="shared" si="17"/>
        <v>0</v>
      </c>
      <c r="L61" s="772">
        <f t="shared" si="17"/>
        <v>7000000</v>
      </c>
      <c r="M61" s="772">
        <f t="shared" si="17"/>
        <v>20764000</v>
      </c>
      <c r="N61" s="772">
        <f t="shared" si="17"/>
        <v>275280</v>
      </c>
      <c r="O61" s="772">
        <f t="shared" si="17"/>
        <v>137640</v>
      </c>
      <c r="P61" s="772">
        <f t="shared" si="17"/>
        <v>137640</v>
      </c>
      <c r="Q61" s="772">
        <f t="shared" si="17"/>
        <v>20213440</v>
      </c>
      <c r="R61" s="1909"/>
      <c r="S61" s="2218"/>
    </row>
    <row r="62" spans="1:21" ht="18" customHeight="1">
      <c r="B62" s="1261"/>
      <c r="C62" s="1261"/>
      <c r="D62" s="1261"/>
      <c r="E62" s="1261"/>
      <c r="F62" s="1261"/>
      <c r="G62" s="1261"/>
      <c r="H62" s="1261"/>
      <c r="I62" s="1261"/>
      <c r="J62" s="1261"/>
      <c r="K62" s="1261"/>
      <c r="L62" s="1261"/>
      <c r="M62" s="1261"/>
      <c r="N62" s="1261"/>
      <c r="O62" s="1261"/>
      <c r="P62" s="1261"/>
      <c r="S62" s="2218"/>
    </row>
    <row r="63" spans="1:21" ht="18" customHeight="1">
      <c r="C63" s="803"/>
      <c r="D63" s="148"/>
      <c r="E63" s="803"/>
      <c r="F63" s="803"/>
      <c r="G63" s="803"/>
      <c r="H63" s="803"/>
      <c r="I63" s="803" t="s">
        <v>2627</v>
      </c>
      <c r="J63" s="148"/>
      <c r="K63" s="803"/>
      <c r="Q63" s="354" t="s">
        <v>2627</v>
      </c>
      <c r="S63" s="2218"/>
    </row>
    <row r="64" spans="1:21" ht="18" customHeight="1">
      <c r="A64" s="326" t="s">
        <v>2233</v>
      </c>
      <c r="B64" s="1261"/>
      <c r="C64" s="1261"/>
      <c r="D64" s="148"/>
      <c r="E64" s="1261"/>
      <c r="F64" s="1261"/>
      <c r="G64" s="1261"/>
      <c r="H64" s="1261"/>
      <c r="I64" s="1261"/>
      <c r="J64" s="148"/>
      <c r="K64" s="1261"/>
      <c r="L64" s="1261"/>
      <c r="M64" s="1261"/>
      <c r="N64" s="1261"/>
      <c r="O64" s="1261"/>
      <c r="P64" s="1261"/>
    </row>
    <row r="65" spans="1:21" s="154" customFormat="1" ht="21" customHeight="1">
      <c r="A65" s="2241" t="s">
        <v>3</v>
      </c>
      <c r="B65" s="2241" t="s">
        <v>4</v>
      </c>
      <c r="C65" s="2241" t="s">
        <v>5</v>
      </c>
      <c r="D65" s="1563"/>
      <c r="E65" s="2236" t="s">
        <v>7</v>
      </c>
      <c r="F65" s="2229"/>
      <c r="G65" s="2230" t="s">
        <v>509</v>
      </c>
      <c r="H65" s="2232" t="s">
        <v>8</v>
      </c>
      <c r="I65" s="2232"/>
      <c r="J65" s="2232"/>
      <c r="K65" s="2233"/>
      <c r="L65" s="2234" t="s">
        <v>9</v>
      </c>
      <c r="M65" s="2230" t="s">
        <v>10</v>
      </c>
      <c r="N65" s="2236" t="s">
        <v>11</v>
      </c>
      <c r="O65" s="2228"/>
      <c r="P65" s="2229"/>
      <c r="Q65" s="2230" t="s">
        <v>12</v>
      </c>
      <c r="R65" s="2230" t="s">
        <v>13</v>
      </c>
      <c r="S65" s="203"/>
      <c r="T65" s="203"/>
      <c r="U65" s="203"/>
    </row>
    <row r="66" spans="1:21" s="154" customFormat="1" ht="60">
      <c r="A66" s="2247"/>
      <c r="B66" s="2247"/>
      <c r="C66" s="2247"/>
      <c r="D66" s="1564" t="s">
        <v>2770</v>
      </c>
      <c r="E66" s="1608" t="s">
        <v>14</v>
      </c>
      <c r="F66" s="1608" t="s">
        <v>15</v>
      </c>
      <c r="G66" s="2231"/>
      <c r="H66" s="1608" t="s">
        <v>17</v>
      </c>
      <c r="I66" s="1608" t="s">
        <v>577</v>
      </c>
      <c r="J66" s="1608" t="s">
        <v>18</v>
      </c>
      <c r="K66" s="1608" t="s">
        <v>19</v>
      </c>
      <c r="L66" s="2235"/>
      <c r="M66" s="2231"/>
      <c r="N66" s="1608" t="s">
        <v>20</v>
      </c>
      <c r="O66" s="1608" t="s">
        <v>2274</v>
      </c>
      <c r="P66" s="1608" t="s">
        <v>2769</v>
      </c>
      <c r="Q66" s="2231"/>
      <c r="R66" s="2237"/>
      <c r="S66" s="203"/>
      <c r="T66" s="203"/>
      <c r="U66" s="203"/>
    </row>
    <row r="67" spans="1:21" s="1674" customFormat="1" ht="18" customHeight="1">
      <c r="A67" s="1692">
        <v>1</v>
      </c>
      <c r="B67" s="1572" t="s">
        <v>4207</v>
      </c>
      <c r="C67" s="1715" t="s">
        <v>2234</v>
      </c>
      <c r="D67" s="1673">
        <v>25</v>
      </c>
      <c r="E67" s="1647">
        <v>2425956.5500000003</v>
      </c>
      <c r="F67" s="1647">
        <v>200000</v>
      </c>
      <c r="G67" s="1003">
        <f t="shared" ref="G67:G72" si="18">SUM(E67:F67)</f>
        <v>2625956.5500000003</v>
      </c>
      <c r="H67" s="1647">
        <v>18700</v>
      </c>
      <c r="I67" s="1575">
        <v>20000</v>
      </c>
      <c r="J67" s="2005">
        <v>1400000</v>
      </c>
      <c r="K67" s="1576">
        <v>0</v>
      </c>
      <c r="L67" s="1661">
        <f t="shared" ref="L67:L72" si="19">SUM(D67*H67)+(D67*I67)+J67+K67</f>
        <v>2367500</v>
      </c>
      <c r="M67" s="1637">
        <f t="shared" ref="M67:M72" si="20">G67+L67</f>
        <v>4993456.5500000007</v>
      </c>
      <c r="N67" s="1637">
        <f t="shared" ref="N67:N72" si="21">G67*2%</f>
        <v>52519.131000000008</v>
      </c>
      <c r="O67" s="1637">
        <f t="shared" ref="O67:O72" si="22">G67*1%</f>
        <v>26259.565500000004</v>
      </c>
      <c r="P67" s="1637">
        <f t="shared" ref="P67:P72" si="23">G67*1%</f>
        <v>26259.565500000004</v>
      </c>
      <c r="Q67" s="1636">
        <f t="shared" ref="Q67:Q72" si="24">M67-N67-O67-P67</f>
        <v>4888418.2880000016</v>
      </c>
      <c r="R67" s="1911" t="s">
        <v>4208</v>
      </c>
      <c r="S67" s="2218" t="s">
        <v>4401</v>
      </c>
      <c r="T67" s="1654"/>
      <c r="U67" s="1654"/>
    </row>
    <row r="68" spans="1:21" s="1674" customFormat="1" ht="18" customHeight="1">
      <c r="A68" s="1692">
        <v>2</v>
      </c>
      <c r="B68" s="1572" t="s">
        <v>1857</v>
      </c>
      <c r="C68" s="1715" t="s">
        <v>2235</v>
      </c>
      <c r="D68" s="1673">
        <v>26</v>
      </c>
      <c r="E68" s="1647">
        <v>2425956.5500000003</v>
      </c>
      <c r="F68" s="1647">
        <v>200000</v>
      </c>
      <c r="G68" s="1003">
        <f t="shared" si="18"/>
        <v>2625956.5500000003</v>
      </c>
      <c r="H68" s="1647">
        <v>18700</v>
      </c>
      <c r="I68" s="1575">
        <v>20000</v>
      </c>
      <c r="J68" s="2005">
        <v>1456000</v>
      </c>
      <c r="K68" s="1576">
        <v>0</v>
      </c>
      <c r="L68" s="1661">
        <f t="shared" si="19"/>
        <v>2462200</v>
      </c>
      <c r="M68" s="1637">
        <f t="shared" si="20"/>
        <v>5088156.5500000007</v>
      </c>
      <c r="N68" s="1637">
        <f t="shared" si="21"/>
        <v>52519.131000000008</v>
      </c>
      <c r="O68" s="1637">
        <f t="shared" si="22"/>
        <v>26259.565500000004</v>
      </c>
      <c r="P68" s="1637">
        <f t="shared" si="23"/>
        <v>26259.565500000004</v>
      </c>
      <c r="Q68" s="1636">
        <f t="shared" si="24"/>
        <v>4983118.2880000016</v>
      </c>
      <c r="R68" s="1911" t="s">
        <v>4209</v>
      </c>
      <c r="S68" s="2218"/>
      <c r="T68" s="1654"/>
      <c r="U68" s="1654"/>
    </row>
    <row r="69" spans="1:21" s="1674" customFormat="1" ht="18" customHeight="1">
      <c r="A69" s="1692">
        <v>3</v>
      </c>
      <c r="B69" s="1572" t="s">
        <v>4210</v>
      </c>
      <c r="C69" s="1715" t="s">
        <v>2195</v>
      </c>
      <c r="D69" s="1673">
        <v>25</v>
      </c>
      <c r="E69" s="1647">
        <v>2425956.5500000003</v>
      </c>
      <c r="F69" s="1647">
        <v>200000</v>
      </c>
      <c r="G69" s="1003">
        <f t="shared" si="18"/>
        <v>2625956.5500000003</v>
      </c>
      <c r="H69" s="1647">
        <v>18700</v>
      </c>
      <c r="I69" s="1575">
        <v>20000</v>
      </c>
      <c r="J69" s="2005">
        <v>1400000</v>
      </c>
      <c r="K69" s="1576">
        <v>0</v>
      </c>
      <c r="L69" s="1661">
        <f t="shared" si="19"/>
        <v>2367500</v>
      </c>
      <c r="M69" s="1637">
        <f t="shared" si="20"/>
        <v>4993456.5500000007</v>
      </c>
      <c r="N69" s="1637">
        <f t="shared" si="21"/>
        <v>52519.131000000008</v>
      </c>
      <c r="O69" s="1637">
        <f t="shared" si="22"/>
        <v>26259.565500000004</v>
      </c>
      <c r="P69" s="1637">
        <f t="shared" si="23"/>
        <v>26259.565500000004</v>
      </c>
      <c r="Q69" s="1636">
        <f t="shared" si="24"/>
        <v>4888418.2880000016</v>
      </c>
      <c r="R69" s="1911" t="s">
        <v>4211</v>
      </c>
      <c r="S69" s="2218"/>
      <c r="T69" s="1654"/>
      <c r="U69" s="1654"/>
    </row>
    <row r="70" spans="1:21" s="1674" customFormat="1" ht="18" customHeight="1">
      <c r="A70" s="1692">
        <v>4</v>
      </c>
      <c r="B70" s="1572" t="s">
        <v>1897</v>
      </c>
      <c r="C70" s="1715" t="s">
        <v>2195</v>
      </c>
      <c r="D70" s="1673">
        <v>25</v>
      </c>
      <c r="E70" s="1647">
        <v>2425956.5500000003</v>
      </c>
      <c r="F70" s="1647">
        <v>200000</v>
      </c>
      <c r="G70" s="1003">
        <f t="shared" si="18"/>
        <v>2625956.5500000003</v>
      </c>
      <c r="H70" s="1647">
        <v>18700</v>
      </c>
      <c r="I70" s="1575">
        <v>20000</v>
      </c>
      <c r="J70" s="2005">
        <v>1400000</v>
      </c>
      <c r="K70" s="1576">
        <v>0</v>
      </c>
      <c r="L70" s="1661">
        <f t="shared" si="19"/>
        <v>2367500</v>
      </c>
      <c r="M70" s="1637">
        <f t="shared" si="20"/>
        <v>4993456.5500000007</v>
      </c>
      <c r="N70" s="1637">
        <f t="shared" si="21"/>
        <v>52519.131000000008</v>
      </c>
      <c r="O70" s="1637">
        <f t="shared" si="22"/>
        <v>26259.565500000004</v>
      </c>
      <c r="P70" s="1637">
        <f t="shared" si="23"/>
        <v>26259.565500000004</v>
      </c>
      <c r="Q70" s="1636">
        <f t="shared" si="24"/>
        <v>4888418.2880000016</v>
      </c>
      <c r="R70" s="1911" t="s">
        <v>4212</v>
      </c>
      <c r="S70" s="2218"/>
      <c r="T70" s="1654"/>
      <c r="U70" s="1654"/>
    </row>
    <row r="71" spans="1:21" s="1674" customFormat="1" ht="18" customHeight="1">
      <c r="A71" s="1692">
        <v>5</v>
      </c>
      <c r="B71" s="1572" t="s">
        <v>2236</v>
      </c>
      <c r="C71" s="1715" t="s">
        <v>2195</v>
      </c>
      <c r="D71" s="1673">
        <v>17</v>
      </c>
      <c r="E71" s="1647">
        <v>2425956.5500000003</v>
      </c>
      <c r="F71" s="1647">
        <v>200000</v>
      </c>
      <c r="G71" s="1003">
        <f t="shared" si="18"/>
        <v>2625956.5500000003</v>
      </c>
      <c r="H71" s="1647">
        <v>18700</v>
      </c>
      <c r="I71" s="1575">
        <v>20000</v>
      </c>
      <c r="J71" s="2005">
        <v>952000</v>
      </c>
      <c r="K71" s="1576">
        <v>0</v>
      </c>
      <c r="L71" s="1661">
        <f t="shared" si="19"/>
        <v>1609900</v>
      </c>
      <c r="M71" s="1637">
        <f t="shared" si="20"/>
        <v>4235856.5500000007</v>
      </c>
      <c r="N71" s="1637">
        <f t="shared" si="21"/>
        <v>52519.131000000008</v>
      </c>
      <c r="O71" s="1637">
        <f t="shared" si="22"/>
        <v>26259.565500000004</v>
      </c>
      <c r="P71" s="1637">
        <f t="shared" si="23"/>
        <v>26259.565500000004</v>
      </c>
      <c r="Q71" s="1636">
        <f t="shared" si="24"/>
        <v>4130818.2880000006</v>
      </c>
      <c r="R71" s="1911" t="s">
        <v>4213</v>
      </c>
      <c r="S71" s="2218"/>
      <c r="T71" s="1654"/>
      <c r="U71" s="1654"/>
    </row>
    <row r="72" spans="1:21" s="1674" customFormat="1" ht="18" customHeight="1">
      <c r="A72" s="1692">
        <v>6</v>
      </c>
      <c r="B72" s="1572" t="s">
        <v>2675</v>
      </c>
      <c r="C72" s="1639" t="s">
        <v>2195</v>
      </c>
      <c r="D72" s="1619">
        <v>25</v>
      </c>
      <c r="E72" s="1647">
        <v>2425956.5500000003</v>
      </c>
      <c r="F72" s="1647">
        <v>200000</v>
      </c>
      <c r="G72" s="1003">
        <f t="shared" si="18"/>
        <v>2625956.5500000003</v>
      </c>
      <c r="H72" s="1647">
        <v>18700</v>
      </c>
      <c r="I72" s="1575">
        <v>20000</v>
      </c>
      <c r="J72" s="2005">
        <v>1400000</v>
      </c>
      <c r="K72" s="1576">
        <v>0</v>
      </c>
      <c r="L72" s="1661">
        <f t="shared" si="19"/>
        <v>2367500</v>
      </c>
      <c r="M72" s="1637">
        <f t="shared" si="20"/>
        <v>4993456.5500000007</v>
      </c>
      <c r="N72" s="1637">
        <f t="shared" si="21"/>
        <v>52519.131000000008</v>
      </c>
      <c r="O72" s="1637">
        <f t="shared" si="22"/>
        <v>26259.565500000004</v>
      </c>
      <c r="P72" s="1637">
        <f t="shared" si="23"/>
        <v>26259.565500000004</v>
      </c>
      <c r="Q72" s="1636">
        <f t="shared" si="24"/>
        <v>4888418.2880000016</v>
      </c>
      <c r="R72" s="1911" t="s">
        <v>4214</v>
      </c>
      <c r="S72" s="2218"/>
      <c r="T72" s="1654"/>
      <c r="U72" s="1654"/>
    </row>
    <row r="73" spans="1:21" ht="18" customHeight="1">
      <c r="A73" s="2238" t="s">
        <v>2237</v>
      </c>
      <c r="B73" s="2239"/>
      <c r="C73" s="2240"/>
      <c r="D73" s="1258"/>
      <c r="E73" s="772">
        <f>SUM(E67:E72)</f>
        <v>14555739.300000003</v>
      </c>
      <c r="F73" s="772">
        <f t="shared" ref="F73:Q73" si="25">SUM(F67:F72)</f>
        <v>1200000</v>
      </c>
      <c r="G73" s="772">
        <f t="shared" si="25"/>
        <v>15755739.300000003</v>
      </c>
      <c r="H73" s="772">
        <f t="shared" si="25"/>
        <v>112200</v>
      </c>
      <c r="I73" s="772">
        <f t="shared" si="25"/>
        <v>120000</v>
      </c>
      <c r="J73" s="772">
        <f t="shared" si="25"/>
        <v>8008000</v>
      </c>
      <c r="K73" s="772">
        <f t="shared" si="25"/>
        <v>0</v>
      </c>
      <c r="L73" s="772">
        <f t="shared" si="25"/>
        <v>13542100</v>
      </c>
      <c r="M73" s="772">
        <f t="shared" si="25"/>
        <v>29297839.300000004</v>
      </c>
      <c r="N73" s="772">
        <f t="shared" si="25"/>
        <v>315114.78600000002</v>
      </c>
      <c r="O73" s="772">
        <f t="shared" si="25"/>
        <v>157557.39300000001</v>
      </c>
      <c r="P73" s="772">
        <f t="shared" si="25"/>
        <v>157557.39300000001</v>
      </c>
      <c r="Q73" s="772">
        <f t="shared" si="25"/>
        <v>28667609.728000008</v>
      </c>
      <c r="R73" s="1909"/>
      <c r="S73" s="2218"/>
    </row>
    <row r="74" spans="1:21" ht="18" customHeight="1">
      <c r="S74" s="2218"/>
    </row>
    <row r="75" spans="1:21" ht="18" customHeight="1">
      <c r="S75" s="2218"/>
    </row>
    <row r="76" spans="1:21" ht="18" customHeight="1">
      <c r="A76" s="326" t="s">
        <v>2238</v>
      </c>
    </row>
    <row r="77" spans="1:21" s="154" customFormat="1" ht="20.100000000000001" customHeight="1">
      <c r="A77" s="2241" t="s">
        <v>3</v>
      </c>
      <c r="B77" s="2241" t="s">
        <v>4</v>
      </c>
      <c r="C77" s="2241" t="s">
        <v>5</v>
      </c>
      <c r="D77" s="1563"/>
      <c r="E77" s="2236" t="s">
        <v>7</v>
      </c>
      <c r="F77" s="2229"/>
      <c r="G77" s="2230" t="s">
        <v>509</v>
      </c>
      <c r="H77" s="2232" t="s">
        <v>8</v>
      </c>
      <c r="I77" s="2232"/>
      <c r="J77" s="2232"/>
      <c r="K77" s="2233"/>
      <c r="L77" s="2234" t="s">
        <v>9</v>
      </c>
      <c r="M77" s="2230" t="s">
        <v>10</v>
      </c>
      <c r="N77" s="2236" t="s">
        <v>11</v>
      </c>
      <c r="O77" s="2228"/>
      <c r="P77" s="2229"/>
      <c r="Q77" s="2230" t="s">
        <v>12</v>
      </c>
      <c r="R77" s="2230" t="s">
        <v>13</v>
      </c>
      <c r="S77" s="203"/>
      <c r="T77" s="203"/>
      <c r="U77" s="203"/>
    </row>
    <row r="78" spans="1:21" s="154" customFormat="1" ht="45" customHeight="1">
      <c r="A78" s="2242"/>
      <c r="B78" s="2242"/>
      <c r="C78" s="2242"/>
      <c r="D78" s="1564" t="s">
        <v>2770</v>
      </c>
      <c r="E78" s="1608" t="s">
        <v>14</v>
      </c>
      <c r="F78" s="1608" t="s">
        <v>15</v>
      </c>
      <c r="G78" s="2231"/>
      <c r="H78" s="1608" t="s">
        <v>17</v>
      </c>
      <c r="I78" s="1608" t="s">
        <v>577</v>
      </c>
      <c r="J78" s="1608" t="s">
        <v>18</v>
      </c>
      <c r="K78" s="1608" t="s">
        <v>19</v>
      </c>
      <c r="L78" s="2235"/>
      <c r="M78" s="2231"/>
      <c r="N78" s="1608" t="s">
        <v>20</v>
      </c>
      <c r="O78" s="1608" t="s">
        <v>2274</v>
      </c>
      <c r="P78" s="1608" t="s">
        <v>2769</v>
      </c>
      <c r="Q78" s="2231"/>
      <c r="R78" s="2237"/>
      <c r="S78" s="203"/>
      <c r="T78" s="203"/>
      <c r="U78" s="203"/>
    </row>
    <row r="79" spans="1:21" ht="18" customHeight="1">
      <c r="A79" s="1640">
        <v>1</v>
      </c>
      <c r="B79" s="1571" t="s">
        <v>350</v>
      </c>
      <c r="C79" s="1413" t="s">
        <v>2205</v>
      </c>
      <c r="D79" s="2006">
        <v>22</v>
      </c>
      <c r="E79" s="797">
        <v>2082175</v>
      </c>
      <c r="F79" s="797">
        <v>200000</v>
      </c>
      <c r="G79" s="797">
        <f t="shared" ref="G79:G84" si="26">SUM(E79:F79)</f>
        <v>2282175</v>
      </c>
      <c r="H79" s="797">
        <v>20000</v>
      </c>
      <c r="I79" s="797">
        <f>26500</f>
        <v>26500</v>
      </c>
      <c r="J79" s="1029">
        <v>750000</v>
      </c>
      <c r="K79" s="1029">
        <v>0</v>
      </c>
      <c r="L79" s="1029">
        <f t="shared" ref="L79:L84" si="27">SUM(D79*H79)+(D79*I79)+J79+K79</f>
        <v>1773000</v>
      </c>
      <c r="M79" s="387">
        <f t="shared" ref="M79:M84" si="28">G79+L79</f>
        <v>4055175</v>
      </c>
      <c r="N79" s="387">
        <f t="shared" ref="N79:N84" si="29">G79*2%</f>
        <v>45643.5</v>
      </c>
      <c r="O79" s="387">
        <f t="shared" ref="O79:O84" si="30">G79*1%</f>
        <v>22821.75</v>
      </c>
      <c r="P79" s="387">
        <f t="shared" ref="P79:P84" si="31">G79*1%</f>
        <v>22821.75</v>
      </c>
      <c r="Q79" s="649">
        <f t="shared" ref="Q79:Q84" si="32">M79-N79-O79-P79</f>
        <v>3963888</v>
      </c>
      <c r="R79" s="1912" t="s">
        <v>4215</v>
      </c>
      <c r="S79" s="2218" t="s">
        <v>4402</v>
      </c>
    </row>
    <row r="80" spans="1:21" ht="18" customHeight="1">
      <c r="A80" s="1640">
        <v>2</v>
      </c>
      <c r="B80" s="1571" t="s">
        <v>302</v>
      </c>
      <c r="C80" s="1413" t="s">
        <v>2205</v>
      </c>
      <c r="D80" s="2006">
        <v>22</v>
      </c>
      <c r="E80" s="797">
        <v>2082175</v>
      </c>
      <c r="F80" s="797">
        <v>200000</v>
      </c>
      <c r="G80" s="797">
        <f t="shared" si="26"/>
        <v>2282175</v>
      </c>
      <c r="H80" s="797">
        <v>20000</v>
      </c>
      <c r="I80" s="797">
        <f>26500</f>
        <v>26500</v>
      </c>
      <c r="J80" s="1029">
        <v>750000</v>
      </c>
      <c r="K80" s="1029">
        <v>0</v>
      </c>
      <c r="L80" s="1029">
        <f t="shared" si="27"/>
        <v>1773000</v>
      </c>
      <c r="M80" s="387">
        <f t="shared" si="28"/>
        <v>4055175</v>
      </c>
      <c r="N80" s="387">
        <f t="shared" si="29"/>
        <v>45643.5</v>
      </c>
      <c r="O80" s="387">
        <f t="shared" si="30"/>
        <v>22821.75</v>
      </c>
      <c r="P80" s="387">
        <f t="shared" si="31"/>
        <v>22821.75</v>
      </c>
      <c r="Q80" s="649">
        <f t="shared" si="32"/>
        <v>3963888</v>
      </c>
      <c r="R80" s="1912" t="s">
        <v>4216</v>
      </c>
      <c r="S80" s="2218"/>
    </row>
    <row r="81" spans="1:19" ht="18" customHeight="1">
      <c r="A81" s="1640">
        <v>3</v>
      </c>
      <c r="B81" s="1571" t="s">
        <v>2239</v>
      </c>
      <c r="C81" s="1413" t="s">
        <v>2205</v>
      </c>
      <c r="D81" s="2006">
        <v>22</v>
      </c>
      <c r="E81" s="797">
        <v>2082175</v>
      </c>
      <c r="F81" s="797">
        <v>200000</v>
      </c>
      <c r="G81" s="797">
        <f t="shared" si="26"/>
        <v>2282175</v>
      </c>
      <c r="H81" s="797">
        <v>20000</v>
      </c>
      <c r="I81" s="797">
        <f>26500</f>
        <v>26500</v>
      </c>
      <c r="J81" s="1029">
        <v>750000</v>
      </c>
      <c r="K81" s="1029">
        <v>0</v>
      </c>
      <c r="L81" s="1029">
        <f t="shared" si="27"/>
        <v>1773000</v>
      </c>
      <c r="M81" s="387">
        <f t="shared" si="28"/>
        <v>4055175</v>
      </c>
      <c r="N81" s="387">
        <f t="shared" si="29"/>
        <v>45643.5</v>
      </c>
      <c r="O81" s="387">
        <f t="shared" si="30"/>
        <v>22821.75</v>
      </c>
      <c r="P81" s="387">
        <f t="shared" si="31"/>
        <v>22821.75</v>
      </c>
      <c r="Q81" s="649">
        <f t="shared" si="32"/>
        <v>3963888</v>
      </c>
      <c r="R81" s="1912" t="s">
        <v>4217</v>
      </c>
      <c r="S81" s="2218"/>
    </row>
    <row r="82" spans="1:19" ht="18" customHeight="1">
      <c r="A82" s="1640">
        <v>4</v>
      </c>
      <c r="B82" s="1577" t="s">
        <v>2240</v>
      </c>
      <c r="C82" s="1413" t="s">
        <v>2205</v>
      </c>
      <c r="D82" s="2006">
        <v>22</v>
      </c>
      <c r="E82" s="797">
        <v>2082175</v>
      </c>
      <c r="F82" s="797">
        <v>200000</v>
      </c>
      <c r="G82" s="797">
        <f t="shared" si="26"/>
        <v>2282175</v>
      </c>
      <c r="H82" s="797">
        <v>20000</v>
      </c>
      <c r="I82" s="797">
        <f>26500</f>
        <v>26500</v>
      </c>
      <c r="J82" s="1029">
        <v>750000</v>
      </c>
      <c r="K82" s="1029">
        <v>0</v>
      </c>
      <c r="L82" s="1029">
        <f t="shared" si="27"/>
        <v>1773000</v>
      </c>
      <c r="M82" s="387">
        <f t="shared" si="28"/>
        <v>4055175</v>
      </c>
      <c r="N82" s="387">
        <f t="shared" si="29"/>
        <v>45643.5</v>
      </c>
      <c r="O82" s="387">
        <f t="shared" si="30"/>
        <v>22821.75</v>
      </c>
      <c r="P82" s="387">
        <f t="shared" si="31"/>
        <v>22821.75</v>
      </c>
      <c r="Q82" s="649">
        <f t="shared" si="32"/>
        <v>3963888</v>
      </c>
      <c r="R82" s="1913" t="s">
        <v>4399</v>
      </c>
      <c r="S82" s="2218"/>
    </row>
    <row r="83" spans="1:19" ht="18" customHeight="1">
      <c r="A83" s="1640">
        <v>5</v>
      </c>
      <c r="B83" s="1571" t="s">
        <v>2260</v>
      </c>
      <c r="C83" s="1413" t="s">
        <v>2205</v>
      </c>
      <c r="D83" s="2006">
        <v>24</v>
      </c>
      <c r="E83" s="1647">
        <v>2082175</v>
      </c>
      <c r="F83" s="797">
        <v>200000</v>
      </c>
      <c r="G83" s="1578">
        <f t="shared" si="26"/>
        <v>2282175</v>
      </c>
      <c r="H83" s="797">
        <v>20000</v>
      </c>
      <c r="I83" s="797">
        <f>26500</f>
        <v>26500</v>
      </c>
      <c r="J83" s="1029">
        <v>750000</v>
      </c>
      <c r="K83" s="1029">
        <v>0</v>
      </c>
      <c r="L83" s="1661">
        <f t="shared" si="27"/>
        <v>1866000</v>
      </c>
      <c r="M83" s="387">
        <f t="shared" si="28"/>
        <v>4148175</v>
      </c>
      <c r="N83" s="387">
        <f t="shared" si="29"/>
        <v>45643.5</v>
      </c>
      <c r="O83" s="387">
        <f t="shared" si="30"/>
        <v>22821.75</v>
      </c>
      <c r="P83" s="387">
        <f t="shared" si="31"/>
        <v>22821.75</v>
      </c>
      <c r="Q83" s="649">
        <f t="shared" si="32"/>
        <v>4056888</v>
      </c>
      <c r="R83" s="1914" t="s">
        <v>4218</v>
      </c>
      <c r="S83" s="2218"/>
    </row>
    <row r="84" spans="1:19" ht="18" customHeight="1">
      <c r="A84" s="1640">
        <v>6</v>
      </c>
      <c r="B84" s="1802" t="s">
        <v>4319</v>
      </c>
      <c r="C84" s="1803" t="s">
        <v>2205</v>
      </c>
      <c r="D84" s="1804">
        <v>24</v>
      </c>
      <c r="E84" s="1795">
        <v>2082175</v>
      </c>
      <c r="F84" s="1795">
        <v>200000</v>
      </c>
      <c r="G84" s="1805">
        <f t="shared" si="26"/>
        <v>2282175</v>
      </c>
      <c r="H84" s="1795">
        <v>20000</v>
      </c>
      <c r="I84" s="1795">
        <f>26500</f>
        <v>26500</v>
      </c>
      <c r="J84" s="1796">
        <v>750000</v>
      </c>
      <c r="K84" s="1796">
        <v>0</v>
      </c>
      <c r="L84" s="1796">
        <f t="shared" si="27"/>
        <v>1866000</v>
      </c>
      <c r="M84" s="1790">
        <f t="shared" si="28"/>
        <v>4148175</v>
      </c>
      <c r="N84" s="1790">
        <f t="shared" si="29"/>
        <v>45643.5</v>
      </c>
      <c r="O84" s="1790">
        <f t="shared" si="30"/>
        <v>22821.75</v>
      </c>
      <c r="P84" s="1790">
        <f t="shared" si="31"/>
        <v>22821.75</v>
      </c>
      <c r="Q84" s="1791">
        <f t="shared" si="32"/>
        <v>4056888</v>
      </c>
      <c r="R84" s="1915" t="s">
        <v>4397</v>
      </c>
      <c r="S84" s="2218"/>
    </row>
    <row r="85" spans="1:19" ht="18" customHeight="1">
      <c r="A85" s="1640">
        <v>7</v>
      </c>
      <c r="B85" s="1802" t="s">
        <v>4313</v>
      </c>
      <c r="C85" s="1803" t="s">
        <v>2205</v>
      </c>
      <c r="D85" s="1804">
        <v>22</v>
      </c>
      <c r="E85" s="1795">
        <v>2082175</v>
      </c>
      <c r="F85" s="1795">
        <v>200000</v>
      </c>
      <c r="G85" s="1795">
        <f>SUM(E85:F85)</f>
        <v>2282175</v>
      </c>
      <c r="H85" s="1795">
        <v>20000</v>
      </c>
      <c r="I85" s="1795">
        <f>26500</f>
        <v>26500</v>
      </c>
      <c r="J85" s="1796">
        <v>750000</v>
      </c>
      <c r="K85" s="1796">
        <v>0</v>
      </c>
      <c r="L85" s="1796">
        <f>SUM(D85*H85)+(D85*I85)+J85+K85</f>
        <v>1773000</v>
      </c>
      <c r="M85" s="1790">
        <f>G85+L85</f>
        <v>4055175</v>
      </c>
      <c r="N85" s="1790">
        <f>G85*2%</f>
        <v>45643.5</v>
      </c>
      <c r="O85" s="1790">
        <f>G85*1%</f>
        <v>22821.75</v>
      </c>
      <c r="P85" s="1790">
        <f>G85*1%</f>
        <v>22821.75</v>
      </c>
      <c r="Q85" s="1791">
        <f>M85-N85-O85-P85</f>
        <v>3963888</v>
      </c>
      <c r="R85" s="1915" t="s">
        <v>4396</v>
      </c>
      <c r="S85" s="2218"/>
    </row>
    <row r="86" spans="1:19" ht="18" customHeight="1">
      <c r="A86" s="1640">
        <v>8</v>
      </c>
      <c r="B86" s="1802" t="s">
        <v>4314</v>
      </c>
      <c r="C86" s="1803" t="s">
        <v>2205</v>
      </c>
      <c r="D86" s="1804">
        <v>22</v>
      </c>
      <c r="E86" s="1795">
        <v>2082175</v>
      </c>
      <c r="F86" s="1795">
        <v>200000</v>
      </c>
      <c r="G86" s="1795">
        <f>SUM(E86:F86)</f>
        <v>2282175</v>
      </c>
      <c r="H86" s="1795">
        <v>20000</v>
      </c>
      <c r="I86" s="1795">
        <f>26500</f>
        <v>26500</v>
      </c>
      <c r="J86" s="1796">
        <v>750000</v>
      </c>
      <c r="K86" s="1796">
        <v>0</v>
      </c>
      <c r="L86" s="1796">
        <f>SUM(D86*H86)+(D86*I86)+J86+K86</f>
        <v>1773000</v>
      </c>
      <c r="M86" s="1790">
        <f>G86+L86</f>
        <v>4055175</v>
      </c>
      <c r="N86" s="1790">
        <f>G86*2%</f>
        <v>45643.5</v>
      </c>
      <c r="O86" s="1790">
        <f>G86*1%</f>
        <v>22821.75</v>
      </c>
      <c r="P86" s="1790">
        <f>G86*1%</f>
        <v>22821.75</v>
      </c>
      <c r="Q86" s="1791">
        <f>M86-N86-O86-P86</f>
        <v>3963888</v>
      </c>
      <c r="R86" s="1915" t="s">
        <v>4398</v>
      </c>
      <c r="S86" s="2218"/>
    </row>
    <row r="87" spans="1:19" ht="18" customHeight="1">
      <c r="A87" s="2238" t="s">
        <v>2241</v>
      </c>
      <c r="B87" s="2239"/>
      <c r="C87" s="2240"/>
      <c r="D87" s="1258"/>
      <c r="E87" s="772">
        <f>SUM(E79:E86)</f>
        <v>16657400</v>
      </c>
      <c r="F87" s="772">
        <f t="shared" ref="F87:Q87" si="33">SUM(F79:F86)</f>
        <v>1600000</v>
      </c>
      <c r="G87" s="772">
        <f t="shared" si="33"/>
        <v>18257400</v>
      </c>
      <c r="H87" s="772">
        <f t="shared" si="33"/>
        <v>160000</v>
      </c>
      <c r="I87" s="772">
        <f t="shared" si="33"/>
        <v>212000</v>
      </c>
      <c r="J87" s="772">
        <f t="shared" si="33"/>
        <v>6000000</v>
      </c>
      <c r="K87" s="772">
        <f t="shared" si="33"/>
        <v>0</v>
      </c>
      <c r="L87" s="772">
        <f t="shared" si="33"/>
        <v>14370000</v>
      </c>
      <c r="M87" s="772">
        <f t="shared" si="33"/>
        <v>32627400</v>
      </c>
      <c r="N87" s="772">
        <f t="shared" si="33"/>
        <v>365148</v>
      </c>
      <c r="O87" s="772">
        <f t="shared" si="33"/>
        <v>182574</v>
      </c>
      <c r="P87" s="772">
        <f t="shared" si="33"/>
        <v>182574</v>
      </c>
      <c r="Q87" s="772">
        <f t="shared" si="33"/>
        <v>31897104</v>
      </c>
      <c r="R87" s="1909"/>
      <c r="S87" s="2218"/>
    </row>
    <row r="88" spans="1:19" ht="15">
      <c r="C88" s="354" t="s">
        <v>2627</v>
      </c>
      <c r="H88" s="354" t="s">
        <v>2627</v>
      </c>
      <c r="N88" s="354" t="s">
        <v>2627</v>
      </c>
      <c r="Q88" s="354" t="s">
        <v>2627</v>
      </c>
    </row>
    <row r="89" spans="1:19" ht="15">
      <c r="P89" s="354" t="s">
        <v>2627</v>
      </c>
    </row>
    <row r="90" spans="1:19" ht="15"/>
    <row r="91" spans="1:19" ht="15"/>
    <row r="92" spans="1:19" ht="15"/>
    <row r="93" spans="1:19" ht="15"/>
    <row r="94" spans="1:19" ht="15"/>
    <row r="95" spans="1:19" ht="15"/>
    <row r="96" spans="1:19" ht="15"/>
    <row r="97" spans="1:22" ht="15"/>
    <row r="98" spans="1:22" ht="15"/>
    <row r="99" spans="1:22" ht="15"/>
    <row r="100" spans="1:22" ht="15"/>
    <row r="101" spans="1:22" ht="15"/>
    <row r="102" spans="1:22" ht="15"/>
    <row r="103" spans="1:22" ht="15"/>
    <row r="104" spans="1:22" s="370" customFormat="1" ht="18" customHeight="1">
      <c r="A104" s="326" t="s">
        <v>2255</v>
      </c>
      <c r="B104" s="354"/>
      <c r="C104" s="354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1675"/>
      <c r="R104" s="85"/>
      <c r="S104" s="203"/>
      <c r="T104" s="293"/>
      <c r="U104" s="293"/>
    </row>
    <row r="105" spans="1:22" s="138" customFormat="1" ht="18" customHeight="1">
      <c r="A105" s="2241" t="s">
        <v>3</v>
      </c>
      <c r="B105" s="2241" t="s">
        <v>4</v>
      </c>
      <c r="C105" s="2241" t="s">
        <v>5</v>
      </c>
      <c r="D105" s="1563"/>
      <c r="E105" s="2236" t="s">
        <v>7</v>
      </c>
      <c r="F105" s="2229"/>
      <c r="G105" s="2230" t="s">
        <v>509</v>
      </c>
      <c r="H105" s="2236" t="s">
        <v>8</v>
      </c>
      <c r="I105" s="2228"/>
      <c r="J105" s="2228"/>
      <c r="K105" s="2229"/>
      <c r="L105" s="2234" t="s">
        <v>9</v>
      </c>
      <c r="M105" s="2230" t="s">
        <v>10</v>
      </c>
      <c r="N105" s="2236" t="s">
        <v>11</v>
      </c>
      <c r="O105" s="2228"/>
      <c r="P105" s="2229"/>
      <c r="Q105" s="2230" t="s">
        <v>12</v>
      </c>
      <c r="R105" s="2230" t="s">
        <v>13</v>
      </c>
      <c r="S105" s="1579"/>
      <c r="T105" s="293"/>
      <c r="U105" s="293"/>
    </row>
    <row r="106" spans="1:22" s="138" customFormat="1" ht="60">
      <c r="A106" s="2242"/>
      <c r="B106" s="2242"/>
      <c r="C106" s="2242"/>
      <c r="D106" s="1564" t="s">
        <v>2770</v>
      </c>
      <c r="E106" s="1608" t="s">
        <v>14</v>
      </c>
      <c r="F106" s="1608" t="s">
        <v>15</v>
      </c>
      <c r="G106" s="2231"/>
      <c r="H106" s="1608" t="s">
        <v>17</v>
      </c>
      <c r="I106" s="1608" t="s">
        <v>577</v>
      </c>
      <c r="J106" s="1608" t="s">
        <v>18</v>
      </c>
      <c r="K106" s="1608" t="s">
        <v>19</v>
      </c>
      <c r="L106" s="2235"/>
      <c r="M106" s="2231"/>
      <c r="N106" s="1608" t="s">
        <v>20</v>
      </c>
      <c r="O106" s="1608" t="s">
        <v>2274</v>
      </c>
      <c r="P106" s="1608" t="s">
        <v>2769</v>
      </c>
      <c r="Q106" s="2231"/>
      <c r="R106" s="2237"/>
      <c r="S106" s="293"/>
      <c r="T106" s="293"/>
      <c r="U106" s="293"/>
    </row>
    <row r="107" spans="1:22" s="370" customFormat="1" ht="18" customHeight="1">
      <c r="A107" s="1640">
        <v>1</v>
      </c>
      <c r="B107" s="1662" t="s">
        <v>2261</v>
      </c>
      <c r="C107" s="1302" t="s">
        <v>4220</v>
      </c>
      <c r="D107" s="1620">
        <v>20</v>
      </c>
      <c r="E107" s="797">
        <v>2247250</v>
      </c>
      <c r="F107" s="797">
        <v>0</v>
      </c>
      <c r="G107" s="1578">
        <f>SUM(E107:F107)</f>
        <v>2247250</v>
      </c>
      <c r="H107" s="797">
        <v>10000</v>
      </c>
      <c r="I107" s="1647">
        <v>25000</v>
      </c>
      <c r="J107" s="1029">
        <v>0</v>
      </c>
      <c r="K107" s="1029">
        <v>0</v>
      </c>
      <c r="L107" s="1029">
        <f>SUM(D107*H107)+(D107*I107)+J107+K107</f>
        <v>700000</v>
      </c>
      <c r="M107" s="387">
        <f>G107+L107</f>
        <v>2947250</v>
      </c>
      <c r="N107" s="387">
        <f>G107*2%</f>
        <v>44945</v>
      </c>
      <c r="O107" s="387">
        <f>G107*1%</f>
        <v>22472.5</v>
      </c>
      <c r="P107" s="387">
        <f>G107*1%</f>
        <v>22472.5</v>
      </c>
      <c r="Q107" s="649">
        <f>M107-N107-O107-P107</f>
        <v>2857360</v>
      </c>
      <c r="R107" s="1916" t="s">
        <v>4221</v>
      </c>
      <c r="S107" s="203"/>
      <c r="T107" s="293"/>
      <c r="U107" s="293"/>
    </row>
    <row r="108" spans="1:22" s="370" customFormat="1" ht="18" customHeight="1">
      <c r="A108" s="1640">
        <v>2</v>
      </c>
      <c r="B108" s="1753" t="s">
        <v>2256</v>
      </c>
      <c r="C108" s="1302" t="s">
        <v>2205</v>
      </c>
      <c r="D108" s="1621">
        <v>14</v>
      </c>
      <c r="E108" s="797">
        <v>2291750</v>
      </c>
      <c r="F108" s="797">
        <v>0</v>
      </c>
      <c r="G108" s="1578">
        <f>SUM(E108:F108)</f>
        <v>2291750</v>
      </c>
      <c r="H108" s="797">
        <v>10000</v>
      </c>
      <c r="I108" s="1647">
        <v>25000</v>
      </c>
      <c r="J108" s="1029">
        <v>500000</v>
      </c>
      <c r="K108" s="1029">
        <v>0</v>
      </c>
      <c r="L108" s="1029">
        <f>SUM(D108*H108)+(D108*I108)+J108+K108</f>
        <v>990000</v>
      </c>
      <c r="M108" s="392">
        <f>G108+L108</f>
        <v>3281750</v>
      </c>
      <c r="N108" s="392">
        <f>G108*2%</f>
        <v>45835</v>
      </c>
      <c r="O108" s="392">
        <f>G108*1%</f>
        <v>22917.5</v>
      </c>
      <c r="P108" s="392">
        <f>G108*1%</f>
        <v>22917.5</v>
      </c>
      <c r="Q108" s="649">
        <f>M108-N108-O108-P108</f>
        <v>3190080</v>
      </c>
      <c r="R108" s="395" t="s">
        <v>4222</v>
      </c>
      <c r="S108" s="293"/>
      <c r="T108" s="293"/>
      <c r="U108" s="293"/>
      <c r="V108" s="1188"/>
    </row>
    <row r="109" spans="1:22" s="370" customFormat="1" ht="18" customHeight="1">
      <c r="A109" s="1640">
        <v>3</v>
      </c>
      <c r="B109" s="1753" t="s">
        <v>4223</v>
      </c>
      <c r="C109" s="1302" t="s">
        <v>2217</v>
      </c>
      <c r="D109" s="1622">
        <v>24</v>
      </c>
      <c r="E109" s="797">
        <v>2291750</v>
      </c>
      <c r="F109" s="797">
        <v>0</v>
      </c>
      <c r="G109" s="1578">
        <f>SUM(E109:F109)</f>
        <v>2291750</v>
      </c>
      <c r="H109" s="797">
        <v>10000</v>
      </c>
      <c r="I109" s="1647">
        <v>25000</v>
      </c>
      <c r="J109" s="1029">
        <v>500000</v>
      </c>
      <c r="K109" s="1029">
        <v>0</v>
      </c>
      <c r="L109" s="1029">
        <f>SUM(D109*H109)+(D109*I109)+J109+K109</f>
        <v>1340000</v>
      </c>
      <c r="M109" s="387">
        <f>G109+L109</f>
        <v>3631750</v>
      </c>
      <c r="N109" s="387">
        <f>G109*2%</f>
        <v>45835</v>
      </c>
      <c r="O109" s="387">
        <f>G109*1%</f>
        <v>22917.5</v>
      </c>
      <c r="P109" s="387">
        <f>G109*1%</f>
        <v>22917.5</v>
      </c>
      <c r="Q109" s="649">
        <f>M109-N109-O109-P109</f>
        <v>3540080</v>
      </c>
      <c r="R109" s="1640" t="s">
        <v>2534</v>
      </c>
      <c r="S109" s="203"/>
      <c r="T109" s="293"/>
      <c r="U109" s="293"/>
    </row>
    <row r="110" spans="1:22" s="370" customFormat="1" ht="18" customHeight="1">
      <c r="A110" s="1640">
        <v>4</v>
      </c>
      <c r="B110" s="1753" t="s">
        <v>4224</v>
      </c>
      <c r="C110" s="1302" t="s">
        <v>2205</v>
      </c>
      <c r="D110" s="1623">
        <v>24</v>
      </c>
      <c r="E110" s="797">
        <v>2291750</v>
      </c>
      <c r="F110" s="797">
        <v>0</v>
      </c>
      <c r="G110" s="1641">
        <f>SUM(E110:F110)</f>
        <v>2291750</v>
      </c>
      <c r="H110" s="797">
        <v>10000</v>
      </c>
      <c r="I110" s="1647">
        <v>25000</v>
      </c>
      <c r="J110" s="1029">
        <v>500000</v>
      </c>
      <c r="K110" s="1029">
        <v>0</v>
      </c>
      <c r="L110" s="1029">
        <f>SUM(D110*H110)+(D110*I110)+J110+K110</f>
        <v>1340000</v>
      </c>
      <c r="M110" s="392">
        <f>G110+L110</f>
        <v>3631750</v>
      </c>
      <c r="N110" s="392">
        <f>2291750*2%</f>
        <v>45835</v>
      </c>
      <c r="O110" s="392">
        <f>2291750*1%</f>
        <v>22917.5</v>
      </c>
      <c r="P110" s="392">
        <f>2291750*1%</f>
        <v>22917.5</v>
      </c>
      <c r="Q110" s="401">
        <f>M110-N110-O110-P110</f>
        <v>3540080</v>
      </c>
      <c r="R110" s="1692" t="s">
        <v>4247</v>
      </c>
      <c r="S110" s="176"/>
      <c r="T110" s="293"/>
      <c r="U110" s="293"/>
    </row>
    <row r="111" spans="1:22" s="370" customFormat="1" ht="18" customHeight="1">
      <c r="A111" s="2238" t="s">
        <v>4225</v>
      </c>
      <c r="B111" s="2239"/>
      <c r="C111" s="2240"/>
      <c r="D111" s="1258"/>
      <c r="E111" s="772">
        <f>SUM(E107:E110)</f>
        <v>9122500</v>
      </c>
      <c r="F111" s="772">
        <f t="shared" ref="F111:Q111" si="34">SUM(F107:F110)</f>
        <v>0</v>
      </c>
      <c r="G111" s="772">
        <f t="shared" si="34"/>
        <v>9122500</v>
      </c>
      <c r="H111" s="772">
        <f t="shared" si="34"/>
        <v>40000</v>
      </c>
      <c r="I111" s="772">
        <f t="shared" si="34"/>
        <v>100000</v>
      </c>
      <c r="J111" s="772">
        <f t="shared" si="34"/>
        <v>1500000</v>
      </c>
      <c r="K111" s="772">
        <f t="shared" si="34"/>
        <v>0</v>
      </c>
      <c r="L111" s="772">
        <f t="shared" si="34"/>
        <v>4370000</v>
      </c>
      <c r="M111" s="772">
        <f t="shared" si="34"/>
        <v>13492500</v>
      </c>
      <c r="N111" s="772">
        <f t="shared" si="34"/>
        <v>182450</v>
      </c>
      <c r="O111" s="772">
        <f t="shared" si="34"/>
        <v>91225</v>
      </c>
      <c r="P111" s="772">
        <f t="shared" si="34"/>
        <v>91225</v>
      </c>
      <c r="Q111" s="772">
        <f t="shared" si="34"/>
        <v>13127600</v>
      </c>
      <c r="R111" s="1909"/>
      <c r="S111" s="293"/>
      <c r="T111" s="293"/>
      <c r="U111" s="293"/>
    </row>
    <row r="112" spans="1:22" ht="15">
      <c r="G112" s="354" t="s">
        <v>2627</v>
      </c>
    </row>
    <row r="113" spans="1:21" ht="15">
      <c r="K113" s="1625"/>
      <c r="L113" s="1625"/>
    </row>
    <row r="114" spans="1:21" s="370" customFormat="1" ht="18" customHeight="1">
      <c r="A114" s="326" t="s">
        <v>2535</v>
      </c>
      <c r="B114" s="354"/>
      <c r="C114" s="354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85"/>
      <c r="S114" s="203"/>
      <c r="T114" s="293"/>
      <c r="U114" s="293"/>
    </row>
    <row r="115" spans="1:21" s="138" customFormat="1" ht="18" customHeight="1">
      <c r="A115" s="2241" t="s">
        <v>3</v>
      </c>
      <c r="B115" s="2241" t="s">
        <v>4</v>
      </c>
      <c r="C115" s="2245" t="s">
        <v>5</v>
      </c>
      <c r="D115" s="1563"/>
      <c r="E115" s="2228" t="s">
        <v>7</v>
      </c>
      <c r="F115" s="2229"/>
      <c r="G115" s="2230" t="s">
        <v>509</v>
      </c>
      <c r="H115" s="2232" t="s">
        <v>8</v>
      </c>
      <c r="I115" s="2232"/>
      <c r="J115" s="2232"/>
      <c r="K115" s="2233"/>
      <c r="L115" s="2234" t="s">
        <v>9</v>
      </c>
      <c r="M115" s="2230" t="s">
        <v>10</v>
      </c>
      <c r="N115" s="2236" t="s">
        <v>11</v>
      </c>
      <c r="O115" s="2228"/>
      <c r="P115" s="2229"/>
      <c r="Q115" s="2230" t="s">
        <v>12</v>
      </c>
      <c r="R115" s="2230" t="s">
        <v>13</v>
      </c>
      <c r="S115" s="293"/>
      <c r="T115" s="293"/>
      <c r="U115" s="293"/>
    </row>
    <row r="116" spans="1:21" s="138" customFormat="1" ht="60">
      <c r="A116" s="2242"/>
      <c r="B116" s="2242"/>
      <c r="C116" s="2246"/>
      <c r="D116" s="1564" t="s">
        <v>2770</v>
      </c>
      <c r="E116" s="1607" t="s">
        <v>14</v>
      </c>
      <c r="F116" s="1608" t="s">
        <v>15</v>
      </c>
      <c r="G116" s="2231"/>
      <c r="H116" s="1608" t="s">
        <v>17</v>
      </c>
      <c r="I116" s="1608" t="s">
        <v>577</v>
      </c>
      <c r="J116" s="1608" t="s">
        <v>18</v>
      </c>
      <c r="K116" s="1608" t="s">
        <v>19</v>
      </c>
      <c r="L116" s="2235"/>
      <c r="M116" s="2231"/>
      <c r="N116" s="1608" t="s">
        <v>20</v>
      </c>
      <c r="O116" s="1608" t="s">
        <v>2274</v>
      </c>
      <c r="P116" s="1608" t="s">
        <v>2769</v>
      </c>
      <c r="Q116" s="2231"/>
      <c r="R116" s="2237"/>
      <c r="S116" s="293"/>
      <c r="T116" s="293"/>
      <c r="U116" s="293"/>
    </row>
    <row r="117" spans="1:21" s="370" customFormat="1" ht="23.25" customHeight="1">
      <c r="A117" s="385">
        <v>1</v>
      </c>
      <c r="B117" s="1304" t="s">
        <v>2536</v>
      </c>
      <c r="C117" s="1303" t="s">
        <v>4226</v>
      </c>
      <c r="D117" s="1643">
        <v>22</v>
      </c>
      <c r="E117" s="797">
        <v>2391419.3600000003</v>
      </c>
      <c r="F117" s="797">
        <v>0</v>
      </c>
      <c r="G117" s="797">
        <f>SUM(E117:F117)</f>
        <v>2391419.3600000003</v>
      </c>
      <c r="H117" s="797">
        <v>10000</v>
      </c>
      <c r="I117" s="797">
        <v>0</v>
      </c>
      <c r="J117" s="1029">
        <v>0</v>
      </c>
      <c r="K117" s="1029">
        <v>0</v>
      </c>
      <c r="L117" s="1029">
        <f>SUM(D117*H117)+(D117*I117)+J117+K117</f>
        <v>220000</v>
      </c>
      <c r="M117" s="387">
        <f>G117+L117</f>
        <v>2611419.3600000003</v>
      </c>
      <c r="N117" s="387">
        <f>G117*2%</f>
        <v>47828.387200000005</v>
      </c>
      <c r="O117" s="387">
        <f>G117*1%</f>
        <v>23914.193600000002</v>
      </c>
      <c r="P117" s="387">
        <f>G117*1%</f>
        <v>23914.193600000002</v>
      </c>
      <c r="Q117" s="649">
        <f>M117-N117-O117-P117</f>
        <v>2515762.5856000003</v>
      </c>
      <c r="R117" s="1646" t="s">
        <v>4227</v>
      </c>
      <c r="S117" s="176"/>
      <c r="T117" s="293"/>
      <c r="U117" s="293"/>
    </row>
    <row r="118" spans="1:21" ht="18" customHeight="1">
      <c r="A118" s="2238" t="s">
        <v>4228</v>
      </c>
      <c r="B118" s="2239"/>
      <c r="C118" s="2244"/>
      <c r="D118" s="826"/>
      <c r="E118" s="772">
        <f t="shared" ref="E118:Q118" si="35">SUM(E117)</f>
        <v>2391419.3600000003</v>
      </c>
      <c r="F118" s="772">
        <f t="shared" si="35"/>
        <v>0</v>
      </c>
      <c r="G118" s="772">
        <f t="shared" si="35"/>
        <v>2391419.3600000003</v>
      </c>
      <c r="H118" s="772">
        <f t="shared" si="35"/>
        <v>10000</v>
      </c>
      <c r="I118" s="772">
        <f t="shared" si="35"/>
        <v>0</v>
      </c>
      <c r="J118" s="772">
        <f t="shared" si="35"/>
        <v>0</v>
      </c>
      <c r="K118" s="772">
        <f t="shared" si="35"/>
        <v>0</v>
      </c>
      <c r="L118" s="772">
        <f t="shared" si="35"/>
        <v>220000</v>
      </c>
      <c r="M118" s="772">
        <f t="shared" si="35"/>
        <v>2611419.3600000003</v>
      </c>
      <c r="N118" s="772">
        <f t="shared" si="35"/>
        <v>47828.387200000005</v>
      </c>
      <c r="O118" s="772">
        <f t="shared" si="35"/>
        <v>23914.193600000002</v>
      </c>
      <c r="P118" s="772">
        <f t="shared" si="35"/>
        <v>23914.193600000002</v>
      </c>
      <c r="Q118" s="772">
        <f t="shared" si="35"/>
        <v>2515762.5856000003</v>
      </c>
      <c r="R118" s="1909"/>
    </row>
    <row r="119" spans="1:21" ht="15"/>
    <row r="120" spans="1:21" ht="15"/>
    <row r="121" spans="1:21" s="370" customFormat="1" ht="18" customHeight="1">
      <c r="A121" s="326" t="s">
        <v>4229</v>
      </c>
      <c r="B121" s="354"/>
      <c r="C121" s="354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1922" t="s">
        <v>4609</v>
      </c>
      <c r="R121" s="85"/>
      <c r="S121" s="203"/>
      <c r="T121" s="293"/>
      <c r="U121" s="293"/>
    </row>
    <row r="122" spans="1:21" s="138" customFormat="1" ht="18" customHeight="1">
      <c r="A122" s="2241" t="s">
        <v>3</v>
      </c>
      <c r="B122" s="2241" t="s">
        <v>4</v>
      </c>
      <c r="C122" s="2245" t="s">
        <v>5</v>
      </c>
      <c r="D122" s="1563"/>
      <c r="E122" s="2228" t="s">
        <v>7</v>
      </c>
      <c r="F122" s="2229"/>
      <c r="G122" s="2230" t="s">
        <v>509</v>
      </c>
      <c r="H122" s="2232" t="s">
        <v>8</v>
      </c>
      <c r="I122" s="2232"/>
      <c r="J122" s="2232"/>
      <c r="K122" s="2233"/>
      <c r="L122" s="2234" t="s">
        <v>9</v>
      </c>
      <c r="M122" s="2230" t="s">
        <v>10</v>
      </c>
      <c r="N122" s="2236" t="s">
        <v>11</v>
      </c>
      <c r="O122" s="2228"/>
      <c r="P122" s="2229"/>
      <c r="Q122" s="2230" t="s">
        <v>12</v>
      </c>
      <c r="R122" s="2230" t="s">
        <v>13</v>
      </c>
      <c r="S122" s="293"/>
      <c r="T122" s="293"/>
      <c r="U122" s="293"/>
    </row>
    <row r="123" spans="1:21" s="138" customFormat="1" ht="60">
      <c r="A123" s="2242"/>
      <c r="B123" s="2242"/>
      <c r="C123" s="2246"/>
      <c r="D123" s="1564" t="s">
        <v>2770</v>
      </c>
      <c r="E123" s="1607" t="s">
        <v>14</v>
      </c>
      <c r="F123" s="1608" t="s">
        <v>15</v>
      </c>
      <c r="G123" s="2231"/>
      <c r="H123" s="1608" t="s">
        <v>4230</v>
      </c>
      <c r="I123" s="1608" t="s">
        <v>4231</v>
      </c>
      <c r="J123" s="1608" t="s">
        <v>18</v>
      </c>
      <c r="K123" s="1608" t="s">
        <v>19</v>
      </c>
      <c r="L123" s="2235"/>
      <c r="M123" s="2231"/>
      <c r="N123" s="1608" t="s">
        <v>20</v>
      </c>
      <c r="O123" s="1608" t="s">
        <v>2274</v>
      </c>
      <c r="P123" s="1608" t="s">
        <v>2769</v>
      </c>
      <c r="Q123" s="2231"/>
      <c r="R123" s="2237"/>
      <c r="S123" s="1651"/>
      <c r="T123" s="293"/>
      <c r="U123" s="293"/>
    </row>
    <row r="124" spans="1:21" s="370" customFormat="1" ht="18" customHeight="1">
      <c r="A124" s="1660">
        <v>1</v>
      </c>
      <c r="B124" s="1304" t="s">
        <v>661</v>
      </c>
      <c r="C124" s="1580" t="s">
        <v>1885</v>
      </c>
      <c r="D124" s="1624">
        <v>19</v>
      </c>
      <c r="E124" s="797">
        <v>2225000</v>
      </c>
      <c r="F124" s="797">
        <v>0</v>
      </c>
      <c r="G124" s="797">
        <f>SUM(E124:F124)</f>
        <v>2225000</v>
      </c>
      <c r="H124" s="797">
        <v>35000</v>
      </c>
      <c r="I124" s="797">
        <v>17500</v>
      </c>
      <c r="J124" s="1029">
        <v>1000000</v>
      </c>
      <c r="K124" s="1029">
        <v>0</v>
      </c>
      <c r="L124" s="1029">
        <f>SUM(D124*H124)+(D124*I124)+J124+K124</f>
        <v>1997500</v>
      </c>
      <c r="M124" s="387">
        <f>G124+L124</f>
        <v>4222500</v>
      </c>
      <c r="N124" s="387">
        <f>G124*2%</f>
        <v>44500</v>
      </c>
      <c r="O124" s="387">
        <f>G124*1%</f>
        <v>22250</v>
      </c>
      <c r="P124" s="387">
        <f>G124*1%</f>
        <v>22250</v>
      </c>
      <c r="Q124" s="649">
        <f>M124-N124-O124-P124</f>
        <v>4133500</v>
      </c>
      <c r="R124" s="1824" t="s">
        <v>4232</v>
      </c>
      <c r="S124" s="176"/>
      <c r="T124" s="293"/>
      <c r="U124" s="293"/>
    </row>
    <row r="125" spans="1:21" s="370" customFormat="1" ht="18" customHeight="1">
      <c r="A125" s="1660">
        <v>2</v>
      </c>
      <c r="B125" s="1304" t="s">
        <v>3027</v>
      </c>
      <c r="C125" s="1580" t="s">
        <v>1885</v>
      </c>
      <c r="D125" s="1624">
        <v>18</v>
      </c>
      <c r="E125" s="797">
        <v>2225000</v>
      </c>
      <c r="F125" s="797">
        <v>0</v>
      </c>
      <c r="G125" s="797">
        <f>SUM(E125:F125)</f>
        <v>2225000</v>
      </c>
      <c r="H125" s="797">
        <v>35000</v>
      </c>
      <c r="I125" s="797">
        <v>17500</v>
      </c>
      <c r="J125" s="1029">
        <v>1000000</v>
      </c>
      <c r="K125" s="1029">
        <v>0</v>
      </c>
      <c r="L125" s="1029">
        <f>SUM(D125*H125)+(D125*I125)+J125+K125</f>
        <v>1945000</v>
      </c>
      <c r="M125" s="387">
        <f>G125+L125</f>
        <v>4170000</v>
      </c>
      <c r="N125" s="387">
        <f>G125*2%</f>
        <v>44500</v>
      </c>
      <c r="O125" s="387">
        <f>G125*1%</f>
        <v>22250</v>
      </c>
      <c r="P125" s="387">
        <f>G125*1%</f>
        <v>22250</v>
      </c>
      <c r="Q125" s="649">
        <f>M125-N125-O125-P125</f>
        <v>4081000</v>
      </c>
      <c r="R125" s="1824" t="s">
        <v>3055</v>
      </c>
      <c r="S125" s="293"/>
      <c r="T125" s="293"/>
      <c r="U125" s="293"/>
    </row>
    <row r="126" spans="1:21" s="370" customFormat="1" ht="18" customHeight="1">
      <c r="A126" s="1660">
        <v>3</v>
      </c>
      <c r="B126" s="1304" t="s">
        <v>3028</v>
      </c>
      <c r="C126" s="1580" t="s">
        <v>1885</v>
      </c>
      <c r="D126" s="1624">
        <v>19</v>
      </c>
      <c r="E126" s="797">
        <v>2225000</v>
      </c>
      <c r="F126" s="797">
        <v>0</v>
      </c>
      <c r="G126" s="797">
        <f>SUM(E126:F126)</f>
        <v>2225000</v>
      </c>
      <c r="H126" s="797">
        <v>35000</v>
      </c>
      <c r="I126" s="797">
        <v>17500</v>
      </c>
      <c r="J126" s="1029">
        <v>1000000</v>
      </c>
      <c r="K126" s="1029">
        <v>0</v>
      </c>
      <c r="L126" s="1029">
        <f>SUM(D126*H126)+(D126*I126)+J126+K126</f>
        <v>1997500</v>
      </c>
      <c r="M126" s="387">
        <f>G126+L126</f>
        <v>4222500</v>
      </c>
      <c r="N126" s="387">
        <f>G126*2%</f>
        <v>44500</v>
      </c>
      <c r="O126" s="387">
        <f>G126*1%</f>
        <v>22250</v>
      </c>
      <c r="P126" s="387">
        <f>G126*1%</f>
        <v>22250</v>
      </c>
      <c r="Q126" s="649">
        <f>M126-N126-O126-P126</f>
        <v>4133500</v>
      </c>
      <c r="R126" s="1824" t="s">
        <v>3056</v>
      </c>
      <c r="S126" s="293"/>
      <c r="T126" s="293"/>
      <c r="U126" s="293"/>
    </row>
    <row r="127" spans="1:21" s="1642" customFormat="1" ht="18" customHeight="1">
      <c r="A127" s="1660">
        <v>4</v>
      </c>
      <c r="B127" s="1662" t="s">
        <v>4251</v>
      </c>
      <c r="C127" s="1303" t="s">
        <v>2195</v>
      </c>
      <c r="D127" s="1646">
        <v>19</v>
      </c>
      <c r="E127" s="1647">
        <v>2225000</v>
      </c>
      <c r="F127" s="1647" t="s">
        <v>2627</v>
      </c>
      <c r="G127" s="1647">
        <v>2225000</v>
      </c>
      <c r="H127" s="1647">
        <v>35000</v>
      </c>
      <c r="I127" s="1647">
        <v>25000</v>
      </c>
      <c r="J127" s="1661">
        <v>1200000</v>
      </c>
      <c r="K127" s="1661">
        <v>0</v>
      </c>
      <c r="L127" s="1661">
        <f t="shared" ref="L127:L131" si="36">SUM(D127*H127)+(D127*I127)+J127+K127</f>
        <v>2340000</v>
      </c>
      <c r="M127" s="2158">
        <f t="shared" ref="M127:M131" si="37">G127+L127</f>
        <v>4565000</v>
      </c>
      <c r="N127" s="1637">
        <v>44500</v>
      </c>
      <c r="O127" s="1637">
        <v>22250</v>
      </c>
      <c r="P127" s="1637">
        <v>22250</v>
      </c>
      <c r="Q127" s="1636">
        <v>4956000</v>
      </c>
      <c r="R127" s="1824">
        <v>9000037535557</v>
      </c>
      <c r="S127" s="2248" t="s">
        <v>4608</v>
      </c>
      <c r="T127" s="2248"/>
      <c r="U127" s="1654"/>
    </row>
    <row r="128" spans="1:21" s="1642" customFormat="1" ht="18" customHeight="1">
      <c r="A128" s="1660">
        <v>5</v>
      </c>
      <c r="B128" s="1662" t="s">
        <v>4252</v>
      </c>
      <c r="C128" s="1303" t="s">
        <v>2195</v>
      </c>
      <c r="D128" s="1646">
        <v>22</v>
      </c>
      <c r="E128" s="1647">
        <v>2225000</v>
      </c>
      <c r="F128" s="1647"/>
      <c r="G128" s="1647">
        <v>2225000</v>
      </c>
      <c r="H128" s="1647">
        <v>35000</v>
      </c>
      <c r="I128" s="1647">
        <v>25000</v>
      </c>
      <c r="J128" s="1661">
        <v>1200000</v>
      </c>
      <c r="K128" s="1661">
        <v>0</v>
      </c>
      <c r="L128" s="1661">
        <f t="shared" si="36"/>
        <v>2520000</v>
      </c>
      <c r="M128" s="2158">
        <f t="shared" si="37"/>
        <v>4745000</v>
      </c>
      <c r="N128" s="1637">
        <v>44500</v>
      </c>
      <c r="O128" s="1637">
        <v>22250</v>
      </c>
      <c r="P128" s="1637">
        <v>22250</v>
      </c>
      <c r="Q128" s="1636">
        <v>4956000</v>
      </c>
      <c r="R128" s="1824">
        <v>1480013539468</v>
      </c>
      <c r="S128" s="2248"/>
      <c r="T128" s="2248"/>
      <c r="U128" s="1654"/>
    </row>
    <row r="129" spans="1:21" s="1642" customFormat="1" ht="18" customHeight="1">
      <c r="A129" s="1660">
        <v>6</v>
      </c>
      <c r="B129" s="1662" t="s">
        <v>4253</v>
      </c>
      <c r="C129" s="1303" t="s">
        <v>2195</v>
      </c>
      <c r="D129" s="1646">
        <v>19</v>
      </c>
      <c r="E129" s="1647">
        <v>2225000</v>
      </c>
      <c r="F129" s="1647"/>
      <c r="G129" s="1647">
        <v>2225000</v>
      </c>
      <c r="H129" s="1647">
        <v>35000</v>
      </c>
      <c r="I129" s="1647">
        <v>25000</v>
      </c>
      <c r="J129" s="1661">
        <v>1200000</v>
      </c>
      <c r="K129" s="1661">
        <v>0</v>
      </c>
      <c r="L129" s="1661">
        <f t="shared" si="36"/>
        <v>2340000</v>
      </c>
      <c r="M129" s="2158">
        <f t="shared" si="37"/>
        <v>4565000</v>
      </c>
      <c r="N129" s="1637">
        <v>44500</v>
      </c>
      <c r="O129" s="1637">
        <v>22250</v>
      </c>
      <c r="P129" s="1637">
        <v>22250</v>
      </c>
      <c r="Q129" s="1636">
        <v>4956000</v>
      </c>
      <c r="R129" s="1824">
        <v>1722011607</v>
      </c>
      <c r="S129" s="2248"/>
      <c r="T129" s="2248"/>
      <c r="U129" s="1654"/>
    </row>
    <row r="130" spans="1:21" s="1674" customFormat="1" ht="18" customHeight="1">
      <c r="A130" s="1660">
        <v>7</v>
      </c>
      <c r="B130" s="1799" t="s">
        <v>4424</v>
      </c>
      <c r="C130" s="1800" t="s">
        <v>4425</v>
      </c>
      <c r="D130" s="1801">
        <v>19</v>
      </c>
      <c r="E130" s="1795">
        <v>2225000</v>
      </c>
      <c r="F130" s="1795">
        <v>0</v>
      </c>
      <c r="G130" s="1795">
        <v>2225000</v>
      </c>
      <c r="H130" s="1795">
        <v>35000</v>
      </c>
      <c r="I130" s="1795">
        <v>30000</v>
      </c>
      <c r="J130" s="1796">
        <v>1000000</v>
      </c>
      <c r="K130" s="1796">
        <v>0</v>
      </c>
      <c r="L130" s="1796">
        <f t="shared" si="36"/>
        <v>2235000</v>
      </c>
      <c r="M130" s="1790">
        <f t="shared" si="37"/>
        <v>4460000</v>
      </c>
      <c r="N130" s="1790">
        <f t="shared" ref="N130" si="38">G130*2%</f>
        <v>44500</v>
      </c>
      <c r="O130" s="1790">
        <f t="shared" ref="O130" si="39">G130*1%</f>
        <v>22250</v>
      </c>
      <c r="P130" s="1790">
        <f t="shared" ref="P130" si="40">G130*1%</f>
        <v>22250</v>
      </c>
      <c r="Q130" s="1791">
        <f t="shared" ref="Q130" si="41">M130-N130-O130-P130</f>
        <v>4371000</v>
      </c>
      <c r="R130" s="2003" t="s">
        <v>4426</v>
      </c>
      <c r="S130" s="2248"/>
      <c r="T130" s="2248"/>
      <c r="U130" s="1654"/>
    </row>
    <row r="131" spans="1:21" ht="18" customHeight="1">
      <c r="A131" s="1660">
        <v>8</v>
      </c>
      <c r="B131" s="1799" t="s">
        <v>4318</v>
      </c>
      <c r="C131" s="1800" t="s">
        <v>2195</v>
      </c>
      <c r="D131" s="1801">
        <v>20</v>
      </c>
      <c r="E131" s="1795">
        <v>2225000</v>
      </c>
      <c r="F131" s="1795">
        <v>0</v>
      </c>
      <c r="G131" s="1795">
        <v>2225000</v>
      </c>
      <c r="H131" s="1795">
        <v>35000</v>
      </c>
      <c r="I131" s="1795">
        <v>25000</v>
      </c>
      <c r="J131" s="1796">
        <v>1200000</v>
      </c>
      <c r="K131" s="1796">
        <v>0</v>
      </c>
      <c r="L131" s="1796">
        <f t="shared" si="36"/>
        <v>2400000</v>
      </c>
      <c r="M131" s="2158">
        <f t="shared" si="37"/>
        <v>4625000</v>
      </c>
      <c r="N131" s="1790">
        <v>44500</v>
      </c>
      <c r="O131" s="1790">
        <v>22250</v>
      </c>
      <c r="P131" s="1790">
        <v>22250</v>
      </c>
      <c r="Q131" s="1791">
        <v>4956000</v>
      </c>
      <c r="R131" s="1917" t="s">
        <v>4356</v>
      </c>
      <c r="S131" s="2248"/>
      <c r="T131" s="2248"/>
    </row>
    <row r="132" spans="1:21" s="1581" customFormat="1" ht="15">
      <c r="A132" s="2238" t="s">
        <v>4233</v>
      </c>
      <c r="B132" s="2239"/>
      <c r="C132" s="2244"/>
      <c r="D132" s="826">
        <f t="shared" ref="D132" si="42">SUM(D124:D131)</f>
        <v>155</v>
      </c>
      <c r="E132" s="772">
        <f>SUM(E124:E131)</f>
        <v>17800000</v>
      </c>
      <c r="F132" s="772">
        <f t="shared" ref="F132:Q132" si="43">SUM(F124:F131)</f>
        <v>0</v>
      </c>
      <c r="G132" s="772">
        <f t="shared" si="43"/>
        <v>17800000</v>
      </c>
      <c r="H132" s="772">
        <f t="shared" si="43"/>
        <v>280000</v>
      </c>
      <c r="I132" s="772">
        <f t="shared" si="43"/>
        <v>182500</v>
      </c>
      <c r="J132" s="772">
        <f t="shared" si="43"/>
        <v>8800000</v>
      </c>
      <c r="K132" s="772">
        <f t="shared" si="43"/>
        <v>0</v>
      </c>
      <c r="L132" s="772">
        <f t="shared" si="43"/>
        <v>17775000</v>
      </c>
      <c r="M132" s="772">
        <f t="shared" si="43"/>
        <v>35575000</v>
      </c>
      <c r="N132" s="772">
        <f t="shared" si="43"/>
        <v>356000</v>
      </c>
      <c r="O132" s="772">
        <f t="shared" si="43"/>
        <v>178000</v>
      </c>
      <c r="P132" s="772">
        <f t="shared" si="43"/>
        <v>178000</v>
      </c>
      <c r="Q132" s="772">
        <f t="shared" si="43"/>
        <v>36543000</v>
      </c>
      <c r="R132" s="1909"/>
      <c r="S132" s="1582"/>
      <c r="T132" s="1582"/>
      <c r="U132" s="1582"/>
    </row>
    <row r="133" spans="1:21" s="1581" customFormat="1" ht="15">
      <c r="Q133" s="1581" t="s">
        <v>2627</v>
      </c>
      <c r="R133" s="1918"/>
    </row>
    <row r="134" spans="1:21" s="1581" customFormat="1" ht="15">
      <c r="P134" s="1582"/>
      <c r="Q134" s="1582"/>
      <c r="R134" s="1919"/>
    </row>
    <row r="135" spans="1:21" s="1581" customFormat="1" ht="15">
      <c r="P135" s="1582"/>
      <c r="Q135" s="1582"/>
      <c r="R135" s="1919"/>
    </row>
    <row r="136" spans="1:21" s="1581" customFormat="1" ht="15">
      <c r="P136" s="1582"/>
      <c r="Q136" s="1582"/>
      <c r="R136" s="1919"/>
    </row>
    <row r="137" spans="1:21" s="1581" customFormat="1" ht="15">
      <c r="P137" s="1582"/>
      <c r="Q137" s="1582"/>
      <c r="R137" s="1919"/>
    </row>
    <row r="138" spans="1:21" s="1581" customFormat="1" ht="15">
      <c r="P138" s="1582"/>
      <c r="Q138" s="1582"/>
      <c r="R138" s="1919"/>
    </row>
    <row r="139" spans="1:21" s="1581" customFormat="1" ht="15">
      <c r="P139" s="1582"/>
      <c r="Q139" s="1582"/>
      <c r="R139" s="1919"/>
    </row>
    <row r="140" spans="1:21" s="1581" customFormat="1" ht="15">
      <c r="P140" s="1582"/>
      <c r="Q140" s="1582"/>
      <c r="R140" s="1919"/>
    </row>
    <row r="141" spans="1:21" s="1581" customFormat="1" ht="15">
      <c r="P141" s="1582"/>
      <c r="Q141" s="1582"/>
      <c r="R141" s="1919"/>
    </row>
    <row r="142" spans="1:21" s="1581" customFormat="1" ht="15">
      <c r="P142" s="1582"/>
      <c r="Q142" s="1582"/>
      <c r="R142" s="1919"/>
    </row>
    <row r="143" spans="1:21" s="1581" customFormat="1" ht="15">
      <c r="P143" s="1582"/>
      <c r="Q143" s="1582"/>
      <c r="R143" s="1919"/>
    </row>
    <row r="144" spans="1:21" s="1581" customFormat="1" ht="15">
      <c r="P144" s="1582"/>
      <c r="Q144" s="1582"/>
      <c r="R144" s="1919"/>
    </row>
    <row r="145" spans="1:21" s="1581" customFormat="1" ht="15">
      <c r="P145" s="1582"/>
      <c r="Q145" s="1582"/>
      <c r="R145" s="1919"/>
    </row>
    <row r="146" spans="1:21" s="1581" customFormat="1" ht="15">
      <c r="P146" s="1582"/>
      <c r="Q146" s="1582"/>
      <c r="R146" s="1919"/>
    </row>
    <row r="147" spans="1:21" s="1581" customFormat="1" ht="15">
      <c r="P147" s="1582"/>
      <c r="Q147" s="1582"/>
      <c r="R147" s="1919"/>
    </row>
    <row r="148" spans="1:21" s="1581" customFormat="1" ht="15">
      <c r="P148" s="1582"/>
      <c r="Q148" s="1582"/>
      <c r="R148" s="1919"/>
    </row>
    <row r="149" spans="1:21" s="1581" customFormat="1" ht="15">
      <c r="P149" s="1582"/>
      <c r="Q149" s="1582"/>
      <c r="R149" s="1919"/>
    </row>
    <row r="150" spans="1:21" s="1581" customFormat="1" ht="15">
      <c r="P150" s="1582"/>
      <c r="Q150" s="1582"/>
      <c r="R150" s="1919"/>
    </row>
    <row r="151" spans="1:21" s="1581" customFormat="1" ht="15">
      <c r="P151" s="1582"/>
      <c r="Q151" s="1582"/>
      <c r="R151" s="1919"/>
    </row>
    <row r="152" spans="1:21" s="1581" customFormat="1" ht="15">
      <c r="P152" s="1582"/>
      <c r="Q152" s="1582"/>
      <c r="R152" s="1919"/>
    </row>
    <row r="153" spans="1:21" s="1581" customFormat="1" ht="15">
      <c r="P153" s="1582"/>
      <c r="Q153" s="1582"/>
      <c r="R153" s="1919"/>
    </row>
    <row r="154" spans="1:21" ht="24.75" customHeight="1">
      <c r="A154" s="1581"/>
      <c r="B154" s="1581"/>
      <c r="C154" s="1581"/>
      <c r="D154" s="1581"/>
      <c r="E154" s="1581"/>
      <c r="F154" s="1581"/>
      <c r="G154" s="1581"/>
      <c r="H154" s="1581"/>
      <c r="I154" s="1581"/>
      <c r="J154" s="1581"/>
      <c r="K154" s="1581"/>
      <c r="L154" s="1581"/>
      <c r="M154" s="1581"/>
      <c r="N154" s="1581"/>
      <c r="O154" s="1581"/>
      <c r="P154" s="1582"/>
      <c r="Q154" s="1582"/>
      <c r="R154" s="1919"/>
      <c r="S154" s="354"/>
      <c r="T154" s="354"/>
      <c r="U154" s="354"/>
    </row>
    <row r="155" spans="1:21" ht="29.25" customHeight="1">
      <c r="A155" s="1583" t="s">
        <v>3689</v>
      </c>
      <c r="P155" s="203"/>
      <c r="Q155" s="203"/>
      <c r="R155" s="1920"/>
    </row>
    <row r="156" spans="1:21" ht="45">
      <c r="A156" s="1532" t="s">
        <v>39</v>
      </c>
      <c r="B156" s="1532" t="s">
        <v>4234</v>
      </c>
      <c r="C156" s="2219" t="s">
        <v>40</v>
      </c>
      <c r="D156" s="2220"/>
      <c r="E156" s="1532" t="s">
        <v>4132</v>
      </c>
      <c r="F156" s="1532" t="s">
        <v>41</v>
      </c>
      <c r="G156" s="1584"/>
    </row>
    <row r="157" spans="1:21" ht="20.100000000000001" customHeight="1">
      <c r="A157" s="1002">
        <v>1</v>
      </c>
      <c r="B157" s="1585" t="s">
        <v>4235</v>
      </c>
      <c r="C157" s="990">
        <f>A22</f>
        <v>12</v>
      </c>
      <c r="D157" s="1534" t="s">
        <v>3701</v>
      </c>
      <c r="E157" s="1535">
        <v>3000</v>
      </c>
      <c r="F157" s="1535">
        <f t="shared" ref="F157:F164" si="44">C157*E157</f>
        <v>36000</v>
      </c>
      <c r="G157" s="1586"/>
    </row>
    <row r="158" spans="1:21" ht="20.100000000000001" customHeight="1">
      <c r="A158" s="1002">
        <v>2</v>
      </c>
      <c r="B158" s="1585" t="s">
        <v>4236</v>
      </c>
      <c r="C158" s="990">
        <f>A31</f>
        <v>2</v>
      </c>
      <c r="D158" s="1534" t="s">
        <v>3701</v>
      </c>
      <c r="E158" s="1535">
        <v>3000</v>
      </c>
      <c r="F158" s="1535">
        <f t="shared" si="44"/>
        <v>6000</v>
      </c>
      <c r="G158" s="1586"/>
    </row>
    <row r="159" spans="1:21" ht="20.100000000000001" customHeight="1">
      <c r="A159" s="1002">
        <v>3</v>
      </c>
      <c r="B159" s="1585" t="s">
        <v>4237</v>
      </c>
      <c r="C159" s="990">
        <f>A42</f>
        <v>4</v>
      </c>
      <c r="D159" s="1534" t="s">
        <v>3701</v>
      </c>
      <c r="E159" s="1535">
        <v>3000</v>
      </c>
      <c r="F159" s="1535">
        <f t="shared" si="44"/>
        <v>12000</v>
      </c>
      <c r="G159" s="1586"/>
    </row>
    <row r="160" spans="1:21" ht="20.100000000000001" customHeight="1">
      <c r="A160" s="1002">
        <v>4</v>
      </c>
      <c r="B160" s="1585" t="s">
        <v>4238</v>
      </c>
      <c r="C160" s="990">
        <f>A60</f>
        <v>6</v>
      </c>
      <c r="D160" s="1534" t="s">
        <v>3701</v>
      </c>
      <c r="E160" s="1535">
        <v>3000</v>
      </c>
      <c r="F160" s="1535">
        <f t="shared" si="44"/>
        <v>18000</v>
      </c>
      <c r="G160" s="1586"/>
    </row>
    <row r="161" spans="1:13" ht="20.100000000000001" customHeight="1">
      <c r="A161" s="1002">
        <v>5</v>
      </c>
      <c r="B161" s="1585" t="s">
        <v>4239</v>
      </c>
      <c r="C161" s="990">
        <f>A72</f>
        <v>6</v>
      </c>
      <c r="D161" s="1534" t="s">
        <v>3701</v>
      </c>
      <c r="E161" s="1535">
        <v>3000</v>
      </c>
      <c r="F161" s="1535">
        <f t="shared" si="44"/>
        <v>18000</v>
      </c>
      <c r="G161" s="1586"/>
    </row>
    <row r="162" spans="1:13" ht="20.100000000000001" customHeight="1">
      <c r="A162" s="1002">
        <v>6</v>
      </c>
      <c r="B162" s="1585" t="s">
        <v>4240</v>
      </c>
      <c r="C162" s="990">
        <f>A86</f>
        <v>8</v>
      </c>
      <c r="D162" s="1534" t="s">
        <v>3701</v>
      </c>
      <c r="E162" s="1535">
        <v>3000</v>
      </c>
      <c r="F162" s="1535">
        <f t="shared" si="44"/>
        <v>24000</v>
      </c>
      <c r="G162" s="1586"/>
    </row>
    <row r="163" spans="1:13" ht="20.100000000000001" customHeight="1">
      <c r="A163" s="1002">
        <v>7</v>
      </c>
      <c r="B163" s="1585" t="s">
        <v>4241</v>
      </c>
      <c r="C163" s="990">
        <f>A110</f>
        <v>4</v>
      </c>
      <c r="D163" s="1534" t="s">
        <v>3701</v>
      </c>
      <c r="E163" s="1535">
        <v>3000</v>
      </c>
      <c r="F163" s="1535">
        <f t="shared" si="44"/>
        <v>12000</v>
      </c>
      <c r="G163" s="1587"/>
    </row>
    <row r="164" spans="1:13" ht="20.100000000000001" customHeight="1">
      <c r="A164" s="1002">
        <v>8</v>
      </c>
      <c r="B164" s="1585" t="s">
        <v>4242</v>
      </c>
      <c r="C164" s="990">
        <f>A117</f>
        <v>1</v>
      </c>
      <c r="D164" s="1534" t="s">
        <v>3701</v>
      </c>
      <c r="E164" s="1535">
        <v>3000</v>
      </c>
      <c r="F164" s="1535">
        <f t="shared" si="44"/>
        <v>3000</v>
      </c>
      <c r="G164" s="1587"/>
    </row>
    <row r="165" spans="1:13" ht="20.100000000000001" customHeight="1">
      <c r="A165" s="1002">
        <v>9</v>
      </c>
      <c r="B165" s="661" t="s">
        <v>4243</v>
      </c>
      <c r="C165" s="990">
        <f>A131</f>
        <v>8</v>
      </c>
      <c r="D165" s="1534" t="s">
        <v>3701</v>
      </c>
      <c r="E165" s="1535">
        <v>3000</v>
      </c>
      <c r="F165" s="1535">
        <f>C165*E165</f>
        <v>24000</v>
      </c>
      <c r="G165" s="1587"/>
    </row>
    <row r="166" spans="1:13" ht="15">
      <c r="A166" s="2221" t="s">
        <v>3702</v>
      </c>
      <c r="B166" s="2222"/>
      <c r="C166" s="1256">
        <f>C157+C158+C159+C160+C161+C162+C163+C164+C165</f>
        <v>51</v>
      </c>
      <c r="D166" s="1610" t="s">
        <v>3701</v>
      </c>
      <c r="E166" s="1301"/>
      <c r="F166" s="1539">
        <f>SUM(F157:F165)</f>
        <v>153000</v>
      </c>
      <c r="G166" s="1587"/>
      <c r="H166" s="370"/>
      <c r="I166" s="370"/>
    </row>
    <row r="167" spans="1:13" ht="15">
      <c r="A167" s="1588"/>
      <c r="B167" s="1588"/>
      <c r="C167" s="63"/>
      <c r="D167" s="804"/>
      <c r="E167" s="804"/>
      <c r="F167" s="804"/>
      <c r="G167" s="1587"/>
      <c r="H167" s="370"/>
      <c r="I167" s="370"/>
      <c r="J167" s="1587"/>
      <c r="K167" s="1587"/>
      <c r="L167" s="370"/>
      <c r="M167" s="370"/>
    </row>
    <row r="168" spans="1:13" ht="15">
      <c r="A168" s="1588"/>
      <c r="B168" s="1588"/>
      <c r="C168" s="63"/>
      <c r="D168" s="804"/>
      <c r="E168" s="804"/>
      <c r="F168" s="804"/>
      <c r="G168" s="1587"/>
      <c r="H168" s="370"/>
      <c r="I168" s="370"/>
      <c r="J168" s="1587"/>
      <c r="K168" s="1587"/>
      <c r="L168" s="370"/>
      <c r="M168" s="370"/>
    </row>
    <row r="169" spans="1:13" ht="15">
      <c r="B169" s="1589" t="s">
        <v>3693</v>
      </c>
    </row>
    <row r="170" spans="1:13" ht="15">
      <c r="B170" s="1589" t="s">
        <v>4244</v>
      </c>
    </row>
    <row r="171" spans="1:13" ht="24.95" customHeight="1">
      <c r="B171" s="1590" t="s">
        <v>4587</v>
      </c>
      <c r="G171" s="319"/>
    </row>
    <row r="172" spans="1:13" ht="20.100000000000001" customHeight="1">
      <c r="B172" s="1591" t="s">
        <v>3025</v>
      </c>
      <c r="C172" s="2223" t="s">
        <v>3696</v>
      </c>
      <c r="D172" s="2224"/>
      <c r="E172" s="2223" t="s">
        <v>2130</v>
      </c>
      <c r="F172" s="2225"/>
      <c r="G172" s="2224"/>
      <c r="H172" s="1592"/>
      <c r="I172" s="1592"/>
      <c r="J172" s="1592"/>
    </row>
    <row r="173" spans="1:13" ht="20.100000000000001" customHeight="1">
      <c r="B173" s="1593" t="s">
        <v>4235</v>
      </c>
      <c r="C173" s="990">
        <f t="shared" ref="C173:C181" si="45">C157</f>
        <v>12</v>
      </c>
      <c r="D173" s="1594" t="s">
        <v>3701</v>
      </c>
      <c r="E173" s="1595"/>
      <c r="F173" s="1546" t="s">
        <v>3703</v>
      </c>
      <c r="G173" s="1547">
        <f>Q23</f>
        <v>47313424.315920003</v>
      </c>
      <c r="H173" s="1921">
        <f t="shared" ref="H173:H181" si="46">G173+F157</f>
        <v>47349424.315920003</v>
      </c>
    </row>
    <row r="174" spans="1:13" ht="20.100000000000001" customHeight="1">
      <c r="B174" s="1593" t="s">
        <v>4236</v>
      </c>
      <c r="C174" s="990">
        <f t="shared" si="45"/>
        <v>2</v>
      </c>
      <c r="D174" s="1594" t="s">
        <v>3701</v>
      </c>
      <c r="E174" s="1595"/>
      <c r="F174" s="1546" t="s">
        <v>3703</v>
      </c>
      <c r="G174" s="1547">
        <f>Q32</f>
        <v>6548036.9279999994</v>
      </c>
      <c r="H174" s="1921">
        <f t="shared" si="46"/>
        <v>6554036.9279999994</v>
      </c>
      <c r="L174" s="231" t="s">
        <v>4584</v>
      </c>
    </row>
    <row r="175" spans="1:13" ht="20.100000000000001" customHeight="1">
      <c r="B175" s="1593" t="s">
        <v>4237</v>
      </c>
      <c r="C175" s="990">
        <f t="shared" si="45"/>
        <v>4</v>
      </c>
      <c r="D175" s="1594" t="s">
        <v>3701</v>
      </c>
      <c r="E175" s="1595"/>
      <c r="F175" s="1546" t="s">
        <v>3703</v>
      </c>
      <c r="G175" s="1547">
        <f>Q43</f>
        <v>10427519.359999999</v>
      </c>
      <c r="H175" s="1921">
        <f t="shared" si="46"/>
        <v>10439519.359999999</v>
      </c>
      <c r="L175" s="232" t="s">
        <v>44</v>
      </c>
    </row>
    <row r="176" spans="1:13" ht="20.100000000000001" customHeight="1">
      <c r="B176" s="1593" t="s">
        <v>4238</v>
      </c>
      <c r="C176" s="990">
        <f t="shared" si="45"/>
        <v>6</v>
      </c>
      <c r="D176" s="1594" t="s">
        <v>3701</v>
      </c>
      <c r="E176" s="1595"/>
      <c r="F176" s="1546" t="s">
        <v>3703</v>
      </c>
      <c r="G176" s="1547">
        <f>Q61</f>
        <v>20213440</v>
      </c>
      <c r="H176" s="1921">
        <f t="shared" si="46"/>
        <v>20231440</v>
      </c>
      <c r="L176" s="231"/>
    </row>
    <row r="177" spans="2:13" ht="20.100000000000001" customHeight="1">
      <c r="B177" s="1593" t="s">
        <v>4239</v>
      </c>
      <c r="C177" s="990">
        <f t="shared" si="45"/>
        <v>6</v>
      </c>
      <c r="D177" s="1594" t="s">
        <v>3701</v>
      </c>
      <c r="E177" s="1595"/>
      <c r="F177" s="1546" t="s">
        <v>3703</v>
      </c>
      <c r="G177" s="1547">
        <f>Q73</f>
        <v>28667609.728000008</v>
      </c>
      <c r="H177" s="1921">
        <f t="shared" si="46"/>
        <v>28685609.728000008</v>
      </c>
      <c r="I177" s="1530"/>
      <c r="L177" s="231"/>
    </row>
    <row r="178" spans="2:13" ht="20.100000000000001" customHeight="1">
      <c r="B178" s="1593" t="s">
        <v>4240</v>
      </c>
      <c r="C178" s="990">
        <f t="shared" si="45"/>
        <v>8</v>
      </c>
      <c r="D178" s="1594" t="s">
        <v>3701</v>
      </c>
      <c r="E178" s="1595"/>
      <c r="F178" s="1546" t="s">
        <v>3703</v>
      </c>
      <c r="G178" s="1547">
        <f>Q87</f>
        <v>31897104</v>
      </c>
      <c r="H178" s="1921">
        <f t="shared" si="46"/>
        <v>31921104</v>
      </c>
      <c r="I178" s="1530"/>
      <c r="L178" s="231"/>
    </row>
    <row r="179" spans="2:13" ht="20.100000000000001" customHeight="1">
      <c r="B179" s="1593" t="s">
        <v>4241</v>
      </c>
      <c r="C179" s="990">
        <f t="shared" si="45"/>
        <v>4</v>
      </c>
      <c r="D179" s="1594" t="s">
        <v>3701</v>
      </c>
      <c r="E179" s="1595"/>
      <c r="F179" s="1546" t="s">
        <v>3703</v>
      </c>
      <c r="G179" s="1547">
        <f>Q111</f>
        <v>13127600</v>
      </c>
      <c r="H179" s="1921">
        <f t="shared" si="46"/>
        <v>13139600</v>
      </c>
      <c r="I179" s="1530" t="s">
        <v>2627</v>
      </c>
      <c r="L179" s="1609"/>
    </row>
    <row r="180" spans="2:13" ht="20.100000000000001" customHeight="1">
      <c r="B180" s="1593" t="s">
        <v>4242</v>
      </c>
      <c r="C180" s="990">
        <f t="shared" si="45"/>
        <v>1</v>
      </c>
      <c r="D180" s="1594" t="s">
        <v>3701</v>
      </c>
      <c r="E180" s="1595"/>
      <c r="F180" s="1546" t="s">
        <v>3703</v>
      </c>
      <c r="G180" s="1547">
        <f>Q118</f>
        <v>2515762.5856000003</v>
      </c>
      <c r="H180" s="1921">
        <f t="shared" si="46"/>
        <v>2518762.5856000003</v>
      </c>
      <c r="I180" s="1530"/>
      <c r="L180" s="229" t="s">
        <v>3704</v>
      </c>
    </row>
    <row r="181" spans="2:13" ht="20.100000000000001" customHeight="1">
      <c r="B181" s="1593" t="s">
        <v>4243</v>
      </c>
      <c r="C181" s="990">
        <f t="shared" si="45"/>
        <v>8</v>
      </c>
      <c r="D181" s="1594" t="s">
        <v>3701</v>
      </c>
      <c r="E181" s="1595"/>
      <c r="F181" s="1546" t="s">
        <v>3703</v>
      </c>
      <c r="G181" s="1547">
        <f>Q132</f>
        <v>36543000</v>
      </c>
      <c r="H181" s="1921">
        <f t="shared" si="46"/>
        <v>36567000</v>
      </c>
      <c r="I181" s="1530"/>
    </row>
    <row r="182" spans="2:13" ht="20.100000000000001" customHeight="1">
      <c r="B182" s="1593" t="s">
        <v>3697</v>
      </c>
      <c r="C182" s="1596"/>
      <c r="D182" s="1597"/>
      <c r="E182" s="991"/>
      <c r="F182" s="1546" t="s">
        <v>3703</v>
      </c>
      <c r="G182" s="1547">
        <f>F166</f>
        <v>153000</v>
      </c>
      <c r="I182" s="1530"/>
      <c r="L182" s="1598"/>
    </row>
    <row r="183" spans="2:13" ht="20.100000000000001" customHeight="1">
      <c r="B183" s="1599" t="s">
        <v>4245</v>
      </c>
      <c r="C183" s="1772">
        <f>C166</f>
        <v>51</v>
      </c>
      <c r="D183" s="1600" t="s">
        <v>3701</v>
      </c>
      <c r="E183" s="857"/>
      <c r="F183" s="1601" t="s">
        <v>3703</v>
      </c>
      <c r="G183" s="1602">
        <f>SUM(G173:G182)</f>
        <v>197406496.91751999</v>
      </c>
    </row>
    <row r="184" spans="2:13" ht="20.100000000000001" customHeight="1">
      <c r="B184" s="2226" t="s">
        <v>4246</v>
      </c>
      <c r="C184" s="2227"/>
      <c r="D184" s="1603">
        <v>1.4999999999999999E-2</v>
      </c>
      <c r="E184" s="857"/>
      <c r="F184" s="1257" t="s">
        <v>3703</v>
      </c>
      <c r="G184" s="1604">
        <f>G183*D184</f>
        <v>2961097.4537627995</v>
      </c>
    </row>
    <row r="185" spans="2:13" ht="15.75">
      <c r="B185" s="2226" t="s">
        <v>2350</v>
      </c>
      <c r="C185" s="2227"/>
      <c r="D185" s="857"/>
      <c r="E185" s="857"/>
      <c r="F185" s="1601" t="s">
        <v>3703</v>
      </c>
      <c r="G185" s="1605">
        <f>G183+G184</f>
        <v>200367594.37128279</v>
      </c>
      <c r="I185" s="1530"/>
    </row>
    <row r="187" spans="2:13" ht="24.75" customHeight="1">
      <c r="M187" s="1592"/>
    </row>
    <row r="188" spans="2:13" ht="24.75" customHeight="1">
      <c r="M188" s="1530"/>
    </row>
    <row r="189" spans="2:13" ht="24.75" customHeight="1">
      <c r="M189" s="1598"/>
    </row>
    <row r="190" spans="2:13" ht="24.75" customHeight="1">
      <c r="L190" s="1531">
        <f>SUM(F185)</f>
        <v>0</v>
      </c>
    </row>
    <row r="191" spans="2:13" ht="24.75" customHeight="1">
      <c r="L191" s="1531"/>
    </row>
    <row r="192" spans="2:13" ht="24.75" customHeight="1">
      <c r="I192" s="1531"/>
    </row>
  </sheetData>
  <mergeCells count="123">
    <mergeCell ref="S127:T131"/>
    <mergeCell ref="A118:C118"/>
    <mergeCell ref="Q9:Q10"/>
    <mergeCell ref="R9:R10"/>
    <mergeCell ref="A43:D43"/>
    <mergeCell ref="B53:B54"/>
    <mergeCell ref="C53:C54"/>
    <mergeCell ref="M53:M54"/>
    <mergeCell ref="E53:F53"/>
    <mergeCell ref="G53:G54"/>
    <mergeCell ref="H53:K53"/>
    <mergeCell ref="L53:L54"/>
    <mergeCell ref="R53:R54"/>
    <mergeCell ref="A53:A54"/>
    <mergeCell ref="A9:A10"/>
    <mergeCell ref="B9:B10"/>
    <mergeCell ref="C9:C10"/>
    <mergeCell ref="E9:F9"/>
    <mergeCell ref="G9:G10"/>
    <mergeCell ref="H9:K9"/>
    <mergeCell ref="L9:L10"/>
    <mergeCell ref="M9:M10"/>
    <mergeCell ref="N9:P9"/>
    <mergeCell ref="A23:C23"/>
    <mergeCell ref="A28:A29"/>
    <mergeCell ref="R28:R29"/>
    <mergeCell ref="A32:C32"/>
    <mergeCell ref="A37:A38"/>
    <mergeCell ref="B37:B38"/>
    <mergeCell ref="C37:C38"/>
    <mergeCell ref="E37:F37"/>
    <mergeCell ref="G37:G38"/>
    <mergeCell ref="H37:K37"/>
    <mergeCell ref="L37:L38"/>
    <mergeCell ref="M37:M38"/>
    <mergeCell ref="N37:P37"/>
    <mergeCell ref="Q37:Q38"/>
    <mergeCell ref="R37:R38"/>
    <mergeCell ref="B28:B29"/>
    <mergeCell ref="C28:C29"/>
    <mergeCell ref="E28:F28"/>
    <mergeCell ref="G28:G29"/>
    <mergeCell ref="H28:K28"/>
    <mergeCell ref="L28:L29"/>
    <mergeCell ref="M28:M29"/>
    <mergeCell ref="N28:P28"/>
    <mergeCell ref="Q28:Q29"/>
    <mergeCell ref="N53:P53"/>
    <mergeCell ref="Q53:Q54"/>
    <mergeCell ref="A61:C61"/>
    <mergeCell ref="A65:A66"/>
    <mergeCell ref="B65:B66"/>
    <mergeCell ref="C65:C66"/>
    <mergeCell ref="E65:F65"/>
    <mergeCell ref="G65:G66"/>
    <mergeCell ref="H65:K65"/>
    <mergeCell ref="L65:L66"/>
    <mergeCell ref="M65:M66"/>
    <mergeCell ref="N65:P65"/>
    <mergeCell ref="Q65:Q66"/>
    <mergeCell ref="L105:L106"/>
    <mergeCell ref="M105:M106"/>
    <mergeCell ref="R65:R66"/>
    <mergeCell ref="A73:C73"/>
    <mergeCell ref="A77:A78"/>
    <mergeCell ref="B77:B78"/>
    <mergeCell ref="C77:C78"/>
    <mergeCell ref="E77:F77"/>
    <mergeCell ref="G77:G78"/>
    <mergeCell ref="H77:K77"/>
    <mergeCell ref="L77:L78"/>
    <mergeCell ref="M77:M78"/>
    <mergeCell ref="N77:P77"/>
    <mergeCell ref="Q77:Q78"/>
    <mergeCell ref="R77:R78"/>
    <mergeCell ref="B185:C185"/>
    <mergeCell ref="A1:R1"/>
    <mergeCell ref="A2:R2"/>
    <mergeCell ref="A3:R3"/>
    <mergeCell ref="A4:R4"/>
    <mergeCell ref="Q122:Q123"/>
    <mergeCell ref="R122:R123"/>
    <mergeCell ref="A132:C132"/>
    <mergeCell ref="A122:A123"/>
    <mergeCell ref="B122:B123"/>
    <mergeCell ref="C122:C123"/>
    <mergeCell ref="E122:F122"/>
    <mergeCell ref="G122:G123"/>
    <mergeCell ref="H122:K122"/>
    <mergeCell ref="L122:L123"/>
    <mergeCell ref="M122:M123"/>
    <mergeCell ref="N122:P122"/>
    <mergeCell ref="N105:P105"/>
    <mergeCell ref="Q105:Q106"/>
    <mergeCell ref="R105:R106"/>
    <mergeCell ref="A111:C111"/>
    <mergeCell ref="A115:A116"/>
    <mergeCell ref="B115:B116"/>
    <mergeCell ref="C115:C116"/>
    <mergeCell ref="S12:S20"/>
    <mergeCell ref="S55:S63"/>
    <mergeCell ref="S67:S75"/>
    <mergeCell ref="S79:S87"/>
    <mergeCell ref="C156:D156"/>
    <mergeCell ref="A166:B166"/>
    <mergeCell ref="C172:D172"/>
    <mergeCell ref="E172:G172"/>
    <mergeCell ref="B184:C184"/>
    <mergeCell ref="E115:F115"/>
    <mergeCell ref="G115:G116"/>
    <mergeCell ref="H115:K115"/>
    <mergeCell ref="L115:L116"/>
    <mergeCell ref="M115:M116"/>
    <mergeCell ref="N115:P115"/>
    <mergeCell ref="Q115:Q116"/>
    <mergeCell ref="R115:R116"/>
    <mergeCell ref="A87:C87"/>
    <mergeCell ref="A105:A106"/>
    <mergeCell ref="B105:B106"/>
    <mergeCell ref="C105:C106"/>
    <mergeCell ref="E105:F105"/>
    <mergeCell ref="G105:G106"/>
    <mergeCell ref="H105:K105"/>
  </mergeCells>
  <conditionalFormatting sqref="R55">
    <cfRule type="duplicateValues" dxfId="116" priority="8" stopIfTrue="1"/>
  </conditionalFormatting>
  <conditionalFormatting sqref="R57">
    <cfRule type="duplicateValues" dxfId="115" priority="7" stopIfTrue="1"/>
  </conditionalFormatting>
  <conditionalFormatting sqref="R56">
    <cfRule type="duplicateValues" dxfId="114" priority="6" stopIfTrue="1"/>
  </conditionalFormatting>
  <conditionalFormatting sqref="R30">
    <cfRule type="duplicateValues" dxfId="113" priority="5" stopIfTrue="1"/>
  </conditionalFormatting>
  <conditionalFormatting sqref="R31">
    <cfRule type="duplicateValues" dxfId="112" priority="4" stopIfTrue="1"/>
  </conditionalFormatting>
  <conditionalFormatting sqref="B19:B22">
    <cfRule type="cellIs" dxfId="111" priority="3" stopIfTrue="1" operator="equal">
      <formula>#REF!</formula>
    </cfRule>
  </conditionalFormatting>
  <conditionalFormatting sqref="R58:R60">
    <cfRule type="duplicateValues" dxfId="110" priority="1" stopIfTrue="1"/>
  </conditionalFormatting>
  <printOptions horizontalCentered="1"/>
  <pageMargins left="0" right="0" top="0.39" bottom="0.15" header="0.22" footer="0.16"/>
  <pageSetup paperSize="9" scale="60" orientation="landscape" verticalDpi="18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V124"/>
  <sheetViews>
    <sheetView topLeftCell="B1" zoomScale="85" zoomScaleNormal="85" workbookViewId="0">
      <selection activeCell="S79" sqref="S79"/>
    </sheetView>
  </sheetViews>
  <sheetFormatPr defaultRowHeight="24.75" customHeight="1"/>
  <cols>
    <col min="1" max="1" width="10.7109375" style="266" hidden="1" customWidth="1"/>
    <col min="2" max="2" width="3.5703125" style="266" customWidth="1"/>
    <col min="3" max="3" width="19.85546875" style="266" customWidth="1"/>
    <col min="4" max="4" width="17.85546875" style="57" customWidth="1"/>
    <col min="5" max="5" width="5.7109375" style="266" customWidth="1"/>
    <col min="6" max="6" width="11.85546875" style="266" customWidth="1"/>
    <col min="7" max="7" width="10.85546875" style="266" customWidth="1"/>
    <col min="8" max="8" width="12.5703125" style="266" customWidth="1"/>
    <col min="9" max="10" width="9.7109375" style="266" customWidth="1"/>
    <col min="11" max="11" width="10.85546875" style="266" customWidth="1"/>
    <col min="12" max="12" width="10.5703125" style="266" customWidth="1"/>
    <col min="13" max="13" width="13.42578125" style="266" customWidth="1"/>
    <col min="14" max="14" width="12.140625" style="266" customWidth="1"/>
    <col min="15" max="15" width="11.140625" style="266" customWidth="1"/>
    <col min="16" max="16" width="9.5703125" style="266" customWidth="1"/>
    <col min="17" max="17" width="9.28515625" style="266" customWidth="1"/>
    <col min="18" max="18" width="12.28515625" style="266" customWidth="1"/>
    <col min="19" max="19" width="17" style="266" customWidth="1"/>
    <col min="20" max="20" width="14.85546875" style="266" customWidth="1"/>
    <col min="21" max="16384" width="9.140625" style="266"/>
  </cols>
  <sheetData>
    <row r="1" spans="1:20" ht="18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</row>
    <row r="2" spans="1:20" ht="18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</row>
    <row r="3" spans="1:20" ht="18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</row>
    <row r="4" spans="1:20" ht="18">
      <c r="B4" s="2249" t="s">
        <v>2501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</row>
    <row r="5" spans="1:20" ht="18">
      <c r="B5" s="1245"/>
      <c r="C5" s="1245"/>
      <c r="D5" s="1245"/>
      <c r="E5" s="1245"/>
    </row>
    <row r="6" spans="1:20" ht="18" customHeight="1">
      <c r="B6" s="2252" t="s">
        <v>2</v>
      </c>
      <c r="C6" s="2252"/>
      <c r="D6" s="2252"/>
      <c r="E6" s="2252"/>
    </row>
    <row r="7" spans="1:20" ht="18">
      <c r="B7" s="291"/>
      <c r="C7" s="291"/>
      <c r="D7" s="291"/>
      <c r="E7" s="291"/>
    </row>
    <row r="8" spans="1:20" s="1453" customFormat="1" ht="16.5" customHeight="1">
      <c r="A8" s="2284" t="s">
        <v>2755</v>
      </c>
      <c r="B8" s="2256" t="s">
        <v>3</v>
      </c>
      <c r="C8" s="2256" t="s">
        <v>4</v>
      </c>
      <c r="D8" s="2256" t="s">
        <v>5</v>
      </c>
      <c r="E8" s="2250" t="s">
        <v>6</v>
      </c>
      <c r="F8" s="2254" t="s">
        <v>7</v>
      </c>
      <c r="G8" s="2255"/>
      <c r="H8" s="2250" t="s">
        <v>509</v>
      </c>
      <c r="I8" s="2258" t="s">
        <v>8</v>
      </c>
      <c r="J8" s="2259"/>
      <c r="K8" s="2259"/>
      <c r="L8" s="2260"/>
      <c r="M8" s="2261" t="s">
        <v>9</v>
      </c>
      <c r="N8" s="2250" t="s">
        <v>10</v>
      </c>
      <c r="O8" s="2253" t="s">
        <v>11</v>
      </c>
      <c r="P8" s="2253"/>
      <c r="Q8" s="2253"/>
      <c r="R8" s="2250" t="s">
        <v>12</v>
      </c>
      <c r="S8" s="2253" t="s">
        <v>13</v>
      </c>
    </row>
    <row r="9" spans="1:20" s="1453" customFormat="1" ht="51">
      <c r="A9" s="2284"/>
      <c r="B9" s="2257"/>
      <c r="C9" s="2257"/>
      <c r="D9" s="2257"/>
      <c r="E9" s="2285"/>
      <c r="F9" s="1461" t="s">
        <v>14</v>
      </c>
      <c r="G9" s="1461" t="s">
        <v>15</v>
      </c>
      <c r="H9" s="2251"/>
      <c r="I9" s="1461" t="s">
        <v>2989</v>
      </c>
      <c r="J9" s="1461" t="s">
        <v>16</v>
      </c>
      <c r="K9" s="1461" t="s">
        <v>18</v>
      </c>
      <c r="L9" s="1461" t="s">
        <v>19</v>
      </c>
      <c r="M9" s="2262"/>
      <c r="N9" s="2251"/>
      <c r="O9" s="764" t="s">
        <v>2316</v>
      </c>
      <c r="P9" s="764" t="s">
        <v>20</v>
      </c>
      <c r="Q9" s="764" t="s">
        <v>2274</v>
      </c>
      <c r="R9" s="2251"/>
      <c r="S9" s="2253"/>
    </row>
    <row r="10" spans="1:20" s="178" customFormat="1" ht="18" customHeight="1">
      <c r="A10" s="934">
        <v>1550000</v>
      </c>
      <c r="B10" s="1691">
        <v>1</v>
      </c>
      <c r="C10" s="615" t="s">
        <v>2502</v>
      </c>
      <c r="D10" s="413" t="s">
        <v>2503</v>
      </c>
      <c r="E10" s="413">
        <f>VLOOKUP(C10,[1]Sheet1!$D$11:$F$19,3,FALSE)</f>
        <v>24</v>
      </c>
      <c r="F10" s="1462">
        <v>1797151</v>
      </c>
      <c r="G10" s="844">
        <v>0</v>
      </c>
      <c r="H10" s="1463">
        <f t="shared" ref="H10:H16" si="0">F10+G10</f>
        <v>1797151</v>
      </c>
      <c r="I10" s="844">
        <v>0</v>
      </c>
      <c r="J10" s="1464">
        <v>15000</v>
      </c>
      <c r="K10" s="1462">
        <v>623289</v>
      </c>
      <c r="L10" s="1462">
        <v>250000</v>
      </c>
      <c r="M10" s="934">
        <f t="shared" ref="M10:M15" si="1">(E10*J10)+K10+L10</f>
        <v>1233289</v>
      </c>
      <c r="N10" s="935">
        <f t="shared" ref="N10:N18" si="2">H10+M10</f>
        <v>3030440</v>
      </c>
      <c r="O10" s="935">
        <f t="shared" ref="O10:O16" si="3">H10*1%</f>
        <v>17971.510000000002</v>
      </c>
      <c r="P10" s="935">
        <f t="shared" ref="P10:P16" si="4">H10*2%</f>
        <v>35943.020000000004</v>
      </c>
      <c r="Q10" s="935">
        <f t="shared" ref="Q10:Q16" si="5">H10*1%</f>
        <v>17971.510000000002</v>
      </c>
      <c r="R10" s="652">
        <f t="shared" ref="R10:R16" si="6">N10-P10-Q10-O10</f>
        <v>2958553.9600000004</v>
      </c>
      <c r="S10" s="1294" t="str">
        <f>VLOOKUP(C10,[2]Sheet1!$D$11:$U$19,18,FALSE)</f>
        <v>161-00-0146676-7</v>
      </c>
      <c r="T10" s="1465"/>
    </row>
    <row r="11" spans="1:20" s="178" customFormat="1" ht="18" customHeight="1">
      <c r="A11" s="934">
        <v>1550000</v>
      </c>
      <c r="B11" s="1691">
        <v>2</v>
      </c>
      <c r="C11" s="615" t="s">
        <v>2504</v>
      </c>
      <c r="D11" s="413" t="s">
        <v>1695</v>
      </c>
      <c r="E11" s="1682">
        <f>VLOOKUP(C11,[1]Sheet1!$D$11:$F$19,3,FALSE)</f>
        <v>27</v>
      </c>
      <c r="F11" s="1462">
        <v>1780355</v>
      </c>
      <c r="G11" s="844">
        <v>0</v>
      </c>
      <c r="H11" s="1463">
        <f t="shared" si="0"/>
        <v>1780355</v>
      </c>
      <c r="I11" s="844">
        <v>0</v>
      </c>
      <c r="J11" s="1464">
        <v>15000</v>
      </c>
      <c r="K11" s="1462">
        <v>617464</v>
      </c>
      <c r="L11" s="1462">
        <v>100000</v>
      </c>
      <c r="M11" s="934">
        <f t="shared" si="1"/>
        <v>1122464</v>
      </c>
      <c r="N11" s="935">
        <f t="shared" si="2"/>
        <v>2902819</v>
      </c>
      <c r="O11" s="935">
        <f t="shared" si="3"/>
        <v>17803.55</v>
      </c>
      <c r="P11" s="935">
        <f t="shared" si="4"/>
        <v>35607.1</v>
      </c>
      <c r="Q11" s="935">
        <f>H11*2%</f>
        <v>35607.1</v>
      </c>
      <c r="R11" s="652">
        <f t="shared" si="6"/>
        <v>2813801.25</v>
      </c>
      <c r="S11" s="1294" t="str">
        <f>VLOOKUP(C11,[2]Sheet1!$D$11:$U$19,18,FALSE)</f>
        <v>161-00-0257193-8</v>
      </c>
    </row>
    <row r="12" spans="1:20" s="178" customFormat="1" ht="18" customHeight="1">
      <c r="A12" s="934">
        <v>1550000</v>
      </c>
      <c r="B12" s="1691">
        <v>3</v>
      </c>
      <c r="C12" s="615" t="s">
        <v>3360</v>
      </c>
      <c r="D12" s="413" t="s">
        <v>26</v>
      </c>
      <c r="E12" s="1682">
        <f>VLOOKUP(C12,[1]Sheet1!$D$11:$F$19,3,FALSE)</f>
        <v>27</v>
      </c>
      <c r="F12" s="1462">
        <v>1780355</v>
      </c>
      <c r="G12" s="844">
        <v>0</v>
      </c>
      <c r="H12" s="1463">
        <f t="shared" si="0"/>
        <v>1780355</v>
      </c>
      <c r="I12" s="844">
        <v>0</v>
      </c>
      <c r="J12" s="1464">
        <v>15000</v>
      </c>
      <c r="K12" s="1462">
        <v>617464</v>
      </c>
      <c r="L12" s="1462">
        <v>100000</v>
      </c>
      <c r="M12" s="934">
        <f t="shared" si="1"/>
        <v>1122464</v>
      </c>
      <c r="N12" s="935">
        <f t="shared" si="2"/>
        <v>2902819</v>
      </c>
      <c r="O12" s="935">
        <f t="shared" si="3"/>
        <v>17803.55</v>
      </c>
      <c r="P12" s="935">
        <f t="shared" si="4"/>
        <v>35607.1</v>
      </c>
      <c r="Q12" s="935">
        <f t="shared" si="5"/>
        <v>17803.55</v>
      </c>
      <c r="R12" s="652">
        <f t="shared" si="6"/>
        <v>2831604.8000000003</v>
      </c>
      <c r="S12" s="1294" t="str">
        <f>VLOOKUP(C12,[2]Sheet1!$D$11:$U$19,18,FALSE)</f>
        <v>161-00-0257269-6</v>
      </c>
    </row>
    <row r="13" spans="1:20" s="178" customFormat="1" ht="18" customHeight="1">
      <c r="A13" s="934">
        <v>1550000</v>
      </c>
      <c r="B13" s="1691">
        <v>4</v>
      </c>
      <c r="C13" s="615" t="s">
        <v>4144</v>
      </c>
      <c r="D13" s="413" t="s">
        <v>293</v>
      </c>
      <c r="E13" s="1682">
        <f>VLOOKUP(C13,[1]Sheet1!$D$11:$F$19,3,FALSE)</f>
        <v>27</v>
      </c>
      <c r="F13" s="1462">
        <v>1780355</v>
      </c>
      <c r="G13" s="844">
        <v>0</v>
      </c>
      <c r="H13" s="1463">
        <f t="shared" si="0"/>
        <v>1780355</v>
      </c>
      <c r="I13" s="844">
        <v>0</v>
      </c>
      <c r="J13" s="1464">
        <v>15000</v>
      </c>
      <c r="K13" s="1462">
        <v>617464</v>
      </c>
      <c r="L13" s="1462">
        <v>100000</v>
      </c>
      <c r="M13" s="934">
        <f t="shared" si="1"/>
        <v>1122464</v>
      </c>
      <c r="N13" s="935">
        <f t="shared" si="2"/>
        <v>2902819</v>
      </c>
      <c r="O13" s="935">
        <f t="shared" si="3"/>
        <v>17803.55</v>
      </c>
      <c r="P13" s="935">
        <f t="shared" si="4"/>
        <v>35607.1</v>
      </c>
      <c r="Q13" s="935">
        <f t="shared" si="5"/>
        <v>17803.55</v>
      </c>
      <c r="R13" s="652">
        <f t="shared" si="6"/>
        <v>2831604.8000000003</v>
      </c>
      <c r="S13" s="1294" t="str">
        <f>VLOOKUP(C13,[2]Sheet1!$D$11:$U$19,18,FALSE)</f>
        <v>161-00-0257188-8</v>
      </c>
    </row>
    <row r="14" spans="1:20" s="178" customFormat="1" ht="18" customHeight="1">
      <c r="A14" s="934">
        <v>1550000</v>
      </c>
      <c r="B14" s="1691">
        <v>5</v>
      </c>
      <c r="C14" s="615" t="s">
        <v>2505</v>
      </c>
      <c r="D14" s="413" t="s">
        <v>514</v>
      </c>
      <c r="E14" s="1682">
        <f>VLOOKUP(C14,[1]Sheet1!$D$11:$F$19,3,FALSE)</f>
        <v>27</v>
      </c>
      <c r="F14" s="1462">
        <v>1780355</v>
      </c>
      <c r="G14" s="844">
        <v>0</v>
      </c>
      <c r="H14" s="1463">
        <f t="shared" si="0"/>
        <v>1780355</v>
      </c>
      <c r="I14" s="844">
        <v>0</v>
      </c>
      <c r="J14" s="1464">
        <v>15000</v>
      </c>
      <c r="K14" s="1462">
        <v>617464</v>
      </c>
      <c r="L14" s="1462">
        <v>100000</v>
      </c>
      <c r="M14" s="934">
        <f t="shared" si="1"/>
        <v>1122464</v>
      </c>
      <c r="N14" s="935">
        <f t="shared" si="2"/>
        <v>2902819</v>
      </c>
      <c r="O14" s="935">
        <f t="shared" si="3"/>
        <v>17803.55</v>
      </c>
      <c r="P14" s="935">
        <f t="shared" si="4"/>
        <v>35607.1</v>
      </c>
      <c r="Q14" s="935">
        <f t="shared" si="5"/>
        <v>17803.55</v>
      </c>
      <c r="R14" s="652">
        <f t="shared" si="6"/>
        <v>2831604.8000000003</v>
      </c>
      <c r="S14" s="1294" t="str">
        <f>VLOOKUP(C14,[2]Sheet1!$D$11:$U$19,18,FALSE)</f>
        <v>161-00-0037727-0</v>
      </c>
    </row>
    <row r="15" spans="1:20" s="178" customFormat="1" ht="18" customHeight="1">
      <c r="A15" s="934">
        <v>1550000</v>
      </c>
      <c r="B15" s="1691">
        <v>6</v>
      </c>
      <c r="C15" s="1466" t="s">
        <v>2506</v>
      </c>
      <c r="D15" s="413" t="s">
        <v>1687</v>
      </c>
      <c r="E15" s="1682">
        <f>VLOOKUP(C15,[1]Sheet1!$D$11:$F$19,3,FALSE)</f>
        <v>27</v>
      </c>
      <c r="F15" s="1462">
        <v>1780355</v>
      </c>
      <c r="G15" s="844">
        <v>0</v>
      </c>
      <c r="H15" s="1463">
        <f t="shared" si="0"/>
        <v>1780355</v>
      </c>
      <c r="I15" s="844">
        <v>0</v>
      </c>
      <c r="J15" s="1464">
        <v>15000</v>
      </c>
      <c r="K15" s="1462">
        <v>617464</v>
      </c>
      <c r="L15" s="391">
        <v>100000</v>
      </c>
      <c r="M15" s="934">
        <f t="shared" si="1"/>
        <v>1122464</v>
      </c>
      <c r="N15" s="935">
        <f t="shared" si="2"/>
        <v>2902819</v>
      </c>
      <c r="O15" s="935">
        <f t="shared" si="3"/>
        <v>17803.55</v>
      </c>
      <c r="P15" s="935">
        <f t="shared" si="4"/>
        <v>35607.1</v>
      </c>
      <c r="Q15" s="935">
        <f t="shared" si="5"/>
        <v>17803.55</v>
      </c>
      <c r="R15" s="652">
        <f t="shared" si="6"/>
        <v>2831604.8000000003</v>
      </c>
      <c r="S15" s="1294" t="str">
        <f>VLOOKUP(C15,[2]Sheet1!$D$11:$U$19,18,FALSE)</f>
        <v>161-00-0257153-2</v>
      </c>
    </row>
    <row r="16" spans="1:20" s="178" customFormat="1" ht="18" customHeight="1">
      <c r="A16" s="359"/>
      <c r="B16" s="1691">
        <v>7</v>
      </c>
      <c r="C16" s="1467" t="s">
        <v>2987</v>
      </c>
      <c r="D16" s="1468" t="s">
        <v>2988</v>
      </c>
      <c r="E16" s="1682">
        <f>VLOOKUP(C16,[1]Sheet1!$D$11:$F$19,3,FALSE)</f>
        <v>27</v>
      </c>
      <c r="F16" s="1462">
        <v>2156640</v>
      </c>
      <c r="G16" s="391">
        <v>275000</v>
      </c>
      <c r="H16" s="1463">
        <f t="shared" si="0"/>
        <v>2431640</v>
      </c>
      <c r="I16" s="391">
        <v>20000</v>
      </c>
      <c r="J16" s="1464">
        <v>20000</v>
      </c>
      <c r="K16" s="1462">
        <v>250000</v>
      </c>
      <c r="L16" s="391">
        <v>500000</v>
      </c>
      <c r="M16" s="934">
        <f>(E16*I16)+(E16*J16)+K16+L16</f>
        <v>1830000</v>
      </c>
      <c r="N16" s="935">
        <f t="shared" si="2"/>
        <v>4261640</v>
      </c>
      <c r="O16" s="935">
        <f t="shared" si="3"/>
        <v>24316.400000000001</v>
      </c>
      <c r="P16" s="935">
        <f t="shared" si="4"/>
        <v>48632.800000000003</v>
      </c>
      <c r="Q16" s="935">
        <f t="shared" si="5"/>
        <v>24316.400000000001</v>
      </c>
      <c r="R16" s="652">
        <f t="shared" si="6"/>
        <v>4164374.4000000004</v>
      </c>
      <c r="S16" s="1294" t="str">
        <f>VLOOKUP(C16,[2]Sheet1!$D$11:$U$19,18,FALSE)</f>
        <v>145-00-0973087-6</v>
      </c>
    </row>
    <row r="17" spans="1:19" s="178" customFormat="1" ht="18" customHeight="1">
      <c r="A17" s="359"/>
      <c r="B17" s="1691">
        <v>8</v>
      </c>
      <c r="C17" s="1467" t="s">
        <v>2998</v>
      </c>
      <c r="D17" s="1468" t="s">
        <v>2723</v>
      </c>
      <c r="E17" s="1682">
        <f>VLOOKUP(C17,[1]Sheet1!$D$11:$F$19,3,FALSE)</f>
        <v>26</v>
      </c>
      <c r="F17" s="1462">
        <v>1780355</v>
      </c>
      <c r="G17" s="391">
        <v>0</v>
      </c>
      <c r="H17" s="1463">
        <f>F17+G17</f>
        <v>1780355</v>
      </c>
      <c r="I17" s="391">
        <v>0</v>
      </c>
      <c r="J17" s="1464">
        <v>15000</v>
      </c>
      <c r="K17" s="1462">
        <v>617464</v>
      </c>
      <c r="L17" s="391">
        <v>100000</v>
      </c>
      <c r="M17" s="934">
        <f>(E17*I17)+(E17*J17)+K17+L17</f>
        <v>1107464</v>
      </c>
      <c r="N17" s="935">
        <f t="shared" si="2"/>
        <v>2887819</v>
      </c>
      <c r="O17" s="935">
        <f>H17*1%</f>
        <v>17803.55</v>
      </c>
      <c r="P17" s="935">
        <f>H17*2%</f>
        <v>35607.1</v>
      </c>
      <c r="Q17" s="935">
        <f>H17*1%</f>
        <v>17803.55</v>
      </c>
      <c r="R17" s="652">
        <f>N17-P17-Q17-O17</f>
        <v>2816604.8000000003</v>
      </c>
      <c r="S17" s="1294" t="str">
        <f>VLOOKUP(C17,[2]Sheet1!$D$11:$U$19,18,FALSE)</f>
        <v>161-00-0323470-0</v>
      </c>
    </row>
    <row r="18" spans="1:19" s="178" customFormat="1" ht="18" customHeight="1">
      <c r="A18" s="359"/>
      <c r="B18" s="1691">
        <v>9</v>
      </c>
      <c r="C18" s="841" t="s">
        <v>3059</v>
      </c>
      <c r="D18" s="413" t="s">
        <v>410</v>
      </c>
      <c r="E18" s="1682">
        <f>VLOOKUP(C18,[1]Sheet1!$D$11:$F$19,3,FALSE)</f>
        <v>26</v>
      </c>
      <c r="F18" s="1462">
        <v>1780355</v>
      </c>
      <c r="G18" s="391">
        <v>0</v>
      </c>
      <c r="H18" s="1463">
        <f>F18+G18</f>
        <v>1780355</v>
      </c>
      <c r="I18" s="391">
        <v>0</v>
      </c>
      <c r="J18" s="1464">
        <v>15000</v>
      </c>
      <c r="K18" s="1462">
        <v>617464</v>
      </c>
      <c r="L18" s="391">
        <v>100000</v>
      </c>
      <c r="M18" s="934">
        <f>(E18*I18)+(E18*J18)+K18+L18</f>
        <v>1107464</v>
      </c>
      <c r="N18" s="935">
        <f t="shared" si="2"/>
        <v>2887819</v>
      </c>
      <c r="O18" s="935">
        <f>H18*1%</f>
        <v>17803.55</v>
      </c>
      <c r="P18" s="935">
        <f>H18*2%</f>
        <v>35607.1</v>
      </c>
      <c r="Q18" s="935">
        <f>H18*1%</f>
        <v>17803.55</v>
      </c>
      <c r="R18" s="652">
        <f>N18-P18-Q18-O18</f>
        <v>2816604.8000000003</v>
      </c>
      <c r="S18" s="1294" t="str">
        <f>VLOOKUP(C18,[2]Sheet1!$D$11:$U$19,18,FALSE)</f>
        <v>161-00-0334615-7</v>
      </c>
    </row>
    <row r="19" spans="1:19" s="1469" customFormat="1" ht="21" customHeight="1">
      <c r="B19" s="2287" t="s">
        <v>30</v>
      </c>
      <c r="C19" s="2288"/>
      <c r="D19" s="2288"/>
      <c r="E19" s="1264">
        <f>SUM(E10:E18)</f>
        <v>238</v>
      </c>
      <c r="F19" s="1470">
        <f>SUM(F10:F18)</f>
        <v>16416276</v>
      </c>
      <c r="G19" s="1470">
        <f t="shared" ref="G19:R19" si="7">SUM(G10:G18)</f>
        <v>275000</v>
      </c>
      <c r="H19" s="1470">
        <f t="shared" si="7"/>
        <v>16691276</v>
      </c>
      <c r="I19" s="1470">
        <f t="shared" si="7"/>
        <v>20000</v>
      </c>
      <c r="J19" s="1470">
        <f t="shared" si="7"/>
        <v>140000</v>
      </c>
      <c r="K19" s="1470">
        <f t="shared" si="7"/>
        <v>5195537</v>
      </c>
      <c r="L19" s="1470">
        <f t="shared" si="7"/>
        <v>1450000</v>
      </c>
      <c r="M19" s="1470">
        <f t="shared" si="7"/>
        <v>10890537</v>
      </c>
      <c r="N19" s="1470">
        <f t="shared" si="7"/>
        <v>27581813</v>
      </c>
      <c r="O19" s="1470">
        <f t="shared" si="7"/>
        <v>166912.75999999998</v>
      </c>
      <c r="P19" s="1470">
        <f t="shared" si="7"/>
        <v>333825.51999999996</v>
      </c>
      <c r="Q19" s="1470">
        <f t="shared" si="7"/>
        <v>184716.31</v>
      </c>
      <c r="R19" s="1470">
        <f t="shared" si="7"/>
        <v>26896358.410000004</v>
      </c>
      <c r="S19" s="1470"/>
    </row>
    <row r="20" spans="1:19" s="258" customFormat="1" ht="16.5">
      <c r="B20" s="1165"/>
      <c r="C20" s="1165"/>
      <c r="D20" s="1454"/>
      <c r="E20" s="1113"/>
      <c r="F20" s="1113"/>
      <c r="G20" s="1113"/>
      <c r="H20" s="1455"/>
      <c r="I20" s="1455"/>
      <c r="J20" s="1455"/>
      <c r="K20" s="1455"/>
      <c r="L20" s="1455"/>
      <c r="M20" s="1455"/>
      <c r="N20" s="1455"/>
      <c r="O20" s="1455"/>
      <c r="P20" s="1455"/>
      <c r="Q20" s="1455"/>
      <c r="R20" s="1455"/>
      <c r="S20" s="1475"/>
    </row>
    <row r="21" spans="1:19" s="258" customFormat="1" ht="16.5">
      <c r="B21" s="1165"/>
      <c r="C21" s="1165"/>
      <c r="D21" s="1454"/>
      <c r="E21" s="1113"/>
      <c r="F21" s="1113"/>
      <c r="G21" s="1113"/>
      <c r="H21" s="1455"/>
      <c r="I21" s="1455"/>
      <c r="J21" s="1455"/>
      <c r="K21" s="1455"/>
      <c r="L21" s="1455"/>
      <c r="M21" s="1455"/>
      <c r="N21" s="1455"/>
      <c r="O21" s="1455"/>
      <c r="P21" s="1455"/>
      <c r="Q21" s="1455"/>
      <c r="R21" s="1455"/>
      <c r="S21" s="1475"/>
    </row>
    <row r="22" spans="1:19" s="258" customFormat="1" ht="17.25">
      <c r="B22" s="2271" t="s">
        <v>31</v>
      </c>
      <c r="C22" s="2271"/>
      <c r="D22" s="2271"/>
      <c r="E22" s="2271"/>
      <c r="F22" s="1113"/>
      <c r="G22" s="1113"/>
      <c r="H22" s="1456"/>
      <c r="I22" s="1456"/>
      <c r="J22" s="1456"/>
      <c r="K22" s="1456"/>
      <c r="L22" s="1456"/>
      <c r="M22" s="1456"/>
      <c r="N22" s="1456"/>
      <c r="O22" s="1456"/>
      <c r="P22" s="1456"/>
      <c r="Q22" s="1456"/>
      <c r="R22" s="1456"/>
      <c r="S22" s="1476"/>
    </row>
    <row r="23" spans="1:19" s="258" customFormat="1" ht="16.5">
      <c r="B23" s="1457"/>
      <c r="C23" s="1457"/>
      <c r="D23" s="1458"/>
      <c r="E23" s="1459"/>
      <c r="F23" s="1113"/>
      <c r="G23" s="1113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75"/>
    </row>
    <row r="24" spans="1:19" s="1453" customFormat="1" ht="16.5" customHeight="1">
      <c r="A24" s="2284" t="s">
        <v>2755</v>
      </c>
      <c r="B24" s="2256" t="s">
        <v>3</v>
      </c>
      <c r="C24" s="2256" t="s">
        <v>4</v>
      </c>
      <c r="D24" s="2256" t="s">
        <v>5</v>
      </c>
      <c r="E24" s="2250" t="s">
        <v>6</v>
      </c>
      <c r="F24" s="2254" t="s">
        <v>7</v>
      </c>
      <c r="G24" s="2255"/>
      <c r="H24" s="2250" t="s">
        <v>509</v>
      </c>
      <c r="I24" s="2254" t="s">
        <v>8</v>
      </c>
      <c r="J24" s="2268"/>
      <c r="K24" s="2268"/>
      <c r="L24" s="2255"/>
      <c r="M24" s="2261" t="s">
        <v>9</v>
      </c>
      <c r="N24" s="2250" t="s">
        <v>10</v>
      </c>
      <c r="O24" s="2253" t="s">
        <v>11</v>
      </c>
      <c r="P24" s="2253"/>
      <c r="Q24" s="2253"/>
      <c r="R24" s="2250" t="s">
        <v>12</v>
      </c>
      <c r="S24" s="2253" t="s">
        <v>13</v>
      </c>
    </row>
    <row r="25" spans="1:19" s="1453" customFormat="1" ht="51">
      <c r="A25" s="2284"/>
      <c r="B25" s="2257"/>
      <c r="C25" s="2257"/>
      <c r="D25" s="2257"/>
      <c r="E25" s="2285"/>
      <c r="F25" s="1461" t="s">
        <v>14</v>
      </c>
      <c r="G25" s="1461" t="s">
        <v>15</v>
      </c>
      <c r="H25" s="2251"/>
      <c r="I25" s="1461" t="s">
        <v>87</v>
      </c>
      <c r="J25" s="1461" t="s">
        <v>16</v>
      </c>
      <c r="K25" s="1461" t="s">
        <v>18</v>
      </c>
      <c r="L25" s="1461" t="s">
        <v>19</v>
      </c>
      <c r="M25" s="2262"/>
      <c r="N25" s="2251"/>
      <c r="O25" s="764" t="s">
        <v>2316</v>
      </c>
      <c r="P25" s="764" t="s">
        <v>20</v>
      </c>
      <c r="Q25" s="764" t="s">
        <v>2274</v>
      </c>
      <c r="R25" s="2251"/>
      <c r="S25" s="2253"/>
    </row>
    <row r="26" spans="1:19" s="223" customFormat="1" ht="18" customHeight="1">
      <c r="A26" s="934">
        <v>1550000</v>
      </c>
      <c r="B26" s="1691">
        <v>1</v>
      </c>
      <c r="C26" s="615" t="s">
        <v>3361</v>
      </c>
      <c r="D26" s="413" t="s">
        <v>1050</v>
      </c>
      <c r="E26" s="413">
        <f>VLOOKUP(C26,[1]Sheet1!$D$27:$F$48,3,FALSE)</f>
        <v>23</v>
      </c>
      <c r="F26" s="1462">
        <v>1627500</v>
      </c>
      <c r="G26" s="844">
        <v>0</v>
      </c>
      <c r="H26" s="1463">
        <f t="shared" ref="H26:H44" si="8">F26+G26</f>
        <v>1627500</v>
      </c>
      <c r="I26" s="844">
        <v>0</v>
      </c>
      <c r="J26" s="1463">
        <f>15000</f>
        <v>15000</v>
      </c>
      <c r="K26" s="1462">
        <v>564451</v>
      </c>
      <c r="L26" s="1477">
        <v>0</v>
      </c>
      <c r="M26" s="934">
        <f t="shared" ref="M26:M44" si="9">(E26*J26)+K26+L26</f>
        <v>909451</v>
      </c>
      <c r="N26" s="935">
        <f t="shared" ref="N26:N44" si="10">H26+M26</f>
        <v>2536951</v>
      </c>
      <c r="O26" s="935">
        <f t="shared" ref="O26:O44" si="11">H26*1%</f>
        <v>16275</v>
      </c>
      <c r="P26" s="935">
        <f t="shared" ref="P26:P44" si="12">H26*2%</f>
        <v>32550</v>
      </c>
      <c r="Q26" s="935">
        <f t="shared" ref="Q26:Q44" si="13">H26*1%</f>
        <v>16275</v>
      </c>
      <c r="R26" s="652">
        <f>N26-P26-Q26-O26</f>
        <v>2471851</v>
      </c>
      <c r="S26" s="1294" t="str">
        <f>VLOOKUP(C26,[2]Sheet1!$D$27:$U$49,18,FALSE)</f>
        <v>161-00-0257174-8</v>
      </c>
    </row>
    <row r="27" spans="1:19" s="223" customFormat="1" ht="18" customHeight="1">
      <c r="A27" s="934">
        <v>1550000</v>
      </c>
      <c r="B27" s="1691">
        <v>2</v>
      </c>
      <c r="C27" s="615" t="s">
        <v>3362</v>
      </c>
      <c r="D27" s="413" t="s">
        <v>1050</v>
      </c>
      <c r="E27" s="1682">
        <f>VLOOKUP(C27,[1]Sheet1!$D$27:$F$48,3,FALSE)</f>
        <v>22</v>
      </c>
      <c r="F27" s="1462">
        <v>1627500</v>
      </c>
      <c r="G27" s="844">
        <v>0</v>
      </c>
      <c r="H27" s="1463">
        <f t="shared" si="8"/>
        <v>1627500</v>
      </c>
      <c r="I27" s="844">
        <v>0</v>
      </c>
      <c r="J27" s="1463">
        <f>15000</f>
        <v>15000</v>
      </c>
      <c r="K27" s="1462">
        <v>564451</v>
      </c>
      <c r="L27" s="1477">
        <v>0</v>
      </c>
      <c r="M27" s="934">
        <f t="shared" si="9"/>
        <v>894451</v>
      </c>
      <c r="N27" s="935">
        <f t="shared" si="10"/>
        <v>2521951</v>
      </c>
      <c r="O27" s="935">
        <f t="shared" si="11"/>
        <v>16275</v>
      </c>
      <c r="P27" s="935">
        <f t="shared" si="12"/>
        <v>32550</v>
      </c>
      <c r="Q27" s="935">
        <f t="shared" si="13"/>
        <v>16275</v>
      </c>
      <c r="R27" s="652">
        <f t="shared" ref="R27:R44" si="14">N27-P27-Q27-O27</f>
        <v>2456851</v>
      </c>
      <c r="S27" s="1294" t="str">
        <f>VLOOKUP(C27,[2]Sheet1!$D$27:$U$49,18,FALSE)</f>
        <v>161-00-0257350-4</v>
      </c>
    </row>
    <row r="28" spans="1:19" s="223" customFormat="1" ht="18" customHeight="1">
      <c r="A28" s="934">
        <v>1550000</v>
      </c>
      <c r="B28" s="1691">
        <v>3</v>
      </c>
      <c r="C28" s="615" t="s">
        <v>3363</v>
      </c>
      <c r="D28" s="413" t="s">
        <v>1050</v>
      </c>
      <c r="E28" s="1682">
        <f>VLOOKUP(C28,[1]Sheet1!$D$27:$F$48,3,FALSE)</f>
        <v>24</v>
      </c>
      <c r="F28" s="1462">
        <v>1627500</v>
      </c>
      <c r="G28" s="844">
        <v>0</v>
      </c>
      <c r="H28" s="1463">
        <f t="shared" si="8"/>
        <v>1627500</v>
      </c>
      <c r="I28" s="844">
        <v>0</v>
      </c>
      <c r="J28" s="1463">
        <f>15000</f>
        <v>15000</v>
      </c>
      <c r="K28" s="1462">
        <v>564451</v>
      </c>
      <c r="L28" s="1477">
        <v>0</v>
      </c>
      <c r="M28" s="934">
        <f t="shared" si="9"/>
        <v>924451</v>
      </c>
      <c r="N28" s="935">
        <f t="shared" si="10"/>
        <v>2551951</v>
      </c>
      <c r="O28" s="935">
        <f t="shared" si="11"/>
        <v>16275</v>
      </c>
      <c r="P28" s="935">
        <f t="shared" si="12"/>
        <v>32550</v>
      </c>
      <c r="Q28" s="935">
        <f t="shared" si="13"/>
        <v>16275</v>
      </c>
      <c r="R28" s="652">
        <f t="shared" si="14"/>
        <v>2486851</v>
      </c>
      <c r="S28" s="1294" t="str">
        <f>VLOOKUP(C28,[2]Sheet1!$D$27:$U$49,18,FALSE)</f>
        <v>161-00-0257242-3</v>
      </c>
    </row>
    <row r="29" spans="1:19" s="223" customFormat="1" ht="18" customHeight="1">
      <c r="A29" s="934">
        <v>1550000</v>
      </c>
      <c r="B29" s="1691">
        <v>4</v>
      </c>
      <c r="C29" s="615" t="s">
        <v>3364</v>
      </c>
      <c r="D29" s="413" t="s">
        <v>1050</v>
      </c>
      <c r="E29" s="1682">
        <f>VLOOKUP(C29,[1]Sheet1!$D$27:$F$48,3,FALSE)</f>
        <v>25</v>
      </c>
      <c r="F29" s="1462">
        <v>1627500</v>
      </c>
      <c r="G29" s="844">
        <v>0</v>
      </c>
      <c r="H29" s="1463">
        <f t="shared" si="8"/>
        <v>1627500</v>
      </c>
      <c r="I29" s="844">
        <v>0</v>
      </c>
      <c r="J29" s="1463">
        <f>15000</f>
        <v>15000</v>
      </c>
      <c r="K29" s="1462">
        <v>564451</v>
      </c>
      <c r="L29" s="1477">
        <v>0</v>
      </c>
      <c r="M29" s="934">
        <f t="shared" si="9"/>
        <v>939451</v>
      </c>
      <c r="N29" s="935">
        <f t="shared" si="10"/>
        <v>2566951</v>
      </c>
      <c r="O29" s="935">
        <f t="shared" si="11"/>
        <v>16275</v>
      </c>
      <c r="P29" s="935">
        <f t="shared" si="12"/>
        <v>32550</v>
      </c>
      <c r="Q29" s="935">
        <f t="shared" si="13"/>
        <v>16275</v>
      </c>
      <c r="R29" s="652">
        <f t="shared" si="14"/>
        <v>2501851</v>
      </c>
      <c r="S29" s="1294" t="str">
        <f>VLOOKUP(C29,[2]Sheet1!$D$27:$U$49,18,FALSE)</f>
        <v>161-00-0257268-8</v>
      </c>
    </row>
    <row r="30" spans="1:19" s="223" customFormat="1" ht="18" customHeight="1">
      <c r="A30" s="934">
        <v>1550000</v>
      </c>
      <c r="B30" s="1691">
        <v>5</v>
      </c>
      <c r="C30" s="615" t="s">
        <v>3365</v>
      </c>
      <c r="D30" s="413" t="s">
        <v>1050</v>
      </c>
      <c r="E30" s="1682">
        <f>VLOOKUP(C30,[1]Sheet1!$D$27:$F$48,3,FALSE)</f>
        <v>23</v>
      </c>
      <c r="F30" s="1462">
        <v>1627500</v>
      </c>
      <c r="G30" s="844">
        <v>0</v>
      </c>
      <c r="H30" s="1463">
        <f t="shared" si="8"/>
        <v>1627500</v>
      </c>
      <c r="I30" s="844">
        <v>0</v>
      </c>
      <c r="J30" s="1463">
        <f>15000</f>
        <v>15000</v>
      </c>
      <c r="K30" s="1462">
        <v>564451</v>
      </c>
      <c r="L30" s="1477">
        <v>0</v>
      </c>
      <c r="M30" s="934">
        <f t="shared" si="9"/>
        <v>909451</v>
      </c>
      <c r="N30" s="935">
        <f t="shared" si="10"/>
        <v>2536951</v>
      </c>
      <c r="O30" s="935">
        <f t="shared" si="11"/>
        <v>16275</v>
      </c>
      <c r="P30" s="935">
        <f t="shared" si="12"/>
        <v>32550</v>
      </c>
      <c r="Q30" s="935">
        <f t="shared" si="13"/>
        <v>16275</v>
      </c>
      <c r="R30" s="652">
        <f t="shared" si="14"/>
        <v>2471851</v>
      </c>
      <c r="S30" s="1294" t="str">
        <f>VLOOKUP(C30,[2]Sheet1!$D$27:$U$49,18,FALSE)</f>
        <v>161-00-0257282-9</v>
      </c>
    </row>
    <row r="31" spans="1:19" s="223" customFormat="1" ht="18" customHeight="1">
      <c r="A31" s="934">
        <v>1550000</v>
      </c>
      <c r="B31" s="1691">
        <v>6</v>
      </c>
      <c r="C31" s="615" t="s">
        <v>2513</v>
      </c>
      <c r="D31" s="413" t="s">
        <v>1050</v>
      </c>
      <c r="E31" s="1682">
        <f>VLOOKUP(C31,[1]Sheet1!$D$27:$F$48,3,FALSE)</f>
        <v>22</v>
      </c>
      <c r="F31" s="1462">
        <v>1627500</v>
      </c>
      <c r="G31" s="844">
        <v>0</v>
      </c>
      <c r="H31" s="1463">
        <f t="shared" si="8"/>
        <v>1627500</v>
      </c>
      <c r="I31" s="844">
        <v>0</v>
      </c>
      <c r="J31" s="1463">
        <f>15000</f>
        <v>15000</v>
      </c>
      <c r="K31" s="1462">
        <v>564451</v>
      </c>
      <c r="L31" s="1477">
        <v>0</v>
      </c>
      <c r="M31" s="934">
        <f t="shared" si="9"/>
        <v>894451</v>
      </c>
      <c r="N31" s="935">
        <f t="shared" si="10"/>
        <v>2521951</v>
      </c>
      <c r="O31" s="935">
        <f t="shared" si="11"/>
        <v>16275</v>
      </c>
      <c r="P31" s="935">
        <f t="shared" si="12"/>
        <v>32550</v>
      </c>
      <c r="Q31" s="935">
        <f t="shared" si="13"/>
        <v>16275</v>
      </c>
      <c r="R31" s="652">
        <f t="shared" si="14"/>
        <v>2456851</v>
      </c>
      <c r="S31" s="1294" t="str">
        <f>VLOOKUP(C31,[2]Sheet1!$D$27:$U$49,18,FALSE)</f>
        <v>161-00-0257136-7</v>
      </c>
    </row>
    <row r="32" spans="1:19" s="223" customFormat="1" ht="18" customHeight="1">
      <c r="A32" s="934">
        <v>1550000</v>
      </c>
      <c r="B32" s="1691">
        <v>7</v>
      </c>
      <c r="C32" s="615" t="s">
        <v>2672</v>
      </c>
      <c r="D32" s="413" t="s">
        <v>1050</v>
      </c>
      <c r="E32" s="1682">
        <f>VLOOKUP(C32,[1]Sheet1!$D$27:$F$48,3,FALSE)</f>
        <v>23</v>
      </c>
      <c r="F32" s="1462">
        <v>1627500</v>
      </c>
      <c r="G32" s="844">
        <v>0</v>
      </c>
      <c r="H32" s="1463">
        <f t="shared" si="8"/>
        <v>1627500</v>
      </c>
      <c r="I32" s="844">
        <v>0</v>
      </c>
      <c r="J32" s="1463">
        <f>15000</f>
        <v>15000</v>
      </c>
      <c r="K32" s="1462">
        <v>564451</v>
      </c>
      <c r="L32" s="1477">
        <v>0</v>
      </c>
      <c r="M32" s="934">
        <f t="shared" si="9"/>
        <v>909451</v>
      </c>
      <c r="N32" s="935">
        <f t="shared" si="10"/>
        <v>2536951</v>
      </c>
      <c r="O32" s="935">
        <f t="shared" si="11"/>
        <v>16275</v>
      </c>
      <c r="P32" s="935">
        <f t="shared" si="12"/>
        <v>32550</v>
      </c>
      <c r="Q32" s="935">
        <f t="shared" si="13"/>
        <v>16275</v>
      </c>
      <c r="R32" s="652">
        <f>(N32-P32-Q32-O32)</f>
        <v>2471851</v>
      </c>
      <c r="S32" s="1294" t="str">
        <f>VLOOKUP(C32,[2]Sheet1!$D$27:$U$49,18,FALSE)</f>
        <v>161-00-0257135-9</v>
      </c>
    </row>
    <row r="33" spans="1:19" s="223" customFormat="1" ht="18" customHeight="1">
      <c r="A33" s="934">
        <v>1550000</v>
      </c>
      <c r="B33" s="1691">
        <v>8</v>
      </c>
      <c r="C33" s="615" t="s">
        <v>2511</v>
      </c>
      <c r="D33" s="413" t="s">
        <v>1050</v>
      </c>
      <c r="E33" s="1682">
        <f>VLOOKUP(C33,[1]Sheet1!$D$27:$F$48,3,FALSE)</f>
        <v>23</v>
      </c>
      <c r="F33" s="1462">
        <v>1627500</v>
      </c>
      <c r="G33" s="844">
        <v>0</v>
      </c>
      <c r="H33" s="1463">
        <f t="shared" si="8"/>
        <v>1627500</v>
      </c>
      <c r="I33" s="844">
        <v>0</v>
      </c>
      <c r="J33" s="1463">
        <f>15000</f>
        <v>15000</v>
      </c>
      <c r="K33" s="1462">
        <v>564451</v>
      </c>
      <c r="L33" s="1477">
        <v>0</v>
      </c>
      <c r="M33" s="934">
        <f t="shared" si="9"/>
        <v>909451</v>
      </c>
      <c r="N33" s="935">
        <f t="shared" si="10"/>
        <v>2536951</v>
      </c>
      <c r="O33" s="935">
        <f t="shared" si="11"/>
        <v>16275</v>
      </c>
      <c r="P33" s="935">
        <f t="shared" si="12"/>
        <v>32550</v>
      </c>
      <c r="Q33" s="935">
        <f t="shared" si="13"/>
        <v>16275</v>
      </c>
      <c r="R33" s="652">
        <f t="shared" si="14"/>
        <v>2471851</v>
      </c>
      <c r="S33" s="1294" t="str">
        <f>VLOOKUP(C33,[2]Sheet1!$D$27:$U$49,18,FALSE)</f>
        <v>161-00-0257211-8</v>
      </c>
    </row>
    <row r="34" spans="1:19" s="223" customFormat="1" ht="18" customHeight="1">
      <c r="A34" s="934">
        <v>1550000</v>
      </c>
      <c r="B34" s="1691">
        <v>9</v>
      </c>
      <c r="C34" s="615" t="s">
        <v>2632</v>
      </c>
      <c r="D34" s="413" t="s">
        <v>152</v>
      </c>
      <c r="E34" s="1682">
        <f>VLOOKUP(C34,[1]Sheet1!$D$27:$F$48,3,FALSE)</f>
        <v>22</v>
      </c>
      <c r="F34" s="1462">
        <v>1627500</v>
      </c>
      <c r="G34" s="844">
        <v>0</v>
      </c>
      <c r="H34" s="1463">
        <f t="shared" si="8"/>
        <v>1627500</v>
      </c>
      <c r="I34" s="844">
        <v>0</v>
      </c>
      <c r="J34" s="1464">
        <v>15000</v>
      </c>
      <c r="K34" s="1462">
        <v>564451</v>
      </c>
      <c r="L34" s="1478">
        <v>0</v>
      </c>
      <c r="M34" s="934">
        <f t="shared" si="9"/>
        <v>894451</v>
      </c>
      <c r="N34" s="935">
        <f t="shared" si="10"/>
        <v>2521951</v>
      </c>
      <c r="O34" s="935">
        <f t="shared" si="11"/>
        <v>16275</v>
      </c>
      <c r="P34" s="935">
        <f t="shared" si="12"/>
        <v>32550</v>
      </c>
      <c r="Q34" s="935">
        <f t="shared" si="13"/>
        <v>16275</v>
      </c>
      <c r="R34" s="652">
        <f t="shared" si="14"/>
        <v>2456851</v>
      </c>
      <c r="S34" s="1294" t="str">
        <f>VLOOKUP(C34,[2]Sheet1!$D$27:$U$49,18,FALSE)</f>
        <v>161-00-0257217-5</v>
      </c>
    </row>
    <row r="35" spans="1:19" s="223" customFormat="1" ht="18" customHeight="1">
      <c r="A35" s="934">
        <v>1550000</v>
      </c>
      <c r="B35" s="1691">
        <v>10</v>
      </c>
      <c r="C35" s="615" t="s">
        <v>702</v>
      </c>
      <c r="D35" s="413" t="s">
        <v>152</v>
      </c>
      <c r="E35" s="1682">
        <f>VLOOKUP(C35,[1]Sheet1!$D$27:$F$48,3,FALSE)</f>
        <v>23</v>
      </c>
      <c r="F35" s="1462">
        <v>1627500</v>
      </c>
      <c r="G35" s="844">
        <v>0</v>
      </c>
      <c r="H35" s="1463">
        <f t="shared" si="8"/>
        <v>1627500</v>
      </c>
      <c r="I35" s="844">
        <v>0</v>
      </c>
      <c r="J35" s="1464">
        <v>15000</v>
      </c>
      <c r="K35" s="1462">
        <v>564451</v>
      </c>
      <c r="L35" s="1478">
        <v>0</v>
      </c>
      <c r="M35" s="934">
        <f t="shared" si="9"/>
        <v>909451</v>
      </c>
      <c r="N35" s="935">
        <f t="shared" si="10"/>
        <v>2536951</v>
      </c>
      <c r="O35" s="935">
        <f t="shared" si="11"/>
        <v>16275</v>
      </c>
      <c r="P35" s="935">
        <f t="shared" si="12"/>
        <v>32550</v>
      </c>
      <c r="Q35" s="935">
        <f t="shared" si="13"/>
        <v>16275</v>
      </c>
      <c r="R35" s="652">
        <f t="shared" si="14"/>
        <v>2471851</v>
      </c>
      <c r="S35" s="1294" t="str">
        <f>VLOOKUP(C35,[2]Sheet1!$D$27:$U$49,18,FALSE)</f>
        <v>161-00-0256945-2</v>
      </c>
    </row>
    <row r="36" spans="1:19" s="223" customFormat="1" ht="18" customHeight="1">
      <c r="A36" s="934">
        <v>1550000</v>
      </c>
      <c r="B36" s="1691">
        <v>11</v>
      </c>
      <c r="C36" s="615" t="s">
        <v>2507</v>
      </c>
      <c r="D36" s="413" t="s">
        <v>1050</v>
      </c>
      <c r="E36" s="1682">
        <f>VLOOKUP(C36,[1]Sheet1!$D$27:$F$48,3,FALSE)</f>
        <v>22</v>
      </c>
      <c r="F36" s="1462">
        <v>1627500</v>
      </c>
      <c r="G36" s="844">
        <v>0</v>
      </c>
      <c r="H36" s="1463">
        <f t="shared" si="8"/>
        <v>1627500</v>
      </c>
      <c r="I36" s="844">
        <v>0</v>
      </c>
      <c r="J36" s="1463">
        <f>15000</f>
        <v>15000</v>
      </c>
      <c r="K36" s="1462">
        <v>564451</v>
      </c>
      <c r="L36" s="1477">
        <v>0</v>
      </c>
      <c r="M36" s="934">
        <f t="shared" si="9"/>
        <v>894451</v>
      </c>
      <c r="N36" s="935">
        <f t="shared" si="10"/>
        <v>2521951</v>
      </c>
      <c r="O36" s="935">
        <f t="shared" si="11"/>
        <v>16275</v>
      </c>
      <c r="P36" s="935">
        <f t="shared" si="12"/>
        <v>32550</v>
      </c>
      <c r="Q36" s="935">
        <f t="shared" si="13"/>
        <v>16275</v>
      </c>
      <c r="R36" s="652">
        <f t="shared" si="14"/>
        <v>2456851</v>
      </c>
      <c r="S36" s="1294" t="str">
        <f>VLOOKUP(C36,[2]Sheet1!$D$27:$U$49,18,FALSE)</f>
        <v>161-00-0256935-3</v>
      </c>
    </row>
    <row r="37" spans="1:19" s="223" customFormat="1" ht="18" customHeight="1">
      <c r="A37" s="934">
        <v>1550000</v>
      </c>
      <c r="B37" s="1691">
        <v>12</v>
      </c>
      <c r="C37" s="615" t="s">
        <v>1963</v>
      </c>
      <c r="D37" s="413" t="s">
        <v>1050</v>
      </c>
      <c r="E37" s="1682">
        <f>VLOOKUP(C37,[1]Sheet1!$D$27:$F$48,3,FALSE)</f>
        <v>25</v>
      </c>
      <c r="F37" s="1462">
        <v>1627500</v>
      </c>
      <c r="G37" s="844">
        <v>0</v>
      </c>
      <c r="H37" s="1463">
        <f t="shared" si="8"/>
        <v>1627500</v>
      </c>
      <c r="I37" s="844">
        <v>0</v>
      </c>
      <c r="J37" s="1463">
        <f>15000</f>
        <v>15000</v>
      </c>
      <c r="K37" s="1462">
        <v>564451</v>
      </c>
      <c r="L37" s="1477">
        <v>0</v>
      </c>
      <c r="M37" s="934">
        <f t="shared" si="9"/>
        <v>939451</v>
      </c>
      <c r="N37" s="935">
        <f t="shared" si="10"/>
        <v>2566951</v>
      </c>
      <c r="O37" s="935">
        <f t="shared" si="11"/>
        <v>16275</v>
      </c>
      <c r="P37" s="935">
        <f t="shared" si="12"/>
        <v>32550</v>
      </c>
      <c r="Q37" s="935">
        <f t="shared" si="13"/>
        <v>16275</v>
      </c>
      <c r="R37" s="652">
        <f t="shared" si="14"/>
        <v>2501851</v>
      </c>
      <c r="S37" s="1294" t="str">
        <f>VLOOKUP(C37,[2]Sheet1!$D$27:$U$49,18,FALSE)</f>
        <v>161-00-0256899-1</v>
      </c>
    </row>
    <row r="38" spans="1:19" s="223" customFormat="1" ht="18" customHeight="1">
      <c r="A38" s="934">
        <v>1550000</v>
      </c>
      <c r="B38" s="1691">
        <v>13</v>
      </c>
      <c r="C38" s="615" t="s">
        <v>2671</v>
      </c>
      <c r="D38" s="413" t="s">
        <v>1050</v>
      </c>
      <c r="E38" s="1682">
        <f>VLOOKUP(C38,[1]Sheet1!$D$27:$F$48,3,FALSE)</f>
        <v>20</v>
      </c>
      <c r="F38" s="1462">
        <v>1627500</v>
      </c>
      <c r="G38" s="844">
        <v>0</v>
      </c>
      <c r="H38" s="1463">
        <f t="shared" si="8"/>
        <v>1627500</v>
      </c>
      <c r="I38" s="844">
        <v>0</v>
      </c>
      <c r="J38" s="1463">
        <f>15000</f>
        <v>15000</v>
      </c>
      <c r="K38" s="1462">
        <v>564451</v>
      </c>
      <c r="L38" s="1477">
        <v>0</v>
      </c>
      <c r="M38" s="934">
        <f t="shared" si="9"/>
        <v>864451</v>
      </c>
      <c r="N38" s="935">
        <f t="shared" si="10"/>
        <v>2491951</v>
      </c>
      <c r="O38" s="935">
        <f t="shared" si="11"/>
        <v>16275</v>
      </c>
      <c r="P38" s="935">
        <f t="shared" si="12"/>
        <v>32550</v>
      </c>
      <c r="Q38" s="935">
        <f t="shared" si="13"/>
        <v>16275</v>
      </c>
      <c r="R38" s="652">
        <f t="shared" si="14"/>
        <v>2426851</v>
      </c>
      <c r="S38" s="1294" t="str">
        <f>VLOOKUP(C38,[2]Sheet1!$D$27:$U$49,18,FALSE)</f>
        <v>161-00-0256897-5</v>
      </c>
    </row>
    <row r="39" spans="1:19" s="223" customFormat="1" ht="18" customHeight="1">
      <c r="A39" s="934">
        <v>1550000</v>
      </c>
      <c r="B39" s="1691">
        <v>14</v>
      </c>
      <c r="C39" s="615" t="s">
        <v>2510</v>
      </c>
      <c r="D39" s="413" t="s">
        <v>1050</v>
      </c>
      <c r="E39" s="1682">
        <f>VLOOKUP(C39,[1]Sheet1!$D$27:$F$48,3,FALSE)</f>
        <v>24</v>
      </c>
      <c r="F39" s="1462">
        <v>1627500</v>
      </c>
      <c r="G39" s="844">
        <v>0</v>
      </c>
      <c r="H39" s="1463">
        <f t="shared" si="8"/>
        <v>1627500</v>
      </c>
      <c r="I39" s="844">
        <v>0</v>
      </c>
      <c r="J39" s="1463">
        <f>15000</f>
        <v>15000</v>
      </c>
      <c r="K39" s="1462">
        <v>564451</v>
      </c>
      <c r="L39" s="1477">
        <v>0</v>
      </c>
      <c r="M39" s="934">
        <f t="shared" si="9"/>
        <v>924451</v>
      </c>
      <c r="N39" s="935">
        <f t="shared" si="10"/>
        <v>2551951</v>
      </c>
      <c r="O39" s="935">
        <f t="shared" si="11"/>
        <v>16275</v>
      </c>
      <c r="P39" s="935">
        <f t="shared" si="12"/>
        <v>32550</v>
      </c>
      <c r="Q39" s="935">
        <f t="shared" si="13"/>
        <v>16275</v>
      </c>
      <c r="R39" s="652">
        <f>N39-P39-Q39-O39</f>
        <v>2486851</v>
      </c>
      <c r="S39" s="1294" t="str">
        <f>VLOOKUP(C39,[2]Sheet1!$D$27:$U$49,18,FALSE)</f>
        <v>161-00-0256740-7</v>
      </c>
    </row>
    <row r="40" spans="1:19" s="223" customFormat="1" ht="18" customHeight="1">
      <c r="A40" s="934">
        <v>1550000</v>
      </c>
      <c r="B40" s="1691">
        <v>15</v>
      </c>
      <c r="C40" s="615" t="s">
        <v>2673</v>
      </c>
      <c r="D40" s="413" t="s">
        <v>1050</v>
      </c>
      <c r="E40" s="1682">
        <f>VLOOKUP(C40,[1]Sheet1!$D$27:$F$48,3,FALSE)</f>
        <v>25</v>
      </c>
      <c r="F40" s="1462">
        <v>1627500</v>
      </c>
      <c r="G40" s="844">
        <v>0</v>
      </c>
      <c r="H40" s="1463">
        <f t="shared" si="8"/>
        <v>1627500</v>
      </c>
      <c r="I40" s="844">
        <v>0</v>
      </c>
      <c r="J40" s="1463">
        <f>15000</f>
        <v>15000</v>
      </c>
      <c r="K40" s="1462">
        <v>564451</v>
      </c>
      <c r="L40" s="1477">
        <v>0</v>
      </c>
      <c r="M40" s="934">
        <f t="shared" si="9"/>
        <v>939451</v>
      </c>
      <c r="N40" s="935">
        <f t="shared" si="10"/>
        <v>2566951</v>
      </c>
      <c r="O40" s="935">
        <f t="shared" si="11"/>
        <v>16275</v>
      </c>
      <c r="P40" s="935">
        <f t="shared" si="12"/>
        <v>32550</v>
      </c>
      <c r="Q40" s="935">
        <f t="shared" si="13"/>
        <v>16275</v>
      </c>
      <c r="R40" s="652">
        <f t="shared" si="14"/>
        <v>2501851</v>
      </c>
      <c r="S40" s="1294" t="str">
        <f>VLOOKUP(C40,[2]Sheet1!$D$27:$U$49,18,FALSE)</f>
        <v>161-00-0257176-3</v>
      </c>
    </row>
    <row r="41" spans="1:19" s="223" customFormat="1" ht="18" customHeight="1">
      <c r="A41" s="934">
        <v>1550000</v>
      </c>
      <c r="B41" s="1691">
        <v>16</v>
      </c>
      <c r="C41" s="615" t="s">
        <v>2508</v>
      </c>
      <c r="D41" s="413" t="s">
        <v>1050</v>
      </c>
      <c r="E41" s="1682">
        <f>VLOOKUP(C41,[1]Sheet1!$D$27:$F$48,3,FALSE)</f>
        <v>18</v>
      </c>
      <c r="F41" s="1462">
        <v>1627500</v>
      </c>
      <c r="G41" s="844">
        <v>0</v>
      </c>
      <c r="H41" s="1463">
        <f t="shared" si="8"/>
        <v>1627500</v>
      </c>
      <c r="I41" s="844">
        <v>0</v>
      </c>
      <c r="J41" s="1463">
        <f>15000</f>
        <v>15000</v>
      </c>
      <c r="K41" s="1462">
        <v>564451</v>
      </c>
      <c r="L41" s="1477">
        <v>0</v>
      </c>
      <c r="M41" s="934">
        <f t="shared" si="9"/>
        <v>834451</v>
      </c>
      <c r="N41" s="935">
        <f t="shared" si="10"/>
        <v>2461951</v>
      </c>
      <c r="O41" s="935">
        <f t="shared" si="11"/>
        <v>16275</v>
      </c>
      <c r="P41" s="935">
        <f t="shared" si="12"/>
        <v>32550</v>
      </c>
      <c r="Q41" s="935">
        <f t="shared" si="13"/>
        <v>16275</v>
      </c>
      <c r="R41" s="652">
        <f>N41-P41-Q41-O41</f>
        <v>2396851</v>
      </c>
      <c r="S41" s="1294" t="str">
        <f>VLOOKUP(C41,[2]Sheet1!$D$27:$U$49,18,FALSE)</f>
        <v>161-00-0257148-2</v>
      </c>
    </row>
    <row r="42" spans="1:19" s="223" customFormat="1" ht="18" customHeight="1">
      <c r="A42" s="934">
        <v>1550000</v>
      </c>
      <c r="B42" s="1691">
        <v>17</v>
      </c>
      <c r="C42" s="615" t="s">
        <v>2509</v>
      </c>
      <c r="D42" s="413" t="s">
        <v>1050</v>
      </c>
      <c r="E42" s="1682">
        <f>VLOOKUP(C42,[1]Sheet1!$D$27:$F$48,3,FALSE)</f>
        <v>23</v>
      </c>
      <c r="F42" s="1462">
        <v>1627500</v>
      </c>
      <c r="G42" s="844">
        <v>0</v>
      </c>
      <c r="H42" s="1463">
        <f t="shared" si="8"/>
        <v>1627500</v>
      </c>
      <c r="I42" s="844">
        <v>0</v>
      </c>
      <c r="J42" s="1463">
        <f>15000</f>
        <v>15000</v>
      </c>
      <c r="K42" s="1462">
        <v>564451</v>
      </c>
      <c r="L42" s="1477">
        <v>0</v>
      </c>
      <c r="M42" s="934">
        <f t="shared" si="9"/>
        <v>909451</v>
      </c>
      <c r="N42" s="935">
        <f t="shared" si="10"/>
        <v>2536951</v>
      </c>
      <c r="O42" s="935">
        <f t="shared" si="11"/>
        <v>16275</v>
      </c>
      <c r="P42" s="935">
        <f t="shared" si="12"/>
        <v>32550</v>
      </c>
      <c r="Q42" s="935">
        <f t="shared" si="13"/>
        <v>16275</v>
      </c>
      <c r="R42" s="652">
        <f t="shared" si="14"/>
        <v>2471851</v>
      </c>
      <c r="S42" s="1294" t="str">
        <f>VLOOKUP(C42,[2]Sheet1!$D$27:$U$49,18,FALSE)</f>
        <v>161-00-0257147-4</v>
      </c>
    </row>
    <row r="43" spans="1:19" s="223" customFormat="1" ht="18" customHeight="1">
      <c r="A43" s="934">
        <v>1550000</v>
      </c>
      <c r="B43" s="1691">
        <v>18</v>
      </c>
      <c r="C43" s="615" t="s">
        <v>2512</v>
      </c>
      <c r="D43" s="413" t="s">
        <v>1050</v>
      </c>
      <c r="E43" s="1682">
        <f>VLOOKUP(C43,[1]Sheet1!$D$27:$F$48,3,FALSE)</f>
        <v>24</v>
      </c>
      <c r="F43" s="1462">
        <v>1627500</v>
      </c>
      <c r="G43" s="844">
        <v>0</v>
      </c>
      <c r="H43" s="1463">
        <f t="shared" si="8"/>
        <v>1627500</v>
      </c>
      <c r="I43" s="844">
        <v>0</v>
      </c>
      <c r="J43" s="1463">
        <f>15000</f>
        <v>15000</v>
      </c>
      <c r="K43" s="1462">
        <v>564451</v>
      </c>
      <c r="L43" s="1477">
        <v>0</v>
      </c>
      <c r="M43" s="934">
        <f t="shared" si="9"/>
        <v>924451</v>
      </c>
      <c r="N43" s="935">
        <f t="shared" si="10"/>
        <v>2551951</v>
      </c>
      <c r="O43" s="935">
        <f t="shared" si="11"/>
        <v>16275</v>
      </c>
      <c r="P43" s="935">
        <f t="shared" si="12"/>
        <v>32550</v>
      </c>
      <c r="Q43" s="935">
        <f t="shared" si="13"/>
        <v>16275</v>
      </c>
      <c r="R43" s="652">
        <f t="shared" si="14"/>
        <v>2486851</v>
      </c>
      <c r="S43" s="1294" t="str">
        <f>VLOOKUP(C43,[2]Sheet1!$D$27:$U$49,18,FALSE)</f>
        <v>161-00-0257220-9</v>
      </c>
    </row>
    <row r="44" spans="1:19" s="223" customFormat="1" ht="18" customHeight="1">
      <c r="A44" s="934">
        <v>1550000</v>
      </c>
      <c r="B44" s="1691">
        <v>19</v>
      </c>
      <c r="C44" s="615" t="s">
        <v>3366</v>
      </c>
      <c r="D44" s="413" t="s">
        <v>1050</v>
      </c>
      <c r="E44" s="1682">
        <f>VLOOKUP(C44,[1]Sheet1!$D$27:$F$48,3,FALSE)</f>
        <v>20</v>
      </c>
      <c r="F44" s="1462">
        <v>1627500</v>
      </c>
      <c r="G44" s="844">
        <v>0</v>
      </c>
      <c r="H44" s="1463">
        <f t="shared" si="8"/>
        <v>1627500</v>
      </c>
      <c r="I44" s="844">
        <v>0</v>
      </c>
      <c r="J44" s="1463">
        <f>15000</f>
        <v>15000</v>
      </c>
      <c r="K44" s="1462">
        <v>564451</v>
      </c>
      <c r="L44" s="1477">
        <v>0</v>
      </c>
      <c r="M44" s="934">
        <f t="shared" si="9"/>
        <v>864451</v>
      </c>
      <c r="N44" s="935">
        <f t="shared" si="10"/>
        <v>2491951</v>
      </c>
      <c r="O44" s="935">
        <f t="shared" si="11"/>
        <v>16275</v>
      </c>
      <c r="P44" s="935">
        <f t="shared" si="12"/>
        <v>32550</v>
      </c>
      <c r="Q44" s="935">
        <f t="shared" si="13"/>
        <v>16275</v>
      </c>
      <c r="R44" s="652">
        <f t="shared" si="14"/>
        <v>2426851</v>
      </c>
      <c r="S44" s="1294" t="str">
        <f>VLOOKUP(C44,[2]Sheet1!$D$27:$U$49,18,FALSE)</f>
        <v>161-00-0257141-7</v>
      </c>
    </row>
    <row r="45" spans="1:19" s="223" customFormat="1" ht="18" customHeight="1">
      <c r="A45" s="359"/>
      <c r="B45" s="1691">
        <v>20</v>
      </c>
      <c r="C45" s="615" t="s">
        <v>2526</v>
      </c>
      <c r="D45" s="413" t="s">
        <v>42</v>
      </c>
      <c r="E45" s="1682">
        <f>VLOOKUP(C45,[1]Sheet1!$D$27:$F$48,3,FALSE)</f>
        <v>20</v>
      </c>
      <c r="F45" s="1462">
        <v>1627500</v>
      </c>
      <c r="G45" s="844">
        <v>0</v>
      </c>
      <c r="H45" s="1463">
        <f>F45+G45</f>
        <v>1627500</v>
      </c>
      <c r="I45" s="844">
        <v>0</v>
      </c>
      <c r="J45" s="1463">
        <f>15000</f>
        <v>15000</v>
      </c>
      <c r="K45" s="1462">
        <v>564451</v>
      </c>
      <c r="L45" s="1477">
        <v>0</v>
      </c>
      <c r="M45" s="934">
        <f>(E45*J45)+K45+L45</f>
        <v>864451</v>
      </c>
      <c r="N45" s="935">
        <f>H45+M45</f>
        <v>2491951</v>
      </c>
      <c r="O45" s="935">
        <f>H45*1%</f>
        <v>16275</v>
      </c>
      <c r="P45" s="935">
        <f>H45*2%</f>
        <v>32550</v>
      </c>
      <c r="Q45" s="935">
        <f>H45*1%</f>
        <v>16275</v>
      </c>
      <c r="R45" s="652">
        <f>N45-P45-Q45-O45</f>
        <v>2426851</v>
      </c>
      <c r="S45" s="1294" t="str">
        <f>VLOOKUP(C45,[2]Sheet1!$D$27:$U$49,18,FALSE)</f>
        <v>161-00-0257171-4</v>
      </c>
    </row>
    <row r="46" spans="1:19" s="223" customFormat="1" ht="18" customHeight="1">
      <c r="A46" s="359"/>
      <c r="B46" s="1691">
        <v>21</v>
      </c>
      <c r="C46" s="615" t="s">
        <v>2674</v>
      </c>
      <c r="D46" s="413" t="s">
        <v>1050</v>
      </c>
      <c r="E46" s="1682">
        <f>VLOOKUP(C46,[1]Sheet1!$D$27:$F$48,3,FALSE)</f>
        <v>25</v>
      </c>
      <c r="F46" s="1462">
        <v>1627500</v>
      </c>
      <c r="G46" s="844">
        <v>0</v>
      </c>
      <c r="H46" s="1463">
        <f>F46+G46</f>
        <v>1627500</v>
      </c>
      <c r="I46" s="844">
        <v>0</v>
      </c>
      <c r="J46" s="1463">
        <f>15000</f>
        <v>15000</v>
      </c>
      <c r="K46" s="1462">
        <v>564451</v>
      </c>
      <c r="L46" s="1477">
        <v>0</v>
      </c>
      <c r="M46" s="934">
        <f>(E46*J46)+K46+L46</f>
        <v>939451</v>
      </c>
      <c r="N46" s="935">
        <f>H46+M46</f>
        <v>2566951</v>
      </c>
      <c r="O46" s="935">
        <f>H46*1%</f>
        <v>16275</v>
      </c>
      <c r="P46" s="935">
        <f>H46*2%</f>
        <v>32550</v>
      </c>
      <c r="Q46" s="935">
        <f>H46*1%</f>
        <v>16275</v>
      </c>
      <c r="R46" s="652">
        <f>N46-P46-Q46-O46</f>
        <v>2501851</v>
      </c>
      <c r="S46" s="1294" t="str">
        <f>VLOOKUP(C46,[2]Sheet1!$D$27:$U$49,18,FALSE)</f>
        <v>161-00-0263890-1</v>
      </c>
    </row>
    <row r="47" spans="1:19" s="223" customFormat="1" ht="18" customHeight="1">
      <c r="A47" s="359"/>
      <c r="B47" s="1691">
        <v>22</v>
      </c>
      <c r="C47" s="615" t="s">
        <v>2633</v>
      </c>
      <c r="D47" s="413" t="s">
        <v>42</v>
      </c>
      <c r="E47" s="1682">
        <f>VLOOKUP(C47,[1]Sheet1!$D$27:$F$48,3,FALSE)</f>
        <v>22</v>
      </c>
      <c r="F47" s="1462">
        <v>1627500</v>
      </c>
      <c r="G47" s="844">
        <v>0</v>
      </c>
      <c r="H47" s="1463">
        <f>F47+G47</f>
        <v>1627500</v>
      </c>
      <c r="I47" s="844">
        <v>0</v>
      </c>
      <c r="J47" s="1463">
        <f>15000</f>
        <v>15000</v>
      </c>
      <c r="K47" s="1462">
        <v>564451</v>
      </c>
      <c r="L47" s="1477">
        <v>0</v>
      </c>
      <c r="M47" s="934">
        <f>(E47*J47)+K47+L47</f>
        <v>894451</v>
      </c>
      <c r="N47" s="935">
        <f>H47+M47</f>
        <v>2521951</v>
      </c>
      <c r="O47" s="935">
        <f>H47*1%</f>
        <v>16275</v>
      </c>
      <c r="P47" s="935">
        <f>H47*2%</f>
        <v>32550</v>
      </c>
      <c r="Q47" s="935">
        <f>H47*1%</f>
        <v>16275</v>
      </c>
      <c r="R47" s="652">
        <f>N47-P47-Q47-O47</f>
        <v>2456851</v>
      </c>
      <c r="S47" s="1294" t="str">
        <f>VLOOKUP(C47,[2]Sheet1!$D$27:$U$49,18,FALSE)</f>
        <v>161-00-0272106-1</v>
      </c>
    </row>
    <row r="48" spans="1:19" s="969" customFormat="1" ht="24" customHeight="1">
      <c r="B48" s="2269" t="s">
        <v>34</v>
      </c>
      <c r="C48" s="2270"/>
      <c r="D48" s="2270"/>
      <c r="E48" s="1264">
        <f>SUM(E26:E47)</f>
        <v>498</v>
      </c>
      <c r="F48" s="770">
        <f>SUM(F26:F47)</f>
        <v>35805000</v>
      </c>
      <c r="G48" s="770">
        <f t="shared" ref="G48:R48" si="15">SUM(G26:G47)</f>
        <v>0</v>
      </c>
      <c r="H48" s="770">
        <f t="shared" si="15"/>
        <v>35805000</v>
      </c>
      <c r="I48" s="770">
        <f t="shared" si="15"/>
        <v>0</v>
      </c>
      <c r="J48" s="770">
        <f t="shared" si="15"/>
        <v>330000</v>
      </c>
      <c r="K48" s="770">
        <f t="shared" si="15"/>
        <v>12417922</v>
      </c>
      <c r="L48" s="770">
        <f t="shared" si="15"/>
        <v>0</v>
      </c>
      <c r="M48" s="770">
        <f t="shared" si="15"/>
        <v>19887922</v>
      </c>
      <c r="N48" s="770">
        <f t="shared" si="15"/>
        <v>55692922</v>
      </c>
      <c r="O48" s="770">
        <f t="shared" si="15"/>
        <v>358050</v>
      </c>
      <c r="P48" s="770">
        <f t="shared" si="15"/>
        <v>716100</v>
      </c>
      <c r="Q48" s="770">
        <f t="shared" si="15"/>
        <v>358050</v>
      </c>
      <c r="R48" s="770">
        <f t="shared" si="15"/>
        <v>54260722</v>
      </c>
      <c r="S48" s="770"/>
    </row>
    <row r="49" spans="1:19" s="258" customFormat="1" ht="16.5">
      <c r="D49" s="124"/>
    </row>
    <row r="50" spans="1:19" s="258" customFormat="1" ht="17.25">
      <c r="B50" s="2271" t="s">
        <v>35</v>
      </c>
      <c r="C50" s="2271"/>
      <c r="D50" s="2271"/>
      <c r="E50" s="2271"/>
      <c r="F50" s="1460"/>
      <c r="G50" s="1460"/>
      <c r="H50" s="1455"/>
      <c r="I50" s="1455"/>
      <c r="J50" s="1455"/>
      <c r="K50" s="1455"/>
      <c r="L50" s="1455"/>
      <c r="M50" s="1455"/>
      <c r="N50" s="1455"/>
      <c r="O50" s="1455"/>
      <c r="P50" s="1455"/>
      <c r="Q50" s="1455"/>
      <c r="R50" s="1455"/>
      <c r="S50" s="1475"/>
    </row>
    <row r="51" spans="1:19" s="258" customFormat="1" ht="16.5">
      <c r="B51" s="1199"/>
      <c r="C51" s="1199"/>
      <c r="D51" s="1454"/>
      <c r="E51" s="1460"/>
      <c r="F51" s="1460"/>
      <c r="G51" s="1460"/>
      <c r="H51" s="1455"/>
      <c r="I51" s="1455"/>
      <c r="J51" s="1455"/>
      <c r="K51" s="1455"/>
      <c r="L51" s="1455"/>
      <c r="M51" s="1455"/>
      <c r="N51" s="1455" t="s">
        <v>2627</v>
      </c>
      <c r="O51" s="1455"/>
      <c r="P51" s="1455"/>
      <c r="Q51" s="1455"/>
      <c r="R51" s="1455"/>
      <c r="S51" s="1475"/>
    </row>
    <row r="52" spans="1:19" s="258" customFormat="1" ht="16.5" customHeight="1">
      <c r="A52" s="2286" t="s">
        <v>2755</v>
      </c>
      <c r="B52" s="2272" t="s">
        <v>3</v>
      </c>
      <c r="C52" s="2272" t="s">
        <v>4</v>
      </c>
      <c r="D52" s="2272" t="s">
        <v>5</v>
      </c>
      <c r="E52" s="2276" t="s">
        <v>6</v>
      </c>
      <c r="F52" s="2279" t="s">
        <v>7</v>
      </c>
      <c r="G52" s="2280"/>
      <c r="H52" s="2276" t="s">
        <v>509</v>
      </c>
      <c r="I52" s="2279" t="s">
        <v>8</v>
      </c>
      <c r="J52" s="2281"/>
      <c r="K52" s="2281"/>
      <c r="L52" s="2280"/>
      <c r="M52" s="2282" t="s">
        <v>9</v>
      </c>
      <c r="N52" s="2276" t="s">
        <v>10</v>
      </c>
      <c r="O52" s="2278" t="s">
        <v>11</v>
      </c>
      <c r="P52" s="2278"/>
      <c r="Q52" s="2278"/>
      <c r="R52" s="2276" t="s">
        <v>12</v>
      </c>
      <c r="S52" s="2278" t="s">
        <v>3025</v>
      </c>
    </row>
    <row r="53" spans="1:19" s="258" customFormat="1" ht="51">
      <c r="A53" s="2286"/>
      <c r="B53" s="2273"/>
      <c r="C53" s="2273"/>
      <c r="D53" s="2273"/>
      <c r="E53" s="2277"/>
      <c r="F53" s="1471" t="s">
        <v>14</v>
      </c>
      <c r="G53" s="1471" t="s">
        <v>15</v>
      </c>
      <c r="H53" s="2277"/>
      <c r="I53" s="1471" t="s">
        <v>87</v>
      </c>
      <c r="J53" s="1471" t="s">
        <v>16</v>
      </c>
      <c r="K53" s="1471" t="s">
        <v>18</v>
      </c>
      <c r="L53" s="1471" t="s">
        <v>19</v>
      </c>
      <c r="M53" s="2283"/>
      <c r="N53" s="2277"/>
      <c r="O53" s="1472" t="s">
        <v>2316</v>
      </c>
      <c r="P53" s="1472" t="s">
        <v>20</v>
      </c>
      <c r="Q53" s="1472" t="s">
        <v>2274</v>
      </c>
      <c r="R53" s="2277"/>
      <c r="S53" s="2278"/>
    </row>
    <row r="54" spans="1:19" s="258" customFormat="1" ht="16.5">
      <c r="A54" s="1479">
        <v>1550000</v>
      </c>
      <c r="B54" s="1691">
        <v>1</v>
      </c>
      <c r="C54" s="842" t="s">
        <v>2521</v>
      </c>
      <c r="D54" s="413" t="s">
        <v>43</v>
      </c>
      <c r="E54" s="635">
        <f>VLOOKUP(C54,[1]Sheet1!$D$61:$F$86,3,FALSE)</f>
        <v>21</v>
      </c>
      <c r="F54" s="637">
        <v>1550000</v>
      </c>
      <c r="G54" s="638">
        <v>0</v>
      </c>
      <c r="H54" s="1451">
        <f t="shared" ref="H54:H71" si="16">F54+G54</f>
        <v>1550000</v>
      </c>
      <c r="I54" s="638">
        <v>0</v>
      </c>
      <c r="J54" s="1452">
        <v>10000</v>
      </c>
      <c r="K54" s="637">
        <v>456936</v>
      </c>
      <c r="L54" s="1478">
        <v>0</v>
      </c>
      <c r="M54" s="639">
        <f t="shared" ref="M54:M72" si="17">(E54*J54)+K54+L54</f>
        <v>666936</v>
      </c>
      <c r="N54" s="392">
        <f t="shared" ref="N54:N71" si="18">H54+M54</f>
        <v>2216936</v>
      </c>
      <c r="O54" s="392">
        <f t="shared" ref="O54:O78" si="19">H54*1%</f>
        <v>15500</v>
      </c>
      <c r="P54" s="392">
        <f t="shared" ref="P54:P78" si="20">H54*2%</f>
        <v>31000</v>
      </c>
      <c r="Q54" s="392">
        <f t="shared" ref="Q54:Q78" si="21">H54*1%</f>
        <v>15500</v>
      </c>
      <c r="R54" s="401">
        <f>N54-P54-Q54-O54</f>
        <v>2154936</v>
      </c>
      <c r="S54" s="1295" t="str">
        <f>VLOOKUP(C54,[2]Sheet1!$D$60:$U$84,18,FALSE)</f>
        <v>161-00-0257184-7</v>
      </c>
    </row>
    <row r="55" spans="1:19" s="258" customFormat="1" ht="16.5">
      <c r="A55" s="1479">
        <v>1550000</v>
      </c>
      <c r="B55" s="1691">
        <v>2</v>
      </c>
      <c r="C55" s="842" t="s">
        <v>2524</v>
      </c>
      <c r="D55" s="413" t="s">
        <v>43</v>
      </c>
      <c r="E55" s="1673">
        <f>VLOOKUP(C55,[1]Sheet1!$D$61:$F$86,3,FALSE)</f>
        <v>25</v>
      </c>
      <c r="F55" s="637">
        <v>1550000</v>
      </c>
      <c r="G55" s="638">
        <v>0</v>
      </c>
      <c r="H55" s="1451">
        <f t="shared" si="16"/>
        <v>1550000</v>
      </c>
      <c r="I55" s="638">
        <v>0</v>
      </c>
      <c r="J55" s="1452">
        <v>10000</v>
      </c>
      <c r="K55" s="637">
        <v>456936</v>
      </c>
      <c r="L55" s="1478">
        <v>0</v>
      </c>
      <c r="M55" s="639">
        <f t="shared" si="17"/>
        <v>706936</v>
      </c>
      <c r="N55" s="392">
        <f t="shared" si="18"/>
        <v>2256936</v>
      </c>
      <c r="O55" s="392">
        <f t="shared" si="19"/>
        <v>15500</v>
      </c>
      <c r="P55" s="392">
        <f t="shared" si="20"/>
        <v>31000</v>
      </c>
      <c r="Q55" s="392">
        <f t="shared" si="21"/>
        <v>15500</v>
      </c>
      <c r="R55" s="401">
        <f>N55-P55-Q55-O55</f>
        <v>2194936</v>
      </c>
      <c r="S55" s="1295" t="str">
        <f>VLOOKUP(C55,[2]Sheet1!$D$60:$U$84,18,FALSE)</f>
        <v>161-00-0257222-5</v>
      </c>
    </row>
    <row r="56" spans="1:19" s="258" customFormat="1" ht="16.5">
      <c r="A56" s="1479">
        <v>1550000</v>
      </c>
      <c r="B56" s="1691">
        <v>3</v>
      </c>
      <c r="C56" s="842" t="s">
        <v>2520</v>
      </c>
      <c r="D56" s="413" t="s">
        <v>43</v>
      </c>
      <c r="E56" s="1673">
        <f>VLOOKUP(C56,[1]Sheet1!$D$61:$F$86,3,FALSE)</f>
        <v>24</v>
      </c>
      <c r="F56" s="637">
        <v>1550000</v>
      </c>
      <c r="G56" s="638">
        <v>0</v>
      </c>
      <c r="H56" s="1451">
        <f t="shared" si="16"/>
        <v>1550000</v>
      </c>
      <c r="I56" s="638">
        <v>0</v>
      </c>
      <c r="J56" s="1452">
        <v>10000</v>
      </c>
      <c r="K56" s="637">
        <v>456936</v>
      </c>
      <c r="L56" s="1478">
        <v>0</v>
      </c>
      <c r="M56" s="639">
        <f t="shared" si="17"/>
        <v>696936</v>
      </c>
      <c r="N56" s="392">
        <f t="shared" si="18"/>
        <v>2246936</v>
      </c>
      <c r="O56" s="392">
        <f t="shared" si="19"/>
        <v>15500</v>
      </c>
      <c r="P56" s="392">
        <f t="shared" si="20"/>
        <v>31000</v>
      </c>
      <c r="Q56" s="392">
        <f t="shared" si="21"/>
        <v>15500</v>
      </c>
      <c r="R56" s="401">
        <f t="shared" ref="R56:R79" si="22">N56-P56-Q56-O56</f>
        <v>2184936</v>
      </c>
      <c r="S56" s="1295" t="str">
        <f>VLOOKUP(C56,[2]Sheet1!$D$60:$U$84,18,FALSE)</f>
        <v>161-00-0257160-7</v>
      </c>
    </row>
    <row r="57" spans="1:19" s="258" customFormat="1" ht="16.5">
      <c r="A57" s="1479">
        <v>1550000</v>
      </c>
      <c r="B57" s="1691">
        <v>4</v>
      </c>
      <c r="C57" s="842" t="s">
        <v>3367</v>
      </c>
      <c r="D57" s="413" t="s">
        <v>43</v>
      </c>
      <c r="E57" s="1673">
        <f>VLOOKUP(C57,[1]Sheet1!$D$61:$F$86,3,FALSE)</f>
        <v>22</v>
      </c>
      <c r="F57" s="637">
        <v>1550000</v>
      </c>
      <c r="G57" s="638">
        <v>0</v>
      </c>
      <c r="H57" s="1451">
        <f t="shared" si="16"/>
        <v>1550000</v>
      </c>
      <c r="I57" s="638">
        <v>0</v>
      </c>
      <c r="J57" s="1452">
        <v>10000</v>
      </c>
      <c r="K57" s="637">
        <v>456936</v>
      </c>
      <c r="L57" s="1478">
        <v>0</v>
      </c>
      <c r="M57" s="639">
        <f t="shared" si="17"/>
        <v>676936</v>
      </c>
      <c r="N57" s="392">
        <f t="shared" si="18"/>
        <v>2226936</v>
      </c>
      <c r="O57" s="392">
        <f t="shared" si="19"/>
        <v>15500</v>
      </c>
      <c r="P57" s="392">
        <f t="shared" si="20"/>
        <v>31000</v>
      </c>
      <c r="Q57" s="392">
        <f t="shared" si="21"/>
        <v>15500</v>
      </c>
      <c r="R57" s="401">
        <f t="shared" si="22"/>
        <v>2164936</v>
      </c>
      <c r="S57" s="1295" t="str">
        <f>VLOOKUP(C57,[2]Sheet1!$D$60:$U$84,18,FALSE)</f>
        <v>161-00-0257159-9</v>
      </c>
    </row>
    <row r="58" spans="1:19" s="258" customFormat="1" ht="16.5">
      <c r="A58" s="1479">
        <v>1550000</v>
      </c>
      <c r="B58" s="1691">
        <v>5</v>
      </c>
      <c r="C58" s="842" t="s">
        <v>2631</v>
      </c>
      <c r="D58" s="413" t="s">
        <v>43</v>
      </c>
      <c r="E58" s="1673">
        <f>VLOOKUP(C58,[1]Sheet1!$D$61:$F$86,3,FALSE)</f>
        <v>22</v>
      </c>
      <c r="F58" s="637">
        <v>1550000</v>
      </c>
      <c r="G58" s="638">
        <v>0</v>
      </c>
      <c r="H58" s="1451">
        <f t="shared" si="16"/>
        <v>1550000</v>
      </c>
      <c r="I58" s="638">
        <v>0</v>
      </c>
      <c r="J58" s="1452">
        <v>10000</v>
      </c>
      <c r="K58" s="637">
        <v>456936</v>
      </c>
      <c r="L58" s="1478">
        <v>0</v>
      </c>
      <c r="M58" s="639">
        <f t="shared" si="17"/>
        <v>676936</v>
      </c>
      <c r="N58" s="392">
        <f t="shared" si="18"/>
        <v>2226936</v>
      </c>
      <c r="O58" s="392">
        <f t="shared" si="19"/>
        <v>15500</v>
      </c>
      <c r="P58" s="392">
        <f t="shared" si="20"/>
        <v>31000</v>
      </c>
      <c r="Q58" s="392">
        <f t="shared" si="21"/>
        <v>15500</v>
      </c>
      <c r="R58" s="401">
        <f t="shared" si="22"/>
        <v>2164936</v>
      </c>
      <c r="S58" s="1295" t="str">
        <f>VLOOKUP(C58,[2]Sheet1!$D$60:$U$84,18,FALSE)</f>
        <v>161-00-0257151-6</v>
      </c>
    </row>
    <row r="59" spans="1:19" s="258" customFormat="1" ht="16.5">
      <c r="A59" s="1479">
        <v>1550000</v>
      </c>
      <c r="B59" s="1691">
        <v>6</v>
      </c>
      <c r="C59" s="842" t="s">
        <v>2523</v>
      </c>
      <c r="D59" s="413" t="s">
        <v>43</v>
      </c>
      <c r="E59" s="1673">
        <f>VLOOKUP(C59,[1]Sheet1!$D$61:$F$86,3,FALSE)</f>
        <v>20</v>
      </c>
      <c r="F59" s="637">
        <v>1550000</v>
      </c>
      <c r="G59" s="638">
        <v>0</v>
      </c>
      <c r="H59" s="1451">
        <f t="shared" si="16"/>
        <v>1550000</v>
      </c>
      <c r="I59" s="638">
        <v>0</v>
      </c>
      <c r="J59" s="1452">
        <v>10000</v>
      </c>
      <c r="K59" s="637">
        <v>456936</v>
      </c>
      <c r="L59" s="1478">
        <v>0</v>
      </c>
      <c r="M59" s="639">
        <f t="shared" si="17"/>
        <v>656936</v>
      </c>
      <c r="N59" s="392">
        <f t="shared" si="18"/>
        <v>2206936</v>
      </c>
      <c r="O59" s="392">
        <f t="shared" si="19"/>
        <v>15500</v>
      </c>
      <c r="P59" s="392">
        <f t="shared" si="20"/>
        <v>31000</v>
      </c>
      <c r="Q59" s="392">
        <f t="shared" si="21"/>
        <v>15500</v>
      </c>
      <c r="R59" s="401">
        <f t="shared" si="22"/>
        <v>2144936</v>
      </c>
      <c r="S59" s="1295" t="str">
        <f>VLOOKUP(C59,[2]Sheet1!$D$60:$U$84,18,FALSE)</f>
        <v>161-00-0257150-8</v>
      </c>
    </row>
    <row r="60" spans="1:19" s="258" customFormat="1" ht="16.5">
      <c r="A60" s="1479">
        <v>1550000</v>
      </c>
      <c r="B60" s="1691">
        <v>7</v>
      </c>
      <c r="C60" s="842" t="s">
        <v>2519</v>
      </c>
      <c r="D60" s="413" t="s">
        <v>43</v>
      </c>
      <c r="E60" s="1673">
        <f>VLOOKUP(C60,[1]Sheet1!$D$61:$F$86,3,FALSE)</f>
        <v>24</v>
      </c>
      <c r="F60" s="637">
        <v>1550000</v>
      </c>
      <c r="G60" s="638">
        <v>0</v>
      </c>
      <c r="H60" s="1451">
        <f t="shared" si="16"/>
        <v>1550000</v>
      </c>
      <c r="I60" s="638">
        <v>0</v>
      </c>
      <c r="J60" s="1452">
        <v>10000</v>
      </c>
      <c r="K60" s="637">
        <v>456936</v>
      </c>
      <c r="L60" s="1478">
        <v>0</v>
      </c>
      <c r="M60" s="639">
        <f t="shared" si="17"/>
        <v>696936</v>
      </c>
      <c r="N60" s="392">
        <f t="shared" si="18"/>
        <v>2246936</v>
      </c>
      <c r="O60" s="392">
        <f t="shared" si="19"/>
        <v>15500</v>
      </c>
      <c r="P60" s="392">
        <f t="shared" si="20"/>
        <v>31000</v>
      </c>
      <c r="Q60" s="392">
        <f t="shared" si="21"/>
        <v>15500</v>
      </c>
      <c r="R60" s="401">
        <f t="shared" si="22"/>
        <v>2184936</v>
      </c>
      <c r="S60" s="1295" t="str">
        <f>VLOOKUP(C60,[2]Sheet1!$D$60:$U$84,18,FALSE)</f>
        <v>161-00-0257224-1</v>
      </c>
    </row>
    <row r="61" spans="1:19" s="258" customFormat="1" ht="16.5">
      <c r="A61" s="1479">
        <v>1550000</v>
      </c>
      <c r="B61" s="1691">
        <v>8</v>
      </c>
      <c r="C61" s="842" t="s">
        <v>2522</v>
      </c>
      <c r="D61" s="413" t="s">
        <v>43</v>
      </c>
      <c r="E61" s="1673">
        <f>VLOOKUP(C61,[1]Sheet1!$D$61:$F$86,3,FALSE)</f>
        <v>24</v>
      </c>
      <c r="F61" s="637">
        <v>1550000</v>
      </c>
      <c r="G61" s="638">
        <v>0</v>
      </c>
      <c r="H61" s="1451">
        <f t="shared" si="16"/>
        <v>1550000</v>
      </c>
      <c r="I61" s="638">
        <v>0</v>
      </c>
      <c r="J61" s="1452">
        <v>10000</v>
      </c>
      <c r="K61" s="637">
        <v>456936</v>
      </c>
      <c r="L61" s="1478">
        <v>0</v>
      </c>
      <c r="M61" s="639">
        <f t="shared" si="17"/>
        <v>696936</v>
      </c>
      <c r="N61" s="392">
        <f t="shared" si="18"/>
        <v>2246936</v>
      </c>
      <c r="O61" s="392">
        <f t="shared" si="19"/>
        <v>15500</v>
      </c>
      <c r="P61" s="392">
        <f t="shared" si="20"/>
        <v>31000</v>
      </c>
      <c r="Q61" s="392">
        <f t="shared" si="21"/>
        <v>15500</v>
      </c>
      <c r="R61" s="401">
        <f t="shared" si="22"/>
        <v>2184936</v>
      </c>
      <c r="S61" s="1295" t="str">
        <f>VLOOKUP(C61,[2]Sheet1!$D$60:$U$84,18,FALSE)</f>
        <v>161-00-0257265-4</v>
      </c>
    </row>
    <row r="62" spans="1:19" s="258" customFormat="1" ht="16.5">
      <c r="A62" s="1479">
        <v>1550000</v>
      </c>
      <c r="B62" s="1691">
        <v>9</v>
      </c>
      <c r="C62" s="842" t="s">
        <v>2515</v>
      </c>
      <c r="D62" s="413" t="s">
        <v>43</v>
      </c>
      <c r="E62" s="1673">
        <f>VLOOKUP(C62,[1]Sheet1!$D$61:$F$86,3,FALSE)</f>
        <v>25</v>
      </c>
      <c r="F62" s="637">
        <v>1550000</v>
      </c>
      <c r="G62" s="638">
        <v>0</v>
      </c>
      <c r="H62" s="1451">
        <f t="shared" si="16"/>
        <v>1550000</v>
      </c>
      <c r="I62" s="638">
        <v>0</v>
      </c>
      <c r="J62" s="1452">
        <v>10000</v>
      </c>
      <c r="K62" s="637">
        <v>456936</v>
      </c>
      <c r="L62" s="1478">
        <v>0</v>
      </c>
      <c r="M62" s="639">
        <f t="shared" si="17"/>
        <v>706936</v>
      </c>
      <c r="N62" s="392">
        <f t="shared" si="18"/>
        <v>2256936</v>
      </c>
      <c r="O62" s="392">
        <f t="shared" si="19"/>
        <v>15500</v>
      </c>
      <c r="P62" s="392">
        <f t="shared" si="20"/>
        <v>31000</v>
      </c>
      <c r="Q62" s="392">
        <f t="shared" si="21"/>
        <v>15500</v>
      </c>
      <c r="R62" s="401">
        <f t="shared" si="22"/>
        <v>2194936</v>
      </c>
      <c r="S62" s="1295" t="str">
        <f>VLOOKUP(C62,[2]Sheet1!$D$60:$U$84,18,FALSE)</f>
        <v>161-00-0257204-3</v>
      </c>
    </row>
    <row r="63" spans="1:19" s="258" customFormat="1" ht="16.5">
      <c r="A63" s="1479">
        <v>1550000</v>
      </c>
      <c r="B63" s="1691">
        <v>10</v>
      </c>
      <c r="C63" s="842" t="s">
        <v>1954</v>
      </c>
      <c r="D63" s="413" t="s">
        <v>43</v>
      </c>
      <c r="E63" s="1673">
        <f>VLOOKUP(C63,[1]Sheet1!$D$61:$F$86,3,FALSE)</f>
        <v>23</v>
      </c>
      <c r="F63" s="637">
        <v>1550000</v>
      </c>
      <c r="G63" s="638">
        <v>0</v>
      </c>
      <c r="H63" s="1451">
        <f t="shared" si="16"/>
        <v>1550000</v>
      </c>
      <c r="I63" s="638">
        <v>0</v>
      </c>
      <c r="J63" s="1452">
        <v>10000</v>
      </c>
      <c r="K63" s="637">
        <v>456936</v>
      </c>
      <c r="L63" s="1478">
        <v>0</v>
      </c>
      <c r="M63" s="639">
        <f t="shared" si="17"/>
        <v>686936</v>
      </c>
      <c r="N63" s="392">
        <f t="shared" si="18"/>
        <v>2236936</v>
      </c>
      <c r="O63" s="392">
        <f t="shared" si="19"/>
        <v>15500</v>
      </c>
      <c r="P63" s="392">
        <f t="shared" si="20"/>
        <v>31000</v>
      </c>
      <c r="Q63" s="392">
        <f t="shared" si="21"/>
        <v>15500</v>
      </c>
      <c r="R63" s="401">
        <f t="shared" si="22"/>
        <v>2174936</v>
      </c>
      <c r="S63" s="1295" t="str">
        <f>VLOOKUP(C63,[2]Sheet1!$D$60:$U$84,18,FALSE)</f>
        <v>161-00-0270508-0</v>
      </c>
    </row>
    <row r="64" spans="1:19" s="258" customFormat="1" ht="16.5">
      <c r="A64" s="1479">
        <v>1550000</v>
      </c>
      <c r="B64" s="1691">
        <v>11</v>
      </c>
      <c r="C64" s="842" t="s">
        <v>2516</v>
      </c>
      <c r="D64" s="413" t="s">
        <v>43</v>
      </c>
      <c r="E64" s="1673">
        <f>VLOOKUP(C64,[1]Sheet1!$D$61:$F$86,3,FALSE)</f>
        <v>24</v>
      </c>
      <c r="F64" s="637">
        <v>1550000</v>
      </c>
      <c r="G64" s="638">
        <v>0</v>
      </c>
      <c r="H64" s="1451">
        <f t="shared" si="16"/>
        <v>1550000</v>
      </c>
      <c r="I64" s="638">
        <v>0</v>
      </c>
      <c r="J64" s="1452">
        <v>10000</v>
      </c>
      <c r="K64" s="637">
        <v>456936</v>
      </c>
      <c r="L64" s="1478">
        <v>0</v>
      </c>
      <c r="M64" s="639">
        <f t="shared" si="17"/>
        <v>696936</v>
      </c>
      <c r="N64" s="392">
        <f t="shared" si="18"/>
        <v>2246936</v>
      </c>
      <c r="O64" s="392">
        <f t="shared" si="19"/>
        <v>15500</v>
      </c>
      <c r="P64" s="392">
        <f t="shared" si="20"/>
        <v>31000</v>
      </c>
      <c r="Q64" s="392">
        <f t="shared" si="21"/>
        <v>15500</v>
      </c>
      <c r="R64" s="401">
        <f t="shared" si="22"/>
        <v>2184936</v>
      </c>
      <c r="S64" s="1295" t="str">
        <f>VLOOKUP(C64,[2]Sheet1!$D$60:$U$84,18,FALSE)</f>
        <v>161-00-0257208-4</v>
      </c>
    </row>
    <row r="65" spans="1:22" s="258" customFormat="1" ht="16.5">
      <c r="A65" s="1479">
        <v>1550000</v>
      </c>
      <c r="B65" s="1691">
        <v>12</v>
      </c>
      <c r="C65" s="842" t="s">
        <v>2518</v>
      </c>
      <c r="D65" s="413" t="s">
        <v>43</v>
      </c>
      <c r="E65" s="1673">
        <f>VLOOKUP(C65,[1]Sheet1!$D$61:$F$86,3,FALSE)</f>
        <v>21</v>
      </c>
      <c r="F65" s="637">
        <v>1550000</v>
      </c>
      <c r="G65" s="638">
        <v>0</v>
      </c>
      <c r="H65" s="1451">
        <f t="shared" si="16"/>
        <v>1550000</v>
      </c>
      <c r="I65" s="638">
        <v>0</v>
      </c>
      <c r="J65" s="1452">
        <v>10000</v>
      </c>
      <c r="K65" s="637">
        <v>456936</v>
      </c>
      <c r="L65" s="1478">
        <v>0</v>
      </c>
      <c r="M65" s="639">
        <f t="shared" si="17"/>
        <v>666936</v>
      </c>
      <c r="N65" s="392">
        <f t="shared" si="18"/>
        <v>2216936</v>
      </c>
      <c r="O65" s="392">
        <f t="shared" si="19"/>
        <v>15500</v>
      </c>
      <c r="P65" s="392">
        <f t="shared" si="20"/>
        <v>31000</v>
      </c>
      <c r="Q65" s="392">
        <f t="shared" si="21"/>
        <v>15500</v>
      </c>
      <c r="R65" s="401">
        <f t="shared" si="22"/>
        <v>2154936</v>
      </c>
      <c r="S65" s="1295" t="str">
        <f>VLOOKUP(C65,[2]Sheet1!$D$60:$U$84,18,FALSE)</f>
        <v>161-00-0257214-2</v>
      </c>
    </row>
    <row r="66" spans="1:22" s="258" customFormat="1" ht="16.5">
      <c r="A66" s="1479">
        <v>1550000</v>
      </c>
      <c r="B66" s="1691">
        <v>13</v>
      </c>
      <c r="C66" s="842" t="s">
        <v>2517</v>
      </c>
      <c r="D66" s="413" t="s">
        <v>43</v>
      </c>
      <c r="E66" s="1673">
        <f>VLOOKUP(C66,[1]Sheet1!$D$61:$F$86,3,FALSE)</f>
        <v>22</v>
      </c>
      <c r="F66" s="637">
        <v>1550000</v>
      </c>
      <c r="G66" s="638">
        <v>0</v>
      </c>
      <c r="H66" s="1451">
        <f t="shared" si="16"/>
        <v>1550000</v>
      </c>
      <c r="I66" s="638">
        <v>0</v>
      </c>
      <c r="J66" s="1452">
        <v>10000</v>
      </c>
      <c r="K66" s="637">
        <v>456936</v>
      </c>
      <c r="L66" s="1478">
        <v>0</v>
      </c>
      <c r="M66" s="639">
        <f t="shared" si="17"/>
        <v>676936</v>
      </c>
      <c r="N66" s="392">
        <f t="shared" si="18"/>
        <v>2226936</v>
      </c>
      <c r="O66" s="392">
        <f t="shared" si="19"/>
        <v>15500</v>
      </c>
      <c r="P66" s="392">
        <f t="shared" si="20"/>
        <v>31000</v>
      </c>
      <c r="Q66" s="392">
        <f t="shared" si="21"/>
        <v>15500</v>
      </c>
      <c r="R66" s="401">
        <f t="shared" si="22"/>
        <v>2164936</v>
      </c>
      <c r="S66" s="1295" t="str">
        <f>VLOOKUP(C66,[2]Sheet1!$D$60:$U$84,18,FALSE)</f>
        <v>161-00-0256823-1</v>
      </c>
    </row>
    <row r="67" spans="1:22" s="258" customFormat="1" ht="16.5">
      <c r="A67" s="1479">
        <v>1550000</v>
      </c>
      <c r="B67" s="1691">
        <v>14</v>
      </c>
      <c r="C67" s="842" t="s">
        <v>2514</v>
      </c>
      <c r="D67" s="413" t="s">
        <v>43</v>
      </c>
      <c r="E67" s="1673">
        <f>VLOOKUP(C67,[1]Sheet1!$D$61:$F$86,3,FALSE)</f>
        <v>25</v>
      </c>
      <c r="F67" s="637">
        <v>1550000</v>
      </c>
      <c r="G67" s="638">
        <v>0</v>
      </c>
      <c r="H67" s="1451">
        <f t="shared" si="16"/>
        <v>1550000</v>
      </c>
      <c r="I67" s="638">
        <v>0</v>
      </c>
      <c r="J67" s="1452">
        <v>10000</v>
      </c>
      <c r="K67" s="637">
        <v>456936</v>
      </c>
      <c r="L67" s="1478">
        <v>0</v>
      </c>
      <c r="M67" s="639">
        <f t="shared" si="17"/>
        <v>706936</v>
      </c>
      <c r="N67" s="392">
        <f t="shared" si="18"/>
        <v>2256936</v>
      </c>
      <c r="O67" s="392">
        <f t="shared" si="19"/>
        <v>15500</v>
      </c>
      <c r="P67" s="392">
        <f t="shared" si="20"/>
        <v>31000</v>
      </c>
      <c r="Q67" s="392">
        <f t="shared" si="21"/>
        <v>15500</v>
      </c>
      <c r="R67" s="401">
        <f>N67-P67-Q67-O67</f>
        <v>2194936</v>
      </c>
      <c r="S67" s="1295" t="str">
        <f>VLOOKUP(C67,[2]Sheet1!$D$60:$U$84,18,FALSE)</f>
        <v>161-00-0257145-8</v>
      </c>
    </row>
    <row r="68" spans="1:22" s="258" customFormat="1" ht="16.5">
      <c r="A68" s="1479">
        <v>1550000</v>
      </c>
      <c r="B68" s="1691">
        <v>15</v>
      </c>
      <c r="C68" s="842" t="s">
        <v>2525</v>
      </c>
      <c r="D68" s="413" t="s">
        <v>43</v>
      </c>
      <c r="E68" s="1673">
        <f>VLOOKUP(C68,[1]Sheet1!$D$61:$F$86,3,FALSE)</f>
        <v>22</v>
      </c>
      <c r="F68" s="637">
        <v>1550000</v>
      </c>
      <c r="G68" s="638">
        <v>0</v>
      </c>
      <c r="H68" s="1451">
        <f t="shared" si="16"/>
        <v>1550000</v>
      </c>
      <c r="I68" s="638">
        <v>0</v>
      </c>
      <c r="J68" s="1452">
        <v>10000</v>
      </c>
      <c r="K68" s="637">
        <v>456936</v>
      </c>
      <c r="L68" s="1478">
        <v>0</v>
      </c>
      <c r="M68" s="639">
        <f t="shared" si="17"/>
        <v>676936</v>
      </c>
      <c r="N68" s="392">
        <f t="shared" si="18"/>
        <v>2226936</v>
      </c>
      <c r="O68" s="392">
        <f t="shared" si="19"/>
        <v>15500</v>
      </c>
      <c r="P68" s="392">
        <f t="shared" si="20"/>
        <v>31000</v>
      </c>
      <c r="Q68" s="392">
        <f t="shared" si="21"/>
        <v>15500</v>
      </c>
      <c r="R68" s="401">
        <f>N68-P68-Q68-O68</f>
        <v>2164936</v>
      </c>
      <c r="S68" s="1295" t="str">
        <f>VLOOKUP(C68,[2]Sheet1!$D$60:$U$84,18,FALSE)</f>
        <v>161-00-0257143-3</v>
      </c>
    </row>
    <row r="69" spans="1:22" s="258" customFormat="1" ht="16.5">
      <c r="A69" s="1479">
        <v>1550000</v>
      </c>
      <c r="B69" s="1691">
        <v>16</v>
      </c>
      <c r="C69" s="842" t="s">
        <v>2725</v>
      </c>
      <c r="D69" s="413" t="s">
        <v>43</v>
      </c>
      <c r="E69" s="1673">
        <f>VLOOKUP(C69,[1]Sheet1!$D$61:$F$86,3,FALSE)</f>
        <v>23</v>
      </c>
      <c r="F69" s="637">
        <v>1550000</v>
      </c>
      <c r="G69" s="638">
        <v>0</v>
      </c>
      <c r="H69" s="1451">
        <f t="shared" si="16"/>
        <v>1550000</v>
      </c>
      <c r="I69" s="638">
        <v>0</v>
      </c>
      <c r="J69" s="1478">
        <v>10000</v>
      </c>
      <c r="K69" s="637">
        <v>456936</v>
      </c>
      <c r="L69" s="1478">
        <v>0</v>
      </c>
      <c r="M69" s="639">
        <f t="shared" si="17"/>
        <v>686936</v>
      </c>
      <c r="N69" s="392">
        <f t="shared" si="18"/>
        <v>2236936</v>
      </c>
      <c r="O69" s="392">
        <f t="shared" si="19"/>
        <v>15500</v>
      </c>
      <c r="P69" s="392">
        <f t="shared" si="20"/>
        <v>31000</v>
      </c>
      <c r="Q69" s="392">
        <f t="shared" si="21"/>
        <v>15500</v>
      </c>
      <c r="R69" s="401">
        <f t="shared" si="22"/>
        <v>2174936</v>
      </c>
      <c r="S69" s="1295" t="str">
        <f>VLOOKUP(C69,[2]Sheet1!$D$60:$U$84,18,FALSE)</f>
        <v>161-00-0289137-7</v>
      </c>
    </row>
    <row r="70" spans="1:22" s="258" customFormat="1" ht="16.5">
      <c r="A70" s="1479">
        <v>1550000</v>
      </c>
      <c r="B70" s="1691">
        <v>17</v>
      </c>
      <c r="C70" s="842" t="s">
        <v>2726</v>
      </c>
      <c r="D70" s="413" t="s">
        <v>227</v>
      </c>
      <c r="E70" s="1673">
        <f>VLOOKUP(C70,[1]Sheet1!$D$61:$F$86,3,FALSE)</f>
        <v>23</v>
      </c>
      <c r="F70" s="637">
        <v>1550000</v>
      </c>
      <c r="G70" s="638">
        <v>0</v>
      </c>
      <c r="H70" s="1451">
        <f t="shared" si="16"/>
        <v>1550000</v>
      </c>
      <c r="I70" s="638">
        <v>0</v>
      </c>
      <c r="J70" s="1478">
        <v>10000</v>
      </c>
      <c r="K70" s="637">
        <v>456936</v>
      </c>
      <c r="L70" s="1478">
        <v>0</v>
      </c>
      <c r="M70" s="639">
        <f t="shared" si="17"/>
        <v>686936</v>
      </c>
      <c r="N70" s="392">
        <f t="shared" si="18"/>
        <v>2236936</v>
      </c>
      <c r="O70" s="392">
        <f t="shared" si="19"/>
        <v>15500</v>
      </c>
      <c r="P70" s="392">
        <f t="shared" si="20"/>
        <v>31000</v>
      </c>
      <c r="Q70" s="392">
        <f t="shared" si="21"/>
        <v>15500</v>
      </c>
      <c r="R70" s="401">
        <f t="shared" si="22"/>
        <v>2174936</v>
      </c>
      <c r="S70" s="1295" t="str">
        <f>VLOOKUP(C70,[2]Sheet1!$D$60:$U$84,18,FALSE)</f>
        <v>161-00-0296187-3</v>
      </c>
    </row>
    <row r="71" spans="1:22" s="258" customFormat="1" ht="16.5">
      <c r="A71" s="1479">
        <v>1550000</v>
      </c>
      <c r="B71" s="1691">
        <v>18</v>
      </c>
      <c r="C71" s="842" t="s">
        <v>3368</v>
      </c>
      <c r="D71" s="413" t="s">
        <v>227</v>
      </c>
      <c r="E71" s="1673">
        <f>VLOOKUP(C71,[1]Sheet1!$D$61:$F$86,3,FALSE)</f>
        <v>24</v>
      </c>
      <c r="F71" s="637">
        <v>1550000</v>
      </c>
      <c r="G71" s="638">
        <v>0</v>
      </c>
      <c r="H71" s="1451">
        <f t="shared" si="16"/>
        <v>1550000</v>
      </c>
      <c r="I71" s="638">
        <v>0</v>
      </c>
      <c r="J71" s="1478">
        <v>10000</v>
      </c>
      <c r="K71" s="637">
        <v>456936</v>
      </c>
      <c r="L71" s="1478">
        <v>0</v>
      </c>
      <c r="M71" s="639">
        <f t="shared" si="17"/>
        <v>696936</v>
      </c>
      <c r="N71" s="392">
        <f t="shared" si="18"/>
        <v>2246936</v>
      </c>
      <c r="O71" s="392">
        <f t="shared" si="19"/>
        <v>15500</v>
      </c>
      <c r="P71" s="392">
        <f t="shared" si="20"/>
        <v>31000</v>
      </c>
      <c r="Q71" s="392">
        <f t="shared" si="21"/>
        <v>15500</v>
      </c>
      <c r="R71" s="401">
        <f t="shared" si="22"/>
        <v>2184936</v>
      </c>
      <c r="S71" s="1295" t="str">
        <f>VLOOKUP(C71,[2]Sheet1!$D$60:$U$84,18,FALSE)</f>
        <v>161-00-0294841-7</v>
      </c>
    </row>
    <row r="72" spans="1:22" s="1652" customFormat="1" ht="18" customHeight="1">
      <c r="A72" s="1650">
        <v>1550000</v>
      </c>
      <c r="B72" s="1691">
        <v>19</v>
      </c>
      <c r="C72" s="1657" t="s">
        <v>653</v>
      </c>
      <c r="D72" s="1645" t="s">
        <v>1050</v>
      </c>
      <c r="E72" s="1673">
        <f>VLOOKUP(C72,[1]Sheet1!$D$61:$F$86,3,FALSE)</f>
        <v>23</v>
      </c>
      <c r="F72" s="1658">
        <v>1550000</v>
      </c>
      <c r="G72" s="1659">
        <v>0</v>
      </c>
      <c r="H72" s="1655">
        <f t="shared" ref="H72:H76" si="23">F72+G72</f>
        <v>1550000</v>
      </c>
      <c r="I72" s="1659">
        <v>0</v>
      </c>
      <c r="J72" s="1664">
        <v>10000</v>
      </c>
      <c r="K72" s="1658">
        <v>456936</v>
      </c>
      <c r="L72" s="1656">
        <v>0</v>
      </c>
      <c r="M72" s="1648">
        <f t="shared" si="17"/>
        <v>686936</v>
      </c>
      <c r="N72" s="1653">
        <f>H72+M72</f>
        <v>2236936</v>
      </c>
      <c r="O72" s="1653">
        <f>H72*1%</f>
        <v>15500</v>
      </c>
      <c r="P72" s="1653">
        <f>H72*2%</f>
        <v>31000</v>
      </c>
      <c r="Q72" s="1653">
        <f>H72*1%</f>
        <v>15500</v>
      </c>
      <c r="R72" s="1649">
        <f>(N72-P72-Q72-O72)</f>
        <v>2174936</v>
      </c>
      <c r="S72" s="1645" t="s">
        <v>4145</v>
      </c>
    </row>
    <row r="73" spans="1:22" s="258" customFormat="1" ht="16.5">
      <c r="A73" s="1479">
        <v>1550000</v>
      </c>
      <c r="B73" s="1691">
        <v>20</v>
      </c>
      <c r="C73" s="636" t="s">
        <v>2942</v>
      </c>
      <c r="D73" s="413" t="s">
        <v>227</v>
      </c>
      <c r="E73" s="1673">
        <f>VLOOKUP(C73,[1]Sheet1!$D$61:$F$86,3,FALSE)</f>
        <v>23</v>
      </c>
      <c r="F73" s="637">
        <f t="shared" ref="F73:F79" si="24">1550000</f>
        <v>1550000</v>
      </c>
      <c r="G73" s="638">
        <v>0</v>
      </c>
      <c r="H73" s="1451">
        <f t="shared" si="23"/>
        <v>1550000</v>
      </c>
      <c r="I73" s="638">
        <v>0</v>
      </c>
      <c r="J73" s="1478">
        <v>10000</v>
      </c>
      <c r="K73" s="637">
        <v>456936</v>
      </c>
      <c r="L73" s="1478">
        <v>0</v>
      </c>
      <c r="M73" s="639">
        <f>(E73*J73)+K73+L73</f>
        <v>686936</v>
      </c>
      <c r="N73" s="392">
        <f>H73+M73</f>
        <v>2236936</v>
      </c>
      <c r="O73" s="392">
        <f t="shared" si="19"/>
        <v>15500</v>
      </c>
      <c r="P73" s="392">
        <f t="shared" si="20"/>
        <v>31000</v>
      </c>
      <c r="Q73" s="392">
        <f t="shared" si="21"/>
        <v>15500</v>
      </c>
      <c r="R73" s="401">
        <f t="shared" si="22"/>
        <v>2174936</v>
      </c>
      <c r="S73" s="1295" t="str">
        <f>VLOOKUP(C73,[2]Sheet1!$D$60:$U$84,18,FALSE)</f>
        <v>161-00-0312234-3</v>
      </c>
    </row>
    <row r="74" spans="1:22" s="258" customFormat="1" ht="16.5">
      <c r="A74" s="1479">
        <v>1550000</v>
      </c>
      <c r="B74" s="1691">
        <v>21</v>
      </c>
      <c r="C74" s="636" t="s">
        <v>2943</v>
      </c>
      <c r="D74" s="413" t="s">
        <v>227</v>
      </c>
      <c r="E74" s="1673">
        <f>VLOOKUP(C74,[1]Sheet1!$D$61:$F$86,3,FALSE)</f>
        <v>23</v>
      </c>
      <c r="F74" s="637">
        <f t="shared" si="24"/>
        <v>1550000</v>
      </c>
      <c r="G74" s="638">
        <v>0</v>
      </c>
      <c r="H74" s="1451">
        <f t="shared" si="23"/>
        <v>1550000</v>
      </c>
      <c r="I74" s="638">
        <v>0</v>
      </c>
      <c r="J74" s="1478">
        <v>10000</v>
      </c>
      <c r="K74" s="637">
        <v>456936</v>
      </c>
      <c r="L74" s="1478">
        <v>0</v>
      </c>
      <c r="M74" s="639">
        <f>(E74*J74)+K74+L74</f>
        <v>686936</v>
      </c>
      <c r="N74" s="392">
        <f>H74+M74</f>
        <v>2236936</v>
      </c>
      <c r="O74" s="392">
        <f t="shared" si="19"/>
        <v>15500</v>
      </c>
      <c r="P74" s="392">
        <f t="shared" si="20"/>
        <v>31000</v>
      </c>
      <c r="Q74" s="392">
        <f t="shared" si="21"/>
        <v>15500</v>
      </c>
      <c r="R74" s="401">
        <f t="shared" si="22"/>
        <v>2174936</v>
      </c>
      <c r="S74" s="1295" t="str">
        <f>VLOOKUP(C74,[2]Sheet1!$D$60:$U$84,18,FALSE)</f>
        <v>161-00-0312249-1</v>
      </c>
    </row>
    <row r="75" spans="1:22" s="258" customFormat="1" ht="16.5">
      <c r="A75" s="1480"/>
      <c r="B75" s="1691">
        <v>22</v>
      </c>
      <c r="C75" s="842" t="s">
        <v>3013</v>
      </c>
      <c r="D75" s="413" t="s">
        <v>227</v>
      </c>
      <c r="E75" s="1673">
        <f>VLOOKUP(C75,[1]Sheet1!$D$61:$F$86,3,FALSE)</f>
        <v>22</v>
      </c>
      <c r="F75" s="637">
        <f t="shared" si="24"/>
        <v>1550000</v>
      </c>
      <c r="G75" s="638">
        <v>0</v>
      </c>
      <c r="H75" s="1451">
        <f t="shared" si="23"/>
        <v>1550000</v>
      </c>
      <c r="I75" s="638">
        <v>0</v>
      </c>
      <c r="J75" s="1478">
        <v>10000</v>
      </c>
      <c r="K75" s="637">
        <v>456936</v>
      </c>
      <c r="L75" s="1478">
        <v>0</v>
      </c>
      <c r="M75" s="639">
        <f>(E75*J75)+K75+L75</f>
        <v>676936</v>
      </c>
      <c r="N75" s="392">
        <f>H75+M75</f>
        <v>2226936</v>
      </c>
      <c r="O75" s="392">
        <f t="shared" si="19"/>
        <v>15500</v>
      </c>
      <c r="P75" s="392">
        <f t="shared" si="20"/>
        <v>31000</v>
      </c>
      <c r="Q75" s="392">
        <f t="shared" si="21"/>
        <v>15500</v>
      </c>
      <c r="R75" s="401">
        <f t="shared" si="22"/>
        <v>2164936</v>
      </c>
      <c r="S75" s="1295" t="str">
        <f>VLOOKUP(C75,[2]Sheet1!$D$60:$U$84,18,FALSE)</f>
        <v>161-00-0321442-1</v>
      </c>
    </row>
    <row r="76" spans="1:22" s="258" customFormat="1" ht="16.5">
      <c r="A76" s="1480"/>
      <c r="B76" s="1691">
        <v>23</v>
      </c>
      <c r="C76" s="842" t="s">
        <v>3014</v>
      </c>
      <c r="D76" s="413" t="s">
        <v>227</v>
      </c>
      <c r="E76" s="1673">
        <f>VLOOKUP(C76,[1]Sheet1!$D$61:$F$86,3,FALSE)</f>
        <v>25</v>
      </c>
      <c r="F76" s="637">
        <f t="shared" si="24"/>
        <v>1550000</v>
      </c>
      <c r="G76" s="638">
        <v>0</v>
      </c>
      <c r="H76" s="1451">
        <f t="shared" si="23"/>
        <v>1550000</v>
      </c>
      <c r="I76" s="638">
        <v>0</v>
      </c>
      <c r="J76" s="1478">
        <v>10000</v>
      </c>
      <c r="K76" s="637">
        <v>456936</v>
      </c>
      <c r="L76" s="1478">
        <v>0</v>
      </c>
      <c r="M76" s="639">
        <f>(E76*J76)+K76+L76</f>
        <v>706936</v>
      </c>
      <c r="N76" s="392">
        <f>H76+M76</f>
        <v>2256936</v>
      </c>
      <c r="O76" s="392">
        <f t="shared" si="19"/>
        <v>15500</v>
      </c>
      <c r="P76" s="392">
        <f t="shared" si="20"/>
        <v>31000</v>
      </c>
      <c r="Q76" s="392">
        <f t="shared" si="21"/>
        <v>15500</v>
      </c>
      <c r="R76" s="401">
        <f t="shared" si="22"/>
        <v>2194936</v>
      </c>
      <c r="S76" s="1295" t="str">
        <f>VLOOKUP(C76,[2]Sheet1!$D$60:$U$84,18,FALSE)</f>
        <v>161-00-0321964-4</v>
      </c>
    </row>
    <row r="77" spans="1:22" s="258" customFormat="1" ht="16.5">
      <c r="A77" s="1480"/>
      <c r="B77" s="1691">
        <v>24</v>
      </c>
      <c r="C77" s="636" t="s">
        <v>4146</v>
      </c>
      <c r="D77" s="1682" t="s">
        <v>227</v>
      </c>
      <c r="E77" s="1673">
        <f>VLOOKUP(C77,[1]Sheet1!$D$61:$F$86,3,FALSE)</f>
        <v>27</v>
      </c>
      <c r="F77" s="1658">
        <f t="shared" si="24"/>
        <v>1550000</v>
      </c>
      <c r="G77" s="638">
        <v>0</v>
      </c>
      <c r="H77" s="1663">
        <f>F77+G77+919667</f>
        <v>2469667</v>
      </c>
      <c r="I77" s="638">
        <v>0</v>
      </c>
      <c r="J77" s="638">
        <v>0</v>
      </c>
      <c r="K77" s="638">
        <v>0</v>
      </c>
      <c r="L77" s="638">
        <v>0</v>
      </c>
      <c r="M77" s="638">
        <v>0</v>
      </c>
      <c r="N77" s="1663">
        <f>H77</f>
        <v>2469667</v>
      </c>
      <c r="O77" s="1637">
        <f t="shared" si="19"/>
        <v>24696.670000000002</v>
      </c>
      <c r="P77" s="1637">
        <f t="shared" si="20"/>
        <v>49393.340000000004</v>
      </c>
      <c r="Q77" s="1637">
        <f t="shared" si="21"/>
        <v>24696.670000000002</v>
      </c>
      <c r="R77" s="1636">
        <f t="shared" si="22"/>
        <v>2370880.3200000003</v>
      </c>
      <c r="S77" s="1682" t="s">
        <v>4147</v>
      </c>
      <c r="T77" s="258" t="s">
        <v>4593</v>
      </c>
    </row>
    <row r="78" spans="1:22" s="258" customFormat="1" ht="16.5" customHeight="1">
      <c r="A78" s="1480"/>
      <c r="B78" s="1691">
        <v>25</v>
      </c>
      <c r="C78" s="636" t="s">
        <v>3673</v>
      </c>
      <c r="D78" s="1682" t="s">
        <v>227</v>
      </c>
      <c r="E78" s="1673">
        <f>VLOOKUP(C78,[1]Sheet1!$D$61:$F$86,3,FALSE)</f>
        <v>27</v>
      </c>
      <c r="F78" s="1658">
        <f t="shared" si="24"/>
        <v>1550000</v>
      </c>
      <c r="G78" s="638">
        <v>0</v>
      </c>
      <c r="H78" s="1663">
        <f>F78+G78+919667</f>
        <v>2469667</v>
      </c>
      <c r="I78" s="638">
        <v>0</v>
      </c>
      <c r="J78" s="638">
        <v>0</v>
      </c>
      <c r="K78" s="638">
        <v>0</v>
      </c>
      <c r="L78" s="638">
        <v>0</v>
      </c>
      <c r="M78" s="638">
        <v>0</v>
      </c>
      <c r="N78" s="1663">
        <f>H78</f>
        <v>2469667</v>
      </c>
      <c r="O78" s="1637">
        <f t="shared" si="19"/>
        <v>24696.670000000002</v>
      </c>
      <c r="P78" s="1637">
        <f t="shared" si="20"/>
        <v>49393.340000000004</v>
      </c>
      <c r="Q78" s="1637">
        <f t="shared" si="21"/>
        <v>24696.670000000002</v>
      </c>
      <c r="R78" s="1636">
        <f t="shared" si="22"/>
        <v>2370880.3200000003</v>
      </c>
      <c r="S78" s="1295" t="str">
        <f>VLOOKUP(C78,[2]Sheet1!$D$60:$U$84,18,FALSE)</f>
        <v>161-00-0362280-5</v>
      </c>
      <c r="T78" s="2149"/>
      <c r="U78" s="2150"/>
      <c r="V78" s="2150"/>
    </row>
    <row r="79" spans="1:22" s="258" customFormat="1" ht="16.5">
      <c r="A79" s="1480"/>
      <c r="B79" s="1691">
        <v>26</v>
      </c>
      <c r="C79" s="636" t="s">
        <v>4315</v>
      </c>
      <c r="D79" s="1786" t="s">
        <v>227</v>
      </c>
      <c r="E79" s="1673">
        <f>VLOOKUP(C79,[1]Sheet1!$D$61:$F$86,3,FALSE)</f>
        <v>22</v>
      </c>
      <c r="F79" s="1788">
        <f t="shared" si="24"/>
        <v>1550000</v>
      </c>
      <c r="G79" s="1789">
        <v>0</v>
      </c>
      <c r="H79" s="1663">
        <f>F79+G79+904167</f>
        <v>2454167</v>
      </c>
      <c r="I79" s="1789">
        <v>0</v>
      </c>
      <c r="J79" s="1789">
        <v>0</v>
      </c>
      <c r="K79" s="1789">
        <v>0</v>
      </c>
      <c r="L79" s="1789">
        <v>0</v>
      </c>
      <c r="M79" s="1789">
        <v>0</v>
      </c>
      <c r="N79" s="1790">
        <f>H79+M79</f>
        <v>2454167</v>
      </c>
      <c r="O79" s="1790">
        <f>H79*1%</f>
        <v>24541.670000000002</v>
      </c>
      <c r="P79" s="1790">
        <f>H79*2%</f>
        <v>49083.340000000004</v>
      </c>
      <c r="Q79" s="1790">
        <f>H79*1%</f>
        <v>24541.670000000002</v>
      </c>
      <c r="R79" s="1791">
        <f t="shared" si="22"/>
        <v>2356000.3200000003</v>
      </c>
      <c r="S79" s="1792" t="s">
        <v>4365</v>
      </c>
      <c r="T79" s="2151" t="s">
        <v>4594</v>
      </c>
      <c r="U79" s="2150"/>
      <c r="V79" s="2150"/>
    </row>
    <row r="80" spans="1:22" s="1453" customFormat="1" ht="22.5" customHeight="1">
      <c r="B80" s="2269" t="s">
        <v>38</v>
      </c>
      <c r="C80" s="2270"/>
      <c r="D80" s="2270"/>
      <c r="E80" s="1264">
        <f>SUM(E54:E79)</f>
        <v>606</v>
      </c>
      <c r="F80" s="770">
        <f>SUM(F54:F79)</f>
        <v>40300000</v>
      </c>
      <c r="G80" s="770">
        <f t="shared" ref="G80:R80" si="25">SUM(G54:G79)</f>
        <v>0</v>
      </c>
      <c r="H80" s="770">
        <f t="shared" si="25"/>
        <v>43043501</v>
      </c>
      <c r="I80" s="770">
        <f t="shared" si="25"/>
        <v>0</v>
      </c>
      <c r="J80" s="770">
        <f t="shared" si="25"/>
        <v>230000</v>
      </c>
      <c r="K80" s="770">
        <f t="shared" si="25"/>
        <v>10509528</v>
      </c>
      <c r="L80" s="770">
        <f t="shared" si="25"/>
        <v>0</v>
      </c>
      <c r="M80" s="770">
        <f t="shared" si="25"/>
        <v>15809528</v>
      </c>
      <c r="N80" s="770">
        <f t="shared" si="25"/>
        <v>58853029</v>
      </c>
      <c r="O80" s="770">
        <f t="shared" si="25"/>
        <v>430435.00999999995</v>
      </c>
      <c r="P80" s="770">
        <f t="shared" si="25"/>
        <v>860870.0199999999</v>
      </c>
      <c r="Q80" s="770">
        <f t="shared" si="25"/>
        <v>430435.00999999995</v>
      </c>
      <c r="R80" s="770">
        <f t="shared" si="25"/>
        <v>57131288.960000001</v>
      </c>
      <c r="S80" s="770" t="s">
        <v>2528</v>
      </c>
      <c r="T80" s="2149"/>
      <c r="U80" s="2150"/>
      <c r="V80" s="2150"/>
    </row>
    <row r="81" spans="2:18" s="258" customFormat="1" ht="16.5">
      <c r="D81" s="124"/>
      <c r="N81" s="258" t="s">
        <v>2627</v>
      </c>
    </row>
    <row r="82" spans="2:18" s="258" customFormat="1" ht="17.25">
      <c r="B82" s="1453"/>
      <c r="D82" s="124"/>
      <c r="G82" s="258" t="s">
        <v>2627</v>
      </c>
      <c r="H82" s="1169"/>
      <c r="I82" s="258" t="s">
        <v>2627</v>
      </c>
      <c r="N82" s="258" t="s">
        <v>2627</v>
      </c>
      <c r="O82" s="258" t="s">
        <v>2627</v>
      </c>
      <c r="P82" s="258" t="s">
        <v>2627</v>
      </c>
      <c r="R82" s="1169"/>
    </row>
    <row r="83" spans="2:18" s="258" customFormat="1" ht="16.5">
      <c r="D83" s="124"/>
      <c r="G83" s="258" t="s">
        <v>2627</v>
      </c>
      <c r="H83" s="204"/>
      <c r="N83" s="1169"/>
      <c r="R83" s="1169">
        <f>R80+R48+R19</f>
        <v>138288369.37</v>
      </c>
    </row>
    <row r="84" spans="2:18" s="258" customFormat="1" ht="16.5">
      <c r="D84" s="124"/>
      <c r="H84" s="204"/>
    </row>
    <row r="85" spans="2:18" s="258" customFormat="1" ht="16.5">
      <c r="D85" s="124"/>
      <c r="H85" s="204"/>
    </row>
    <row r="86" spans="2:18" s="258" customFormat="1" ht="16.5">
      <c r="D86" s="124"/>
      <c r="H86" s="204"/>
    </row>
    <row r="87" spans="2:18" s="258" customFormat="1" ht="16.5">
      <c r="D87" s="124"/>
      <c r="H87" s="204"/>
    </row>
    <row r="88" spans="2:18" s="258" customFormat="1" ht="16.5">
      <c r="D88" s="124"/>
      <c r="H88" s="204"/>
    </row>
    <row r="89" spans="2:18" s="258" customFormat="1" ht="16.5">
      <c r="D89" s="124"/>
      <c r="H89" s="204"/>
    </row>
    <row r="90" spans="2:18" s="258" customFormat="1" ht="16.5">
      <c r="D90" s="124"/>
      <c r="H90" s="204"/>
    </row>
    <row r="91" spans="2:18" s="258" customFormat="1" ht="16.5">
      <c r="D91" s="124"/>
      <c r="H91" s="204"/>
    </row>
    <row r="92" spans="2:18" s="258" customFormat="1" ht="16.5">
      <c r="D92" s="124"/>
      <c r="H92" s="204"/>
    </row>
    <row r="93" spans="2:18" s="258" customFormat="1" ht="16.5">
      <c r="D93" s="124"/>
      <c r="H93" s="204"/>
    </row>
    <row r="94" spans="2:18" s="258" customFormat="1" ht="16.5">
      <c r="D94" s="124"/>
      <c r="H94" s="204"/>
    </row>
    <row r="95" spans="2:18" ht="16.5">
      <c r="H95" s="224"/>
      <c r="P95" s="266" t="s">
        <v>2627</v>
      </c>
    </row>
    <row r="97" spans="1:14" ht="24.75" customHeight="1">
      <c r="C97" s="658" t="s">
        <v>3689</v>
      </c>
    </row>
    <row r="98" spans="1:14" ht="36" customHeight="1">
      <c r="B98" s="659" t="s">
        <v>39</v>
      </c>
      <c r="C98" s="659" t="s">
        <v>3690</v>
      </c>
      <c r="D98" s="2274" t="s">
        <v>40</v>
      </c>
      <c r="E98" s="2275"/>
      <c r="F98" s="659" t="s">
        <v>3691</v>
      </c>
      <c r="G98" s="659" t="s">
        <v>41</v>
      </c>
      <c r="I98" s="224"/>
    </row>
    <row r="99" spans="1:14" ht="18" customHeight="1">
      <c r="B99" s="525">
        <v>1</v>
      </c>
      <c r="C99" s="660" t="s">
        <v>3692</v>
      </c>
      <c r="D99" s="678">
        <f>B18</f>
        <v>9</v>
      </c>
      <c r="E99" s="727" t="s">
        <v>3701</v>
      </c>
      <c r="F99" s="668">
        <v>3000</v>
      </c>
      <c r="G99" s="669">
        <f>F99*D99</f>
        <v>27000</v>
      </c>
      <c r="I99" s="224"/>
    </row>
    <row r="100" spans="1:14" ht="18" customHeight="1">
      <c r="B100" s="525">
        <v>2</v>
      </c>
      <c r="C100" s="660" t="s">
        <v>42</v>
      </c>
      <c r="D100" s="678">
        <f>B47</f>
        <v>22</v>
      </c>
      <c r="E100" s="727" t="s">
        <v>3701</v>
      </c>
      <c r="F100" s="668">
        <v>3000</v>
      </c>
      <c r="G100" s="669">
        <f>F100*D100</f>
        <v>66000</v>
      </c>
    </row>
    <row r="101" spans="1:14" ht="18" customHeight="1">
      <c r="B101" s="525">
        <v>3</v>
      </c>
      <c r="C101" s="660" t="s">
        <v>43</v>
      </c>
      <c r="D101" s="678">
        <f>B79</f>
        <v>26</v>
      </c>
      <c r="E101" s="727" t="s">
        <v>3701</v>
      </c>
      <c r="F101" s="668">
        <v>3000</v>
      </c>
      <c r="G101" s="669">
        <f>F101*D101</f>
        <v>78000</v>
      </c>
    </row>
    <row r="102" spans="1:14" ht="24" customHeight="1">
      <c r="B102" s="2263" t="s">
        <v>3702</v>
      </c>
      <c r="C102" s="2264"/>
      <c r="D102" s="1256">
        <f>SUM(D99+D100+D101)</f>
        <v>57</v>
      </c>
      <c r="E102" s="855" t="s">
        <v>3701</v>
      </c>
      <c r="F102" s="856" t="s">
        <v>2627</v>
      </c>
      <c r="G102" s="777">
        <f>SUM(G99:G101)</f>
        <v>171000</v>
      </c>
    </row>
    <row r="103" spans="1:14" s="258" customFormat="1" ht="18" customHeight="1">
      <c r="A103" s="266"/>
      <c r="B103" s="266"/>
      <c r="C103" s="266"/>
      <c r="D103" s="266"/>
      <c r="E103" s="266"/>
      <c r="F103" s="204"/>
    </row>
    <row r="104" spans="1:14" s="258" customFormat="1" ht="18" customHeight="1">
      <c r="A104" s="266"/>
      <c r="B104" s="266"/>
      <c r="C104" s="662" t="s">
        <v>3693</v>
      </c>
      <c r="D104" s="266"/>
      <c r="E104" s="266"/>
      <c r="F104" s="204"/>
    </row>
    <row r="105" spans="1:14" s="258" customFormat="1" ht="18" customHeight="1">
      <c r="C105" s="662" t="s">
        <v>3836</v>
      </c>
      <c r="F105" s="204"/>
    </row>
    <row r="106" spans="1:14" ht="18" customHeight="1">
      <c r="A106" s="258"/>
      <c r="B106" s="258"/>
      <c r="C106" s="258"/>
      <c r="D106" s="258"/>
      <c r="F106" s="224"/>
    </row>
    <row r="107" spans="1:14" ht="18" customHeight="1">
      <c r="D107" s="266"/>
      <c r="F107" s="224"/>
    </row>
    <row r="108" spans="1:14" ht="18" customHeight="1">
      <c r="C108" s="663" t="s">
        <v>4587</v>
      </c>
      <c r="D108" s="266"/>
      <c r="F108" s="224"/>
    </row>
    <row r="109" spans="1:14" ht="35.25" customHeight="1">
      <c r="C109" s="664" t="s">
        <v>3025</v>
      </c>
      <c r="D109" s="2265" t="s">
        <v>3696</v>
      </c>
      <c r="E109" s="2266"/>
      <c r="F109" s="2265" t="s">
        <v>2130</v>
      </c>
      <c r="G109" s="2267"/>
      <c r="H109" s="2266"/>
      <c r="N109" s="57" t="s">
        <v>4584</v>
      </c>
    </row>
    <row r="110" spans="1:14" ht="24.95" customHeight="1">
      <c r="C110" s="690" t="s">
        <v>3692</v>
      </c>
      <c r="D110" s="678">
        <f>D99</f>
        <v>9</v>
      </c>
      <c r="E110" s="681" t="s">
        <v>3701</v>
      </c>
      <c r="F110" s="677"/>
      <c r="G110" s="700" t="s">
        <v>3703</v>
      </c>
      <c r="H110" s="679">
        <f>R19</f>
        <v>26896358.410000004</v>
      </c>
      <c r="N110" s="294" t="s">
        <v>44</v>
      </c>
    </row>
    <row r="111" spans="1:14" ht="24.95" customHeight="1">
      <c r="C111" s="690" t="s">
        <v>42</v>
      </c>
      <c r="D111" s="678">
        <f>D100</f>
        <v>22</v>
      </c>
      <c r="E111" s="681" t="s">
        <v>3701</v>
      </c>
      <c r="F111" s="672"/>
      <c r="G111" s="701" t="s">
        <v>3703</v>
      </c>
      <c r="H111" s="673">
        <f>R48</f>
        <v>54260722</v>
      </c>
      <c r="K111" s="117"/>
      <c r="N111" s="57"/>
    </row>
    <row r="112" spans="1:14" ht="24.95" customHeight="1">
      <c r="B112" s="290"/>
      <c r="C112" s="691" t="s">
        <v>43</v>
      </c>
      <c r="D112" s="678">
        <f>D101</f>
        <v>26</v>
      </c>
      <c r="E112" s="681" t="s">
        <v>3701</v>
      </c>
      <c r="F112" s="677"/>
      <c r="G112" s="700" t="s">
        <v>3703</v>
      </c>
      <c r="H112" s="679">
        <f>R80</f>
        <v>57131288.960000001</v>
      </c>
      <c r="I112" s="224"/>
      <c r="N112" s="57"/>
    </row>
    <row r="113" spans="1:14" ht="24.95" customHeight="1">
      <c r="A113" s="231"/>
      <c r="B113" s="230"/>
      <c r="C113" s="694" t="s">
        <v>3697</v>
      </c>
      <c r="D113" s="694"/>
      <c r="E113" s="695"/>
      <c r="F113" s="697"/>
      <c r="G113" s="702" t="s">
        <v>3703</v>
      </c>
      <c r="H113" s="699">
        <f>G102</f>
        <v>171000</v>
      </c>
      <c r="I113" s="224"/>
      <c r="N113" s="57"/>
    </row>
    <row r="114" spans="1:14" ht="24.95" customHeight="1">
      <c r="A114" s="232"/>
      <c r="B114" s="230"/>
      <c r="C114" s="692" t="s">
        <v>3698</v>
      </c>
      <c r="D114" s="1256">
        <f>D102</f>
        <v>57</v>
      </c>
      <c r="E114" s="857" t="s">
        <v>3705</v>
      </c>
      <c r="F114" s="858"/>
      <c r="G114" s="1473" t="s">
        <v>3703</v>
      </c>
      <c r="H114" s="775">
        <f>SUM(H110:H113)</f>
        <v>138459369.37</v>
      </c>
      <c r="I114" s="224"/>
      <c r="N114" s="354"/>
    </row>
    <row r="115" spans="1:14" ht="24.75" customHeight="1">
      <c r="A115" s="231"/>
      <c r="B115" s="230"/>
      <c r="C115" s="688" t="s">
        <v>3699</v>
      </c>
      <c r="D115" s="860">
        <v>1.4999999999999999E-2</v>
      </c>
      <c r="E115" s="855"/>
      <c r="F115" s="857"/>
      <c r="G115" s="1474" t="s">
        <v>3703</v>
      </c>
      <c r="H115" s="776">
        <f>H114*D115</f>
        <v>2076890.54055</v>
      </c>
      <c r="I115" s="224"/>
      <c r="N115" s="1001" t="s">
        <v>3704</v>
      </c>
    </row>
    <row r="116" spans="1:14" ht="24.75" customHeight="1">
      <c r="A116" s="231"/>
      <c r="B116" s="230"/>
      <c r="C116" s="680" t="s">
        <v>3700</v>
      </c>
      <c r="D116" s="858"/>
      <c r="E116" s="859"/>
      <c r="F116" s="859"/>
      <c r="G116" s="1473" t="s">
        <v>3703</v>
      </c>
      <c r="H116" s="775">
        <f>SUM(H114:H115)</f>
        <v>140536259.91055</v>
      </c>
      <c r="I116" s="224"/>
    </row>
    <row r="117" spans="1:14" ht="24.75" customHeight="1">
      <c r="A117" s="231"/>
      <c r="B117" s="230"/>
      <c r="D117" s="266"/>
      <c r="H117" s="1266"/>
      <c r="I117" s="224"/>
    </row>
    <row r="118" spans="1:14" ht="24.75" customHeight="1">
      <c r="A118" s="354"/>
      <c r="B118" s="230"/>
      <c r="D118" s="266"/>
      <c r="I118" s="224"/>
    </row>
    <row r="119" spans="1:14" ht="24.75" customHeight="1">
      <c r="A119" s="229"/>
      <c r="D119" s="266"/>
      <c r="G119" s="1266"/>
      <c r="I119" s="224"/>
    </row>
    <row r="120" spans="1:14" ht="24.75" customHeight="1">
      <c r="D120" s="266"/>
      <c r="I120" s="224"/>
    </row>
    <row r="121" spans="1:14" ht="24.75" customHeight="1">
      <c r="D121" s="266"/>
      <c r="I121" s="224"/>
    </row>
    <row r="122" spans="1:14" ht="24.75" customHeight="1">
      <c r="D122" s="266"/>
      <c r="I122" s="224"/>
    </row>
    <row r="123" spans="1:14" ht="24.75" customHeight="1">
      <c r="D123" s="266"/>
      <c r="I123" s="224"/>
    </row>
    <row r="124" spans="1:14" ht="24.75" customHeight="1">
      <c r="A124" s="211" t="e">
        <f>SUM(#REF!)</f>
        <v>#REF!</v>
      </c>
      <c r="D124" s="266"/>
      <c r="I124" s="224"/>
    </row>
  </sheetData>
  <mergeCells count="53">
    <mergeCell ref="A8:A9"/>
    <mergeCell ref="E8:E9"/>
    <mergeCell ref="E24:E25"/>
    <mergeCell ref="E52:E53"/>
    <mergeCell ref="A24:A25"/>
    <mergeCell ref="A52:A53"/>
    <mergeCell ref="B8:B9"/>
    <mergeCell ref="C8:C9"/>
    <mergeCell ref="B22:E22"/>
    <mergeCell ref="B19:D19"/>
    <mergeCell ref="R24:R25"/>
    <mergeCell ref="S24:S25"/>
    <mergeCell ref="F24:G24"/>
    <mergeCell ref="H24:H25"/>
    <mergeCell ref="D98:E98"/>
    <mergeCell ref="O24:Q24"/>
    <mergeCell ref="M24:M25"/>
    <mergeCell ref="N24:N25"/>
    <mergeCell ref="R52:R53"/>
    <mergeCell ref="N52:N53"/>
    <mergeCell ref="O52:Q52"/>
    <mergeCell ref="S52:S53"/>
    <mergeCell ref="F52:G52"/>
    <mergeCell ref="H52:H53"/>
    <mergeCell ref="I52:L52"/>
    <mergeCell ref="M52:M53"/>
    <mergeCell ref="B102:C102"/>
    <mergeCell ref="D109:E109"/>
    <mergeCell ref="F109:H109"/>
    <mergeCell ref="I24:L24"/>
    <mergeCell ref="B80:D80"/>
    <mergeCell ref="B50:E50"/>
    <mergeCell ref="B24:B25"/>
    <mergeCell ref="C24:C25"/>
    <mergeCell ref="D24:D25"/>
    <mergeCell ref="B48:D48"/>
    <mergeCell ref="B52:B53"/>
    <mergeCell ref="C52:C53"/>
    <mergeCell ref="D52:D53"/>
    <mergeCell ref="B1:S1"/>
    <mergeCell ref="B2:S2"/>
    <mergeCell ref="B3:S3"/>
    <mergeCell ref="B4:S4"/>
    <mergeCell ref="R8:R9"/>
    <mergeCell ref="B6:E6"/>
    <mergeCell ref="S8:S9"/>
    <mergeCell ref="N8:N9"/>
    <mergeCell ref="F8:G8"/>
    <mergeCell ref="H8:H9"/>
    <mergeCell ref="D8:D9"/>
    <mergeCell ref="O8:Q8"/>
    <mergeCell ref="I8:L8"/>
    <mergeCell ref="M8:M9"/>
  </mergeCells>
  <conditionalFormatting sqref="S10:S18">
    <cfRule type="duplicateValues" dxfId="109" priority="6"/>
  </conditionalFormatting>
  <conditionalFormatting sqref="S72 S26:S47">
    <cfRule type="duplicateValues" dxfId="108" priority="5"/>
  </conditionalFormatting>
  <conditionalFormatting sqref="S54:S71 S73:S79">
    <cfRule type="duplicateValues" dxfId="107" priority="4"/>
  </conditionalFormatting>
  <conditionalFormatting sqref="S1:S1048576">
    <cfRule type="duplicateValues" dxfId="106" priority="1287"/>
  </conditionalFormatting>
  <printOptions horizontalCentered="1"/>
  <pageMargins left="0" right="0" top="0.5" bottom="0.25" header="0.3" footer="0.3"/>
  <pageSetup paperSize="9" scale="65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XFC313"/>
  <sheetViews>
    <sheetView showGridLines="0" topLeftCell="B1" zoomScale="80" zoomScaleNormal="80" workbookViewId="0">
      <pane xSplit="4" ySplit="4" topLeftCell="F151" activePane="bottomRight" state="frozen"/>
      <selection activeCell="B1" sqref="B1"/>
      <selection pane="topRight" activeCell="F1" sqref="F1"/>
      <selection pane="bottomLeft" activeCell="B5" sqref="B5"/>
      <selection pane="bottomRight" activeCell="G309" sqref="G309"/>
    </sheetView>
  </sheetViews>
  <sheetFormatPr defaultRowHeight="24.75" customHeight="1"/>
  <cols>
    <col min="1" max="1" width="11.28515625" style="121" hidden="1" customWidth="1"/>
    <col min="2" max="2" width="5.42578125" style="121" customWidth="1"/>
    <col min="3" max="3" width="28.42578125" style="121" customWidth="1"/>
    <col min="4" max="4" width="22.5703125" style="121" customWidth="1"/>
    <col min="5" max="5" width="7.7109375" style="121" customWidth="1"/>
    <col min="6" max="6" width="13.28515625" style="121" customWidth="1"/>
    <col min="7" max="7" width="13" style="121" customWidth="1"/>
    <col min="8" max="8" width="15.42578125" style="121" customWidth="1"/>
    <col min="9" max="9" width="8.5703125" style="121" customWidth="1"/>
    <col min="10" max="10" width="11.28515625" style="121" customWidth="1"/>
    <col min="11" max="11" width="12" style="121" customWidth="1"/>
    <col min="12" max="12" width="10.7109375" style="121" customWidth="1"/>
    <col min="13" max="13" width="12.28515625" style="121" customWidth="1"/>
    <col min="14" max="14" width="13.28515625" style="121" customWidth="1"/>
    <col min="15" max="15" width="11.140625" style="121" customWidth="1"/>
    <col min="16" max="16" width="10.85546875" style="121" customWidth="1"/>
    <col min="17" max="17" width="11.28515625" style="121" customWidth="1"/>
    <col min="18" max="18" width="15.42578125" style="121" customWidth="1"/>
    <col min="19" max="19" width="12.28515625" style="121" bestFit="1" customWidth="1"/>
    <col min="20" max="20" width="17.28515625" style="121" bestFit="1" customWidth="1"/>
    <col min="21" max="21" width="17.28515625" style="121" customWidth="1"/>
    <col min="22" max="16384" width="9.140625" style="128"/>
  </cols>
  <sheetData>
    <row r="1" spans="1:21" ht="18" customHeight="1">
      <c r="A1" s="304"/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642"/>
      <c r="T1" s="642"/>
      <c r="U1" s="304"/>
    </row>
    <row r="2" spans="1:21" ht="18" customHeight="1">
      <c r="A2" s="304"/>
      <c r="B2" s="2301" t="s">
        <v>1</v>
      </c>
      <c r="C2" s="2301"/>
      <c r="D2" s="2301"/>
      <c r="E2" s="2301"/>
      <c r="F2" s="2301"/>
      <c r="G2" s="2301"/>
      <c r="H2" s="2301"/>
      <c r="I2" s="2301"/>
      <c r="J2" s="2301"/>
      <c r="K2" s="2301"/>
      <c r="L2" s="2301"/>
      <c r="M2" s="2301"/>
      <c r="N2" s="2301"/>
      <c r="O2" s="2301"/>
      <c r="P2" s="2301"/>
      <c r="Q2" s="2301"/>
      <c r="R2" s="2301"/>
      <c r="S2" s="643"/>
      <c r="T2" s="643"/>
      <c r="U2" s="304"/>
    </row>
    <row r="3" spans="1:21" ht="18" customHeight="1">
      <c r="A3" s="304"/>
      <c r="B3" s="2301" t="s">
        <v>4440</v>
      </c>
      <c r="C3" s="2301"/>
      <c r="D3" s="2301"/>
      <c r="E3" s="2301"/>
      <c r="F3" s="2301"/>
      <c r="G3" s="2301"/>
      <c r="H3" s="2301"/>
      <c r="I3" s="2301"/>
      <c r="J3" s="2301"/>
      <c r="K3" s="2301"/>
      <c r="L3" s="2301"/>
      <c r="M3" s="2301"/>
      <c r="N3" s="2301"/>
      <c r="O3" s="2301"/>
      <c r="P3" s="2301"/>
      <c r="Q3" s="2301"/>
      <c r="R3" s="2301"/>
      <c r="S3" s="643"/>
      <c r="T3" s="643"/>
      <c r="U3" s="304"/>
    </row>
    <row r="4" spans="1:21" ht="18" customHeight="1">
      <c r="A4" s="304"/>
      <c r="B4" s="2301" t="s">
        <v>47</v>
      </c>
      <c r="C4" s="2301"/>
      <c r="D4" s="2301"/>
      <c r="E4" s="2301"/>
      <c r="F4" s="2301"/>
      <c r="G4" s="2301"/>
      <c r="H4" s="2301"/>
      <c r="I4" s="2301"/>
      <c r="J4" s="2301"/>
      <c r="K4" s="2301"/>
      <c r="L4" s="2301"/>
      <c r="M4" s="2301"/>
      <c r="N4" s="2301"/>
      <c r="O4" s="2301"/>
      <c r="P4" s="2301"/>
      <c r="Q4" s="2301"/>
      <c r="R4" s="2301"/>
      <c r="S4" s="643"/>
      <c r="T4" s="643"/>
      <c r="U4" s="304"/>
    </row>
    <row r="5" spans="1:21" ht="15" customHeight="1"/>
    <row r="6" spans="1:21" ht="18" customHeight="1">
      <c r="B6" s="121" t="s">
        <v>2</v>
      </c>
    </row>
    <row r="7" spans="1:21" ht="15" customHeight="1"/>
    <row r="8" spans="1:21" ht="20.100000000000001" customHeight="1">
      <c r="A8" s="2308" t="s">
        <v>2755</v>
      </c>
      <c r="B8" s="2302" t="s">
        <v>3</v>
      </c>
      <c r="C8" s="2302" t="s">
        <v>4</v>
      </c>
      <c r="D8" s="2302" t="s">
        <v>5</v>
      </c>
      <c r="E8" s="2292" t="s">
        <v>6</v>
      </c>
      <c r="F8" s="2295" t="s">
        <v>7</v>
      </c>
      <c r="G8" s="2296"/>
      <c r="H8" s="2292" t="s">
        <v>509</v>
      </c>
      <c r="I8" s="2297" t="s">
        <v>8</v>
      </c>
      <c r="J8" s="2298"/>
      <c r="K8" s="2298"/>
      <c r="L8" s="2299"/>
      <c r="M8" s="2304" t="s">
        <v>9</v>
      </c>
      <c r="N8" s="2292" t="s">
        <v>10</v>
      </c>
      <c r="O8" s="2291" t="s">
        <v>11</v>
      </c>
      <c r="P8" s="2291"/>
      <c r="Q8" s="2291"/>
      <c r="R8" s="2292" t="s">
        <v>12</v>
      </c>
      <c r="S8" s="761"/>
      <c r="T8" s="761"/>
      <c r="U8" s="2313" t="s">
        <v>13</v>
      </c>
    </row>
    <row r="9" spans="1:21" ht="57" customHeight="1">
      <c r="A9" s="2308"/>
      <c r="B9" s="2303"/>
      <c r="C9" s="2303"/>
      <c r="D9" s="2303"/>
      <c r="E9" s="2300"/>
      <c r="F9" s="762" t="s">
        <v>14</v>
      </c>
      <c r="G9" s="762" t="s">
        <v>15</v>
      </c>
      <c r="H9" s="2293"/>
      <c r="I9" s="762" t="s">
        <v>49</v>
      </c>
      <c r="J9" s="762" t="s">
        <v>16</v>
      </c>
      <c r="K9" s="762" t="s">
        <v>18</v>
      </c>
      <c r="L9" s="762" t="s">
        <v>19</v>
      </c>
      <c r="M9" s="2305"/>
      <c r="N9" s="2293"/>
      <c r="O9" s="763" t="s">
        <v>2316</v>
      </c>
      <c r="P9" s="763" t="s">
        <v>20</v>
      </c>
      <c r="Q9" s="763" t="s">
        <v>2274</v>
      </c>
      <c r="R9" s="2293"/>
      <c r="S9" s="764" t="s">
        <v>3687</v>
      </c>
      <c r="T9" s="764" t="s">
        <v>3688</v>
      </c>
      <c r="U9" s="2313"/>
    </row>
    <row r="10" spans="1:21" s="1681" customFormat="1" ht="18" customHeight="1">
      <c r="A10" s="314">
        <v>2124075</v>
      </c>
      <c r="B10" s="414">
        <v>1</v>
      </c>
      <c r="C10" s="402" t="s">
        <v>50</v>
      </c>
      <c r="D10" s="402" t="s">
        <v>51</v>
      </c>
      <c r="E10" s="400">
        <f>VLOOKUP(C10,'[3]Daftar Gaji'!$C$242:$E$265,3,FALSE)</f>
        <v>28</v>
      </c>
      <c r="F10" s="308">
        <v>2024075</v>
      </c>
      <c r="G10" s="309">
        <v>100000</v>
      </c>
      <c r="H10" s="309">
        <f t="shared" ref="H10:H30" si="0">SUM(F10:G10)</f>
        <v>2124075</v>
      </c>
      <c r="I10" s="309">
        <v>0</v>
      </c>
      <c r="J10" s="309">
        <v>10000</v>
      </c>
      <c r="K10" s="311">
        <v>544873</v>
      </c>
      <c r="L10" s="309">
        <v>100000</v>
      </c>
      <c r="M10" s="189">
        <f t="shared" ref="M10:M30" si="1">(E10*I10)+(E10*J10)+K10+L10</f>
        <v>924873</v>
      </c>
      <c r="N10" s="48">
        <f t="shared" ref="N10:N32" si="2">H10+M10</f>
        <v>3048948</v>
      </c>
      <c r="O10" s="48">
        <f t="shared" ref="O10:O30" si="3">H10*1%</f>
        <v>21240.75</v>
      </c>
      <c r="P10" s="48">
        <f t="shared" ref="P10:P30" si="4">H10*2%</f>
        <v>42481.5</v>
      </c>
      <c r="Q10" s="48">
        <f t="shared" ref="Q10:Q30" si="5">H10*1%</f>
        <v>21240.75</v>
      </c>
      <c r="R10" s="190">
        <f>N10-P10-Q10-O10</f>
        <v>2963985</v>
      </c>
      <c r="S10" s="1687">
        <f>VLOOKUP(C10,'[3]Daftar Gaji'!$C$242:$R$265,16,FALSE)</f>
        <v>0</v>
      </c>
      <c r="T10" s="1687">
        <f>R10-S10</f>
        <v>2963985</v>
      </c>
      <c r="U10" s="403">
        <f>VLOOKUP(C10,'[4]Daftar Gaji'!$C$245:$F$268,4,FALSE)</f>
        <v>1450011077928</v>
      </c>
    </row>
    <row r="11" spans="1:21" s="1681" customFormat="1" ht="18" customHeight="1">
      <c r="A11" s="314">
        <v>2124075</v>
      </c>
      <c r="B11" s="414">
        <v>2</v>
      </c>
      <c r="C11" s="402" t="s">
        <v>52</v>
      </c>
      <c r="D11" s="402" t="s">
        <v>53</v>
      </c>
      <c r="E11" s="400">
        <f>VLOOKUP(C11,'[3]Daftar Gaji'!$C$242:$E$265,3,FALSE)</f>
        <v>24</v>
      </c>
      <c r="F11" s="308">
        <v>2124075</v>
      </c>
      <c r="G11" s="309">
        <v>0</v>
      </c>
      <c r="H11" s="309">
        <f t="shared" si="0"/>
        <v>2124075</v>
      </c>
      <c r="I11" s="309">
        <v>0</v>
      </c>
      <c r="J11" s="309">
        <v>0</v>
      </c>
      <c r="K11" s="311">
        <v>0</v>
      </c>
      <c r="L11" s="309">
        <v>0</v>
      </c>
      <c r="M11" s="189">
        <f t="shared" si="1"/>
        <v>0</v>
      </c>
      <c r="N11" s="48">
        <f t="shared" si="2"/>
        <v>2124075</v>
      </c>
      <c r="O11" s="48">
        <f t="shared" si="3"/>
        <v>21240.75</v>
      </c>
      <c r="P11" s="48">
        <f t="shared" si="4"/>
        <v>42481.5</v>
      </c>
      <c r="Q11" s="48">
        <f t="shared" si="5"/>
        <v>21240.75</v>
      </c>
      <c r="R11" s="190">
        <f t="shared" ref="R11:R32" si="6">N11-P11-Q11-O11</f>
        <v>2039112</v>
      </c>
      <c r="S11" s="1687">
        <f>VLOOKUP(C11,'[3]Daftar Gaji'!$C$242:$R$265,16,FALSE)</f>
        <v>0</v>
      </c>
      <c r="T11" s="1687">
        <f t="shared" ref="T11:T32" si="7">R11-S11</f>
        <v>2039112</v>
      </c>
      <c r="U11" s="403">
        <f>VLOOKUP(C11,'[4]Daftar Gaji'!$C$245:$F$268,4,FALSE)</f>
        <v>9000028930791</v>
      </c>
    </row>
    <row r="12" spans="1:21" s="1681" customFormat="1" ht="18" customHeight="1">
      <c r="A12" s="314">
        <v>2124075</v>
      </c>
      <c r="B12" s="414">
        <v>3</v>
      </c>
      <c r="C12" s="402" t="s">
        <v>54</v>
      </c>
      <c r="D12" s="402" t="s">
        <v>55</v>
      </c>
      <c r="E12" s="400">
        <f>VLOOKUP(C12,'[3]Daftar Gaji'!$C$242:$E$265,3,FALSE)</f>
        <v>30</v>
      </c>
      <c r="F12" s="308">
        <v>1849075</v>
      </c>
      <c r="G12" s="309">
        <v>275000</v>
      </c>
      <c r="H12" s="309">
        <f t="shared" si="0"/>
        <v>2124075</v>
      </c>
      <c r="I12" s="309">
        <v>0</v>
      </c>
      <c r="J12" s="309">
        <v>16000</v>
      </c>
      <c r="K12" s="311">
        <v>855566</v>
      </c>
      <c r="L12" s="309">
        <v>500000</v>
      </c>
      <c r="M12" s="189">
        <f t="shared" si="1"/>
        <v>1835566</v>
      </c>
      <c r="N12" s="48">
        <f t="shared" si="2"/>
        <v>3959641</v>
      </c>
      <c r="O12" s="48">
        <f t="shared" si="3"/>
        <v>21240.75</v>
      </c>
      <c r="P12" s="48">
        <f t="shared" si="4"/>
        <v>42481.5</v>
      </c>
      <c r="Q12" s="48">
        <f t="shared" si="5"/>
        <v>21240.75</v>
      </c>
      <c r="R12" s="190">
        <f t="shared" si="6"/>
        <v>3874678</v>
      </c>
      <c r="S12" s="1687">
        <f>VLOOKUP(C12,'[3]Daftar Gaji'!$C$242:$R$265,16,FALSE)</f>
        <v>0</v>
      </c>
      <c r="T12" s="1687">
        <f t="shared" si="7"/>
        <v>3874678</v>
      </c>
      <c r="U12" s="403">
        <f>VLOOKUP(C12,'[4]Daftar Gaji'!$C$245:$F$268,4,FALSE)</f>
        <v>1450009734910</v>
      </c>
    </row>
    <row r="13" spans="1:21" s="1681" customFormat="1" ht="18" customHeight="1">
      <c r="A13" s="314">
        <v>2124075</v>
      </c>
      <c r="B13" s="414">
        <v>4</v>
      </c>
      <c r="C13" s="402" t="s">
        <v>56</v>
      </c>
      <c r="D13" s="402" t="s">
        <v>57</v>
      </c>
      <c r="E13" s="400">
        <f>VLOOKUP(C13,'[3]Daftar Gaji'!$C$242:$E$265,3,FALSE)</f>
        <v>28</v>
      </c>
      <c r="F13" s="308">
        <v>2024075</v>
      </c>
      <c r="G13" s="309">
        <v>100000</v>
      </c>
      <c r="H13" s="309">
        <f t="shared" si="0"/>
        <v>2124075</v>
      </c>
      <c r="I13" s="309">
        <v>0</v>
      </c>
      <c r="J13" s="309">
        <v>10000</v>
      </c>
      <c r="K13" s="311">
        <v>544873</v>
      </c>
      <c r="L13" s="309">
        <v>100000</v>
      </c>
      <c r="M13" s="189">
        <f t="shared" si="1"/>
        <v>924873</v>
      </c>
      <c r="N13" s="48">
        <f t="shared" si="2"/>
        <v>3048948</v>
      </c>
      <c r="O13" s="48">
        <f t="shared" si="3"/>
        <v>21240.75</v>
      </c>
      <c r="P13" s="48">
        <f t="shared" si="4"/>
        <v>42481.5</v>
      </c>
      <c r="Q13" s="48">
        <f t="shared" si="5"/>
        <v>21240.75</v>
      </c>
      <c r="R13" s="190">
        <f t="shared" si="6"/>
        <v>2963985</v>
      </c>
      <c r="S13" s="1687">
        <f>VLOOKUP(C13,'[3]Daftar Gaji'!$C$242:$R$265,16,FALSE)</f>
        <v>0</v>
      </c>
      <c r="T13" s="1687">
        <f t="shared" si="7"/>
        <v>2963985</v>
      </c>
      <c r="U13" s="403">
        <f>VLOOKUP(C13,'[4]Daftar Gaji'!$C$245:$F$268,4,FALSE)</f>
        <v>1450011050693</v>
      </c>
    </row>
    <row r="14" spans="1:21" s="1681" customFormat="1" ht="18" customHeight="1">
      <c r="A14" s="314">
        <v>2124075</v>
      </c>
      <c r="B14" s="414">
        <v>5</v>
      </c>
      <c r="C14" s="768" t="s">
        <v>58</v>
      </c>
      <c r="D14" s="768" t="s">
        <v>59</v>
      </c>
      <c r="E14" s="400">
        <f>VLOOKUP(C14,'[3]Daftar Gaji'!$C$242:$E$265,3,FALSE)</f>
        <v>18</v>
      </c>
      <c r="F14" s="308">
        <v>2024075</v>
      </c>
      <c r="G14" s="309">
        <v>100000</v>
      </c>
      <c r="H14" s="309">
        <f t="shared" si="0"/>
        <v>2124075</v>
      </c>
      <c r="I14" s="309">
        <v>0</v>
      </c>
      <c r="J14" s="309">
        <v>10000</v>
      </c>
      <c r="K14" s="311">
        <v>544873</v>
      </c>
      <c r="L14" s="309">
        <v>100000</v>
      </c>
      <c r="M14" s="189">
        <f t="shared" si="1"/>
        <v>824873</v>
      </c>
      <c r="N14" s="48">
        <f t="shared" si="2"/>
        <v>2948948</v>
      </c>
      <c r="O14" s="48">
        <f t="shared" si="3"/>
        <v>21240.75</v>
      </c>
      <c r="P14" s="48">
        <f t="shared" si="4"/>
        <v>42481.5</v>
      </c>
      <c r="Q14" s="48">
        <f t="shared" si="5"/>
        <v>21240.75</v>
      </c>
      <c r="R14" s="190">
        <f t="shared" si="6"/>
        <v>2863985</v>
      </c>
      <c r="S14" s="1687">
        <f>VLOOKUP(C14,'[3]Daftar Gaji'!$C$242:$R$265,16,FALSE)</f>
        <v>0</v>
      </c>
      <c r="T14" s="1687">
        <f t="shared" si="7"/>
        <v>2863985</v>
      </c>
      <c r="U14" s="403">
        <f>VLOOKUP(C14,'[4]Daftar Gaji'!$C$245:$F$268,4,FALSE)</f>
        <v>1450011040330</v>
      </c>
    </row>
    <row r="15" spans="1:21" s="1681" customFormat="1" ht="18" customHeight="1">
      <c r="A15" s="314">
        <v>2124075</v>
      </c>
      <c r="B15" s="414">
        <v>6</v>
      </c>
      <c r="C15" s="402" t="s">
        <v>60</v>
      </c>
      <c r="D15" s="402" t="s">
        <v>61</v>
      </c>
      <c r="E15" s="400">
        <f>VLOOKUP(C15,'[3]Daftar Gaji'!$C$242:$E$265,3,FALSE)</f>
        <v>24</v>
      </c>
      <c r="F15" s="308">
        <v>2124075</v>
      </c>
      <c r="G15" s="309">
        <v>0</v>
      </c>
      <c r="H15" s="309">
        <f t="shared" si="0"/>
        <v>2124075</v>
      </c>
      <c r="I15" s="309">
        <v>0</v>
      </c>
      <c r="J15" s="309">
        <v>0</v>
      </c>
      <c r="K15" s="311">
        <v>0</v>
      </c>
      <c r="L15" s="309">
        <v>0</v>
      </c>
      <c r="M15" s="189">
        <f t="shared" si="1"/>
        <v>0</v>
      </c>
      <c r="N15" s="48">
        <f t="shared" si="2"/>
        <v>2124075</v>
      </c>
      <c r="O15" s="48">
        <f t="shared" si="3"/>
        <v>21240.75</v>
      </c>
      <c r="P15" s="48">
        <f t="shared" si="4"/>
        <v>42481.5</v>
      </c>
      <c r="Q15" s="48">
        <f t="shared" si="5"/>
        <v>21240.75</v>
      </c>
      <c r="R15" s="190">
        <f t="shared" si="6"/>
        <v>2039112</v>
      </c>
      <c r="S15" s="1687">
        <f>VLOOKUP(C15,'[3]Daftar Gaji'!$C$242:$R$265,16,FALSE)</f>
        <v>0</v>
      </c>
      <c r="T15" s="1687">
        <f t="shared" si="7"/>
        <v>2039112</v>
      </c>
      <c r="U15" s="403">
        <f>VLOOKUP(C15,'[4]Daftar Gaji'!$C$245:$F$268,4,FALSE)</f>
        <v>9000028930809</v>
      </c>
    </row>
    <row r="16" spans="1:21" s="1681" customFormat="1" ht="18" customHeight="1">
      <c r="A16" s="314">
        <v>2124075</v>
      </c>
      <c r="B16" s="414">
        <v>7</v>
      </c>
      <c r="C16" s="402" t="s">
        <v>62</v>
      </c>
      <c r="D16" s="402" t="s">
        <v>63</v>
      </c>
      <c r="E16" s="400">
        <f>VLOOKUP(C16,'[3]Daftar Gaji'!$C$242:$E$265,3,FALSE)</f>
        <v>30</v>
      </c>
      <c r="F16" s="308">
        <v>2024075</v>
      </c>
      <c r="G16" s="309">
        <v>100000</v>
      </c>
      <c r="H16" s="309">
        <f t="shared" si="0"/>
        <v>2124075</v>
      </c>
      <c r="I16" s="309">
        <v>0</v>
      </c>
      <c r="J16" s="309">
        <v>10000</v>
      </c>
      <c r="K16" s="311">
        <v>544873</v>
      </c>
      <c r="L16" s="309">
        <v>100000</v>
      </c>
      <c r="M16" s="189">
        <f t="shared" si="1"/>
        <v>944873</v>
      </c>
      <c r="N16" s="48">
        <f t="shared" si="2"/>
        <v>3068948</v>
      </c>
      <c r="O16" s="48">
        <f t="shared" si="3"/>
        <v>21240.75</v>
      </c>
      <c r="P16" s="48">
        <f t="shared" si="4"/>
        <v>42481.5</v>
      </c>
      <c r="Q16" s="48">
        <f t="shared" si="5"/>
        <v>21240.75</v>
      </c>
      <c r="R16" s="190">
        <f t="shared" si="6"/>
        <v>2983985</v>
      </c>
      <c r="S16" s="1687">
        <f>VLOOKUP(C16,'[3]Daftar Gaji'!$C$242:$R$265,16,FALSE)</f>
        <v>0</v>
      </c>
      <c r="T16" s="1687">
        <f t="shared" si="7"/>
        <v>2983985</v>
      </c>
      <c r="U16" s="403">
        <f>VLOOKUP(C16,'[4]Daftar Gaji'!$C$245:$F$268,4,FALSE)</f>
        <v>1450010066484</v>
      </c>
    </row>
    <row r="17" spans="1:16383" s="1681" customFormat="1" ht="18" customHeight="1">
      <c r="A17" s="314">
        <v>2124075</v>
      </c>
      <c r="B17" s="414">
        <v>8</v>
      </c>
      <c r="C17" s="402" t="s">
        <v>64</v>
      </c>
      <c r="D17" s="402" t="s">
        <v>65</v>
      </c>
      <c r="E17" s="400">
        <f>VLOOKUP(C17,'[3]Daftar Gaji'!$C$242:$E$265,3,FALSE)</f>
        <v>29</v>
      </c>
      <c r="F17" s="308">
        <v>1849075</v>
      </c>
      <c r="G17" s="309">
        <v>275000</v>
      </c>
      <c r="H17" s="309">
        <f t="shared" si="0"/>
        <v>2124075</v>
      </c>
      <c r="I17" s="309">
        <v>0</v>
      </c>
      <c r="J17" s="309">
        <v>16000</v>
      </c>
      <c r="K17" s="311">
        <v>855566</v>
      </c>
      <c r="L17" s="309">
        <v>250000</v>
      </c>
      <c r="M17" s="189">
        <f t="shared" si="1"/>
        <v>1569566</v>
      </c>
      <c r="N17" s="48">
        <f t="shared" si="2"/>
        <v>3693641</v>
      </c>
      <c r="O17" s="48">
        <f t="shared" si="3"/>
        <v>21240.75</v>
      </c>
      <c r="P17" s="48">
        <f t="shared" si="4"/>
        <v>42481.5</v>
      </c>
      <c r="Q17" s="48">
        <f t="shared" si="5"/>
        <v>21240.75</v>
      </c>
      <c r="R17" s="190">
        <f t="shared" si="6"/>
        <v>3608678</v>
      </c>
      <c r="S17" s="1687">
        <f>VLOOKUP(C17,'[3]Daftar Gaji'!$C$242:$R$265,16,FALSE)</f>
        <v>0</v>
      </c>
      <c r="T17" s="1687">
        <f t="shared" si="7"/>
        <v>3608678</v>
      </c>
      <c r="U17" s="403">
        <f>VLOOKUP(C17,'[4]Daftar Gaji'!$C$245:$F$268,4,FALSE)</f>
        <v>1450009730918</v>
      </c>
    </row>
    <row r="18" spans="1:16383" s="1681" customFormat="1" ht="18" customHeight="1">
      <c r="A18" s="314">
        <v>2124075</v>
      </c>
      <c r="B18" s="414">
        <v>9</v>
      </c>
      <c r="C18" s="402" t="s">
        <v>66</v>
      </c>
      <c r="D18" s="402" t="s">
        <v>67</v>
      </c>
      <c r="E18" s="400">
        <f>VLOOKUP(C18,'[3]Daftar Gaji'!$C$242:$E$265,3,FALSE)</f>
        <v>25</v>
      </c>
      <c r="F18" s="308">
        <v>2024075</v>
      </c>
      <c r="G18" s="309">
        <v>100000</v>
      </c>
      <c r="H18" s="309">
        <f t="shared" si="0"/>
        <v>2124075</v>
      </c>
      <c r="I18" s="309">
        <v>0</v>
      </c>
      <c r="J18" s="309">
        <v>10000</v>
      </c>
      <c r="K18" s="311">
        <v>544873</v>
      </c>
      <c r="L18" s="309">
        <v>100000</v>
      </c>
      <c r="M18" s="189">
        <f t="shared" si="1"/>
        <v>894873</v>
      </c>
      <c r="N18" s="48">
        <f t="shared" si="2"/>
        <v>3018948</v>
      </c>
      <c r="O18" s="48">
        <f t="shared" si="3"/>
        <v>21240.75</v>
      </c>
      <c r="P18" s="48">
        <f t="shared" si="4"/>
        <v>42481.5</v>
      </c>
      <c r="Q18" s="48">
        <f t="shared" si="5"/>
        <v>21240.75</v>
      </c>
      <c r="R18" s="190">
        <f t="shared" si="6"/>
        <v>2933985</v>
      </c>
      <c r="S18" s="1687">
        <f>VLOOKUP(C18,'[3]Daftar Gaji'!$C$242:$R$265,16,FALSE)</f>
        <v>575000</v>
      </c>
      <c r="T18" s="1687">
        <f t="shared" si="7"/>
        <v>2358985</v>
      </c>
      <c r="U18" s="403">
        <f>VLOOKUP(C18,'[4]Daftar Gaji'!$C$245:$F$268,4,FALSE)</f>
        <v>1450010067631</v>
      </c>
    </row>
    <row r="19" spans="1:16383" s="1681" customFormat="1" ht="18" customHeight="1">
      <c r="A19" s="314">
        <v>2124075</v>
      </c>
      <c r="B19" s="414">
        <v>10</v>
      </c>
      <c r="C19" s="402" t="s">
        <v>68</v>
      </c>
      <c r="D19" s="402" t="s">
        <v>51</v>
      </c>
      <c r="E19" s="400">
        <f>VLOOKUP(C19,'[3]Daftar Gaji'!$C$242:$E$265,3,FALSE)</f>
        <v>29</v>
      </c>
      <c r="F19" s="308">
        <v>2024075</v>
      </c>
      <c r="G19" s="309">
        <v>100000</v>
      </c>
      <c r="H19" s="309">
        <f t="shared" si="0"/>
        <v>2124075</v>
      </c>
      <c r="I19" s="309">
        <v>0</v>
      </c>
      <c r="J19" s="309">
        <v>10000</v>
      </c>
      <c r="K19" s="311">
        <v>544873</v>
      </c>
      <c r="L19" s="309">
        <v>100000</v>
      </c>
      <c r="M19" s="189">
        <f t="shared" si="1"/>
        <v>934873</v>
      </c>
      <c r="N19" s="48">
        <f t="shared" si="2"/>
        <v>3058948</v>
      </c>
      <c r="O19" s="48">
        <f t="shared" si="3"/>
        <v>21240.75</v>
      </c>
      <c r="P19" s="48">
        <f t="shared" si="4"/>
        <v>42481.5</v>
      </c>
      <c r="Q19" s="48">
        <f t="shared" si="5"/>
        <v>21240.75</v>
      </c>
      <c r="R19" s="190">
        <f t="shared" si="6"/>
        <v>2973985</v>
      </c>
      <c r="S19" s="1687">
        <f>VLOOKUP(C19,'[3]Daftar Gaji'!$C$242:$R$265,16,FALSE)</f>
        <v>0</v>
      </c>
      <c r="T19" s="1687">
        <f t="shared" si="7"/>
        <v>2973985</v>
      </c>
      <c r="U19" s="403">
        <f>VLOOKUP(C19,'[4]Daftar Gaji'!$C$245:$F$268,4,FALSE)</f>
        <v>9000028941970</v>
      </c>
    </row>
    <row r="20" spans="1:16383" s="1681" customFormat="1" ht="18" customHeight="1">
      <c r="A20" s="314">
        <v>2124075</v>
      </c>
      <c r="B20" s="414">
        <v>11</v>
      </c>
      <c r="C20" s="402" t="s">
        <v>69</v>
      </c>
      <c r="D20" s="404" t="s">
        <v>3206</v>
      </c>
      <c r="E20" s="400">
        <f>VLOOKUP(C20,'[3]Daftar Gaji'!$C$242:$E$265,3,FALSE)</f>
        <v>31</v>
      </c>
      <c r="F20" s="308">
        <v>2024075</v>
      </c>
      <c r="G20" s="309">
        <v>100000</v>
      </c>
      <c r="H20" s="309">
        <f t="shared" si="0"/>
        <v>2124075</v>
      </c>
      <c r="I20" s="309">
        <v>0</v>
      </c>
      <c r="J20" s="309">
        <v>16000</v>
      </c>
      <c r="K20" s="311">
        <v>605566</v>
      </c>
      <c r="L20" s="309">
        <v>100000</v>
      </c>
      <c r="M20" s="189">
        <f t="shared" si="1"/>
        <v>1201566</v>
      </c>
      <c r="N20" s="48">
        <f t="shared" si="2"/>
        <v>3325641</v>
      </c>
      <c r="O20" s="48">
        <f t="shared" si="3"/>
        <v>21240.75</v>
      </c>
      <c r="P20" s="48">
        <f t="shared" si="4"/>
        <v>42481.5</v>
      </c>
      <c r="Q20" s="48">
        <f t="shared" si="5"/>
        <v>21240.75</v>
      </c>
      <c r="R20" s="190">
        <f t="shared" si="6"/>
        <v>3240678</v>
      </c>
      <c r="S20" s="1687">
        <f>VLOOKUP(C20,'[3]Daftar Gaji'!$C$242:$R$265,16,FALSE)</f>
        <v>0</v>
      </c>
      <c r="T20" s="1687">
        <f t="shared" si="7"/>
        <v>3240678</v>
      </c>
      <c r="U20" s="403">
        <f>VLOOKUP(C20,'[4]Daftar Gaji'!$C$245:$F$268,4,FALSE)</f>
        <v>1450011050495</v>
      </c>
    </row>
    <row r="21" spans="1:16383" s="1681" customFormat="1" ht="18" customHeight="1">
      <c r="A21" s="314">
        <v>2124075</v>
      </c>
      <c r="B21" s="414">
        <v>12</v>
      </c>
      <c r="C21" s="402" t="s">
        <v>70</v>
      </c>
      <c r="D21" s="402" t="s">
        <v>2275</v>
      </c>
      <c r="E21" s="400">
        <f>VLOOKUP(C21,'[3]Daftar Gaji'!$C$242:$E$265,3,FALSE)</f>
        <v>30</v>
      </c>
      <c r="F21" s="308">
        <v>2024075</v>
      </c>
      <c r="G21" s="309">
        <v>100000</v>
      </c>
      <c r="H21" s="309">
        <f t="shared" si="0"/>
        <v>2124075</v>
      </c>
      <c r="I21" s="309">
        <v>0</v>
      </c>
      <c r="J21" s="309">
        <v>10000</v>
      </c>
      <c r="K21" s="311">
        <v>544873</v>
      </c>
      <c r="L21" s="309">
        <v>100000</v>
      </c>
      <c r="M21" s="189">
        <f t="shared" si="1"/>
        <v>944873</v>
      </c>
      <c r="N21" s="48">
        <f t="shared" si="2"/>
        <v>3068948</v>
      </c>
      <c r="O21" s="48">
        <f t="shared" si="3"/>
        <v>21240.75</v>
      </c>
      <c r="P21" s="48">
        <f t="shared" si="4"/>
        <v>42481.5</v>
      </c>
      <c r="Q21" s="48">
        <f t="shared" si="5"/>
        <v>21240.75</v>
      </c>
      <c r="R21" s="190">
        <f t="shared" si="6"/>
        <v>2983985</v>
      </c>
      <c r="S21" s="1687">
        <f>VLOOKUP(C21,'[3]Daftar Gaji'!$C$242:$R$265,16,FALSE)</f>
        <v>0</v>
      </c>
      <c r="T21" s="1687">
        <f t="shared" si="7"/>
        <v>2983985</v>
      </c>
      <c r="U21" s="403">
        <f>VLOOKUP(C21,'[4]Daftar Gaji'!$C$245:$F$268,4,FALSE)</f>
        <v>9000028941962</v>
      </c>
    </row>
    <row r="22" spans="1:16383" s="1681" customFormat="1" ht="18" customHeight="1">
      <c r="A22" s="314">
        <v>2124075</v>
      </c>
      <c r="B22" s="414">
        <v>13</v>
      </c>
      <c r="C22" s="402" t="s">
        <v>73</v>
      </c>
      <c r="D22" s="402" t="s">
        <v>74</v>
      </c>
      <c r="E22" s="400">
        <f>VLOOKUP(C22,'[3]Daftar Gaji'!$C$242:$E$265,3,FALSE)</f>
        <v>26</v>
      </c>
      <c r="F22" s="308">
        <v>1870316</v>
      </c>
      <c r="G22" s="309">
        <v>275000</v>
      </c>
      <c r="H22" s="309">
        <f t="shared" si="0"/>
        <v>2145316</v>
      </c>
      <c r="I22" s="309">
        <v>40000</v>
      </c>
      <c r="J22" s="309">
        <v>20000</v>
      </c>
      <c r="K22" s="311">
        <v>605566</v>
      </c>
      <c r="L22" s="309">
        <v>250000</v>
      </c>
      <c r="M22" s="189">
        <f t="shared" si="1"/>
        <v>2415566</v>
      </c>
      <c r="N22" s="48">
        <f t="shared" si="2"/>
        <v>4560882</v>
      </c>
      <c r="O22" s="48">
        <f t="shared" si="3"/>
        <v>21453.16</v>
      </c>
      <c r="P22" s="48">
        <f t="shared" si="4"/>
        <v>42906.32</v>
      </c>
      <c r="Q22" s="48">
        <f t="shared" si="5"/>
        <v>21453.16</v>
      </c>
      <c r="R22" s="190">
        <f t="shared" si="6"/>
        <v>4475069.3599999994</v>
      </c>
      <c r="S22" s="1687">
        <f>VLOOKUP(C22,'[3]Daftar Gaji'!$C$242:$R$265,16,FALSE)</f>
        <v>0</v>
      </c>
      <c r="T22" s="1687">
        <f t="shared" si="7"/>
        <v>4475069.3599999994</v>
      </c>
      <c r="U22" s="403">
        <f>VLOOKUP(C22,'[4]Daftar Gaji'!$C$245:$F$268,4,FALSE)</f>
        <v>1450009731171</v>
      </c>
    </row>
    <row r="23" spans="1:16383" s="1681" customFormat="1" ht="18" customHeight="1">
      <c r="A23" s="314">
        <v>2124075</v>
      </c>
      <c r="B23" s="414">
        <v>14</v>
      </c>
      <c r="C23" s="402" t="s">
        <v>75</v>
      </c>
      <c r="D23" s="402" t="s">
        <v>76</v>
      </c>
      <c r="E23" s="400">
        <f>VLOOKUP(C23,'[3]Daftar Gaji'!$C$242:$E$265,3,FALSE)</f>
        <v>27</v>
      </c>
      <c r="F23" s="308">
        <v>1849075</v>
      </c>
      <c r="G23" s="309">
        <v>275000</v>
      </c>
      <c r="H23" s="309">
        <f t="shared" si="0"/>
        <v>2124075</v>
      </c>
      <c r="I23" s="309">
        <v>0</v>
      </c>
      <c r="J23" s="309">
        <v>16000</v>
      </c>
      <c r="K23" s="311">
        <v>855566</v>
      </c>
      <c r="L23" s="309">
        <v>250000</v>
      </c>
      <c r="M23" s="189">
        <f t="shared" si="1"/>
        <v>1537566</v>
      </c>
      <c r="N23" s="48">
        <f t="shared" si="2"/>
        <v>3661641</v>
      </c>
      <c r="O23" s="48">
        <f t="shared" si="3"/>
        <v>21240.75</v>
      </c>
      <c r="P23" s="48">
        <f t="shared" si="4"/>
        <v>42481.5</v>
      </c>
      <c r="Q23" s="48">
        <f t="shared" si="5"/>
        <v>21240.75</v>
      </c>
      <c r="R23" s="190">
        <f t="shared" si="6"/>
        <v>3576678</v>
      </c>
      <c r="S23" s="1687">
        <f>VLOOKUP(C23,'[3]Daftar Gaji'!$C$242:$R$265,16,FALSE)</f>
        <v>0</v>
      </c>
      <c r="T23" s="1687">
        <f t="shared" si="7"/>
        <v>3576678</v>
      </c>
      <c r="U23" s="403">
        <f>VLOOKUP(C23,'[4]Daftar Gaji'!$C$245:$F$268,4,FALSE)</f>
        <v>1450009731189</v>
      </c>
    </row>
    <row r="24" spans="1:16383" s="1681" customFormat="1" ht="18" customHeight="1">
      <c r="A24" s="314">
        <v>2124075</v>
      </c>
      <c r="B24" s="414">
        <v>15</v>
      </c>
      <c r="C24" s="402" t="s">
        <v>77</v>
      </c>
      <c r="D24" s="402" t="s">
        <v>59</v>
      </c>
      <c r="E24" s="400">
        <f>VLOOKUP(C24,'[3]Daftar Gaji'!$C$242:$E$265,3,FALSE)</f>
        <v>27</v>
      </c>
      <c r="F24" s="308">
        <v>1849075</v>
      </c>
      <c r="G24" s="309">
        <v>275000</v>
      </c>
      <c r="H24" s="309">
        <f t="shared" si="0"/>
        <v>2124075</v>
      </c>
      <c r="I24" s="309">
        <v>0</v>
      </c>
      <c r="J24" s="309">
        <v>16000</v>
      </c>
      <c r="K24" s="311">
        <v>605566</v>
      </c>
      <c r="L24" s="309">
        <v>100000</v>
      </c>
      <c r="M24" s="189">
        <f t="shared" si="1"/>
        <v>1137566</v>
      </c>
      <c r="N24" s="48">
        <f t="shared" si="2"/>
        <v>3261641</v>
      </c>
      <c r="O24" s="48">
        <f t="shared" si="3"/>
        <v>21240.75</v>
      </c>
      <c r="P24" s="48">
        <f t="shared" si="4"/>
        <v>42481.5</v>
      </c>
      <c r="Q24" s="48">
        <f t="shared" si="5"/>
        <v>21240.75</v>
      </c>
      <c r="R24" s="190">
        <f t="shared" si="6"/>
        <v>3176678</v>
      </c>
      <c r="S24" s="1687">
        <f>VLOOKUP(C24,'[3]Daftar Gaji'!$C$242:$R$265,16,FALSE)</f>
        <v>0</v>
      </c>
      <c r="T24" s="1687">
        <f t="shared" si="7"/>
        <v>3176678</v>
      </c>
      <c r="U24" s="403">
        <f>VLOOKUP(C24,'[4]Daftar Gaji'!$C$245:$F$268,4,FALSE)</f>
        <v>1450009732278</v>
      </c>
    </row>
    <row r="25" spans="1:16383" s="1681" customFormat="1" ht="18" customHeight="1">
      <c r="A25" s="314">
        <v>2124075</v>
      </c>
      <c r="B25" s="414">
        <v>16</v>
      </c>
      <c r="C25" s="402" t="s">
        <v>78</v>
      </c>
      <c r="D25" s="402" t="s">
        <v>79</v>
      </c>
      <c r="E25" s="400">
        <f>VLOOKUP(C25,'[3]Daftar Gaji'!$C$242:$E$265,3,FALSE)</f>
        <v>23</v>
      </c>
      <c r="F25" s="308">
        <v>2024075</v>
      </c>
      <c r="G25" s="309">
        <v>100000</v>
      </c>
      <c r="H25" s="309">
        <f t="shared" si="0"/>
        <v>2124075</v>
      </c>
      <c r="I25" s="309">
        <v>0</v>
      </c>
      <c r="J25" s="309">
        <v>10000</v>
      </c>
      <c r="K25" s="311">
        <v>544873</v>
      </c>
      <c r="L25" s="309">
        <v>100000</v>
      </c>
      <c r="M25" s="189">
        <f t="shared" si="1"/>
        <v>874873</v>
      </c>
      <c r="N25" s="48">
        <f t="shared" si="2"/>
        <v>2998948</v>
      </c>
      <c r="O25" s="48">
        <f t="shared" si="3"/>
        <v>21240.75</v>
      </c>
      <c r="P25" s="48">
        <f t="shared" si="4"/>
        <v>42481.5</v>
      </c>
      <c r="Q25" s="48">
        <f t="shared" si="5"/>
        <v>21240.75</v>
      </c>
      <c r="R25" s="190">
        <f t="shared" si="6"/>
        <v>2913985</v>
      </c>
      <c r="S25" s="1687">
        <f>VLOOKUP(C25,'[3]Daftar Gaji'!$C$242:$R$265,16,FALSE)</f>
        <v>0</v>
      </c>
      <c r="T25" s="1687">
        <f t="shared" si="7"/>
        <v>2913985</v>
      </c>
      <c r="U25" s="403">
        <f>VLOOKUP(C25,'[4]Daftar Gaji'!$C$245:$F$268,4,FALSE)</f>
        <v>1450010066351</v>
      </c>
    </row>
    <row r="26" spans="1:16383" s="1681" customFormat="1" ht="18" customHeight="1">
      <c r="A26" s="314">
        <v>2124075</v>
      </c>
      <c r="B26" s="414">
        <v>17</v>
      </c>
      <c r="C26" s="402" t="s">
        <v>80</v>
      </c>
      <c r="D26" s="402" t="s">
        <v>81</v>
      </c>
      <c r="E26" s="400">
        <f>VLOOKUP(C26,'[3]Daftar Gaji'!$C$242:$E$265,3,FALSE)</f>
        <v>25</v>
      </c>
      <c r="F26" s="308">
        <v>1849075</v>
      </c>
      <c r="G26" s="309">
        <v>275000</v>
      </c>
      <c r="H26" s="309">
        <f t="shared" si="0"/>
        <v>2124075</v>
      </c>
      <c r="I26" s="309">
        <v>0</v>
      </c>
      <c r="J26" s="309">
        <v>16000</v>
      </c>
      <c r="K26" s="311">
        <v>855566</v>
      </c>
      <c r="L26" s="309">
        <v>250000</v>
      </c>
      <c r="M26" s="189">
        <f t="shared" si="1"/>
        <v>1505566</v>
      </c>
      <c r="N26" s="48">
        <f t="shared" si="2"/>
        <v>3629641</v>
      </c>
      <c r="O26" s="48">
        <f t="shared" si="3"/>
        <v>21240.75</v>
      </c>
      <c r="P26" s="48">
        <f t="shared" si="4"/>
        <v>42481.5</v>
      </c>
      <c r="Q26" s="48">
        <f t="shared" si="5"/>
        <v>21240.75</v>
      </c>
      <c r="R26" s="190">
        <f t="shared" si="6"/>
        <v>3544678</v>
      </c>
      <c r="S26" s="1687">
        <f>VLOOKUP(C26,'[3]Daftar Gaji'!$C$242:$R$265,16,FALSE)</f>
        <v>0</v>
      </c>
      <c r="T26" s="1687">
        <f t="shared" si="7"/>
        <v>3544678</v>
      </c>
      <c r="U26" s="403">
        <f>VLOOKUP(C26,'[4]Daftar Gaji'!$C$245:$F$268,4,FALSE)</f>
        <v>1450009778248</v>
      </c>
    </row>
    <row r="27" spans="1:16383" s="1681" customFormat="1" ht="18" customHeight="1">
      <c r="A27" s="314">
        <v>2124075</v>
      </c>
      <c r="B27" s="414">
        <v>18</v>
      </c>
      <c r="C27" s="402" t="s">
        <v>82</v>
      </c>
      <c r="D27" s="402" t="s">
        <v>83</v>
      </c>
      <c r="E27" s="400">
        <f>VLOOKUP(C27,'[3]Daftar Gaji'!$C$242:$E$265,3,FALSE)</f>
        <v>30</v>
      </c>
      <c r="F27" s="308">
        <v>1849075</v>
      </c>
      <c r="G27" s="309">
        <v>275000</v>
      </c>
      <c r="H27" s="309">
        <f t="shared" si="0"/>
        <v>2124075</v>
      </c>
      <c r="I27" s="309">
        <v>0</v>
      </c>
      <c r="J27" s="309">
        <v>16000</v>
      </c>
      <c r="K27" s="311">
        <v>605566</v>
      </c>
      <c r="L27" s="309">
        <v>100000</v>
      </c>
      <c r="M27" s="189">
        <f t="shared" si="1"/>
        <v>1185566</v>
      </c>
      <c r="N27" s="48">
        <f t="shared" si="2"/>
        <v>3309641</v>
      </c>
      <c r="O27" s="48">
        <f t="shared" si="3"/>
        <v>21240.75</v>
      </c>
      <c r="P27" s="48">
        <f t="shared" si="4"/>
        <v>42481.5</v>
      </c>
      <c r="Q27" s="48">
        <f t="shared" si="5"/>
        <v>21240.75</v>
      </c>
      <c r="R27" s="190">
        <f t="shared" si="6"/>
        <v>3224678</v>
      </c>
      <c r="S27" s="1687">
        <f>VLOOKUP(C27,'[3]Daftar Gaji'!$C$242:$R$265,16,FALSE)</f>
        <v>0</v>
      </c>
      <c r="T27" s="1687">
        <f t="shared" si="7"/>
        <v>3224678</v>
      </c>
      <c r="U27" s="403">
        <f>VLOOKUP(C27,'[4]Daftar Gaji'!$C$245:$F$268,4,FALSE)</f>
        <v>1450009731064</v>
      </c>
    </row>
    <row r="28" spans="1:16383" s="1681" customFormat="1" ht="18" customHeight="1">
      <c r="A28" s="314">
        <v>2124075</v>
      </c>
      <c r="B28" s="414">
        <v>19</v>
      </c>
      <c r="C28" s="402" t="s">
        <v>84</v>
      </c>
      <c r="D28" s="402" t="s">
        <v>85</v>
      </c>
      <c r="E28" s="400">
        <f>VLOOKUP(C28,'[3]Daftar Gaji'!$C$242:$E$265,3,FALSE)</f>
        <v>23</v>
      </c>
      <c r="F28" s="308">
        <v>1849075</v>
      </c>
      <c r="G28" s="309">
        <v>275000</v>
      </c>
      <c r="H28" s="309">
        <f t="shared" si="0"/>
        <v>2124075</v>
      </c>
      <c r="I28" s="309">
        <v>0</v>
      </c>
      <c r="J28" s="309">
        <v>16000</v>
      </c>
      <c r="K28" s="311">
        <v>605566</v>
      </c>
      <c r="L28" s="309">
        <v>100000</v>
      </c>
      <c r="M28" s="189">
        <f t="shared" si="1"/>
        <v>1073566</v>
      </c>
      <c r="N28" s="48">
        <f t="shared" si="2"/>
        <v>3197641</v>
      </c>
      <c r="O28" s="48">
        <f t="shared" si="3"/>
        <v>21240.75</v>
      </c>
      <c r="P28" s="48">
        <f t="shared" si="4"/>
        <v>42481.5</v>
      </c>
      <c r="Q28" s="48">
        <f t="shared" si="5"/>
        <v>21240.75</v>
      </c>
      <c r="R28" s="190">
        <f t="shared" si="6"/>
        <v>3112678</v>
      </c>
      <c r="S28" s="1687">
        <f>VLOOKUP(C28,'[3]Daftar Gaji'!$C$242:$R$265,16,FALSE)</f>
        <v>0</v>
      </c>
      <c r="T28" s="1687">
        <f t="shared" si="7"/>
        <v>3112678</v>
      </c>
      <c r="U28" s="403">
        <f>VLOOKUP(C28,'[4]Daftar Gaji'!$C$245:$F$268,4,FALSE)</f>
        <v>1450009825841</v>
      </c>
    </row>
    <row r="29" spans="1:16383" s="1681" customFormat="1" ht="18" customHeight="1">
      <c r="A29" s="314">
        <v>2124075</v>
      </c>
      <c r="B29" s="414">
        <v>20</v>
      </c>
      <c r="C29" s="406" t="s">
        <v>86</v>
      </c>
      <c r="D29" s="406" t="s">
        <v>63</v>
      </c>
      <c r="E29" s="400">
        <f>VLOOKUP(C29,'[3]Daftar Gaji'!$C$242:$E$265,3,FALSE)</f>
        <v>30</v>
      </c>
      <c r="F29" s="308">
        <v>1849075</v>
      </c>
      <c r="G29" s="308">
        <v>275000</v>
      </c>
      <c r="H29" s="309">
        <f t="shared" si="0"/>
        <v>2124075</v>
      </c>
      <c r="I29" s="309">
        <v>0</v>
      </c>
      <c r="J29" s="309">
        <v>16000</v>
      </c>
      <c r="K29" s="311">
        <v>605566</v>
      </c>
      <c r="L29" s="309">
        <v>100000</v>
      </c>
      <c r="M29" s="189">
        <f t="shared" si="1"/>
        <v>1185566</v>
      </c>
      <c r="N29" s="48">
        <f t="shared" si="2"/>
        <v>3309641</v>
      </c>
      <c r="O29" s="48">
        <f t="shared" si="3"/>
        <v>21240.75</v>
      </c>
      <c r="P29" s="48">
        <f t="shared" si="4"/>
        <v>42481.5</v>
      </c>
      <c r="Q29" s="48">
        <f t="shared" si="5"/>
        <v>21240.75</v>
      </c>
      <c r="R29" s="190">
        <f t="shared" si="6"/>
        <v>3224678</v>
      </c>
      <c r="S29" s="1687">
        <f>VLOOKUP(C29,'[3]Daftar Gaji'!$C$242:$R$265,16,FALSE)</f>
        <v>0</v>
      </c>
      <c r="T29" s="1687">
        <f t="shared" si="7"/>
        <v>3224678</v>
      </c>
      <c r="U29" s="403">
        <f>VLOOKUP(C29,'[4]Daftar Gaji'!$C$245:$F$268,4,FALSE)</f>
        <v>1450009731114</v>
      </c>
    </row>
    <row r="30" spans="1:16383" s="1681" customFormat="1" ht="18" customHeight="1">
      <c r="A30" s="1886">
        <v>2124075</v>
      </c>
      <c r="B30" s="414">
        <v>21</v>
      </c>
      <c r="C30" s="1870" t="s">
        <v>3405</v>
      </c>
      <c r="D30" s="1870" t="s">
        <v>2629</v>
      </c>
      <c r="E30" s="1885">
        <v>25</v>
      </c>
      <c r="F30" s="1884">
        <v>1849075</v>
      </c>
      <c r="G30" s="1884">
        <v>275000</v>
      </c>
      <c r="H30" s="1883">
        <f t="shared" si="0"/>
        <v>2124075</v>
      </c>
      <c r="I30" s="1883">
        <v>0</v>
      </c>
      <c r="J30" s="1883">
        <v>10000</v>
      </c>
      <c r="K30" s="1882">
        <v>544873</v>
      </c>
      <c r="L30" s="1883">
        <v>0</v>
      </c>
      <c r="M30" s="189">
        <f t="shared" si="1"/>
        <v>794873</v>
      </c>
      <c r="N30" s="48">
        <f t="shared" si="2"/>
        <v>2918948</v>
      </c>
      <c r="O30" s="837">
        <f t="shared" si="3"/>
        <v>21240.75</v>
      </c>
      <c r="P30" s="837">
        <f t="shared" si="4"/>
        <v>42481.5</v>
      </c>
      <c r="Q30" s="837">
        <f t="shared" si="5"/>
        <v>21240.75</v>
      </c>
      <c r="R30" s="1881">
        <f t="shared" si="6"/>
        <v>2833985</v>
      </c>
      <c r="S30" s="1881">
        <v>1500000</v>
      </c>
      <c r="T30" s="1881">
        <f t="shared" si="7"/>
        <v>1333985</v>
      </c>
      <c r="U30" s="1880">
        <f>VLOOKUP(C30,'[4]Daftar Gaji'!$C$245:$F$268,4,FALSE)</f>
        <v>1450011199128</v>
      </c>
    </row>
    <row r="31" spans="1:16383" s="1887" customFormat="1" ht="18" customHeight="1">
      <c r="A31" s="1871"/>
      <c r="B31" s="414">
        <v>22</v>
      </c>
      <c r="C31" s="1891" t="s">
        <v>4378</v>
      </c>
      <c r="D31" s="1890" t="s">
        <v>3003</v>
      </c>
      <c r="E31" s="1889">
        <v>27</v>
      </c>
      <c r="F31" s="1876">
        <v>1849075</v>
      </c>
      <c r="G31" s="1876">
        <v>275000</v>
      </c>
      <c r="H31" s="2169">
        <f>SUM(F31:G31)+1681559</f>
        <v>3805634</v>
      </c>
      <c r="I31" s="1883">
        <v>0</v>
      </c>
      <c r="J31" s="1883">
        <v>10000</v>
      </c>
      <c r="K31" s="1882">
        <v>544873</v>
      </c>
      <c r="L31" s="309">
        <v>100000</v>
      </c>
      <c r="M31" s="189">
        <f>(E31*I31)+(E31*J31)+K31+L31+40000</f>
        <v>954873</v>
      </c>
      <c r="N31" s="48">
        <f t="shared" si="2"/>
        <v>4760507</v>
      </c>
      <c r="O31" s="1157">
        <v>21240.75</v>
      </c>
      <c r="P31" s="1906">
        <v>42481.5</v>
      </c>
      <c r="Q31" s="1157">
        <v>21240.75</v>
      </c>
      <c r="R31" s="1881">
        <f t="shared" si="6"/>
        <v>4675544</v>
      </c>
      <c r="S31" s="1891">
        <v>0</v>
      </c>
      <c r="T31" s="1881">
        <f t="shared" si="7"/>
        <v>4675544</v>
      </c>
      <c r="U31" s="1630">
        <v>1450011626419</v>
      </c>
      <c r="V31" s="2289" t="s">
        <v>4595</v>
      </c>
      <c r="W31" s="2290"/>
      <c r="X31" s="2290"/>
      <c r="Y31" s="1888"/>
      <c r="Z31" s="1871"/>
      <c r="AA31" s="1888"/>
      <c r="AB31" s="1871"/>
      <c r="AC31" s="1888"/>
      <c r="AD31" s="1871"/>
      <c r="AE31" s="1888"/>
      <c r="AF31" s="1871"/>
      <c r="AG31" s="1888"/>
      <c r="AH31" s="1871"/>
      <c r="AI31" s="1888"/>
      <c r="AJ31" s="1871"/>
      <c r="AK31" s="1888"/>
      <c r="AL31" s="1871"/>
      <c r="AM31" s="1888"/>
      <c r="AN31" s="1871"/>
      <c r="AO31" s="1888"/>
      <c r="AP31" s="1871"/>
      <c r="AQ31" s="1888"/>
      <c r="AR31" s="1871"/>
      <c r="AS31" s="1888"/>
      <c r="AT31" s="1871"/>
      <c r="AU31" s="1888"/>
      <c r="AV31" s="1871"/>
      <c r="AW31" s="1888"/>
      <c r="AX31" s="1871"/>
      <c r="AY31" s="1888"/>
      <c r="AZ31" s="1871"/>
      <c r="BA31" s="1888"/>
      <c r="BB31" s="1871"/>
      <c r="BC31" s="1888"/>
      <c r="BD31" s="1871"/>
      <c r="BE31" s="1888"/>
      <c r="BF31" s="1871"/>
      <c r="BG31" s="1888"/>
      <c r="BH31" s="1871"/>
      <c r="BI31" s="1888"/>
      <c r="BJ31" s="1871"/>
      <c r="BK31" s="1888"/>
      <c r="BL31" s="1871"/>
      <c r="BM31" s="1888"/>
      <c r="BN31" s="1871"/>
      <c r="BO31" s="1888"/>
      <c r="BP31" s="1871"/>
      <c r="BQ31" s="1888"/>
      <c r="BR31" s="1871"/>
      <c r="BS31" s="1888"/>
      <c r="BT31" s="1871"/>
      <c r="BU31" s="1888"/>
      <c r="BV31" s="1871"/>
      <c r="BW31" s="1888"/>
      <c r="BX31" s="1871"/>
      <c r="BY31" s="1888"/>
      <c r="BZ31" s="1871"/>
      <c r="CA31" s="1888"/>
      <c r="CB31" s="1871"/>
      <c r="CC31" s="1888"/>
      <c r="CD31" s="1871"/>
      <c r="CE31" s="1888"/>
      <c r="CF31" s="1871"/>
      <c r="CG31" s="1888"/>
      <c r="CH31" s="1871"/>
      <c r="CI31" s="1888"/>
      <c r="CJ31" s="1871"/>
      <c r="CK31" s="1888"/>
      <c r="CL31" s="1871"/>
      <c r="CM31" s="1888"/>
      <c r="CN31" s="1871"/>
      <c r="CO31" s="1888"/>
      <c r="CP31" s="1871"/>
      <c r="CQ31" s="1888"/>
      <c r="CR31" s="1871"/>
      <c r="CS31" s="1888"/>
      <c r="CT31" s="1871"/>
      <c r="CU31" s="1888"/>
      <c r="CV31" s="1871"/>
      <c r="CW31" s="1888"/>
      <c r="CX31" s="1871"/>
      <c r="CY31" s="1888"/>
      <c r="CZ31" s="1871"/>
      <c r="DA31" s="1888"/>
      <c r="DB31" s="1871"/>
      <c r="DC31" s="1888"/>
      <c r="DD31" s="1871"/>
      <c r="DE31" s="1888"/>
      <c r="DF31" s="1871"/>
      <c r="DG31" s="1888"/>
      <c r="DH31" s="1871"/>
      <c r="DI31" s="1888"/>
      <c r="DJ31" s="1871"/>
      <c r="DK31" s="1888"/>
      <c r="DL31" s="1871"/>
      <c r="DM31" s="1888"/>
      <c r="DN31" s="1871"/>
      <c r="DO31" s="1888"/>
      <c r="DP31" s="1871"/>
      <c r="DQ31" s="1888"/>
      <c r="DR31" s="1871"/>
      <c r="DS31" s="1888"/>
      <c r="DT31" s="1871"/>
      <c r="DU31" s="1888"/>
      <c r="DV31" s="1871"/>
      <c r="DW31" s="1888"/>
      <c r="DX31" s="1871"/>
      <c r="DY31" s="1888"/>
      <c r="DZ31" s="1871"/>
      <c r="EA31" s="1888"/>
      <c r="EB31" s="1871"/>
      <c r="EC31" s="1888"/>
      <c r="ED31" s="1871"/>
      <c r="EE31" s="1888"/>
      <c r="EF31" s="1871"/>
      <c r="EG31" s="1888"/>
      <c r="EH31" s="1871"/>
      <c r="EI31" s="1888"/>
      <c r="EJ31" s="1871"/>
      <c r="EK31" s="1888"/>
      <c r="EL31" s="1871"/>
      <c r="EM31" s="1888"/>
      <c r="EN31" s="1871"/>
      <c r="EO31" s="1888"/>
      <c r="EP31" s="1871"/>
      <c r="EQ31" s="1888"/>
      <c r="ER31" s="1871"/>
      <c r="ES31" s="1888"/>
      <c r="ET31" s="1871"/>
      <c r="EU31" s="1888"/>
      <c r="EV31" s="1871"/>
      <c r="EW31" s="1888"/>
      <c r="EX31" s="1871"/>
      <c r="EY31" s="1888"/>
      <c r="EZ31" s="1871"/>
      <c r="FA31" s="1888"/>
      <c r="FB31" s="1871"/>
      <c r="FC31" s="1888"/>
      <c r="FD31" s="1871"/>
      <c r="FE31" s="1888"/>
      <c r="FF31" s="1871"/>
      <c r="FG31" s="1888"/>
      <c r="FH31" s="1871"/>
      <c r="FI31" s="1888"/>
      <c r="FJ31" s="1871"/>
      <c r="FK31" s="1888"/>
      <c r="FL31" s="1871"/>
      <c r="FM31" s="1888"/>
      <c r="FN31" s="1871"/>
      <c r="FO31" s="1888"/>
      <c r="FP31" s="1871"/>
      <c r="FQ31" s="1888"/>
      <c r="FR31" s="1871"/>
      <c r="FS31" s="1888"/>
      <c r="FT31" s="1871"/>
      <c r="FU31" s="1888"/>
      <c r="FV31" s="1871"/>
      <c r="FW31" s="1888"/>
      <c r="FX31" s="1871"/>
      <c r="FY31" s="1888"/>
      <c r="FZ31" s="1871"/>
      <c r="GA31" s="1888"/>
      <c r="GB31" s="1871"/>
      <c r="GC31" s="1888"/>
      <c r="GD31" s="1871"/>
      <c r="GE31" s="1888"/>
      <c r="GF31" s="1871"/>
      <c r="GG31" s="1888"/>
      <c r="GH31" s="1871"/>
      <c r="GI31" s="1888"/>
      <c r="GJ31" s="1871"/>
      <c r="GK31" s="1888"/>
      <c r="GL31" s="1871"/>
      <c r="GM31" s="1888"/>
      <c r="GN31" s="1871"/>
      <c r="GO31" s="1888"/>
      <c r="GP31" s="1871"/>
      <c r="GQ31" s="1888"/>
      <c r="GR31" s="1871"/>
      <c r="GS31" s="1888"/>
      <c r="GT31" s="1871"/>
      <c r="GU31" s="1888"/>
      <c r="GV31" s="1871"/>
      <c r="GW31" s="1888"/>
      <c r="GX31" s="1871"/>
      <c r="GY31" s="1888"/>
      <c r="GZ31" s="1871"/>
      <c r="HA31" s="1888"/>
      <c r="HB31" s="1871"/>
      <c r="HC31" s="1888"/>
      <c r="HD31" s="1871"/>
      <c r="HE31" s="1888"/>
      <c r="HF31" s="1871"/>
      <c r="HG31" s="1888"/>
      <c r="HH31" s="1871"/>
      <c r="HI31" s="1888"/>
      <c r="HJ31" s="1871"/>
      <c r="HK31" s="1888"/>
      <c r="HL31" s="1871"/>
      <c r="HM31" s="1888"/>
      <c r="HN31" s="1871"/>
      <c r="HO31" s="1888"/>
      <c r="HP31" s="1871"/>
      <c r="HQ31" s="1888"/>
      <c r="HR31" s="1871"/>
      <c r="HS31" s="1888"/>
      <c r="HT31" s="1871"/>
      <c r="HU31" s="1888"/>
      <c r="HV31" s="1871"/>
      <c r="HW31" s="1888"/>
      <c r="HX31" s="1871"/>
      <c r="HY31" s="1888"/>
      <c r="HZ31" s="1871"/>
      <c r="IA31" s="1888"/>
      <c r="IB31" s="1871"/>
      <c r="IC31" s="1888"/>
      <c r="ID31" s="1871"/>
      <c r="IE31" s="1888"/>
      <c r="IF31" s="1871"/>
      <c r="IG31" s="1888"/>
      <c r="IH31" s="1871"/>
      <c r="II31" s="1888"/>
      <c r="IJ31" s="1871"/>
      <c r="IK31" s="1888"/>
      <c r="IL31" s="1871"/>
      <c r="IM31" s="1888"/>
      <c r="IN31" s="1871"/>
      <c r="IO31" s="1888"/>
      <c r="IP31" s="1871"/>
      <c r="IQ31" s="1888"/>
      <c r="IR31" s="1871"/>
      <c r="IS31" s="1888"/>
      <c r="IT31" s="1871"/>
      <c r="IU31" s="1888"/>
      <c r="IV31" s="1871"/>
      <c r="IW31" s="1888"/>
      <c r="IX31" s="1871"/>
      <c r="IY31" s="1888"/>
      <c r="IZ31" s="1871"/>
      <c r="JA31" s="1888"/>
      <c r="JB31" s="1871"/>
      <c r="JC31" s="1888"/>
      <c r="JD31" s="1871"/>
      <c r="JE31" s="1888"/>
      <c r="JF31" s="1871"/>
      <c r="JG31" s="1888"/>
      <c r="JH31" s="1871"/>
      <c r="JI31" s="1888"/>
      <c r="JJ31" s="1871"/>
      <c r="JK31" s="1888"/>
      <c r="JL31" s="1871"/>
      <c r="JM31" s="1888"/>
      <c r="JN31" s="1871"/>
      <c r="JO31" s="1888"/>
      <c r="JP31" s="1871"/>
      <c r="JQ31" s="1888"/>
      <c r="JR31" s="1871"/>
      <c r="JS31" s="1888"/>
      <c r="JT31" s="1871"/>
      <c r="JU31" s="1888"/>
      <c r="JV31" s="1871"/>
      <c r="JW31" s="1888"/>
      <c r="JX31" s="1871"/>
      <c r="JY31" s="1888"/>
      <c r="JZ31" s="1871"/>
      <c r="KA31" s="1888"/>
      <c r="KB31" s="1871"/>
      <c r="KC31" s="1888"/>
      <c r="KD31" s="1871"/>
      <c r="KE31" s="1888"/>
      <c r="KF31" s="1871"/>
      <c r="KG31" s="1888"/>
      <c r="KH31" s="1871"/>
      <c r="KI31" s="1888"/>
      <c r="KJ31" s="1871"/>
      <c r="KK31" s="1888"/>
      <c r="KL31" s="1871"/>
      <c r="KM31" s="1888"/>
      <c r="KN31" s="1871"/>
      <c r="KO31" s="1888"/>
      <c r="KP31" s="1871"/>
      <c r="KQ31" s="1888"/>
      <c r="KR31" s="1871"/>
      <c r="KS31" s="1888"/>
      <c r="KT31" s="1871"/>
      <c r="KU31" s="1888"/>
      <c r="KV31" s="1871"/>
      <c r="KW31" s="1888"/>
      <c r="KX31" s="1871"/>
      <c r="KY31" s="1888"/>
      <c r="KZ31" s="1871"/>
      <c r="LA31" s="1888"/>
      <c r="LB31" s="1871"/>
      <c r="LC31" s="1888"/>
      <c r="LD31" s="1871"/>
      <c r="LE31" s="1888"/>
      <c r="LF31" s="1871"/>
      <c r="LG31" s="1888"/>
      <c r="LH31" s="1871"/>
      <c r="LI31" s="1888"/>
      <c r="LJ31" s="1871"/>
      <c r="LK31" s="1888"/>
      <c r="LL31" s="1871"/>
      <c r="LM31" s="1888"/>
      <c r="LN31" s="1871"/>
      <c r="LO31" s="1888"/>
      <c r="LP31" s="1871"/>
      <c r="LQ31" s="1888"/>
      <c r="LR31" s="1871"/>
      <c r="LS31" s="1888"/>
      <c r="LT31" s="1871"/>
      <c r="LU31" s="1888"/>
      <c r="LV31" s="1871"/>
      <c r="LW31" s="1888"/>
      <c r="LX31" s="1871"/>
      <c r="LY31" s="1888"/>
      <c r="LZ31" s="1871"/>
      <c r="MA31" s="1888"/>
      <c r="MB31" s="1871"/>
      <c r="MC31" s="1888"/>
      <c r="MD31" s="1871"/>
      <c r="ME31" s="1888"/>
      <c r="MF31" s="1871"/>
      <c r="MG31" s="1888"/>
      <c r="MH31" s="1871"/>
      <c r="MI31" s="1888"/>
      <c r="MJ31" s="1871"/>
      <c r="MK31" s="1888"/>
      <c r="ML31" s="1871"/>
      <c r="MM31" s="1888"/>
      <c r="MN31" s="1871"/>
      <c r="MO31" s="1888"/>
      <c r="MP31" s="1871"/>
      <c r="MQ31" s="1888"/>
      <c r="MR31" s="1871"/>
      <c r="MS31" s="1888"/>
      <c r="MT31" s="1871"/>
      <c r="MU31" s="1888"/>
      <c r="MV31" s="1871"/>
      <c r="MW31" s="1888"/>
      <c r="MX31" s="1871"/>
      <c r="MY31" s="1888"/>
      <c r="MZ31" s="1871"/>
      <c r="NA31" s="1888"/>
      <c r="NB31" s="1871"/>
      <c r="NC31" s="1888"/>
      <c r="ND31" s="1871"/>
      <c r="NE31" s="1888"/>
      <c r="NF31" s="1871"/>
      <c r="NG31" s="1888"/>
      <c r="NH31" s="1871"/>
      <c r="NI31" s="1888"/>
      <c r="NJ31" s="1871"/>
      <c r="NK31" s="1888"/>
      <c r="NL31" s="1871"/>
      <c r="NM31" s="1888"/>
      <c r="NN31" s="1871"/>
      <c r="NO31" s="1888"/>
      <c r="NP31" s="1871"/>
      <c r="NQ31" s="1888"/>
      <c r="NR31" s="1871"/>
      <c r="NS31" s="1888"/>
      <c r="NT31" s="1871"/>
      <c r="NU31" s="1888"/>
      <c r="NV31" s="1871"/>
      <c r="NW31" s="1888"/>
      <c r="NX31" s="1871"/>
      <c r="NY31" s="1888"/>
      <c r="NZ31" s="1871"/>
      <c r="OA31" s="1888"/>
      <c r="OB31" s="1871"/>
      <c r="OC31" s="1888"/>
      <c r="OD31" s="1871"/>
      <c r="OE31" s="1888"/>
      <c r="OF31" s="1871"/>
      <c r="OG31" s="1888"/>
      <c r="OH31" s="1871"/>
      <c r="OI31" s="1888"/>
      <c r="OJ31" s="1871"/>
      <c r="OK31" s="1888"/>
      <c r="OL31" s="1871"/>
      <c r="OM31" s="1888"/>
      <c r="ON31" s="1871"/>
      <c r="OO31" s="1888"/>
      <c r="OP31" s="1871"/>
      <c r="OQ31" s="1888"/>
      <c r="OR31" s="1871"/>
      <c r="OS31" s="1888"/>
      <c r="OT31" s="1871"/>
      <c r="OU31" s="1888"/>
      <c r="OV31" s="1871"/>
      <c r="OW31" s="1888"/>
      <c r="OX31" s="1871"/>
      <c r="OY31" s="1888"/>
      <c r="OZ31" s="1871"/>
      <c r="PA31" s="1888"/>
      <c r="PB31" s="1871"/>
      <c r="PC31" s="1888"/>
      <c r="PD31" s="1871"/>
      <c r="PE31" s="1888"/>
      <c r="PF31" s="1871"/>
      <c r="PG31" s="1888"/>
      <c r="PH31" s="1871"/>
      <c r="PI31" s="1888"/>
      <c r="PJ31" s="1871"/>
      <c r="PK31" s="1888"/>
      <c r="PL31" s="1871"/>
      <c r="PM31" s="1888"/>
      <c r="PN31" s="1871"/>
      <c r="PO31" s="1888"/>
      <c r="PP31" s="1871"/>
      <c r="PQ31" s="1888"/>
      <c r="PR31" s="1871"/>
      <c r="PS31" s="1888"/>
      <c r="PT31" s="1871"/>
      <c r="PU31" s="1888"/>
      <c r="PV31" s="1871"/>
      <c r="PW31" s="1888"/>
      <c r="PX31" s="1871"/>
      <c r="PY31" s="1888"/>
      <c r="PZ31" s="1871"/>
      <c r="QA31" s="1888"/>
      <c r="QB31" s="1871"/>
      <c r="QC31" s="1888"/>
      <c r="QD31" s="1871"/>
      <c r="QE31" s="1888"/>
      <c r="QF31" s="1871"/>
      <c r="QG31" s="1888"/>
      <c r="QH31" s="1871"/>
      <c r="QI31" s="1888"/>
      <c r="QJ31" s="1871"/>
      <c r="QK31" s="1888"/>
      <c r="QL31" s="1871"/>
      <c r="QM31" s="1888"/>
      <c r="QN31" s="1871"/>
      <c r="QO31" s="1888"/>
      <c r="QP31" s="1871"/>
      <c r="QQ31" s="1888"/>
      <c r="QR31" s="1871"/>
      <c r="QS31" s="1888"/>
      <c r="QT31" s="1871"/>
      <c r="QU31" s="1888"/>
      <c r="QV31" s="1871"/>
      <c r="QW31" s="1888"/>
      <c r="QX31" s="1871"/>
      <c r="QY31" s="1888"/>
      <c r="QZ31" s="1871"/>
      <c r="RA31" s="1888"/>
      <c r="RB31" s="1871"/>
      <c r="RC31" s="1888"/>
      <c r="RD31" s="1871"/>
      <c r="RE31" s="1888"/>
      <c r="RF31" s="1871"/>
      <c r="RG31" s="1888"/>
      <c r="RH31" s="1871"/>
      <c r="RI31" s="1888"/>
      <c r="RJ31" s="1871"/>
      <c r="RK31" s="1888"/>
      <c r="RL31" s="1871"/>
      <c r="RM31" s="1888"/>
      <c r="RN31" s="1871"/>
      <c r="RO31" s="1888"/>
      <c r="RP31" s="1871"/>
      <c r="RQ31" s="1888"/>
      <c r="RR31" s="1871"/>
      <c r="RS31" s="1888"/>
      <c r="RT31" s="1871"/>
      <c r="RU31" s="1888"/>
      <c r="RV31" s="1871"/>
      <c r="RW31" s="1888"/>
      <c r="RX31" s="1871"/>
      <c r="RY31" s="1888"/>
      <c r="RZ31" s="1871"/>
      <c r="SA31" s="1888"/>
      <c r="SB31" s="1871"/>
      <c r="SC31" s="1888"/>
      <c r="SD31" s="1871"/>
      <c r="SE31" s="1888"/>
      <c r="SF31" s="1871"/>
      <c r="SG31" s="1888"/>
      <c r="SH31" s="1871"/>
      <c r="SI31" s="1888"/>
      <c r="SJ31" s="1871"/>
      <c r="SK31" s="1888"/>
      <c r="SL31" s="1871"/>
      <c r="SM31" s="1888"/>
      <c r="SN31" s="1871"/>
      <c r="SO31" s="1888"/>
      <c r="SP31" s="1871"/>
      <c r="SQ31" s="1888"/>
      <c r="SR31" s="1871"/>
      <c r="SS31" s="1888"/>
      <c r="ST31" s="1871"/>
      <c r="SU31" s="1888"/>
      <c r="SV31" s="1871"/>
      <c r="SW31" s="1888"/>
      <c r="SX31" s="1871"/>
      <c r="SY31" s="1888"/>
      <c r="SZ31" s="1871"/>
      <c r="TA31" s="1888"/>
      <c r="TB31" s="1871"/>
      <c r="TC31" s="1888"/>
      <c r="TD31" s="1871"/>
      <c r="TE31" s="1888"/>
      <c r="TF31" s="1871"/>
      <c r="TG31" s="1888"/>
      <c r="TH31" s="1871"/>
      <c r="TI31" s="1888"/>
      <c r="TJ31" s="1871"/>
      <c r="TK31" s="1888"/>
      <c r="TL31" s="1871"/>
      <c r="TM31" s="1888"/>
      <c r="TN31" s="1871"/>
      <c r="TO31" s="1888"/>
      <c r="TP31" s="1871"/>
      <c r="TQ31" s="1888"/>
      <c r="TR31" s="1871"/>
      <c r="TS31" s="1888"/>
      <c r="TT31" s="1871"/>
      <c r="TU31" s="1888"/>
      <c r="TV31" s="1871"/>
      <c r="TW31" s="1888"/>
      <c r="TX31" s="1871"/>
      <c r="TY31" s="1888"/>
      <c r="TZ31" s="1871"/>
      <c r="UA31" s="1888"/>
      <c r="UB31" s="1871"/>
      <c r="UC31" s="1888"/>
      <c r="UD31" s="1871"/>
      <c r="UE31" s="1888"/>
      <c r="UF31" s="1871"/>
      <c r="UG31" s="1888"/>
      <c r="UH31" s="1871"/>
      <c r="UI31" s="1888"/>
      <c r="UJ31" s="1871"/>
      <c r="UK31" s="1888"/>
      <c r="UL31" s="1871"/>
      <c r="UM31" s="1888"/>
      <c r="UN31" s="1871"/>
      <c r="UO31" s="1888"/>
      <c r="UP31" s="1871"/>
      <c r="UQ31" s="1888"/>
      <c r="UR31" s="1871"/>
      <c r="US31" s="1888"/>
      <c r="UT31" s="1871"/>
      <c r="UU31" s="1888"/>
      <c r="UV31" s="1871"/>
      <c r="UW31" s="1888"/>
      <c r="UX31" s="1871"/>
      <c r="UY31" s="1888"/>
      <c r="UZ31" s="1871"/>
      <c r="VA31" s="1888"/>
      <c r="VB31" s="1871"/>
      <c r="VC31" s="1888"/>
      <c r="VD31" s="1871"/>
      <c r="VE31" s="1888"/>
      <c r="VF31" s="1871"/>
      <c r="VG31" s="1888"/>
      <c r="VH31" s="1871"/>
      <c r="VI31" s="1888"/>
      <c r="VJ31" s="1871"/>
      <c r="VK31" s="1888"/>
      <c r="VL31" s="1871"/>
      <c r="VM31" s="1888"/>
      <c r="VN31" s="1871"/>
      <c r="VO31" s="1888"/>
      <c r="VP31" s="1871"/>
      <c r="VQ31" s="1888"/>
      <c r="VR31" s="1871"/>
      <c r="VS31" s="1888"/>
      <c r="VT31" s="1871"/>
      <c r="VU31" s="1888"/>
      <c r="VV31" s="1871"/>
      <c r="VW31" s="1888"/>
      <c r="VX31" s="1871"/>
      <c r="VY31" s="1888"/>
      <c r="VZ31" s="1871"/>
      <c r="WA31" s="1888"/>
      <c r="WB31" s="1871"/>
      <c r="WC31" s="1888"/>
      <c r="WD31" s="1871"/>
      <c r="WE31" s="1888"/>
      <c r="WF31" s="1871"/>
      <c r="WG31" s="1888"/>
      <c r="WH31" s="1871"/>
      <c r="WI31" s="1888"/>
      <c r="WJ31" s="1871"/>
      <c r="WK31" s="1888"/>
      <c r="WL31" s="1871"/>
      <c r="WM31" s="1888"/>
      <c r="WN31" s="1871"/>
      <c r="WO31" s="1888"/>
      <c r="WP31" s="1871"/>
      <c r="WQ31" s="1888"/>
      <c r="WR31" s="1871"/>
      <c r="WS31" s="1888"/>
      <c r="WT31" s="1871"/>
      <c r="WU31" s="1888"/>
      <c r="WV31" s="1871"/>
      <c r="WW31" s="1888"/>
      <c r="WX31" s="1871"/>
      <c r="WY31" s="1888"/>
      <c r="WZ31" s="1871"/>
      <c r="XA31" s="1888"/>
      <c r="XB31" s="1871"/>
      <c r="XC31" s="1888"/>
      <c r="XD31" s="1871"/>
      <c r="XE31" s="1888"/>
      <c r="XF31" s="1871"/>
      <c r="XG31" s="1888"/>
      <c r="XH31" s="1871"/>
      <c r="XI31" s="1888"/>
      <c r="XJ31" s="1871"/>
      <c r="XK31" s="1888"/>
      <c r="XL31" s="1871"/>
      <c r="XM31" s="1888"/>
      <c r="XN31" s="1871"/>
      <c r="XO31" s="1888"/>
      <c r="XP31" s="1871"/>
      <c r="XQ31" s="1888"/>
      <c r="XR31" s="1871"/>
      <c r="XS31" s="1888"/>
      <c r="XT31" s="1871"/>
      <c r="XU31" s="1888"/>
      <c r="XV31" s="1871"/>
      <c r="XW31" s="1888"/>
      <c r="XX31" s="1871"/>
      <c r="XY31" s="1888"/>
      <c r="XZ31" s="1871"/>
      <c r="YA31" s="1888"/>
      <c r="YB31" s="1871"/>
      <c r="YC31" s="1888"/>
      <c r="YD31" s="1871"/>
      <c r="YE31" s="1888"/>
      <c r="YF31" s="1871"/>
      <c r="YG31" s="1888"/>
      <c r="YH31" s="1871"/>
      <c r="YI31" s="1888"/>
      <c r="YJ31" s="1871"/>
      <c r="YK31" s="1888"/>
      <c r="YL31" s="1871"/>
      <c r="YM31" s="1888"/>
      <c r="YN31" s="1871"/>
      <c r="YO31" s="1888"/>
      <c r="YP31" s="1871"/>
      <c r="YQ31" s="1888"/>
      <c r="YR31" s="1871"/>
      <c r="YS31" s="1888"/>
      <c r="YT31" s="1871"/>
      <c r="YU31" s="1888"/>
      <c r="YV31" s="1871"/>
      <c r="YW31" s="1888"/>
      <c r="YX31" s="1871"/>
      <c r="YY31" s="1888"/>
      <c r="YZ31" s="1871"/>
      <c r="ZA31" s="1888"/>
      <c r="ZB31" s="1871"/>
      <c r="ZC31" s="1888"/>
      <c r="ZD31" s="1871"/>
      <c r="ZE31" s="1888"/>
      <c r="ZF31" s="1871"/>
      <c r="ZG31" s="1888"/>
      <c r="ZH31" s="1871"/>
      <c r="ZI31" s="1888"/>
      <c r="ZJ31" s="1871"/>
      <c r="ZK31" s="1888"/>
      <c r="ZL31" s="1871"/>
      <c r="ZM31" s="1888"/>
      <c r="ZN31" s="1871"/>
      <c r="ZO31" s="1888"/>
      <c r="ZP31" s="1871"/>
      <c r="ZQ31" s="1888"/>
      <c r="ZR31" s="1871"/>
      <c r="ZS31" s="1888"/>
      <c r="ZT31" s="1871"/>
      <c r="ZU31" s="1888"/>
      <c r="ZV31" s="1871"/>
      <c r="ZW31" s="1888"/>
      <c r="ZX31" s="1871"/>
      <c r="ZY31" s="1888"/>
      <c r="ZZ31" s="1871"/>
      <c r="AAA31" s="1888"/>
      <c r="AAB31" s="1871"/>
      <c r="AAC31" s="1888"/>
      <c r="AAD31" s="1871"/>
      <c r="AAE31" s="1888"/>
      <c r="AAF31" s="1871"/>
      <c r="AAG31" s="1888"/>
      <c r="AAH31" s="1871"/>
      <c r="AAI31" s="1888"/>
      <c r="AAJ31" s="1871"/>
      <c r="AAK31" s="1888"/>
      <c r="AAL31" s="1871"/>
      <c r="AAM31" s="1888"/>
      <c r="AAN31" s="1871"/>
      <c r="AAO31" s="1888"/>
      <c r="AAP31" s="1871"/>
      <c r="AAQ31" s="1888"/>
      <c r="AAR31" s="1871"/>
      <c r="AAS31" s="1888"/>
      <c r="AAT31" s="1871"/>
      <c r="AAU31" s="1888"/>
      <c r="AAV31" s="1871"/>
      <c r="AAW31" s="1888"/>
      <c r="AAX31" s="1871"/>
      <c r="AAY31" s="1888"/>
      <c r="AAZ31" s="1871"/>
      <c r="ABA31" s="1888"/>
      <c r="ABB31" s="1871"/>
      <c r="ABC31" s="1888"/>
      <c r="ABD31" s="1871"/>
      <c r="ABE31" s="1888"/>
      <c r="ABF31" s="1871"/>
      <c r="ABG31" s="1888"/>
      <c r="ABH31" s="1871"/>
      <c r="ABI31" s="1888"/>
      <c r="ABJ31" s="1871"/>
      <c r="ABK31" s="1888"/>
      <c r="ABL31" s="1871"/>
      <c r="ABM31" s="1888"/>
      <c r="ABN31" s="1871"/>
      <c r="ABO31" s="1888"/>
      <c r="ABP31" s="1871"/>
      <c r="ABQ31" s="1888"/>
      <c r="ABR31" s="1871"/>
      <c r="ABS31" s="1888"/>
      <c r="ABT31" s="1871"/>
      <c r="ABU31" s="1888"/>
      <c r="ABV31" s="1871"/>
      <c r="ABW31" s="1888"/>
      <c r="ABX31" s="1871"/>
      <c r="ABY31" s="1888"/>
      <c r="ABZ31" s="1871"/>
      <c r="ACA31" s="1888"/>
      <c r="ACB31" s="1871"/>
      <c r="ACC31" s="1888"/>
      <c r="ACD31" s="1871"/>
      <c r="ACE31" s="1888"/>
      <c r="ACF31" s="1871"/>
      <c r="ACG31" s="1888"/>
      <c r="ACH31" s="1871"/>
      <c r="ACI31" s="1888"/>
      <c r="ACJ31" s="1871"/>
      <c r="ACK31" s="1888"/>
      <c r="ACL31" s="1871"/>
      <c r="ACM31" s="1888"/>
      <c r="ACN31" s="1871"/>
      <c r="ACO31" s="1888"/>
      <c r="ACP31" s="1871"/>
      <c r="ACQ31" s="1888"/>
      <c r="ACR31" s="1871"/>
      <c r="ACS31" s="1888"/>
      <c r="ACT31" s="1871"/>
      <c r="ACU31" s="1888"/>
      <c r="ACV31" s="1871"/>
      <c r="ACW31" s="1888"/>
      <c r="ACX31" s="1871"/>
      <c r="ACY31" s="1888"/>
      <c r="ACZ31" s="1871"/>
      <c r="ADA31" s="1888"/>
      <c r="ADB31" s="1871"/>
      <c r="ADC31" s="1888"/>
      <c r="ADD31" s="1871"/>
      <c r="ADE31" s="1888"/>
      <c r="ADF31" s="1871"/>
      <c r="ADG31" s="1888"/>
      <c r="ADH31" s="1871"/>
      <c r="ADI31" s="1888"/>
      <c r="ADJ31" s="1871"/>
      <c r="ADK31" s="1888"/>
      <c r="ADL31" s="1871"/>
      <c r="ADM31" s="1888"/>
      <c r="ADN31" s="1871"/>
      <c r="ADO31" s="1888"/>
      <c r="ADP31" s="1871"/>
      <c r="ADQ31" s="1888"/>
      <c r="ADR31" s="1871"/>
      <c r="ADS31" s="1888"/>
      <c r="ADT31" s="1871"/>
      <c r="ADU31" s="1888"/>
      <c r="ADV31" s="1871"/>
      <c r="ADW31" s="1888"/>
      <c r="ADX31" s="1871"/>
      <c r="ADY31" s="1888"/>
      <c r="ADZ31" s="1871"/>
      <c r="AEA31" s="1888"/>
      <c r="AEB31" s="1871"/>
      <c r="AEC31" s="1888"/>
      <c r="AED31" s="1871"/>
      <c r="AEE31" s="1888"/>
      <c r="AEF31" s="1871"/>
      <c r="AEG31" s="1888"/>
      <c r="AEH31" s="1871"/>
      <c r="AEI31" s="1888"/>
      <c r="AEJ31" s="1871"/>
      <c r="AEK31" s="1888"/>
      <c r="AEL31" s="1871"/>
      <c r="AEM31" s="1888"/>
      <c r="AEN31" s="1871"/>
      <c r="AEO31" s="1888"/>
      <c r="AEP31" s="1871"/>
      <c r="AEQ31" s="1888"/>
      <c r="AER31" s="1871"/>
      <c r="AES31" s="1888"/>
      <c r="AET31" s="1871"/>
      <c r="AEU31" s="1888"/>
      <c r="AEV31" s="1871"/>
      <c r="AEW31" s="1888"/>
      <c r="AEX31" s="1871"/>
      <c r="AEY31" s="1888"/>
      <c r="AEZ31" s="1871"/>
      <c r="AFA31" s="1888"/>
      <c r="AFB31" s="1871"/>
      <c r="AFC31" s="1888"/>
      <c r="AFD31" s="1871"/>
      <c r="AFE31" s="1888"/>
      <c r="AFF31" s="1871"/>
      <c r="AFG31" s="1888"/>
      <c r="AFH31" s="1871"/>
      <c r="AFI31" s="1888"/>
      <c r="AFJ31" s="1871"/>
      <c r="AFK31" s="1888"/>
      <c r="AFL31" s="1871"/>
      <c r="AFM31" s="1888"/>
      <c r="AFN31" s="1871"/>
      <c r="AFO31" s="1888"/>
      <c r="AFP31" s="1871"/>
      <c r="AFQ31" s="1888"/>
      <c r="AFR31" s="1871"/>
      <c r="AFS31" s="1888"/>
      <c r="AFT31" s="1871"/>
      <c r="AFU31" s="1888"/>
      <c r="AFV31" s="1871"/>
      <c r="AFW31" s="1888"/>
      <c r="AFX31" s="1871"/>
      <c r="AFY31" s="1888"/>
      <c r="AFZ31" s="1871"/>
      <c r="AGA31" s="1888"/>
      <c r="AGB31" s="1871"/>
      <c r="AGC31" s="1888"/>
      <c r="AGD31" s="1871"/>
      <c r="AGE31" s="1888"/>
      <c r="AGF31" s="1871"/>
      <c r="AGG31" s="1888"/>
      <c r="AGH31" s="1871"/>
      <c r="AGI31" s="1888"/>
      <c r="AGJ31" s="1871"/>
      <c r="AGK31" s="1888"/>
      <c r="AGL31" s="1871"/>
      <c r="AGM31" s="1888"/>
      <c r="AGN31" s="1871"/>
      <c r="AGO31" s="1888"/>
      <c r="AGP31" s="1871"/>
      <c r="AGQ31" s="1888"/>
      <c r="AGR31" s="1871"/>
      <c r="AGS31" s="1888"/>
      <c r="AGT31" s="1871"/>
      <c r="AGU31" s="1888"/>
      <c r="AGV31" s="1871"/>
      <c r="AGW31" s="1888"/>
      <c r="AGX31" s="1871"/>
      <c r="AGY31" s="1888"/>
      <c r="AGZ31" s="1871"/>
      <c r="AHA31" s="1888"/>
      <c r="AHB31" s="1871"/>
      <c r="AHC31" s="1888"/>
      <c r="AHD31" s="1871"/>
      <c r="AHE31" s="1888"/>
      <c r="AHF31" s="1871"/>
      <c r="AHG31" s="1888"/>
      <c r="AHH31" s="1871"/>
      <c r="AHI31" s="1888"/>
      <c r="AHJ31" s="1871"/>
      <c r="AHK31" s="1888"/>
      <c r="AHL31" s="1871"/>
      <c r="AHM31" s="1888"/>
      <c r="AHN31" s="1871"/>
      <c r="AHO31" s="1888"/>
      <c r="AHP31" s="1871"/>
      <c r="AHQ31" s="1888"/>
      <c r="AHR31" s="1871"/>
      <c r="AHS31" s="1888"/>
      <c r="AHT31" s="1871"/>
      <c r="AHU31" s="1888"/>
      <c r="AHV31" s="1871"/>
      <c r="AHW31" s="1888"/>
      <c r="AHX31" s="1871"/>
      <c r="AHY31" s="1888"/>
      <c r="AHZ31" s="1871"/>
      <c r="AIA31" s="1888"/>
      <c r="AIB31" s="1871"/>
      <c r="AIC31" s="1888"/>
      <c r="AID31" s="1871"/>
      <c r="AIE31" s="1888"/>
      <c r="AIF31" s="1871"/>
      <c r="AIG31" s="1888"/>
      <c r="AIH31" s="1871"/>
      <c r="AII31" s="1888"/>
      <c r="AIJ31" s="1871"/>
      <c r="AIK31" s="1888"/>
      <c r="AIL31" s="1871"/>
      <c r="AIM31" s="1888"/>
      <c r="AIN31" s="1871"/>
      <c r="AIO31" s="1888"/>
      <c r="AIP31" s="1871"/>
      <c r="AIQ31" s="1888"/>
      <c r="AIR31" s="1871"/>
      <c r="AIS31" s="1888"/>
      <c r="AIT31" s="1871"/>
      <c r="AIU31" s="1888"/>
      <c r="AIV31" s="1871"/>
      <c r="AIW31" s="1888"/>
      <c r="AIX31" s="1871"/>
      <c r="AIY31" s="1888"/>
      <c r="AIZ31" s="1871"/>
      <c r="AJA31" s="1888"/>
      <c r="AJB31" s="1871"/>
      <c r="AJC31" s="1888"/>
      <c r="AJD31" s="1871"/>
      <c r="AJE31" s="1888"/>
      <c r="AJF31" s="1871"/>
      <c r="AJG31" s="1888"/>
      <c r="AJH31" s="1871"/>
      <c r="AJI31" s="1888"/>
      <c r="AJJ31" s="1871"/>
      <c r="AJK31" s="1888"/>
      <c r="AJL31" s="1871"/>
      <c r="AJM31" s="1888"/>
      <c r="AJN31" s="1871"/>
      <c r="AJO31" s="1888"/>
      <c r="AJP31" s="1871"/>
      <c r="AJQ31" s="1888"/>
      <c r="AJR31" s="1871"/>
      <c r="AJS31" s="1888"/>
      <c r="AJT31" s="1871"/>
      <c r="AJU31" s="1888"/>
      <c r="AJV31" s="1871"/>
      <c r="AJW31" s="1888"/>
      <c r="AJX31" s="1871"/>
      <c r="AJY31" s="1888"/>
      <c r="AJZ31" s="1871"/>
      <c r="AKA31" s="1888"/>
      <c r="AKB31" s="1871"/>
      <c r="AKC31" s="1888"/>
      <c r="AKD31" s="1871"/>
      <c r="AKE31" s="1888"/>
      <c r="AKF31" s="1871"/>
      <c r="AKG31" s="1888"/>
      <c r="AKH31" s="1871"/>
      <c r="AKI31" s="1888"/>
      <c r="AKJ31" s="1871"/>
      <c r="AKK31" s="1888"/>
      <c r="AKL31" s="1871"/>
      <c r="AKM31" s="1888"/>
      <c r="AKN31" s="1871"/>
      <c r="AKO31" s="1888"/>
      <c r="AKP31" s="1871"/>
      <c r="AKQ31" s="1888"/>
      <c r="AKR31" s="1871"/>
      <c r="AKS31" s="1888"/>
      <c r="AKT31" s="1871"/>
      <c r="AKU31" s="1888"/>
      <c r="AKV31" s="1871"/>
      <c r="AKW31" s="1888"/>
      <c r="AKX31" s="1871"/>
      <c r="AKY31" s="1888"/>
      <c r="AKZ31" s="1871"/>
      <c r="ALA31" s="1888"/>
      <c r="ALB31" s="1871"/>
      <c r="ALC31" s="1888"/>
      <c r="ALD31" s="1871"/>
      <c r="ALE31" s="1888"/>
      <c r="ALF31" s="1871"/>
      <c r="ALG31" s="1888"/>
      <c r="ALH31" s="1871"/>
      <c r="ALI31" s="1888"/>
      <c r="ALJ31" s="1871"/>
      <c r="ALK31" s="1888"/>
      <c r="ALL31" s="1871"/>
      <c r="ALM31" s="1888"/>
      <c r="ALN31" s="1871"/>
      <c r="ALO31" s="1888"/>
      <c r="ALP31" s="1871"/>
      <c r="ALQ31" s="1888"/>
      <c r="ALR31" s="1871"/>
      <c r="ALS31" s="1888"/>
      <c r="ALT31" s="1871"/>
      <c r="ALU31" s="1888"/>
      <c r="ALV31" s="1871"/>
      <c r="ALW31" s="1888"/>
      <c r="ALX31" s="1871"/>
      <c r="ALY31" s="1888"/>
      <c r="ALZ31" s="1871"/>
      <c r="AMA31" s="1888"/>
      <c r="AMB31" s="1871"/>
      <c r="AMC31" s="1888"/>
      <c r="AMD31" s="1871"/>
      <c r="AME31" s="1888"/>
      <c r="AMF31" s="1871"/>
      <c r="AMG31" s="1888"/>
      <c r="AMH31" s="1871"/>
      <c r="AMI31" s="1888"/>
      <c r="AMJ31" s="1871"/>
      <c r="AMK31" s="1888"/>
      <c r="AML31" s="1871"/>
      <c r="AMM31" s="1888"/>
      <c r="AMN31" s="1871"/>
      <c r="AMO31" s="1888"/>
      <c r="AMP31" s="1871"/>
      <c r="AMQ31" s="1888"/>
      <c r="AMR31" s="1871"/>
      <c r="AMS31" s="1888"/>
      <c r="AMT31" s="1871"/>
      <c r="AMU31" s="1888"/>
      <c r="AMV31" s="1871"/>
      <c r="AMW31" s="1888"/>
      <c r="AMX31" s="1871"/>
      <c r="AMY31" s="1888"/>
      <c r="AMZ31" s="1871"/>
      <c r="ANA31" s="1888"/>
      <c r="ANB31" s="1871"/>
      <c r="ANC31" s="1888"/>
      <c r="AND31" s="1871"/>
      <c r="ANE31" s="1888"/>
      <c r="ANF31" s="1871"/>
      <c r="ANG31" s="1888"/>
      <c r="ANH31" s="1871"/>
      <c r="ANI31" s="1888"/>
      <c r="ANJ31" s="1871"/>
      <c r="ANK31" s="1888"/>
      <c r="ANL31" s="1871"/>
      <c r="ANM31" s="1888"/>
      <c r="ANN31" s="1871"/>
      <c r="ANO31" s="1888"/>
      <c r="ANP31" s="1871"/>
      <c r="ANQ31" s="1888"/>
      <c r="ANR31" s="1871"/>
      <c r="ANS31" s="1888"/>
      <c r="ANT31" s="1871"/>
      <c r="ANU31" s="1888"/>
      <c r="ANV31" s="1871"/>
      <c r="ANW31" s="1888"/>
      <c r="ANX31" s="1871"/>
      <c r="ANY31" s="1888"/>
      <c r="ANZ31" s="1871"/>
      <c r="AOA31" s="1888"/>
      <c r="AOB31" s="1871"/>
      <c r="AOC31" s="1888"/>
      <c r="AOD31" s="1871"/>
      <c r="AOE31" s="1888"/>
      <c r="AOF31" s="1871"/>
      <c r="AOG31" s="1888"/>
      <c r="AOH31" s="1871"/>
      <c r="AOI31" s="1888"/>
      <c r="AOJ31" s="1871"/>
      <c r="AOK31" s="1888"/>
      <c r="AOL31" s="1871"/>
      <c r="AOM31" s="1888"/>
      <c r="AON31" s="1871"/>
      <c r="AOO31" s="1888"/>
      <c r="AOP31" s="1871"/>
      <c r="AOQ31" s="1888"/>
      <c r="AOR31" s="1871"/>
      <c r="AOS31" s="1888"/>
      <c r="AOT31" s="1871"/>
      <c r="AOU31" s="1888"/>
      <c r="AOV31" s="1871"/>
      <c r="AOW31" s="1888"/>
      <c r="AOX31" s="1871"/>
      <c r="AOY31" s="1888"/>
      <c r="AOZ31" s="1871"/>
      <c r="APA31" s="1888"/>
      <c r="APB31" s="1871"/>
      <c r="APC31" s="1888"/>
      <c r="APD31" s="1871"/>
      <c r="APE31" s="1888"/>
      <c r="APF31" s="1871"/>
      <c r="APG31" s="1888"/>
      <c r="APH31" s="1871"/>
      <c r="API31" s="1888"/>
      <c r="APJ31" s="1871"/>
      <c r="APK31" s="1888"/>
      <c r="APL31" s="1871"/>
      <c r="APM31" s="1888"/>
      <c r="APN31" s="1871"/>
      <c r="APO31" s="1888"/>
      <c r="APP31" s="1871"/>
      <c r="APQ31" s="1888"/>
      <c r="APR31" s="1871"/>
      <c r="APS31" s="1888"/>
      <c r="APT31" s="1871"/>
      <c r="APU31" s="1888"/>
      <c r="APV31" s="1871"/>
      <c r="APW31" s="1888"/>
      <c r="APX31" s="1871"/>
      <c r="APY31" s="1888"/>
      <c r="APZ31" s="1871"/>
      <c r="AQA31" s="1888"/>
      <c r="AQB31" s="1871"/>
      <c r="AQC31" s="1888"/>
      <c r="AQD31" s="1871"/>
      <c r="AQE31" s="1888"/>
      <c r="AQF31" s="1871"/>
      <c r="AQG31" s="1888"/>
      <c r="AQH31" s="1871"/>
      <c r="AQI31" s="1888"/>
      <c r="AQJ31" s="1871"/>
      <c r="AQK31" s="1888"/>
      <c r="AQL31" s="1871"/>
      <c r="AQM31" s="1888"/>
      <c r="AQN31" s="1871"/>
      <c r="AQO31" s="1888"/>
      <c r="AQP31" s="1871"/>
      <c r="AQQ31" s="1888"/>
      <c r="AQR31" s="1871"/>
      <c r="AQS31" s="1888"/>
      <c r="AQT31" s="1871"/>
      <c r="AQU31" s="1888"/>
      <c r="AQV31" s="1871"/>
      <c r="AQW31" s="1888"/>
      <c r="AQX31" s="1871"/>
      <c r="AQY31" s="1888"/>
      <c r="AQZ31" s="1871"/>
      <c r="ARA31" s="1888"/>
      <c r="ARB31" s="1871"/>
      <c r="ARC31" s="1888"/>
      <c r="ARD31" s="1871"/>
      <c r="ARE31" s="1888"/>
      <c r="ARF31" s="1871"/>
      <c r="ARG31" s="1888"/>
      <c r="ARH31" s="1871"/>
      <c r="ARI31" s="1888"/>
      <c r="ARJ31" s="1871"/>
      <c r="ARK31" s="1888"/>
      <c r="ARL31" s="1871"/>
      <c r="ARM31" s="1888"/>
      <c r="ARN31" s="1871"/>
      <c r="ARO31" s="1888"/>
      <c r="ARP31" s="1871"/>
      <c r="ARQ31" s="1888"/>
      <c r="ARR31" s="1871"/>
      <c r="ARS31" s="1888"/>
      <c r="ART31" s="1871"/>
      <c r="ARU31" s="1888"/>
      <c r="ARV31" s="1871"/>
      <c r="ARW31" s="1888"/>
      <c r="ARX31" s="1871"/>
      <c r="ARY31" s="1888"/>
      <c r="ARZ31" s="1871"/>
      <c r="ASA31" s="1888"/>
      <c r="ASB31" s="1871"/>
      <c r="ASC31" s="1888"/>
      <c r="ASD31" s="1871"/>
      <c r="ASE31" s="1888"/>
      <c r="ASF31" s="1871"/>
      <c r="ASG31" s="1888"/>
      <c r="ASH31" s="1871"/>
      <c r="ASI31" s="1888"/>
      <c r="ASJ31" s="1871"/>
      <c r="ASK31" s="1888"/>
      <c r="ASL31" s="1871"/>
      <c r="ASM31" s="1888"/>
      <c r="ASN31" s="1871"/>
      <c r="ASO31" s="1888"/>
      <c r="ASP31" s="1871"/>
      <c r="ASQ31" s="1888"/>
      <c r="ASR31" s="1871"/>
      <c r="ASS31" s="1888"/>
      <c r="AST31" s="1871"/>
      <c r="ASU31" s="1888"/>
      <c r="ASV31" s="1871"/>
      <c r="ASW31" s="1888"/>
      <c r="ASX31" s="1871"/>
      <c r="ASY31" s="1888"/>
      <c r="ASZ31" s="1871"/>
      <c r="ATA31" s="1888"/>
      <c r="ATB31" s="1871"/>
      <c r="ATC31" s="1888"/>
      <c r="ATD31" s="1871"/>
      <c r="ATE31" s="1888"/>
      <c r="ATF31" s="1871"/>
      <c r="ATG31" s="1888"/>
      <c r="ATH31" s="1871"/>
      <c r="ATI31" s="1888"/>
      <c r="ATJ31" s="1871"/>
      <c r="ATK31" s="1888"/>
      <c r="ATL31" s="1871"/>
      <c r="ATM31" s="1888"/>
      <c r="ATN31" s="1871"/>
      <c r="ATO31" s="1888"/>
      <c r="ATP31" s="1871"/>
      <c r="ATQ31" s="1888"/>
      <c r="ATR31" s="1871"/>
      <c r="ATS31" s="1888"/>
      <c r="ATT31" s="1871"/>
      <c r="ATU31" s="1888"/>
      <c r="ATV31" s="1871"/>
      <c r="ATW31" s="1888"/>
      <c r="ATX31" s="1871"/>
      <c r="ATY31" s="1888"/>
      <c r="ATZ31" s="1871"/>
      <c r="AUA31" s="1888"/>
      <c r="AUB31" s="1871"/>
      <c r="AUC31" s="1888"/>
      <c r="AUD31" s="1871"/>
      <c r="AUE31" s="1888"/>
      <c r="AUF31" s="1871"/>
      <c r="AUG31" s="1888"/>
      <c r="AUH31" s="1871"/>
      <c r="AUI31" s="1888"/>
      <c r="AUJ31" s="1871"/>
      <c r="AUK31" s="1888"/>
      <c r="AUL31" s="1871"/>
      <c r="AUM31" s="1888"/>
      <c r="AUN31" s="1871"/>
      <c r="AUO31" s="1888"/>
      <c r="AUP31" s="1871"/>
      <c r="AUQ31" s="1888"/>
      <c r="AUR31" s="1871"/>
      <c r="AUS31" s="1888"/>
      <c r="AUT31" s="1871"/>
      <c r="AUU31" s="1888"/>
      <c r="AUV31" s="1871"/>
      <c r="AUW31" s="1888"/>
      <c r="AUX31" s="1871"/>
      <c r="AUY31" s="1888"/>
      <c r="AUZ31" s="1871"/>
      <c r="AVA31" s="1888"/>
      <c r="AVB31" s="1871"/>
      <c r="AVC31" s="1888"/>
      <c r="AVD31" s="1871"/>
      <c r="AVE31" s="1888"/>
      <c r="AVF31" s="1871"/>
      <c r="AVG31" s="1888"/>
      <c r="AVH31" s="1871"/>
      <c r="AVI31" s="1888"/>
      <c r="AVJ31" s="1871"/>
      <c r="AVK31" s="1888"/>
      <c r="AVL31" s="1871"/>
      <c r="AVM31" s="1888"/>
      <c r="AVN31" s="1871"/>
      <c r="AVO31" s="1888"/>
      <c r="AVP31" s="1871"/>
      <c r="AVQ31" s="1888"/>
      <c r="AVR31" s="1871"/>
      <c r="AVS31" s="1888"/>
      <c r="AVT31" s="1871"/>
      <c r="AVU31" s="1888"/>
      <c r="AVV31" s="1871"/>
      <c r="AVW31" s="1888"/>
      <c r="AVX31" s="1871"/>
      <c r="AVY31" s="1888"/>
      <c r="AVZ31" s="1871"/>
      <c r="AWA31" s="1888"/>
      <c r="AWB31" s="1871"/>
      <c r="AWC31" s="1888"/>
      <c r="AWD31" s="1871"/>
      <c r="AWE31" s="1888"/>
      <c r="AWF31" s="1871"/>
      <c r="AWG31" s="1888"/>
      <c r="AWH31" s="1871"/>
      <c r="AWI31" s="1888"/>
      <c r="AWJ31" s="1871"/>
      <c r="AWK31" s="1888"/>
      <c r="AWL31" s="1871"/>
      <c r="AWM31" s="1888"/>
      <c r="AWN31" s="1871"/>
      <c r="AWO31" s="1888"/>
      <c r="AWP31" s="1871"/>
      <c r="AWQ31" s="1888"/>
      <c r="AWR31" s="1871"/>
      <c r="AWS31" s="1888"/>
      <c r="AWT31" s="1871"/>
      <c r="AWU31" s="1888"/>
      <c r="AWV31" s="1871"/>
      <c r="AWW31" s="1888"/>
      <c r="AWX31" s="1871"/>
      <c r="AWY31" s="1888"/>
      <c r="AWZ31" s="1871"/>
      <c r="AXA31" s="1888"/>
      <c r="AXB31" s="1871"/>
      <c r="AXC31" s="1888"/>
      <c r="AXD31" s="1871"/>
      <c r="AXE31" s="1888"/>
      <c r="AXF31" s="1871"/>
      <c r="AXG31" s="1888"/>
      <c r="AXH31" s="1871"/>
      <c r="AXI31" s="1888"/>
      <c r="AXJ31" s="1871"/>
      <c r="AXK31" s="1888"/>
      <c r="AXL31" s="1871"/>
      <c r="AXM31" s="1888"/>
      <c r="AXN31" s="1871"/>
      <c r="AXO31" s="1888"/>
      <c r="AXP31" s="1871"/>
      <c r="AXQ31" s="1888"/>
      <c r="AXR31" s="1871"/>
      <c r="AXS31" s="1888"/>
      <c r="AXT31" s="1871"/>
      <c r="AXU31" s="1888"/>
      <c r="AXV31" s="1871"/>
      <c r="AXW31" s="1888"/>
      <c r="AXX31" s="1871"/>
      <c r="AXY31" s="1888"/>
      <c r="AXZ31" s="1871"/>
      <c r="AYA31" s="1888"/>
      <c r="AYB31" s="1871"/>
      <c r="AYC31" s="1888"/>
      <c r="AYD31" s="1871"/>
      <c r="AYE31" s="1888"/>
      <c r="AYF31" s="1871"/>
      <c r="AYG31" s="1888"/>
      <c r="AYH31" s="1871"/>
      <c r="AYI31" s="1888"/>
      <c r="AYJ31" s="1871"/>
      <c r="AYK31" s="1888"/>
      <c r="AYL31" s="1871"/>
      <c r="AYM31" s="1888"/>
      <c r="AYN31" s="1871"/>
      <c r="AYO31" s="1888"/>
      <c r="AYP31" s="1871"/>
      <c r="AYQ31" s="1888"/>
      <c r="AYR31" s="1871"/>
      <c r="AYS31" s="1888"/>
      <c r="AYT31" s="1871"/>
      <c r="AYU31" s="1888"/>
      <c r="AYV31" s="1871"/>
      <c r="AYW31" s="1888"/>
      <c r="AYX31" s="1871"/>
      <c r="AYY31" s="1888"/>
      <c r="AYZ31" s="1871"/>
      <c r="AZA31" s="1888"/>
      <c r="AZB31" s="1871"/>
      <c r="AZC31" s="1888"/>
      <c r="AZD31" s="1871"/>
      <c r="AZE31" s="1888"/>
      <c r="AZF31" s="1871"/>
      <c r="AZG31" s="1888"/>
      <c r="AZH31" s="1871"/>
      <c r="AZI31" s="1888"/>
      <c r="AZJ31" s="1871"/>
      <c r="AZK31" s="1888"/>
      <c r="AZL31" s="1871"/>
      <c r="AZM31" s="1888"/>
      <c r="AZN31" s="1871"/>
      <c r="AZO31" s="1888"/>
      <c r="AZP31" s="1871"/>
      <c r="AZQ31" s="1888"/>
      <c r="AZR31" s="1871"/>
      <c r="AZS31" s="1888"/>
      <c r="AZT31" s="1871"/>
      <c r="AZU31" s="1888"/>
      <c r="AZV31" s="1871"/>
      <c r="AZW31" s="1888"/>
      <c r="AZX31" s="1871"/>
      <c r="AZY31" s="1888"/>
      <c r="AZZ31" s="1871"/>
      <c r="BAA31" s="1888"/>
      <c r="BAB31" s="1871"/>
      <c r="BAC31" s="1888"/>
      <c r="BAD31" s="1871"/>
      <c r="BAE31" s="1888"/>
      <c r="BAF31" s="1871"/>
      <c r="BAG31" s="1888"/>
      <c r="BAH31" s="1871"/>
      <c r="BAI31" s="1888"/>
      <c r="BAJ31" s="1871"/>
      <c r="BAK31" s="1888"/>
      <c r="BAL31" s="1871"/>
      <c r="BAM31" s="1888"/>
      <c r="BAN31" s="1871"/>
      <c r="BAO31" s="1888"/>
      <c r="BAP31" s="1871"/>
      <c r="BAQ31" s="1888"/>
      <c r="BAR31" s="1871"/>
      <c r="BAS31" s="1888"/>
      <c r="BAT31" s="1871"/>
      <c r="BAU31" s="1888"/>
      <c r="BAV31" s="1871"/>
      <c r="BAW31" s="1888"/>
      <c r="BAX31" s="1871"/>
      <c r="BAY31" s="1888"/>
      <c r="BAZ31" s="1871"/>
      <c r="BBA31" s="1888"/>
      <c r="BBB31" s="1871"/>
      <c r="BBC31" s="1888"/>
      <c r="BBD31" s="1871"/>
      <c r="BBE31" s="1888"/>
      <c r="BBF31" s="1871"/>
      <c r="BBG31" s="1888"/>
      <c r="BBH31" s="1871"/>
      <c r="BBI31" s="1888"/>
      <c r="BBJ31" s="1871"/>
      <c r="BBK31" s="1888"/>
      <c r="BBL31" s="1871"/>
      <c r="BBM31" s="1888"/>
      <c r="BBN31" s="1871"/>
      <c r="BBO31" s="1888"/>
      <c r="BBP31" s="1871"/>
      <c r="BBQ31" s="1888"/>
      <c r="BBR31" s="1871"/>
      <c r="BBS31" s="1888"/>
      <c r="BBT31" s="1871"/>
      <c r="BBU31" s="1888"/>
      <c r="BBV31" s="1871"/>
      <c r="BBW31" s="1888"/>
      <c r="BBX31" s="1871"/>
      <c r="BBY31" s="1888"/>
      <c r="BBZ31" s="1871"/>
      <c r="BCA31" s="1888"/>
      <c r="BCB31" s="1871"/>
      <c r="BCC31" s="1888"/>
      <c r="BCD31" s="1871"/>
      <c r="BCE31" s="1888"/>
      <c r="BCF31" s="1871"/>
      <c r="BCG31" s="1888"/>
      <c r="BCH31" s="1871"/>
      <c r="BCI31" s="1888"/>
      <c r="BCJ31" s="1871"/>
      <c r="BCK31" s="1888"/>
      <c r="BCL31" s="1871"/>
      <c r="BCM31" s="1888"/>
      <c r="BCN31" s="1871"/>
      <c r="BCO31" s="1888"/>
      <c r="BCP31" s="1871"/>
      <c r="BCQ31" s="1888"/>
      <c r="BCR31" s="1871"/>
      <c r="BCS31" s="1888"/>
      <c r="BCT31" s="1871"/>
      <c r="BCU31" s="1888"/>
      <c r="BCV31" s="1871"/>
      <c r="BCW31" s="1888"/>
      <c r="BCX31" s="1871"/>
      <c r="BCY31" s="1888"/>
      <c r="BCZ31" s="1871"/>
      <c r="BDA31" s="1888"/>
      <c r="BDB31" s="1871"/>
      <c r="BDC31" s="1888"/>
      <c r="BDD31" s="1871"/>
      <c r="BDE31" s="1888"/>
      <c r="BDF31" s="1871"/>
      <c r="BDG31" s="1888"/>
      <c r="BDH31" s="1871"/>
      <c r="BDI31" s="1888"/>
      <c r="BDJ31" s="1871"/>
      <c r="BDK31" s="1888"/>
      <c r="BDL31" s="1871"/>
      <c r="BDM31" s="1888"/>
      <c r="BDN31" s="1871"/>
      <c r="BDO31" s="1888"/>
      <c r="BDP31" s="1871"/>
      <c r="BDQ31" s="1888"/>
      <c r="BDR31" s="1871"/>
      <c r="BDS31" s="1888"/>
      <c r="BDT31" s="1871"/>
      <c r="BDU31" s="1888"/>
      <c r="BDV31" s="1871"/>
      <c r="BDW31" s="1888"/>
      <c r="BDX31" s="1871"/>
      <c r="BDY31" s="1888"/>
      <c r="BDZ31" s="1871"/>
      <c r="BEA31" s="1888"/>
      <c r="BEB31" s="1871"/>
      <c r="BEC31" s="1888"/>
      <c r="BED31" s="1871"/>
      <c r="BEE31" s="1888"/>
      <c r="BEF31" s="1871"/>
      <c r="BEG31" s="1888"/>
      <c r="BEH31" s="1871"/>
      <c r="BEI31" s="1888"/>
      <c r="BEJ31" s="1871"/>
      <c r="BEK31" s="1888"/>
      <c r="BEL31" s="1871"/>
      <c r="BEM31" s="1888"/>
      <c r="BEN31" s="1871"/>
      <c r="BEO31" s="1888"/>
      <c r="BEP31" s="1871"/>
      <c r="BEQ31" s="1888"/>
      <c r="BER31" s="1871"/>
      <c r="BES31" s="1888"/>
      <c r="BET31" s="1871"/>
      <c r="BEU31" s="1888"/>
      <c r="BEV31" s="1871"/>
      <c r="BEW31" s="1888"/>
      <c r="BEX31" s="1871"/>
      <c r="BEY31" s="1888"/>
      <c r="BEZ31" s="1871"/>
      <c r="BFA31" s="1888"/>
      <c r="BFB31" s="1871"/>
      <c r="BFC31" s="1888"/>
      <c r="BFD31" s="1871"/>
      <c r="BFE31" s="1888"/>
      <c r="BFF31" s="1871"/>
      <c r="BFG31" s="1888"/>
      <c r="BFH31" s="1871"/>
      <c r="BFI31" s="1888"/>
      <c r="BFJ31" s="1871"/>
      <c r="BFK31" s="1888"/>
      <c r="BFL31" s="1871"/>
      <c r="BFM31" s="1888"/>
      <c r="BFN31" s="1871"/>
      <c r="BFO31" s="1888"/>
      <c r="BFP31" s="1871"/>
      <c r="BFQ31" s="1888"/>
      <c r="BFR31" s="1871"/>
      <c r="BFS31" s="1888"/>
      <c r="BFT31" s="1871"/>
      <c r="BFU31" s="1888"/>
      <c r="BFV31" s="1871"/>
      <c r="BFW31" s="1888"/>
      <c r="BFX31" s="1871"/>
      <c r="BFY31" s="1888"/>
      <c r="BFZ31" s="1871"/>
      <c r="BGA31" s="1888"/>
      <c r="BGB31" s="1871"/>
      <c r="BGC31" s="1888"/>
      <c r="BGD31" s="1871"/>
      <c r="BGE31" s="1888"/>
      <c r="BGF31" s="1871"/>
      <c r="BGG31" s="1888"/>
      <c r="BGH31" s="1871"/>
      <c r="BGI31" s="1888"/>
      <c r="BGJ31" s="1871"/>
      <c r="BGK31" s="1888"/>
      <c r="BGL31" s="1871"/>
      <c r="BGM31" s="1888"/>
      <c r="BGN31" s="1871"/>
      <c r="BGO31" s="1888"/>
      <c r="BGP31" s="1871"/>
      <c r="BGQ31" s="1888"/>
      <c r="BGR31" s="1871"/>
      <c r="BGS31" s="1888"/>
      <c r="BGT31" s="1871"/>
      <c r="BGU31" s="1888"/>
      <c r="BGV31" s="1871"/>
      <c r="BGW31" s="1888"/>
      <c r="BGX31" s="1871"/>
      <c r="BGY31" s="1888"/>
      <c r="BGZ31" s="1871"/>
      <c r="BHA31" s="1888"/>
      <c r="BHB31" s="1871"/>
      <c r="BHC31" s="1888"/>
      <c r="BHD31" s="1871"/>
      <c r="BHE31" s="1888"/>
      <c r="BHF31" s="1871"/>
      <c r="BHG31" s="1888"/>
      <c r="BHH31" s="1871"/>
      <c r="BHI31" s="1888"/>
      <c r="BHJ31" s="1871"/>
      <c r="BHK31" s="1888"/>
      <c r="BHL31" s="1871"/>
      <c r="BHM31" s="1888"/>
      <c r="BHN31" s="1871"/>
      <c r="BHO31" s="1888"/>
      <c r="BHP31" s="1871"/>
      <c r="BHQ31" s="1888"/>
      <c r="BHR31" s="1871"/>
      <c r="BHS31" s="1888"/>
      <c r="BHT31" s="1871"/>
      <c r="BHU31" s="1888"/>
      <c r="BHV31" s="1871"/>
      <c r="BHW31" s="1888"/>
      <c r="BHX31" s="1871"/>
      <c r="BHY31" s="1888"/>
      <c r="BHZ31" s="1871"/>
      <c r="BIA31" s="1888"/>
      <c r="BIB31" s="1871"/>
      <c r="BIC31" s="1888"/>
      <c r="BID31" s="1871"/>
      <c r="BIE31" s="1888"/>
      <c r="BIF31" s="1871"/>
      <c r="BIG31" s="1888"/>
      <c r="BIH31" s="1871"/>
      <c r="BII31" s="1888"/>
      <c r="BIJ31" s="1871"/>
      <c r="BIK31" s="1888"/>
      <c r="BIL31" s="1871"/>
      <c r="BIM31" s="1888"/>
      <c r="BIN31" s="1871"/>
      <c r="BIO31" s="1888"/>
      <c r="BIP31" s="1871"/>
      <c r="BIQ31" s="1888"/>
      <c r="BIR31" s="1871"/>
      <c r="BIS31" s="1888"/>
      <c r="BIT31" s="1871"/>
      <c r="BIU31" s="1888"/>
      <c r="BIV31" s="1871"/>
      <c r="BIW31" s="1888"/>
      <c r="BIX31" s="1871"/>
      <c r="BIY31" s="1888"/>
      <c r="BIZ31" s="1871"/>
      <c r="BJA31" s="1888"/>
      <c r="BJB31" s="1871"/>
      <c r="BJC31" s="1888"/>
      <c r="BJD31" s="1871"/>
      <c r="BJE31" s="1888"/>
      <c r="BJF31" s="1871"/>
      <c r="BJG31" s="1888"/>
      <c r="BJH31" s="1871"/>
      <c r="BJI31" s="1888"/>
      <c r="BJJ31" s="1871"/>
      <c r="BJK31" s="1888"/>
      <c r="BJL31" s="1871"/>
      <c r="BJM31" s="1888"/>
      <c r="BJN31" s="1871"/>
      <c r="BJO31" s="1888"/>
      <c r="BJP31" s="1871"/>
      <c r="BJQ31" s="1888"/>
      <c r="BJR31" s="1871"/>
      <c r="BJS31" s="1888"/>
      <c r="BJT31" s="1871"/>
      <c r="BJU31" s="1888"/>
      <c r="BJV31" s="1871"/>
      <c r="BJW31" s="1888"/>
      <c r="BJX31" s="1871"/>
      <c r="BJY31" s="1888"/>
      <c r="BJZ31" s="1871"/>
      <c r="BKA31" s="1888"/>
      <c r="BKB31" s="1871"/>
      <c r="BKC31" s="1888"/>
      <c r="BKD31" s="1871"/>
      <c r="BKE31" s="1888"/>
      <c r="BKF31" s="1871"/>
      <c r="BKG31" s="1888"/>
      <c r="BKH31" s="1871"/>
      <c r="BKI31" s="1888"/>
      <c r="BKJ31" s="1871"/>
      <c r="BKK31" s="1888"/>
      <c r="BKL31" s="1871"/>
      <c r="BKM31" s="1888"/>
      <c r="BKN31" s="1871"/>
      <c r="BKO31" s="1888"/>
      <c r="BKP31" s="1871"/>
      <c r="BKQ31" s="1888"/>
      <c r="BKR31" s="1871"/>
      <c r="BKS31" s="1888"/>
      <c r="BKT31" s="1871"/>
      <c r="BKU31" s="1888"/>
      <c r="BKV31" s="1871"/>
      <c r="BKW31" s="1888"/>
      <c r="BKX31" s="1871"/>
      <c r="BKY31" s="1888"/>
      <c r="BKZ31" s="1871"/>
      <c r="BLA31" s="1888"/>
      <c r="BLB31" s="1871"/>
      <c r="BLC31" s="1888"/>
      <c r="BLD31" s="1871"/>
      <c r="BLE31" s="1888"/>
      <c r="BLF31" s="1871"/>
      <c r="BLG31" s="1888"/>
      <c r="BLH31" s="1871"/>
      <c r="BLI31" s="1888"/>
      <c r="BLJ31" s="1871"/>
      <c r="BLK31" s="1888"/>
      <c r="BLL31" s="1871"/>
      <c r="BLM31" s="1888"/>
      <c r="BLN31" s="1871"/>
      <c r="BLO31" s="1888"/>
      <c r="BLP31" s="1871"/>
      <c r="BLQ31" s="1888"/>
      <c r="BLR31" s="1871"/>
      <c r="BLS31" s="1888"/>
      <c r="BLT31" s="1871"/>
      <c r="BLU31" s="1888"/>
      <c r="BLV31" s="1871"/>
      <c r="BLW31" s="1888"/>
      <c r="BLX31" s="1871"/>
      <c r="BLY31" s="1888"/>
      <c r="BLZ31" s="1871"/>
      <c r="BMA31" s="1888"/>
      <c r="BMB31" s="1871"/>
      <c r="BMC31" s="1888"/>
      <c r="BMD31" s="1871"/>
      <c r="BME31" s="1888"/>
      <c r="BMF31" s="1871"/>
      <c r="BMG31" s="1888"/>
      <c r="BMH31" s="1871"/>
      <c r="BMI31" s="1888"/>
      <c r="BMJ31" s="1871"/>
      <c r="BMK31" s="1888"/>
      <c r="BML31" s="1871"/>
      <c r="BMM31" s="1888"/>
      <c r="BMN31" s="1871"/>
      <c r="BMO31" s="1888"/>
      <c r="BMP31" s="1871"/>
      <c r="BMQ31" s="1888"/>
      <c r="BMR31" s="1871"/>
      <c r="BMS31" s="1888"/>
      <c r="BMT31" s="1871"/>
      <c r="BMU31" s="1888"/>
      <c r="BMV31" s="1871"/>
      <c r="BMW31" s="1888"/>
      <c r="BMX31" s="1871"/>
      <c r="BMY31" s="1888"/>
      <c r="BMZ31" s="1871"/>
      <c r="BNA31" s="1888"/>
      <c r="BNB31" s="1871"/>
      <c r="BNC31" s="1888"/>
      <c r="BND31" s="1871"/>
      <c r="BNE31" s="1888"/>
      <c r="BNF31" s="1871"/>
      <c r="BNG31" s="1888"/>
      <c r="BNH31" s="1871"/>
      <c r="BNI31" s="1888"/>
      <c r="BNJ31" s="1871"/>
      <c r="BNK31" s="1888"/>
      <c r="BNL31" s="1871"/>
      <c r="BNM31" s="1888"/>
      <c r="BNN31" s="1871"/>
      <c r="BNO31" s="1888"/>
      <c r="BNP31" s="1871"/>
      <c r="BNQ31" s="1888"/>
      <c r="BNR31" s="1871"/>
      <c r="BNS31" s="1888"/>
      <c r="BNT31" s="1871"/>
      <c r="BNU31" s="1888"/>
      <c r="BNV31" s="1871"/>
      <c r="BNW31" s="1888"/>
      <c r="BNX31" s="1871"/>
      <c r="BNY31" s="1888"/>
      <c r="BNZ31" s="1871"/>
      <c r="BOA31" s="1888"/>
      <c r="BOB31" s="1871"/>
      <c r="BOC31" s="1888"/>
      <c r="BOD31" s="1871"/>
      <c r="BOE31" s="1888"/>
      <c r="BOF31" s="1871"/>
      <c r="BOG31" s="1888"/>
      <c r="BOH31" s="1871"/>
      <c r="BOI31" s="1888"/>
      <c r="BOJ31" s="1871"/>
      <c r="BOK31" s="1888"/>
      <c r="BOL31" s="1871"/>
      <c r="BOM31" s="1888"/>
      <c r="BON31" s="1871"/>
      <c r="BOO31" s="1888"/>
      <c r="BOP31" s="1871"/>
      <c r="BOQ31" s="1888"/>
      <c r="BOR31" s="1871"/>
      <c r="BOS31" s="1888"/>
      <c r="BOT31" s="1871"/>
      <c r="BOU31" s="1888"/>
      <c r="BOV31" s="1871"/>
      <c r="BOW31" s="1888"/>
      <c r="BOX31" s="1871"/>
      <c r="BOY31" s="1888"/>
      <c r="BOZ31" s="1871"/>
      <c r="BPA31" s="1888"/>
      <c r="BPB31" s="1871"/>
      <c r="BPC31" s="1888"/>
      <c r="BPD31" s="1871"/>
      <c r="BPE31" s="1888"/>
      <c r="BPF31" s="1871"/>
      <c r="BPG31" s="1888"/>
      <c r="BPH31" s="1871"/>
      <c r="BPI31" s="1888"/>
      <c r="BPJ31" s="1871"/>
      <c r="BPK31" s="1888"/>
      <c r="BPL31" s="1871"/>
      <c r="BPM31" s="1888"/>
      <c r="BPN31" s="1871"/>
      <c r="BPO31" s="1888"/>
      <c r="BPP31" s="1871"/>
      <c r="BPQ31" s="1888"/>
      <c r="BPR31" s="1871"/>
      <c r="BPS31" s="1888"/>
      <c r="BPT31" s="1871"/>
      <c r="BPU31" s="1888"/>
      <c r="BPV31" s="1871"/>
      <c r="BPW31" s="1888"/>
      <c r="BPX31" s="1871"/>
      <c r="BPY31" s="1888"/>
      <c r="BPZ31" s="1871"/>
      <c r="BQA31" s="1888"/>
      <c r="BQB31" s="1871"/>
      <c r="BQC31" s="1888"/>
      <c r="BQD31" s="1871"/>
      <c r="BQE31" s="1888"/>
      <c r="BQF31" s="1871"/>
      <c r="BQG31" s="1888"/>
      <c r="BQH31" s="1871"/>
      <c r="BQI31" s="1888"/>
      <c r="BQJ31" s="1871"/>
      <c r="BQK31" s="1888"/>
      <c r="BQL31" s="1871"/>
      <c r="BQM31" s="1888"/>
      <c r="BQN31" s="1871"/>
      <c r="BQO31" s="1888"/>
      <c r="BQP31" s="1871"/>
      <c r="BQQ31" s="1888"/>
      <c r="BQR31" s="1871"/>
      <c r="BQS31" s="1888"/>
      <c r="BQT31" s="1871"/>
      <c r="BQU31" s="1888"/>
      <c r="BQV31" s="1871"/>
      <c r="BQW31" s="1888"/>
      <c r="BQX31" s="1871"/>
      <c r="BQY31" s="1888"/>
      <c r="BQZ31" s="1871"/>
      <c r="BRA31" s="1888"/>
      <c r="BRB31" s="1871"/>
      <c r="BRC31" s="1888"/>
      <c r="BRD31" s="1871"/>
      <c r="BRE31" s="1888"/>
      <c r="BRF31" s="1871"/>
      <c r="BRG31" s="1888"/>
      <c r="BRH31" s="1871"/>
      <c r="BRI31" s="1888"/>
      <c r="BRJ31" s="1871"/>
      <c r="BRK31" s="1888"/>
      <c r="BRL31" s="1871"/>
      <c r="BRM31" s="1888"/>
      <c r="BRN31" s="1871"/>
      <c r="BRO31" s="1888"/>
      <c r="BRP31" s="1871"/>
      <c r="BRQ31" s="1888"/>
      <c r="BRR31" s="1871"/>
      <c r="BRS31" s="1888"/>
      <c r="BRT31" s="1871"/>
      <c r="BRU31" s="1888"/>
      <c r="BRV31" s="1871"/>
      <c r="BRW31" s="1888"/>
      <c r="BRX31" s="1871"/>
      <c r="BRY31" s="1888"/>
      <c r="BRZ31" s="1871"/>
      <c r="BSA31" s="1888"/>
      <c r="BSB31" s="1871"/>
      <c r="BSC31" s="1888"/>
      <c r="BSD31" s="1871"/>
      <c r="BSE31" s="1888"/>
      <c r="BSF31" s="1871"/>
      <c r="BSG31" s="1888"/>
      <c r="BSH31" s="1871"/>
      <c r="BSI31" s="1888"/>
      <c r="BSJ31" s="1871"/>
      <c r="BSK31" s="1888"/>
      <c r="BSL31" s="1871"/>
      <c r="BSM31" s="1888"/>
      <c r="BSN31" s="1871"/>
      <c r="BSO31" s="1888"/>
      <c r="BSP31" s="1871"/>
      <c r="BSQ31" s="1888"/>
      <c r="BSR31" s="1871"/>
      <c r="BSS31" s="1888"/>
      <c r="BST31" s="1871"/>
      <c r="BSU31" s="1888"/>
      <c r="BSV31" s="1871"/>
      <c r="BSW31" s="1888"/>
      <c r="BSX31" s="1871"/>
      <c r="BSY31" s="1888"/>
      <c r="BSZ31" s="1871"/>
      <c r="BTA31" s="1888"/>
      <c r="BTB31" s="1871"/>
      <c r="BTC31" s="1888"/>
      <c r="BTD31" s="1871"/>
      <c r="BTE31" s="1888"/>
      <c r="BTF31" s="1871"/>
      <c r="BTG31" s="1888"/>
      <c r="BTH31" s="1871"/>
      <c r="BTI31" s="1888"/>
      <c r="BTJ31" s="1871"/>
      <c r="BTK31" s="1888"/>
      <c r="BTL31" s="1871"/>
      <c r="BTM31" s="1888"/>
      <c r="BTN31" s="1871"/>
      <c r="BTO31" s="1888"/>
      <c r="BTP31" s="1871"/>
      <c r="BTQ31" s="1888"/>
      <c r="BTR31" s="1871"/>
      <c r="BTS31" s="1888"/>
      <c r="BTT31" s="1871"/>
      <c r="BTU31" s="1888"/>
      <c r="BTV31" s="1871"/>
      <c r="BTW31" s="1888"/>
      <c r="BTX31" s="1871"/>
      <c r="BTY31" s="1888"/>
      <c r="BTZ31" s="1871"/>
      <c r="BUA31" s="1888"/>
      <c r="BUB31" s="1871"/>
      <c r="BUC31" s="1888"/>
      <c r="BUD31" s="1871"/>
      <c r="BUE31" s="1888"/>
      <c r="BUF31" s="1871"/>
      <c r="BUG31" s="1888"/>
      <c r="BUH31" s="1871"/>
      <c r="BUI31" s="1888"/>
      <c r="BUJ31" s="1871"/>
      <c r="BUK31" s="1888"/>
      <c r="BUL31" s="1871"/>
      <c r="BUM31" s="1888"/>
      <c r="BUN31" s="1871"/>
      <c r="BUO31" s="1888"/>
      <c r="BUP31" s="1871"/>
      <c r="BUQ31" s="1888"/>
      <c r="BUR31" s="1871"/>
      <c r="BUS31" s="1888"/>
      <c r="BUT31" s="1871"/>
      <c r="BUU31" s="1888"/>
      <c r="BUV31" s="1871"/>
      <c r="BUW31" s="1888"/>
      <c r="BUX31" s="1871"/>
      <c r="BUY31" s="1888"/>
      <c r="BUZ31" s="1871"/>
      <c r="BVA31" s="1888"/>
      <c r="BVB31" s="1871"/>
      <c r="BVC31" s="1888"/>
      <c r="BVD31" s="1871"/>
      <c r="BVE31" s="1888"/>
      <c r="BVF31" s="1871"/>
      <c r="BVG31" s="1888"/>
      <c r="BVH31" s="1871"/>
      <c r="BVI31" s="1888"/>
      <c r="BVJ31" s="1871"/>
      <c r="BVK31" s="1888"/>
      <c r="BVL31" s="1871"/>
      <c r="BVM31" s="1888"/>
      <c r="BVN31" s="1871"/>
      <c r="BVO31" s="1888"/>
      <c r="BVP31" s="1871"/>
      <c r="BVQ31" s="1888"/>
      <c r="BVR31" s="1871"/>
      <c r="BVS31" s="1888"/>
      <c r="BVT31" s="1871"/>
      <c r="BVU31" s="1888"/>
      <c r="BVV31" s="1871"/>
      <c r="BVW31" s="1888"/>
      <c r="BVX31" s="1871"/>
      <c r="BVY31" s="1888"/>
      <c r="BVZ31" s="1871"/>
      <c r="BWA31" s="1888"/>
      <c r="BWB31" s="1871"/>
      <c r="BWC31" s="1888"/>
      <c r="BWD31" s="1871"/>
      <c r="BWE31" s="1888"/>
      <c r="BWF31" s="1871"/>
      <c r="BWG31" s="1888"/>
      <c r="BWH31" s="1871"/>
      <c r="BWI31" s="1888"/>
      <c r="BWJ31" s="1871"/>
      <c r="BWK31" s="1888"/>
      <c r="BWL31" s="1871"/>
      <c r="BWM31" s="1888"/>
      <c r="BWN31" s="1871"/>
      <c r="BWO31" s="1888"/>
      <c r="BWP31" s="1871"/>
      <c r="BWQ31" s="1888"/>
      <c r="BWR31" s="1871"/>
      <c r="BWS31" s="1888"/>
      <c r="BWT31" s="1871"/>
      <c r="BWU31" s="1888"/>
      <c r="BWV31" s="1871"/>
      <c r="BWW31" s="1888"/>
      <c r="BWX31" s="1871"/>
      <c r="BWY31" s="1888"/>
      <c r="BWZ31" s="1871"/>
      <c r="BXA31" s="1888"/>
      <c r="BXB31" s="1871"/>
      <c r="BXC31" s="1888"/>
      <c r="BXD31" s="1871"/>
      <c r="BXE31" s="1888"/>
      <c r="BXF31" s="1871"/>
      <c r="BXG31" s="1888"/>
      <c r="BXH31" s="1871"/>
      <c r="BXI31" s="1888"/>
      <c r="BXJ31" s="1871"/>
      <c r="BXK31" s="1888"/>
      <c r="BXL31" s="1871"/>
      <c r="BXM31" s="1888"/>
      <c r="BXN31" s="1871"/>
      <c r="BXO31" s="1888"/>
      <c r="BXP31" s="1871"/>
      <c r="BXQ31" s="1888"/>
      <c r="BXR31" s="1871"/>
      <c r="BXS31" s="1888"/>
      <c r="BXT31" s="1871"/>
      <c r="BXU31" s="1888"/>
      <c r="BXV31" s="1871"/>
      <c r="BXW31" s="1888"/>
      <c r="BXX31" s="1871"/>
      <c r="BXY31" s="1888"/>
      <c r="BXZ31" s="1871"/>
      <c r="BYA31" s="1888"/>
      <c r="BYB31" s="1871"/>
      <c r="BYC31" s="1888"/>
      <c r="BYD31" s="1871"/>
      <c r="BYE31" s="1888"/>
      <c r="BYF31" s="1871"/>
      <c r="BYG31" s="1888"/>
      <c r="BYH31" s="1871"/>
      <c r="BYI31" s="1888"/>
      <c r="BYJ31" s="1871"/>
      <c r="BYK31" s="1888"/>
      <c r="BYL31" s="1871"/>
      <c r="BYM31" s="1888"/>
      <c r="BYN31" s="1871"/>
      <c r="BYO31" s="1888"/>
      <c r="BYP31" s="1871"/>
      <c r="BYQ31" s="1888"/>
      <c r="BYR31" s="1871"/>
      <c r="BYS31" s="1888"/>
      <c r="BYT31" s="1871"/>
      <c r="BYU31" s="1888"/>
      <c r="BYV31" s="1871"/>
      <c r="BYW31" s="1888"/>
      <c r="BYX31" s="1871"/>
      <c r="BYY31" s="1888"/>
      <c r="BYZ31" s="1871"/>
      <c r="BZA31" s="1888"/>
      <c r="BZB31" s="1871"/>
      <c r="BZC31" s="1888"/>
      <c r="BZD31" s="1871"/>
      <c r="BZE31" s="1888"/>
      <c r="BZF31" s="1871"/>
      <c r="BZG31" s="1888"/>
      <c r="BZH31" s="1871"/>
      <c r="BZI31" s="1888"/>
      <c r="BZJ31" s="1871"/>
      <c r="BZK31" s="1888"/>
      <c r="BZL31" s="1871"/>
      <c r="BZM31" s="1888"/>
      <c r="BZN31" s="1871"/>
      <c r="BZO31" s="1888"/>
      <c r="BZP31" s="1871"/>
      <c r="BZQ31" s="1888"/>
      <c r="BZR31" s="1871"/>
      <c r="BZS31" s="1888"/>
      <c r="BZT31" s="1871"/>
      <c r="BZU31" s="1888"/>
      <c r="BZV31" s="1871"/>
      <c r="BZW31" s="1888"/>
      <c r="BZX31" s="1871"/>
      <c r="BZY31" s="1888"/>
      <c r="BZZ31" s="1871"/>
      <c r="CAA31" s="1888"/>
      <c r="CAB31" s="1871"/>
      <c r="CAC31" s="1888"/>
      <c r="CAD31" s="1871"/>
      <c r="CAE31" s="1888"/>
      <c r="CAF31" s="1871"/>
      <c r="CAG31" s="1888"/>
      <c r="CAH31" s="1871"/>
      <c r="CAI31" s="1888"/>
      <c r="CAJ31" s="1871"/>
      <c r="CAK31" s="1888"/>
      <c r="CAL31" s="1871"/>
      <c r="CAM31" s="1888"/>
      <c r="CAN31" s="1871"/>
      <c r="CAO31" s="1888"/>
      <c r="CAP31" s="1871"/>
      <c r="CAQ31" s="1888"/>
      <c r="CAR31" s="1871"/>
      <c r="CAS31" s="1888"/>
      <c r="CAT31" s="1871"/>
      <c r="CAU31" s="1888"/>
      <c r="CAV31" s="1871"/>
      <c r="CAW31" s="1888"/>
      <c r="CAX31" s="1871"/>
      <c r="CAY31" s="1888"/>
      <c r="CAZ31" s="1871"/>
      <c r="CBA31" s="1888"/>
      <c r="CBB31" s="1871"/>
      <c r="CBC31" s="1888"/>
      <c r="CBD31" s="1871"/>
      <c r="CBE31" s="1888"/>
      <c r="CBF31" s="1871"/>
      <c r="CBG31" s="1888"/>
      <c r="CBH31" s="1871"/>
      <c r="CBI31" s="1888"/>
      <c r="CBJ31" s="1871"/>
      <c r="CBK31" s="1888"/>
      <c r="CBL31" s="1871"/>
      <c r="CBM31" s="1888"/>
      <c r="CBN31" s="1871"/>
      <c r="CBO31" s="1888"/>
      <c r="CBP31" s="1871"/>
      <c r="CBQ31" s="1888"/>
      <c r="CBR31" s="1871"/>
      <c r="CBS31" s="1888"/>
      <c r="CBT31" s="1871"/>
      <c r="CBU31" s="1888"/>
      <c r="CBV31" s="1871"/>
      <c r="CBW31" s="1888"/>
      <c r="CBX31" s="1871"/>
      <c r="CBY31" s="1888"/>
      <c r="CBZ31" s="1871"/>
      <c r="CCA31" s="1888"/>
      <c r="CCB31" s="1871"/>
      <c r="CCC31" s="1888"/>
      <c r="CCD31" s="1871"/>
      <c r="CCE31" s="1888"/>
      <c r="CCF31" s="1871"/>
      <c r="CCG31" s="1888"/>
      <c r="CCH31" s="1871"/>
      <c r="CCI31" s="1888"/>
      <c r="CCJ31" s="1871"/>
      <c r="CCK31" s="1888"/>
      <c r="CCL31" s="1871"/>
      <c r="CCM31" s="1888"/>
      <c r="CCN31" s="1871"/>
      <c r="CCO31" s="1888"/>
      <c r="CCP31" s="1871"/>
      <c r="CCQ31" s="1888"/>
      <c r="CCR31" s="1871"/>
      <c r="CCS31" s="1888"/>
      <c r="CCT31" s="1871"/>
      <c r="CCU31" s="1888"/>
      <c r="CCV31" s="1871"/>
      <c r="CCW31" s="1888"/>
      <c r="CCX31" s="1871"/>
      <c r="CCY31" s="1888"/>
      <c r="CCZ31" s="1871"/>
      <c r="CDA31" s="1888"/>
      <c r="CDB31" s="1871"/>
      <c r="CDC31" s="1888"/>
      <c r="CDD31" s="1871"/>
      <c r="CDE31" s="1888"/>
      <c r="CDF31" s="1871"/>
      <c r="CDG31" s="1888"/>
      <c r="CDH31" s="1871"/>
      <c r="CDI31" s="1888"/>
      <c r="CDJ31" s="1871"/>
      <c r="CDK31" s="1888"/>
      <c r="CDL31" s="1871"/>
      <c r="CDM31" s="1888"/>
      <c r="CDN31" s="1871"/>
      <c r="CDO31" s="1888"/>
      <c r="CDP31" s="1871"/>
      <c r="CDQ31" s="1888"/>
      <c r="CDR31" s="1871"/>
      <c r="CDS31" s="1888"/>
      <c r="CDT31" s="1871"/>
      <c r="CDU31" s="1888"/>
      <c r="CDV31" s="1871"/>
      <c r="CDW31" s="1888"/>
      <c r="CDX31" s="1871"/>
      <c r="CDY31" s="1888"/>
      <c r="CDZ31" s="1871"/>
      <c r="CEA31" s="1888"/>
      <c r="CEB31" s="1871"/>
      <c r="CEC31" s="1888"/>
      <c r="CED31" s="1871"/>
      <c r="CEE31" s="1888"/>
      <c r="CEF31" s="1871"/>
      <c r="CEG31" s="1888"/>
      <c r="CEH31" s="1871"/>
      <c r="CEI31" s="1888"/>
      <c r="CEJ31" s="1871"/>
      <c r="CEK31" s="1888"/>
      <c r="CEL31" s="1871"/>
      <c r="CEM31" s="1888"/>
      <c r="CEN31" s="1871"/>
      <c r="CEO31" s="1888"/>
      <c r="CEP31" s="1871"/>
      <c r="CEQ31" s="1888"/>
      <c r="CER31" s="1871"/>
      <c r="CES31" s="1888"/>
      <c r="CET31" s="1871"/>
      <c r="CEU31" s="1888"/>
      <c r="CEV31" s="1871"/>
      <c r="CEW31" s="1888"/>
      <c r="CEX31" s="1871"/>
      <c r="CEY31" s="1888"/>
      <c r="CEZ31" s="1871"/>
      <c r="CFA31" s="1888"/>
      <c r="CFB31" s="1871"/>
      <c r="CFC31" s="1888"/>
      <c r="CFD31" s="1871"/>
      <c r="CFE31" s="1888"/>
      <c r="CFF31" s="1871"/>
      <c r="CFG31" s="1888"/>
      <c r="CFH31" s="1871"/>
      <c r="CFI31" s="1888"/>
      <c r="CFJ31" s="1871"/>
      <c r="CFK31" s="1888"/>
      <c r="CFL31" s="1871"/>
      <c r="CFM31" s="1888"/>
      <c r="CFN31" s="1871"/>
      <c r="CFO31" s="1888"/>
      <c r="CFP31" s="1871"/>
      <c r="CFQ31" s="1888"/>
      <c r="CFR31" s="1871"/>
      <c r="CFS31" s="1888"/>
      <c r="CFT31" s="1871"/>
      <c r="CFU31" s="1888"/>
      <c r="CFV31" s="1871"/>
      <c r="CFW31" s="1888"/>
      <c r="CFX31" s="1871"/>
      <c r="CFY31" s="1888"/>
      <c r="CFZ31" s="1871"/>
      <c r="CGA31" s="1888"/>
      <c r="CGB31" s="1871"/>
      <c r="CGC31" s="1888"/>
      <c r="CGD31" s="1871"/>
      <c r="CGE31" s="1888"/>
      <c r="CGF31" s="1871"/>
      <c r="CGG31" s="1888"/>
      <c r="CGH31" s="1871"/>
      <c r="CGI31" s="1888"/>
      <c r="CGJ31" s="1871"/>
      <c r="CGK31" s="1888"/>
      <c r="CGL31" s="1871"/>
      <c r="CGM31" s="1888"/>
      <c r="CGN31" s="1871"/>
      <c r="CGO31" s="1888"/>
      <c r="CGP31" s="1871"/>
      <c r="CGQ31" s="1888"/>
      <c r="CGR31" s="1871"/>
      <c r="CGS31" s="1888"/>
      <c r="CGT31" s="1871"/>
      <c r="CGU31" s="1888"/>
      <c r="CGV31" s="1871"/>
      <c r="CGW31" s="1888"/>
      <c r="CGX31" s="1871"/>
      <c r="CGY31" s="1888"/>
      <c r="CGZ31" s="1871"/>
      <c r="CHA31" s="1888"/>
      <c r="CHB31" s="1871"/>
      <c r="CHC31" s="1888"/>
      <c r="CHD31" s="1871"/>
      <c r="CHE31" s="1888"/>
      <c r="CHF31" s="1871"/>
      <c r="CHG31" s="1888"/>
      <c r="CHH31" s="1871"/>
      <c r="CHI31" s="1888"/>
      <c r="CHJ31" s="1871"/>
      <c r="CHK31" s="1888"/>
      <c r="CHL31" s="1871"/>
      <c r="CHM31" s="1888"/>
      <c r="CHN31" s="1871"/>
      <c r="CHO31" s="1888"/>
      <c r="CHP31" s="1871"/>
      <c r="CHQ31" s="1888"/>
      <c r="CHR31" s="1871"/>
      <c r="CHS31" s="1888"/>
      <c r="CHT31" s="1871"/>
      <c r="CHU31" s="1888"/>
      <c r="CHV31" s="1871"/>
      <c r="CHW31" s="1888"/>
      <c r="CHX31" s="1871"/>
      <c r="CHY31" s="1888"/>
      <c r="CHZ31" s="1871"/>
      <c r="CIA31" s="1888"/>
      <c r="CIB31" s="1871"/>
      <c r="CIC31" s="1888"/>
      <c r="CID31" s="1871"/>
      <c r="CIE31" s="1888"/>
      <c r="CIF31" s="1871"/>
      <c r="CIG31" s="1888"/>
      <c r="CIH31" s="1871"/>
      <c r="CII31" s="1888"/>
      <c r="CIJ31" s="1871"/>
      <c r="CIK31" s="1888"/>
      <c r="CIL31" s="1871"/>
      <c r="CIM31" s="1888"/>
      <c r="CIN31" s="1871"/>
      <c r="CIO31" s="1888"/>
      <c r="CIP31" s="1871"/>
      <c r="CIQ31" s="1888"/>
      <c r="CIR31" s="1871"/>
      <c r="CIS31" s="1888"/>
      <c r="CIT31" s="1871"/>
      <c r="CIU31" s="1888"/>
      <c r="CIV31" s="1871"/>
      <c r="CIW31" s="1888"/>
      <c r="CIX31" s="1871"/>
      <c r="CIY31" s="1888"/>
      <c r="CIZ31" s="1871"/>
      <c r="CJA31" s="1888"/>
      <c r="CJB31" s="1871"/>
      <c r="CJC31" s="1888"/>
      <c r="CJD31" s="1871"/>
      <c r="CJE31" s="1888"/>
      <c r="CJF31" s="1871"/>
      <c r="CJG31" s="1888"/>
      <c r="CJH31" s="1871"/>
      <c r="CJI31" s="1888"/>
      <c r="CJJ31" s="1871"/>
      <c r="CJK31" s="1888"/>
      <c r="CJL31" s="1871"/>
      <c r="CJM31" s="1888"/>
      <c r="CJN31" s="1871"/>
      <c r="CJO31" s="1888"/>
      <c r="CJP31" s="1871"/>
      <c r="CJQ31" s="1888"/>
      <c r="CJR31" s="1871"/>
      <c r="CJS31" s="1888"/>
      <c r="CJT31" s="1871"/>
      <c r="CJU31" s="1888"/>
      <c r="CJV31" s="1871"/>
      <c r="CJW31" s="1888"/>
      <c r="CJX31" s="1871"/>
      <c r="CJY31" s="1888"/>
      <c r="CJZ31" s="1871"/>
      <c r="CKA31" s="1888"/>
      <c r="CKB31" s="1871"/>
      <c r="CKC31" s="1888"/>
      <c r="CKD31" s="1871"/>
      <c r="CKE31" s="1888"/>
      <c r="CKF31" s="1871"/>
      <c r="CKG31" s="1888"/>
      <c r="CKH31" s="1871"/>
      <c r="CKI31" s="1888"/>
      <c r="CKJ31" s="1871"/>
      <c r="CKK31" s="1888"/>
      <c r="CKL31" s="1871"/>
      <c r="CKM31" s="1888"/>
      <c r="CKN31" s="1871"/>
      <c r="CKO31" s="1888"/>
      <c r="CKP31" s="1871"/>
      <c r="CKQ31" s="1888"/>
      <c r="CKR31" s="1871"/>
      <c r="CKS31" s="1888"/>
      <c r="CKT31" s="1871"/>
      <c r="CKU31" s="1888"/>
      <c r="CKV31" s="1871"/>
      <c r="CKW31" s="1888"/>
      <c r="CKX31" s="1871"/>
      <c r="CKY31" s="1888"/>
      <c r="CKZ31" s="1871"/>
      <c r="CLA31" s="1888"/>
      <c r="CLB31" s="1871"/>
      <c r="CLC31" s="1888"/>
      <c r="CLD31" s="1871"/>
      <c r="CLE31" s="1888"/>
      <c r="CLF31" s="1871"/>
      <c r="CLG31" s="1888"/>
      <c r="CLH31" s="1871"/>
      <c r="CLI31" s="1888"/>
      <c r="CLJ31" s="1871"/>
      <c r="CLK31" s="1888"/>
      <c r="CLL31" s="1871"/>
      <c r="CLM31" s="1888"/>
      <c r="CLN31" s="1871"/>
      <c r="CLO31" s="1888"/>
      <c r="CLP31" s="1871"/>
      <c r="CLQ31" s="1888"/>
      <c r="CLR31" s="1871"/>
      <c r="CLS31" s="1888"/>
      <c r="CLT31" s="1871"/>
      <c r="CLU31" s="1888"/>
      <c r="CLV31" s="1871"/>
      <c r="CLW31" s="1888"/>
      <c r="CLX31" s="1871"/>
      <c r="CLY31" s="1888"/>
      <c r="CLZ31" s="1871"/>
      <c r="CMA31" s="1888"/>
      <c r="CMB31" s="1871"/>
      <c r="CMC31" s="1888"/>
      <c r="CMD31" s="1871"/>
      <c r="CME31" s="1888"/>
      <c r="CMF31" s="1871"/>
      <c r="CMG31" s="1888"/>
      <c r="CMH31" s="1871"/>
      <c r="CMI31" s="1888"/>
      <c r="CMJ31" s="1871"/>
      <c r="CMK31" s="1888"/>
      <c r="CML31" s="1871"/>
      <c r="CMM31" s="1888"/>
      <c r="CMN31" s="1871"/>
      <c r="CMO31" s="1888"/>
      <c r="CMP31" s="1871"/>
      <c r="CMQ31" s="1888"/>
      <c r="CMR31" s="1871"/>
      <c r="CMS31" s="1888"/>
      <c r="CMT31" s="1871"/>
      <c r="CMU31" s="1888"/>
      <c r="CMV31" s="1871"/>
      <c r="CMW31" s="1888"/>
      <c r="CMX31" s="1871"/>
      <c r="CMY31" s="1888"/>
      <c r="CMZ31" s="1871"/>
      <c r="CNA31" s="1888"/>
      <c r="CNB31" s="1871"/>
      <c r="CNC31" s="1888"/>
      <c r="CND31" s="1871"/>
      <c r="CNE31" s="1888"/>
      <c r="CNF31" s="1871"/>
      <c r="CNG31" s="1888"/>
      <c r="CNH31" s="1871"/>
      <c r="CNI31" s="1888"/>
      <c r="CNJ31" s="1871"/>
      <c r="CNK31" s="1888"/>
      <c r="CNL31" s="1871"/>
      <c r="CNM31" s="1888"/>
      <c r="CNN31" s="1871"/>
      <c r="CNO31" s="1888"/>
      <c r="CNP31" s="1871"/>
      <c r="CNQ31" s="1888"/>
      <c r="CNR31" s="1871"/>
      <c r="CNS31" s="1888"/>
      <c r="CNT31" s="1871"/>
      <c r="CNU31" s="1888"/>
      <c r="CNV31" s="1871"/>
      <c r="CNW31" s="1888"/>
      <c r="CNX31" s="1871"/>
      <c r="CNY31" s="1888"/>
      <c r="CNZ31" s="1871"/>
      <c r="COA31" s="1888"/>
      <c r="COB31" s="1871"/>
      <c r="COC31" s="1888"/>
      <c r="COD31" s="1871"/>
      <c r="COE31" s="1888"/>
      <c r="COF31" s="1871"/>
      <c r="COG31" s="1888"/>
      <c r="COH31" s="1871"/>
      <c r="COI31" s="1888"/>
      <c r="COJ31" s="1871"/>
      <c r="COK31" s="1888"/>
      <c r="COL31" s="1871"/>
      <c r="COM31" s="1888"/>
      <c r="CON31" s="1871"/>
      <c r="COO31" s="1888"/>
      <c r="COP31" s="1871"/>
      <c r="COQ31" s="1888"/>
      <c r="COR31" s="1871"/>
      <c r="COS31" s="1888"/>
      <c r="COT31" s="1871"/>
      <c r="COU31" s="1888"/>
      <c r="COV31" s="1871"/>
      <c r="COW31" s="1888"/>
      <c r="COX31" s="1871"/>
      <c r="COY31" s="1888"/>
      <c r="COZ31" s="1871"/>
      <c r="CPA31" s="1888"/>
      <c r="CPB31" s="1871"/>
      <c r="CPC31" s="1888"/>
      <c r="CPD31" s="1871"/>
      <c r="CPE31" s="1888"/>
      <c r="CPF31" s="1871"/>
      <c r="CPG31" s="1888"/>
      <c r="CPH31" s="1871"/>
      <c r="CPI31" s="1888"/>
      <c r="CPJ31" s="1871"/>
      <c r="CPK31" s="1888"/>
      <c r="CPL31" s="1871"/>
      <c r="CPM31" s="1888"/>
      <c r="CPN31" s="1871"/>
      <c r="CPO31" s="1888"/>
      <c r="CPP31" s="1871"/>
      <c r="CPQ31" s="1888"/>
      <c r="CPR31" s="1871"/>
      <c r="CPS31" s="1888"/>
      <c r="CPT31" s="1871"/>
      <c r="CPU31" s="1888"/>
      <c r="CPV31" s="1871"/>
      <c r="CPW31" s="1888"/>
      <c r="CPX31" s="1871"/>
      <c r="CPY31" s="1888"/>
      <c r="CPZ31" s="1871"/>
      <c r="CQA31" s="1888"/>
      <c r="CQB31" s="1871"/>
      <c r="CQC31" s="1888"/>
      <c r="CQD31" s="1871"/>
      <c r="CQE31" s="1888"/>
      <c r="CQF31" s="1871"/>
      <c r="CQG31" s="1888"/>
      <c r="CQH31" s="1871"/>
      <c r="CQI31" s="1888"/>
      <c r="CQJ31" s="1871"/>
      <c r="CQK31" s="1888"/>
      <c r="CQL31" s="1871"/>
      <c r="CQM31" s="1888"/>
      <c r="CQN31" s="1871"/>
      <c r="CQO31" s="1888"/>
      <c r="CQP31" s="1871"/>
      <c r="CQQ31" s="1888"/>
      <c r="CQR31" s="1871"/>
      <c r="CQS31" s="1888"/>
      <c r="CQT31" s="1871"/>
      <c r="CQU31" s="1888"/>
      <c r="CQV31" s="1871"/>
      <c r="CQW31" s="1888"/>
      <c r="CQX31" s="1871"/>
      <c r="CQY31" s="1888"/>
      <c r="CQZ31" s="1871"/>
      <c r="CRA31" s="1888"/>
      <c r="CRB31" s="1871"/>
      <c r="CRC31" s="1888"/>
      <c r="CRD31" s="1871"/>
      <c r="CRE31" s="1888"/>
      <c r="CRF31" s="1871"/>
      <c r="CRG31" s="1888"/>
      <c r="CRH31" s="1871"/>
      <c r="CRI31" s="1888"/>
      <c r="CRJ31" s="1871"/>
      <c r="CRK31" s="1888"/>
      <c r="CRL31" s="1871"/>
      <c r="CRM31" s="1888"/>
      <c r="CRN31" s="1871"/>
      <c r="CRO31" s="1888"/>
      <c r="CRP31" s="1871"/>
      <c r="CRQ31" s="1888"/>
      <c r="CRR31" s="1871"/>
      <c r="CRS31" s="1888"/>
      <c r="CRT31" s="1871"/>
      <c r="CRU31" s="1888"/>
      <c r="CRV31" s="1871"/>
      <c r="CRW31" s="1888"/>
      <c r="CRX31" s="1871"/>
      <c r="CRY31" s="1888"/>
      <c r="CRZ31" s="1871"/>
      <c r="CSA31" s="1888"/>
      <c r="CSB31" s="1871"/>
      <c r="CSC31" s="1888"/>
      <c r="CSD31" s="1871"/>
      <c r="CSE31" s="1888"/>
      <c r="CSF31" s="1871"/>
      <c r="CSG31" s="1888"/>
      <c r="CSH31" s="1871"/>
      <c r="CSI31" s="1888"/>
      <c r="CSJ31" s="1871"/>
      <c r="CSK31" s="1888"/>
      <c r="CSL31" s="1871"/>
      <c r="CSM31" s="1888"/>
      <c r="CSN31" s="1871"/>
      <c r="CSO31" s="1888"/>
      <c r="CSP31" s="1871"/>
      <c r="CSQ31" s="1888"/>
      <c r="CSR31" s="1871"/>
      <c r="CSS31" s="1888"/>
      <c r="CST31" s="1871"/>
      <c r="CSU31" s="1888"/>
      <c r="CSV31" s="1871"/>
      <c r="CSW31" s="1888"/>
      <c r="CSX31" s="1871"/>
      <c r="CSY31" s="1888"/>
      <c r="CSZ31" s="1871"/>
      <c r="CTA31" s="1888"/>
      <c r="CTB31" s="1871"/>
      <c r="CTC31" s="1888"/>
      <c r="CTD31" s="1871"/>
      <c r="CTE31" s="1888"/>
      <c r="CTF31" s="1871"/>
      <c r="CTG31" s="1888"/>
      <c r="CTH31" s="1871"/>
      <c r="CTI31" s="1888"/>
      <c r="CTJ31" s="1871"/>
      <c r="CTK31" s="1888"/>
      <c r="CTL31" s="1871"/>
      <c r="CTM31" s="1888"/>
      <c r="CTN31" s="1871"/>
      <c r="CTO31" s="1888"/>
      <c r="CTP31" s="1871"/>
      <c r="CTQ31" s="1888"/>
      <c r="CTR31" s="1871"/>
      <c r="CTS31" s="1888"/>
      <c r="CTT31" s="1871"/>
      <c r="CTU31" s="1888"/>
      <c r="CTV31" s="1871"/>
      <c r="CTW31" s="1888"/>
      <c r="CTX31" s="1871"/>
      <c r="CTY31" s="1888"/>
      <c r="CTZ31" s="1871"/>
      <c r="CUA31" s="1888"/>
      <c r="CUB31" s="1871"/>
      <c r="CUC31" s="1888"/>
      <c r="CUD31" s="1871"/>
      <c r="CUE31" s="1888"/>
      <c r="CUF31" s="1871"/>
      <c r="CUG31" s="1888"/>
      <c r="CUH31" s="1871"/>
      <c r="CUI31" s="1888"/>
      <c r="CUJ31" s="1871"/>
      <c r="CUK31" s="1888"/>
      <c r="CUL31" s="1871"/>
      <c r="CUM31" s="1888"/>
      <c r="CUN31" s="1871"/>
      <c r="CUO31" s="1888"/>
      <c r="CUP31" s="1871"/>
      <c r="CUQ31" s="1888"/>
      <c r="CUR31" s="1871"/>
      <c r="CUS31" s="1888"/>
      <c r="CUT31" s="1871"/>
      <c r="CUU31" s="1888"/>
      <c r="CUV31" s="1871"/>
      <c r="CUW31" s="1888"/>
      <c r="CUX31" s="1871"/>
      <c r="CUY31" s="1888"/>
      <c r="CUZ31" s="1871"/>
      <c r="CVA31" s="1888"/>
      <c r="CVB31" s="1871"/>
      <c r="CVC31" s="1888"/>
      <c r="CVD31" s="1871"/>
      <c r="CVE31" s="1888"/>
      <c r="CVF31" s="1871"/>
      <c r="CVG31" s="1888"/>
      <c r="CVH31" s="1871"/>
      <c r="CVI31" s="1888"/>
      <c r="CVJ31" s="1871"/>
      <c r="CVK31" s="1888"/>
      <c r="CVL31" s="1871"/>
      <c r="CVM31" s="1888"/>
      <c r="CVN31" s="1871"/>
      <c r="CVO31" s="1888"/>
      <c r="CVP31" s="1871"/>
      <c r="CVQ31" s="1888"/>
      <c r="CVR31" s="1871"/>
      <c r="CVS31" s="1888"/>
      <c r="CVT31" s="1871"/>
      <c r="CVU31" s="1888"/>
      <c r="CVV31" s="1871"/>
      <c r="CVW31" s="1888"/>
      <c r="CVX31" s="1871"/>
      <c r="CVY31" s="1888"/>
      <c r="CVZ31" s="1871"/>
      <c r="CWA31" s="1888"/>
      <c r="CWB31" s="1871"/>
      <c r="CWC31" s="1888"/>
      <c r="CWD31" s="1871"/>
      <c r="CWE31" s="1888"/>
      <c r="CWF31" s="1871"/>
      <c r="CWG31" s="1888"/>
      <c r="CWH31" s="1871"/>
      <c r="CWI31" s="1888"/>
      <c r="CWJ31" s="1871"/>
      <c r="CWK31" s="1888"/>
      <c r="CWL31" s="1871"/>
      <c r="CWM31" s="1888"/>
      <c r="CWN31" s="1871"/>
      <c r="CWO31" s="1888"/>
      <c r="CWP31" s="1871"/>
      <c r="CWQ31" s="1888"/>
      <c r="CWR31" s="1871"/>
      <c r="CWS31" s="1888"/>
      <c r="CWT31" s="1871"/>
      <c r="CWU31" s="1888"/>
      <c r="CWV31" s="1871"/>
      <c r="CWW31" s="1888"/>
      <c r="CWX31" s="1871"/>
      <c r="CWY31" s="1888"/>
      <c r="CWZ31" s="1871"/>
      <c r="CXA31" s="1888"/>
      <c r="CXB31" s="1871"/>
      <c r="CXC31" s="1888"/>
      <c r="CXD31" s="1871"/>
      <c r="CXE31" s="1888"/>
      <c r="CXF31" s="1871"/>
      <c r="CXG31" s="1888"/>
      <c r="CXH31" s="1871"/>
      <c r="CXI31" s="1888"/>
      <c r="CXJ31" s="1871"/>
      <c r="CXK31" s="1888"/>
      <c r="CXL31" s="1871"/>
      <c r="CXM31" s="1888"/>
      <c r="CXN31" s="1871"/>
      <c r="CXO31" s="1888"/>
      <c r="CXP31" s="1871"/>
      <c r="CXQ31" s="1888"/>
      <c r="CXR31" s="1871"/>
      <c r="CXS31" s="1888"/>
      <c r="CXT31" s="1871"/>
      <c r="CXU31" s="1888"/>
      <c r="CXV31" s="1871"/>
      <c r="CXW31" s="1888"/>
      <c r="CXX31" s="1871"/>
      <c r="CXY31" s="1888"/>
      <c r="CXZ31" s="1871"/>
      <c r="CYA31" s="1888"/>
      <c r="CYB31" s="1871"/>
      <c r="CYC31" s="1888"/>
      <c r="CYD31" s="1871"/>
      <c r="CYE31" s="1888"/>
      <c r="CYF31" s="1871"/>
      <c r="CYG31" s="1888"/>
      <c r="CYH31" s="1871"/>
      <c r="CYI31" s="1888"/>
      <c r="CYJ31" s="1871"/>
      <c r="CYK31" s="1888"/>
      <c r="CYL31" s="1871"/>
      <c r="CYM31" s="1888"/>
      <c r="CYN31" s="1871"/>
      <c r="CYO31" s="1888"/>
      <c r="CYP31" s="1871"/>
      <c r="CYQ31" s="1888"/>
      <c r="CYR31" s="1871"/>
      <c r="CYS31" s="1888"/>
      <c r="CYT31" s="1871"/>
      <c r="CYU31" s="1888"/>
      <c r="CYV31" s="1871"/>
      <c r="CYW31" s="1888"/>
      <c r="CYX31" s="1871"/>
      <c r="CYY31" s="1888"/>
      <c r="CYZ31" s="1871"/>
      <c r="CZA31" s="1888"/>
      <c r="CZB31" s="1871"/>
      <c r="CZC31" s="1888"/>
      <c r="CZD31" s="1871"/>
      <c r="CZE31" s="1888"/>
      <c r="CZF31" s="1871"/>
      <c r="CZG31" s="1888"/>
      <c r="CZH31" s="1871"/>
      <c r="CZI31" s="1888"/>
      <c r="CZJ31" s="1871"/>
      <c r="CZK31" s="1888"/>
      <c r="CZL31" s="1871"/>
      <c r="CZM31" s="1888"/>
      <c r="CZN31" s="1871"/>
      <c r="CZO31" s="1888"/>
      <c r="CZP31" s="1871"/>
      <c r="CZQ31" s="1888"/>
      <c r="CZR31" s="1871"/>
      <c r="CZS31" s="1888"/>
      <c r="CZT31" s="1871"/>
      <c r="CZU31" s="1888"/>
      <c r="CZV31" s="1871"/>
      <c r="CZW31" s="1888"/>
      <c r="CZX31" s="1871"/>
      <c r="CZY31" s="1888"/>
      <c r="CZZ31" s="1871"/>
      <c r="DAA31" s="1888"/>
      <c r="DAB31" s="1871"/>
      <c r="DAC31" s="1888"/>
      <c r="DAD31" s="1871"/>
      <c r="DAE31" s="1888"/>
      <c r="DAF31" s="1871"/>
      <c r="DAG31" s="1888"/>
      <c r="DAH31" s="1871"/>
      <c r="DAI31" s="1888"/>
      <c r="DAJ31" s="1871"/>
      <c r="DAK31" s="1888"/>
      <c r="DAL31" s="1871"/>
      <c r="DAM31" s="1888"/>
      <c r="DAN31" s="1871"/>
      <c r="DAO31" s="1888"/>
      <c r="DAP31" s="1871"/>
      <c r="DAQ31" s="1888"/>
      <c r="DAR31" s="1871"/>
      <c r="DAS31" s="1888"/>
      <c r="DAT31" s="1871"/>
      <c r="DAU31" s="1888"/>
      <c r="DAV31" s="1871"/>
      <c r="DAW31" s="1888"/>
      <c r="DAX31" s="1871"/>
      <c r="DAY31" s="1888"/>
      <c r="DAZ31" s="1871"/>
      <c r="DBA31" s="1888"/>
      <c r="DBB31" s="1871"/>
      <c r="DBC31" s="1888"/>
      <c r="DBD31" s="1871"/>
      <c r="DBE31" s="1888"/>
      <c r="DBF31" s="1871"/>
      <c r="DBG31" s="1888"/>
      <c r="DBH31" s="1871"/>
      <c r="DBI31" s="1888"/>
      <c r="DBJ31" s="1871"/>
      <c r="DBK31" s="1888"/>
      <c r="DBL31" s="1871"/>
      <c r="DBM31" s="1888"/>
      <c r="DBN31" s="1871"/>
      <c r="DBO31" s="1888"/>
      <c r="DBP31" s="1871"/>
      <c r="DBQ31" s="1888"/>
      <c r="DBR31" s="1871"/>
      <c r="DBS31" s="1888"/>
      <c r="DBT31" s="1871"/>
      <c r="DBU31" s="1888"/>
      <c r="DBV31" s="1871"/>
      <c r="DBW31" s="1888"/>
      <c r="DBX31" s="1871"/>
      <c r="DBY31" s="1888"/>
      <c r="DBZ31" s="1871"/>
      <c r="DCA31" s="1888"/>
      <c r="DCB31" s="1871"/>
      <c r="DCC31" s="1888"/>
      <c r="DCD31" s="1871"/>
      <c r="DCE31" s="1888"/>
      <c r="DCF31" s="1871"/>
      <c r="DCG31" s="1888"/>
      <c r="DCH31" s="1871"/>
      <c r="DCI31" s="1888"/>
      <c r="DCJ31" s="1871"/>
      <c r="DCK31" s="1888"/>
      <c r="DCL31" s="1871"/>
      <c r="DCM31" s="1888"/>
      <c r="DCN31" s="1871"/>
      <c r="DCO31" s="1888"/>
      <c r="DCP31" s="1871"/>
      <c r="DCQ31" s="1888"/>
      <c r="DCR31" s="1871"/>
      <c r="DCS31" s="1888"/>
      <c r="DCT31" s="1871"/>
      <c r="DCU31" s="1888"/>
      <c r="DCV31" s="1871"/>
      <c r="DCW31" s="1888"/>
      <c r="DCX31" s="1871"/>
      <c r="DCY31" s="1888"/>
      <c r="DCZ31" s="1871"/>
      <c r="DDA31" s="1888"/>
      <c r="DDB31" s="1871"/>
      <c r="DDC31" s="1888"/>
      <c r="DDD31" s="1871"/>
      <c r="DDE31" s="1888"/>
      <c r="DDF31" s="1871"/>
      <c r="DDG31" s="1888"/>
      <c r="DDH31" s="1871"/>
      <c r="DDI31" s="1888"/>
      <c r="DDJ31" s="1871"/>
      <c r="DDK31" s="1888"/>
      <c r="DDL31" s="1871"/>
      <c r="DDM31" s="1888"/>
      <c r="DDN31" s="1871"/>
      <c r="DDO31" s="1888"/>
      <c r="DDP31" s="1871"/>
      <c r="DDQ31" s="1888"/>
      <c r="DDR31" s="1871"/>
      <c r="DDS31" s="1888"/>
      <c r="DDT31" s="1871"/>
      <c r="DDU31" s="1888"/>
      <c r="DDV31" s="1871"/>
      <c r="DDW31" s="1888"/>
      <c r="DDX31" s="1871"/>
      <c r="DDY31" s="1888"/>
      <c r="DDZ31" s="1871"/>
      <c r="DEA31" s="1888"/>
      <c r="DEB31" s="1871"/>
      <c r="DEC31" s="1888"/>
      <c r="DED31" s="1871"/>
      <c r="DEE31" s="1888"/>
      <c r="DEF31" s="1871"/>
      <c r="DEG31" s="1888"/>
      <c r="DEH31" s="1871"/>
      <c r="DEI31" s="1888"/>
      <c r="DEJ31" s="1871"/>
      <c r="DEK31" s="1888"/>
      <c r="DEL31" s="1871"/>
      <c r="DEM31" s="1888"/>
      <c r="DEN31" s="1871"/>
      <c r="DEO31" s="1888"/>
      <c r="DEP31" s="1871"/>
      <c r="DEQ31" s="1888"/>
      <c r="DER31" s="1871"/>
      <c r="DES31" s="1888"/>
      <c r="DET31" s="1871"/>
      <c r="DEU31" s="1888"/>
      <c r="DEV31" s="1871"/>
      <c r="DEW31" s="1888"/>
      <c r="DEX31" s="1871"/>
      <c r="DEY31" s="1888"/>
      <c r="DEZ31" s="1871"/>
      <c r="DFA31" s="1888"/>
      <c r="DFB31" s="1871"/>
      <c r="DFC31" s="1888"/>
      <c r="DFD31" s="1871"/>
      <c r="DFE31" s="1888"/>
      <c r="DFF31" s="1871"/>
      <c r="DFG31" s="1888"/>
      <c r="DFH31" s="1871"/>
      <c r="DFI31" s="1888"/>
      <c r="DFJ31" s="1871"/>
      <c r="DFK31" s="1888"/>
      <c r="DFL31" s="1871"/>
      <c r="DFM31" s="1888"/>
      <c r="DFN31" s="1871"/>
      <c r="DFO31" s="1888"/>
      <c r="DFP31" s="1871"/>
      <c r="DFQ31" s="1888"/>
      <c r="DFR31" s="1871"/>
      <c r="DFS31" s="1888"/>
      <c r="DFT31" s="1871"/>
      <c r="DFU31" s="1888"/>
      <c r="DFV31" s="1871"/>
      <c r="DFW31" s="1888"/>
      <c r="DFX31" s="1871"/>
      <c r="DFY31" s="1888"/>
      <c r="DFZ31" s="1871"/>
      <c r="DGA31" s="1888"/>
      <c r="DGB31" s="1871"/>
      <c r="DGC31" s="1888"/>
      <c r="DGD31" s="1871"/>
      <c r="DGE31" s="1888"/>
      <c r="DGF31" s="1871"/>
      <c r="DGG31" s="1888"/>
      <c r="DGH31" s="1871"/>
      <c r="DGI31" s="1888"/>
      <c r="DGJ31" s="1871"/>
      <c r="DGK31" s="1888"/>
      <c r="DGL31" s="1871"/>
      <c r="DGM31" s="1888"/>
      <c r="DGN31" s="1871"/>
      <c r="DGO31" s="1888"/>
      <c r="DGP31" s="1871"/>
      <c r="DGQ31" s="1888"/>
      <c r="DGR31" s="1871"/>
      <c r="DGS31" s="1888"/>
      <c r="DGT31" s="1871"/>
      <c r="DGU31" s="1888"/>
      <c r="DGV31" s="1871"/>
      <c r="DGW31" s="1888"/>
      <c r="DGX31" s="1871"/>
      <c r="DGY31" s="1888"/>
      <c r="DGZ31" s="1871"/>
      <c r="DHA31" s="1888"/>
      <c r="DHB31" s="1871"/>
      <c r="DHC31" s="1888"/>
      <c r="DHD31" s="1871"/>
      <c r="DHE31" s="1888"/>
      <c r="DHF31" s="1871"/>
      <c r="DHG31" s="1888"/>
      <c r="DHH31" s="1871"/>
      <c r="DHI31" s="1888"/>
      <c r="DHJ31" s="1871"/>
      <c r="DHK31" s="1888"/>
      <c r="DHL31" s="1871"/>
      <c r="DHM31" s="1888"/>
      <c r="DHN31" s="1871"/>
      <c r="DHO31" s="1888"/>
      <c r="DHP31" s="1871"/>
      <c r="DHQ31" s="1888"/>
      <c r="DHR31" s="1871"/>
      <c r="DHS31" s="1888"/>
      <c r="DHT31" s="1871"/>
      <c r="DHU31" s="1888"/>
      <c r="DHV31" s="1871"/>
      <c r="DHW31" s="1888"/>
      <c r="DHX31" s="1871"/>
      <c r="DHY31" s="1888"/>
      <c r="DHZ31" s="1871"/>
      <c r="DIA31" s="1888"/>
      <c r="DIB31" s="1871"/>
      <c r="DIC31" s="1888"/>
      <c r="DID31" s="1871"/>
      <c r="DIE31" s="1888"/>
      <c r="DIF31" s="1871"/>
      <c r="DIG31" s="1888"/>
      <c r="DIH31" s="1871"/>
      <c r="DII31" s="1888"/>
      <c r="DIJ31" s="1871"/>
      <c r="DIK31" s="1888"/>
      <c r="DIL31" s="1871"/>
      <c r="DIM31" s="1888"/>
      <c r="DIN31" s="1871"/>
      <c r="DIO31" s="1888"/>
      <c r="DIP31" s="1871"/>
      <c r="DIQ31" s="1888"/>
      <c r="DIR31" s="1871"/>
      <c r="DIS31" s="1888"/>
      <c r="DIT31" s="1871"/>
      <c r="DIU31" s="1888"/>
      <c r="DIV31" s="1871"/>
      <c r="DIW31" s="1888"/>
      <c r="DIX31" s="1871"/>
      <c r="DIY31" s="1888"/>
      <c r="DIZ31" s="1871"/>
      <c r="DJA31" s="1888"/>
      <c r="DJB31" s="1871"/>
      <c r="DJC31" s="1888"/>
      <c r="DJD31" s="1871"/>
      <c r="DJE31" s="1888"/>
      <c r="DJF31" s="1871"/>
      <c r="DJG31" s="1888"/>
      <c r="DJH31" s="1871"/>
      <c r="DJI31" s="1888"/>
      <c r="DJJ31" s="1871"/>
      <c r="DJK31" s="1888"/>
      <c r="DJL31" s="1871"/>
      <c r="DJM31" s="1888"/>
      <c r="DJN31" s="1871"/>
      <c r="DJO31" s="1888"/>
      <c r="DJP31" s="1871"/>
      <c r="DJQ31" s="1888"/>
      <c r="DJR31" s="1871"/>
      <c r="DJS31" s="1888"/>
      <c r="DJT31" s="1871"/>
      <c r="DJU31" s="1888"/>
      <c r="DJV31" s="1871"/>
      <c r="DJW31" s="1888"/>
      <c r="DJX31" s="1871"/>
      <c r="DJY31" s="1888"/>
      <c r="DJZ31" s="1871"/>
      <c r="DKA31" s="1888"/>
      <c r="DKB31" s="1871"/>
      <c r="DKC31" s="1888"/>
      <c r="DKD31" s="1871"/>
      <c r="DKE31" s="1888"/>
      <c r="DKF31" s="1871"/>
      <c r="DKG31" s="1888"/>
      <c r="DKH31" s="1871"/>
      <c r="DKI31" s="1888"/>
      <c r="DKJ31" s="1871"/>
      <c r="DKK31" s="1888"/>
      <c r="DKL31" s="1871"/>
      <c r="DKM31" s="1888"/>
      <c r="DKN31" s="1871"/>
      <c r="DKO31" s="1888"/>
      <c r="DKP31" s="1871"/>
      <c r="DKQ31" s="1888"/>
      <c r="DKR31" s="1871"/>
      <c r="DKS31" s="1888"/>
      <c r="DKT31" s="1871"/>
      <c r="DKU31" s="1888"/>
      <c r="DKV31" s="1871"/>
      <c r="DKW31" s="1888"/>
      <c r="DKX31" s="1871"/>
      <c r="DKY31" s="1888"/>
      <c r="DKZ31" s="1871"/>
      <c r="DLA31" s="1888"/>
      <c r="DLB31" s="1871"/>
      <c r="DLC31" s="1888"/>
      <c r="DLD31" s="1871"/>
      <c r="DLE31" s="1888"/>
      <c r="DLF31" s="1871"/>
      <c r="DLG31" s="1888"/>
      <c r="DLH31" s="1871"/>
      <c r="DLI31" s="1888"/>
      <c r="DLJ31" s="1871"/>
      <c r="DLK31" s="1888"/>
      <c r="DLL31" s="1871"/>
      <c r="DLM31" s="1888"/>
      <c r="DLN31" s="1871"/>
      <c r="DLO31" s="1888"/>
      <c r="DLP31" s="1871"/>
      <c r="DLQ31" s="1888"/>
      <c r="DLR31" s="1871"/>
      <c r="DLS31" s="1888"/>
      <c r="DLT31" s="1871"/>
      <c r="DLU31" s="1888"/>
      <c r="DLV31" s="1871"/>
      <c r="DLW31" s="1888"/>
      <c r="DLX31" s="1871"/>
      <c r="DLY31" s="1888"/>
      <c r="DLZ31" s="1871"/>
      <c r="DMA31" s="1888"/>
      <c r="DMB31" s="1871"/>
      <c r="DMC31" s="1888"/>
      <c r="DMD31" s="1871"/>
      <c r="DME31" s="1888"/>
      <c r="DMF31" s="1871"/>
      <c r="DMG31" s="1888"/>
      <c r="DMH31" s="1871"/>
      <c r="DMI31" s="1888"/>
      <c r="DMJ31" s="1871"/>
      <c r="DMK31" s="1888"/>
      <c r="DML31" s="1871"/>
      <c r="DMM31" s="1888"/>
      <c r="DMN31" s="1871"/>
      <c r="DMO31" s="1888"/>
      <c r="DMP31" s="1871"/>
      <c r="DMQ31" s="1888"/>
      <c r="DMR31" s="1871"/>
      <c r="DMS31" s="1888"/>
      <c r="DMT31" s="1871"/>
      <c r="DMU31" s="1888"/>
      <c r="DMV31" s="1871"/>
      <c r="DMW31" s="1888"/>
      <c r="DMX31" s="1871"/>
      <c r="DMY31" s="1888"/>
      <c r="DMZ31" s="1871"/>
      <c r="DNA31" s="1888"/>
      <c r="DNB31" s="1871"/>
      <c r="DNC31" s="1888"/>
      <c r="DND31" s="1871"/>
      <c r="DNE31" s="1888"/>
      <c r="DNF31" s="1871"/>
      <c r="DNG31" s="1888"/>
      <c r="DNH31" s="1871"/>
      <c r="DNI31" s="1888"/>
      <c r="DNJ31" s="1871"/>
      <c r="DNK31" s="1888"/>
      <c r="DNL31" s="1871"/>
      <c r="DNM31" s="1888"/>
      <c r="DNN31" s="1871"/>
      <c r="DNO31" s="1888"/>
      <c r="DNP31" s="1871"/>
      <c r="DNQ31" s="1888"/>
      <c r="DNR31" s="1871"/>
      <c r="DNS31" s="1888"/>
      <c r="DNT31" s="1871"/>
      <c r="DNU31" s="1888"/>
      <c r="DNV31" s="1871"/>
      <c r="DNW31" s="1888"/>
      <c r="DNX31" s="1871"/>
      <c r="DNY31" s="1888"/>
      <c r="DNZ31" s="1871"/>
      <c r="DOA31" s="1888"/>
      <c r="DOB31" s="1871"/>
      <c r="DOC31" s="1888"/>
      <c r="DOD31" s="1871"/>
      <c r="DOE31" s="1888"/>
      <c r="DOF31" s="1871"/>
      <c r="DOG31" s="1888"/>
      <c r="DOH31" s="1871"/>
      <c r="DOI31" s="1888"/>
      <c r="DOJ31" s="1871"/>
      <c r="DOK31" s="1888"/>
      <c r="DOL31" s="1871"/>
      <c r="DOM31" s="1888"/>
      <c r="DON31" s="1871"/>
      <c r="DOO31" s="1888"/>
      <c r="DOP31" s="1871"/>
      <c r="DOQ31" s="1888"/>
      <c r="DOR31" s="1871"/>
      <c r="DOS31" s="1888"/>
      <c r="DOT31" s="1871"/>
      <c r="DOU31" s="1888"/>
      <c r="DOV31" s="1871"/>
      <c r="DOW31" s="1888"/>
      <c r="DOX31" s="1871"/>
      <c r="DOY31" s="1888"/>
      <c r="DOZ31" s="1871"/>
      <c r="DPA31" s="1888"/>
      <c r="DPB31" s="1871"/>
      <c r="DPC31" s="1888"/>
      <c r="DPD31" s="1871"/>
      <c r="DPE31" s="1888"/>
      <c r="DPF31" s="1871"/>
      <c r="DPG31" s="1888"/>
      <c r="DPH31" s="1871"/>
      <c r="DPI31" s="1888"/>
      <c r="DPJ31" s="1871"/>
      <c r="DPK31" s="1888"/>
      <c r="DPL31" s="1871"/>
      <c r="DPM31" s="1888"/>
      <c r="DPN31" s="1871"/>
      <c r="DPO31" s="1888"/>
      <c r="DPP31" s="1871"/>
      <c r="DPQ31" s="1888"/>
      <c r="DPR31" s="1871"/>
      <c r="DPS31" s="1888"/>
      <c r="DPT31" s="1871"/>
      <c r="DPU31" s="1888"/>
      <c r="DPV31" s="1871"/>
      <c r="DPW31" s="1888"/>
      <c r="DPX31" s="1871"/>
      <c r="DPY31" s="1888"/>
      <c r="DPZ31" s="1871"/>
      <c r="DQA31" s="1888"/>
      <c r="DQB31" s="1871"/>
      <c r="DQC31" s="1888"/>
      <c r="DQD31" s="1871"/>
      <c r="DQE31" s="1888"/>
      <c r="DQF31" s="1871"/>
      <c r="DQG31" s="1888"/>
      <c r="DQH31" s="1871"/>
      <c r="DQI31" s="1888"/>
      <c r="DQJ31" s="1871"/>
      <c r="DQK31" s="1888"/>
      <c r="DQL31" s="1871"/>
      <c r="DQM31" s="1888"/>
      <c r="DQN31" s="1871"/>
      <c r="DQO31" s="1888"/>
      <c r="DQP31" s="1871"/>
      <c r="DQQ31" s="1888"/>
      <c r="DQR31" s="1871"/>
      <c r="DQS31" s="1888"/>
      <c r="DQT31" s="1871"/>
      <c r="DQU31" s="1888"/>
      <c r="DQV31" s="1871"/>
      <c r="DQW31" s="1888"/>
      <c r="DQX31" s="1871"/>
      <c r="DQY31" s="1888"/>
      <c r="DQZ31" s="1871"/>
      <c r="DRA31" s="1888"/>
      <c r="DRB31" s="1871"/>
      <c r="DRC31" s="1888"/>
      <c r="DRD31" s="1871"/>
      <c r="DRE31" s="1888"/>
      <c r="DRF31" s="1871"/>
      <c r="DRG31" s="1888"/>
      <c r="DRH31" s="1871"/>
      <c r="DRI31" s="1888"/>
      <c r="DRJ31" s="1871"/>
      <c r="DRK31" s="1888"/>
      <c r="DRL31" s="1871"/>
      <c r="DRM31" s="1888"/>
      <c r="DRN31" s="1871"/>
      <c r="DRO31" s="1888"/>
      <c r="DRP31" s="1871"/>
      <c r="DRQ31" s="1888"/>
      <c r="DRR31" s="1871"/>
      <c r="DRS31" s="1888"/>
      <c r="DRT31" s="1871"/>
      <c r="DRU31" s="1888"/>
      <c r="DRV31" s="1871"/>
      <c r="DRW31" s="1888"/>
      <c r="DRX31" s="1871"/>
      <c r="DRY31" s="1888"/>
      <c r="DRZ31" s="1871"/>
      <c r="DSA31" s="1888"/>
      <c r="DSB31" s="1871"/>
      <c r="DSC31" s="1888"/>
      <c r="DSD31" s="1871"/>
      <c r="DSE31" s="1888"/>
      <c r="DSF31" s="1871"/>
      <c r="DSG31" s="1888"/>
      <c r="DSH31" s="1871"/>
      <c r="DSI31" s="1888"/>
      <c r="DSJ31" s="1871"/>
      <c r="DSK31" s="1888"/>
      <c r="DSL31" s="1871"/>
      <c r="DSM31" s="1888"/>
      <c r="DSN31" s="1871"/>
      <c r="DSO31" s="1888"/>
      <c r="DSP31" s="1871"/>
      <c r="DSQ31" s="1888"/>
      <c r="DSR31" s="1871"/>
      <c r="DSS31" s="1888"/>
      <c r="DST31" s="1871"/>
      <c r="DSU31" s="1888"/>
      <c r="DSV31" s="1871"/>
      <c r="DSW31" s="1888"/>
      <c r="DSX31" s="1871"/>
      <c r="DSY31" s="1888"/>
      <c r="DSZ31" s="1871"/>
      <c r="DTA31" s="1888"/>
      <c r="DTB31" s="1871"/>
      <c r="DTC31" s="1888"/>
      <c r="DTD31" s="1871"/>
      <c r="DTE31" s="1888"/>
      <c r="DTF31" s="1871"/>
      <c r="DTG31" s="1888"/>
      <c r="DTH31" s="1871"/>
      <c r="DTI31" s="1888"/>
      <c r="DTJ31" s="1871"/>
      <c r="DTK31" s="1888"/>
      <c r="DTL31" s="1871"/>
      <c r="DTM31" s="1888"/>
      <c r="DTN31" s="1871"/>
      <c r="DTO31" s="1888"/>
      <c r="DTP31" s="1871"/>
      <c r="DTQ31" s="1888"/>
      <c r="DTR31" s="1871"/>
      <c r="DTS31" s="1888"/>
      <c r="DTT31" s="1871"/>
      <c r="DTU31" s="1888"/>
      <c r="DTV31" s="1871"/>
      <c r="DTW31" s="1888"/>
      <c r="DTX31" s="1871"/>
      <c r="DTY31" s="1888"/>
      <c r="DTZ31" s="1871"/>
      <c r="DUA31" s="1888"/>
      <c r="DUB31" s="1871"/>
      <c r="DUC31" s="1888"/>
      <c r="DUD31" s="1871"/>
      <c r="DUE31" s="1888"/>
      <c r="DUF31" s="1871"/>
      <c r="DUG31" s="1888"/>
      <c r="DUH31" s="1871"/>
      <c r="DUI31" s="1888"/>
      <c r="DUJ31" s="1871"/>
      <c r="DUK31" s="1888"/>
      <c r="DUL31" s="1871"/>
      <c r="DUM31" s="1888"/>
      <c r="DUN31" s="1871"/>
      <c r="DUO31" s="1888"/>
      <c r="DUP31" s="1871"/>
      <c r="DUQ31" s="1888"/>
      <c r="DUR31" s="1871"/>
      <c r="DUS31" s="1888"/>
      <c r="DUT31" s="1871"/>
      <c r="DUU31" s="1888"/>
      <c r="DUV31" s="1871"/>
      <c r="DUW31" s="1888"/>
      <c r="DUX31" s="1871"/>
      <c r="DUY31" s="1888"/>
      <c r="DUZ31" s="1871"/>
      <c r="DVA31" s="1888"/>
      <c r="DVB31" s="1871"/>
      <c r="DVC31" s="1888"/>
      <c r="DVD31" s="1871"/>
      <c r="DVE31" s="1888"/>
      <c r="DVF31" s="1871"/>
      <c r="DVG31" s="1888"/>
      <c r="DVH31" s="1871"/>
      <c r="DVI31" s="1888"/>
      <c r="DVJ31" s="1871"/>
      <c r="DVK31" s="1888"/>
      <c r="DVL31" s="1871"/>
      <c r="DVM31" s="1888"/>
      <c r="DVN31" s="1871"/>
      <c r="DVO31" s="1888"/>
      <c r="DVP31" s="1871"/>
      <c r="DVQ31" s="1888"/>
      <c r="DVR31" s="1871"/>
      <c r="DVS31" s="1888"/>
      <c r="DVT31" s="1871"/>
      <c r="DVU31" s="1888"/>
      <c r="DVV31" s="1871"/>
      <c r="DVW31" s="1888"/>
      <c r="DVX31" s="1871"/>
      <c r="DVY31" s="1888"/>
      <c r="DVZ31" s="1871"/>
      <c r="DWA31" s="1888"/>
      <c r="DWB31" s="1871"/>
      <c r="DWC31" s="1888"/>
      <c r="DWD31" s="1871"/>
      <c r="DWE31" s="1888"/>
      <c r="DWF31" s="1871"/>
      <c r="DWG31" s="1888"/>
      <c r="DWH31" s="1871"/>
      <c r="DWI31" s="1888"/>
      <c r="DWJ31" s="1871"/>
      <c r="DWK31" s="1888"/>
      <c r="DWL31" s="1871"/>
      <c r="DWM31" s="1888"/>
      <c r="DWN31" s="1871"/>
      <c r="DWO31" s="1888"/>
      <c r="DWP31" s="1871"/>
      <c r="DWQ31" s="1888"/>
      <c r="DWR31" s="1871"/>
      <c r="DWS31" s="1888"/>
      <c r="DWT31" s="1871"/>
      <c r="DWU31" s="1888"/>
      <c r="DWV31" s="1871"/>
      <c r="DWW31" s="1888"/>
      <c r="DWX31" s="1871"/>
      <c r="DWY31" s="1888"/>
      <c r="DWZ31" s="1871"/>
      <c r="DXA31" s="1888"/>
      <c r="DXB31" s="1871"/>
      <c r="DXC31" s="1888"/>
      <c r="DXD31" s="1871"/>
      <c r="DXE31" s="1888"/>
      <c r="DXF31" s="1871"/>
      <c r="DXG31" s="1888"/>
      <c r="DXH31" s="1871"/>
      <c r="DXI31" s="1888"/>
      <c r="DXJ31" s="1871"/>
      <c r="DXK31" s="1888"/>
      <c r="DXL31" s="1871"/>
      <c r="DXM31" s="1888"/>
      <c r="DXN31" s="1871"/>
      <c r="DXO31" s="1888"/>
      <c r="DXP31" s="1871"/>
      <c r="DXQ31" s="1888"/>
      <c r="DXR31" s="1871"/>
      <c r="DXS31" s="1888"/>
      <c r="DXT31" s="1871"/>
      <c r="DXU31" s="1888"/>
      <c r="DXV31" s="1871"/>
      <c r="DXW31" s="1888"/>
      <c r="DXX31" s="1871"/>
      <c r="DXY31" s="1888"/>
      <c r="DXZ31" s="1871"/>
      <c r="DYA31" s="1888"/>
      <c r="DYB31" s="1871"/>
      <c r="DYC31" s="1888"/>
      <c r="DYD31" s="1871"/>
      <c r="DYE31" s="1888"/>
      <c r="DYF31" s="1871"/>
      <c r="DYG31" s="1888"/>
      <c r="DYH31" s="1871"/>
      <c r="DYI31" s="1888"/>
      <c r="DYJ31" s="1871"/>
      <c r="DYK31" s="1888"/>
      <c r="DYL31" s="1871"/>
      <c r="DYM31" s="1888"/>
      <c r="DYN31" s="1871"/>
      <c r="DYO31" s="1888"/>
      <c r="DYP31" s="1871"/>
      <c r="DYQ31" s="1888"/>
      <c r="DYR31" s="1871"/>
      <c r="DYS31" s="1888"/>
      <c r="DYT31" s="1871"/>
      <c r="DYU31" s="1888"/>
      <c r="DYV31" s="1871"/>
      <c r="DYW31" s="1888"/>
      <c r="DYX31" s="1871"/>
      <c r="DYY31" s="1888"/>
      <c r="DYZ31" s="1871"/>
      <c r="DZA31" s="1888"/>
      <c r="DZB31" s="1871"/>
      <c r="DZC31" s="1888"/>
      <c r="DZD31" s="1871"/>
      <c r="DZE31" s="1888"/>
      <c r="DZF31" s="1871"/>
      <c r="DZG31" s="1888"/>
      <c r="DZH31" s="1871"/>
      <c r="DZI31" s="1888"/>
      <c r="DZJ31" s="1871"/>
      <c r="DZK31" s="1888"/>
      <c r="DZL31" s="1871"/>
      <c r="DZM31" s="1888"/>
      <c r="DZN31" s="1871"/>
      <c r="DZO31" s="1888"/>
      <c r="DZP31" s="1871"/>
      <c r="DZQ31" s="1888"/>
      <c r="DZR31" s="1871"/>
      <c r="DZS31" s="1888"/>
      <c r="DZT31" s="1871"/>
      <c r="DZU31" s="1888"/>
      <c r="DZV31" s="1871"/>
      <c r="DZW31" s="1888"/>
      <c r="DZX31" s="1871"/>
      <c r="DZY31" s="1888"/>
      <c r="DZZ31" s="1871"/>
      <c r="EAA31" s="1888"/>
      <c r="EAB31" s="1871"/>
      <c r="EAC31" s="1888"/>
      <c r="EAD31" s="1871"/>
      <c r="EAE31" s="1888"/>
      <c r="EAF31" s="1871"/>
      <c r="EAG31" s="1888"/>
      <c r="EAH31" s="1871"/>
      <c r="EAI31" s="1888"/>
      <c r="EAJ31" s="1871"/>
      <c r="EAK31" s="1888"/>
      <c r="EAL31" s="1871"/>
      <c r="EAM31" s="1888"/>
      <c r="EAN31" s="1871"/>
      <c r="EAO31" s="1888"/>
      <c r="EAP31" s="1871"/>
      <c r="EAQ31" s="1888"/>
      <c r="EAR31" s="1871"/>
      <c r="EAS31" s="1888"/>
      <c r="EAT31" s="1871"/>
      <c r="EAU31" s="1888"/>
      <c r="EAV31" s="1871"/>
      <c r="EAW31" s="1888"/>
      <c r="EAX31" s="1871"/>
      <c r="EAY31" s="1888"/>
      <c r="EAZ31" s="1871"/>
      <c r="EBA31" s="1888"/>
      <c r="EBB31" s="1871"/>
      <c r="EBC31" s="1888"/>
      <c r="EBD31" s="1871"/>
      <c r="EBE31" s="1888"/>
      <c r="EBF31" s="1871"/>
      <c r="EBG31" s="1888"/>
      <c r="EBH31" s="1871"/>
      <c r="EBI31" s="1888"/>
      <c r="EBJ31" s="1871"/>
      <c r="EBK31" s="1888"/>
      <c r="EBL31" s="1871"/>
      <c r="EBM31" s="1888"/>
      <c r="EBN31" s="1871"/>
      <c r="EBO31" s="1888"/>
      <c r="EBP31" s="1871"/>
      <c r="EBQ31" s="1888"/>
      <c r="EBR31" s="1871"/>
      <c r="EBS31" s="1888"/>
      <c r="EBT31" s="1871"/>
      <c r="EBU31" s="1888"/>
      <c r="EBV31" s="1871"/>
      <c r="EBW31" s="1888"/>
      <c r="EBX31" s="1871"/>
      <c r="EBY31" s="1888"/>
      <c r="EBZ31" s="1871"/>
      <c r="ECA31" s="1888"/>
      <c r="ECB31" s="1871"/>
      <c r="ECC31" s="1888"/>
      <c r="ECD31" s="1871"/>
      <c r="ECE31" s="1888"/>
      <c r="ECF31" s="1871"/>
      <c r="ECG31" s="1888"/>
      <c r="ECH31" s="1871"/>
      <c r="ECI31" s="1888"/>
      <c r="ECJ31" s="1871"/>
      <c r="ECK31" s="1888"/>
      <c r="ECL31" s="1871"/>
      <c r="ECM31" s="1888"/>
      <c r="ECN31" s="1871"/>
      <c r="ECO31" s="1888"/>
      <c r="ECP31" s="1871"/>
      <c r="ECQ31" s="1888"/>
      <c r="ECR31" s="1871"/>
      <c r="ECS31" s="1888"/>
      <c r="ECT31" s="1871"/>
      <c r="ECU31" s="1888"/>
      <c r="ECV31" s="1871"/>
      <c r="ECW31" s="1888"/>
      <c r="ECX31" s="1871"/>
      <c r="ECY31" s="1888"/>
      <c r="ECZ31" s="1871"/>
      <c r="EDA31" s="1888"/>
      <c r="EDB31" s="1871"/>
      <c r="EDC31" s="1888"/>
      <c r="EDD31" s="1871"/>
      <c r="EDE31" s="1888"/>
      <c r="EDF31" s="1871"/>
      <c r="EDG31" s="1888"/>
      <c r="EDH31" s="1871"/>
      <c r="EDI31" s="1888"/>
      <c r="EDJ31" s="1871"/>
      <c r="EDK31" s="1888"/>
      <c r="EDL31" s="1871"/>
      <c r="EDM31" s="1888"/>
      <c r="EDN31" s="1871"/>
      <c r="EDO31" s="1888"/>
      <c r="EDP31" s="1871"/>
      <c r="EDQ31" s="1888"/>
      <c r="EDR31" s="1871"/>
      <c r="EDS31" s="1888"/>
      <c r="EDT31" s="1871"/>
      <c r="EDU31" s="1888"/>
      <c r="EDV31" s="1871"/>
      <c r="EDW31" s="1888"/>
      <c r="EDX31" s="1871"/>
      <c r="EDY31" s="1888"/>
      <c r="EDZ31" s="1871"/>
      <c r="EEA31" s="1888"/>
      <c r="EEB31" s="1871"/>
      <c r="EEC31" s="1888"/>
      <c r="EED31" s="1871"/>
      <c r="EEE31" s="1888"/>
      <c r="EEF31" s="1871"/>
      <c r="EEG31" s="1888"/>
      <c r="EEH31" s="1871"/>
      <c r="EEI31" s="1888"/>
      <c r="EEJ31" s="1871"/>
      <c r="EEK31" s="1888"/>
      <c r="EEL31" s="1871"/>
      <c r="EEM31" s="1888"/>
      <c r="EEN31" s="1871"/>
      <c r="EEO31" s="1888"/>
      <c r="EEP31" s="1871"/>
      <c r="EEQ31" s="1888"/>
      <c r="EER31" s="1871"/>
      <c r="EES31" s="1888"/>
      <c r="EET31" s="1871"/>
      <c r="EEU31" s="1888"/>
      <c r="EEV31" s="1871"/>
      <c r="EEW31" s="1888"/>
      <c r="EEX31" s="1871"/>
      <c r="EEY31" s="1888"/>
      <c r="EEZ31" s="1871"/>
      <c r="EFA31" s="1888"/>
      <c r="EFB31" s="1871"/>
      <c r="EFC31" s="1888"/>
      <c r="EFD31" s="1871"/>
      <c r="EFE31" s="1888"/>
      <c r="EFF31" s="1871"/>
      <c r="EFG31" s="1888"/>
      <c r="EFH31" s="1871"/>
      <c r="EFI31" s="1888"/>
      <c r="EFJ31" s="1871"/>
      <c r="EFK31" s="1888"/>
      <c r="EFL31" s="1871"/>
      <c r="EFM31" s="1888"/>
      <c r="EFN31" s="1871"/>
      <c r="EFO31" s="1888"/>
      <c r="EFP31" s="1871"/>
      <c r="EFQ31" s="1888"/>
      <c r="EFR31" s="1871"/>
      <c r="EFS31" s="1888"/>
      <c r="EFT31" s="1871"/>
      <c r="EFU31" s="1888"/>
      <c r="EFV31" s="1871"/>
      <c r="EFW31" s="1888"/>
      <c r="EFX31" s="1871"/>
      <c r="EFY31" s="1888"/>
      <c r="EFZ31" s="1871"/>
      <c r="EGA31" s="1888"/>
      <c r="EGB31" s="1871"/>
      <c r="EGC31" s="1888"/>
      <c r="EGD31" s="1871"/>
      <c r="EGE31" s="1888"/>
      <c r="EGF31" s="1871"/>
      <c r="EGG31" s="1888"/>
      <c r="EGH31" s="1871"/>
      <c r="EGI31" s="1888"/>
      <c r="EGJ31" s="1871"/>
      <c r="EGK31" s="1888"/>
      <c r="EGL31" s="1871"/>
      <c r="EGM31" s="1888"/>
      <c r="EGN31" s="1871"/>
      <c r="EGO31" s="1888"/>
      <c r="EGP31" s="1871"/>
      <c r="EGQ31" s="1888"/>
      <c r="EGR31" s="1871"/>
      <c r="EGS31" s="1888"/>
      <c r="EGT31" s="1871"/>
      <c r="EGU31" s="1888"/>
      <c r="EGV31" s="1871"/>
      <c r="EGW31" s="1888"/>
      <c r="EGX31" s="1871"/>
      <c r="EGY31" s="1888"/>
      <c r="EGZ31" s="1871"/>
      <c r="EHA31" s="1888"/>
      <c r="EHB31" s="1871"/>
      <c r="EHC31" s="1888"/>
      <c r="EHD31" s="1871"/>
      <c r="EHE31" s="1888"/>
      <c r="EHF31" s="1871"/>
      <c r="EHG31" s="1888"/>
      <c r="EHH31" s="1871"/>
      <c r="EHI31" s="1888"/>
      <c r="EHJ31" s="1871"/>
      <c r="EHK31" s="1888"/>
      <c r="EHL31" s="1871"/>
      <c r="EHM31" s="1888"/>
      <c r="EHN31" s="1871"/>
      <c r="EHO31" s="1888"/>
      <c r="EHP31" s="1871"/>
      <c r="EHQ31" s="1888"/>
      <c r="EHR31" s="1871"/>
      <c r="EHS31" s="1888"/>
      <c r="EHT31" s="1871"/>
      <c r="EHU31" s="1888"/>
      <c r="EHV31" s="1871"/>
      <c r="EHW31" s="1888"/>
      <c r="EHX31" s="1871"/>
      <c r="EHY31" s="1888"/>
      <c r="EHZ31" s="1871"/>
      <c r="EIA31" s="1888"/>
      <c r="EIB31" s="1871"/>
      <c r="EIC31" s="1888"/>
      <c r="EID31" s="1871"/>
      <c r="EIE31" s="1888"/>
      <c r="EIF31" s="1871"/>
      <c r="EIG31" s="1888"/>
      <c r="EIH31" s="1871"/>
      <c r="EII31" s="1888"/>
      <c r="EIJ31" s="1871"/>
      <c r="EIK31" s="1888"/>
      <c r="EIL31" s="1871"/>
      <c r="EIM31" s="1888"/>
      <c r="EIN31" s="1871"/>
      <c r="EIO31" s="1888"/>
      <c r="EIP31" s="1871"/>
      <c r="EIQ31" s="1888"/>
      <c r="EIR31" s="1871"/>
      <c r="EIS31" s="1888"/>
      <c r="EIT31" s="1871"/>
      <c r="EIU31" s="1888"/>
      <c r="EIV31" s="1871"/>
      <c r="EIW31" s="1888"/>
      <c r="EIX31" s="1871"/>
      <c r="EIY31" s="1888"/>
      <c r="EIZ31" s="1871"/>
      <c r="EJA31" s="1888"/>
      <c r="EJB31" s="1871"/>
      <c r="EJC31" s="1888"/>
      <c r="EJD31" s="1871"/>
      <c r="EJE31" s="1888"/>
      <c r="EJF31" s="1871"/>
      <c r="EJG31" s="1888"/>
      <c r="EJH31" s="1871"/>
      <c r="EJI31" s="1888"/>
      <c r="EJJ31" s="1871"/>
      <c r="EJK31" s="1888"/>
      <c r="EJL31" s="1871"/>
      <c r="EJM31" s="1888"/>
      <c r="EJN31" s="1871"/>
      <c r="EJO31" s="1888"/>
      <c r="EJP31" s="1871"/>
      <c r="EJQ31" s="1888"/>
      <c r="EJR31" s="1871"/>
      <c r="EJS31" s="1888"/>
      <c r="EJT31" s="1871"/>
      <c r="EJU31" s="1888"/>
      <c r="EJV31" s="1871"/>
      <c r="EJW31" s="1888"/>
      <c r="EJX31" s="1871"/>
      <c r="EJY31" s="1888"/>
      <c r="EJZ31" s="1871"/>
      <c r="EKA31" s="1888"/>
      <c r="EKB31" s="1871"/>
      <c r="EKC31" s="1888"/>
      <c r="EKD31" s="1871"/>
      <c r="EKE31" s="1888"/>
      <c r="EKF31" s="1871"/>
      <c r="EKG31" s="1888"/>
      <c r="EKH31" s="1871"/>
      <c r="EKI31" s="1888"/>
      <c r="EKJ31" s="1871"/>
      <c r="EKK31" s="1888"/>
      <c r="EKL31" s="1871"/>
      <c r="EKM31" s="1888"/>
      <c r="EKN31" s="1871"/>
      <c r="EKO31" s="1888"/>
      <c r="EKP31" s="1871"/>
      <c r="EKQ31" s="1888"/>
      <c r="EKR31" s="1871"/>
      <c r="EKS31" s="1888"/>
      <c r="EKT31" s="1871"/>
      <c r="EKU31" s="1888"/>
      <c r="EKV31" s="1871"/>
      <c r="EKW31" s="1888"/>
      <c r="EKX31" s="1871"/>
      <c r="EKY31" s="1888"/>
      <c r="EKZ31" s="1871"/>
      <c r="ELA31" s="1888"/>
      <c r="ELB31" s="1871"/>
      <c r="ELC31" s="1888"/>
      <c r="ELD31" s="1871"/>
      <c r="ELE31" s="1888"/>
      <c r="ELF31" s="1871"/>
      <c r="ELG31" s="1888"/>
      <c r="ELH31" s="1871"/>
      <c r="ELI31" s="1888"/>
      <c r="ELJ31" s="1871"/>
      <c r="ELK31" s="1888"/>
      <c r="ELL31" s="1871"/>
      <c r="ELM31" s="1888"/>
      <c r="ELN31" s="1871"/>
      <c r="ELO31" s="1888"/>
      <c r="ELP31" s="1871"/>
      <c r="ELQ31" s="1888"/>
      <c r="ELR31" s="1871"/>
      <c r="ELS31" s="1888"/>
      <c r="ELT31" s="1871"/>
      <c r="ELU31" s="1888"/>
      <c r="ELV31" s="1871"/>
      <c r="ELW31" s="1888"/>
      <c r="ELX31" s="1871"/>
      <c r="ELY31" s="1888"/>
      <c r="ELZ31" s="1871"/>
      <c r="EMA31" s="1888"/>
      <c r="EMB31" s="1871"/>
      <c r="EMC31" s="1888"/>
      <c r="EMD31" s="1871"/>
      <c r="EME31" s="1888"/>
      <c r="EMF31" s="1871"/>
      <c r="EMG31" s="1888"/>
      <c r="EMH31" s="1871"/>
      <c r="EMI31" s="1888"/>
      <c r="EMJ31" s="1871"/>
      <c r="EMK31" s="1888"/>
      <c r="EML31" s="1871"/>
      <c r="EMM31" s="1888"/>
      <c r="EMN31" s="1871"/>
      <c r="EMO31" s="1888"/>
      <c r="EMP31" s="1871"/>
      <c r="EMQ31" s="1888"/>
      <c r="EMR31" s="1871"/>
      <c r="EMS31" s="1888"/>
      <c r="EMT31" s="1871"/>
      <c r="EMU31" s="1888"/>
      <c r="EMV31" s="1871"/>
      <c r="EMW31" s="1888"/>
      <c r="EMX31" s="1871"/>
      <c r="EMY31" s="1888"/>
      <c r="EMZ31" s="1871"/>
      <c r="ENA31" s="1888"/>
      <c r="ENB31" s="1871"/>
      <c r="ENC31" s="1888"/>
      <c r="END31" s="1871"/>
      <c r="ENE31" s="1888"/>
      <c r="ENF31" s="1871"/>
      <c r="ENG31" s="1888"/>
      <c r="ENH31" s="1871"/>
      <c r="ENI31" s="1888"/>
      <c r="ENJ31" s="1871"/>
      <c r="ENK31" s="1888"/>
      <c r="ENL31" s="1871"/>
      <c r="ENM31" s="1888"/>
      <c r="ENN31" s="1871"/>
      <c r="ENO31" s="1888"/>
      <c r="ENP31" s="1871"/>
      <c r="ENQ31" s="1888"/>
      <c r="ENR31" s="1871"/>
      <c r="ENS31" s="1888"/>
      <c r="ENT31" s="1871"/>
      <c r="ENU31" s="1888"/>
      <c r="ENV31" s="1871"/>
      <c r="ENW31" s="1888"/>
      <c r="ENX31" s="1871"/>
      <c r="ENY31" s="1888"/>
      <c r="ENZ31" s="1871"/>
      <c r="EOA31" s="1888"/>
      <c r="EOB31" s="1871"/>
      <c r="EOC31" s="1888"/>
      <c r="EOD31" s="1871"/>
      <c r="EOE31" s="1888"/>
      <c r="EOF31" s="1871"/>
      <c r="EOG31" s="1888"/>
      <c r="EOH31" s="1871"/>
      <c r="EOI31" s="1888"/>
      <c r="EOJ31" s="1871"/>
      <c r="EOK31" s="1888"/>
      <c r="EOL31" s="1871"/>
      <c r="EOM31" s="1888"/>
      <c r="EON31" s="1871"/>
      <c r="EOO31" s="1888"/>
      <c r="EOP31" s="1871"/>
      <c r="EOQ31" s="1888"/>
      <c r="EOR31" s="1871"/>
      <c r="EOS31" s="1888"/>
      <c r="EOT31" s="1871"/>
      <c r="EOU31" s="1888"/>
      <c r="EOV31" s="1871"/>
      <c r="EOW31" s="1888"/>
      <c r="EOX31" s="1871"/>
      <c r="EOY31" s="1888"/>
      <c r="EOZ31" s="1871"/>
      <c r="EPA31" s="1888"/>
      <c r="EPB31" s="1871"/>
      <c r="EPC31" s="1888"/>
      <c r="EPD31" s="1871"/>
      <c r="EPE31" s="1888"/>
      <c r="EPF31" s="1871"/>
      <c r="EPG31" s="1888"/>
      <c r="EPH31" s="1871"/>
      <c r="EPI31" s="1888"/>
      <c r="EPJ31" s="1871"/>
      <c r="EPK31" s="1888"/>
      <c r="EPL31" s="1871"/>
      <c r="EPM31" s="1888"/>
      <c r="EPN31" s="1871"/>
      <c r="EPO31" s="1888"/>
      <c r="EPP31" s="1871"/>
      <c r="EPQ31" s="1888"/>
      <c r="EPR31" s="1871"/>
      <c r="EPS31" s="1888"/>
      <c r="EPT31" s="1871"/>
      <c r="EPU31" s="1888"/>
      <c r="EPV31" s="1871"/>
      <c r="EPW31" s="1888"/>
      <c r="EPX31" s="1871"/>
      <c r="EPY31" s="1888"/>
      <c r="EPZ31" s="1871"/>
      <c r="EQA31" s="1888"/>
      <c r="EQB31" s="1871"/>
      <c r="EQC31" s="1888"/>
      <c r="EQD31" s="1871"/>
      <c r="EQE31" s="1888"/>
      <c r="EQF31" s="1871"/>
      <c r="EQG31" s="1888"/>
      <c r="EQH31" s="1871"/>
      <c r="EQI31" s="1888"/>
      <c r="EQJ31" s="1871"/>
      <c r="EQK31" s="1888"/>
      <c r="EQL31" s="1871"/>
      <c r="EQM31" s="1888"/>
      <c r="EQN31" s="1871"/>
      <c r="EQO31" s="1888"/>
      <c r="EQP31" s="1871"/>
      <c r="EQQ31" s="1888"/>
      <c r="EQR31" s="1871"/>
      <c r="EQS31" s="1888"/>
      <c r="EQT31" s="1871"/>
      <c r="EQU31" s="1888"/>
      <c r="EQV31" s="1871"/>
      <c r="EQW31" s="1888"/>
      <c r="EQX31" s="1871"/>
      <c r="EQY31" s="1888"/>
      <c r="EQZ31" s="1871"/>
      <c r="ERA31" s="1888"/>
      <c r="ERB31" s="1871"/>
      <c r="ERC31" s="1888"/>
      <c r="ERD31" s="1871"/>
      <c r="ERE31" s="1888"/>
      <c r="ERF31" s="1871"/>
      <c r="ERG31" s="1888"/>
      <c r="ERH31" s="1871"/>
      <c r="ERI31" s="1888"/>
      <c r="ERJ31" s="1871"/>
      <c r="ERK31" s="1888"/>
      <c r="ERL31" s="1871"/>
      <c r="ERM31" s="1888"/>
      <c r="ERN31" s="1871"/>
      <c r="ERO31" s="1888"/>
      <c r="ERP31" s="1871"/>
      <c r="ERQ31" s="1888"/>
      <c r="ERR31" s="1871"/>
      <c r="ERS31" s="1888"/>
      <c r="ERT31" s="1871"/>
      <c r="ERU31" s="1888"/>
      <c r="ERV31" s="1871"/>
      <c r="ERW31" s="1888"/>
      <c r="ERX31" s="1871"/>
      <c r="ERY31" s="1888"/>
      <c r="ERZ31" s="1871"/>
      <c r="ESA31" s="1888"/>
      <c r="ESB31" s="1871"/>
      <c r="ESC31" s="1888"/>
      <c r="ESD31" s="1871"/>
      <c r="ESE31" s="1888"/>
      <c r="ESF31" s="1871"/>
      <c r="ESG31" s="1888"/>
      <c r="ESH31" s="1871"/>
      <c r="ESI31" s="1888"/>
      <c r="ESJ31" s="1871"/>
      <c r="ESK31" s="1888"/>
      <c r="ESL31" s="1871"/>
      <c r="ESM31" s="1888"/>
      <c r="ESN31" s="1871"/>
      <c r="ESO31" s="1888"/>
      <c r="ESP31" s="1871"/>
      <c r="ESQ31" s="1888"/>
      <c r="ESR31" s="1871"/>
      <c r="ESS31" s="1888"/>
      <c r="EST31" s="1871"/>
      <c r="ESU31" s="1888"/>
      <c r="ESV31" s="1871"/>
      <c r="ESW31" s="1888"/>
      <c r="ESX31" s="1871"/>
      <c r="ESY31" s="1888"/>
      <c r="ESZ31" s="1871"/>
      <c r="ETA31" s="1888"/>
      <c r="ETB31" s="1871"/>
      <c r="ETC31" s="1888"/>
      <c r="ETD31" s="1871"/>
      <c r="ETE31" s="1888"/>
      <c r="ETF31" s="1871"/>
      <c r="ETG31" s="1888"/>
      <c r="ETH31" s="1871"/>
      <c r="ETI31" s="1888"/>
      <c r="ETJ31" s="1871"/>
      <c r="ETK31" s="1888"/>
      <c r="ETL31" s="1871"/>
      <c r="ETM31" s="1888"/>
      <c r="ETN31" s="1871"/>
      <c r="ETO31" s="1888"/>
      <c r="ETP31" s="1871"/>
      <c r="ETQ31" s="1888"/>
      <c r="ETR31" s="1871"/>
      <c r="ETS31" s="1888"/>
      <c r="ETT31" s="1871"/>
      <c r="ETU31" s="1888"/>
      <c r="ETV31" s="1871"/>
      <c r="ETW31" s="1888"/>
      <c r="ETX31" s="1871"/>
      <c r="ETY31" s="1888"/>
      <c r="ETZ31" s="1871"/>
      <c r="EUA31" s="1888"/>
      <c r="EUB31" s="1871"/>
      <c r="EUC31" s="1888"/>
      <c r="EUD31" s="1871"/>
      <c r="EUE31" s="1888"/>
      <c r="EUF31" s="1871"/>
      <c r="EUG31" s="1888"/>
      <c r="EUH31" s="1871"/>
      <c r="EUI31" s="1888"/>
      <c r="EUJ31" s="1871"/>
      <c r="EUK31" s="1888"/>
      <c r="EUL31" s="1871"/>
      <c r="EUM31" s="1888"/>
      <c r="EUN31" s="1871"/>
      <c r="EUO31" s="1888"/>
      <c r="EUP31" s="1871"/>
      <c r="EUQ31" s="1888"/>
      <c r="EUR31" s="1871"/>
      <c r="EUS31" s="1888"/>
      <c r="EUT31" s="1871"/>
      <c r="EUU31" s="1888"/>
      <c r="EUV31" s="1871"/>
      <c r="EUW31" s="1888"/>
      <c r="EUX31" s="1871"/>
      <c r="EUY31" s="1888"/>
      <c r="EUZ31" s="1871"/>
      <c r="EVA31" s="1888"/>
      <c r="EVB31" s="1871"/>
      <c r="EVC31" s="1888"/>
      <c r="EVD31" s="1871"/>
      <c r="EVE31" s="1888"/>
      <c r="EVF31" s="1871"/>
      <c r="EVG31" s="1888"/>
      <c r="EVH31" s="1871"/>
      <c r="EVI31" s="1888"/>
      <c r="EVJ31" s="1871"/>
      <c r="EVK31" s="1888"/>
      <c r="EVL31" s="1871"/>
      <c r="EVM31" s="1888"/>
      <c r="EVN31" s="1871"/>
      <c r="EVO31" s="1888"/>
      <c r="EVP31" s="1871"/>
      <c r="EVQ31" s="1888"/>
      <c r="EVR31" s="1871"/>
      <c r="EVS31" s="1888"/>
      <c r="EVT31" s="1871"/>
      <c r="EVU31" s="1888"/>
      <c r="EVV31" s="1871"/>
      <c r="EVW31" s="1888"/>
      <c r="EVX31" s="1871"/>
      <c r="EVY31" s="1888"/>
      <c r="EVZ31" s="1871"/>
      <c r="EWA31" s="1888"/>
      <c r="EWB31" s="1871"/>
      <c r="EWC31" s="1888"/>
      <c r="EWD31" s="1871"/>
      <c r="EWE31" s="1888"/>
      <c r="EWF31" s="1871"/>
      <c r="EWG31" s="1888"/>
      <c r="EWH31" s="1871"/>
      <c r="EWI31" s="1888"/>
      <c r="EWJ31" s="1871"/>
      <c r="EWK31" s="1888"/>
      <c r="EWL31" s="1871"/>
      <c r="EWM31" s="1888"/>
      <c r="EWN31" s="1871"/>
      <c r="EWO31" s="1888"/>
      <c r="EWP31" s="1871"/>
      <c r="EWQ31" s="1888"/>
      <c r="EWR31" s="1871"/>
      <c r="EWS31" s="1888"/>
      <c r="EWT31" s="1871"/>
      <c r="EWU31" s="1888"/>
      <c r="EWV31" s="1871"/>
      <c r="EWW31" s="1888"/>
      <c r="EWX31" s="1871"/>
      <c r="EWY31" s="1888"/>
      <c r="EWZ31" s="1871"/>
      <c r="EXA31" s="1888"/>
      <c r="EXB31" s="1871"/>
      <c r="EXC31" s="1888"/>
      <c r="EXD31" s="1871"/>
      <c r="EXE31" s="1888"/>
      <c r="EXF31" s="1871"/>
      <c r="EXG31" s="1888"/>
      <c r="EXH31" s="1871"/>
      <c r="EXI31" s="1888"/>
      <c r="EXJ31" s="1871"/>
      <c r="EXK31" s="1888"/>
      <c r="EXL31" s="1871"/>
      <c r="EXM31" s="1888"/>
      <c r="EXN31" s="1871"/>
      <c r="EXO31" s="1888"/>
      <c r="EXP31" s="1871"/>
      <c r="EXQ31" s="1888"/>
      <c r="EXR31" s="1871"/>
      <c r="EXS31" s="1888"/>
      <c r="EXT31" s="1871"/>
      <c r="EXU31" s="1888"/>
      <c r="EXV31" s="1871"/>
      <c r="EXW31" s="1888"/>
      <c r="EXX31" s="1871"/>
      <c r="EXY31" s="1888"/>
      <c r="EXZ31" s="1871"/>
      <c r="EYA31" s="1888"/>
      <c r="EYB31" s="1871"/>
      <c r="EYC31" s="1888"/>
      <c r="EYD31" s="1871"/>
      <c r="EYE31" s="1888"/>
      <c r="EYF31" s="1871"/>
      <c r="EYG31" s="1888"/>
      <c r="EYH31" s="1871"/>
      <c r="EYI31" s="1888"/>
      <c r="EYJ31" s="1871"/>
      <c r="EYK31" s="1888"/>
      <c r="EYL31" s="1871"/>
      <c r="EYM31" s="1888"/>
      <c r="EYN31" s="1871"/>
      <c r="EYO31" s="1888"/>
      <c r="EYP31" s="1871"/>
      <c r="EYQ31" s="1888"/>
      <c r="EYR31" s="1871"/>
      <c r="EYS31" s="1888"/>
      <c r="EYT31" s="1871"/>
      <c r="EYU31" s="1888"/>
      <c r="EYV31" s="1871"/>
      <c r="EYW31" s="1888"/>
      <c r="EYX31" s="1871"/>
      <c r="EYY31" s="1888"/>
      <c r="EYZ31" s="1871"/>
      <c r="EZA31" s="1888"/>
      <c r="EZB31" s="1871"/>
      <c r="EZC31" s="1888"/>
      <c r="EZD31" s="1871"/>
      <c r="EZE31" s="1888"/>
      <c r="EZF31" s="1871"/>
      <c r="EZG31" s="1888"/>
      <c r="EZH31" s="1871"/>
      <c r="EZI31" s="1888"/>
      <c r="EZJ31" s="1871"/>
      <c r="EZK31" s="1888"/>
      <c r="EZL31" s="1871"/>
      <c r="EZM31" s="1888"/>
      <c r="EZN31" s="1871"/>
      <c r="EZO31" s="1888"/>
      <c r="EZP31" s="1871"/>
      <c r="EZQ31" s="1888"/>
      <c r="EZR31" s="1871"/>
      <c r="EZS31" s="1888"/>
      <c r="EZT31" s="1871"/>
      <c r="EZU31" s="1888"/>
      <c r="EZV31" s="1871"/>
      <c r="EZW31" s="1888"/>
      <c r="EZX31" s="1871"/>
      <c r="EZY31" s="1888"/>
      <c r="EZZ31" s="1871"/>
      <c r="FAA31" s="1888"/>
      <c r="FAB31" s="1871"/>
      <c r="FAC31" s="1888"/>
      <c r="FAD31" s="1871"/>
      <c r="FAE31" s="1888"/>
      <c r="FAF31" s="1871"/>
      <c r="FAG31" s="1888"/>
      <c r="FAH31" s="1871"/>
      <c r="FAI31" s="1888"/>
      <c r="FAJ31" s="1871"/>
      <c r="FAK31" s="1888"/>
      <c r="FAL31" s="1871"/>
      <c r="FAM31" s="1888"/>
      <c r="FAN31" s="1871"/>
      <c r="FAO31" s="1888"/>
      <c r="FAP31" s="1871"/>
      <c r="FAQ31" s="1888"/>
      <c r="FAR31" s="1871"/>
      <c r="FAS31" s="1888"/>
      <c r="FAT31" s="1871"/>
      <c r="FAU31" s="1888"/>
      <c r="FAV31" s="1871"/>
      <c r="FAW31" s="1888"/>
      <c r="FAX31" s="1871"/>
      <c r="FAY31" s="1888"/>
      <c r="FAZ31" s="1871"/>
      <c r="FBA31" s="1888"/>
      <c r="FBB31" s="1871"/>
      <c r="FBC31" s="1888"/>
      <c r="FBD31" s="1871"/>
      <c r="FBE31" s="1888"/>
      <c r="FBF31" s="1871"/>
      <c r="FBG31" s="1888"/>
      <c r="FBH31" s="1871"/>
      <c r="FBI31" s="1888"/>
      <c r="FBJ31" s="1871"/>
      <c r="FBK31" s="1888"/>
      <c r="FBL31" s="1871"/>
      <c r="FBM31" s="1888"/>
      <c r="FBN31" s="1871"/>
      <c r="FBO31" s="1888"/>
      <c r="FBP31" s="1871"/>
      <c r="FBQ31" s="1888"/>
      <c r="FBR31" s="1871"/>
      <c r="FBS31" s="1888"/>
      <c r="FBT31" s="1871"/>
      <c r="FBU31" s="1888"/>
      <c r="FBV31" s="1871"/>
      <c r="FBW31" s="1888"/>
      <c r="FBX31" s="1871"/>
      <c r="FBY31" s="1888"/>
      <c r="FBZ31" s="1871"/>
      <c r="FCA31" s="1888"/>
      <c r="FCB31" s="1871"/>
      <c r="FCC31" s="1888"/>
      <c r="FCD31" s="1871"/>
      <c r="FCE31" s="1888"/>
      <c r="FCF31" s="1871"/>
      <c r="FCG31" s="1888"/>
      <c r="FCH31" s="1871"/>
      <c r="FCI31" s="1888"/>
      <c r="FCJ31" s="1871"/>
      <c r="FCK31" s="1888"/>
      <c r="FCL31" s="1871"/>
      <c r="FCM31" s="1888"/>
      <c r="FCN31" s="1871"/>
      <c r="FCO31" s="1888"/>
      <c r="FCP31" s="1871"/>
      <c r="FCQ31" s="1888"/>
      <c r="FCR31" s="1871"/>
      <c r="FCS31" s="1888"/>
      <c r="FCT31" s="1871"/>
      <c r="FCU31" s="1888"/>
      <c r="FCV31" s="1871"/>
      <c r="FCW31" s="1888"/>
      <c r="FCX31" s="1871"/>
      <c r="FCY31" s="1888"/>
      <c r="FCZ31" s="1871"/>
      <c r="FDA31" s="1888"/>
      <c r="FDB31" s="1871"/>
      <c r="FDC31" s="1888"/>
      <c r="FDD31" s="1871"/>
      <c r="FDE31" s="1888"/>
      <c r="FDF31" s="1871"/>
      <c r="FDG31" s="1888"/>
      <c r="FDH31" s="1871"/>
      <c r="FDI31" s="1888"/>
      <c r="FDJ31" s="1871"/>
      <c r="FDK31" s="1888"/>
      <c r="FDL31" s="1871"/>
      <c r="FDM31" s="1888"/>
      <c r="FDN31" s="1871"/>
      <c r="FDO31" s="1888"/>
      <c r="FDP31" s="1871"/>
      <c r="FDQ31" s="1888"/>
      <c r="FDR31" s="1871"/>
      <c r="FDS31" s="1888"/>
      <c r="FDT31" s="1871"/>
      <c r="FDU31" s="1888"/>
      <c r="FDV31" s="1871"/>
      <c r="FDW31" s="1888"/>
      <c r="FDX31" s="1871"/>
      <c r="FDY31" s="1888"/>
      <c r="FDZ31" s="1871"/>
      <c r="FEA31" s="1888"/>
      <c r="FEB31" s="1871"/>
      <c r="FEC31" s="1888"/>
      <c r="FED31" s="1871"/>
      <c r="FEE31" s="1888"/>
      <c r="FEF31" s="1871"/>
      <c r="FEG31" s="1888"/>
      <c r="FEH31" s="1871"/>
      <c r="FEI31" s="1888"/>
      <c r="FEJ31" s="1871"/>
      <c r="FEK31" s="1888"/>
      <c r="FEL31" s="1871"/>
      <c r="FEM31" s="1888"/>
      <c r="FEN31" s="1871"/>
      <c r="FEO31" s="1888"/>
      <c r="FEP31" s="1871"/>
      <c r="FEQ31" s="1888"/>
      <c r="FER31" s="1871"/>
      <c r="FES31" s="1888"/>
      <c r="FET31" s="1871"/>
      <c r="FEU31" s="1888"/>
      <c r="FEV31" s="1871"/>
      <c r="FEW31" s="1888"/>
      <c r="FEX31" s="1871"/>
      <c r="FEY31" s="1888"/>
      <c r="FEZ31" s="1871"/>
      <c r="FFA31" s="1888"/>
      <c r="FFB31" s="1871"/>
      <c r="FFC31" s="1888"/>
      <c r="FFD31" s="1871"/>
      <c r="FFE31" s="1888"/>
      <c r="FFF31" s="1871"/>
      <c r="FFG31" s="1888"/>
      <c r="FFH31" s="1871"/>
      <c r="FFI31" s="1888"/>
      <c r="FFJ31" s="1871"/>
      <c r="FFK31" s="1888"/>
      <c r="FFL31" s="1871"/>
      <c r="FFM31" s="1888"/>
      <c r="FFN31" s="1871"/>
      <c r="FFO31" s="1888"/>
      <c r="FFP31" s="1871"/>
      <c r="FFQ31" s="1888"/>
      <c r="FFR31" s="1871"/>
      <c r="FFS31" s="1888"/>
      <c r="FFT31" s="1871"/>
      <c r="FFU31" s="1888"/>
      <c r="FFV31" s="1871"/>
      <c r="FFW31" s="1888"/>
      <c r="FFX31" s="1871"/>
      <c r="FFY31" s="1888"/>
      <c r="FFZ31" s="1871"/>
      <c r="FGA31" s="1888"/>
      <c r="FGB31" s="1871"/>
      <c r="FGC31" s="1888"/>
      <c r="FGD31" s="1871"/>
      <c r="FGE31" s="1888"/>
      <c r="FGF31" s="1871"/>
      <c r="FGG31" s="1888"/>
      <c r="FGH31" s="1871"/>
      <c r="FGI31" s="1888"/>
      <c r="FGJ31" s="1871"/>
      <c r="FGK31" s="1888"/>
      <c r="FGL31" s="1871"/>
      <c r="FGM31" s="1888"/>
      <c r="FGN31" s="1871"/>
      <c r="FGO31" s="1888"/>
      <c r="FGP31" s="1871"/>
      <c r="FGQ31" s="1888"/>
      <c r="FGR31" s="1871"/>
      <c r="FGS31" s="1888"/>
      <c r="FGT31" s="1871"/>
      <c r="FGU31" s="1888"/>
      <c r="FGV31" s="1871"/>
      <c r="FGW31" s="1888"/>
      <c r="FGX31" s="1871"/>
      <c r="FGY31" s="1888"/>
      <c r="FGZ31" s="1871"/>
      <c r="FHA31" s="1888"/>
      <c r="FHB31" s="1871"/>
      <c r="FHC31" s="1888"/>
      <c r="FHD31" s="1871"/>
      <c r="FHE31" s="1888"/>
      <c r="FHF31" s="1871"/>
      <c r="FHG31" s="1888"/>
      <c r="FHH31" s="1871"/>
      <c r="FHI31" s="1888"/>
      <c r="FHJ31" s="1871"/>
      <c r="FHK31" s="1888"/>
      <c r="FHL31" s="1871"/>
      <c r="FHM31" s="1888"/>
      <c r="FHN31" s="1871"/>
      <c r="FHO31" s="1888"/>
      <c r="FHP31" s="1871"/>
      <c r="FHQ31" s="1888"/>
      <c r="FHR31" s="1871"/>
      <c r="FHS31" s="1888"/>
      <c r="FHT31" s="1871"/>
      <c r="FHU31" s="1888"/>
      <c r="FHV31" s="1871"/>
      <c r="FHW31" s="1888"/>
      <c r="FHX31" s="1871"/>
      <c r="FHY31" s="1888"/>
      <c r="FHZ31" s="1871"/>
      <c r="FIA31" s="1888"/>
      <c r="FIB31" s="1871"/>
      <c r="FIC31" s="1888"/>
      <c r="FID31" s="1871"/>
      <c r="FIE31" s="1888"/>
      <c r="FIF31" s="1871"/>
      <c r="FIG31" s="1888"/>
      <c r="FIH31" s="1871"/>
      <c r="FII31" s="1888"/>
      <c r="FIJ31" s="1871"/>
      <c r="FIK31" s="1888"/>
      <c r="FIL31" s="1871"/>
      <c r="FIM31" s="1888"/>
      <c r="FIN31" s="1871"/>
      <c r="FIO31" s="1888"/>
      <c r="FIP31" s="1871"/>
      <c r="FIQ31" s="1888"/>
      <c r="FIR31" s="1871"/>
      <c r="FIS31" s="1888"/>
      <c r="FIT31" s="1871"/>
      <c r="FIU31" s="1888"/>
      <c r="FIV31" s="1871"/>
      <c r="FIW31" s="1888"/>
      <c r="FIX31" s="1871"/>
      <c r="FIY31" s="1888"/>
      <c r="FIZ31" s="1871"/>
      <c r="FJA31" s="1888"/>
      <c r="FJB31" s="1871"/>
      <c r="FJC31" s="1888"/>
      <c r="FJD31" s="1871"/>
      <c r="FJE31" s="1888"/>
      <c r="FJF31" s="1871"/>
      <c r="FJG31" s="1888"/>
      <c r="FJH31" s="1871"/>
      <c r="FJI31" s="1888"/>
      <c r="FJJ31" s="1871"/>
      <c r="FJK31" s="1888"/>
      <c r="FJL31" s="1871"/>
      <c r="FJM31" s="1888"/>
      <c r="FJN31" s="1871"/>
      <c r="FJO31" s="1888"/>
      <c r="FJP31" s="1871"/>
      <c r="FJQ31" s="1888"/>
      <c r="FJR31" s="1871"/>
      <c r="FJS31" s="1888"/>
      <c r="FJT31" s="1871"/>
      <c r="FJU31" s="1888"/>
      <c r="FJV31" s="1871"/>
      <c r="FJW31" s="1888"/>
      <c r="FJX31" s="1871"/>
      <c r="FJY31" s="1888"/>
      <c r="FJZ31" s="1871"/>
      <c r="FKA31" s="1888"/>
      <c r="FKB31" s="1871"/>
      <c r="FKC31" s="1888"/>
      <c r="FKD31" s="1871"/>
      <c r="FKE31" s="1888"/>
      <c r="FKF31" s="1871"/>
      <c r="FKG31" s="1888"/>
      <c r="FKH31" s="1871"/>
      <c r="FKI31" s="1888"/>
      <c r="FKJ31" s="1871"/>
      <c r="FKK31" s="1888"/>
      <c r="FKL31" s="1871"/>
      <c r="FKM31" s="1888"/>
      <c r="FKN31" s="1871"/>
      <c r="FKO31" s="1888"/>
      <c r="FKP31" s="1871"/>
      <c r="FKQ31" s="1888"/>
      <c r="FKR31" s="1871"/>
      <c r="FKS31" s="1888"/>
      <c r="FKT31" s="1871"/>
      <c r="FKU31" s="1888"/>
      <c r="FKV31" s="1871"/>
      <c r="FKW31" s="1888"/>
      <c r="FKX31" s="1871"/>
      <c r="FKY31" s="1888"/>
      <c r="FKZ31" s="1871"/>
      <c r="FLA31" s="1888"/>
      <c r="FLB31" s="1871"/>
      <c r="FLC31" s="1888"/>
      <c r="FLD31" s="1871"/>
      <c r="FLE31" s="1888"/>
      <c r="FLF31" s="1871"/>
      <c r="FLG31" s="1888"/>
      <c r="FLH31" s="1871"/>
      <c r="FLI31" s="1888"/>
      <c r="FLJ31" s="1871"/>
      <c r="FLK31" s="1888"/>
      <c r="FLL31" s="1871"/>
      <c r="FLM31" s="1888"/>
      <c r="FLN31" s="1871"/>
      <c r="FLO31" s="1888"/>
      <c r="FLP31" s="1871"/>
      <c r="FLQ31" s="1888"/>
      <c r="FLR31" s="1871"/>
      <c r="FLS31" s="1888"/>
      <c r="FLT31" s="1871"/>
      <c r="FLU31" s="1888"/>
      <c r="FLV31" s="1871"/>
      <c r="FLW31" s="1888"/>
      <c r="FLX31" s="1871"/>
      <c r="FLY31" s="1888"/>
      <c r="FLZ31" s="1871"/>
      <c r="FMA31" s="1888"/>
      <c r="FMB31" s="1871"/>
      <c r="FMC31" s="1888"/>
      <c r="FMD31" s="1871"/>
      <c r="FME31" s="1888"/>
      <c r="FMF31" s="1871"/>
      <c r="FMG31" s="1888"/>
      <c r="FMH31" s="1871"/>
      <c r="FMI31" s="1888"/>
      <c r="FMJ31" s="1871"/>
      <c r="FMK31" s="1888"/>
      <c r="FML31" s="1871"/>
      <c r="FMM31" s="1888"/>
      <c r="FMN31" s="1871"/>
      <c r="FMO31" s="1888"/>
      <c r="FMP31" s="1871"/>
      <c r="FMQ31" s="1888"/>
      <c r="FMR31" s="1871"/>
      <c r="FMS31" s="1888"/>
      <c r="FMT31" s="1871"/>
      <c r="FMU31" s="1888"/>
      <c r="FMV31" s="1871"/>
      <c r="FMW31" s="1888"/>
      <c r="FMX31" s="1871"/>
      <c r="FMY31" s="1888"/>
      <c r="FMZ31" s="1871"/>
      <c r="FNA31" s="1888"/>
      <c r="FNB31" s="1871"/>
      <c r="FNC31" s="1888"/>
      <c r="FND31" s="1871"/>
      <c r="FNE31" s="1888"/>
      <c r="FNF31" s="1871"/>
      <c r="FNG31" s="1888"/>
      <c r="FNH31" s="1871"/>
      <c r="FNI31" s="1888"/>
      <c r="FNJ31" s="1871"/>
      <c r="FNK31" s="1888"/>
      <c r="FNL31" s="1871"/>
      <c r="FNM31" s="1888"/>
      <c r="FNN31" s="1871"/>
      <c r="FNO31" s="1888"/>
      <c r="FNP31" s="1871"/>
      <c r="FNQ31" s="1888"/>
      <c r="FNR31" s="1871"/>
      <c r="FNS31" s="1888"/>
      <c r="FNT31" s="1871"/>
      <c r="FNU31" s="1888"/>
      <c r="FNV31" s="1871"/>
      <c r="FNW31" s="1888"/>
      <c r="FNX31" s="1871"/>
      <c r="FNY31" s="1888"/>
      <c r="FNZ31" s="1871"/>
      <c r="FOA31" s="1888"/>
      <c r="FOB31" s="1871"/>
      <c r="FOC31" s="1888"/>
      <c r="FOD31" s="1871"/>
      <c r="FOE31" s="1888"/>
      <c r="FOF31" s="1871"/>
      <c r="FOG31" s="1888"/>
      <c r="FOH31" s="1871"/>
      <c r="FOI31" s="1888"/>
      <c r="FOJ31" s="1871"/>
      <c r="FOK31" s="1888"/>
      <c r="FOL31" s="1871"/>
      <c r="FOM31" s="1888"/>
      <c r="FON31" s="1871"/>
      <c r="FOO31" s="1888"/>
      <c r="FOP31" s="1871"/>
      <c r="FOQ31" s="1888"/>
      <c r="FOR31" s="1871"/>
      <c r="FOS31" s="1888"/>
      <c r="FOT31" s="1871"/>
      <c r="FOU31" s="1888"/>
      <c r="FOV31" s="1871"/>
      <c r="FOW31" s="1888"/>
      <c r="FOX31" s="1871"/>
      <c r="FOY31" s="1888"/>
      <c r="FOZ31" s="1871"/>
      <c r="FPA31" s="1888"/>
      <c r="FPB31" s="1871"/>
      <c r="FPC31" s="1888"/>
      <c r="FPD31" s="1871"/>
      <c r="FPE31" s="1888"/>
      <c r="FPF31" s="1871"/>
      <c r="FPG31" s="1888"/>
      <c r="FPH31" s="1871"/>
      <c r="FPI31" s="1888"/>
      <c r="FPJ31" s="1871"/>
      <c r="FPK31" s="1888"/>
      <c r="FPL31" s="1871"/>
      <c r="FPM31" s="1888"/>
      <c r="FPN31" s="1871"/>
      <c r="FPO31" s="1888"/>
      <c r="FPP31" s="1871"/>
      <c r="FPQ31" s="1888"/>
      <c r="FPR31" s="1871"/>
      <c r="FPS31" s="1888"/>
      <c r="FPT31" s="1871"/>
      <c r="FPU31" s="1888"/>
      <c r="FPV31" s="1871"/>
      <c r="FPW31" s="1888"/>
      <c r="FPX31" s="1871"/>
      <c r="FPY31" s="1888"/>
      <c r="FPZ31" s="1871"/>
      <c r="FQA31" s="1888"/>
      <c r="FQB31" s="1871"/>
      <c r="FQC31" s="1888"/>
      <c r="FQD31" s="1871"/>
      <c r="FQE31" s="1888"/>
      <c r="FQF31" s="1871"/>
      <c r="FQG31" s="1888"/>
      <c r="FQH31" s="1871"/>
      <c r="FQI31" s="1888"/>
      <c r="FQJ31" s="1871"/>
      <c r="FQK31" s="1888"/>
      <c r="FQL31" s="1871"/>
      <c r="FQM31" s="1888"/>
      <c r="FQN31" s="1871"/>
      <c r="FQO31" s="1888"/>
      <c r="FQP31" s="1871"/>
      <c r="FQQ31" s="1888"/>
      <c r="FQR31" s="1871"/>
      <c r="FQS31" s="1888"/>
      <c r="FQT31" s="1871"/>
      <c r="FQU31" s="1888"/>
      <c r="FQV31" s="1871"/>
      <c r="FQW31" s="1888"/>
      <c r="FQX31" s="1871"/>
      <c r="FQY31" s="1888"/>
      <c r="FQZ31" s="1871"/>
      <c r="FRA31" s="1888"/>
      <c r="FRB31" s="1871"/>
      <c r="FRC31" s="1888"/>
      <c r="FRD31" s="1871"/>
      <c r="FRE31" s="1888"/>
      <c r="FRF31" s="1871"/>
      <c r="FRG31" s="1888"/>
      <c r="FRH31" s="1871"/>
      <c r="FRI31" s="1888"/>
      <c r="FRJ31" s="1871"/>
      <c r="FRK31" s="1888"/>
      <c r="FRL31" s="1871"/>
      <c r="FRM31" s="1888"/>
      <c r="FRN31" s="1871"/>
      <c r="FRO31" s="1888"/>
      <c r="FRP31" s="1871"/>
      <c r="FRQ31" s="1888"/>
      <c r="FRR31" s="1871"/>
      <c r="FRS31" s="1888"/>
      <c r="FRT31" s="1871"/>
      <c r="FRU31" s="1888"/>
      <c r="FRV31" s="1871"/>
      <c r="FRW31" s="1888"/>
      <c r="FRX31" s="1871"/>
      <c r="FRY31" s="1888"/>
      <c r="FRZ31" s="1871"/>
      <c r="FSA31" s="1888"/>
      <c r="FSB31" s="1871"/>
      <c r="FSC31" s="1888"/>
      <c r="FSD31" s="1871"/>
      <c r="FSE31" s="1888"/>
      <c r="FSF31" s="1871"/>
      <c r="FSG31" s="1888"/>
      <c r="FSH31" s="1871"/>
      <c r="FSI31" s="1888"/>
      <c r="FSJ31" s="1871"/>
      <c r="FSK31" s="1888"/>
      <c r="FSL31" s="1871"/>
      <c r="FSM31" s="1888"/>
      <c r="FSN31" s="1871"/>
      <c r="FSO31" s="1888"/>
      <c r="FSP31" s="1871"/>
      <c r="FSQ31" s="1888"/>
      <c r="FSR31" s="1871"/>
      <c r="FSS31" s="1888"/>
      <c r="FST31" s="1871"/>
      <c r="FSU31" s="1888"/>
      <c r="FSV31" s="1871"/>
      <c r="FSW31" s="1888"/>
      <c r="FSX31" s="1871"/>
      <c r="FSY31" s="1888"/>
      <c r="FSZ31" s="1871"/>
      <c r="FTA31" s="1888"/>
      <c r="FTB31" s="1871"/>
      <c r="FTC31" s="1888"/>
      <c r="FTD31" s="1871"/>
      <c r="FTE31" s="1888"/>
      <c r="FTF31" s="1871"/>
      <c r="FTG31" s="1888"/>
      <c r="FTH31" s="1871"/>
      <c r="FTI31" s="1888"/>
      <c r="FTJ31" s="1871"/>
      <c r="FTK31" s="1888"/>
      <c r="FTL31" s="1871"/>
      <c r="FTM31" s="1888"/>
      <c r="FTN31" s="1871"/>
      <c r="FTO31" s="1888"/>
      <c r="FTP31" s="1871"/>
      <c r="FTQ31" s="1888"/>
      <c r="FTR31" s="1871"/>
      <c r="FTS31" s="1888"/>
      <c r="FTT31" s="1871"/>
      <c r="FTU31" s="1888"/>
      <c r="FTV31" s="1871"/>
      <c r="FTW31" s="1888"/>
      <c r="FTX31" s="1871"/>
      <c r="FTY31" s="1888"/>
      <c r="FTZ31" s="1871"/>
      <c r="FUA31" s="1888"/>
      <c r="FUB31" s="1871"/>
      <c r="FUC31" s="1888"/>
      <c r="FUD31" s="1871"/>
      <c r="FUE31" s="1888"/>
      <c r="FUF31" s="1871"/>
      <c r="FUG31" s="1888"/>
      <c r="FUH31" s="1871"/>
      <c r="FUI31" s="1888"/>
      <c r="FUJ31" s="1871"/>
      <c r="FUK31" s="1888"/>
      <c r="FUL31" s="1871"/>
      <c r="FUM31" s="1888"/>
      <c r="FUN31" s="1871"/>
      <c r="FUO31" s="1888"/>
      <c r="FUP31" s="1871"/>
      <c r="FUQ31" s="1888"/>
      <c r="FUR31" s="1871"/>
      <c r="FUS31" s="1888"/>
      <c r="FUT31" s="1871"/>
      <c r="FUU31" s="1888"/>
      <c r="FUV31" s="1871"/>
      <c r="FUW31" s="1888"/>
      <c r="FUX31" s="1871"/>
      <c r="FUY31" s="1888"/>
      <c r="FUZ31" s="1871"/>
      <c r="FVA31" s="1888"/>
      <c r="FVB31" s="1871"/>
      <c r="FVC31" s="1888"/>
      <c r="FVD31" s="1871"/>
      <c r="FVE31" s="1888"/>
      <c r="FVF31" s="1871"/>
      <c r="FVG31" s="1888"/>
      <c r="FVH31" s="1871"/>
      <c r="FVI31" s="1888"/>
      <c r="FVJ31" s="1871"/>
      <c r="FVK31" s="1888"/>
      <c r="FVL31" s="1871"/>
      <c r="FVM31" s="1888"/>
      <c r="FVN31" s="1871"/>
      <c r="FVO31" s="1888"/>
      <c r="FVP31" s="1871"/>
      <c r="FVQ31" s="1888"/>
      <c r="FVR31" s="1871"/>
      <c r="FVS31" s="1888"/>
      <c r="FVT31" s="1871"/>
      <c r="FVU31" s="1888"/>
      <c r="FVV31" s="1871"/>
      <c r="FVW31" s="1888"/>
      <c r="FVX31" s="1871"/>
      <c r="FVY31" s="1888"/>
      <c r="FVZ31" s="1871"/>
      <c r="FWA31" s="1888"/>
      <c r="FWB31" s="1871"/>
      <c r="FWC31" s="1888"/>
      <c r="FWD31" s="1871"/>
      <c r="FWE31" s="1888"/>
      <c r="FWF31" s="1871"/>
      <c r="FWG31" s="1888"/>
      <c r="FWH31" s="1871"/>
      <c r="FWI31" s="1888"/>
      <c r="FWJ31" s="1871"/>
      <c r="FWK31" s="1888"/>
      <c r="FWL31" s="1871"/>
      <c r="FWM31" s="1888"/>
      <c r="FWN31" s="1871"/>
      <c r="FWO31" s="1888"/>
      <c r="FWP31" s="1871"/>
      <c r="FWQ31" s="1888"/>
      <c r="FWR31" s="1871"/>
      <c r="FWS31" s="1888"/>
      <c r="FWT31" s="1871"/>
      <c r="FWU31" s="1888"/>
      <c r="FWV31" s="1871"/>
      <c r="FWW31" s="1888"/>
      <c r="FWX31" s="1871"/>
      <c r="FWY31" s="1888"/>
      <c r="FWZ31" s="1871"/>
      <c r="FXA31" s="1888"/>
      <c r="FXB31" s="1871"/>
      <c r="FXC31" s="1888"/>
      <c r="FXD31" s="1871"/>
      <c r="FXE31" s="1888"/>
      <c r="FXF31" s="1871"/>
      <c r="FXG31" s="1888"/>
      <c r="FXH31" s="1871"/>
      <c r="FXI31" s="1888"/>
      <c r="FXJ31" s="1871"/>
      <c r="FXK31" s="1888"/>
      <c r="FXL31" s="1871"/>
      <c r="FXM31" s="1888"/>
      <c r="FXN31" s="1871"/>
      <c r="FXO31" s="1888"/>
      <c r="FXP31" s="1871"/>
      <c r="FXQ31" s="1888"/>
      <c r="FXR31" s="1871"/>
      <c r="FXS31" s="1888"/>
      <c r="FXT31" s="1871"/>
      <c r="FXU31" s="1888"/>
      <c r="FXV31" s="1871"/>
      <c r="FXW31" s="1888"/>
      <c r="FXX31" s="1871"/>
      <c r="FXY31" s="1888"/>
      <c r="FXZ31" s="1871"/>
      <c r="FYA31" s="1888"/>
      <c r="FYB31" s="1871"/>
      <c r="FYC31" s="1888"/>
      <c r="FYD31" s="1871"/>
      <c r="FYE31" s="1888"/>
      <c r="FYF31" s="1871"/>
      <c r="FYG31" s="1888"/>
      <c r="FYH31" s="1871"/>
      <c r="FYI31" s="1888"/>
      <c r="FYJ31" s="1871"/>
      <c r="FYK31" s="1888"/>
      <c r="FYL31" s="1871"/>
      <c r="FYM31" s="1888"/>
      <c r="FYN31" s="1871"/>
      <c r="FYO31" s="1888"/>
      <c r="FYP31" s="1871"/>
      <c r="FYQ31" s="1888"/>
      <c r="FYR31" s="1871"/>
      <c r="FYS31" s="1888"/>
      <c r="FYT31" s="1871"/>
      <c r="FYU31" s="1888"/>
      <c r="FYV31" s="1871"/>
      <c r="FYW31" s="1888"/>
      <c r="FYX31" s="1871"/>
      <c r="FYY31" s="1888"/>
      <c r="FYZ31" s="1871"/>
      <c r="FZA31" s="1888"/>
      <c r="FZB31" s="1871"/>
      <c r="FZC31" s="1888"/>
      <c r="FZD31" s="1871"/>
      <c r="FZE31" s="1888"/>
      <c r="FZF31" s="1871"/>
      <c r="FZG31" s="1888"/>
      <c r="FZH31" s="1871"/>
      <c r="FZI31" s="1888"/>
      <c r="FZJ31" s="1871"/>
      <c r="FZK31" s="1888"/>
      <c r="FZL31" s="1871"/>
      <c r="FZM31" s="1888"/>
      <c r="FZN31" s="1871"/>
      <c r="FZO31" s="1888"/>
      <c r="FZP31" s="1871"/>
      <c r="FZQ31" s="1888"/>
      <c r="FZR31" s="1871"/>
      <c r="FZS31" s="1888"/>
      <c r="FZT31" s="1871"/>
      <c r="FZU31" s="1888"/>
      <c r="FZV31" s="1871"/>
      <c r="FZW31" s="1888"/>
      <c r="FZX31" s="1871"/>
      <c r="FZY31" s="1888"/>
      <c r="FZZ31" s="1871"/>
      <c r="GAA31" s="1888"/>
      <c r="GAB31" s="1871"/>
      <c r="GAC31" s="1888"/>
      <c r="GAD31" s="1871"/>
      <c r="GAE31" s="1888"/>
      <c r="GAF31" s="1871"/>
      <c r="GAG31" s="1888"/>
      <c r="GAH31" s="1871"/>
      <c r="GAI31" s="1888"/>
      <c r="GAJ31" s="1871"/>
      <c r="GAK31" s="1888"/>
      <c r="GAL31" s="1871"/>
      <c r="GAM31" s="1888"/>
      <c r="GAN31" s="1871"/>
      <c r="GAO31" s="1888"/>
      <c r="GAP31" s="1871"/>
      <c r="GAQ31" s="1888"/>
      <c r="GAR31" s="1871"/>
      <c r="GAS31" s="1888"/>
      <c r="GAT31" s="1871"/>
      <c r="GAU31" s="1888"/>
      <c r="GAV31" s="1871"/>
      <c r="GAW31" s="1888"/>
      <c r="GAX31" s="1871"/>
      <c r="GAY31" s="1888"/>
      <c r="GAZ31" s="1871"/>
      <c r="GBA31" s="1888"/>
      <c r="GBB31" s="1871"/>
      <c r="GBC31" s="1888"/>
      <c r="GBD31" s="1871"/>
      <c r="GBE31" s="1888"/>
      <c r="GBF31" s="1871"/>
      <c r="GBG31" s="1888"/>
      <c r="GBH31" s="1871"/>
      <c r="GBI31" s="1888"/>
      <c r="GBJ31" s="1871"/>
      <c r="GBK31" s="1888"/>
      <c r="GBL31" s="1871"/>
      <c r="GBM31" s="1888"/>
      <c r="GBN31" s="1871"/>
      <c r="GBO31" s="1888"/>
      <c r="GBP31" s="1871"/>
      <c r="GBQ31" s="1888"/>
      <c r="GBR31" s="1871"/>
      <c r="GBS31" s="1888"/>
      <c r="GBT31" s="1871"/>
      <c r="GBU31" s="1888"/>
      <c r="GBV31" s="1871"/>
      <c r="GBW31" s="1888"/>
      <c r="GBX31" s="1871"/>
      <c r="GBY31" s="1888"/>
      <c r="GBZ31" s="1871"/>
      <c r="GCA31" s="1888"/>
      <c r="GCB31" s="1871"/>
      <c r="GCC31" s="1888"/>
      <c r="GCD31" s="1871"/>
      <c r="GCE31" s="1888"/>
      <c r="GCF31" s="1871"/>
      <c r="GCG31" s="1888"/>
      <c r="GCH31" s="1871"/>
      <c r="GCI31" s="1888"/>
      <c r="GCJ31" s="1871"/>
      <c r="GCK31" s="1888"/>
      <c r="GCL31" s="1871"/>
      <c r="GCM31" s="1888"/>
      <c r="GCN31" s="1871"/>
      <c r="GCO31" s="1888"/>
      <c r="GCP31" s="1871"/>
      <c r="GCQ31" s="1888"/>
      <c r="GCR31" s="1871"/>
      <c r="GCS31" s="1888"/>
      <c r="GCT31" s="1871"/>
      <c r="GCU31" s="1888"/>
      <c r="GCV31" s="1871"/>
      <c r="GCW31" s="1888"/>
      <c r="GCX31" s="1871"/>
      <c r="GCY31" s="1888"/>
      <c r="GCZ31" s="1871"/>
      <c r="GDA31" s="1888"/>
      <c r="GDB31" s="1871"/>
      <c r="GDC31" s="1888"/>
      <c r="GDD31" s="1871"/>
      <c r="GDE31" s="1888"/>
      <c r="GDF31" s="1871"/>
      <c r="GDG31" s="1888"/>
      <c r="GDH31" s="1871"/>
      <c r="GDI31" s="1888"/>
      <c r="GDJ31" s="1871"/>
      <c r="GDK31" s="1888"/>
      <c r="GDL31" s="1871"/>
      <c r="GDM31" s="1888"/>
      <c r="GDN31" s="1871"/>
      <c r="GDO31" s="1888"/>
      <c r="GDP31" s="1871"/>
      <c r="GDQ31" s="1888"/>
      <c r="GDR31" s="1871"/>
      <c r="GDS31" s="1888"/>
      <c r="GDT31" s="1871"/>
      <c r="GDU31" s="1888"/>
      <c r="GDV31" s="1871"/>
      <c r="GDW31" s="1888"/>
      <c r="GDX31" s="1871"/>
      <c r="GDY31" s="1888"/>
      <c r="GDZ31" s="1871"/>
      <c r="GEA31" s="1888"/>
      <c r="GEB31" s="1871"/>
      <c r="GEC31" s="1888"/>
      <c r="GED31" s="1871"/>
      <c r="GEE31" s="1888"/>
      <c r="GEF31" s="1871"/>
      <c r="GEG31" s="1888"/>
      <c r="GEH31" s="1871"/>
      <c r="GEI31" s="1888"/>
      <c r="GEJ31" s="1871"/>
      <c r="GEK31" s="1888"/>
      <c r="GEL31" s="1871"/>
      <c r="GEM31" s="1888"/>
      <c r="GEN31" s="1871"/>
      <c r="GEO31" s="1888"/>
      <c r="GEP31" s="1871"/>
      <c r="GEQ31" s="1888"/>
      <c r="GER31" s="1871"/>
      <c r="GES31" s="1888"/>
      <c r="GET31" s="1871"/>
      <c r="GEU31" s="1888"/>
      <c r="GEV31" s="1871"/>
      <c r="GEW31" s="1888"/>
      <c r="GEX31" s="1871"/>
      <c r="GEY31" s="1888"/>
      <c r="GEZ31" s="1871"/>
      <c r="GFA31" s="1888"/>
      <c r="GFB31" s="1871"/>
      <c r="GFC31" s="1888"/>
      <c r="GFD31" s="1871"/>
      <c r="GFE31" s="1888"/>
      <c r="GFF31" s="1871"/>
      <c r="GFG31" s="1888"/>
      <c r="GFH31" s="1871"/>
      <c r="GFI31" s="1888"/>
      <c r="GFJ31" s="1871"/>
      <c r="GFK31" s="1888"/>
      <c r="GFL31" s="1871"/>
      <c r="GFM31" s="1888"/>
      <c r="GFN31" s="1871"/>
      <c r="GFO31" s="1888"/>
      <c r="GFP31" s="1871"/>
      <c r="GFQ31" s="1888"/>
      <c r="GFR31" s="1871"/>
      <c r="GFS31" s="1888"/>
      <c r="GFT31" s="1871"/>
      <c r="GFU31" s="1888"/>
      <c r="GFV31" s="1871"/>
      <c r="GFW31" s="1888"/>
      <c r="GFX31" s="1871"/>
      <c r="GFY31" s="1888"/>
      <c r="GFZ31" s="1871"/>
      <c r="GGA31" s="1888"/>
      <c r="GGB31" s="1871"/>
      <c r="GGC31" s="1888"/>
      <c r="GGD31" s="1871"/>
      <c r="GGE31" s="1888"/>
      <c r="GGF31" s="1871"/>
      <c r="GGG31" s="1888"/>
      <c r="GGH31" s="1871"/>
      <c r="GGI31" s="1888"/>
      <c r="GGJ31" s="1871"/>
      <c r="GGK31" s="1888"/>
      <c r="GGL31" s="1871"/>
      <c r="GGM31" s="1888"/>
      <c r="GGN31" s="1871"/>
      <c r="GGO31" s="1888"/>
      <c r="GGP31" s="1871"/>
      <c r="GGQ31" s="1888"/>
      <c r="GGR31" s="1871"/>
      <c r="GGS31" s="1888"/>
      <c r="GGT31" s="1871"/>
      <c r="GGU31" s="1888"/>
      <c r="GGV31" s="1871"/>
      <c r="GGW31" s="1888"/>
      <c r="GGX31" s="1871"/>
      <c r="GGY31" s="1888"/>
      <c r="GGZ31" s="1871"/>
      <c r="GHA31" s="1888"/>
      <c r="GHB31" s="1871"/>
      <c r="GHC31" s="1888"/>
      <c r="GHD31" s="1871"/>
      <c r="GHE31" s="1888"/>
      <c r="GHF31" s="1871"/>
      <c r="GHG31" s="1888"/>
      <c r="GHH31" s="1871"/>
      <c r="GHI31" s="1888"/>
      <c r="GHJ31" s="1871"/>
      <c r="GHK31" s="1888"/>
      <c r="GHL31" s="1871"/>
      <c r="GHM31" s="1888"/>
      <c r="GHN31" s="1871"/>
      <c r="GHO31" s="1888"/>
      <c r="GHP31" s="1871"/>
      <c r="GHQ31" s="1888"/>
      <c r="GHR31" s="1871"/>
      <c r="GHS31" s="1888"/>
      <c r="GHT31" s="1871"/>
      <c r="GHU31" s="1888"/>
      <c r="GHV31" s="1871"/>
      <c r="GHW31" s="1888"/>
      <c r="GHX31" s="1871"/>
      <c r="GHY31" s="1888"/>
      <c r="GHZ31" s="1871"/>
      <c r="GIA31" s="1888"/>
      <c r="GIB31" s="1871"/>
      <c r="GIC31" s="1888"/>
      <c r="GID31" s="1871"/>
      <c r="GIE31" s="1888"/>
      <c r="GIF31" s="1871"/>
      <c r="GIG31" s="1888"/>
      <c r="GIH31" s="1871"/>
      <c r="GII31" s="1888"/>
      <c r="GIJ31" s="1871"/>
      <c r="GIK31" s="1888"/>
      <c r="GIL31" s="1871"/>
      <c r="GIM31" s="1888"/>
      <c r="GIN31" s="1871"/>
      <c r="GIO31" s="1888"/>
      <c r="GIP31" s="1871"/>
      <c r="GIQ31" s="1888"/>
      <c r="GIR31" s="1871"/>
      <c r="GIS31" s="1888"/>
      <c r="GIT31" s="1871"/>
      <c r="GIU31" s="1888"/>
      <c r="GIV31" s="1871"/>
      <c r="GIW31" s="1888"/>
      <c r="GIX31" s="1871"/>
      <c r="GIY31" s="1888"/>
      <c r="GIZ31" s="1871"/>
      <c r="GJA31" s="1888"/>
      <c r="GJB31" s="1871"/>
      <c r="GJC31" s="1888"/>
      <c r="GJD31" s="1871"/>
      <c r="GJE31" s="1888"/>
      <c r="GJF31" s="1871"/>
      <c r="GJG31" s="1888"/>
      <c r="GJH31" s="1871"/>
      <c r="GJI31" s="1888"/>
      <c r="GJJ31" s="1871"/>
      <c r="GJK31" s="1888"/>
      <c r="GJL31" s="1871"/>
      <c r="GJM31" s="1888"/>
      <c r="GJN31" s="1871"/>
      <c r="GJO31" s="1888"/>
      <c r="GJP31" s="1871"/>
      <c r="GJQ31" s="1888"/>
      <c r="GJR31" s="1871"/>
      <c r="GJS31" s="1888"/>
      <c r="GJT31" s="1871"/>
      <c r="GJU31" s="1888"/>
      <c r="GJV31" s="1871"/>
      <c r="GJW31" s="1888"/>
      <c r="GJX31" s="1871"/>
      <c r="GJY31" s="1888"/>
      <c r="GJZ31" s="1871"/>
      <c r="GKA31" s="1888"/>
      <c r="GKB31" s="1871"/>
      <c r="GKC31" s="1888"/>
      <c r="GKD31" s="1871"/>
      <c r="GKE31" s="1888"/>
      <c r="GKF31" s="1871"/>
      <c r="GKG31" s="1888"/>
      <c r="GKH31" s="1871"/>
      <c r="GKI31" s="1888"/>
      <c r="GKJ31" s="1871"/>
      <c r="GKK31" s="1888"/>
      <c r="GKL31" s="1871"/>
      <c r="GKM31" s="1888"/>
      <c r="GKN31" s="1871"/>
      <c r="GKO31" s="1888"/>
      <c r="GKP31" s="1871"/>
      <c r="GKQ31" s="1888"/>
      <c r="GKR31" s="1871"/>
      <c r="GKS31" s="1888"/>
      <c r="GKT31" s="1871"/>
      <c r="GKU31" s="1888"/>
      <c r="GKV31" s="1871"/>
      <c r="GKW31" s="1888"/>
      <c r="GKX31" s="1871"/>
      <c r="GKY31" s="1888"/>
      <c r="GKZ31" s="1871"/>
      <c r="GLA31" s="1888"/>
      <c r="GLB31" s="1871"/>
      <c r="GLC31" s="1888"/>
      <c r="GLD31" s="1871"/>
      <c r="GLE31" s="1888"/>
      <c r="GLF31" s="1871"/>
      <c r="GLG31" s="1888"/>
      <c r="GLH31" s="1871"/>
      <c r="GLI31" s="1888"/>
      <c r="GLJ31" s="1871"/>
      <c r="GLK31" s="1888"/>
      <c r="GLL31" s="1871"/>
      <c r="GLM31" s="1888"/>
      <c r="GLN31" s="1871"/>
      <c r="GLO31" s="1888"/>
      <c r="GLP31" s="1871"/>
      <c r="GLQ31" s="1888"/>
      <c r="GLR31" s="1871"/>
      <c r="GLS31" s="1888"/>
      <c r="GLT31" s="1871"/>
      <c r="GLU31" s="1888"/>
      <c r="GLV31" s="1871"/>
      <c r="GLW31" s="1888"/>
      <c r="GLX31" s="1871"/>
      <c r="GLY31" s="1888"/>
      <c r="GLZ31" s="1871"/>
      <c r="GMA31" s="1888"/>
      <c r="GMB31" s="1871"/>
      <c r="GMC31" s="1888"/>
      <c r="GMD31" s="1871"/>
      <c r="GME31" s="1888"/>
      <c r="GMF31" s="1871"/>
      <c r="GMG31" s="1888"/>
      <c r="GMH31" s="1871"/>
      <c r="GMI31" s="1888"/>
      <c r="GMJ31" s="1871"/>
      <c r="GMK31" s="1888"/>
      <c r="GML31" s="1871"/>
      <c r="GMM31" s="1888"/>
      <c r="GMN31" s="1871"/>
      <c r="GMO31" s="1888"/>
      <c r="GMP31" s="1871"/>
      <c r="GMQ31" s="1888"/>
      <c r="GMR31" s="1871"/>
      <c r="GMS31" s="1888"/>
      <c r="GMT31" s="1871"/>
      <c r="GMU31" s="1888"/>
      <c r="GMV31" s="1871"/>
      <c r="GMW31" s="1888"/>
      <c r="GMX31" s="1871"/>
      <c r="GMY31" s="1888"/>
      <c r="GMZ31" s="1871"/>
      <c r="GNA31" s="1888"/>
      <c r="GNB31" s="1871"/>
      <c r="GNC31" s="1888"/>
      <c r="GND31" s="1871"/>
      <c r="GNE31" s="1888"/>
      <c r="GNF31" s="1871"/>
      <c r="GNG31" s="1888"/>
      <c r="GNH31" s="1871"/>
      <c r="GNI31" s="1888"/>
      <c r="GNJ31" s="1871"/>
      <c r="GNK31" s="1888"/>
      <c r="GNL31" s="1871"/>
      <c r="GNM31" s="1888"/>
      <c r="GNN31" s="1871"/>
      <c r="GNO31" s="1888"/>
      <c r="GNP31" s="1871"/>
      <c r="GNQ31" s="1888"/>
      <c r="GNR31" s="1871"/>
      <c r="GNS31" s="1888"/>
      <c r="GNT31" s="1871"/>
      <c r="GNU31" s="1888"/>
      <c r="GNV31" s="1871"/>
      <c r="GNW31" s="1888"/>
      <c r="GNX31" s="1871"/>
      <c r="GNY31" s="1888"/>
      <c r="GNZ31" s="1871"/>
      <c r="GOA31" s="1888"/>
      <c r="GOB31" s="1871"/>
      <c r="GOC31" s="1888"/>
      <c r="GOD31" s="1871"/>
      <c r="GOE31" s="1888"/>
      <c r="GOF31" s="1871"/>
      <c r="GOG31" s="1888"/>
      <c r="GOH31" s="1871"/>
      <c r="GOI31" s="1888"/>
      <c r="GOJ31" s="1871"/>
      <c r="GOK31" s="1888"/>
      <c r="GOL31" s="1871"/>
      <c r="GOM31" s="1888"/>
      <c r="GON31" s="1871"/>
      <c r="GOO31" s="1888"/>
      <c r="GOP31" s="1871"/>
      <c r="GOQ31" s="1888"/>
      <c r="GOR31" s="1871"/>
      <c r="GOS31" s="1888"/>
      <c r="GOT31" s="1871"/>
      <c r="GOU31" s="1888"/>
      <c r="GOV31" s="1871"/>
      <c r="GOW31" s="1888"/>
      <c r="GOX31" s="1871"/>
      <c r="GOY31" s="1888"/>
      <c r="GOZ31" s="1871"/>
      <c r="GPA31" s="1888"/>
      <c r="GPB31" s="1871"/>
      <c r="GPC31" s="1888"/>
      <c r="GPD31" s="1871"/>
      <c r="GPE31" s="1888"/>
      <c r="GPF31" s="1871"/>
      <c r="GPG31" s="1888"/>
      <c r="GPH31" s="1871"/>
      <c r="GPI31" s="1888"/>
      <c r="GPJ31" s="1871"/>
      <c r="GPK31" s="1888"/>
      <c r="GPL31" s="1871"/>
      <c r="GPM31" s="1888"/>
      <c r="GPN31" s="1871"/>
      <c r="GPO31" s="1888"/>
      <c r="GPP31" s="1871"/>
      <c r="GPQ31" s="1888"/>
      <c r="GPR31" s="1871"/>
      <c r="GPS31" s="1888"/>
      <c r="GPT31" s="1871"/>
      <c r="GPU31" s="1888"/>
      <c r="GPV31" s="1871"/>
      <c r="GPW31" s="1888"/>
      <c r="GPX31" s="1871"/>
      <c r="GPY31" s="1888"/>
      <c r="GPZ31" s="1871"/>
      <c r="GQA31" s="1888"/>
      <c r="GQB31" s="1871"/>
      <c r="GQC31" s="1888"/>
      <c r="GQD31" s="1871"/>
      <c r="GQE31" s="1888"/>
      <c r="GQF31" s="1871"/>
      <c r="GQG31" s="1888"/>
      <c r="GQH31" s="1871"/>
      <c r="GQI31" s="1888"/>
      <c r="GQJ31" s="1871"/>
      <c r="GQK31" s="1888"/>
      <c r="GQL31" s="1871"/>
      <c r="GQM31" s="1888"/>
      <c r="GQN31" s="1871"/>
      <c r="GQO31" s="1888"/>
      <c r="GQP31" s="1871"/>
      <c r="GQQ31" s="1888"/>
      <c r="GQR31" s="1871"/>
      <c r="GQS31" s="1888"/>
      <c r="GQT31" s="1871"/>
      <c r="GQU31" s="1888"/>
      <c r="GQV31" s="1871"/>
      <c r="GQW31" s="1888"/>
      <c r="GQX31" s="1871"/>
      <c r="GQY31" s="1888"/>
      <c r="GQZ31" s="1871"/>
      <c r="GRA31" s="1888"/>
      <c r="GRB31" s="1871"/>
      <c r="GRC31" s="1888"/>
      <c r="GRD31" s="1871"/>
      <c r="GRE31" s="1888"/>
      <c r="GRF31" s="1871"/>
      <c r="GRG31" s="1888"/>
      <c r="GRH31" s="1871"/>
      <c r="GRI31" s="1888"/>
      <c r="GRJ31" s="1871"/>
      <c r="GRK31" s="1888"/>
      <c r="GRL31" s="1871"/>
      <c r="GRM31" s="1888"/>
      <c r="GRN31" s="1871"/>
      <c r="GRO31" s="1888"/>
      <c r="GRP31" s="1871"/>
      <c r="GRQ31" s="1888"/>
      <c r="GRR31" s="1871"/>
      <c r="GRS31" s="1888"/>
      <c r="GRT31" s="1871"/>
      <c r="GRU31" s="1888"/>
      <c r="GRV31" s="1871"/>
      <c r="GRW31" s="1888"/>
      <c r="GRX31" s="1871"/>
      <c r="GRY31" s="1888"/>
      <c r="GRZ31" s="1871"/>
      <c r="GSA31" s="1888"/>
      <c r="GSB31" s="1871"/>
      <c r="GSC31" s="1888"/>
      <c r="GSD31" s="1871"/>
      <c r="GSE31" s="1888"/>
      <c r="GSF31" s="1871"/>
      <c r="GSG31" s="1888"/>
      <c r="GSH31" s="1871"/>
      <c r="GSI31" s="1888"/>
      <c r="GSJ31" s="1871"/>
      <c r="GSK31" s="1888"/>
      <c r="GSL31" s="1871"/>
      <c r="GSM31" s="1888"/>
      <c r="GSN31" s="1871"/>
      <c r="GSO31" s="1888"/>
      <c r="GSP31" s="1871"/>
      <c r="GSQ31" s="1888"/>
      <c r="GSR31" s="1871"/>
      <c r="GSS31" s="1888"/>
      <c r="GST31" s="1871"/>
      <c r="GSU31" s="1888"/>
      <c r="GSV31" s="1871"/>
      <c r="GSW31" s="1888"/>
      <c r="GSX31" s="1871"/>
      <c r="GSY31" s="1888"/>
      <c r="GSZ31" s="1871"/>
      <c r="GTA31" s="1888"/>
      <c r="GTB31" s="1871"/>
      <c r="GTC31" s="1888"/>
      <c r="GTD31" s="1871"/>
      <c r="GTE31" s="1888"/>
      <c r="GTF31" s="1871"/>
      <c r="GTG31" s="1888"/>
      <c r="GTH31" s="1871"/>
      <c r="GTI31" s="1888"/>
      <c r="GTJ31" s="1871"/>
      <c r="GTK31" s="1888"/>
      <c r="GTL31" s="1871"/>
      <c r="GTM31" s="1888"/>
      <c r="GTN31" s="1871"/>
      <c r="GTO31" s="1888"/>
      <c r="GTP31" s="1871"/>
      <c r="GTQ31" s="1888"/>
      <c r="GTR31" s="1871"/>
      <c r="GTS31" s="1888"/>
      <c r="GTT31" s="1871"/>
      <c r="GTU31" s="1888"/>
      <c r="GTV31" s="1871"/>
      <c r="GTW31" s="1888"/>
      <c r="GTX31" s="1871"/>
      <c r="GTY31" s="1888"/>
      <c r="GTZ31" s="1871"/>
      <c r="GUA31" s="1888"/>
      <c r="GUB31" s="1871"/>
      <c r="GUC31" s="1888"/>
      <c r="GUD31" s="1871"/>
      <c r="GUE31" s="1888"/>
      <c r="GUF31" s="1871"/>
      <c r="GUG31" s="1888"/>
      <c r="GUH31" s="1871"/>
      <c r="GUI31" s="1888"/>
      <c r="GUJ31" s="1871"/>
      <c r="GUK31" s="1888"/>
      <c r="GUL31" s="1871"/>
      <c r="GUM31" s="1888"/>
      <c r="GUN31" s="1871"/>
      <c r="GUO31" s="1888"/>
      <c r="GUP31" s="1871"/>
      <c r="GUQ31" s="1888"/>
      <c r="GUR31" s="1871"/>
      <c r="GUS31" s="1888"/>
      <c r="GUT31" s="1871"/>
      <c r="GUU31" s="1888"/>
      <c r="GUV31" s="1871"/>
      <c r="GUW31" s="1888"/>
      <c r="GUX31" s="1871"/>
      <c r="GUY31" s="1888"/>
      <c r="GUZ31" s="1871"/>
      <c r="GVA31" s="1888"/>
      <c r="GVB31" s="1871"/>
      <c r="GVC31" s="1888"/>
      <c r="GVD31" s="1871"/>
      <c r="GVE31" s="1888"/>
      <c r="GVF31" s="1871"/>
      <c r="GVG31" s="1888"/>
      <c r="GVH31" s="1871"/>
      <c r="GVI31" s="1888"/>
      <c r="GVJ31" s="1871"/>
      <c r="GVK31" s="1888"/>
      <c r="GVL31" s="1871"/>
      <c r="GVM31" s="1888"/>
      <c r="GVN31" s="1871"/>
      <c r="GVO31" s="1888"/>
      <c r="GVP31" s="1871"/>
      <c r="GVQ31" s="1888"/>
      <c r="GVR31" s="1871"/>
      <c r="GVS31" s="1888"/>
      <c r="GVT31" s="1871"/>
      <c r="GVU31" s="1888"/>
      <c r="GVV31" s="1871"/>
      <c r="GVW31" s="1888"/>
      <c r="GVX31" s="1871"/>
      <c r="GVY31" s="1888"/>
      <c r="GVZ31" s="1871"/>
      <c r="GWA31" s="1888"/>
      <c r="GWB31" s="1871"/>
      <c r="GWC31" s="1888"/>
      <c r="GWD31" s="1871"/>
      <c r="GWE31" s="1888"/>
      <c r="GWF31" s="1871"/>
      <c r="GWG31" s="1888"/>
      <c r="GWH31" s="1871"/>
      <c r="GWI31" s="1888"/>
      <c r="GWJ31" s="1871"/>
      <c r="GWK31" s="1888"/>
      <c r="GWL31" s="1871"/>
      <c r="GWM31" s="1888"/>
      <c r="GWN31" s="1871"/>
      <c r="GWO31" s="1888"/>
      <c r="GWP31" s="1871"/>
      <c r="GWQ31" s="1888"/>
      <c r="GWR31" s="1871"/>
      <c r="GWS31" s="1888"/>
      <c r="GWT31" s="1871"/>
      <c r="GWU31" s="1888"/>
      <c r="GWV31" s="1871"/>
      <c r="GWW31" s="1888"/>
      <c r="GWX31" s="1871"/>
      <c r="GWY31" s="1888"/>
      <c r="GWZ31" s="1871"/>
      <c r="GXA31" s="1888"/>
      <c r="GXB31" s="1871"/>
      <c r="GXC31" s="1888"/>
      <c r="GXD31" s="1871"/>
      <c r="GXE31" s="1888"/>
      <c r="GXF31" s="1871"/>
      <c r="GXG31" s="1888"/>
      <c r="GXH31" s="1871"/>
      <c r="GXI31" s="1888"/>
      <c r="GXJ31" s="1871"/>
      <c r="GXK31" s="1888"/>
      <c r="GXL31" s="1871"/>
      <c r="GXM31" s="1888"/>
      <c r="GXN31" s="1871"/>
      <c r="GXO31" s="1888"/>
      <c r="GXP31" s="1871"/>
      <c r="GXQ31" s="1888"/>
      <c r="GXR31" s="1871"/>
      <c r="GXS31" s="1888"/>
      <c r="GXT31" s="1871"/>
      <c r="GXU31" s="1888"/>
      <c r="GXV31" s="1871"/>
      <c r="GXW31" s="1888"/>
      <c r="GXX31" s="1871"/>
      <c r="GXY31" s="1888"/>
      <c r="GXZ31" s="1871"/>
      <c r="GYA31" s="1888"/>
      <c r="GYB31" s="1871"/>
      <c r="GYC31" s="1888"/>
      <c r="GYD31" s="1871"/>
      <c r="GYE31" s="1888"/>
      <c r="GYF31" s="1871"/>
      <c r="GYG31" s="1888"/>
      <c r="GYH31" s="1871"/>
      <c r="GYI31" s="1888"/>
      <c r="GYJ31" s="1871"/>
      <c r="GYK31" s="1888"/>
      <c r="GYL31" s="1871"/>
      <c r="GYM31" s="1888"/>
      <c r="GYN31" s="1871"/>
      <c r="GYO31" s="1888"/>
      <c r="GYP31" s="1871"/>
      <c r="GYQ31" s="1888"/>
      <c r="GYR31" s="1871"/>
      <c r="GYS31" s="1888"/>
      <c r="GYT31" s="1871"/>
      <c r="GYU31" s="1888"/>
      <c r="GYV31" s="1871"/>
      <c r="GYW31" s="1888"/>
      <c r="GYX31" s="1871"/>
      <c r="GYY31" s="1888"/>
      <c r="GYZ31" s="1871"/>
      <c r="GZA31" s="1888"/>
      <c r="GZB31" s="1871"/>
      <c r="GZC31" s="1888"/>
      <c r="GZD31" s="1871"/>
      <c r="GZE31" s="1888"/>
      <c r="GZF31" s="1871"/>
      <c r="GZG31" s="1888"/>
      <c r="GZH31" s="1871"/>
      <c r="GZI31" s="1888"/>
      <c r="GZJ31" s="1871"/>
      <c r="GZK31" s="1888"/>
      <c r="GZL31" s="1871"/>
      <c r="GZM31" s="1888"/>
      <c r="GZN31" s="1871"/>
      <c r="GZO31" s="1888"/>
      <c r="GZP31" s="1871"/>
      <c r="GZQ31" s="1888"/>
      <c r="GZR31" s="1871"/>
      <c r="GZS31" s="1888"/>
      <c r="GZT31" s="1871"/>
      <c r="GZU31" s="1888"/>
      <c r="GZV31" s="1871"/>
      <c r="GZW31" s="1888"/>
      <c r="GZX31" s="1871"/>
      <c r="GZY31" s="1888"/>
      <c r="GZZ31" s="1871"/>
      <c r="HAA31" s="1888"/>
      <c r="HAB31" s="1871"/>
      <c r="HAC31" s="1888"/>
      <c r="HAD31" s="1871"/>
      <c r="HAE31" s="1888"/>
      <c r="HAF31" s="1871"/>
      <c r="HAG31" s="1888"/>
      <c r="HAH31" s="1871"/>
      <c r="HAI31" s="1888"/>
      <c r="HAJ31" s="1871"/>
      <c r="HAK31" s="1888"/>
      <c r="HAL31" s="1871"/>
      <c r="HAM31" s="1888"/>
      <c r="HAN31" s="1871"/>
      <c r="HAO31" s="1888"/>
      <c r="HAP31" s="1871"/>
      <c r="HAQ31" s="1888"/>
      <c r="HAR31" s="1871"/>
      <c r="HAS31" s="1888"/>
      <c r="HAT31" s="1871"/>
      <c r="HAU31" s="1888"/>
      <c r="HAV31" s="1871"/>
      <c r="HAW31" s="1888"/>
      <c r="HAX31" s="1871"/>
      <c r="HAY31" s="1888"/>
      <c r="HAZ31" s="1871"/>
      <c r="HBA31" s="1888"/>
      <c r="HBB31" s="1871"/>
      <c r="HBC31" s="1888"/>
      <c r="HBD31" s="1871"/>
      <c r="HBE31" s="1888"/>
      <c r="HBF31" s="1871"/>
      <c r="HBG31" s="1888"/>
      <c r="HBH31" s="1871"/>
      <c r="HBI31" s="1888"/>
      <c r="HBJ31" s="1871"/>
      <c r="HBK31" s="1888"/>
      <c r="HBL31" s="1871"/>
      <c r="HBM31" s="1888"/>
      <c r="HBN31" s="1871"/>
      <c r="HBO31" s="1888"/>
      <c r="HBP31" s="1871"/>
      <c r="HBQ31" s="1888"/>
      <c r="HBR31" s="1871"/>
      <c r="HBS31" s="1888"/>
      <c r="HBT31" s="1871"/>
      <c r="HBU31" s="1888"/>
      <c r="HBV31" s="1871"/>
      <c r="HBW31" s="1888"/>
      <c r="HBX31" s="1871"/>
      <c r="HBY31" s="1888"/>
      <c r="HBZ31" s="1871"/>
      <c r="HCA31" s="1888"/>
      <c r="HCB31" s="1871"/>
      <c r="HCC31" s="1888"/>
      <c r="HCD31" s="1871"/>
      <c r="HCE31" s="1888"/>
      <c r="HCF31" s="1871"/>
      <c r="HCG31" s="1888"/>
      <c r="HCH31" s="1871"/>
      <c r="HCI31" s="1888"/>
      <c r="HCJ31" s="1871"/>
      <c r="HCK31" s="1888"/>
      <c r="HCL31" s="1871"/>
      <c r="HCM31" s="1888"/>
      <c r="HCN31" s="1871"/>
      <c r="HCO31" s="1888"/>
      <c r="HCP31" s="1871"/>
      <c r="HCQ31" s="1888"/>
      <c r="HCR31" s="1871"/>
      <c r="HCS31" s="1888"/>
      <c r="HCT31" s="1871"/>
      <c r="HCU31" s="1888"/>
      <c r="HCV31" s="1871"/>
      <c r="HCW31" s="1888"/>
      <c r="HCX31" s="1871"/>
      <c r="HCY31" s="1888"/>
      <c r="HCZ31" s="1871"/>
      <c r="HDA31" s="1888"/>
      <c r="HDB31" s="1871"/>
      <c r="HDC31" s="1888"/>
      <c r="HDD31" s="1871"/>
      <c r="HDE31" s="1888"/>
      <c r="HDF31" s="1871"/>
      <c r="HDG31" s="1888"/>
      <c r="HDH31" s="1871"/>
      <c r="HDI31" s="1888"/>
      <c r="HDJ31" s="1871"/>
      <c r="HDK31" s="1888"/>
      <c r="HDL31" s="1871"/>
      <c r="HDM31" s="1888"/>
      <c r="HDN31" s="1871"/>
      <c r="HDO31" s="1888"/>
      <c r="HDP31" s="1871"/>
      <c r="HDQ31" s="1888"/>
      <c r="HDR31" s="1871"/>
      <c r="HDS31" s="1888"/>
      <c r="HDT31" s="1871"/>
      <c r="HDU31" s="1888"/>
      <c r="HDV31" s="1871"/>
      <c r="HDW31" s="1888"/>
      <c r="HDX31" s="1871"/>
      <c r="HDY31" s="1888"/>
      <c r="HDZ31" s="1871"/>
      <c r="HEA31" s="1888"/>
      <c r="HEB31" s="1871"/>
      <c r="HEC31" s="1888"/>
      <c r="HED31" s="1871"/>
      <c r="HEE31" s="1888"/>
      <c r="HEF31" s="1871"/>
      <c r="HEG31" s="1888"/>
      <c r="HEH31" s="1871"/>
      <c r="HEI31" s="1888"/>
      <c r="HEJ31" s="1871"/>
      <c r="HEK31" s="1888"/>
      <c r="HEL31" s="1871"/>
      <c r="HEM31" s="1888"/>
      <c r="HEN31" s="1871"/>
      <c r="HEO31" s="1888"/>
      <c r="HEP31" s="1871"/>
      <c r="HEQ31" s="1888"/>
      <c r="HER31" s="1871"/>
      <c r="HES31" s="1888"/>
      <c r="HET31" s="1871"/>
      <c r="HEU31" s="1888"/>
      <c r="HEV31" s="1871"/>
      <c r="HEW31" s="1888"/>
      <c r="HEX31" s="1871"/>
      <c r="HEY31" s="1888"/>
      <c r="HEZ31" s="1871"/>
      <c r="HFA31" s="1888"/>
      <c r="HFB31" s="1871"/>
      <c r="HFC31" s="1888"/>
      <c r="HFD31" s="1871"/>
      <c r="HFE31" s="1888"/>
      <c r="HFF31" s="1871"/>
      <c r="HFG31" s="1888"/>
      <c r="HFH31" s="1871"/>
      <c r="HFI31" s="1888"/>
      <c r="HFJ31" s="1871"/>
      <c r="HFK31" s="1888"/>
      <c r="HFL31" s="1871"/>
      <c r="HFM31" s="1888"/>
      <c r="HFN31" s="1871"/>
      <c r="HFO31" s="1888"/>
      <c r="HFP31" s="1871"/>
      <c r="HFQ31" s="1888"/>
      <c r="HFR31" s="1871"/>
      <c r="HFS31" s="1888"/>
      <c r="HFT31" s="1871"/>
      <c r="HFU31" s="1888"/>
      <c r="HFV31" s="1871"/>
      <c r="HFW31" s="1888"/>
      <c r="HFX31" s="1871"/>
      <c r="HFY31" s="1888"/>
      <c r="HFZ31" s="1871"/>
      <c r="HGA31" s="1888"/>
      <c r="HGB31" s="1871"/>
      <c r="HGC31" s="1888"/>
      <c r="HGD31" s="1871"/>
      <c r="HGE31" s="1888"/>
      <c r="HGF31" s="1871"/>
      <c r="HGG31" s="1888"/>
      <c r="HGH31" s="1871"/>
      <c r="HGI31" s="1888"/>
      <c r="HGJ31" s="1871"/>
      <c r="HGK31" s="1888"/>
      <c r="HGL31" s="1871"/>
      <c r="HGM31" s="1888"/>
      <c r="HGN31" s="1871"/>
      <c r="HGO31" s="1888"/>
      <c r="HGP31" s="1871"/>
      <c r="HGQ31" s="1888"/>
      <c r="HGR31" s="1871"/>
      <c r="HGS31" s="1888"/>
      <c r="HGT31" s="1871"/>
      <c r="HGU31" s="1888"/>
      <c r="HGV31" s="1871"/>
      <c r="HGW31" s="1888"/>
      <c r="HGX31" s="1871"/>
      <c r="HGY31" s="1888"/>
      <c r="HGZ31" s="1871"/>
      <c r="HHA31" s="1888"/>
      <c r="HHB31" s="1871"/>
      <c r="HHC31" s="1888"/>
      <c r="HHD31" s="1871"/>
      <c r="HHE31" s="1888"/>
      <c r="HHF31" s="1871"/>
      <c r="HHG31" s="1888"/>
      <c r="HHH31" s="1871"/>
      <c r="HHI31" s="1888"/>
      <c r="HHJ31" s="1871"/>
      <c r="HHK31" s="1888"/>
      <c r="HHL31" s="1871"/>
      <c r="HHM31" s="1888"/>
      <c r="HHN31" s="1871"/>
      <c r="HHO31" s="1888"/>
      <c r="HHP31" s="1871"/>
      <c r="HHQ31" s="1888"/>
      <c r="HHR31" s="1871"/>
      <c r="HHS31" s="1888"/>
      <c r="HHT31" s="1871"/>
      <c r="HHU31" s="1888"/>
      <c r="HHV31" s="1871"/>
      <c r="HHW31" s="1888"/>
      <c r="HHX31" s="1871"/>
      <c r="HHY31" s="1888"/>
      <c r="HHZ31" s="1871"/>
      <c r="HIA31" s="1888"/>
      <c r="HIB31" s="1871"/>
      <c r="HIC31" s="1888"/>
      <c r="HID31" s="1871"/>
      <c r="HIE31" s="1888"/>
      <c r="HIF31" s="1871"/>
      <c r="HIG31" s="1888"/>
      <c r="HIH31" s="1871"/>
      <c r="HII31" s="1888"/>
      <c r="HIJ31" s="1871"/>
      <c r="HIK31" s="1888"/>
      <c r="HIL31" s="1871"/>
      <c r="HIM31" s="1888"/>
      <c r="HIN31" s="1871"/>
      <c r="HIO31" s="1888"/>
      <c r="HIP31" s="1871"/>
      <c r="HIQ31" s="1888"/>
      <c r="HIR31" s="1871"/>
      <c r="HIS31" s="1888"/>
      <c r="HIT31" s="1871"/>
      <c r="HIU31" s="1888"/>
      <c r="HIV31" s="1871"/>
      <c r="HIW31" s="1888"/>
      <c r="HIX31" s="1871"/>
      <c r="HIY31" s="1888"/>
      <c r="HIZ31" s="1871"/>
      <c r="HJA31" s="1888"/>
      <c r="HJB31" s="1871"/>
      <c r="HJC31" s="1888"/>
      <c r="HJD31" s="1871"/>
      <c r="HJE31" s="1888"/>
      <c r="HJF31" s="1871"/>
      <c r="HJG31" s="1888"/>
      <c r="HJH31" s="1871"/>
      <c r="HJI31" s="1888"/>
      <c r="HJJ31" s="1871"/>
      <c r="HJK31" s="1888"/>
      <c r="HJL31" s="1871"/>
      <c r="HJM31" s="1888"/>
      <c r="HJN31" s="1871"/>
      <c r="HJO31" s="1888"/>
      <c r="HJP31" s="1871"/>
      <c r="HJQ31" s="1888"/>
      <c r="HJR31" s="1871"/>
      <c r="HJS31" s="1888"/>
      <c r="HJT31" s="1871"/>
      <c r="HJU31" s="1888"/>
      <c r="HJV31" s="1871"/>
      <c r="HJW31" s="1888"/>
      <c r="HJX31" s="1871"/>
      <c r="HJY31" s="1888"/>
      <c r="HJZ31" s="1871"/>
      <c r="HKA31" s="1888"/>
      <c r="HKB31" s="1871"/>
      <c r="HKC31" s="1888"/>
      <c r="HKD31" s="1871"/>
      <c r="HKE31" s="1888"/>
      <c r="HKF31" s="1871"/>
      <c r="HKG31" s="1888"/>
      <c r="HKH31" s="1871"/>
      <c r="HKI31" s="1888"/>
      <c r="HKJ31" s="1871"/>
      <c r="HKK31" s="1888"/>
      <c r="HKL31" s="1871"/>
      <c r="HKM31" s="1888"/>
      <c r="HKN31" s="1871"/>
      <c r="HKO31" s="1888"/>
      <c r="HKP31" s="1871"/>
      <c r="HKQ31" s="1888"/>
      <c r="HKR31" s="1871"/>
      <c r="HKS31" s="1888"/>
      <c r="HKT31" s="1871"/>
      <c r="HKU31" s="1888"/>
      <c r="HKV31" s="1871"/>
      <c r="HKW31" s="1888"/>
      <c r="HKX31" s="1871"/>
      <c r="HKY31" s="1888"/>
      <c r="HKZ31" s="1871"/>
      <c r="HLA31" s="1888"/>
      <c r="HLB31" s="1871"/>
      <c r="HLC31" s="1888"/>
      <c r="HLD31" s="1871"/>
      <c r="HLE31" s="1888"/>
      <c r="HLF31" s="1871"/>
      <c r="HLG31" s="1888"/>
      <c r="HLH31" s="1871"/>
      <c r="HLI31" s="1888"/>
      <c r="HLJ31" s="1871"/>
      <c r="HLK31" s="1888"/>
      <c r="HLL31" s="1871"/>
      <c r="HLM31" s="1888"/>
      <c r="HLN31" s="1871"/>
      <c r="HLO31" s="1888"/>
      <c r="HLP31" s="1871"/>
      <c r="HLQ31" s="1888"/>
      <c r="HLR31" s="1871"/>
      <c r="HLS31" s="1888"/>
      <c r="HLT31" s="1871"/>
      <c r="HLU31" s="1888"/>
      <c r="HLV31" s="1871"/>
      <c r="HLW31" s="1888"/>
      <c r="HLX31" s="1871"/>
      <c r="HLY31" s="1888"/>
      <c r="HLZ31" s="1871"/>
      <c r="HMA31" s="1888"/>
      <c r="HMB31" s="1871"/>
      <c r="HMC31" s="1888"/>
      <c r="HMD31" s="1871"/>
      <c r="HME31" s="1888"/>
      <c r="HMF31" s="1871"/>
      <c r="HMG31" s="1888"/>
      <c r="HMH31" s="1871"/>
      <c r="HMI31" s="1888"/>
      <c r="HMJ31" s="1871"/>
      <c r="HMK31" s="1888"/>
      <c r="HML31" s="1871"/>
      <c r="HMM31" s="1888"/>
      <c r="HMN31" s="1871"/>
      <c r="HMO31" s="1888"/>
      <c r="HMP31" s="1871"/>
      <c r="HMQ31" s="1888"/>
      <c r="HMR31" s="1871"/>
      <c r="HMS31" s="1888"/>
      <c r="HMT31" s="1871"/>
      <c r="HMU31" s="1888"/>
      <c r="HMV31" s="1871"/>
      <c r="HMW31" s="1888"/>
      <c r="HMX31" s="1871"/>
      <c r="HMY31" s="1888"/>
      <c r="HMZ31" s="1871"/>
      <c r="HNA31" s="1888"/>
      <c r="HNB31" s="1871"/>
      <c r="HNC31" s="1888"/>
      <c r="HND31" s="1871"/>
      <c r="HNE31" s="1888"/>
      <c r="HNF31" s="1871"/>
      <c r="HNG31" s="1888"/>
      <c r="HNH31" s="1871"/>
      <c r="HNI31" s="1888"/>
      <c r="HNJ31" s="1871"/>
      <c r="HNK31" s="1888"/>
      <c r="HNL31" s="1871"/>
      <c r="HNM31" s="1888"/>
      <c r="HNN31" s="1871"/>
      <c r="HNO31" s="1888"/>
      <c r="HNP31" s="1871"/>
      <c r="HNQ31" s="1888"/>
      <c r="HNR31" s="1871"/>
      <c r="HNS31" s="1888"/>
      <c r="HNT31" s="1871"/>
      <c r="HNU31" s="1888"/>
      <c r="HNV31" s="1871"/>
      <c r="HNW31" s="1888"/>
      <c r="HNX31" s="1871"/>
      <c r="HNY31" s="1888"/>
      <c r="HNZ31" s="1871"/>
      <c r="HOA31" s="1888"/>
      <c r="HOB31" s="1871"/>
      <c r="HOC31" s="1888"/>
      <c r="HOD31" s="1871"/>
      <c r="HOE31" s="1888"/>
      <c r="HOF31" s="1871"/>
      <c r="HOG31" s="1888"/>
      <c r="HOH31" s="1871"/>
      <c r="HOI31" s="1888"/>
      <c r="HOJ31" s="1871"/>
      <c r="HOK31" s="1888"/>
      <c r="HOL31" s="1871"/>
      <c r="HOM31" s="1888"/>
      <c r="HON31" s="1871"/>
      <c r="HOO31" s="1888"/>
      <c r="HOP31" s="1871"/>
      <c r="HOQ31" s="1888"/>
      <c r="HOR31" s="1871"/>
      <c r="HOS31" s="1888"/>
      <c r="HOT31" s="1871"/>
      <c r="HOU31" s="1888"/>
      <c r="HOV31" s="1871"/>
      <c r="HOW31" s="1888"/>
      <c r="HOX31" s="1871"/>
      <c r="HOY31" s="1888"/>
      <c r="HOZ31" s="1871"/>
      <c r="HPA31" s="1888"/>
      <c r="HPB31" s="1871"/>
      <c r="HPC31" s="1888"/>
      <c r="HPD31" s="1871"/>
      <c r="HPE31" s="1888"/>
      <c r="HPF31" s="1871"/>
      <c r="HPG31" s="1888"/>
      <c r="HPH31" s="1871"/>
      <c r="HPI31" s="1888"/>
      <c r="HPJ31" s="1871"/>
      <c r="HPK31" s="1888"/>
      <c r="HPL31" s="1871"/>
      <c r="HPM31" s="1888"/>
      <c r="HPN31" s="1871"/>
      <c r="HPO31" s="1888"/>
      <c r="HPP31" s="1871"/>
      <c r="HPQ31" s="1888"/>
      <c r="HPR31" s="1871"/>
      <c r="HPS31" s="1888"/>
      <c r="HPT31" s="1871"/>
      <c r="HPU31" s="1888"/>
      <c r="HPV31" s="1871"/>
      <c r="HPW31" s="1888"/>
      <c r="HPX31" s="1871"/>
      <c r="HPY31" s="1888"/>
      <c r="HPZ31" s="1871"/>
      <c r="HQA31" s="1888"/>
      <c r="HQB31" s="1871"/>
      <c r="HQC31" s="1888"/>
      <c r="HQD31" s="1871"/>
      <c r="HQE31" s="1888"/>
      <c r="HQF31" s="1871"/>
      <c r="HQG31" s="1888"/>
      <c r="HQH31" s="1871"/>
      <c r="HQI31" s="1888"/>
      <c r="HQJ31" s="1871"/>
      <c r="HQK31" s="1888"/>
      <c r="HQL31" s="1871"/>
      <c r="HQM31" s="1888"/>
      <c r="HQN31" s="1871"/>
      <c r="HQO31" s="1888"/>
      <c r="HQP31" s="1871"/>
      <c r="HQQ31" s="1888"/>
      <c r="HQR31" s="1871"/>
      <c r="HQS31" s="1888"/>
      <c r="HQT31" s="1871"/>
      <c r="HQU31" s="1888"/>
      <c r="HQV31" s="1871"/>
      <c r="HQW31" s="1888"/>
      <c r="HQX31" s="1871"/>
      <c r="HQY31" s="1888"/>
      <c r="HQZ31" s="1871"/>
      <c r="HRA31" s="1888"/>
      <c r="HRB31" s="1871"/>
      <c r="HRC31" s="1888"/>
      <c r="HRD31" s="1871"/>
      <c r="HRE31" s="1888"/>
      <c r="HRF31" s="1871"/>
      <c r="HRG31" s="1888"/>
      <c r="HRH31" s="1871"/>
      <c r="HRI31" s="1888"/>
      <c r="HRJ31" s="1871"/>
      <c r="HRK31" s="1888"/>
      <c r="HRL31" s="1871"/>
      <c r="HRM31" s="1888"/>
      <c r="HRN31" s="1871"/>
      <c r="HRO31" s="1888"/>
      <c r="HRP31" s="1871"/>
      <c r="HRQ31" s="1888"/>
      <c r="HRR31" s="1871"/>
      <c r="HRS31" s="1888"/>
      <c r="HRT31" s="1871"/>
      <c r="HRU31" s="1888"/>
      <c r="HRV31" s="1871"/>
      <c r="HRW31" s="1888"/>
      <c r="HRX31" s="1871"/>
      <c r="HRY31" s="1888"/>
      <c r="HRZ31" s="1871"/>
      <c r="HSA31" s="1888"/>
      <c r="HSB31" s="1871"/>
      <c r="HSC31" s="1888"/>
      <c r="HSD31" s="1871"/>
      <c r="HSE31" s="1888"/>
      <c r="HSF31" s="1871"/>
      <c r="HSG31" s="1888"/>
      <c r="HSH31" s="1871"/>
      <c r="HSI31" s="1888"/>
      <c r="HSJ31" s="1871"/>
      <c r="HSK31" s="1888"/>
      <c r="HSL31" s="1871"/>
      <c r="HSM31" s="1888"/>
      <c r="HSN31" s="1871"/>
      <c r="HSO31" s="1888"/>
      <c r="HSP31" s="1871"/>
      <c r="HSQ31" s="1888"/>
      <c r="HSR31" s="1871"/>
      <c r="HSS31" s="1888"/>
      <c r="HST31" s="1871"/>
      <c r="HSU31" s="1888"/>
      <c r="HSV31" s="1871"/>
      <c r="HSW31" s="1888"/>
      <c r="HSX31" s="1871"/>
      <c r="HSY31" s="1888"/>
      <c r="HSZ31" s="1871"/>
      <c r="HTA31" s="1888"/>
      <c r="HTB31" s="1871"/>
      <c r="HTC31" s="1888"/>
      <c r="HTD31" s="1871"/>
      <c r="HTE31" s="1888"/>
      <c r="HTF31" s="1871"/>
      <c r="HTG31" s="1888"/>
      <c r="HTH31" s="1871"/>
      <c r="HTI31" s="1888"/>
      <c r="HTJ31" s="1871"/>
      <c r="HTK31" s="1888"/>
      <c r="HTL31" s="1871"/>
      <c r="HTM31" s="1888"/>
      <c r="HTN31" s="1871"/>
      <c r="HTO31" s="1888"/>
      <c r="HTP31" s="1871"/>
      <c r="HTQ31" s="1888"/>
      <c r="HTR31" s="1871"/>
      <c r="HTS31" s="1888"/>
      <c r="HTT31" s="1871"/>
      <c r="HTU31" s="1888"/>
      <c r="HTV31" s="1871"/>
      <c r="HTW31" s="1888"/>
      <c r="HTX31" s="1871"/>
      <c r="HTY31" s="1888"/>
      <c r="HTZ31" s="1871"/>
      <c r="HUA31" s="1888"/>
      <c r="HUB31" s="1871"/>
      <c r="HUC31" s="1888"/>
      <c r="HUD31" s="1871"/>
      <c r="HUE31" s="1888"/>
      <c r="HUF31" s="1871"/>
      <c r="HUG31" s="1888"/>
      <c r="HUH31" s="1871"/>
      <c r="HUI31" s="1888"/>
      <c r="HUJ31" s="1871"/>
      <c r="HUK31" s="1888"/>
      <c r="HUL31" s="1871"/>
      <c r="HUM31" s="1888"/>
      <c r="HUN31" s="1871"/>
      <c r="HUO31" s="1888"/>
      <c r="HUP31" s="1871"/>
      <c r="HUQ31" s="1888"/>
      <c r="HUR31" s="1871"/>
      <c r="HUS31" s="1888"/>
      <c r="HUT31" s="1871"/>
      <c r="HUU31" s="1888"/>
      <c r="HUV31" s="1871"/>
      <c r="HUW31" s="1888"/>
      <c r="HUX31" s="1871"/>
      <c r="HUY31" s="1888"/>
      <c r="HUZ31" s="1871"/>
      <c r="HVA31" s="1888"/>
      <c r="HVB31" s="1871"/>
      <c r="HVC31" s="1888"/>
      <c r="HVD31" s="1871"/>
      <c r="HVE31" s="1888"/>
      <c r="HVF31" s="1871"/>
      <c r="HVG31" s="1888"/>
      <c r="HVH31" s="1871"/>
      <c r="HVI31" s="1888"/>
      <c r="HVJ31" s="1871"/>
      <c r="HVK31" s="1888"/>
      <c r="HVL31" s="1871"/>
      <c r="HVM31" s="1888"/>
      <c r="HVN31" s="1871"/>
      <c r="HVO31" s="1888"/>
      <c r="HVP31" s="1871"/>
      <c r="HVQ31" s="1888"/>
      <c r="HVR31" s="1871"/>
      <c r="HVS31" s="1888"/>
      <c r="HVT31" s="1871"/>
      <c r="HVU31" s="1888"/>
      <c r="HVV31" s="1871"/>
      <c r="HVW31" s="1888"/>
      <c r="HVX31" s="1871"/>
      <c r="HVY31" s="1888"/>
      <c r="HVZ31" s="1871"/>
      <c r="HWA31" s="1888"/>
      <c r="HWB31" s="1871"/>
      <c r="HWC31" s="1888"/>
      <c r="HWD31" s="1871"/>
      <c r="HWE31" s="1888"/>
      <c r="HWF31" s="1871"/>
      <c r="HWG31" s="1888"/>
      <c r="HWH31" s="1871"/>
      <c r="HWI31" s="1888"/>
      <c r="HWJ31" s="1871"/>
      <c r="HWK31" s="1888"/>
      <c r="HWL31" s="1871"/>
      <c r="HWM31" s="1888"/>
      <c r="HWN31" s="1871"/>
      <c r="HWO31" s="1888"/>
      <c r="HWP31" s="1871"/>
      <c r="HWQ31" s="1888"/>
      <c r="HWR31" s="1871"/>
      <c r="HWS31" s="1888"/>
      <c r="HWT31" s="1871"/>
      <c r="HWU31" s="1888"/>
      <c r="HWV31" s="1871"/>
      <c r="HWW31" s="1888"/>
      <c r="HWX31" s="1871"/>
      <c r="HWY31" s="1888"/>
      <c r="HWZ31" s="1871"/>
      <c r="HXA31" s="1888"/>
      <c r="HXB31" s="1871"/>
      <c r="HXC31" s="1888"/>
      <c r="HXD31" s="1871"/>
      <c r="HXE31" s="1888"/>
      <c r="HXF31" s="1871"/>
      <c r="HXG31" s="1888"/>
      <c r="HXH31" s="1871"/>
      <c r="HXI31" s="1888"/>
      <c r="HXJ31" s="1871"/>
      <c r="HXK31" s="1888"/>
      <c r="HXL31" s="1871"/>
      <c r="HXM31" s="1888"/>
      <c r="HXN31" s="1871"/>
      <c r="HXO31" s="1888"/>
      <c r="HXP31" s="1871"/>
      <c r="HXQ31" s="1888"/>
      <c r="HXR31" s="1871"/>
      <c r="HXS31" s="1888"/>
      <c r="HXT31" s="1871"/>
      <c r="HXU31" s="1888"/>
      <c r="HXV31" s="1871"/>
      <c r="HXW31" s="1888"/>
      <c r="HXX31" s="1871"/>
      <c r="HXY31" s="1888"/>
      <c r="HXZ31" s="1871"/>
      <c r="HYA31" s="1888"/>
      <c r="HYB31" s="1871"/>
      <c r="HYC31" s="1888"/>
      <c r="HYD31" s="1871"/>
      <c r="HYE31" s="1888"/>
      <c r="HYF31" s="1871"/>
      <c r="HYG31" s="1888"/>
      <c r="HYH31" s="1871"/>
      <c r="HYI31" s="1888"/>
      <c r="HYJ31" s="1871"/>
      <c r="HYK31" s="1888"/>
      <c r="HYL31" s="1871"/>
      <c r="HYM31" s="1888"/>
      <c r="HYN31" s="1871"/>
      <c r="HYO31" s="1888"/>
      <c r="HYP31" s="1871"/>
      <c r="HYQ31" s="1888"/>
      <c r="HYR31" s="1871"/>
      <c r="HYS31" s="1888"/>
      <c r="HYT31" s="1871"/>
      <c r="HYU31" s="1888"/>
      <c r="HYV31" s="1871"/>
      <c r="HYW31" s="1888"/>
      <c r="HYX31" s="1871"/>
      <c r="HYY31" s="1888"/>
      <c r="HYZ31" s="1871"/>
      <c r="HZA31" s="1888"/>
      <c r="HZB31" s="1871"/>
      <c r="HZC31" s="1888"/>
      <c r="HZD31" s="1871"/>
      <c r="HZE31" s="1888"/>
      <c r="HZF31" s="1871"/>
      <c r="HZG31" s="1888"/>
      <c r="HZH31" s="1871"/>
      <c r="HZI31" s="1888"/>
      <c r="HZJ31" s="1871"/>
      <c r="HZK31" s="1888"/>
      <c r="HZL31" s="1871"/>
      <c r="HZM31" s="1888"/>
      <c r="HZN31" s="1871"/>
      <c r="HZO31" s="1888"/>
      <c r="HZP31" s="1871"/>
      <c r="HZQ31" s="1888"/>
      <c r="HZR31" s="1871"/>
      <c r="HZS31" s="1888"/>
      <c r="HZT31" s="1871"/>
      <c r="HZU31" s="1888"/>
      <c r="HZV31" s="1871"/>
      <c r="HZW31" s="1888"/>
      <c r="HZX31" s="1871"/>
      <c r="HZY31" s="1888"/>
      <c r="HZZ31" s="1871"/>
      <c r="IAA31" s="1888"/>
      <c r="IAB31" s="1871"/>
      <c r="IAC31" s="1888"/>
      <c r="IAD31" s="1871"/>
      <c r="IAE31" s="1888"/>
      <c r="IAF31" s="1871"/>
      <c r="IAG31" s="1888"/>
      <c r="IAH31" s="1871"/>
      <c r="IAI31" s="1888"/>
      <c r="IAJ31" s="1871"/>
      <c r="IAK31" s="1888"/>
      <c r="IAL31" s="1871"/>
      <c r="IAM31" s="1888"/>
      <c r="IAN31" s="1871"/>
      <c r="IAO31" s="1888"/>
      <c r="IAP31" s="1871"/>
      <c r="IAQ31" s="1888"/>
      <c r="IAR31" s="1871"/>
      <c r="IAS31" s="1888"/>
      <c r="IAT31" s="1871"/>
      <c r="IAU31" s="1888"/>
      <c r="IAV31" s="1871"/>
      <c r="IAW31" s="1888"/>
      <c r="IAX31" s="1871"/>
      <c r="IAY31" s="1888"/>
      <c r="IAZ31" s="1871"/>
      <c r="IBA31" s="1888"/>
      <c r="IBB31" s="1871"/>
      <c r="IBC31" s="1888"/>
      <c r="IBD31" s="1871"/>
      <c r="IBE31" s="1888"/>
      <c r="IBF31" s="1871"/>
      <c r="IBG31" s="1888"/>
      <c r="IBH31" s="1871"/>
      <c r="IBI31" s="1888"/>
      <c r="IBJ31" s="1871"/>
      <c r="IBK31" s="1888"/>
      <c r="IBL31" s="1871"/>
      <c r="IBM31" s="1888"/>
      <c r="IBN31" s="1871"/>
      <c r="IBO31" s="1888"/>
      <c r="IBP31" s="1871"/>
      <c r="IBQ31" s="1888"/>
      <c r="IBR31" s="1871"/>
      <c r="IBS31" s="1888"/>
      <c r="IBT31" s="1871"/>
      <c r="IBU31" s="1888"/>
      <c r="IBV31" s="1871"/>
      <c r="IBW31" s="1888"/>
      <c r="IBX31" s="1871"/>
      <c r="IBY31" s="1888"/>
      <c r="IBZ31" s="1871"/>
      <c r="ICA31" s="1888"/>
      <c r="ICB31" s="1871"/>
      <c r="ICC31" s="1888"/>
      <c r="ICD31" s="1871"/>
      <c r="ICE31" s="1888"/>
      <c r="ICF31" s="1871"/>
      <c r="ICG31" s="1888"/>
      <c r="ICH31" s="1871"/>
      <c r="ICI31" s="1888"/>
      <c r="ICJ31" s="1871"/>
      <c r="ICK31" s="1888"/>
      <c r="ICL31" s="1871"/>
      <c r="ICM31" s="1888"/>
      <c r="ICN31" s="1871"/>
      <c r="ICO31" s="1888"/>
      <c r="ICP31" s="1871"/>
      <c r="ICQ31" s="1888"/>
      <c r="ICR31" s="1871"/>
      <c r="ICS31" s="1888"/>
      <c r="ICT31" s="1871"/>
      <c r="ICU31" s="1888"/>
      <c r="ICV31" s="1871"/>
      <c r="ICW31" s="1888"/>
      <c r="ICX31" s="1871"/>
      <c r="ICY31" s="1888"/>
      <c r="ICZ31" s="1871"/>
      <c r="IDA31" s="1888"/>
      <c r="IDB31" s="1871"/>
      <c r="IDC31" s="1888"/>
      <c r="IDD31" s="1871"/>
      <c r="IDE31" s="1888"/>
      <c r="IDF31" s="1871"/>
      <c r="IDG31" s="1888"/>
      <c r="IDH31" s="1871"/>
      <c r="IDI31" s="1888"/>
      <c r="IDJ31" s="1871"/>
      <c r="IDK31" s="1888"/>
      <c r="IDL31" s="1871"/>
      <c r="IDM31" s="1888"/>
      <c r="IDN31" s="1871"/>
      <c r="IDO31" s="1888"/>
      <c r="IDP31" s="1871"/>
      <c r="IDQ31" s="1888"/>
      <c r="IDR31" s="1871"/>
      <c r="IDS31" s="1888"/>
      <c r="IDT31" s="1871"/>
      <c r="IDU31" s="1888"/>
      <c r="IDV31" s="1871"/>
      <c r="IDW31" s="1888"/>
      <c r="IDX31" s="1871"/>
      <c r="IDY31" s="1888"/>
      <c r="IDZ31" s="1871"/>
      <c r="IEA31" s="1888"/>
      <c r="IEB31" s="1871"/>
      <c r="IEC31" s="1888"/>
      <c r="IED31" s="1871"/>
      <c r="IEE31" s="1888"/>
      <c r="IEF31" s="1871"/>
      <c r="IEG31" s="1888"/>
      <c r="IEH31" s="1871"/>
      <c r="IEI31" s="1888"/>
      <c r="IEJ31" s="1871"/>
      <c r="IEK31" s="1888"/>
      <c r="IEL31" s="1871"/>
      <c r="IEM31" s="1888"/>
      <c r="IEN31" s="1871"/>
      <c r="IEO31" s="1888"/>
      <c r="IEP31" s="1871"/>
      <c r="IEQ31" s="1888"/>
      <c r="IER31" s="1871"/>
      <c r="IES31" s="1888"/>
      <c r="IET31" s="1871"/>
      <c r="IEU31" s="1888"/>
      <c r="IEV31" s="1871"/>
      <c r="IEW31" s="1888"/>
      <c r="IEX31" s="1871"/>
      <c r="IEY31" s="1888"/>
      <c r="IEZ31" s="1871"/>
      <c r="IFA31" s="1888"/>
      <c r="IFB31" s="1871"/>
      <c r="IFC31" s="1888"/>
      <c r="IFD31" s="1871"/>
      <c r="IFE31" s="1888"/>
      <c r="IFF31" s="1871"/>
      <c r="IFG31" s="1888"/>
      <c r="IFH31" s="1871"/>
      <c r="IFI31" s="1888"/>
      <c r="IFJ31" s="1871"/>
      <c r="IFK31" s="1888"/>
      <c r="IFL31" s="1871"/>
      <c r="IFM31" s="1888"/>
      <c r="IFN31" s="1871"/>
      <c r="IFO31" s="1888"/>
      <c r="IFP31" s="1871"/>
      <c r="IFQ31" s="1888"/>
      <c r="IFR31" s="1871"/>
      <c r="IFS31" s="1888"/>
      <c r="IFT31" s="1871"/>
      <c r="IFU31" s="1888"/>
      <c r="IFV31" s="1871"/>
      <c r="IFW31" s="1888"/>
      <c r="IFX31" s="1871"/>
      <c r="IFY31" s="1888"/>
      <c r="IFZ31" s="1871"/>
      <c r="IGA31" s="1888"/>
      <c r="IGB31" s="1871"/>
      <c r="IGC31" s="1888"/>
      <c r="IGD31" s="1871"/>
      <c r="IGE31" s="1888"/>
      <c r="IGF31" s="1871"/>
      <c r="IGG31" s="1888"/>
      <c r="IGH31" s="1871"/>
      <c r="IGI31" s="1888"/>
      <c r="IGJ31" s="1871"/>
      <c r="IGK31" s="1888"/>
      <c r="IGL31" s="1871"/>
      <c r="IGM31" s="1888"/>
      <c r="IGN31" s="1871"/>
      <c r="IGO31" s="1888"/>
      <c r="IGP31" s="1871"/>
      <c r="IGQ31" s="1888"/>
      <c r="IGR31" s="1871"/>
      <c r="IGS31" s="1888"/>
      <c r="IGT31" s="1871"/>
      <c r="IGU31" s="1888"/>
      <c r="IGV31" s="1871"/>
      <c r="IGW31" s="1888"/>
      <c r="IGX31" s="1871"/>
      <c r="IGY31" s="1888"/>
      <c r="IGZ31" s="1871"/>
      <c r="IHA31" s="1888"/>
      <c r="IHB31" s="1871"/>
      <c r="IHC31" s="1888"/>
      <c r="IHD31" s="1871"/>
      <c r="IHE31" s="1888"/>
      <c r="IHF31" s="1871"/>
      <c r="IHG31" s="1888"/>
      <c r="IHH31" s="1871"/>
      <c r="IHI31" s="1888"/>
      <c r="IHJ31" s="1871"/>
      <c r="IHK31" s="1888"/>
      <c r="IHL31" s="1871"/>
      <c r="IHM31" s="1888"/>
      <c r="IHN31" s="1871"/>
      <c r="IHO31" s="1888"/>
      <c r="IHP31" s="1871"/>
      <c r="IHQ31" s="1888"/>
      <c r="IHR31" s="1871"/>
      <c r="IHS31" s="1888"/>
      <c r="IHT31" s="1871"/>
      <c r="IHU31" s="1888"/>
      <c r="IHV31" s="1871"/>
      <c r="IHW31" s="1888"/>
      <c r="IHX31" s="1871"/>
      <c r="IHY31" s="1888"/>
      <c r="IHZ31" s="1871"/>
      <c r="IIA31" s="1888"/>
      <c r="IIB31" s="1871"/>
      <c r="IIC31" s="1888"/>
      <c r="IID31" s="1871"/>
      <c r="IIE31" s="1888"/>
      <c r="IIF31" s="1871"/>
      <c r="IIG31" s="1888"/>
      <c r="IIH31" s="1871"/>
      <c r="III31" s="1888"/>
      <c r="IIJ31" s="1871"/>
      <c r="IIK31" s="1888"/>
      <c r="IIL31" s="1871"/>
      <c r="IIM31" s="1888"/>
      <c r="IIN31" s="1871"/>
      <c r="IIO31" s="1888"/>
      <c r="IIP31" s="1871"/>
      <c r="IIQ31" s="1888"/>
      <c r="IIR31" s="1871"/>
      <c r="IIS31" s="1888"/>
      <c r="IIT31" s="1871"/>
      <c r="IIU31" s="1888"/>
      <c r="IIV31" s="1871"/>
      <c r="IIW31" s="1888"/>
      <c r="IIX31" s="1871"/>
      <c r="IIY31" s="1888"/>
      <c r="IIZ31" s="1871"/>
      <c r="IJA31" s="1888"/>
      <c r="IJB31" s="1871"/>
      <c r="IJC31" s="1888"/>
      <c r="IJD31" s="1871"/>
      <c r="IJE31" s="1888"/>
      <c r="IJF31" s="1871"/>
      <c r="IJG31" s="1888"/>
      <c r="IJH31" s="1871"/>
      <c r="IJI31" s="1888"/>
      <c r="IJJ31" s="1871"/>
      <c r="IJK31" s="1888"/>
      <c r="IJL31" s="1871"/>
      <c r="IJM31" s="1888"/>
      <c r="IJN31" s="1871"/>
      <c r="IJO31" s="1888"/>
      <c r="IJP31" s="1871"/>
      <c r="IJQ31" s="1888"/>
      <c r="IJR31" s="1871"/>
      <c r="IJS31" s="1888"/>
      <c r="IJT31" s="1871"/>
      <c r="IJU31" s="1888"/>
      <c r="IJV31" s="1871"/>
      <c r="IJW31" s="1888"/>
      <c r="IJX31" s="1871"/>
      <c r="IJY31" s="1888"/>
      <c r="IJZ31" s="1871"/>
      <c r="IKA31" s="1888"/>
      <c r="IKB31" s="1871"/>
      <c r="IKC31" s="1888"/>
      <c r="IKD31" s="1871"/>
      <c r="IKE31" s="1888"/>
      <c r="IKF31" s="1871"/>
      <c r="IKG31" s="1888"/>
      <c r="IKH31" s="1871"/>
      <c r="IKI31" s="1888"/>
      <c r="IKJ31" s="1871"/>
      <c r="IKK31" s="1888"/>
      <c r="IKL31" s="1871"/>
      <c r="IKM31" s="1888"/>
      <c r="IKN31" s="1871"/>
      <c r="IKO31" s="1888"/>
      <c r="IKP31" s="1871"/>
      <c r="IKQ31" s="1888"/>
      <c r="IKR31" s="1871"/>
      <c r="IKS31" s="1888"/>
      <c r="IKT31" s="1871"/>
      <c r="IKU31" s="1888"/>
      <c r="IKV31" s="1871"/>
      <c r="IKW31" s="1888"/>
      <c r="IKX31" s="1871"/>
      <c r="IKY31" s="1888"/>
      <c r="IKZ31" s="1871"/>
      <c r="ILA31" s="1888"/>
      <c r="ILB31" s="1871"/>
      <c r="ILC31" s="1888"/>
      <c r="ILD31" s="1871"/>
      <c r="ILE31" s="1888"/>
      <c r="ILF31" s="1871"/>
      <c r="ILG31" s="1888"/>
      <c r="ILH31" s="1871"/>
      <c r="ILI31" s="1888"/>
      <c r="ILJ31" s="1871"/>
      <c r="ILK31" s="1888"/>
      <c r="ILL31" s="1871"/>
      <c r="ILM31" s="1888"/>
      <c r="ILN31" s="1871"/>
      <c r="ILO31" s="1888"/>
      <c r="ILP31" s="1871"/>
      <c r="ILQ31" s="1888"/>
      <c r="ILR31" s="1871"/>
      <c r="ILS31" s="1888"/>
      <c r="ILT31" s="1871"/>
      <c r="ILU31" s="1888"/>
      <c r="ILV31" s="1871"/>
      <c r="ILW31" s="1888"/>
      <c r="ILX31" s="1871"/>
      <c r="ILY31" s="1888"/>
      <c r="ILZ31" s="1871"/>
      <c r="IMA31" s="1888"/>
      <c r="IMB31" s="1871"/>
      <c r="IMC31" s="1888"/>
      <c r="IMD31" s="1871"/>
      <c r="IME31" s="1888"/>
      <c r="IMF31" s="1871"/>
      <c r="IMG31" s="1888"/>
      <c r="IMH31" s="1871"/>
      <c r="IMI31" s="1888"/>
      <c r="IMJ31" s="1871"/>
      <c r="IMK31" s="1888"/>
      <c r="IML31" s="1871"/>
      <c r="IMM31" s="1888"/>
      <c r="IMN31" s="1871"/>
      <c r="IMO31" s="1888"/>
      <c r="IMP31" s="1871"/>
      <c r="IMQ31" s="1888"/>
      <c r="IMR31" s="1871"/>
      <c r="IMS31" s="1888"/>
      <c r="IMT31" s="1871"/>
      <c r="IMU31" s="1888"/>
      <c r="IMV31" s="1871"/>
      <c r="IMW31" s="1888"/>
      <c r="IMX31" s="1871"/>
      <c r="IMY31" s="1888"/>
      <c r="IMZ31" s="1871"/>
      <c r="INA31" s="1888"/>
      <c r="INB31" s="1871"/>
      <c r="INC31" s="1888"/>
      <c r="IND31" s="1871"/>
      <c r="INE31" s="1888"/>
      <c r="INF31" s="1871"/>
      <c r="ING31" s="1888"/>
      <c r="INH31" s="1871"/>
      <c r="INI31" s="1888"/>
      <c r="INJ31" s="1871"/>
      <c r="INK31" s="1888"/>
      <c r="INL31" s="1871"/>
      <c r="INM31" s="1888"/>
      <c r="INN31" s="1871"/>
      <c r="INO31" s="1888"/>
      <c r="INP31" s="1871"/>
      <c r="INQ31" s="1888"/>
      <c r="INR31" s="1871"/>
      <c r="INS31" s="1888"/>
      <c r="INT31" s="1871"/>
      <c r="INU31" s="1888"/>
      <c r="INV31" s="1871"/>
      <c r="INW31" s="1888"/>
      <c r="INX31" s="1871"/>
      <c r="INY31" s="1888"/>
      <c r="INZ31" s="1871"/>
      <c r="IOA31" s="1888"/>
      <c r="IOB31" s="1871"/>
      <c r="IOC31" s="1888"/>
      <c r="IOD31" s="1871"/>
      <c r="IOE31" s="1888"/>
      <c r="IOF31" s="1871"/>
      <c r="IOG31" s="1888"/>
      <c r="IOH31" s="1871"/>
      <c r="IOI31" s="1888"/>
      <c r="IOJ31" s="1871"/>
      <c r="IOK31" s="1888"/>
      <c r="IOL31" s="1871"/>
      <c r="IOM31" s="1888"/>
      <c r="ION31" s="1871"/>
      <c r="IOO31" s="1888"/>
      <c r="IOP31" s="1871"/>
      <c r="IOQ31" s="1888"/>
      <c r="IOR31" s="1871"/>
      <c r="IOS31" s="1888"/>
      <c r="IOT31" s="1871"/>
      <c r="IOU31" s="1888"/>
      <c r="IOV31" s="1871"/>
      <c r="IOW31" s="1888"/>
      <c r="IOX31" s="1871"/>
      <c r="IOY31" s="1888"/>
      <c r="IOZ31" s="1871"/>
      <c r="IPA31" s="1888"/>
      <c r="IPB31" s="1871"/>
      <c r="IPC31" s="1888"/>
      <c r="IPD31" s="1871"/>
      <c r="IPE31" s="1888"/>
      <c r="IPF31" s="1871"/>
      <c r="IPG31" s="1888"/>
      <c r="IPH31" s="1871"/>
      <c r="IPI31" s="1888"/>
      <c r="IPJ31" s="1871"/>
      <c r="IPK31" s="1888"/>
      <c r="IPL31" s="1871"/>
      <c r="IPM31" s="1888"/>
      <c r="IPN31" s="1871"/>
      <c r="IPO31" s="1888"/>
      <c r="IPP31" s="1871"/>
      <c r="IPQ31" s="1888"/>
      <c r="IPR31" s="1871"/>
      <c r="IPS31" s="1888"/>
      <c r="IPT31" s="1871"/>
      <c r="IPU31" s="1888"/>
      <c r="IPV31" s="1871"/>
      <c r="IPW31" s="1888"/>
      <c r="IPX31" s="1871"/>
      <c r="IPY31" s="1888"/>
      <c r="IPZ31" s="1871"/>
      <c r="IQA31" s="1888"/>
      <c r="IQB31" s="1871"/>
      <c r="IQC31" s="1888"/>
      <c r="IQD31" s="1871"/>
      <c r="IQE31" s="1888"/>
      <c r="IQF31" s="1871"/>
      <c r="IQG31" s="1888"/>
      <c r="IQH31" s="1871"/>
      <c r="IQI31" s="1888"/>
      <c r="IQJ31" s="1871"/>
      <c r="IQK31" s="1888"/>
      <c r="IQL31" s="1871"/>
      <c r="IQM31" s="1888"/>
      <c r="IQN31" s="1871"/>
      <c r="IQO31" s="1888"/>
      <c r="IQP31" s="1871"/>
      <c r="IQQ31" s="1888"/>
      <c r="IQR31" s="1871"/>
      <c r="IQS31" s="1888"/>
      <c r="IQT31" s="1871"/>
      <c r="IQU31" s="1888"/>
      <c r="IQV31" s="1871"/>
      <c r="IQW31" s="1888"/>
      <c r="IQX31" s="1871"/>
      <c r="IQY31" s="1888"/>
      <c r="IQZ31" s="1871"/>
      <c r="IRA31" s="1888"/>
      <c r="IRB31" s="1871"/>
      <c r="IRC31" s="1888"/>
      <c r="IRD31" s="1871"/>
      <c r="IRE31" s="1888"/>
      <c r="IRF31" s="1871"/>
      <c r="IRG31" s="1888"/>
      <c r="IRH31" s="1871"/>
      <c r="IRI31" s="1888"/>
      <c r="IRJ31" s="1871"/>
      <c r="IRK31" s="1888"/>
      <c r="IRL31" s="1871"/>
      <c r="IRM31" s="1888"/>
      <c r="IRN31" s="1871"/>
      <c r="IRO31" s="1888"/>
      <c r="IRP31" s="1871"/>
      <c r="IRQ31" s="1888"/>
      <c r="IRR31" s="1871"/>
      <c r="IRS31" s="1888"/>
      <c r="IRT31" s="1871"/>
      <c r="IRU31" s="1888"/>
      <c r="IRV31" s="1871"/>
      <c r="IRW31" s="1888"/>
      <c r="IRX31" s="1871"/>
      <c r="IRY31" s="1888"/>
      <c r="IRZ31" s="1871"/>
      <c r="ISA31" s="1888"/>
      <c r="ISB31" s="1871"/>
      <c r="ISC31" s="1888"/>
      <c r="ISD31" s="1871"/>
      <c r="ISE31" s="1888"/>
      <c r="ISF31" s="1871"/>
      <c r="ISG31" s="1888"/>
      <c r="ISH31" s="1871"/>
      <c r="ISI31" s="1888"/>
      <c r="ISJ31" s="1871"/>
      <c r="ISK31" s="1888"/>
      <c r="ISL31" s="1871"/>
      <c r="ISM31" s="1888"/>
      <c r="ISN31" s="1871"/>
      <c r="ISO31" s="1888"/>
      <c r="ISP31" s="1871"/>
      <c r="ISQ31" s="1888"/>
      <c r="ISR31" s="1871"/>
      <c r="ISS31" s="1888"/>
      <c r="IST31" s="1871"/>
      <c r="ISU31" s="1888"/>
      <c r="ISV31" s="1871"/>
      <c r="ISW31" s="1888"/>
      <c r="ISX31" s="1871"/>
      <c r="ISY31" s="1888"/>
      <c r="ISZ31" s="1871"/>
      <c r="ITA31" s="1888"/>
      <c r="ITB31" s="1871"/>
      <c r="ITC31" s="1888"/>
      <c r="ITD31" s="1871"/>
      <c r="ITE31" s="1888"/>
      <c r="ITF31" s="1871"/>
      <c r="ITG31" s="1888"/>
      <c r="ITH31" s="1871"/>
      <c r="ITI31" s="1888"/>
      <c r="ITJ31" s="1871"/>
      <c r="ITK31" s="1888"/>
      <c r="ITL31" s="1871"/>
      <c r="ITM31" s="1888"/>
      <c r="ITN31" s="1871"/>
      <c r="ITO31" s="1888"/>
      <c r="ITP31" s="1871"/>
      <c r="ITQ31" s="1888"/>
      <c r="ITR31" s="1871"/>
      <c r="ITS31" s="1888"/>
      <c r="ITT31" s="1871"/>
      <c r="ITU31" s="1888"/>
      <c r="ITV31" s="1871"/>
      <c r="ITW31" s="1888"/>
      <c r="ITX31" s="1871"/>
      <c r="ITY31" s="1888"/>
      <c r="ITZ31" s="1871"/>
      <c r="IUA31" s="1888"/>
      <c r="IUB31" s="1871"/>
      <c r="IUC31" s="1888"/>
      <c r="IUD31" s="1871"/>
      <c r="IUE31" s="1888"/>
      <c r="IUF31" s="1871"/>
      <c r="IUG31" s="1888"/>
      <c r="IUH31" s="1871"/>
      <c r="IUI31" s="1888"/>
      <c r="IUJ31" s="1871"/>
      <c r="IUK31" s="1888"/>
      <c r="IUL31" s="1871"/>
      <c r="IUM31" s="1888"/>
      <c r="IUN31" s="1871"/>
      <c r="IUO31" s="1888"/>
      <c r="IUP31" s="1871"/>
      <c r="IUQ31" s="1888"/>
      <c r="IUR31" s="1871"/>
      <c r="IUS31" s="1888"/>
      <c r="IUT31" s="1871"/>
      <c r="IUU31" s="1888"/>
      <c r="IUV31" s="1871"/>
      <c r="IUW31" s="1888"/>
      <c r="IUX31" s="1871"/>
      <c r="IUY31" s="1888"/>
      <c r="IUZ31" s="1871"/>
      <c r="IVA31" s="1888"/>
      <c r="IVB31" s="1871"/>
      <c r="IVC31" s="1888"/>
      <c r="IVD31" s="1871"/>
      <c r="IVE31" s="1888"/>
      <c r="IVF31" s="1871"/>
      <c r="IVG31" s="1888"/>
      <c r="IVH31" s="1871"/>
      <c r="IVI31" s="1888"/>
      <c r="IVJ31" s="1871"/>
      <c r="IVK31" s="1888"/>
      <c r="IVL31" s="1871"/>
      <c r="IVM31" s="1888"/>
      <c r="IVN31" s="1871"/>
      <c r="IVO31" s="1888"/>
      <c r="IVP31" s="1871"/>
      <c r="IVQ31" s="1888"/>
      <c r="IVR31" s="1871"/>
      <c r="IVS31" s="1888"/>
      <c r="IVT31" s="1871"/>
      <c r="IVU31" s="1888"/>
      <c r="IVV31" s="1871"/>
      <c r="IVW31" s="1888"/>
      <c r="IVX31" s="1871"/>
      <c r="IVY31" s="1888"/>
      <c r="IVZ31" s="1871"/>
      <c r="IWA31" s="1888"/>
      <c r="IWB31" s="1871"/>
      <c r="IWC31" s="1888"/>
      <c r="IWD31" s="1871"/>
      <c r="IWE31" s="1888"/>
      <c r="IWF31" s="1871"/>
      <c r="IWG31" s="1888"/>
      <c r="IWH31" s="1871"/>
      <c r="IWI31" s="1888"/>
      <c r="IWJ31" s="1871"/>
      <c r="IWK31" s="1888"/>
      <c r="IWL31" s="1871"/>
      <c r="IWM31" s="1888"/>
      <c r="IWN31" s="1871"/>
      <c r="IWO31" s="1888"/>
      <c r="IWP31" s="1871"/>
      <c r="IWQ31" s="1888"/>
      <c r="IWR31" s="1871"/>
      <c r="IWS31" s="1888"/>
      <c r="IWT31" s="1871"/>
      <c r="IWU31" s="1888"/>
      <c r="IWV31" s="1871"/>
      <c r="IWW31" s="1888"/>
      <c r="IWX31" s="1871"/>
      <c r="IWY31" s="1888"/>
      <c r="IWZ31" s="1871"/>
      <c r="IXA31" s="1888"/>
      <c r="IXB31" s="1871"/>
      <c r="IXC31" s="1888"/>
      <c r="IXD31" s="1871"/>
      <c r="IXE31" s="1888"/>
      <c r="IXF31" s="1871"/>
      <c r="IXG31" s="1888"/>
      <c r="IXH31" s="1871"/>
      <c r="IXI31" s="1888"/>
      <c r="IXJ31" s="1871"/>
      <c r="IXK31" s="1888"/>
      <c r="IXL31" s="1871"/>
      <c r="IXM31" s="1888"/>
      <c r="IXN31" s="1871"/>
      <c r="IXO31" s="1888"/>
      <c r="IXP31" s="1871"/>
      <c r="IXQ31" s="1888"/>
      <c r="IXR31" s="1871"/>
      <c r="IXS31" s="1888"/>
      <c r="IXT31" s="1871"/>
      <c r="IXU31" s="1888"/>
      <c r="IXV31" s="1871"/>
      <c r="IXW31" s="1888"/>
      <c r="IXX31" s="1871"/>
      <c r="IXY31" s="1888"/>
      <c r="IXZ31" s="1871"/>
      <c r="IYA31" s="1888"/>
      <c r="IYB31" s="1871"/>
      <c r="IYC31" s="1888"/>
      <c r="IYD31" s="1871"/>
      <c r="IYE31" s="1888"/>
      <c r="IYF31" s="1871"/>
      <c r="IYG31" s="1888"/>
      <c r="IYH31" s="1871"/>
      <c r="IYI31" s="1888"/>
      <c r="IYJ31" s="1871"/>
      <c r="IYK31" s="1888"/>
      <c r="IYL31" s="1871"/>
      <c r="IYM31" s="1888"/>
      <c r="IYN31" s="1871"/>
      <c r="IYO31" s="1888"/>
      <c r="IYP31" s="1871"/>
      <c r="IYQ31" s="1888"/>
      <c r="IYR31" s="1871"/>
      <c r="IYS31" s="1888"/>
      <c r="IYT31" s="1871"/>
      <c r="IYU31" s="1888"/>
      <c r="IYV31" s="1871"/>
      <c r="IYW31" s="1888"/>
      <c r="IYX31" s="1871"/>
      <c r="IYY31" s="1888"/>
      <c r="IYZ31" s="1871"/>
      <c r="IZA31" s="1888"/>
      <c r="IZB31" s="1871"/>
      <c r="IZC31" s="1888"/>
      <c r="IZD31" s="1871"/>
      <c r="IZE31" s="1888"/>
      <c r="IZF31" s="1871"/>
      <c r="IZG31" s="1888"/>
      <c r="IZH31" s="1871"/>
      <c r="IZI31" s="1888"/>
      <c r="IZJ31" s="1871"/>
      <c r="IZK31" s="1888"/>
      <c r="IZL31" s="1871"/>
      <c r="IZM31" s="1888"/>
      <c r="IZN31" s="1871"/>
      <c r="IZO31" s="1888"/>
      <c r="IZP31" s="1871"/>
      <c r="IZQ31" s="1888"/>
      <c r="IZR31" s="1871"/>
      <c r="IZS31" s="1888"/>
      <c r="IZT31" s="1871"/>
      <c r="IZU31" s="1888"/>
      <c r="IZV31" s="1871"/>
      <c r="IZW31" s="1888"/>
      <c r="IZX31" s="1871"/>
      <c r="IZY31" s="1888"/>
      <c r="IZZ31" s="1871"/>
      <c r="JAA31" s="1888"/>
      <c r="JAB31" s="1871"/>
      <c r="JAC31" s="1888"/>
      <c r="JAD31" s="1871"/>
      <c r="JAE31" s="1888"/>
      <c r="JAF31" s="1871"/>
      <c r="JAG31" s="1888"/>
      <c r="JAH31" s="1871"/>
      <c r="JAI31" s="1888"/>
      <c r="JAJ31" s="1871"/>
      <c r="JAK31" s="1888"/>
      <c r="JAL31" s="1871"/>
      <c r="JAM31" s="1888"/>
      <c r="JAN31" s="1871"/>
      <c r="JAO31" s="1888"/>
      <c r="JAP31" s="1871"/>
      <c r="JAQ31" s="1888"/>
      <c r="JAR31" s="1871"/>
      <c r="JAS31" s="1888"/>
      <c r="JAT31" s="1871"/>
      <c r="JAU31" s="1888"/>
      <c r="JAV31" s="1871"/>
      <c r="JAW31" s="1888"/>
      <c r="JAX31" s="1871"/>
      <c r="JAY31" s="1888"/>
      <c r="JAZ31" s="1871"/>
      <c r="JBA31" s="1888"/>
      <c r="JBB31" s="1871"/>
      <c r="JBC31" s="1888"/>
      <c r="JBD31" s="1871"/>
      <c r="JBE31" s="1888"/>
      <c r="JBF31" s="1871"/>
      <c r="JBG31" s="1888"/>
      <c r="JBH31" s="1871"/>
      <c r="JBI31" s="1888"/>
      <c r="JBJ31" s="1871"/>
      <c r="JBK31" s="1888"/>
      <c r="JBL31" s="1871"/>
      <c r="JBM31" s="1888"/>
      <c r="JBN31" s="1871"/>
      <c r="JBO31" s="1888"/>
      <c r="JBP31" s="1871"/>
      <c r="JBQ31" s="1888"/>
      <c r="JBR31" s="1871"/>
      <c r="JBS31" s="1888"/>
      <c r="JBT31" s="1871"/>
      <c r="JBU31" s="1888"/>
      <c r="JBV31" s="1871"/>
      <c r="JBW31" s="1888"/>
      <c r="JBX31" s="1871"/>
      <c r="JBY31" s="1888"/>
      <c r="JBZ31" s="1871"/>
      <c r="JCA31" s="1888"/>
      <c r="JCB31" s="1871"/>
      <c r="JCC31" s="1888"/>
      <c r="JCD31" s="1871"/>
      <c r="JCE31" s="1888"/>
      <c r="JCF31" s="1871"/>
      <c r="JCG31" s="1888"/>
      <c r="JCH31" s="1871"/>
      <c r="JCI31" s="1888"/>
      <c r="JCJ31" s="1871"/>
      <c r="JCK31" s="1888"/>
      <c r="JCL31" s="1871"/>
      <c r="JCM31" s="1888"/>
      <c r="JCN31" s="1871"/>
      <c r="JCO31" s="1888"/>
      <c r="JCP31" s="1871"/>
      <c r="JCQ31" s="1888"/>
      <c r="JCR31" s="1871"/>
      <c r="JCS31" s="1888"/>
      <c r="JCT31" s="1871"/>
      <c r="JCU31" s="1888"/>
      <c r="JCV31" s="1871"/>
      <c r="JCW31" s="1888"/>
      <c r="JCX31" s="1871"/>
      <c r="JCY31" s="1888"/>
      <c r="JCZ31" s="1871"/>
      <c r="JDA31" s="1888"/>
      <c r="JDB31" s="1871"/>
      <c r="JDC31" s="1888"/>
      <c r="JDD31" s="1871"/>
      <c r="JDE31" s="1888"/>
      <c r="JDF31" s="1871"/>
      <c r="JDG31" s="1888"/>
      <c r="JDH31" s="1871"/>
      <c r="JDI31" s="1888"/>
      <c r="JDJ31" s="1871"/>
      <c r="JDK31" s="1888"/>
      <c r="JDL31" s="1871"/>
      <c r="JDM31" s="1888"/>
      <c r="JDN31" s="1871"/>
      <c r="JDO31" s="1888"/>
      <c r="JDP31" s="1871"/>
      <c r="JDQ31" s="1888"/>
      <c r="JDR31" s="1871"/>
      <c r="JDS31" s="1888"/>
      <c r="JDT31" s="1871"/>
      <c r="JDU31" s="1888"/>
      <c r="JDV31" s="1871"/>
      <c r="JDW31" s="1888"/>
      <c r="JDX31" s="1871"/>
      <c r="JDY31" s="1888"/>
      <c r="JDZ31" s="1871"/>
      <c r="JEA31" s="1888"/>
      <c r="JEB31" s="1871"/>
      <c r="JEC31" s="1888"/>
      <c r="JED31" s="1871"/>
      <c r="JEE31" s="1888"/>
      <c r="JEF31" s="1871"/>
      <c r="JEG31" s="1888"/>
      <c r="JEH31" s="1871"/>
      <c r="JEI31" s="1888"/>
      <c r="JEJ31" s="1871"/>
      <c r="JEK31" s="1888"/>
      <c r="JEL31" s="1871"/>
      <c r="JEM31" s="1888"/>
      <c r="JEN31" s="1871"/>
      <c r="JEO31" s="1888"/>
      <c r="JEP31" s="1871"/>
      <c r="JEQ31" s="1888"/>
      <c r="JER31" s="1871"/>
      <c r="JES31" s="1888"/>
      <c r="JET31" s="1871"/>
      <c r="JEU31" s="1888"/>
      <c r="JEV31" s="1871"/>
      <c r="JEW31" s="1888"/>
      <c r="JEX31" s="1871"/>
      <c r="JEY31" s="1888"/>
      <c r="JEZ31" s="1871"/>
      <c r="JFA31" s="1888"/>
      <c r="JFB31" s="1871"/>
      <c r="JFC31" s="1888"/>
      <c r="JFD31" s="1871"/>
      <c r="JFE31" s="1888"/>
      <c r="JFF31" s="1871"/>
      <c r="JFG31" s="1888"/>
      <c r="JFH31" s="1871"/>
      <c r="JFI31" s="1888"/>
      <c r="JFJ31" s="1871"/>
      <c r="JFK31" s="1888"/>
      <c r="JFL31" s="1871"/>
      <c r="JFM31" s="1888"/>
      <c r="JFN31" s="1871"/>
      <c r="JFO31" s="1888"/>
      <c r="JFP31" s="1871"/>
      <c r="JFQ31" s="1888"/>
      <c r="JFR31" s="1871"/>
      <c r="JFS31" s="1888"/>
      <c r="JFT31" s="1871"/>
      <c r="JFU31" s="1888"/>
      <c r="JFV31" s="1871"/>
      <c r="JFW31" s="1888"/>
      <c r="JFX31" s="1871"/>
      <c r="JFY31" s="1888"/>
      <c r="JFZ31" s="1871"/>
      <c r="JGA31" s="1888"/>
      <c r="JGB31" s="1871"/>
      <c r="JGC31" s="1888"/>
      <c r="JGD31" s="1871"/>
      <c r="JGE31" s="1888"/>
      <c r="JGF31" s="1871"/>
      <c r="JGG31" s="1888"/>
      <c r="JGH31" s="1871"/>
      <c r="JGI31" s="1888"/>
      <c r="JGJ31" s="1871"/>
      <c r="JGK31" s="1888"/>
      <c r="JGL31" s="1871"/>
      <c r="JGM31" s="1888"/>
      <c r="JGN31" s="1871"/>
      <c r="JGO31" s="1888"/>
      <c r="JGP31" s="1871"/>
      <c r="JGQ31" s="1888"/>
      <c r="JGR31" s="1871"/>
      <c r="JGS31" s="1888"/>
      <c r="JGT31" s="1871"/>
      <c r="JGU31" s="1888"/>
      <c r="JGV31" s="1871"/>
      <c r="JGW31" s="1888"/>
      <c r="JGX31" s="1871"/>
      <c r="JGY31" s="1888"/>
      <c r="JGZ31" s="1871"/>
      <c r="JHA31" s="1888"/>
      <c r="JHB31" s="1871"/>
      <c r="JHC31" s="1888"/>
      <c r="JHD31" s="1871"/>
      <c r="JHE31" s="1888"/>
      <c r="JHF31" s="1871"/>
      <c r="JHG31" s="1888"/>
      <c r="JHH31" s="1871"/>
      <c r="JHI31" s="1888"/>
      <c r="JHJ31" s="1871"/>
      <c r="JHK31" s="1888"/>
      <c r="JHL31" s="1871"/>
      <c r="JHM31" s="1888"/>
      <c r="JHN31" s="1871"/>
      <c r="JHO31" s="1888"/>
      <c r="JHP31" s="1871"/>
      <c r="JHQ31" s="1888"/>
      <c r="JHR31" s="1871"/>
      <c r="JHS31" s="1888"/>
      <c r="JHT31" s="1871"/>
      <c r="JHU31" s="1888"/>
      <c r="JHV31" s="1871"/>
      <c r="JHW31" s="1888"/>
      <c r="JHX31" s="1871"/>
      <c r="JHY31" s="1888"/>
      <c r="JHZ31" s="1871"/>
      <c r="JIA31" s="1888"/>
      <c r="JIB31" s="1871"/>
      <c r="JIC31" s="1888"/>
      <c r="JID31" s="1871"/>
      <c r="JIE31" s="1888"/>
      <c r="JIF31" s="1871"/>
      <c r="JIG31" s="1888"/>
      <c r="JIH31" s="1871"/>
      <c r="JII31" s="1888"/>
      <c r="JIJ31" s="1871"/>
      <c r="JIK31" s="1888"/>
      <c r="JIL31" s="1871"/>
      <c r="JIM31" s="1888"/>
      <c r="JIN31" s="1871"/>
      <c r="JIO31" s="1888"/>
      <c r="JIP31" s="1871"/>
      <c r="JIQ31" s="1888"/>
      <c r="JIR31" s="1871"/>
      <c r="JIS31" s="1888"/>
      <c r="JIT31" s="1871"/>
      <c r="JIU31" s="1888"/>
      <c r="JIV31" s="1871"/>
      <c r="JIW31" s="1888"/>
      <c r="JIX31" s="1871"/>
      <c r="JIY31" s="1888"/>
      <c r="JIZ31" s="1871"/>
      <c r="JJA31" s="1888"/>
      <c r="JJB31" s="1871"/>
      <c r="JJC31" s="1888"/>
      <c r="JJD31" s="1871"/>
      <c r="JJE31" s="1888"/>
      <c r="JJF31" s="1871"/>
      <c r="JJG31" s="1888"/>
      <c r="JJH31" s="1871"/>
      <c r="JJI31" s="1888"/>
      <c r="JJJ31" s="1871"/>
      <c r="JJK31" s="1888"/>
      <c r="JJL31" s="1871"/>
      <c r="JJM31" s="1888"/>
      <c r="JJN31" s="1871"/>
      <c r="JJO31" s="1888"/>
      <c r="JJP31" s="1871"/>
      <c r="JJQ31" s="1888"/>
      <c r="JJR31" s="1871"/>
      <c r="JJS31" s="1888"/>
      <c r="JJT31" s="1871"/>
      <c r="JJU31" s="1888"/>
      <c r="JJV31" s="1871"/>
      <c r="JJW31" s="1888"/>
      <c r="JJX31" s="1871"/>
      <c r="JJY31" s="1888"/>
      <c r="JJZ31" s="1871"/>
      <c r="JKA31" s="1888"/>
      <c r="JKB31" s="1871"/>
      <c r="JKC31" s="1888"/>
      <c r="JKD31" s="1871"/>
      <c r="JKE31" s="1888"/>
      <c r="JKF31" s="1871"/>
      <c r="JKG31" s="1888"/>
      <c r="JKH31" s="1871"/>
      <c r="JKI31" s="1888"/>
      <c r="JKJ31" s="1871"/>
      <c r="JKK31" s="1888"/>
      <c r="JKL31" s="1871"/>
      <c r="JKM31" s="1888"/>
      <c r="JKN31" s="1871"/>
      <c r="JKO31" s="1888"/>
      <c r="JKP31" s="1871"/>
      <c r="JKQ31" s="1888"/>
      <c r="JKR31" s="1871"/>
      <c r="JKS31" s="1888"/>
      <c r="JKT31" s="1871"/>
      <c r="JKU31" s="1888"/>
      <c r="JKV31" s="1871"/>
      <c r="JKW31" s="1888"/>
      <c r="JKX31" s="1871"/>
      <c r="JKY31" s="1888"/>
      <c r="JKZ31" s="1871"/>
      <c r="JLA31" s="1888"/>
      <c r="JLB31" s="1871"/>
      <c r="JLC31" s="1888"/>
      <c r="JLD31" s="1871"/>
      <c r="JLE31" s="1888"/>
      <c r="JLF31" s="1871"/>
      <c r="JLG31" s="1888"/>
      <c r="JLH31" s="1871"/>
      <c r="JLI31" s="1888"/>
      <c r="JLJ31" s="1871"/>
      <c r="JLK31" s="1888"/>
      <c r="JLL31" s="1871"/>
      <c r="JLM31" s="1888"/>
      <c r="JLN31" s="1871"/>
      <c r="JLO31" s="1888"/>
      <c r="JLP31" s="1871"/>
      <c r="JLQ31" s="1888"/>
      <c r="JLR31" s="1871"/>
      <c r="JLS31" s="1888"/>
      <c r="JLT31" s="1871"/>
      <c r="JLU31" s="1888"/>
      <c r="JLV31" s="1871"/>
      <c r="JLW31" s="1888"/>
      <c r="JLX31" s="1871"/>
      <c r="JLY31" s="1888"/>
      <c r="JLZ31" s="1871"/>
      <c r="JMA31" s="1888"/>
      <c r="JMB31" s="1871"/>
      <c r="JMC31" s="1888"/>
      <c r="JMD31" s="1871"/>
      <c r="JME31" s="1888"/>
      <c r="JMF31" s="1871"/>
      <c r="JMG31" s="1888"/>
      <c r="JMH31" s="1871"/>
      <c r="JMI31" s="1888"/>
      <c r="JMJ31" s="1871"/>
      <c r="JMK31" s="1888"/>
      <c r="JML31" s="1871"/>
      <c r="JMM31" s="1888"/>
      <c r="JMN31" s="1871"/>
      <c r="JMO31" s="1888"/>
      <c r="JMP31" s="1871"/>
      <c r="JMQ31" s="1888"/>
      <c r="JMR31" s="1871"/>
      <c r="JMS31" s="1888"/>
      <c r="JMT31" s="1871"/>
      <c r="JMU31" s="1888"/>
      <c r="JMV31" s="1871"/>
      <c r="JMW31" s="1888"/>
      <c r="JMX31" s="1871"/>
      <c r="JMY31" s="1888"/>
      <c r="JMZ31" s="1871"/>
      <c r="JNA31" s="1888"/>
      <c r="JNB31" s="1871"/>
      <c r="JNC31" s="1888"/>
      <c r="JND31" s="1871"/>
      <c r="JNE31" s="1888"/>
      <c r="JNF31" s="1871"/>
      <c r="JNG31" s="1888"/>
      <c r="JNH31" s="1871"/>
      <c r="JNI31" s="1888"/>
      <c r="JNJ31" s="1871"/>
      <c r="JNK31" s="1888"/>
      <c r="JNL31" s="1871"/>
      <c r="JNM31" s="1888"/>
      <c r="JNN31" s="1871"/>
      <c r="JNO31" s="1888"/>
      <c r="JNP31" s="1871"/>
      <c r="JNQ31" s="1888"/>
      <c r="JNR31" s="1871"/>
      <c r="JNS31" s="1888"/>
      <c r="JNT31" s="1871"/>
      <c r="JNU31" s="1888"/>
      <c r="JNV31" s="1871"/>
      <c r="JNW31" s="1888"/>
      <c r="JNX31" s="1871"/>
      <c r="JNY31" s="1888"/>
      <c r="JNZ31" s="1871"/>
      <c r="JOA31" s="1888"/>
      <c r="JOB31" s="1871"/>
      <c r="JOC31" s="1888"/>
      <c r="JOD31" s="1871"/>
      <c r="JOE31" s="1888"/>
      <c r="JOF31" s="1871"/>
      <c r="JOG31" s="1888"/>
      <c r="JOH31" s="1871"/>
      <c r="JOI31" s="1888"/>
      <c r="JOJ31" s="1871"/>
      <c r="JOK31" s="1888"/>
      <c r="JOL31" s="1871"/>
      <c r="JOM31" s="1888"/>
      <c r="JON31" s="1871"/>
      <c r="JOO31" s="1888"/>
      <c r="JOP31" s="1871"/>
      <c r="JOQ31" s="1888"/>
      <c r="JOR31" s="1871"/>
      <c r="JOS31" s="1888"/>
      <c r="JOT31" s="1871"/>
      <c r="JOU31" s="1888"/>
      <c r="JOV31" s="1871"/>
      <c r="JOW31" s="1888"/>
      <c r="JOX31" s="1871"/>
      <c r="JOY31" s="1888"/>
      <c r="JOZ31" s="1871"/>
      <c r="JPA31" s="1888"/>
      <c r="JPB31" s="1871"/>
      <c r="JPC31" s="1888"/>
      <c r="JPD31" s="1871"/>
      <c r="JPE31" s="1888"/>
      <c r="JPF31" s="1871"/>
      <c r="JPG31" s="1888"/>
      <c r="JPH31" s="1871"/>
      <c r="JPI31" s="1888"/>
      <c r="JPJ31" s="1871"/>
      <c r="JPK31" s="1888"/>
      <c r="JPL31" s="1871"/>
      <c r="JPM31" s="1888"/>
      <c r="JPN31" s="1871"/>
      <c r="JPO31" s="1888"/>
      <c r="JPP31" s="1871"/>
      <c r="JPQ31" s="1888"/>
      <c r="JPR31" s="1871"/>
      <c r="JPS31" s="1888"/>
      <c r="JPT31" s="1871"/>
      <c r="JPU31" s="1888"/>
      <c r="JPV31" s="1871"/>
      <c r="JPW31" s="1888"/>
      <c r="JPX31" s="1871"/>
      <c r="JPY31" s="1888"/>
      <c r="JPZ31" s="1871"/>
      <c r="JQA31" s="1888"/>
      <c r="JQB31" s="1871"/>
      <c r="JQC31" s="1888"/>
      <c r="JQD31" s="1871"/>
      <c r="JQE31" s="1888"/>
      <c r="JQF31" s="1871"/>
      <c r="JQG31" s="1888"/>
      <c r="JQH31" s="1871"/>
      <c r="JQI31" s="1888"/>
      <c r="JQJ31" s="1871"/>
      <c r="JQK31" s="1888"/>
      <c r="JQL31" s="1871"/>
      <c r="JQM31" s="1888"/>
      <c r="JQN31" s="1871"/>
      <c r="JQO31" s="1888"/>
      <c r="JQP31" s="1871"/>
      <c r="JQQ31" s="1888"/>
      <c r="JQR31" s="1871"/>
      <c r="JQS31" s="1888"/>
      <c r="JQT31" s="1871"/>
      <c r="JQU31" s="1888"/>
      <c r="JQV31" s="1871"/>
      <c r="JQW31" s="1888"/>
      <c r="JQX31" s="1871"/>
      <c r="JQY31" s="1888"/>
      <c r="JQZ31" s="1871"/>
      <c r="JRA31" s="1888"/>
      <c r="JRB31" s="1871"/>
      <c r="JRC31" s="1888"/>
      <c r="JRD31" s="1871"/>
      <c r="JRE31" s="1888"/>
      <c r="JRF31" s="1871"/>
      <c r="JRG31" s="1888"/>
      <c r="JRH31" s="1871"/>
      <c r="JRI31" s="1888"/>
      <c r="JRJ31" s="1871"/>
      <c r="JRK31" s="1888"/>
      <c r="JRL31" s="1871"/>
      <c r="JRM31" s="1888"/>
      <c r="JRN31" s="1871"/>
      <c r="JRO31" s="1888"/>
      <c r="JRP31" s="1871"/>
      <c r="JRQ31" s="1888"/>
      <c r="JRR31" s="1871"/>
      <c r="JRS31" s="1888"/>
      <c r="JRT31" s="1871"/>
      <c r="JRU31" s="1888"/>
      <c r="JRV31" s="1871"/>
      <c r="JRW31" s="1888"/>
      <c r="JRX31" s="1871"/>
      <c r="JRY31" s="1888"/>
      <c r="JRZ31" s="1871"/>
      <c r="JSA31" s="1888"/>
      <c r="JSB31" s="1871"/>
      <c r="JSC31" s="1888"/>
      <c r="JSD31" s="1871"/>
      <c r="JSE31" s="1888"/>
      <c r="JSF31" s="1871"/>
      <c r="JSG31" s="1888"/>
      <c r="JSH31" s="1871"/>
      <c r="JSI31" s="1888"/>
      <c r="JSJ31" s="1871"/>
      <c r="JSK31" s="1888"/>
      <c r="JSL31" s="1871"/>
      <c r="JSM31" s="1888"/>
      <c r="JSN31" s="1871"/>
      <c r="JSO31" s="1888"/>
      <c r="JSP31" s="1871"/>
      <c r="JSQ31" s="1888"/>
      <c r="JSR31" s="1871"/>
      <c r="JSS31" s="1888"/>
      <c r="JST31" s="1871"/>
      <c r="JSU31" s="1888"/>
      <c r="JSV31" s="1871"/>
      <c r="JSW31" s="1888"/>
      <c r="JSX31" s="1871"/>
      <c r="JSY31" s="1888"/>
      <c r="JSZ31" s="1871"/>
      <c r="JTA31" s="1888"/>
      <c r="JTB31" s="1871"/>
      <c r="JTC31" s="1888"/>
      <c r="JTD31" s="1871"/>
      <c r="JTE31" s="1888"/>
      <c r="JTF31" s="1871"/>
      <c r="JTG31" s="1888"/>
      <c r="JTH31" s="1871"/>
      <c r="JTI31" s="1888"/>
      <c r="JTJ31" s="1871"/>
      <c r="JTK31" s="1888"/>
      <c r="JTL31" s="1871"/>
      <c r="JTM31" s="1888"/>
      <c r="JTN31" s="1871"/>
      <c r="JTO31" s="1888"/>
      <c r="JTP31" s="1871"/>
      <c r="JTQ31" s="1888"/>
      <c r="JTR31" s="1871"/>
      <c r="JTS31" s="1888"/>
      <c r="JTT31" s="1871"/>
      <c r="JTU31" s="1888"/>
      <c r="JTV31" s="1871"/>
      <c r="JTW31" s="1888"/>
      <c r="JTX31" s="1871"/>
      <c r="JTY31" s="1888"/>
      <c r="JTZ31" s="1871"/>
      <c r="JUA31" s="1888"/>
      <c r="JUB31" s="1871"/>
      <c r="JUC31" s="1888"/>
      <c r="JUD31" s="1871"/>
      <c r="JUE31" s="1888"/>
      <c r="JUF31" s="1871"/>
      <c r="JUG31" s="1888"/>
      <c r="JUH31" s="1871"/>
      <c r="JUI31" s="1888"/>
      <c r="JUJ31" s="1871"/>
      <c r="JUK31" s="1888"/>
      <c r="JUL31" s="1871"/>
      <c r="JUM31" s="1888"/>
      <c r="JUN31" s="1871"/>
      <c r="JUO31" s="1888"/>
      <c r="JUP31" s="1871"/>
      <c r="JUQ31" s="1888"/>
      <c r="JUR31" s="1871"/>
      <c r="JUS31" s="1888"/>
      <c r="JUT31" s="1871"/>
      <c r="JUU31" s="1888"/>
      <c r="JUV31" s="1871"/>
      <c r="JUW31" s="1888"/>
      <c r="JUX31" s="1871"/>
      <c r="JUY31" s="1888"/>
      <c r="JUZ31" s="1871"/>
      <c r="JVA31" s="1888"/>
      <c r="JVB31" s="1871"/>
      <c r="JVC31" s="1888"/>
      <c r="JVD31" s="1871"/>
      <c r="JVE31" s="1888"/>
      <c r="JVF31" s="1871"/>
      <c r="JVG31" s="1888"/>
      <c r="JVH31" s="1871"/>
      <c r="JVI31" s="1888"/>
      <c r="JVJ31" s="1871"/>
      <c r="JVK31" s="1888"/>
      <c r="JVL31" s="1871"/>
      <c r="JVM31" s="1888"/>
      <c r="JVN31" s="1871"/>
      <c r="JVO31" s="1888"/>
      <c r="JVP31" s="1871"/>
      <c r="JVQ31" s="1888"/>
      <c r="JVR31" s="1871"/>
      <c r="JVS31" s="1888"/>
      <c r="JVT31" s="1871"/>
      <c r="JVU31" s="1888"/>
      <c r="JVV31" s="1871"/>
      <c r="JVW31" s="1888"/>
      <c r="JVX31" s="1871"/>
      <c r="JVY31" s="1888"/>
      <c r="JVZ31" s="1871"/>
      <c r="JWA31" s="1888"/>
      <c r="JWB31" s="1871"/>
      <c r="JWC31" s="1888"/>
      <c r="JWD31" s="1871"/>
      <c r="JWE31" s="1888"/>
      <c r="JWF31" s="1871"/>
      <c r="JWG31" s="1888"/>
      <c r="JWH31" s="1871"/>
      <c r="JWI31" s="1888"/>
      <c r="JWJ31" s="1871"/>
      <c r="JWK31" s="1888"/>
      <c r="JWL31" s="1871"/>
      <c r="JWM31" s="1888"/>
      <c r="JWN31" s="1871"/>
      <c r="JWO31" s="1888"/>
      <c r="JWP31" s="1871"/>
      <c r="JWQ31" s="1888"/>
      <c r="JWR31" s="1871"/>
      <c r="JWS31" s="1888"/>
      <c r="JWT31" s="1871"/>
      <c r="JWU31" s="1888"/>
      <c r="JWV31" s="1871"/>
      <c r="JWW31" s="1888"/>
      <c r="JWX31" s="1871"/>
      <c r="JWY31" s="1888"/>
      <c r="JWZ31" s="1871"/>
      <c r="JXA31" s="1888"/>
      <c r="JXB31" s="1871"/>
      <c r="JXC31" s="1888"/>
      <c r="JXD31" s="1871"/>
      <c r="JXE31" s="1888"/>
      <c r="JXF31" s="1871"/>
      <c r="JXG31" s="1888"/>
      <c r="JXH31" s="1871"/>
      <c r="JXI31" s="1888"/>
      <c r="JXJ31" s="1871"/>
      <c r="JXK31" s="1888"/>
      <c r="JXL31" s="1871"/>
      <c r="JXM31" s="1888"/>
      <c r="JXN31" s="1871"/>
      <c r="JXO31" s="1888"/>
      <c r="JXP31" s="1871"/>
      <c r="JXQ31" s="1888"/>
      <c r="JXR31" s="1871"/>
      <c r="JXS31" s="1888"/>
      <c r="JXT31" s="1871"/>
      <c r="JXU31" s="1888"/>
      <c r="JXV31" s="1871"/>
      <c r="JXW31" s="1888"/>
      <c r="JXX31" s="1871"/>
      <c r="JXY31" s="1888"/>
      <c r="JXZ31" s="1871"/>
      <c r="JYA31" s="1888"/>
      <c r="JYB31" s="1871"/>
      <c r="JYC31" s="1888"/>
      <c r="JYD31" s="1871"/>
      <c r="JYE31" s="1888"/>
      <c r="JYF31" s="1871"/>
      <c r="JYG31" s="1888"/>
      <c r="JYH31" s="1871"/>
      <c r="JYI31" s="1888"/>
      <c r="JYJ31" s="1871"/>
      <c r="JYK31" s="1888"/>
      <c r="JYL31" s="1871"/>
      <c r="JYM31" s="1888"/>
      <c r="JYN31" s="1871"/>
      <c r="JYO31" s="1888"/>
      <c r="JYP31" s="1871"/>
      <c r="JYQ31" s="1888"/>
      <c r="JYR31" s="1871"/>
      <c r="JYS31" s="1888"/>
      <c r="JYT31" s="1871"/>
      <c r="JYU31" s="1888"/>
      <c r="JYV31" s="1871"/>
      <c r="JYW31" s="1888"/>
      <c r="JYX31" s="1871"/>
      <c r="JYY31" s="1888"/>
      <c r="JYZ31" s="1871"/>
      <c r="JZA31" s="1888"/>
      <c r="JZB31" s="1871"/>
      <c r="JZC31" s="1888"/>
      <c r="JZD31" s="1871"/>
      <c r="JZE31" s="1888"/>
      <c r="JZF31" s="1871"/>
      <c r="JZG31" s="1888"/>
      <c r="JZH31" s="1871"/>
      <c r="JZI31" s="1888"/>
      <c r="JZJ31" s="1871"/>
      <c r="JZK31" s="1888"/>
      <c r="JZL31" s="1871"/>
      <c r="JZM31" s="1888"/>
      <c r="JZN31" s="1871"/>
      <c r="JZO31" s="1888"/>
      <c r="JZP31" s="1871"/>
      <c r="JZQ31" s="1888"/>
      <c r="JZR31" s="1871"/>
      <c r="JZS31" s="1888"/>
      <c r="JZT31" s="1871"/>
      <c r="JZU31" s="1888"/>
      <c r="JZV31" s="1871"/>
      <c r="JZW31" s="1888"/>
      <c r="JZX31" s="1871"/>
      <c r="JZY31" s="1888"/>
      <c r="JZZ31" s="1871"/>
      <c r="KAA31" s="1888"/>
      <c r="KAB31" s="1871"/>
      <c r="KAC31" s="1888"/>
      <c r="KAD31" s="1871"/>
      <c r="KAE31" s="1888"/>
      <c r="KAF31" s="1871"/>
      <c r="KAG31" s="1888"/>
      <c r="KAH31" s="1871"/>
      <c r="KAI31" s="1888"/>
      <c r="KAJ31" s="1871"/>
      <c r="KAK31" s="1888"/>
      <c r="KAL31" s="1871"/>
      <c r="KAM31" s="1888"/>
      <c r="KAN31" s="1871"/>
      <c r="KAO31" s="1888"/>
      <c r="KAP31" s="1871"/>
      <c r="KAQ31" s="1888"/>
      <c r="KAR31" s="1871"/>
      <c r="KAS31" s="1888"/>
      <c r="KAT31" s="1871"/>
      <c r="KAU31" s="1888"/>
      <c r="KAV31" s="1871"/>
      <c r="KAW31" s="1888"/>
      <c r="KAX31" s="1871"/>
      <c r="KAY31" s="1888"/>
      <c r="KAZ31" s="1871"/>
      <c r="KBA31" s="1888"/>
      <c r="KBB31" s="1871"/>
      <c r="KBC31" s="1888"/>
      <c r="KBD31" s="1871"/>
      <c r="KBE31" s="1888"/>
      <c r="KBF31" s="1871"/>
      <c r="KBG31" s="1888"/>
      <c r="KBH31" s="1871"/>
      <c r="KBI31" s="1888"/>
      <c r="KBJ31" s="1871"/>
      <c r="KBK31" s="1888"/>
      <c r="KBL31" s="1871"/>
      <c r="KBM31" s="1888"/>
      <c r="KBN31" s="1871"/>
      <c r="KBO31" s="1888"/>
      <c r="KBP31" s="1871"/>
      <c r="KBQ31" s="1888"/>
      <c r="KBR31" s="1871"/>
      <c r="KBS31" s="1888"/>
      <c r="KBT31" s="1871"/>
      <c r="KBU31" s="1888"/>
      <c r="KBV31" s="1871"/>
      <c r="KBW31" s="1888"/>
      <c r="KBX31" s="1871"/>
      <c r="KBY31" s="1888"/>
      <c r="KBZ31" s="1871"/>
      <c r="KCA31" s="1888"/>
      <c r="KCB31" s="1871"/>
      <c r="KCC31" s="1888"/>
      <c r="KCD31" s="1871"/>
      <c r="KCE31" s="1888"/>
      <c r="KCF31" s="1871"/>
      <c r="KCG31" s="1888"/>
      <c r="KCH31" s="1871"/>
      <c r="KCI31" s="1888"/>
      <c r="KCJ31" s="1871"/>
      <c r="KCK31" s="1888"/>
      <c r="KCL31" s="1871"/>
      <c r="KCM31" s="1888"/>
      <c r="KCN31" s="1871"/>
      <c r="KCO31" s="1888"/>
      <c r="KCP31" s="1871"/>
      <c r="KCQ31" s="1888"/>
      <c r="KCR31" s="1871"/>
      <c r="KCS31" s="1888"/>
      <c r="KCT31" s="1871"/>
      <c r="KCU31" s="1888"/>
      <c r="KCV31" s="1871"/>
      <c r="KCW31" s="1888"/>
      <c r="KCX31" s="1871"/>
      <c r="KCY31" s="1888"/>
      <c r="KCZ31" s="1871"/>
      <c r="KDA31" s="1888"/>
      <c r="KDB31" s="1871"/>
      <c r="KDC31" s="1888"/>
      <c r="KDD31" s="1871"/>
      <c r="KDE31" s="1888"/>
      <c r="KDF31" s="1871"/>
      <c r="KDG31" s="1888"/>
      <c r="KDH31" s="1871"/>
      <c r="KDI31" s="1888"/>
      <c r="KDJ31" s="1871"/>
      <c r="KDK31" s="1888"/>
      <c r="KDL31" s="1871"/>
      <c r="KDM31" s="1888"/>
      <c r="KDN31" s="1871"/>
      <c r="KDO31" s="1888"/>
      <c r="KDP31" s="1871"/>
      <c r="KDQ31" s="1888"/>
      <c r="KDR31" s="1871"/>
      <c r="KDS31" s="1888"/>
      <c r="KDT31" s="1871"/>
      <c r="KDU31" s="1888"/>
      <c r="KDV31" s="1871"/>
      <c r="KDW31" s="1888"/>
      <c r="KDX31" s="1871"/>
      <c r="KDY31" s="1888"/>
      <c r="KDZ31" s="1871"/>
      <c r="KEA31" s="1888"/>
      <c r="KEB31" s="1871"/>
      <c r="KEC31" s="1888"/>
      <c r="KED31" s="1871"/>
      <c r="KEE31" s="1888"/>
      <c r="KEF31" s="1871"/>
      <c r="KEG31" s="1888"/>
      <c r="KEH31" s="1871"/>
      <c r="KEI31" s="1888"/>
      <c r="KEJ31" s="1871"/>
      <c r="KEK31" s="1888"/>
      <c r="KEL31" s="1871"/>
      <c r="KEM31" s="1888"/>
      <c r="KEN31" s="1871"/>
      <c r="KEO31" s="1888"/>
      <c r="KEP31" s="1871"/>
      <c r="KEQ31" s="1888"/>
      <c r="KER31" s="1871"/>
      <c r="KES31" s="1888"/>
      <c r="KET31" s="1871"/>
      <c r="KEU31" s="1888"/>
      <c r="KEV31" s="1871"/>
      <c r="KEW31" s="1888"/>
      <c r="KEX31" s="1871"/>
      <c r="KEY31" s="1888"/>
      <c r="KEZ31" s="1871"/>
      <c r="KFA31" s="1888"/>
      <c r="KFB31" s="1871"/>
      <c r="KFC31" s="1888"/>
      <c r="KFD31" s="1871"/>
      <c r="KFE31" s="1888"/>
      <c r="KFF31" s="1871"/>
      <c r="KFG31" s="1888"/>
      <c r="KFH31" s="1871"/>
      <c r="KFI31" s="1888"/>
      <c r="KFJ31" s="1871"/>
      <c r="KFK31" s="1888"/>
      <c r="KFL31" s="1871"/>
      <c r="KFM31" s="1888"/>
      <c r="KFN31" s="1871"/>
      <c r="KFO31" s="1888"/>
      <c r="KFP31" s="1871"/>
      <c r="KFQ31" s="1888"/>
      <c r="KFR31" s="1871"/>
      <c r="KFS31" s="1888"/>
      <c r="KFT31" s="1871"/>
      <c r="KFU31" s="1888"/>
      <c r="KFV31" s="1871"/>
      <c r="KFW31" s="1888"/>
      <c r="KFX31" s="1871"/>
      <c r="KFY31" s="1888"/>
      <c r="KFZ31" s="1871"/>
      <c r="KGA31" s="1888"/>
      <c r="KGB31" s="1871"/>
      <c r="KGC31" s="1888"/>
      <c r="KGD31" s="1871"/>
      <c r="KGE31" s="1888"/>
      <c r="KGF31" s="1871"/>
      <c r="KGG31" s="1888"/>
      <c r="KGH31" s="1871"/>
      <c r="KGI31" s="1888"/>
      <c r="KGJ31" s="1871"/>
      <c r="KGK31" s="1888"/>
      <c r="KGL31" s="1871"/>
      <c r="KGM31" s="1888"/>
      <c r="KGN31" s="1871"/>
      <c r="KGO31" s="1888"/>
      <c r="KGP31" s="1871"/>
      <c r="KGQ31" s="1888"/>
      <c r="KGR31" s="1871"/>
      <c r="KGS31" s="1888"/>
      <c r="KGT31" s="1871"/>
      <c r="KGU31" s="1888"/>
      <c r="KGV31" s="1871"/>
      <c r="KGW31" s="1888"/>
      <c r="KGX31" s="1871"/>
      <c r="KGY31" s="1888"/>
      <c r="KGZ31" s="1871"/>
      <c r="KHA31" s="1888"/>
      <c r="KHB31" s="1871"/>
      <c r="KHC31" s="1888"/>
      <c r="KHD31" s="1871"/>
      <c r="KHE31" s="1888"/>
      <c r="KHF31" s="1871"/>
      <c r="KHG31" s="1888"/>
      <c r="KHH31" s="1871"/>
      <c r="KHI31" s="1888"/>
      <c r="KHJ31" s="1871"/>
      <c r="KHK31" s="1888"/>
      <c r="KHL31" s="1871"/>
      <c r="KHM31" s="1888"/>
      <c r="KHN31" s="1871"/>
      <c r="KHO31" s="1888"/>
      <c r="KHP31" s="1871"/>
      <c r="KHQ31" s="1888"/>
      <c r="KHR31" s="1871"/>
      <c r="KHS31" s="1888"/>
      <c r="KHT31" s="1871"/>
      <c r="KHU31" s="1888"/>
      <c r="KHV31" s="1871"/>
      <c r="KHW31" s="1888"/>
      <c r="KHX31" s="1871"/>
      <c r="KHY31" s="1888"/>
      <c r="KHZ31" s="1871"/>
      <c r="KIA31" s="1888"/>
      <c r="KIB31" s="1871"/>
      <c r="KIC31" s="1888"/>
      <c r="KID31" s="1871"/>
      <c r="KIE31" s="1888"/>
      <c r="KIF31" s="1871"/>
      <c r="KIG31" s="1888"/>
      <c r="KIH31" s="1871"/>
      <c r="KII31" s="1888"/>
      <c r="KIJ31" s="1871"/>
      <c r="KIK31" s="1888"/>
      <c r="KIL31" s="1871"/>
      <c r="KIM31" s="1888"/>
      <c r="KIN31" s="1871"/>
      <c r="KIO31" s="1888"/>
      <c r="KIP31" s="1871"/>
      <c r="KIQ31" s="1888"/>
      <c r="KIR31" s="1871"/>
      <c r="KIS31" s="1888"/>
      <c r="KIT31" s="1871"/>
      <c r="KIU31" s="1888"/>
      <c r="KIV31" s="1871"/>
      <c r="KIW31" s="1888"/>
      <c r="KIX31" s="1871"/>
      <c r="KIY31" s="1888"/>
      <c r="KIZ31" s="1871"/>
      <c r="KJA31" s="1888"/>
      <c r="KJB31" s="1871"/>
      <c r="KJC31" s="1888"/>
      <c r="KJD31" s="1871"/>
      <c r="KJE31" s="1888"/>
      <c r="KJF31" s="1871"/>
      <c r="KJG31" s="1888"/>
      <c r="KJH31" s="1871"/>
      <c r="KJI31" s="1888"/>
      <c r="KJJ31" s="1871"/>
      <c r="KJK31" s="1888"/>
      <c r="KJL31" s="1871"/>
      <c r="KJM31" s="1888"/>
      <c r="KJN31" s="1871"/>
      <c r="KJO31" s="1888"/>
      <c r="KJP31" s="1871"/>
      <c r="KJQ31" s="1888"/>
      <c r="KJR31" s="1871"/>
      <c r="KJS31" s="1888"/>
      <c r="KJT31" s="1871"/>
      <c r="KJU31" s="1888"/>
      <c r="KJV31" s="1871"/>
      <c r="KJW31" s="1888"/>
      <c r="KJX31" s="1871"/>
      <c r="KJY31" s="1888"/>
      <c r="KJZ31" s="1871"/>
      <c r="KKA31" s="1888"/>
      <c r="KKB31" s="1871"/>
      <c r="KKC31" s="1888"/>
      <c r="KKD31" s="1871"/>
      <c r="KKE31" s="1888"/>
      <c r="KKF31" s="1871"/>
      <c r="KKG31" s="1888"/>
      <c r="KKH31" s="1871"/>
      <c r="KKI31" s="1888"/>
      <c r="KKJ31" s="1871"/>
      <c r="KKK31" s="1888"/>
      <c r="KKL31" s="1871"/>
      <c r="KKM31" s="1888"/>
      <c r="KKN31" s="1871"/>
      <c r="KKO31" s="1888"/>
      <c r="KKP31" s="1871"/>
      <c r="KKQ31" s="1888"/>
      <c r="KKR31" s="1871"/>
      <c r="KKS31" s="1888"/>
      <c r="KKT31" s="1871"/>
      <c r="KKU31" s="1888"/>
      <c r="KKV31" s="1871"/>
      <c r="KKW31" s="1888"/>
      <c r="KKX31" s="1871"/>
      <c r="KKY31" s="1888"/>
      <c r="KKZ31" s="1871"/>
      <c r="KLA31" s="1888"/>
      <c r="KLB31" s="1871"/>
      <c r="KLC31" s="1888"/>
      <c r="KLD31" s="1871"/>
      <c r="KLE31" s="1888"/>
      <c r="KLF31" s="1871"/>
      <c r="KLG31" s="1888"/>
      <c r="KLH31" s="1871"/>
      <c r="KLI31" s="1888"/>
      <c r="KLJ31" s="1871"/>
      <c r="KLK31" s="1888"/>
      <c r="KLL31" s="1871"/>
      <c r="KLM31" s="1888"/>
      <c r="KLN31" s="1871"/>
      <c r="KLO31" s="1888"/>
      <c r="KLP31" s="1871"/>
      <c r="KLQ31" s="1888"/>
      <c r="KLR31" s="1871"/>
      <c r="KLS31" s="1888"/>
      <c r="KLT31" s="1871"/>
      <c r="KLU31" s="1888"/>
      <c r="KLV31" s="1871"/>
      <c r="KLW31" s="1888"/>
      <c r="KLX31" s="1871"/>
      <c r="KLY31" s="1888"/>
      <c r="KLZ31" s="1871"/>
      <c r="KMA31" s="1888"/>
      <c r="KMB31" s="1871"/>
      <c r="KMC31" s="1888"/>
      <c r="KMD31" s="1871"/>
      <c r="KME31" s="1888"/>
      <c r="KMF31" s="1871"/>
      <c r="KMG31" s="1888"/>
      <c r="KMH31" s="1871"/>
      <c r="KMI31" s="1888"/>
      <c r="KMJ31" s="1871"/>
      <c r="KMK31" s="1888"/>
      <c r="KML31" s="1871"/>
      <c r="KMM31" s="1888"/>
      <c r="KMN31" s="1871"/>
      <c r="KMO31" s="1888"/>
      <c r="KMP31" s="1871"/>
      <c r="KMQ31" s="1888"/>
      <c r="KMR31" s="1871"/>
      <c r="KMS31" s="1888"/>
      <c r="KMT31" s="1871"/>
      <c r="KMU31" s="1888"/>
      <c r="KMV31" s="1871"/>
      <c r="KMW31" s="1888"/>
      <c r="KMX31" s="1871"/>
      <c r="KMY31" s="1888"/>
      <c r="KMZ31" s="1871"/>
      <c r="KNA31" s="1888"/>
      <c r="KNB31" s="1871"/>
      <c r="KNC31" s="1888"/>
      <c r="KND31" s="1871"/>
      <c r="KNE31" s="1888"/>
      <c r="KNF31" s="1871"/>
      <c r="KNG31" s="1888"/>
      <c r="KNH31" s="1871"/>
      <c r="KNI31" s="1888"/>
      <c r="KNJ31" s="1871"/>
      <c r="KNK31" s="1888"/>
      <c r="KNL31" s="1871"/>
      <c r="KNM31" s="1888"/>
      <c r="KNN31" s="1871"/>
      <c r="KNO31" s="1888"/>
      <c r="KNP31" s="1871"/>
      <c r="KNQ31" s="1888"/>
      <c r="KNR31" s="1871"/>
      <c r="KNS31" s="1888"/>
      <c r="KNT31" s="1871"/>
      <c r="KNU31" s="1888"/>
      <c r="KNV31" s="1871"/>
      <c r="KNW31" s="1888"/>
      <c r="KNX31" s="1871"/>
      <c r="KNY31" s="1888"/>
      <c r="KNZ31" s="1871"/>
      <c r="KOA31" s="1888"/>
      <c r="KOB31" s="1871"/>
      <c r="KOC31" s="1888"/>
      <c r="KOD31" s="1871"/>
      <c r="KOE31" s="1888"/>
      <c r="KOF31" s="1871"/>
      <c r="KOG31" s="1888"/>
      <c r="KOH31" s="1871"/>
      <c r="KOI31" s="1888"/>
      <c r="KOJ31" s="1871"/>
      <c r="KOK31" s="1888"/>
      <c r="KOL31" s="1871"/>
      <c r="KOM31" s="1888"/>
      <c r="KON31" s="1871"/>
      <c r="KOO31" s="1888"/>
      <c r="KOP31" s="1871"/>
      <c r="KOQ31" s="1888"/>
      <c r="KOR31" s="1871"/>
      <c r="KOS31" s="1888"/>
      <c r="KOT31" s="1871"/>
      <c r="KOU31" s="1888"/>
      <c r="KOV31" s="1871"/>
      <c r="KOW31" s="1888"/>
      <c r="KOX31" s="1871"/>
      <c r="KOY31" s="1888"/>
      <c r="KOZ31" s="1871"/>
      <c r="KPA31" s="1888"/>
      <c r="KPB31" s="1871"/>
      <c r="KPC31" s="1888"/>
      <c r="KPD31" s="1871"/>
      <c r="KPE31" s="1888"/>
      <c r="KPF31" s="1871"/>
      <c r="KPG31" s="1888"/>
      <c r="KPH31" s="1871"/>
      <c r="KPI31" s="1888"/>
      <c r="KPJ31" s="1871"/>
      <c r="KPK31" s="1888"/>
      <c r="KPL31" s="1871"/>
      <c r="KPM31" s="1888"/>
      <c r="KPN31" s="1871"/>
      <c r="KPO31" s="1888"/>
      <c r="KPP31" s="1871"/>
      <c r="KPQ31" s="1888"/>
      <c r="KPR31" s="1871"/>
      <c r="KPS31" s="1888"/>
      <c r="KPT31" s="1871"/>
      <c r="KPU31" s="1888"/>
      <c r="KPV31" s="1871"/>
      <c r="KPW31" s="1888"/>
      <c r="KPX31" s="1871"/>
      <c r="KPY31" s="1888"/>
      <c r="KPZ31" s="1871"/>
      <c r="KQA31" s="1888"/>
      <c r="KQB31" s="1871"/>
      <c r="KQC31" s="1888"/>
      <c r="KQD31" s="1871"/>
      <c r="KQE31" s="1888"/>
      <c r="KQF31" s="1871"/>
      <c r="KQG31" s="1888"/>
      <c r="KQH31" s="1871"/>
      <c r="KQI31" s="1888"/>
      <c r="KQJ31" s="1871"/>
      <c r="KQK31" s="1888"/>
      <c r="KQL31" s="1871"/>
      <c r="KQM31" s="1888"/>
      <c r="KQN31" s="1871"/>
      <c r="KQO31" s="1888"/>
      <c r="KQP31" s="1871"/>
      <c r="KQQ31" s="1888"/>
      <c r="KQR31" s="1871"/>
      <c r="KQS31" s="1888"/>
      <c r="KQT31" s="1871"/>
      <c r="KQU31" s="1888"/>
      <c r="KQV31" s="1871"/>
      <c r="KQW31" s="1888"/>
      <c r="KQX31" s="1871"/>
      <c r="KQY31" s="1888"/>
      <c r="KQZ31" s="1871"/>
      <c r="KRA31" s="1888"/>
      <c r="KRB31" s="1871"/>
      <c r="KRC31" s="1888"/>
      <c r="KRD31" s="1871"/>
      <c r="KRE31" s="1888"/>
      <c r="KRF31" s="1871"/>
      <c r="KRG31" s="1888"/>
      <c r="KRH31" s="1871"/>
      <c r="KRI31" s="1888"/>
      <c r="KRJ31" s="1871"/>
      <c r="KRK31" s="1888"/>
      <c r="KRL31" s="1871"/>
      <c r="KRM31" s="1888"/>
      <c r="KRN31" s="1871"/>
      <c r="KRO31" s="1888"/>
      <c r="KRP31" s="1871"/>
      <c r="KRQ31" s="1888"/>
      <c r="KRR31" s="1871"/>
      <c r="KRS31" s="1888"/>
      <c r="KRT31" s="1871"/>
      <c r="KRU31" s="1888"/>
      <c r="KRV31" s="1871"/>
      <c r="KRW31" s="1888"/>
      <c r="KRX31" s="1871"/>
      <c r="KRY31" s="1888"/>
      <c r="KRZ31" s="1871"/>
      <c r="KSA31" s="1888"/>
      <c r="KSB31" s="1871"/>
      <c r="KSC31" s="1888"/>
      <c r="KSD31" s="1871"/>
      <c r="KSE31" s="1888"/>
      <c r="KSF31" s="1871"/>
      <c r="KSG31" s="1888"/>
      <c r="KSH31" s="1871"/>
      <c r="KSI31" s="1888"/>
      <c r="KSJ31" s="1871"/>
      <c r="KSK31" s="1888"/>
      <c r="KSL31" s="1871"/>
      <c r="KSM31" s="1888"/>
      <c r="KSN31" s="1871"/>
      <c r="KSO31" s="1888"/>
      <c r="KSP31" s="1871"/>
      <c r="KSQ31" s="1888"/>
      <c r="KSR31" s="1871"/>
      <c r="KSS31" s="1888"/>
      <c r="KST31" s="1871"/>
      <c r="KSU31" s="1888"/>
      <c r="KSV31" s="1871"/>
      <c r="KSW31" s="1888"/>
      <c r="KSX31" s="1871"/>
      <c r="KSY31" s="1888"/>
      <c r="KSZ31" s="1871"/>
      <c r="KTA31" s="1888"/>
      <c r="KTB31" s="1871"/>
      <c r="KTC31" s="1888"/>
      <c r="KTD31" s="1871"/>
      <c r="KTE31" s="1888"/>
      <c r="KTF31" s="1871"/>
      <c r="KTG31" s="1888"/>
      <c r="KTH31" s="1871"/>
      <c r="KTI31" s="1888"/>
      <c r="KTJ31" s="1871"/>
      <c r="KTK31" s="1888"/>
      <c r="KTL31" s="1871"/>
      <c r="KTM31" s="1888"/>
      <c r="KTN31" s="1871"/>
      <c r="KTO31" s="1888"/>
      <c r="KTP31" s="1871"/>
      <c r="KTQ31" s="1888"/>
      <c r="KTR31" s="1871"/>
      <c r="KTS31" s="1888"/>
      <c r="KTT31" s="1871"/>
      <c r="KTU31" s="1888"/>
      <c r="KTV31" s="1871"/>
      <c r="KTW31" s="1888"/>
      <c r="KTX31" s="1871"/>
      <c r="KTY31" s="1888"/>
      <c r="KTZ31" s="1871"/>
      <c r="KUA31" s="1888"/>
      <c r="KUB31" s="1871"/>
      <c r="KUC31" s="1888"/>
      <c r="KUD31" s="1871"/>
      <c r="KUE31" s="1888"/>
      <c r="KUF31" s="1871"/>
      <c r="KUG31" s="1888"/>
      <c r="KUH31" s="1871"/>
      <c r="KUI31" s="1888"/>
      <c r="KUJ31" s="1871"/>
      <c r="KUK31" s="1888"/>
      <c r="KUL31" s="1871"/>
      <c r="KUM31" s="1888"/>
      <c r="KUN31" s="1871"/>
      <c r="KUO31" s="1888"/>
      <c r="KUP31" s="1871"/>
      <c r="KUQ31" s="1888"/>
      <c r="KUR31" s="1871"/>
      <c r="KUS31" s="1888"/>
      <c r="KUT31" s="1871"/>
      <c r="KUU31" s="1888"/>
      <c r="KUV31" s="1871"/>
      <c r="KUW31" s="1888"/>
      <c r="KUX31" s="1871"/>
      <c r="KUY31" s="1888"/>
      <c r="KUZ31" s="1871"/>
      <c r="KVA31" s="1888"/>
      <c r="KVB31" s="1871"/>
      <c r="KVC31" s="1888"/>
      <c r="KVD31" s="1871"/>
      <c r="KVE31" s="1888"/>
      <c r="KVF31" s="1871"/>
      <c r="KVG31" s="1888"/>
      <c r="KVH31" s="1871"/>
      <c r="KVI31" s="1888"/>
      <c r="KVJ31" s="1871"/>
      <c r="KVK31" s="1888"/>
      <c r="KVL31" s="1871"/>
      <c r="KVM31" s="1888"/>
      <c r="KVN31" s="1871"/>
      <c r="KVO31" s="1888"/>
      <c r="KVP31" s="1871"/>
      <c r="KVQ31" s="1888"/>
      <c r="KVR31" s="1871"/>
      <c r="KVS31" s="1888"/>
      <c r="KVT31" s="1871"/>
      <c r="KVU31" s="1888"/>
      <c r="KVV31" s="1871"/>
      <c r="KVW31" s="1888"/>
      <c r="KVX31" s="1871"/>
      <c r="KVY31" s="1888"/>
      <c r="KVZ31" s="1871"/>
      <c r="KWA31" s="1888"/>
      <c r="KWB31" s="1871"/>
      <c r="KWC31" s="1888"/>
      <c r="KWD31" s="1871"/>
      <c r="KWE31" s="1888"/>
      <c r="KWF31" s="1871"/>
      <c r="KWG31" s="1888"/>
      <c r="KWH31" s="1871"/>
      <c r="KWI31" s="1888"/>
      <c r="KWJ31" s="1871"/>
      <c r="KWK31" s="1888"/>
      <c r="KWL31" s="1871"/>
      <c r="KWM31" s="1888"/>
      <c r="KWN31" s="1871"/>
      <c r="KWO31" s="1888"/>
      <c r="KWP31" s="1871"/>
      <c r="KWQ31" s="1888"/>
      <c r="KWR31" s="1871"/>
      <c r="KWS31" s="1888"/>
      <c r="KWT31" s="1871"/>
      <c r="KWU31" s="1888"/>
      <c r="KWV31" s="1871"/>
      <c r="KWW31" s="1888"/>
      <c r="KWX31" s="1871"/>
      <c r="KWY31" s="1888"/>
      <c r="KWZ31" s="1871"/>
      <c r="KXA31" s="1888"/>
      <c r="KXB31" s="1871"/>
      <c r="KXC31" s="1888"/>
      <c r="KXD31" s="1871"/>
      <c r="KXE31" s="1888"/>
      <c r="KXF31" s="1871"/>
      <c r="KXG31" s="1888"/>
      <c r="KXH31" s="1871"/>
      <c r="KXI31" s="1888"/>
      <c r="KXJ31" s="1871"/>
      <c r="KXK31" s="1888"/>
      <c r="KXL31" s="1871"/>
      <c r="KXM31" s="1888"/>
      <c r="KXN31" s="1871"/>
      <c r="KXO31" s="1888"/>
      <c r="KXP31" s="1871"/>
      <c r="KXQ31" s="1888"/>
      <c r="KXR31" s="1871"/>
      <c r="KXS31" s="1888"/>
      <c r="KXT31" s="1871"/>
      <c r="KXU31" s="1888"/>
      <c r="KXV31" s="1871"/>
      <c r="KXW31" s="1888"/>
      <c r="KXX31" s="1871"/>
      <c r="KXY31" s="1888"/>
      <c r="KXZ31" s="1871"/>
      <c r="KYA31" s="1888"/>
      <c r="KYB31" s="1871"/>
      <c r="KYC31" s="1888"/>
      <c r="KYD31" s="1871"/>
      <c r="KYE31" s="1888"/>
      <c r="KYF31" s="1871"/>
      <c r="KYG31" s="1888"/>
      <c r="KYH31" s="1871"/>
      <c r="KYI31" s="1888"/>
      <c r="KYJ31" s="1871"/>
      <c r="KYK31" s="1888"/>
      <c r="KYL31" s="1871"/>
      <c r="KYM31" s="1888"/>
      <c r="KYN31" s="1871"/>
      <c r="KYO31" s="1888"/>
      <c r="KYP31" s="1871"/>
      <c r="KYQ31" s="1888"/>
      <c r="KYR31" s="1871"/>
      <c r="KYS31" s="1888"/>
      <c r="KYT31" s="1871"/>
      <c r="KYU31" s="1888"/>
      <c r="KYV31" s="1871"/>
      <c r="KYW31" s="1888"/>
      <c r="KYX31" s="1871"/>
      <c r="KYY31" s="1888"/>
      <c r="KYZ31" s="1871"/>
      <c r="KZA31" s="1888"/>
      <c r="KZB31" s="1871"/>
      <c r="KZC31" s="1888"/>
      <c r="KZD31" s="1871"/>
      <c r="KZE31" s="1888"/>
      <c r="KZF31" s="1871"/>
      <c r="KZG31" s="1888"/>
      <c r="KZH31" s="1871"/>
      <c r="KZI31" s="1888"/>
      <c r="KZJ31" s="1871"/>
      <c r="KZK31" s="1888"/>
      <c r="KZL31" s="1871"/>
      <c r="KZM31" s="1888"/>
      <c r="KZN31" s="1871"/>
      <c r="KZO31" s="1888"/>
      <c r="KZP31" s="1871"/>
      <c r="KZQ31" s="1888"/>
      <c r="KZR31" s="1871"/>
      <c r="KZS31" s="1888"/>
      <c r="KZT31" s="1871"/>
      <c r="KZU31" s="1888"/>
      <c r="KZV31" s="1871"/>
      <c r="KZW31" s="1888"/>
      <c r="KZX31" s="1871"/>
      <c r="KZY31" s="1888"/>
      <c r="KZZ31" s="1871"/>
      <c r="LAA31" s="1888"/>
      <c r="LAB31" s="1871"/>
      <c r="LAC31" s="1888"/>
      <c r="LAD31" s="1871"/>
      <c r="LAE31" s="1888"/>
      <c r="LAF31" s="1871"/>
      <c r="LAG31" s="1888"/>
      <c r="LAH31" s="1871"/>
      <c r="LAI31" s="1888"/>
      <c r="LAJ31" s="1871"/>
      <c r="LAK31" s="1888"/>
      <c r="LAL31" s="1871"/>
      <c r="LAM31" s="1888"/>
      <c r="LAN31" s="1871"/>
      <c r="LAO31" s="1888"/>
      <c r="LAP31" s="1871"/>
      <c r="LAQ31" s="1888"/>
      <c r="LAR31" s="1871"/>
      <c r="LAS31" s="1888"/>
      <c r="LAT31" s="1871"/>
      <c r="LAU31" s="1888"/>
      <c r="LAV31" s="1871"/>
      <c r="LAW31" s="1888"/>
      <c r="LAX31" s="1871"/>
      <c r="LAY31" s="1888"/>
      <c r="LAZ31" s="1871"/>
      <c r="LBA31" s="1888"/>
      <c r="LBB31" s="1871"/>
      <c r="LBC31" s="1888"/>
      <c r="LBD31" s="1871"/>
      <c r="LBE31" s="1888"/>
      <c r="LBF31" s="1871"/>
      <c r="LBG31" s="1888"/>
      <c r="LBH31" s="1871"/>
      <c r="LBI31" s="1888"/>
      <c r="LBJ31" s="1871"/>
      <c r="LBK31" s="1888"/>
      <c r="LBL31" s="1871"/>
      <c r="LBM31" s="1888"/>
      <c r="LBN31" s="1871"/>
      <c r="LBO31" s="1888"/>
      <c r="LBP31" s="1871"/>
      <c r="LBQ31" s="1888"/>
      <c r="LBR31" s="1871"/>
      <c r="LBS31" s="1888"/>
      <c r="LBT31" s="1871"/>
      <c r="LBU31" s="1888"/>
      <c r="LBV31" s="1871"/>
      <c r="LBW31" s="1888"/>
      <c r="LBX31" s="1871"/>
      <c r="LBY31" s="1888"/>
      <c r="LBZ31" s="1871"/>
      <c r="LCA31" s="1888"/>
      <c r="LCB31" s="1871"/>
      <c r="LCC31" s="1888"/>
      <c r="LCD31" s="1871"/>
      <c r="LCE31" s="1888"/>
      <c r="LCF31" s="1871"/>
      <c r="LCG31" s="1888"/>
      <c r="LCH31" s="1871"/>
      <c r="LCI31" s="1888"/>
      <c r="LCJ31" s="1871"/>
      <c r="LCK31" s="1888"/>
      <c r="LCL31" s="1871"/>
      <c r="LCM31" s="1888"/>
      <c r="LCN31" s="1871"/>
      <c r="LCO31" s="1888"/>
      <c r="LCP31" s="1871"/>
      <c r="LCQ31" s="1888"/>
      <c r="LCR31" s="1871"/>
      <c r="LCS31" s="1888"/>
      <c r="LCT31" s="1871"/>
      <c r="LCU31" s="1888"/>
      <c r="LCV31" s="1871"/>
      <c r="LCW31" s="1888"/>
      <c r="LCX31" s="1871"/>
      <c r="LCY31" s="1888"/>
      <c r="LCZ31" s="1871"/>
      <c r="LDA31" s="1888"/>
      <c r="LDB31" s="1871"/>
      <c r="LDC31" s="1888"/>
      <c r="LDD31" s="1871"/>
      <c r="LDE31" s="1888"/>
      <c r="LDF31" s="1871"/>
      <c r="LDG31" s="1888"/>
      <c r="LDH31" s="1871"/>
      <c r="LDI31" s="1888"/>
      <c r="LDJ31" s="1871"/>
      <c r="LDK31" s="1888"/>
      <c r="LDL31" s="1871"/>
      <c r="LDM31" s="1888"/>
      <c r="LDN31" s="1871"/>
      <c r="LDO31" s="1888"/>
      <c r="LDP31" s="1871"/>
      <c r="LDQ31" s="1888"/>
      <c r="LDR31" s="1871"/>
      <c r="LDS31" s="1888"/>
      <c r="LDT31" s="1871"/>
      <c r="LDU31" s="1888"/>
      <c r="LDV31" s="1871"/>
      <c r="LDW31" s="1888"/>
      <c r="LDX31" s="1871"/>
      <c r="LDY31" s="1888"/>
      <c r="LDZ31" s="1871"/>
      <c r="LEA31" s="1888"/>
      <c r="LEB31" s="1871"/>
      <c r="LEC31" s="1888"/>
      <c r="LED31" s="1871"/>
      <c r="LEE31" s="1888"/>
      <c r="LEF31" s="1871"/>
      <c r="LEG31" s="1888"/>
      <c r="LEH31" s="1871"/>
      <c r="LEI31" s="1888"/>
      <c r="LEJ31" s="1871"/>
      <c r="LEK31" s="1888"/>
      <c r="LEL31" s="1871"/>
      <c r="LEM31" s="1888"/>
      <c r="LEN31" s="1871"/>
      <c r="LEO31" s="1888"/>
      <c r="LEP31" s="1871"/>
      <c r="LEQ31" s="1888"/>
      <c r="LER31" s="1871"/>
      <c r="LES31" s="1888"/>
      <c r="LET31" s="1871"/>
      <c r="LEU31" s="1888"/>
      <c r="LEV31" s="1871"/>
      <c r="LEW31" s="1888"/>
      <c r="LEX31" s="1871"/>
      <c r="LEY31" s="1888"/>
      <c r="LEZ31" s="1871"/>
      <c r="LFA31" s="1888"/>
      <c r="LFB31" s="1871"/>
      <c r="LFC31" s="1888"/>
      <c r="LFD31" s="1871"/>
      <c r="LFE31" s="1888"/>
      <c r="LFF31" s="1871"/>
      <c r="LFG31" s="1888"/>
      <c r="LFH31" s="1871"/>
      <c r="LFI31" s="1888"/>
      <c r="LFJ31" s="1871"/>
      <c r="LFK31" s="1888"/>
      <c r="LFL31" s="1871"/>
      <c r="LFM31" s="1888"/>
      <c r="LFN31" s="1871"/>
      <c r="LFO31" s="1888"/>
      <c r="LFP31" s="1871"/>
      <c r="LFQ31" s="1888"/>
      <c r="LFR31" s="1871"/>
      <c r="LFS31" s="1888"/>
      <c r="LFT31" s="1871"/>
      <c r="LFU31" s="1888"/>
      <c r="LFV31" s="1871"/>
      <c r="LFW31" s="1888"/>
      <c r="LFX31" s="1871"/>
      <c r="LFY31" s="1888"/>
      <c r="LFZ31" s="1871"/>
      <c r="LGA31" s="1888"/>
      <c r="LGB31" s="1871"/>
      <c r="LGC31" s="1888"/>
      <c r="LGD31" s="1871"/>
      <c r="LGE31" s="1888"/>
      <c r="LGF31" s="1871"/>
      <c r="LGG31" s="1888"/>
      <c r="LGH31" s="1871"/>
      <c r="LGI31" s="1888"/>
      <c r="LGJ31" s="1871"/>
      <c r="LGK31" s="1888"/>
      <c r="LGL31" s="1871"/>
      <c r="LGM31" s="1888"/>
      <c r="LGN31" s="1871"/>
      <c r="LGO31" s="1888"/>
      <c r="LGP31" s="1871"/>
      <c r="LGQ31" s="1888"/>
      <c r="LGR31" s="1871"/>
      <c r="LGS31" s="1888"/>
      <c r="LGT31" s="1871"/>
      <c r="LGU31" s="1888"/>
      <c r="LGV31" s="1871"/>
      <c r="LGW31" s="1888"/>
      <c r="LGX31" s="1871"/>
      <c r="LGY31" s="1888"/>
      <c r="LGZ31" s="1871"/>
      <c r="LHA31" s="1888"/>
      <c r="LHB31" s="1871"/>
      <c r="LHC31" s="1888"/>
      <c r="LHD31" s="1871"/>
      <c r="LHE31" s="1888"/>
      <c r="LHF31" s="1871"/>
      <c r="LHG31" s="1888"/>
      <c r="LHH31" s="1871"/>
      <c r="LHI31" s="1888"/>
      <c r="LHJ31" s="1871"/>
      <c r="LHK31" s="1888"/>
      <c r="LHL31" s="1871"/>
      <c r="LHM31" s="1888"/>
      <c r="LHN31" s="1871"/>
      <c r="LHO31" s="1888"/>
      <c r="LHP31" s="1871"/>
      <c r="LHQ31" s="1888"/>
      <c r="LHR31" s="1871"/>
      <c r="LHS31" s="1888"/>
      <c r="LHT31" s="1871"/>
      <c r="LHU31" s="1888"/>
      <c r="LHV31" s="1871"/>
      <c r="LHW31" s="1888"/>
      <c r="LHX31" s="1871"/>
      <c r="LHY31" s="1888"/>
      <c r="LHZ31" s="1871"/>
      <c r="LIA31" s="1888"/>
      <c r="LIB31" s="1871"/>
      <c r="LIC31" s="1888"/>
      <c r="LID31" s="1871"/>
      <c r="LIE31" s="1888"/>
      <c r="LIF31" s="1871"/>
      <c r="LIG31" s="1888"/>
      <c r="LIH31" s="1871"/>
      <c r="LII31" s="1888"/>
      <c r="LIJ31" s="1871"/>
      <c r="LIK31" s="1888"/>
      <c r="LIL31" s="1871"/>
      <c r="LIM31" s="1888"/>
      <c r="LIN31" s="1871"/>
      <c r="LIO31" s="1888"/>
      <c r="LIP31" s="1871"/>
      <c r="LIQ31" s="1888"/>
      <c r="LIR31" s="1871"/>
      <c r="LIS31" s="1888"/>
      <c r="LIT31" s="1871"/>
      <c r="LIU31" s="1888"/>
      <c r="LIV31" s="1871"/>
      <c r="LIW31" s="1888"/>
      <c r="LIX31" s="1871"/>
      <c r="LIY31" s="1888"/>
      <c r="LIZ31" s="1871"/>
      <c r="LJA31" s="1888"/>
      <c r="LJB31" s="1871"/>
      <c r="LJC31" s="1888"/>
      <c r="LJD31" s="1871"/>
      <c r="LJE31" s="1888"/>
      <c r="LJF31" s="1871"/>
      <c r="LJG31" s="1888"/>
      <c r="LJH31" s="1871"/>
      <c r="LJI31" s="1888"/>
      <c r="LJJ31" s="1871"/>
      <c r="LJK31" s="1888"/>
      <c r="LJL31" s="1871"/>
      <c r="LJM31" s="1888"/>
      <c r="LJN31" s="1871"/>
      <c r="LJO31" s="1888"/>
      <c r="LJP31" s="1871"/>
      <c r="LJQ31" s="1888"/>
      <c r="LJR31" s="1871"/>
      <c r="LJS31" s="1888"/>
      <c r="LJT31" s="1871"/>
      <c r="LJU31" s="1888"/>
      <c r="LJV31" s="1871"/>
      <c r="LJW31" s="1888"/>
      <c r="LJX31" s="1871"/>
      <c r="LJY31" s="1888"/>
      <c r="LJZ31" s="1871"/>
      <c r="LKA31" s="1888"/>
      <c r="LKB31" s="1871"/>
      <c r="LKC31" s="1888"/>
      <c r="LKD31" s="1871"/>
      <c r="LKE31" s="1888"/>
      <c r="LKF31" s="1871"/>
      <c r="LKG31" s="1888"/>
      <c r="LKH31" s="1871"/>
      <c r="LKI31" s="1888"/>
      <c r="LKJ31" s="1871"/>
      <c r="LKK31" s="1888"/>
      <c r="LKL31" s="1871"/>
      <c r="LKM31" s="1888"/>
      <c r="LKN31" s="1871"/>
      <c r="LKO31" s="1888"/>
      <c r="LKP31" s="1871"/>
      <c r="LKQ31" s="1888"/>
      <c r="LKR31" s="1871"/>
      <c r="LKS31" s="1888"/>
      <c r="LKT31" s="1871"/>
      <c r="LKU31" s="1888"/>
      <c r="LKV31" s="1871"/>
      <c r="LKW31" s="1888"/>
      <c r="LKX31" s="1871"/>
      <c r="LKY31" s="1888"/>
      <c r="LKZ31" s="1871"/>
      <c r="LLA31" s="1888"/>
      <c r="LLB31" s="1871"/>
      <c r="LLC31" s="1888"/>
      <c r="LLD31" s="1871"/>
      <c r="LLE31" s="1888"/>
      <c r="LLF31" s="1871"/>
      <c r="LLG31" s="1888"/>
      <c r="LLH31" s="1871"/>
      <c r="LLI31" s="1888"/>
      <c r="LLJ31" s="1871"/>
      <c r="LLK31" s="1888"/>
      <c r="LLL31" s="1871"/>
      <c r="LLM31" s="1888"/>
      <c r="LLN31" s="1871"/>
      <c r="LLO31" s="1888"/>
      <c r="LLP31" s="1871"/>
      <c r="LLQ31" s="1888"/>
      <c r="LLR31" s="1871"/>
      <c r="LLS31" s="1888"/>
      <c r="LLT31" s="1871"/>
      <c r="LLU31" s="1888"/>
      <c r="LLV31" s="1871"/>
      <c r="LLW31" s="1888"/>
      <c r="LLX31" s="1871"/>
      <c r="LLY31" s="1888"/>
      <c r="LLZ31" s="1871"/>
      <c r="LMA31" s="1888"/>
      <c r="LMB31" s="1871"/>
      <c r="LMC31" s="1888"/>
      <c r="LMD31" s="1871"/>
      <c r="LME31" s="1888"/>
      <c r="LMF31" s="1871"/>
      <c r="LMG31" s="1888"/>
      <c r="LMH31" s="1871"/>
      <c r="LMI31" s="1888"/>
      <c r="LMJ31" s="1871"/>
      <c r="LMK31" s="1888"/>
      <c r="LML31" s="1871"/>
      <c r="LMM31" s="1888"/>
      <c r="LMN31" s="1871"/>
      <c r="LMO31" s="1888"/>
      <c r="LMP31" s="1871"/>
      <c r="LMQ31" s="1888"/>
      <c r="LMR31" s="1871"/>
      <c r="LMS31" s="1888"/>
      <c r="LMT31" s="1871"/>
      <c r="LMU31" s="1888"/>
      <c r="LMV31" s="1871"/>
      <c r="LMW31" s="1888"/>
      <c r="LMX31" s="1871"/>
      <c r="LMY31" s="1888"/>
      <c r="LMZ31" s="1871"/>
      <c r="LNA31" s="1888"/>
      <c r="LNB31" s="1871"/>
      <c r="LNC31" s="1888"/>
      <c r="LND31" s="1871"/>
      <c r="LNE31" s="1888"/>
      <c r="LNF31" s="1871"/>
      <c r="LNG31" s="1888"/>
      <c r="LNH31" s="1871"/>
      <c r="LNI31" s="1888"/>
      <c r="LNJ31" s="1871"/>
      <c r="LNK31" s="1888"/>
      <c r="LNL31" s="1871"/>
      <c r="LNM31" s="1888"/>
      <c r="LNN31" s="1871"/>
      <c r="LNO31" s="1888"/>
      <c r="LNP31" s="1871"/>
      <c r="LNQ31" s="1888"/>
      <c r="LNR31" s="1871"/>
      <c r="LNS31" s="1888"/>
      <c r="LNT31" s="1871"/>
      <c r="LNU31" s="1888"/>
      <c r="LNV31" s="1871"/>
      <c r="LNW31" s="1888"/>
      <c r="LNX31" s="1871"/>
      <c r="LNY31" s="1888"/>
      <c r="LNZ31" s="1871"/>
      <c r="LOA31" s="1888"/>
      <c r="LOB31" s="1871"/>
      <c r="LOC31" s="1888"/>
      <c r="LOD31" s="1871"/>
      <c r="LOE31" s="1888"/>
      <c r="LOF31" s="1871"/>
      <c r="LOG31" s="1888"/>
      <c r="LOH31" s="1871"/>
      <c r="LOI31" s="1888"/>
      <c r="LOJ31" s="1871"/>
      <c r="LOK31" s="1888"/>
      <c r="LOL31" s="1871"/>
      <c r="LOM31" s="1888"/>
      <c r="LON31" s="1871"/>
      <c r="LOO31" s="1888"/>
      <c r="LOP31" s="1871"/>
      <c r="LOQ31" s="1888"/>
      <c r="LOR31" s="1871"/>
      <c r="LOS31" s="1888"/>
      <c r="LOT31" s="1871"/>
      <c r="LOU31" s="1888"/>
      <c r="LOV31" s="1871"/>
      <c r="LOW31" s="1888"/>
      <c r="LOX31" s="1871"/>
      <c r="LOY31" s="1888"/>
      <c r="LOZ31" s="1871"/>
      <c r="LPA31" s="1888"/>
      <c r="LPB31" s="1871"/>
      <c r="LPC31" s="1888"/>
      <c r="LPD31" s="1871"/>
      <c r="LPE31" s="1888"/>
      <c r="LPF31" s="1871"/>
      <c r="LPG31" s="1888"/>
      <c r="LPH31" s="1871"/>
      <c r="LPI31" s="1888"/>
      <c r="LPJ31" s="1871"/>
      <c r="LPK31" s="1888"/>
      <c r="LPL31" s="1871"/>
      <c r="LPM31" s="1888"/>
      <c r="LPN31" s="1871"/>
      <c r="LPO31" s="1888"/>
      <c r="LPP31" s="1871"/>
      <c r="LPQ31" s="1888"/>
      <c r="LPR31" s="1871"/>
      <c r="LPS31" s="1888"/>
      <c r="LPT31" s="1871"/>
      <c r="LPU31" s="1888"/>
      <c r="LPV31" s="1871"/>
      <c r="LPW31" s="1888"/>
      <c r="LPX31" s="1871"/>
      <c r="LPY31" s="1888"/>
      <c r="LPZ31" s="1871"/>
      <c r="LQA31" s="1888"/>
      <c r="LQB31" s="1871"/>
      <c r="LQC31" s="1888"/>
      <c r="LQD31" s="1871"/>
      <c r="LQE31" s="1888"/>
      <c r="LQF31" s="1871"/>
      <c r="LQG31" s="1888"/>
      <c r="LQH31" s="1871"/>
      <c r="LQI31" s="1888"/>
      <c r="LQJ31" s="1871"/>
      <c r="LQK31" s="1888"/>
      <c r="LQL31" s="1871"/>
      <c r="LQM31" s="1888"/>
      <c r="LQN31" s="1871"/>
      <c r="LQO31" s="1888"/>
      <c r="LQP31" s="1871"/>
      <c r="LQQ31" s="1888"/>
      <c r="LQR31" s="1871"/>
      <c r="LQS31" s="1888"/>
      <c r="LQT31" s="1871"/>
      <c r="LQU31" s="1888"/>
      <c r="LQV31" s="1871"/>
      <c r="LQW31" s="1888"/>
      <c r="LQX31" s="1871"/>
      <c r="LQY31" s="1888"/>
      <c r="LQZ31" s="1871"/>
      <c r="LRA31" s="1888"/>
      <c r="LRB31" s="1871"/>
      <c r="LRC31" s="1888"/>
      <c r="LRD31" s="1871"/>
      <c r="LRE31" s="1888"/>
      <c r="LRF31" s="1871"/>
      <c r="LRG31" s="1888"/>
      <c r="LRH31" s="1871"/>
      <c r="LRI31" s="1888"/>
      <c r="LRJ31" s="1871"/>
      <c r="LRK31" s="1888"/>
      <c r="LRL31" s="1871"/>
      <c r="LRM31" s="1888"/>
      <c r="LRN31" s="1871"/>
      <c r="LRO31" s="1888"/>
      <c r="LRP31" s="1871"/>
      <c r="LRQ31" s="1888"/>
      <c r="LRR31" s="1871"/>
      <c r="LRS31" s="1888"/>
      <c r="LRT31" s="1871"/>
      <c r="LRU31" s="1888"/>
      <c r="LRV31" s="1871"/>
      <c r="LRW31" s="1888"/>
      <c r="LRX31" s="1871"/>
      <c r="LRY31" s="1888"/>
      <c r="LRZ31" s="1871"/>
      <c r="LSA31" s="1888"/>
      <c r="LSB31" s="1871"/>
      <c r="LSC31" s="1888"/>
      <c r="LSD31" s="1871"/>
      <c r="LSE31" s="1888"/>
      <c r="LSF31" s="1871"/>
      <c r="LSG31" s="1888"/>
      <c r="LSH31" s="1871"/>
      <c r="LSI31" s="1888"/>
      <c r="LSJ31" s="1871"/>
      <c r="LSK31" s="1888"/>
      <c r="LSL31" s="1871"/>
      <c r="LSM31" s="1888"/>
      <c r="LSN31" s="1871"/>
      <c r="LSO31" s="1888"/>
      <c r="LSP31" s="1871"/>
      <c r="LSQ31" s="1888"/>
      <c r="LSR31" s="1871"/>
      <c r="LSS31" s="1888"/>
      <c r="LST31" s="1871"/>
      <c r="LSU31" s="1888"/>
      <c r="LSV31" s="1871"/>
      <c r="LSW31" s="1888"/>
      <c r="LSX31" s="1871"/>
      <c r="LSY31" s="1888"/>
      <c r="LSZ31" s="1871"/>
      <c r="LTA31" s="1888"/>
      <c r="LTB31" s="1871"/>
      <c r="LTC31" s="1888"/>
      <c r="LTD31" s="1871"/>
      <c r="LTE31" s="1888"/>
      <c r="LTF31" s="1871"/>
      <c r="LTG31" s="1888"/>
      <c r="LTH31" s="1871"/>
      <c r="LTI31" s="1888"/>
      <c r="LTJ31" s="1871"/>
      <c r="LTK31" s="1888"/>
      <c r="LTL31" s="1871"/>
      <c r="LTM31" s="1888"/>
      <c r="LTN31" s="1871"/>
      <c r="LTO31" s="1888"/>
      <c r="LTP31" s="1871"/>
      <c r="LTQ31" s="1888"/>
      <c r="LTR31" s="1871"/>
      <c r="LTS31" s="1888"/>
      <c r="LTT31" s="1871"/>
      <c r="LTU31" s="1888"/>
      <c r="LTV31" s="1871"/>
      <c r="LTW31" s="1888"/>
      <c r="LTX31" s="1871"/>
      <c r="LTY31" s="1888"/>
      <c r="LTZ31" s="1871"/>
      <c r="LUA31" s="1888"/>
      <c r="LUB31" s="1871"/>
      <c r="LUC31" s="1888"/>
      <c r="LUD31" s="1871"/>
      <c r="LUE31" s="1888"/>
      <c r="LUF31" s="1871"/>
      <c r="LUG31" s="1888"/>
      <c r="LUH31" s="1871"/>
      <c r="LUI31" s="1888"/>
      <c r="LUJ31" s="1871"/>
      <c r="LUK31" s="1888"/>
      <c r="LUL31" s="1871"/>
      <c r="LUM31" s="1888"/>
      <c r="LUN31" s="1871"/>
      <c r="LUO31" s="1888"/>
      <c r="LUP31" s="1871"/>
      <c r="LUQ31" s="1888"/>
      <c r="LUR31" s="1871"/>
      <c r="LUS31" s="1888"/>
      <c r="LUT31" s="1871"/>
      <c r="LUU31" s="1888"/>
      <c r="LUV31" s="1871"/>
      <c r="LUW31" s="1888"/>
      <c r="LUX31" s="1871"/>
      <c r="LUY31" s="1888"/>
      <c r="LUZ31" s="1871"/>
      <c r="LVA31" s="1888"/>
      <c r="LVB31" s="1871"/>
      <c r="LVC31" s="1888"/>
      <c r="LVD31" s="1871"/>
      <c r="LVE31" s="1888"/>
      <c r="LVF31" s="1871"/>
      <c r="LVG31" s="1888"/>
      <c r="LVH31" s="1871"/>
      <c r="LVI31" s="1888"/>
      <c r="LVJ31" s="1871"/>
      <c r="LVK31" s="1888"/>
      <c r="LVL31" s="1871"/>
      <c r="LVM31" s="1888"/>
      <c r="LVN31" s="1871"/>
      <c r="LVO31" s="1888"/>
      <c r="LVP31" s="1871"/>
      <c r="LVQ31" s="1888"/>
      <c r="LVR31" s="1871"/>
      <c r="LVS31" s="1888"/>
      <c r="LVT31" s="1871"/>
      <c r="LVU31" s="1888"/>
      <c r="LVV31" s="1871"/>
      <c r="LVW31" s="1888"/>
      <c r="LVX31" s="1871"/>
      <c r="LVY31" s="1888"/>
      <c r="LVZ31" s="1871"/>
      <c r="LWA31" s="1888"/>
      <c r="LWB31" s="1871"/>
      <c r="LWC31" s="1888"/>
      <c r="LWD31" s="1871"/>
      <c r="LWE31" s="1888"/>
      <c r="LWF31" s="1871"/>
      <c r="LWG31" s="1888"/>
      <c r="LWH31" s="1871"/>
      <c r="LWI31" s="1888"/>
      <c r="LWJ31" s="1871"/>
      <c r="LWK31" s="1888"/>
      <c r="LWL31" s="1871"/>
      <c r="LWM31" s="1888"/>
      <c r="LWN31" s="1871"/>
      <c r="LWO31" s="1888"/>
      <c r="LWP31" s="1871"/>
      <c r="LWQ31" s="1888"/>
      <c r="LWR31" s="1871"/>
      <c r="LWS31" s="1888"/>
      <c r="LWT31" s="1871"/>
      <c r="LWU31" s="1888"/>
      <c r="LWV31" s="1871"/>
      <c r="LWW31" s="1888"/>
      <c r="LWX31" s="1871"/>
      <c r="LWY31" s="1888"/>
      <c r="LWZ31" s="1871"/>
      <c r="LXA31" s="1888"/>
      <c r="LXB31" s="1871"/>
      <c r="LXC31" s="1888"/>
      <c r="LXD31" s="1871"/>
      <c r="LXE31" s="1888"/>
      <c r="LXF31" s="1871"/>
      <c r="LXG31" s="1888"/>
      <c r="LXH31" s="1871"/>
      <c r="LXI31" s="1888"/>
      <c r="LXJ31" s="1871"/>
      <c r="LXK31" s="1888"/>
      <c r="LXL31" s="1871"/>
      <c r="LXM31" s="1888"/>
      <c r="LXN31" s="1871"/>
      <c r="LXO31" s="1888"/>
      <c r="LXP31" s="1871"/>
      <c r="LXQ31" s="1888"/>
      <c r="LXR31" s="1871"/>
      <c r="LXS31" s="1888"/>
      <c r="LXT31" s="1871"/>
      <c r="LXU31" s="1888"/>
      <c r="LXV31" s="1871"/>
      <c r="LXW31" s="1888"/>
      <c r="LXX31" s="1871"/>
      <c r="LXY31" s="1888"/>
      <c r="LXZ31" s="1871"/>
      <c r="LYA31" s="1888"/>
      <c r="LYB31" s="1871"/>
      <c r="LYC31" s="1888"/>
      <c r="LYD31" s="1871"/>
      <c r="LYE31" s="1888"/>
      <c r="LYF31" s="1871"/>
      <c r="LYG31" s="1888"/>
      <c r="LYH31" s="1871"/>
      <c r="LYI31" s="1888"/>
      <c r="LYJ31" s="1871"/>
      <c r="LYK31" s="1888"/>
      <c r="LYL31" s="1871"/>
      <c r="LYM31" s="1888"/>
      <c r="LYN31" s="1871"/>
      <c r="LYO31" s="1888"/>
      <c r="LYP31" s="1871"/>
      <c r="LYQ31" s="1888"/>
      <c r="LYR31" s="1871"/>
      <c r="LYS31" s="1888"/>
      <c r="LYT31" s="1871"/>
      <c r="LYU31" s="1888"/>
      <c r="LYV31" s="1871"/>
      <c r="LYW31" s="1888"/>
      <c r="LYX31" s="1871"/>
      <c r="LYY31" s="1888"/>
      <c r="LYZ31" s="1871"/>
      <c r="LZA31" s="1888"/>
      <c r="LZB31" s="1871"/>
      <c r="LZC31" s="1888"/>
      <c r="LZD31" s="1871"/>
      <c r="LZE31" s="1888"/>
      <c r="LZF31" s="1871"/>
      <c r="LZG31" s="1888"/>
      <c r="LZH31" s="1871"/>
      <c r="LZI31" s="1888"/>
      <c r="LZJ31" s="1871"/>
      <c r="LZK31" s="1888"/>
      <c r="LZL31" s="1871"/>
      <c r="LZM31" s="1888"/>
      <c r="LZN31" s="1871"/>
      <c r="LZO31" s="1888"/>
      <c r="LZP31" s="1871"/>
      <c r="LZQ31" s="1888"/>
      <c r="LZR31" s="1871"/>
      <c r="LZS31" s="1888"/>
      <c r="LZT31" s="1871"/>
      <c r="LZU31" s="1888"/>
      <c r="LZV31" s="1871"/>
      <c r="LZW31" s="1888"/>
      <c r="LZX31" s="1871"/>
      <c r="LZY31" s="1888"/>
      <c r="LZZ31" s="1871"/>
      <c r="MAA31" s="1888"/>
      <c r="MAB31" s="1871"/>
      <c r="MAC31" s="1888"/>
      <c r="MAD31" s="1871"/>
      <c r="MAE31" s="1888"/>
      <c r="MAF31" s="1871"/>
      <c r="MAG31" s="1888"/>
      <c r="MAH31" s="1871"/>
      <c r="MAI31" s="1888"/>
      <c r="MAJ31" s="1871"/>
      <c r="MAK31" s="1888"/>
      <c r="MAL31" s="1871"/>
      <c r="MAM31" s="1888"/>
      <c r="MAN31" s="1871"/>
      <c r="MAO31" s="1888"/>
      <c r="MAP31" s="1871"/>
      <c r="MAQ31" s="1888"/>
      <c r="MAR31" s="1871"/>
      <c r="MAS31" s="1888"/>
      <c r="MAT31" s="1871"/>
      <c r="MAU31" s="1888"/>
      <c r="MAV31" s="1871"/>
      <c r="MAW31" s="1888"/>
      <c r="MAX31" s="1871"/>
      <c r="MAY31" s="1888"/>
      <c r="MAZ31" s="1871"/>
      <c r="MBA31" s="1888"/>
      <c r="MBB31" s="1871"/>
      <c r="MBC31" s="1888"/>
      <c r="MBD31" s="1871"/>
      <c r="MBE31" s="1888"/>
      <c r="MBF31" s="1871"/>
      <c r="MBG31" s="1888"/>
      <c r="MBH31" s="1871"/>
      <c r="MBI31" s="1888"/>
      <c r="MBJ31" s="1871"/>
      <c r="MBK31" s="1888"/>
      <c r="MBL31" s="1871"/>
      <c r="MBM31" s="1888"/>
      <c r="MBN31" s="1871"/>
      <c r="MBO31" s="1888"/>
      <c r="MBP31" s="1871"/>
      <c r="MBQ31" s="1888"/>
      <c r="MBR31" s="1871"/>
      <c r="MBS31" s="1888"/>
      <c r="MBT31" s="1871"/>
      <c r="MBU31" s="1888"/>
      <c r="MBV31" s="1871"/>
      <c r="MBW31" s="1888"/>
      <c r="MBX31" s="1871"/>
      <c r="MBY31" s="1888"/>
      <c r="MBZ31" s="1871"/>
      <c r="MCA31" s="1888"/>
      <c r="MCB31" s="1871"/>
      <c r="MCC31" s="1888"/>
      <c r="MCD31" s="1871"/>
      <c r="MCE31" s="1888"/>
      <c r="MCF31" s="1871"/>
      <c r="MCG31" s="1888"/>
      <c r="MCH31" s="1871"/>
      <c r="MCI31" s="1888"/>
      <c r="MCJ31" s="1871"/>
      <c r="MCK31" s="1888"/>
      <c r="MCL31" s="1871"/>
      <c r="MCM31" s="1888"/>
      <c r="MCN31" s="1871"/>
      <c r="MCO31" s="1888"/>
      <c r="MCP31" s="1871"/>
      <c r="MCQ31" s="1888"/>
      <c r="MCR31" s="1871"/>
      <c r="MCS31" s="1888"/>
      <c r="MCT31" s="1871"/>
      <c r="MCU31" s="1888"/>
      <c r="MCV31" s="1871"/>
      <c r="MCW31" s="1888"/>
      <c r="MCX31" s="1871"/>
      <c r="MCY31" s="1888"/>
      <c r="MCZ31" s="1871"/>
      <c r="MDA31" s="1888"/>
      <c r="MDB31" s="1871"/>
      <c r="MDC31" s="1888"/>
      <c r="MDD31" s="1871"/>
      <c r="MDE31" s="1888"/>
      <c r="MDF31" s="1871"/>
      <c r="MDG31" s="1888"/>
      <c r="MDH31" s="1871"/>
      <c r="MDI31" s="1888"/>
      <c r="MDJ31" s="1871"/>
      <c r="MDK31" s="1888"/>
      <c r="MDL31" s="1871"/>
      <c r="MDM31" s="1888"/>
      <c r="MDN31" s="1871"/>
      <c r="MDO31" s="1888"/>
      <c r="MDP31" s="1871"/>
      <c r="MDQ31" s="1888"/>
      <c r="MDR31" s="1871"/>
      <c r="MDS31" s="1888"/>
      <c r="MDT31" s="1871"/>
      <c r="MDU31" s="1888"/>
      <c r="MDV31" s="1871"/>
      <c r="MDW31" s="1888"/>
      <c r="MDX31" s="1871"/>
      <c r="MDY31" s="1888"/>
      <c r="MDZ31" s="1871"/>
      <c r="MEA31" s="1888"/>
      <c r="MEB31" s="1871"/>
      <c r="MEC31" s="1888"/>
      <c r="MED31" s="1871"/>
      <c r="MEE31" s="1888"/>
      <c r="MEF31" s="1871"/>
      <c r="MEG31" s="1888"/>
      <c r="MEH31" s="1871"/>
      <c r="MEI31" s="1888"/>
      <c r="MEJ31" s="1871"/>
      <c r="MEK31" s="1888"/>
      <c r="MEL31" s="1871"/>
      <c r="MEM31" s="1888"/>
      <c r="MEN31" s="1871"/>
      <c r="MEO31" s="1888"/>
      <c r="MEP31" s="1871"/>
      <c r="MEQ31" s="1888"/>
      <c r="MER31" s="1871"/>
      <c r="MES31" s="1888"/>
      <c r="MET31" s="1871"/>
      <c r="MEU31" s="1888"/>
      <c r="MEV31" s="1871"/>
      <c r="MEW31" s="1888"/>
      <c r="MEX31" s="1871"/>
      <c r="MEY31" s="1888"/>
      <c r="MEZ31" s="1871"/>
      <c r="MFA31" s="1888"/>
      <c r="MFB31" s="1871"/>
      <c r="MFC31" s="1888"/>
      <c r="MFD31" s="1871"/>
      <c r="MFE31" s="1888"/>
      <c r="MFF31" s="1871"/>
      <c r="MFG31" s="1888"/>
      <c r="MFH31" s="1871"/>
      <c r="MFI31" s="1888"/>
      <c r="MFJ31" s="1871"/>
      <c r="MFK31" s="1888"/>
      <c r="MFL31" s="1871"/>
      <c r="MFM31" s="1888"/>
      <c r="MFN31" s="1871"/>
      <c r="MFO31" s="1888"/>
      <c r="MFP31" s="1871"/>
      <c r="MFQ31" s="1888"/>
      <c r="MFR31" s="1871"/>
      <c r="MFS31" s="1888"/>
      <c r="MFT31" s="1871"/>
      <c r="MFU31" s="1888"/>
      <c r="MFV31" s="1871"/>
      <c r="MFW31" s="1888"/>
      <c r="MFX31" s="1871"/>
      <c r="MFY31" s="1888"/>
      <c r="MFZ31" s="1871"/>
      <c r="MGA31" s="1888"/>
      <c r="MGB31" s="1871"/>
      <c r="MGC31" s="1888"/>
      <c r="MGD31" s="1871"/>
      <c r="MGE31" s="1888"/>
      <c r="MGF31" s="1871"/>
      <c r="MGG31" s="1888"/>
      <c r="MGH31" s="1871"/>
      <c r="MGI31" s="1888"/>
      <c r="MGJ31" s="1871"/>
      <c r="MGK31" s="1888"/>
      <c r="MGL31" s="1871"/>
      <c r="MGM31" s="1888"/>
      <c r="MGN31" s="1871"/>
      <c r="MGO31" s="1888"/>
      <c r="MGP31" s="1871"/>
      <c r="MGQ31" s="1888"/>
      <c r="MGR31" s="1871"/>
      <c r="MGS31" s="1888"/>
      <c r="MGT31" s="1871"/>
      <c r="MGU31" s="1888"/>
      <c r="MGV31" s="1871"/>
      <c r="MGW31" s="1888"/>
      <c r="MGX31" s="1871"/>
      <c r="MGY31" s="1888"/>
      <c r="MGZ31" s="1871"/>
      <c r="MHA31" s="1888"/>
      <c r="MHB31" s="1871"/>
      <c r="MHC31" s="1888"/>
      <c r="MHD31" s="1871"/>
      <c r="MHE31" s="1888"/>
      <c r="MHF31" s="1871"/>
      <c r="MHG31" s="1888"/>
      <c r="MHH31" s="1871"/>
      <c r="MHI31" s="1888"/>
      <c r="MHJ31" s="1871"/>
      <c r="MHK31" s="1888"/>
      <c r="MHL31" s="1871"/>
      <c r="MHM31" s="1888"/>
      <c r="MHN31" s="1871"/>
      <c r="MHO31" s="1888"/>
      <c r="MHP31" s="1871"/>
      <c r="MHQ31" s="1888"/>
      <c r="MHR31" s="1871"/>
      <c r="MHS31" s="1888"/>
      <c r="MHT31" s="1871"/>
      <c r="MHU31" s="1888"/>
      <c r="MHV31" s="1871"/>
      <c r="MHW31" s="1888"/>
      <c r="MHX31" s="1871"/>
      <c r="MHY31" s="1888"/>
      <c r="MHZ31" s="1871"/>
      <c r="MIA31" s="1888"/>
      <c r="MIB31" s="1871"/>
      <c r="MIC31" s="1888"/>
      <c r="MID31" s="1871"/>
      <c r="MIE31" s="1888"/>
      <c r="MIF31" s="1871"/>
      <c r="MIG31" s="1888"/>
      <c r="MIH31" s="1871"/>
      <c r="MII31" s="1888"/>
      <c r="MIJ31" s="1871"/>
      <c r="MIK31" s="1888"/>
      <c r="MIL31" s="1871"/>
      <c r="MIM31" s="1888"/>
      <c r="MIN31" s="1871"/>
      <c r="MIO31" s="1888"/>
      <c r="MIP31" s="1871"/>
      <c r="MIQ31" s="1888"/>
      <c r="MIR31" s="1871"/>
      <c r="MIS31" s="1888"/>
      <c r="MIT31" s="1871"/>
      <c r="MIU31" s="1888"/>
      <c r="MIV31" s="1871"/>
      <c r="MIW31" s="1888"/>
      <c r="MIX31" s="1871"/>
      <c r="MIY31" s="1888"/>
      <c r="MIZ31" s="1871"/>
      <c r="MJA31" s="1888"/>
      <c r="MJB31" s="1871"/>
      <c r="MJC31" s="1888"/>
      <c r="MJD31" s="1871"/>
      <c r="MJE31" s="1888"/>
      <c r="MJF31" s="1871"/>
      <c r="MJG31" s="1888"/>
      <c r="MJH31" s="1871"/>
      <c r="MJI31" s="1888"/>
      <c r="MJJ31" s="1871"/>
      <c r="MJK31" s="1888"/>
      <c r="MJL31" s="1871"/>
      <c r="MJM31" s="1888"/>
      <c r="MJN31" s="1871"/>
      <c r="MJO31" s="1888"/>
      <c r="MJP31" s="1871"/>
      <c r="MJQ31" s="1888"/>
      <c r="MJR31" s="1871"/>
      <c r="MJS31" s="1888"/>
      <c r="MJT31" s="1871"/>
      <c r="MJU31" s="1888"/>
      <c r="MJV31" s="1871"/>
      <c r="MJW31" s="1888"/>
      <c r="MJX31" s="1871"/>
      <c r="MJY31" s="1888"/>
      <c r="MJZ31" s="1871"/>
      <c r="MKA31" s="1888"/>
      <c r="MKB31" s="1871"/>
      <c r="MKC31" s="1888"/>
      <c r="MKD31" s="1871"/>
      <c r="MKE31" s="1888"/>
      <c r="MKF31" s="1871"/>
      <c r="MKG31" s="1888"/>
      <c r="MKH31" s="1871"/>
      <c r="MKI31" s="1888"/>
      <c r="MKJ31" s="1871"/>
      <c r="MKK31" s="1888"/>
      <c r="MKL31" s="1871"/>
      <c r="MKM31" s="1888"/>
      <c r="MKN31" s="1871"/>
      <c r="MKO31" s="1888"/>
      <c r="MKP31" s="1871"/>
      <c r="MKQ31" s="1888"/>
      <c r="MKR31" s="1871"/>
      <c r="MKS31" s="1888"/>
      <c r="MKT31" s="1871"/>
      <c r="MKU31" s="1888"/>
      <c r="MKV31" s="1871"/>
      <c r="MKW31" s="1888"/>
      <c r="MKX31" s="1871"/>
      <c r="MKY31" s="1888"/>
      <c r="MKZ31" s="1871"/>
      <c r="MLA31" s="1888"/>
      <c r="MLB31" s="1871"/>
      <c r="MLC31" s="1888"/>
      <c r="MLD31" s="1871"/>
      <c r="MLE31" s="1888"/>
      <c r="MLF31" s="1871"/>
      <c r="MLG31" s="1888"/>
      <c r="MLH31" s="1871"/>
      <c r="MLI31" s="1888"/>
      <c r="MLJ31" s="1871"/>
      <c r="MLK31" s="1888"/>
      <c r="MLL31" s="1871"/>
      <c r="MLM31" s="1888"/>
      <c r="MLN31" s="1871"/>
      <c r="MLO31" s="1888"/>
      <c r="MLP31" s="1871"/>
      <c r="MLQ31" s="1888"/>
      <c r="MLR31" s="1871"/>
      <c r="MLS31" s="1888"/>
      <c r="MLT31" s="1871"/>
      <c r="MLU31" s="1888"/>
      <c r="MLV31" s="1871"/>
      <c r="MLW31" s="1888"/>
      <c r="MLX31" s="1871"/>
      <c r="MLY31" s="1888"/>
      <c r="MLZ31" s="1871"/>
      <c r="MMA31" s="1888"/>
      <c r="MMB31" s="1871"/>
      <c r="MMC31" s="1888"/>
      <c r="MMD31" s="1871"/>
      <c r="MME31" s="1888"/>
      <c r="MMF31" s="1871"/>
      <c r="MMG31" s="1888"/>
      <c r="MMH31" s="1871"/>
      <c r="MMI31" s="1888"/>
      <c r="MMJ31" s="1871"/>
      <c r="MMK31" s="1888"/>
      <c r="MML31" s="1871"/>
      <c r="MMM31" s="1888"/>
      <c r="MMN31" s="1871"/>
      <c r="MMO31" s="1888"/>
      <c r="MMP31" s="1871"/>
      <c r="MMQ31" s="1888"/>
      <c r="MMR31" s="1871"/>
      <c r="MMS31" s="1888"/>
      <c r="MMT31" s="1871"/>
      <c r="MMU31" s="1888"/>
      <c r="MMV31" s="1871"/>
      <c r="MMW31" s="1888"/>
      <c r="MMX31" s="1871"/>
      <c r="MMY31" s="1888"/>
      <c r="MMZ31" s="1871"/>
      <c r="MNA31" s="1888"/>
      <c r="MNB31" s="1871"/>
      <c r="MNC31" s="1888"/>
      <c r="MND31" s="1871"/>
      <c r="MNE31" s="1888"/>
      <c r="MNF31" s="1871"/>
      <c r="MNG31" s="1888"/>
      <c r="MNH31" s="1871"/>
      <c r="MNI31" s="1888"/>
      <c r="MNJ31" s="1871"/>
      <c r="MNK31" s="1888"/>
      <c r="MNL31" s="1871"/>
      <c r="MNM31" s="1888"/>
      <c r="MNN31" s="1871"/>
      <c r="MNO31" s="1888"/>
      <c r="MNP31" s="1871"/>
      <c r="MNQ31" s="1888"/>
      <c r="MNR31" s="1871"/>
      <c r="MNS31" s="1888"/>
      <c r="MNT31" s="1871"/>
      <c r="MNU31" s="1888"/>
      <c r="MNV31" s="1871"/>
      <c r="MNW31" s="1888"/>
      <c r="MNX31" s="1871"/>
      <c r="MNY31" s="1888"/>
      <c r="MNZ31" s="1871"/>
      <c r="MOA31" s="1888"/>
      <c r="MOB31" s="1871"/>
      <c r="MOC31" s="1888"/>
      <c r="MOD31" s="1871"/>
      <c r="MOE31" s="1888"/>
      <c r="MOF31" s="1871"/>
      <c r="MOG31" s="1888"/>
      <c r="MOH31" s="1871"/>
      <c r="MOI31" s="1888"/>
      <c r="MOJ31" s="1871"/>
      <c r="MOK31" s="1888"/>
      <c r="MOL31" s="1871"/>
      <c r="MOM31" s="1888"/>
      <c r="MON31" s="1871"/>
      <c r="MOO31" s="1888"/>
      <c r="MOP31" s="1871"/>
      <c r="MOQ31" s="1888"/>
      <c r="MOR31" s="1871"/>
      <c r="MOS31" s="1888"/>
      <c r="MOT31" s="1871"/>
      <c r="MOU31" s="1888"/>
      <c r="MOV31" s="1871"/>
      <c r="MOW31" s="1888"/>
      <c r="MOX31" s="1871"/>
      <c r="MOY31" s="1888"/>
      <c r="MOZ31" s="1871"/>
      <c r="MPA31" s="1888"/>
      <c r="MPB31" s="1871"/>
      <c r="MPC31" s="1888"/>
      <c r="MPD31" s="1871"/>
      <c r="MPE31" s="1888"/>
      <c r="MPF31" s="1871"/>
      <c r="MPG31" s="1888"/>
      <c r="MPH31" s="1871"/>
      <c r="MPI31" s="1888"/>
      <c r="MPJ31" s="1871"/>
      <c r="MPK31" s="1888"/>
      <c r="MPL31" s="1871"/>
      <c r="MPM31" s="1888"/>
      <c r="MPN31" s="1871"/>
      <c r="MPO31" s="1888"/>
      <c r="MPP31" s="1871"/>
      <c r="MPQ31" s="1888"/>
      <c r="MPR31" s="1871"/>
      <c r="MPS31" s="1888"/>
      <c r="MPT31" s="1871"/>
      <c r="MPU31" s="1888"/>
      <c r="MPV31" s="1871"/>
      <c r="MPW31" s="1888"/>
      <c r="MPX31" s="1871"/>
      <c r="MPY31" s="1888"/>
      <c r="MPZ31" s="1871"/>
      <c r="MQA31" s="1888"/>
      <c r="MQB31" s="1871"/>
      <c r="MQC31" s="1888"/>
      <c r="MQD31" s="1871"/>
      <c r="MQE31" s="1888"/>
      <c r="MQF31" s="1871"/>
      <c r="MQG31" s="1888"/>
      <c r="MQH31" s="1871"/>
      <c r="MQI31" s="1888"/>
      <c r="MQJ31" s="1871"/>
      <c r="MQK31" s="1888"/>
      <c r="MQL31" s="1871"/>
      <c r="MQM31" s="1888"/>
      <c r="MQN31" s="1871"/>
      <c r="MQO31" s="1888"/>
      <c r="MQP31" s="1871"/>
      <c r="MQQ31" s="1888"/>
      <c r="MQR31" s="1871"/>
      <c r="MQS31" s="1888"/>
      <c r="MQT31" s="1871"/>
      <c r="MQU31" s="1888"/>
      <c r="MQV31" s="1871"/>
      <c r="MQW31" s="1888"/>
      <c r="MQX31" s="1871"/>
      <c r="MQY31" s="1888"/>
      <c r="MQZ31" s="1871"/>
      <c r="MRA31" s="1888"/>
      <c r="MRB31" s="1871"/>
      <c r="MRC31" s="1888"/>
      <c r="MRD31" s="1871"/>
      <c r="MRE31" s="1888"/>
      <c r="MRF31" s="1871"/>
      <c r="MRG31" s="1888"/>
      <c r="MRH31" s="1871"/>
      <c r="MRI31" s="1888"/>
      <c r="MRJ31" s="1871"/>
      <c r="MRK31" s="1888"/>
      <c r="MRL31" s="1871"/>
      <c r="MRM31" s="1888"/>
      <c r="MRN31" s="1871"/>
      <c r="MRO31" s="1888"/>
      <c r="MRP31" s="1871"/>
      <c r="MRQ31" s="1888"/>
      <c r="MRR31" s="1871"/>
      <c r="MRS31" s="1888"/>
      <c r="MRT31" s="1871"/>
      <c r="MRU31" s="1888"/>
      <c r="MRV31" s="1871"/>
      <c r="MRW31" s="1888"/>
      <c r="MRX31" s="1871"/>
      <c r="MRY31" s="1888"/>
      <c r="MRZ31" s="1871"/>
      <c r="MSA31" s="1888"/>
      <c r="MSB31" s="1871"/>
      <c r="MSC31" s="1888"/>
      <c r="MSD31" s="1871"/>
      <c r="MSE31" s="1888"/>
      <c r="MSF31" s="1871"/>
      <c r="MSG31" s="1888"/>
      <c r="MSH31" s="1871"/>
      <c r="MSI31" s="1888"/>
      <c r="MSJ31" s="1871"/>
      <c r="MSK31" s="1888"/>
      <c r="MSL31" s="1871"/>
      <c r="MSM31" s="1888"/>
      <c r="MSN31" s="1871"/>
      <c r="MSO31" s="1888"/>
      <c r="MSP31" s="1871"/>
      <c r="MSQ31" s="1888"/>
      <c r="MSR31" s="1871"/>
      <c r="MSS31" s="1888"/>
      <c r="MST31" s="1871"/>
      <c r="MSU31" s="1888"/>
      <c r="MSV31" s="1871"/>
      <c r="MSW31" s="1888"/>
      <c r="MSX31" s="1871"/>
      <c r="MSY31" s="1888"/>
      <c r="MSZ31" s="1871"/>
      <c r="MTA31" s="1888"/>
      <c r="MTB31" s="1871"/>
      <c r="MTC31" s="1888"/>
      <c r="MTD31" s="1871"/>
      <c r="MTE31" s="1888"/>
      <c r="MTF31" s="1871"/>
      <c r="MTG31" s="1888"/>
      <c r="MTH31" s="1871"/>
      <c r="MTI31" s="1888"/>
      <c r="MTJ31" s="1871"/>
      <c r="MTK31" s="1888"/>
      <c r="MTL31" s="1871"/>
      <c r="MTM31" s="1888"/>
      <c r="MTN31" s="1871"/>
      <c r="MTO31" s="1888"/>
      <c r="MTP31" s="1871"/>
      <c r="MTQ31" s="1888"/>
      <c r="MTR31" s="1871"/>
      <c r="MTS31" s="1888"/>
      <c r="MTT31" s="1871"/>
      <c r="MTU31" s="1888"/>
      <c r="MTV31" s="1871"/>
      <c r="MTW31" s="1888"/>
      <c r="MTX31" s="1871"/>
      <c r="MTY31" s="1888"/>
      <c r="MTZ31" s="1871"/>
      <c r="MUA31" s="1888"/>
      <c r="MUB31" s="1871"/>
      <c r="MUC31" s="1888"/>
      <c r="MUD31" s="1871"/>
      <c r="MUE31" s="1888"/>
      <c r="MUF31" s="1871"/>
      <c r="MUG31" s="1888"/>
      <c r="MUH31" s="1871"/>
      <c r="MUI31" s="1888"/>
      <c r="MUJ31" s="1871"/>
      <c r="MUK31" s="1888"/>
      <c r="MUL31" s="1871"/>
      <c r="MUM31" s="1888"/>
      <c r="MUN31" s="1871"/>
      <c r="MUO31" s="1888"/>
      <c r="MUP31" s="1871"/>
      <c r="MUQ31" s="1888"/>
      <c r="MUR31" s="1871"/>
      <c r="MUS31" s="1888"/>
      <c r="MUT31" s="1871"/>
      <c r="MUU31" s="1888"/>
      <c r="MUV31" s="1871"/>
      <c r="MUW31" s="1888"/>
      <c r="MUX31" s="1871"/>
      <c r="MUY31" s="1888"/>
      <c r="MUZ31" s="1871"/>
      <c r="MVA31" s="1888"/>
      <c r="MVB31" s="1871"/>
      <c r="MVC31" s="1888"/>
      <c r="MVD31" s="1871"/>
      <c r="MVE31" s="1888"/>
      <c r="MVF31" s="1871"/>
      <c r="MVG31" s="1888"/>
      <c r="MVH31" s="1871"/>
      <c r="MVI31" s="1888"/>
      <c r="MVJ31" s="1871"/>
      <c r="MVK31" s="1888"/>
      <c r="MVL31" s="1871"/>
      <c r="MVM31" s="1888"/>
      <c r="MVN31" s="1871"/>
      <c r="MVO31" s="1888"/>
      <c r="MVP31" s="1871"/>
      <c r="MVQ31" s="1888"/>
      <c r="MVR31" s="1871"/>
      <c r="MVS31" s="1888"/>
      <c r="MVT31" s="1871"/>
      <c r="MVU31" s="1888"/>
      <c r="MVV31" s="1871"/>
      <c r="MVW31" s="1888"/>
      <c r="MVX31" s="1871"/>
      <c r="MVY31" s="1888"/>
      <c r="MVZ31" s="1871"/>
      <c r="MWA31" s="1888"/>
      <c r="MWB31" s="1871"/>
      <c r="MWC31" s="1888"/>
      <c r="MWD31" s="1871"/>
      <c r="MWE31" s="1888"/>
      <c r="MWF31" s="1871"/>
      <c r="MWG31" s="1888"/>
      <c r="MWH31" s="1871"/>
      <c r="MWI31" s="1888"/>
      <c r="MWJ31" s="1871"/>
      <c r="MWK31" s="1888"/>
      <c r="MWL31" s="1871"/>
      <c r="MWM31" s="1888"/>
      <c r="MWN31" s="1871"/>
      <c r="MWO31" s="1888"/>
      <c r="MWP31" s="1871"/>
      <c r="MWQ31" s="1888"/>
      <c r="MWR31" s="1871"/>
      <c r="MWS31" s="1888"/>
      <c r="MWT31" s="1871"/>
      <c r="MWU31" s="1888"/>
      <c r="MWV31" s="1871"/>
      <c r="MWW31" s="1888"/>
      <c r="MWX31" s="1871"/>
      <c r="MWY31" s="1888"/>
      <c r="MWZ31" s="1871"/>
      <c r="MXA31" s="1888"/>
      <c r="MXB31" s="1871"/>
      <c r="MXC31" s="1888"/>
      <c r="MXD31" s="1871"/>
      <c r="MXE31" s="1888"/>
      <c r="MXF31" s="1871"/>
      <c r="MXG31" s="1888"/>
      <c r="MXH31" s="1871"/>
      <c r="MXI31" s="1888"/>
      <c r="MXJ31" s="1871"/>
      <c r="MXK31" s="1888"/>
      <c r="MXL31" s="1871"/>
      <c r="MXM31" s="1888"/>
      <c r="MXN31" s="1871"/>
      <c r="MXO31" s="1888"/>
      <c r="MXP31" s="1871"/>
      <c r="MXQ31" s="1888"/>
      <c r="MXR31" s="1871"/>
      <c r="MXS31" s="1888"/>
      <c r="MXT31" s="1871"/>
      <c r="MXU31" s="1888"/>
      <c r="MXV31" s="1871"/>
      <c r="MXW31" s="1888"/>
      <c r="MXX31" s="1871"/>
      <c r="MXY31" s="1888"/>
      <c r="MXZ31" s="1871"/>
      <c r="MYA31" s="1888"/>
      <c r="MYB31" s="1871"/>
      <c r="MYC31" s="1888"/>
      <c r="MYD31" s="1871"/>
      <c r="MYE31" s="1888"/>
      <c r="MYF31" s="1871"/>
      <c r="MYG31" s="1888"/>
      <c r="MYH31" s="1871"/>
      <c r="MYI31" s="1888"/>
      <c r="MYJ31" s="1871"/>
      <c r="MYK31" s="1888"/>
      <c r="MYL31" s="1871"/>
      <c r="MYM31" s="1888"/>
      <c r="MYN31" s="1871"/>
      <c r="MYO31" s="1888"/>
      <c r="MYP31" s="1871"/>
      <c r="MYQ31" s="1888"/>
      <c r="MYR31" s="1871"/>
      <c r="MYS31" s="1888"/>
      <c r="MYT31" s="1871"/>
      <c r="MYU31" s="1888"/>
      <c r="MYV31" s="1871"/>
      <c r="MYW31" s="1888"/>
      <c r="MYX31" s="1871"/>
      <c r="MYY31" s="1888"/>
      <c r="MYZ31" s="1871"/>
      <c r="MZA31" s="1888"/>
      <c r="MZB31" s="1871"/>
      <c r="MZC31" s="1888"/>
      <c r="MZD31" s="1871"/>
      <c r="MZE31" s="1888"/>
      <c r="MZF31" s="1871"/>
      <c r="MZG31" s="1888"/>
      <c r="MZH31" s="1871"/>
      <c r="MZI31" s="1888"/>
      <c r="MZJ31" s="1871"/>
      <c r="MZK31" s="1888"/>
      <c r="MZL31" s="1871"/>
      <c r="MZM31" s="1888"/>
      <c r="MZN31" s="1871"/>
      <c r="MZO31" s="1888"/>
      <c r="MZP31" s="1871"/>
      <c r="MZQ31" s="1888"/>
      <c r="MZR31" s="1871"/>
      <c r="MZS31" s="1888"/>
      <c r="MZT31" s="1871"/>
      <c r="MZU31" s="1888"/>
      <c r="MZV31" s="1871"/>
      <c r="MZW31" s="1888"/>
      <c r="MZX31" s="1871"/>
      <c r="MZY31" s="1888"/>
      <c r="MZZ31" s="1871"/>
      <c r="NAA31" s="1888"/>
      <c r="NAB31" s="1871"/>
      <c r="NAC31" s="1888"/>
      <c r="NAD31" s="1871"/>
      <c r="NAE31" s="1888"/>
      <c r="NAF31" s="1871"/>
      <c r="NAG31" s="1888"/>
      <c r="NAH31" s="1871"/>
      <c r="NAI31" s="1888"/>
      <c r="NAJ31" s="1871"/>
      <c r="NAK31" s="1888"/>
      <c r="NAL31" s="1871"/>
      <c r="NAM31" s="1888"/>
      <c r="NAN31" s="1871"/>
      <c r="NAO31" s="1888"/>
      <c r="NAP31" s="1871"/>
      <c r="NAQ31" s="1888"/>
      <c r="NAR31" s="1871"/>
      <c r="NAS31" s="1888"/>
      <c r="NAT31" s="1871"/>
      <c r="NAU31" s="1888"/>
      <c r="NAV31" s="1871"/>
      <c r="NAW31" s="1888"/>
      <c r="NAX31" s="1871"/>
      <c r="NAY31" s="1888"/>
      <c r="NAZ31" s="1871"/>
      <c r="NBA31" s="1888"/>
      <c r="NBB31" s="1871"/>
      <c r="NBC31" s="1888"/>
      <c r="NBD31" s="1871"/>
      <c r="NBE31" s="1888"/>
      <c r="NBF31" s="1871"/>
      <c r="NBG31" s="1888"/>
      <c r="NBH31" s="1871"/>
      <c r="NBI31" s="1888"/>
      <c r="NBJ31" s="1871"/>
      <c r="NBK31" s="1888"/>
      <c r="NBL31" s="1871"/>
      <c r="NBM31" s="1888"/>
      <c r="NBN31" s="1871"/>
      <c r="NBO31" s="1888"/>
      <c r="NBP31" s="1871"/>
      <c r="NBQ31" s="1888"/>
      <c r="NBR31" s="1871"/>
      <c r="NBS31" s="1888"/>
      <c r="NBT31" s="1871"/>
      <c r="NBU31" s="1888"/>
      <c r="NBV31" s="1871"/>
      <c r="NBW31" s="1888"/>
      <c r="NBX31" s="1871"/>
      <c r="NBY31" s="1888"/>
      <c r="NBZ31" s="1871"/>
      <c r="NCA31" s="1888"/>
      <c r="NCB31" s="1871"/>
      <c r="NCC31" s="1888"/>
      <c r="NCD31" s="1871"/>
      <c r="NCE31" s="1888"/>
      <c r="NCF31" s="1871"/>
      <c r="NCG31" s="1888"/>
      <c r="NCH31" s="1871"/>
      <c r="NCI31" s="1888"/>
      <c r="NCJ31" s="1871"/>
      <c r="NCK31" s="1888"/>
      <c r="NCL31" s="1871"/>
      <c r="NCM31" s="1888"/>
      <c r="NCN31" s="1871"/>
      <c r="NCO31" s="1888"/>
      <c r="NCP31" s="1871"/>
      <c r="NCQ31" s="1888"/>
      <c r="NCR31" s="1871"/>
      <c r="NCS31" s="1888"/>
      <c r="NCT31" s="1871"/>
      <c r="NCU31" s="1888"/>
      <c r="NCV31" s="1871"/>
      <c r="NCW31" s="1888"/>
      <c r="NCX31" s="1871"/>
      <c r="NCY31" s="1888"/>
      <c r="NCZ31" s="1871"/>
      <c r="NDA31" s="1888"/>
      <c r="NDB31" s="1871"/>
      <c r="NDC31" s="1888"/>
      <c r="NDD31" s="1871"/>
      <c r="NDE31" s="1888"/>
      <c r="NDF31" s="1871"/>
      <c r="NDG31" s="1888"/>
      <c r="NDH31" s="1871"/>
      <c r="NDI31" s="1888"/>
      <c r="NDJ31" s="1871"/>
      <c r="NDK31" s="1888"/>
      <c r="NDL31" s="1871"/>
      <c r="NDM31" s="1888"/>
      <c r="NDN31" s="1871"/>
      <c r="NDO31" s="1888"/>
      <c r="NDP31" s="1871"/>
      <c r="NDQ31" s="1888"/>
      <c r="NDR31" s="1871"/>
      <c r="NDS31" s="1888"/>
      <c r="NDT31" s="1871"/>
      <c r="NDU31" s="1888"/>
      <c r="NDV31" s="1871"/>
      <c r="NDW31" s="1888"/>
      <c r="NDX31" s="1871"/>
      <c r="NDY31" s="1888"/>
      <c r="NDZ31" s="1871"/>
      <c r="NEA31" s="1888"/>
      <c r="NEB31" s="1871"/>
      <c r="NEC31" s="1888"/>
      <c r="NED31" s="1871"/>
      <c r="NEE31" s="1888"/>
      <c r="NEF31" s="1871"/>
      <c r="NEG31" s="1888"/>
      <c r="NEH31" s="1871"/>
      <c r="NEI31" s="1888"/>
      <c r="NEJ31" s="1871"/>
      <c r="NEK31" s="1888"/>
      <c r="NEL31" s="1871"/>
      <c r="NEM31" s="1888"/>
      <c r="NEN31" s="1871"/>
      <c r="NEO31" s="1888"/>
      <c r="NEP31" s="1871"/>
      <c r="NEQ31" s="1888"/>
      <c r="NER31" s="1871"/>
      <c r="NES31" s="1888"/>
      <c r="NET31" s="1871"/>
      <c r="NEU31" s="1888"/>
      <c r="NEV31" s="1871"/>
      <c r="NEW31" s="1888"/>
      <c r="NEX31" s="1871"/>
      <c r="NEY31" s="1888"/>
      <c r="NEZ31" s="1871"/>
      <c r="NFA31" s="1888"/>
      <c r="NFB31" s="1871"/>
      <c r="NFC31" s="1888"/>
      <c r="NFD31" s="1871"/>
      <c r="NFE31" s="1888"/>
      <c r="NFF31" s="1871"/>
      <c r="NFG31" s="1888"/>
      <c r="NFH31" s="1871"/>
      <c r="NFI31" s="1888"/>
      <c r="NFJ31" s="1871"/>
      <c r="NFK31" s="1888"/>
      <c r="NFL31" s="1871"/>
      <c r="NFM31" s="1888"/>
      <c r="NFN31" s="1871"/>
      <c r="NFO31" s="1888"/>
      <c r="NFP31" s="1871"/>
      <c r="NFQ31" s="1888"/>
      <c r="NFR31" s="1871"/>
      <c r="NFS31" s="1888"/>
      <c r="NFT31" s="1871"/>
      <c r="NFU31" s="1888"/>
      <c r="NFV31" s="1871"/>
      <c r="NFW31" s="1888"/>
      <c r="NFX31" s="1871"/>
      <c r="NFY31" s="1888"/>
      <c r="NFZ31" s="1871"/>
      <c r="NGA31" s="1888"/>
      <c r="NGB31" s="1871"/>
      <c r="NGC31" s="1888"/>
      <c r="NGD31" s="1871"/>
      <c r="NGE31" s="1888"/>
      <c r="NGF31" s="1871"/>
      <c r="NGG31" s="1888"/>
      <c r="NGH31" s="1871"/>
      <c r="NGI31" s="1888"/>
      <c r="NGJ31" s="1871"/>
      <c r="NGK31" s="1888"/>
      <c r="NGL31" s="1871"/>
      <c r="NGM31" s="1888"/>
      <c r="NGN31" s="1871"/>
      <c r="NGO31" s="1888"/>
      <c r="NGP31" s="1871"/>
      <c r="NGQ31" s="1888"/>
      <c r="NGR31" s="1871"/>
      <c r="NGS31" s="1888"/>
      <c r="NGT31" s="1871"/>
      <c r="NGU31" s="1888"/>
      <c r="NGV31" s="1871"/>
      <c r="NGW31" s="1888"/>
      <c r="NGX31" s="1871"/>
      <c r="NGY31" s="1888"/>
      <c r="NGZ31" s="1871"/>
      <c r="NHA31" s="1888"/>
      <c r="NHB31" s="1871"/>
      <c r="NHC31" s="1888"/>
      <c r="NHD31" s="1871"/>
      <c r="NHE31" s="1888"/>
      <c r="NHF31" s="1871"/>
      <c r="NHG31" s="1888"/>
      <c r="NHH31" s="1871"/>
      <c r="NHI31" s="1888"/>
      <c r="NHJ31" s="1871"/>
      <c r="NHK31" s="1888"/>
      <c r="NHL31" s="1871"/>
      <c r="NHM31" s="1888"/>
      <c r="NHN31" s="1871"/>
      <c r="NHO31" s="1888"/>
      <c r="NHP31" s="1871"/>
      <c r="NHQ31" s="1888"/>
      <c r="NHR31" s="1871"/>
      <c r="NHS31" s="1888"/>
      <c r="NHT31" s="1871"/>
      <c r="NHU31" s="1888"/>
      <c r="NHV31" s="1871"/>
      <c r="NHW31" s="1888"/>
      <c r="NHX31" s="1871"/>
      <c r="NHY31" s="1888"/>
      <c r="NHZ31" s="1871"/>
      <c r="NIA31" s="1888"/>
      <c r="NIB31" s="1871"/>
      <c r="NIC31" s="1888"/>
      <c r="NID31" s="1871"/>
      <c r="NIE31" s="1888"/>
      <c r="NIF31" s="1871"/>
      <c r="NIG31" s="1888"/>
      <c r="NIH31" s="1871"/>
      <c r="NII31" s="1888"/>
      <c r="NIJ31" s="1871"/>
      <c r="NIK31" s="1888"/>
      <c r="NIL31" s="1871"/>
      <c r="NIM31" s="1888"/>
      <c r="NIN31" s="1871"/>
      <c r="NIO31" s="1888"/>
      <c r="NIP31" s="1871"/>
      <c r="NIQ31" s="1888"/>
      <c r="NIR31" s="1871"/>
      <c r="NIS31" s="1888"/>
      <c r="NIT31" s="1871"/>
      <c r="NIU31" s="1888"/>
      <c r="NIV31" s="1871"/>
      <c r="NIW31" s="1888"/>
      <c r="NIX31" s="1871"/>
      <c r="NIY31" s="1888"/>
      <c r="NIZ31" s="1871"/>
      <c r="NJA31" s="1888"/>
      <c r="NJB31" s="1871"/>
      <c r="NJC31" s="1888"/>
      <c r="NJD31" s="1871"/>
      <c r="NJE31" s="1888"/>
      <c r="NJF31" s="1871"/>
      <c r="NJG31" s="1888"/>
      <c r="NJH31" s="1871"/>
      <c r="NJI31" s="1888"/>
      <c r="NJJ31" s="1871"/>
      <c r="NJK31" s="1888"/>
      <c r="NJL31" s="1871"/>
      <c r="NJM31" s="1888"/>
      <c r="NJN31" s="1871"/>
      <c r="NJO31" s="1888"/>
      <c r="NJP31" s="1871"/>
      <c r="NJQ31" s="1888"/>
      <c r="NJR31" s="1871"/>
      <c r="NJS31" s="1888"/>
      <c r="NJT31" s="1871"/>
      <c r="NJU31" s="1888"/>
      <c r="NJV31" s="1871"/>
      <c r="NJW31" s="1888"/>
      <c r="NJX31" s="1871"/>
      <c r="NJY31" s="1888"/>
      <c r="NJZ31" s="1871"/>
      <c r="NKA31" s="1888"/>
      <c r="NKB31" s="1871"/>
      <c r="NKC31" s="1888"/>
      <c r="NKD31" s="1871"/>
      <c r="NKE31" s="1888"/>
      <c r="NKF31" s="1871"/>
      <c r="NKG31" s="1888"/>
      <c r="NKH31" s="1871"/>
      <c r="NKI31" s="1888"/>
      <c r="NKJ31" s="1871"/>
      <c r="NKK31" s="1888"/>
      <c r="NKL31" s="1871"/>
      <c r="NKM31" s="1888"/>
      <c r="NKN31" s="1871"/>
      <c r="NKO31" s="1888"/>
      <c r="NKP31" s="1871"/>
      <c r="NKQ31" s="1888"/>
      <c r="NKR31" s="1871"/>
      <c r="NKS31" s="1888"/>
      <c r="NKT31" s="1871"/>
      <c r="NKU31" s="1888"/>
      <c r="NKV31" s="1871"/>
      <c r="NKW31" s="1888"/>
      <c r="NKX31" s="1871"/>
      <c r="NKY31" s="1888"/>
      <c r="NKZ31" s="1871"/>
      <c r="NLA31" s="1888"/>
      <c r="NLB31" s="1871"/>
      <c r="NLC31" s="1888"/>
      <c r="NLD31" s="1871"/>
      <c r="NLE31" s="1888"/>
      <c r="NLF31" s="1871"/>
      <c r="NLG31" s="1888"/>
      <c r="NLH31" s="1871"/>
      <c r="NLI31" s="1888"/>
      <c r="NLJ31" s="1871"/>
      <c r="NLK31" s="1888"/>
      <c r="NLL31" s="1871"/>
      <c r="NLM31" s="1888"/>
      <c r="NLN31" s="1871"/>
      <c r="NLO31" s="1888"/>
      <c r="NLP31" s="1871"/>
      <c r="NLQ31" s="1888"/>
      <c r="NLR31" s="1871"/>
      <c r="NLS31" s="1888"/>
      <c r="NLT31" s="1871"/>
      <c r="NLU31" s="1888"/>
      <c r="NLV31" s="1871"/>
      <c r="NLW31" s="1888"/>
      <c r="NLX31" s="1871"/>
      <c r="NLY31" s="1888"/>
      <c r="NLZ31" s="1871"/>
      <c r="NMA31" s="1888"/>
      <c r="NMB31" s="1871"/>
      <c r="NMC31" s="1888"/>
      <c r="NMD31" s="1871"/>
      <c r="NME31" s="1888"/>
      <c r="NMF31" s="1871"/>
      <c r="NMG31" s="1888"/>
      <c r="NMH31" s="1871"/>
      <c r="NMI31" s="1888"/>
      <c r="NMJ31" s="1871"/>
      <c r="NMK31" s="1888"/>
      <c r="NML31" s="1871"/>
      <c r="NMM31" s="1888"/>
      <c r="NMN31" s="1871"/>
      <c r="NMO31" s="1888"/>
      <c r="NMP31" s="1871"/>
      <c r="NMQ31" s="1888"/>
      <c r="NMR31" s="1871"/>
      <c r="NMS31" s="1888"/>
      <c r="NMT31" s="1871"/>
      <c r="NMU31" s="1888"/>
      <c r="NMV31" s="1871"/>
      <c r="NMW31" s="1888"/>
      <c r="NMX31" s="1871"/>
      <c r="NMY31" s="1888"/>
      <c r="NMZ31" s="1871"/>
      <c r="NNA31" s="1888"/>
      <c r="NNB31" s="1871"/>
      <c r="NNC31" s="1888"/>
      <c r="NND31" s="1871"/>
      <c r="NNE31" s="1888"/>
      <c r="NNF31" s="1871"/>
      <c r="NNG31" s="1888"/>
      <c r="NNH31" s="1871"/>
      <c r="NNI31" s="1888"/>
      <c r="NNJ31" s="1871"/>
      <c r="NNK31" s="1888"/>
      <c r="NNL31" s="1871"/>
      <c r="NNM31" s="1888"/>
      <c r="NNN31" s="1871"/>
      <c r="NNO31" s="1888"/>
      <c r="NNP31" s="1871"/>
      <c r="NNQ31" s="1888"/>
      <c r="NNR31" s="1871"/>
      <c r="NNS31" s="1888"/>
      <c r="NNT31" s="1871"/>
      <c r="NNU31" s="1888"/>
      <c r="NNV31" s="1871"/>
      <c r="NNW31" s="1888"/>
      <c r="NNX31" s="1871"/>
      <c r="NNY31" s="1888"/>
      <c r="NNZ31" s="1871"/>
      <c r="NOA31" s="1888"/>
      <c r="NOB31" s="1871"/>
      <c r="NOC31" s="1888"/>
      <c r="NOD31" s="1871"/>
      <c r="NOE31" s="1888"/>
      <c r="NOF31" s="1871"/>
      <c r="NOG31" s="1888"/>
      <c r="NOH31" s="1871"/>
      <c r="NOI31" s="1888"/>
      <c r="NOJ31" s="1871"/>
      <c r="NOK31" s="1888"/>
      <c r="NOL31" s="1871"/>
      <c r="NOM31" s="1888"/>
      <c r="NON31" s="1871"/>
      <c r="NOO31" s="1888"/>
      <c r="NOP31" s="1871"/>
      <c r="NOQ31" s="1888"/>
      <c r="NOR31" s="1871"/>
      <c r="NOS31" s="1888"/>
      <c r="NOT31" s="1871"/>
      <c r="NOU31" s="1888"/>
      <c r="NOV31" s="1871"/>
      <c r="NOW31" s="1888"/>
      <c r="NOX31" s="1871"/>
      <c r="NOY31" s="1888"/>
      <c r="NOZ31" s="1871"/>
      <c r="NPA31" s="1888"/>
      <c r="NPB31" s="1871"/>
      <c r="NPC31" s="1888"/>
      <c r="NPD31" s="1871"/>
      <c r="NPE31" s="1888"/>
      <c r="NPF31" s="1871"/>
      <c r="NPG31" s="1888"/>
      <c r="NPH31" s="1871"/>
      <c r="NPI31" s="1888"/>
      <c r="NPJ31" s="1871"/>
      <c r="NPK31" s="1888"/>
      <c r="NPL31" s="1871"/>
      <c r="NPM31" s="1888"/>
      <c r="NPN31" s="1871"/>
      <c r="NPO31" s="1888"/>
      <c r="NPP31" s="1871"/>
      <c r="NPQ31" s="1888"/>
      <c r="NPR31" s="1871"/>
      <c r="NPS31" s="1888"/>
      <c r="NPT31" s="1871"/>
      <c r="NPU31" s="1888"/>
      <c r="NPV31" s="1871"/>
      <c r="NPW31" s="1888"/>
      <c r="NPX31" s="1871"/>
      <c r="NPY31" s="1888"/>
      <c r="NPZ31" s="1871"/>
      <c r="NQA31" s="1888"/>
      <c r="NQB31" s="1871"/>
      <c r="NQC31" s="1888"/>
      <c r="NQD31" s="1871"/>
      <c r="NQE31" s="1888"/>
      <c r="NQF31" s="1871"/>
      <c r="NQG31" s="1888"/>
      <c r="NQH31" s="1871"/>
      <c r="NQI31" s="1888"/>
      <c r="NQJ31" s="1871"/>
      <c r="NQK31" s="1888"/>
      <c r="NQL31" s="1871"/>
      <c r="NQM31" s="1888"/>
      <c r="NQN31" s="1871"/>
      <c r="NQO31" s="1888"/>
      <c r="NQP31" s="1871"/>
      <c r="NQQ31" s="1888"/>
      <c r="NQR31" s="1871"/>
      <c r="NQS31" s="1888"/>
      <c r="NQT31" s="1871"/>
      <c r="NQU31" s="1888"/>
      <c r="NQV31" s="1871"/>
      <c r="NQW31" s="1888"/>
      <c r="NQX31" s="1871"/>
      <c r="NQY31" s="1888"/>
      <c r="NQZ31" s="1871"/>
      <c r="NRA31" s="1888"/>
      <c r="NRB31" s="1871"/>
      <c r="NRC31" s="1888"/>
      <c r="NRD31" s="1871"/>
      <c r="NRE31" s="1888"/>
      <c r="NRF31" s="1871"/>
      <c r="NRG31" s="1888"/>
      <c r="NRH31" s="1871"/>
      <c r="NRI31" s="1888"/>
      <c r="NRJ31" s="1871"/>
      <c r="NRK31" s="1888"/>
      <c r="NRL31" s="1871"/>
      <c r="NRM31" s="1888"/>
      <c r="NRN31" s="1871"/>
      <c r="NRO31" s="1888"/>
      <c r="NRP31" s="1871"/>
      <c r="NRQ31" s="1888"/>
      <c r="NRR31" s="1871"/>
      <c r="NRS31" s="1888"/>
      <c r="NRT31" s="1871"/>
      <c r="NRU31" s="1888"/>
      <c r="NRV31" s="1871"/>
      <c r="NRW31" s="1888"/>
      <c r="NRX31" s="1871"/>
      <c r="NRY31" s="1888"/>
      <c r="NRZ31" s="1871"/>
      <c r="NSA31" s="1888"/>
      <c r="NSB31" s="1871"/>
      <c r="NSC31" s="1888"/>
      <c r="NSD31" s="1871"/>
      <c r="NSE31" s="1888"/>
      <c r="NSF31" s="1871"/>
      <c r="NSG31" s="1888"/>
      <c r="NSH31" s="1871"/>
      <c r="NSI31" s="1888"/>
      <c r="NSJ31" s="1871"/>
      <c r="NSK31" s="1888"/>
      <c r="NSL31" s="1871"/>
      <c r="NSM31" s="1888"/>
      <c r="NSN31" s="1871"/>
      <c r="NSO31" s="1888"/>
      <c r="NSP31" s="1871"/>
      <c r="NSQ31" s="1888"/>
      <c r="NSR31" s="1871"/>
      <c r="NSS31" s="1888"/>
      <c r="NST31" s="1871"/>
      <c r="NSU31" s="1888"/>
      <c r="NSV31" s="1871"/>
      <c r="NSW31" s="1888"/>
      <c r="NSX31" s="1871"/>
      <c r="NSY31" s="1888"/>
      <c r="NSZ31" s="1871"/>
      <c r="NTA31" s="1888"/>
      <c r="NTB31" s="1871"/>
      <c r="NTC31" s="1888"/>
      <c r="NTD31" s="1871"/>
      <c r="NTE31" s="1888"/>
      <c r="NTF31" s="1871"/>
      <c r="NTG31" s="1888"/>
      <c r="NTH31" s="1871"/>
      <c r="NTI31" s="1888"/>
      <c r="NTJ31" s="1871"/>
      <c r="NTK31" s="1888"/>
      <c r="NTL31" s="1871"/>
      <c r="NTM31" s="1888"/>
      <c r="NTN31" s="1871"/>
      <c r="NTO31" s="1888"/>
      <c r="NTP31" s="1871"/>
      <c r="NTQ31" s="1888"/>
      <c r="NTR31" s="1871"/>
      <c r="NTS31" s="1888"/>
      <c r="NTT31" s="1871"/>
      <c r="NTU31" s="1888"/>
      <c r="NTV31" s="1871"/>
      <c r="NTW31" s="1888"/>
      <c r="NTX31" s="1871"/>
      <c r="NTY31" s="1888"/>
      <c r="NTZ31" s="1871"/>
      <c r="NUA31" s="1888"/>
      <c r="NUB31" s="1871"/>
      <c r="NUC31" s="1888"/>
      <c r="NUD31" s="1871"/>
      <c r="NUE31" s="1888"/>
      <c r="NUF31" s="1871"/>
      <c r="NUG31" s="1888"/>
      <c r="NUH31" s="1871"/>
      <c r="NUI31" s="1888"/>
      <c r="NUJ31" s="1871"/>
      <c r="NUK31" s="1888"/>
      <c r="NUL31" s="1871"/>
      <c r="NUM31" s="1888"/>
      <c r="NUN31" s="1871"/>
      <c r="NUO31" s="1888"/>
      <c r="NUP31" s="1871"/>
      <c r="NUQ31" s="1888"/>
      <c r="NUR31" s="1871"/>
      <c r="NUS31" s="1888"/>
      <c r="NUT31" s="1871"/>
      <c r="NUU31" s="1888"/>
      <c r="NUV31" s="1871"/>
      <c r="NUW31" s="1888"/>
      <c r="NUX31" s="1871"/>
      <c r="NUY31" s="1888"/>
      <c r="NUZ31" s="1871"/>
      <c r="NVA31" s="1888"/>
      <c r="NVB31" s="1871"/>
      <c r="NVC31" s="1888"/>
      <c r="NVD31" s="1871"/>
      <c r="NVE31" s="1888"/>
      <c r="NVF31" s="1871"/>
      <c r="NVG31" s="1888"/>
      <c r="NVH31" s="1871"/>
      <c r="NVI31" s="1888"/>
      <c r="NVJ31" s="1871"/>
      <c r="NVK31" s="1888"/>
      <c r="NVL31" s="1871"/>
      <c r="NVM31" s="1888"/>
      <c r="NVN31" s="1871"/>
      <c r="NVO31" s="1888"/>
      <c r="NVP31" s="1871"/>
      <c r="NVQ31" s="1888"/>
      <c r="NVR31" s="1871"/>
      <c r="NVS31" s="1888"/>
      <c r="NVT31" s="1871"/>
      <c r="NVU31" s="1888"/>
      <c r="NVV31" s="1871"/>
      <c r="NVW31" s="1888"/>
      <c r="NVX31" s="1871"/>
      <c r="NVY31" s="1888"/>
      <c r="NVZ31" s="1871"/>
      <c r="NWA31" s="1888"/>
      <c r="NWB31" s="1871"/>
      <c r="NWC31" s="1888"/>
      <c r="NWD31" s="1871"/>
      <c r="NWE31" s="1888"/>
      <c r="NWF31" s="1871"/>
      <c r="NWG31" s="1888"/>
      <c r="NWH31" s="1871"/>
      <c r="NWI31" s="1888"/>
      <c r="NWJ31" s="1871"/>
      <c r="NWK31" s="1888"/>
      <c r="NWL31" s="1871"/>
      <c r="NWM31" s="1888"/>
      <c r="NWN31" s="1871"/>
      <c r="NWO31" s="1888"/>
      <c r="NWP31" s="1871"/>
      <c r="NWQ31" s="1888"/>
      <c r="NWR31" s="1871"/>
      <c r="NWS31" s="1888"/>
      <c r="NWT31" s="1871"/>
      <c r="NWU31" s="1888"/>
      <c r="NWV31" s="1871"/>
      <c r="NWW31" s="1888"/>
      <c r="NWX31" s="1871"/>
      <c r="NWY31" s="1888"/>
      <c r="NWZ31" s="1871"/>
      <c r="NXA31" s="1888"/>
      <c r="NXB31" s="1871"/>
      <c r="NXC31" s="1888"/>
      <c r="NXD31" s="1871"/>
      <c r="NXE31" s="1888"/>
      <c r="NXF31" s="1871"/>
      <c r="NXG31" s="1888"/>
      <c r="NXH31" s="1871"/>
      <c r="NXI31" s="1888"/>
      <c r="NXJ31" s="1871"/>
      <c r="NXK31" s="1888"/>
      <c r="NXL31" s="1871"/>
      <c r="NXM31" s="1888"/>
      <c r="NXN31" s="1871"/>
      <c r="NXO31" s="1888"/>
      <c r="NXP31" s="1871"/>
      <c r="NXQ31" s="1888"/>
      <c r="NXR31" s="1871"/>
      <c r="NXS31" s="1888"/>
      <c r="NXT31" s="1871"/>
      <c r="NXU31" s="1888"/>
      <c r="NXV31" s="1871"/>
      <c r="NXW31" s="1888"/>
      <c r="NXX31" s="1871"/>
      <c r="NXY31" s="1888"/>
      <c r="NXZ31" s="1871"/>
      <c r="NYA31" s="1888"/>
      <c r="NYB31" s="1871"/>
      <c r="NYC31" s="1888"/>
      <c r="NYD31" s="1871"/>
      <c r="NYE31" s="1888"/>
      <c r="NYF31" s="1871"/>
      <c r="NYG31" s="1888"/>
      <c r="NYH31" s="1871"/>
      <c r="NYI31" s="1888"/>
      <c r="NYJ31" s="1871"/>
      <c r="NYK31" s="1888"/>
      <c r="NYL31" s="1871"/>
      <c r="NYM31" s="1888"/>
      <c r="NYN31" s="1871"/>
      <c r="NYO31" s="1888"/>
      <c r="NYP31" s="1871"/>
      <c r="NYQ31" s="1888"/>
      <c r="NYR31" s="1871"/>
      <c r="NYS31" s="1888"/>
      <c r="NYT31" s="1871"/>
      <c r="NYU31" s="1888"/>
      <c r="NYV31" s="1871"/>
      <c r="NYW31" s="1888"/>
      <c r="NYX31" s="1871"/>
      <c r="NYY31" s="1888"/>
      <c r="NYZ31" s="1871"/>
      <c r="NZA31" s="1888"/>
      <c r="NZB31" s="1871"/>
      <c r="NZC31" s="1888"/>
      <c r="NZD31" s="1871"/>
      <c r="NZE31" s="1888"/>
      <c r="NZF31" s="1871"/>
      <c r="NZG31" s="1888"/>
      <c r="NZH31" s="1871"/>
      <c r="NZI31" s="1888"/>
      <c r="NZJ31" s="1871"/>
      <c r="NZK31" s="1888"/>
      <c r="NZL31" s="1871"/>
      <c r="NZM31" s="1888"/>
      <c r="NZN31" s="1871"/>
      <c r="NZO31" s="1888"/>
      <c r="NZP31" s="1871"/>
      <c r="NZQ31" s="1888"/>
      <c r="NZR31" s="1871"/>
      <c r="NZS31" s="1888"/>
      <c r="NZT31" s="1871"/>
      <c r="NZU31" s="1888"/>
      <c r="NZV31" s="1871"/>
      <c r="NZW31" s="1888"/>
      <c r="NZX31" s="1871"/>
      <c r="NZY31" s="1888"/>
      <c r="NZZ31" s="1871"/>
      <c r="OAA31" s="1888"/>
      <c r="OAB31" s="1871"/>
      <c r="OAC31" s="1888"/>
      <c r="OAD31" s="1871"/>
      <c r="OAE31" s="1888"/>
      <c r="OAF31" s="1871"/>
      <c r="OAG31" s="1888"/>
      <c r="OAH31" s="1871"/>
      <c r="OAI31" s="1888"/>
      <c r="OAJ31" s="1871"/>
      <c r="OAK31" s="1888"/>
      <c r="OAL31" s="1871"/>
      <c r="OAM31" s="1888"/>
      <c r="OAN31" s="1871"/>
      <c r="OAO31" s="1888"/>
      <c r="OAP31" s="1871"/>
      <c r="OAQ31" s="1888"/>
      <c r="OAR31" s="1871"/>
      <c r="OAS31" s="1888"/>
      <c r="OAT31" s="1871"/>
      <c r="OAU31" s="1888"/>
      <c r="OAV31" s="1871"/>
      <c r="OAW31" s="1888"/>
      <c r="OAX31" s="1871"/>
      <c r="OAY31" s="1888"/>
      <c r="OAZ31" s="1871"/>
      <c r="OBA31" s="1888"/>
      <c r="OBB31" s="1871"/>
      <c r="OBC31" s="1888"/>
      <c r="OBD31" s="1871"/>
      <c r="OBE31" s="1888"/>
      <c r="OBF31" s="1871"/>
      <c r="OBG31" s="1888"/>
      <c r="OBH31" s="1871"/>
      <c r="OBI31" s="1888"/>
      <c r="OBJ31" s="1871"/>
      <c r="OBK31" s="1888"/>
      <c r="OBL31" s="1871"/>
      <c r="OBM31" s="1888"/>
      <c r="OBN31" s="1871"/>
      <c r="OBO31" s="1888"/>
      <c r="OBP31" s="1871"/>
      <c r="OBQ31" s="1888"/>
      <c r="OBR31" s="1871"/>
      <c r="OBS31" s="1888"/>
      <c r="OBT31" s="1871"/>
      <c r="OBU31" s="1888"/>
      <c r="OBV31" s="1871"/>
      <c r="OBW31" s="1888"/>
      <c r="OBX31" s="1871"/>
      <c r="OBY31" s="1888"/>
      <c r="OBZ31" s="1871"/>
      <c r="OCA31" s="1888"/>
      <c r="OCB31" s="1871"/>
      <c r="OCC31" s="1888"/>
      <c r="OCD31" s="1871"/>
      <c r="OCE31" s="1888"/>
      <c r="OCF31" s="1871"/>
      <c r="OCG31" s="1888"/>
      <c r="OCH31" s="1871"/>
      <c r="OCI31" s="1888"/>
      <c r="OCJ31" s="1871"/>
      <c r="OCK31" s="1888"/>
      <c r="OCL31" s="1871"/>
      <c r="OCM31" s="1888"/>
      <c r="OCN31" s="1871"/>
      <c r="OCO31" s="1888"/>
      <c r="OCP31" s="1871"/>
      <c r="OCQ31" s="1888"/>
      <c r="OCR31" s="1871"/>
      <c r="OCS31" s="1888"/>
      <c r="OCT31" s="1871"/>
      <c r="OCU31" s="1888"/>
      <c r="OCV31" s="1871"/>
      <c r="OCW31" s="1888"/>
      <c r="OCX31" s="1871"/>
      <c r="OCY31" s="1888"/>
      <c r="OCZ31" s="1871"/>
      <c r="ODA31" s="1888"/>
      <c r="ODB31" s="1871"/>
      <c r="ODC31" s="1888"/>
      <c r="ODD31" s="1871"/>
      <c r="ODE31" s="1888"/>
      <c r="ODF31" s="1871"/>
      <c r="ODG31" s="1888"/>
      <c r="ODH31" s="1871"/>
      <c r="ODI31" s="1888"/>
      <c r="ODJ31" s="1871"/>
      <c r="ODK31" s="1888"/>
      <c r="ODL31" s="1871"/>
      <c r="ODM31" s="1888"/>
      <c r="ODN31" s="1871"/>
      <c r="ODO31" s="1888"/>
      <c r="ODP31" s="1871"/>
      <c r="ODQ31" s="1888"/>
      <c r="ODR31" s="1871"/>
      <c r="ODS31" s="1888"/>
      <c r="ODT31" s="1871"/>
      <c r="ODU31" s="1888"/>
      <c r="ODV31" s="1871"/>
      <c r="ODW31" s="1888"/>
      <c r="ODX31" s="1871"/>
      <c r="ODY31" s="1888"/>
      <c r="ODZ31" s="1871"/>
      <c r="OEA31" s="1888"/>
      <c r="OEB31" s="1871"/>
      <c r="OEC31" s="1888"/>
      <c r="OED31" s="1871"/>
      <c r="OEE31" s="1888"/>
      <c r="OEF31" s="1871"/>
      <c r="OEG31" s="1888"/>
      <c r="OEH31" s="1871"/>
      <c r="OEI31" s="1888"/>
      <c r="OEJ31" s="1871"/>
      <c r="OEK31" s="1888"/>
      <c r="OEL31" s="1871"/>
      <c r="OEM31" s="1888"/>
      <c r="OEN31" s="1871"/>
      <c r="OEO31" s="1888"/>
      <c r="OEP31" s="1871"/>
      <c r="OEQ31" s="1888"/>
      <c r="OER31" s="1871"/>
      <c r="OES31" s="1888"/>
      <c r="OET31" s="1871"/>
      <c r="OEU31" s="1888"/>
      <c r="OEV31" s="1871"/>
      <c r="OEW31" s="1888"/>
      <c r="OEX31" s="1871"/>
      <c r="OEY31" s="1888"/>
      <c r="OEZ31" s="1871"/>
      <c r="OFA31" s="1888"/>
      <c r="OFB31" s="1871"/>
      <c r="OFC31" s="1888"/>
      <c r="OFD31" s="1871"/>
      <c r="OFE31" s="1888"/>
      <c r="OFF31" s="1871"/>
      <c r="OFG31" s="1888"/>
      <c r="OFH31" s="1871"/>
      <c r="OFI31" s="1888"/>
      <c r="OFJ31" s="1871"/>
      <c r="OFK31" s="1888"/>
      <c r="OFL31" s="1871"/>
      <c r="OFM31" s="1888"/>
      <c r="OFN31" s="1871"/>
      <c r="OFO31" s="1888"/>
      <c r="OFP31" s="1871"/>
      <c r="OFQ31" s="1888"/>
      <c r="OFR31" s="1871"/>
      <c r="OFS31" s="1888"/>
      <c r="OFT31" s="1871"/>
      <c r="OFU31" s="1888"/>
      <c r="OFV31" s="1871"/>
      <c r="OFW31" s="1888"/>
      <c r="OFX31" s="1871"/>
      <c r="OFY31" s="1888"/>
      <c r="OFZ31" s="1871"/>
      <c r="OGA31" s="1888"/>
      <c r="OGB31" s="1871"/>
      <c r="OGC31" s="1888"/>
      <c r="OGD31" s="1871"/>
      <c r="OGE31" s="1888"/>
      <c r="OGF31" s="1871"/>
      <c r="OGG31" s="1888"/>
      <c r="OGH31" s="1871"/>
      <c r="OGI31" s="1888"/>
      <c r="OGJ31" s="1871"/>
      <c r="OGK31" s="1888"/>
      <c r="OGL31" s="1871"/>
      <c r="OGM31" s="1888"/>
      <c r="OGN31" s="1871"/>
      <c r="OGO31" s="1888"/>
      <c r="OGP31" s="1871"/>
      <c r="OGQ31" s="1888"/>
      <c r="OGR31" s="1871"/>
      <c r="OGS31" s="1888"/>
      <c r="OGT31" s="1871"/>
      <c r="OGU31" s="1888"/>
      <c r="OGV31" s="1871"/>
      <c r="OGW31" s="1888"/>
      <c r="OGX31" s="1871"/>
      <c r="OGY31" s="1888"/>
      <c r="OGZ31" s="1871"/>
      <c r="OHA31" s="1888"/>
      <c r="OHB31" s="1871"/>
      <c r="OHC31" s="1888"/>
      <c r="OHD31" s="1871"/>
      <c r="OHE31" s="1888"/>
      <c r="OHF31" s="1871"/>
      <c r="OHG31" s="1888"/>
      <c r="OHH31" s="1871"/>
      <c r="OHI31" s="1888"/>
      <c r="OHJ31" s="1871"/>
      <c r="OHK31" s="1888"/>
      <c r="OHL31" s="1871"/>
      <c r="OHM31" s="1888"/>
      <c r="OHN31" s="1871"/>
      <c r="OHO31" s="1888"/>
      <c r="OHP31" s="1871"/>
      <c r="OHQ31" s="1888"/>
      <c r="OHR31" s="1871"/>
      <c r="OHS31" s="1888"/>
      <c r="OHT31" s="1871"/>
      <c r="OHU31" s="1888"/>
      <c r="OHV31" s="1871"/>
      <c r="OHW31" s="1888"/>
      <c r="OHX31" s="1871"/>
      <c r="OHY31" s="1888"/>
      <c r="OHZ31" s="1871"/>
      <c r="OIA31" s="1888"/>
      <c r="OIB31" s="1871"/>
      <c r="OIC31" s="1888"/>
      <c r="OID31" s="1871"/>
      <c r="OIE31" s="1888"/>
      <c r="OIF31" s="1871"/>
      <c r="OIG31" s="1888"/>
      <c r="OIH31" s="1871"/>
      <c r="OII31" s="1888"/>
      <c r="OIJ31" s="1871"/>
      <c r="OIK31" s="1888"/>
      <c r="OIL31" s="1871"/>
      <c r="OIM31" s="1888"/>
      <c r="OIN31" s="1871"/>
      <c r="OIO31" s="1888"/>
      <c r="OIP31" s="1871"/>
      <c r="OIQ31" s="1888"/>
      <c r="OIR31" s="1871"/>
      <c r="OIS31" s="1888"/>
      <c r="OIT31" s="1871"/>
      <c r="OIU31" s="1888"/>
      <c r="OIV31" s="1871"/>
      <c r="OIW31" s="1888"/>
      <c r="OIX31" s="1871"/>
      <c r="OIY31" s="1888"/>
      <c r="OIZ31" s="1871"/>
      <c r="OJA31" s="1888"/>
      <c r="OJB31" s="1871"/>
      <c r="OJC31" s="1888"/>
      <c r="OJD31" s="1871"/>
      <c r="OJE31" s="1888"/>
      <c r="OJF31" s="1871"/>
      <c r="OJG31" s="1888"/>
      <c r="OJH31" s="1871"/>
      <c r="OJI31" s="1888"/>
      <c r="OJJ31" s="1871"/>
      <c r="OJK31" s="1888"/>
      <c r="OJL31" s="1871"/>
      <c r="OJM31" s="1888"/>
      <c r="OJN31" s="1871"/>
      <c r="OJO31" s="1888"/>
      <c r="OJP31" s="1871"/>
      <c r="OJQ31" s="1888"/>
      <c r="OJR31" s="1871"/>
      <c r="OJS31" s="1888"/>
      <c r="OJT31" s="1871"/>
      <c r="OJU31" s="1888"/>
      <c r="OJV31" s="1871"/>
      <c r="OJW31" s="1888"/>
      <c r="OJX31" s="1871"/>
      <c r="OJY31" s="1888"/>
      <c r="OJZ31" s="1871"/>
      <c r="OKA31" s="1888"/>
      <c r="OKB31" s="1871"/>
      <c r="OKC31" s="1888"/>
      <c r="OKD31" s="1871"/>
      <c r="OKE31" s="1888"/>
      <c r="OKF31" s="1871"/>
      <c r="OKG31" s="1888"/>
      <c r="OKH31" s="1871"/>
      <c r="OKI31" s="1888"/>
      <c r="OKJ31" s="1871"/>
      <c r="OKK31" s="1888"/>
      <c r="OKL31" s="1871"/>
      <c r="OKM31" s="1888"/>
      <c r="OKN31" s="1871"/>
      <c r="OKO31" s="1888"/>
      <c r="OKP31" s="1871"/>
      <c r="OKQ31" s="1888"/>
      <c r="OKR31" s="1871"/>
      <c r="OKS31" s="1888"/>
      <c r="OKT31" s="1871"/>
      <c r="OKU31" s="1888"/>
      <c r="OKV31" s="1871"/>
      <c r="OKW31" s="1888"/>
      <c r="OKX31" s="1871"/>
      <c r="OKY31" s="1888"/>
      <c r="OKZ31" s="1871"/>
      <c r="OLA31" s="1888"/>
      <c r="OLB31" s="1871"/>
      <c r="OLC31" s="1888"/>
      <c r="OLD31" s="1871"/>
      <c r="OLE31" s="1888"/>
      <c r="OLF31" s="1871"/>
      <c r="OLG31" s="1888"/>
      <c r="OLH31" s="1871"/>
      <c r="OLI31" s="1888"/>
      <c r="OLJ31" s="1871"/>
      <c r="OLK31" s="1888"/>
      <c r="OLL31" s="1871"/>
      <c r="OLM31" s="1888"/>
      <c r="OLN31" s="1871"/>
      <c r="OLO31" s="1888"/>
      <c r="OLP31" s="1871"/>
      <c r="OLQ31" s="1888"/>
      <c r="OLR31" s="1871"/>
      <c r="OLS31" s="1888"/>
      <c r="OLT31" s="1871"/>
      <c r="OLU31" s="1888"/>
      <c r="OLV31" s="1871"/>
      <c r="OLW31" s="1888"/>
      <c r="OLX31" s="1871"/>
      <c r="OLY31" s="1888"/>
      <c r="OLZ31" s="1871"/>
      <c r="OMA31" s="1888"/>
      <c r="OMB31" s="1871"/>
      <c r="OMC31" s="1888"/>
      <c r="OMD31" s="1871"/>
      <c r="OME31" s="1888"/>
      <c r="OMF31" s="1871"/>
      <c r="OMG31" s="1888"/>
      <c r="OMH31" s="1871"/>
      <c r="OMI31" s="1888"/>
      <c r="OMJ31" s="1871"/>
      <c r="OMK31" s="1888"/>
      <c r="OML31" s="1871"/>
      <c r="OMM31" s="1888"/>
      <c r="OMN31" s="1871"/>
      <c r="OMO31" s="1888"/>
      <c r="OMP31" s="1871"/>
      <c r="OMQ31" s="1888"/>
      <c r="OMR31" s="1871"/>
      <c r="OMS31" s="1888"/>
      <c r="OMT31" s="1871"/>
      <c r="OMU31" s="1888"/>
      <c r="OMV31" s="1871"/>
      <c r="OMW31" s="1888"/>
      <c r="OMX31" s="1871"/>
      <c r="OMY31" s="1888"/>
      <c r="OMZ31" s="1871"/>
      <c r="ONA31" s="1888"/>
      <c r="ONB31" s="1871"/>
      <c r="ONC31" s="1888"/>
      <c r="OND31" s="1871"/>
      <c r="ONE31" s="1888"/>
      <c r="ONF31" s="1871"/>
      <c r="ONG31" s="1888"/>
      <c r="ONH31" s="1871"/>
      <c r="ONI31" s="1888"/>
      <c r="ONJ31" s="1871"/>
      <c r="ONK31" s="1888"/>
      <c r="ONL31" s="1871"/>
      <c r="ONM31" s="1888"/>
      <c r="ONN31" s="1871"/>
      <c r="ONO31" s="1888"/>
      <c r="ONP31" s="1871"/>
      <c r="ONQ31" s="1888"/>
      <c r="ONR31" s="1871"/>
      <c r="ONS31" s="1888"/>
      <c r="ONT31" s="1871"/>
      <c r="ONU31" s="1888"/>
      <c r="ONV31" s="1871"/>
      <c r="ONW31" s="1888"/>
      <c r="ONX31" s="1871"/>
      <c r="ONY31" s="1888"/>
      <c r="ONZ31" s="1871"/>
      <c r="OOA31" s="1888"/>
      <c r="OOB31" s="1871"/>
      <c r="OOC31" s="1888"/>
      <c r="OOD31" s="1871"/>
      <c r="OOE31" s="1888"/>
      <c r="OOF31" s="1871"/>
      <c r="OOG31" s="1888"/>
      <c r="OOH31" s="1871"/>
      <c r="OOI31" s="1888"/>
      <c r="OOJ31" s="1871"/>
      <c r="OOK31" s="1888"/>
      <c r="OOL31" s="1871"/>
      <c r="OOM31" s="1888"/>
      <c r="OON31" s="1871"/>
      <c r="OOO31" s="1888"/>
      <c r="OOP31" s="1871"/>
      <c r="OOQ31" s="1888"/>
      <c r="OOR31" s="1871"/>
      <c r="OOS31" s="1888"/>
      <c r="OOT31" s="1871"/>
      <c r="OOU31" s="1888"/>
      <c r="OOV31" s="1871"/>
      <c r="OOW31" s="1888"/>
      <c r="OOX31" s="1871"/>
      <c r="OOY31" s="1888"/>
      <c r="OOZ31" s="1871"/>
      <c r="OPA31" s="1888"/>
      <c r="OPB31" s="1871"/>
      <c r="OPC31" s="1888"/>
      <c r="OPD31" s="1871"/>
      <c r="OPE31" s="1888"/>
      <c r="OPF31" s="1871"/>
      <c r="OPG31" s="1888"/>
      <c r="OPH31" s="1871"/>
      <c r="OPI31" s="1888"/>
      <c r="OPJ31" s="1871"/>
      <c r="OPK31" s="1888"/>
      <c r="OPL31" s="1871"/>
      <c r="OPM31" s="1888"/>
      <c r="OPN31" s="1871"/>
      <c r="OPO31" s="1888"/>
      <c r="OPP31" s="1871"/>
      <c r="OPQ31" s="1888"/>
      <c r="OPR31" s="1871"/>
      <c r="OPS31" s="1888"/>
      <c r="OPT31" s="1871"/>
      <c r="OPU31" s="1888"/>
      <c r="OPV31" s="1871"/>
      <c r="OPW31" s="1888"/>
      <c r="OPX31" s="1871"/>
      <c r="OPY31" s="1888"/>
      <c r="OPZ31" s="1871"/>
      <c r="OQA31" s="1888"/>
      <c r="OQB31" s="1871"/>
      <c r="OQC31" s="1888"/>
      <c r="OQD31" s="1871"/>
      <c r="OQE31" s="1888"/>
      <c r="OQF31" s="1871"/>
      <c r="OQG31" s="1888"/>
      <c r="OQH31" s="1871"/>
      <c r="OQI31" s="1888"/>
      <c r="OQJ31" s="1871"/>
      <c r="OQK31" s="1888"/>
      <c r="OQL31" s="1871"/>
      <c r="OQM31" s="1888"/>
      <c r="OQN31" s="1871"/>
      <c r="OQO31" s="1888"/>
      <c r="OQP31" s="1871"/>
      <c r="OQQ31" s="1888"/>
      <c r="OQR31" s="1871"/>
      <c r="OQS31" s="1888"/>
      <c r="OQT31" s="1871"/>
      <c r="OQU31" s="1888"/>
      <c r="OQV31" s="1871"/>
      <c r="OQW31" s="1888"/>
      <c r="OQX31" s="1871"/>
      <c r="OQY31" s="1888"/>
      <c r="OQZ31" s="1871"/>
      <c r="ORA31" s="1888"/>
      <c r="ORB31" s="1871"/>
      <c r="ORC31" s="1888"/>
      <c r="ORD31" s="1871"/>
      <c r="ORE31" s="1888"/>
      <c r="ORF31" s="1871"/>
      <c r="ORG31" s="1888"/>
      <c r="ORH31" s="1871"/>
      <c r="ORI31" s="1888"/>
      <c r="ORJ31" s="1871"/>
      <c r="ORK31" s="1888"/>
      <c r="ORL31" s="1871"/>
      <c r="ORM31" s="1888"/>
      <c r="ORN31" s="1871"/>
      <c r="ORO31" s="1888"/>
      <c r="ORP31" s="1871"/>
      <c r="ORQ31" s="1888"/>
      <c r="ORR31" s="1871"/>
      <c r="ORS31" s="1888"/>
      <c r="ORT31" s="1871"/>
      <c r="ORU31" s="1888"/>
      <c r="ORV31" s="1871"/>
      <c r="ORW31" s="1888"/>
      <c r="ORX31" s="1871"/>
      <c r="ORY31" s="1888"/>
      <c r="ORZ31" s="1871"/>
      <c r="OSA31" s="1888"/>
      <c r="OSB31" s="1871"/>
      <c r="OSC31" s="1888"/>
      <c r="OSD31" s="1871"/>
      <c r="OSE31" s="1888"/>
      <c r="OSF31" s="1871"/>
      <c r="OSG31" s="1888"/>
      <c r="OSH31" s="1871"/>
      <c r="OSI31" s="1888"/>
      <c r="OSJ31" s="1871"/>
      <c r="OSK31" s="1888"/>
      <c r="OSL31" s="1871"/>
      <c r="OSM31" s="1888"/>
      <c r="OSN31" s="1871"/>
      <c r="OSO31" s="1888"/>
      <c r="OSP31" s="1871"/>
      <c r="OSQ31" s="1888"/>
      <c r="OSR31" s="1871"/>
      <c r="OSS31" s="1888"/>
      <c r="OST31" s="1871"/>
      <c r="OSU31" s="1888"/>
      <c r="OSV31" s="1871"/>
      <c r="OSW31" s="1888"/>
      <c r="OSX31" s="1871"/>
      <c r="OSY31" s="1888"/>
      <c r="OSZ31" s="1871"/>
      <c r="OTA31" s="1888"/>
      <c r="OTB31" s="1871"/>
      <c r="OTC31" s="1888"/>
      <c r="OTD31" s="1871"/>
      <c r="OTE31" s="1888"/>
      <c r="OTF31" s="1871"/>
      <c r="OTG31" s="1888"/>
      <c r="OTH31" s="1871"/>
      <c r="OTI31" s="1888"/>
      <c r="OTJ31" s="1871"/>
      <c r="OTK31" s="1888"/>
      <c r="OTL31" s="1871"/>
      <c r="OTM31" s="1888"/>
      <c r="OTN31" s="1871"/>
      <c r="OTO31" s="1888"/>
      <c r="OTP31" s="1871"/>
      <c r="OTQ31" s="1888"/>
      <c r="OTR31" s="1871"/>
      <c r="OTS31" s="1888"/>
      <c r="OTT31" s="1871"/>
      <c r="OTU31" s="1888"/>
      <c r="OTV31" s="1871"/>
      <c r="OTW31" s="1888"/>
      <c r="OTX31" s="1871"/>
      <c r="OTY31" s="1888"/>
      <c r="OTZ31" s="1871"/>
      <c r="OUA31" s="1888"/>
      <c r="OUB31" s="1871"/>
      <c r="OUC31" s="1888"/>
      <c r="OUD31" s="1871"/>
      <c r="OUE31" s="1888"/>
      <c r="OUF31" s="1871"/>
      <c r="OUG31" s="1888"/>
      <c r="OUH31" s="1871"/>
      <c r="OUI31" s="1888"/>
      <c r="OUJ31" s="1871"/>
      <c r="OUK31" s="1888"/>
      <c r="OUL31" s="1871"/>
      <c r="OUM31" s="1888"/>
      <c r="OUN31" s="1871"/>
      <c r="OUO31" s="1888"/>
      <c r="OUP31" s="1871"/>
      <c r="OUQ31" s="1888"/>
      <c r="OUR31" s="1871"/>
      <c r="OUS31" s="1888"/>
      <c r="OUT31" s="1871"/>
      <c r="OUU31" s="1888"/>
      <c r="OUV31" s="1871"/>
      <c r="OUW31" s="1888"/>
      <c r="OUX31" s="1871"/>
      <c r="OUY31" s="1888"/>
      <c r="OUZ31" s="1871"/>
      <c r="OVA31" s="1888"/>
      <c r="OVB31" s="1871"/>
      <c r="OVC31" s="1888"/>
      <c r="OVD31" s="1871"/>
      <c r="OVE31" s="1888"/>
      <c r="OVF31" s="1871"/>
      <c r="OVG31" s="1888"/>
      <c r="OVH31" s="1871"/>
      <c r="OVI31" s="1888"/>
      <c r="OVJ31" s="1871"/>
      <c r="OVK31" s="1888"/>
      <c r="OVL31" s="1871"/>
      <c r="OVM31" s="1888"/>
      <c r="OVN31" s="1871"/>
      <c r="OVO31" s="1888"/>
      <c r="OVP31" s="1871"/>
      <c r="OVQ31" s="1888"/>
      <c r="OVR31" s="1871"/>
      <c r="OVS31" s="1888"/>
      <c r="OVT31" s="1871"/>
      <c r="OVU31" s="1888"/>
      <c r="OVV31" s="1871"/>
      <c r="OVW31" s="1888"/>
      <c r="OVX31" s="1871"/>
      <c r="OVY31" s="1888"/>
      <c r="OVZ31" s="1871"/>
      <c r="OWA31" s="1888"/>
      <c r="OWB31" s="1871"/>
      <c r="OWC31" s="1888"/>
      <c r="OWD31" s="1871"/>
      <c r="OWE31" s="1888"/>
      <c r="OWF31" s="1871"/>
      <c r="OWG31" s="1888"/>
      <c r="OWH31" s="1871"/>
      <c r="OWI31" s="1888"/>
      <c r="OWJ31" s="1871"/>
      <c r="OWK31" s="1888"/>
      <c r="OWL31" s="1871"/>
      <c r="OWM31" s="1888"/>
      <c r="OWN31" s="1871"/>
      <c r="OWO31" s="1888"/>
      <c r="OWP31" s="1871"/>
      <c r="OWQ31" s="1888"/>
      <c r="OWR31" s="1871"/>
      <c r="OWS31" s="1888"/>
      <c r="OWT31" s="1871"/>
      <c r="OWU31" s="1888"/>
      <c r="OWV31" s="1871"/>
      <c r="OWW31" s="1888"/>
      <c r="OWX31" s="1871"/>
      <c r="OWY31" s="1888"/>
      <c r="OWZ31" s="1871"/>
      <c r="OXA31" s="1888"/>
      <c r="OXB31" s="1871"/>
      <c r="OXC31" s="1888"/>
      <c r="OXD31" s="1871"/>
      <c r="OXE31" s="1888"/>
      <c r="OXF31" s="1871"/>
      <c r="OXG31" s="1888"/>
      <c r="OXH31" s="1871"/>
      <c r="OXI31" s="1888"/>
      <c r="OXJ31" s="1871"/>
      <c r="OXK31" s="1888"/>
      <c r="OXL31" s="1871"/>
      <c r="OXM31" s="1888"/>
      <c r="OXN31" s="1871"/>
      <c r="OXO31" s="1888"/>
      <c r="OXP31" s="1871"/>
      <c r="OXQ31" s="1888"/>
      <c r="OXR31" s="1871"/>
      <c r="OXS31" s="1888"/>
      <c r="OXT31" s="1871"/>
      <c r="OXU31" s="1888"/>
      <c r="OXV31" s="1871"/>
      <c r="OXW31" s="1888"/>
      <c r="OXX31" s="1871"/>
      <c r="OXY31" s="1888"/>
      <c r="OXZ31" s="1871"/>
      <c r="OYA31" s="1888"/>
      <c r="OYB31" s="1871"/>
      <c r="OYC31" s="1888"/>
      <c r="OYD31" s="1871"/>
      <c r="OYE31" s="1888"/>
      <c r="OYF31" s="1871"/>
      <c r="OYG31" s="1888"/>
      <c r="OYH31" s="1871"/>
      <c r="OYI31" s="1888"/>
      <c r="OYJ31" s="1871"/>
      <c r="OYK31" s="1888"/>
      <c r="OYL31" s="1871"/>
      <c r="OYM31" s="1888"/>
      <c r="OYN31" s="1871"/>
      <c r="OYO31" s="1888"/>
      <c r="OYP31" s="1871"/>
      <c r="OYQ31" s="1888"/>
      <c r="OYR31" s="1871"/>
      <c r="OYS31" s="1888"/>
      <c r="OYT31" s="1871"/>
      <c r="OYU31" s="1888"/>
      <c r="OYV31" s="1871"/>
      <c r="OYW31" s="1888"/>
      <c r="OYX31" s="1871"/>
      <c r="OYY31" s="1888"/>
      <c r="OYZ31" s="1871"/>
      <c r="OZA31" s="1888"/>
      <c r="OZB31" s="1871"/>
      <c r="OZC31" s="1888"/>
      <c r="OZD31" s="1871"/>
      <c r="OZE31" s="1888"/>
      <c r="OZF31" s="1871"/>
      <c r="OZG31" s="1888"/>
      <c r="OZH31" s="1871"/>
      <c r="OZI31" s="1888"/>
      <c r="OZJ31" s="1871"/>
      <c r="OZK31" s="1888"/>
      <c r="OZL31" s="1871"/>
      <c r="OZM31" s="1888"/>
      <c r="OZN31" s="1871"/>
      <c r="OZO31" s="1888"/>
      <c r="OZP31" s="1871"/>
      <c r="OZQ31" s="1888"/>
      <c r="OZR31" s="1871"/>
      <c r="OZS31" s="1888"/>
      <c r="OZT31" s="1871"/>
      <c r="OZU31" s="1888"/>
      <c r="OZV31" s="1871"/>
      <c r="OZW31" s="1888"/>
      <c r="OZX31" s="1871"/>
      <c r="OZY31" s="1888"/>
      <c r="OZZ31" s="1871"/>
      <c r="PAA31" s="1888"/>
      <c r="PAB31" s="1871"/>
      <c r="PAC31" s="1888"/>
      <c r="PAD31" s="1871"/>
      <c r="PAE31" s="1888"/>
      <c r="PAF31" s="1871"/>
      <c r="PAG31" s="1888"/>
      <c r="PAH31" s="1871"/>
      <c r="PAI31" s="1888"/>
      <c r="PAJ31" s="1871"/>
      <c r="PAK31" s="1888"/>
      <c r="PAL31" s="1871"/>
      <c r="PAM31" s="1888"/>
      <c r="PAN31" s="1871"/>
      <c r="PAO31" s="1888"/>
      <c r="PAP31" s="1871"/>
      <c r="PAQ31" s="1888"/>
      <c r="PAR31" s="1871"/>
      <c r="PAS31" s="1888"/>
      <c r="PAT31" s="1871"/>
      <c r="PAU31" s="1888"/>
      <c r="PAV31" s="1871"/>
      <c r="PAW31" s="1888"/>
      <c r="PAX31" s="1871"/>
      <c r="PAY31" s="1888"/>
      <c r="PAZ31" s="1871"/>
      <c r="PBA31" s="1888"/>
      <c r="PBB31" s="1871"/>
      <c r="PBC31" s="1888"/>
      <c r="PBD31" s="1871"/>
      <c r="PBE31" s="1888"/>
      <c r="PBF31" s="1871"/>
      <c r="PBG31" s="1888"/>
      <c r="PBH31" s="1871"/>
      <c r="PBI31" s="1888"/>
      <c r="PBJ31" s="1871"/>
      <c r="PBK31" s="1888"/>
      <c r="PBL31" s="1871"/>
      <c r="PBM31" s="1888"/>
      <c r="PBN31" s="1871"/>
      <c r="PBO31" s="1888"/>
      <c r="PBP31" s="1871"/>
      <c r="PBQ31" s="1888"/>
      <c r="PBR31" s="1871"/>
      <c r="PBS31" s="1888"/>
      <c r="PBT31" s="1871"/>
      <c r="PBU31" s="1888"/>
      <c r="PBV31" s="1871"/>
      <c r="PBW31" s="1888"/>
      <c r="PBX31" s="1871"/>
      <c r="PBY31" s="1888"/>
      <c r="PBZ31" s="1871"/>
      <c r="PCA31" s="1888"/>
      <c r="PCB31" s="1871"/>
      <c r="PCC31" s="1888"/>
      <c r="PCD31" s="1871"/>
      <c r="PCE31" s="1888"/>
      <c r="PCF31" s="1871"/>
      <c r="PCG31" s="1888"/>
      <c r="PCH31" s="1871"/>
      <c r="PCI31" s="1888"/>
      <c r="PCJ31" s="1871"/>
      <c r="PCK31" s="1888"/>
      <c r="PCL31" s="1871"/>
      <c r="PCM31" s="1888"/>
      <c r="PCN31" s="1871"/>
      <c r="PCO31" s="1888"/>
      <c r="PCP31" s="1871"/>
      <c r="PCQ31" s="1888"/>
      <c r="PCR31" s="1871"/>
      <c r="PCS31" s="1888"/>
      <c r="PCT31" s="1871"/>
      <c r="PCU31" s="1888"/>
      <c r="PCV31" s="1871"/>
      <c r="PCW31" s="1888"/>
      <c r="PCX31" s="1871"/>
      <c r="PCY31" s="1888"/>
      <c r="PCZ31" s="1871"/>
      <c r="PDA31" s="1888"/>
      <c r="PDB31" s="1871"/>
      <c r="PDC31" s="1888"/>
      <c r="PDD31" s="1871"/>
      <c r="PDE31" s="1888"/>
      <c r="PDF31" s="1871"/>
      <c r="PDG31" s="1888"/>
      <c r="PDH31" s="1871"/>
      <c r="PDI31" s="1888"/>
      <c r="PDJ31" s="1871"/>
      <c r="PDK31" s="1888"/>
      <c r="PDL31" s="1871"/>
      <c r="PDM31" s="1888"/>
      <c r="PDN31" s="1871"/>
      <c r="PDO31" s="1888"/>
      <c r="PDP31" s="1871"/>
      <c r="PDQ31" s="1888"/>
      <c r="PDR31" s="1871"/>
      <c r="PDS31" s="1888"/>
      <c r="PDT31" s="1871"/>
      <c r="PDU31" s="1888"/>
      <c r="PDV31" s="1871"/>
      <c r="PDW31" s="1888"/>
      <c r="PDX31" s="1871"/>
      <c r="PDY31" s="1888"/>
      <c r="PDZ31" s="1871"/>
      <c r="PEA31" s="1888"/>
      <c r="PEB31" s="1871"/>
      <c r="PEC31" s="1888"/>
      <c r="PED31" s="1871"/>
      <c r="PEE31" s="1888"/>
      <c r="PEF31" s="1871"/>
      <c r="PEG31" s="1888"/>
      <c r="PEH31" s="1871"/>
      <c r="PEI31" s="1888"/>
      <c r="PEJ31" s="1871"/>
      <c r="PEK31" s="1888"/>
      <c r="PEL31" s="1871"/>
      <c r="PEM31" s="1888"/>
      <c r="PEN31" s="1871"/>
      <c r="PEO31" s="1888"/>
      <c r="PEP31" s="1871"/>
      <c r="PEQ31" s="1888"/>
      <c r="PER31" s="1871"/>
      <c r="PES31" s="1888"/>
      <c r="PET31" s="1871"/>
      <c r="PEU31" s="1888"/>
      <c r="PEV31" s="1871"/>
      <c r="PEW31" s="1888"/>
      <c r="PEX31" s="1871"/>
      <c r="PEY31" s="1888"/>
      <c r="PEZ31" s="1871"/>
      <c r="PFA31" s="1888"/>
      <c r="PFB31" s="1871"/>
      <c r="PFC31" s="1888"/>
      <c r="PFD31" s="1871"/>
      <c r="PFE31" s="1888"/>
      <c r="PFF31" s="1871"/>
      <c r="PFG31" s="1888"/>
      <c r="PFH31" s="1871"/>
      <c r="PFI31" s="1888"/>
      <c r="PFJ31" s="1871"/>
      <c r="PFK31" s="1888"/>
      <c r="PFL31" s="1871"/>
      <c r="PFM31" s="1888"/>
      <c r="PFN31" s="1871"/>
      <c r="PFO31" s="1888"/>
      <c r="PFP31" s="1871"/>
      <c r="PFQ31" s="1888"/>
      <c r="PFR31" s="1871"/>
      <c r="PFS31" s="1888"/>
      <c r="PFT31" s="1871"/>
      <c r="PFU31" s="1888"/>
      <c r="PFV31" s="1871"/>
      <c r="PFW31" s="1888"/>
      <c r="PFX31" s="1871"/>
      <c r="PFY31" s="1888"/>
      <c r="PFZ31" s="1871"/>
      <c r="PGA31" s="1888"/>
      <c r="PGB31" s="1871"/>
      <c r="PGC31" s="1888"/>
      <c r="PGD31" s="1871"/>
      <c r="PGE31" s="1888"/>
      <c r="PGF31" s="1871"/>
      <c r="PGG31" s="1888"/>
      <c r="PGH31" s="1871"/>
      <c r="PGI31" s="1888"/>
      <c r="PGJ31" s="1871"/>
      <c r="PGK31" s="1888"/>
      <c r="PGL31" s="1871"/>
      <c r="PGM31" s="1888"/>
      <c r="PGN31" s="1871"/>
      <c r="PGO31" s="1888"/>
      <c r="PGP31" s="1871"/>
      <c r="PGQ31" s="1888"/>
      <c r="PGR31" s="1871"/>
      <c r="PGS31" s="1888"/>
      <c r="PGT31" s="1871"/>
      <c r="PGU31" s="1888"/>
      <c r="PGV31" s="1871"/>
      <c r="PGW31" s="1888"/>
      <c r="PGX31" s="1871"/>
      <c r="PGY31" s="1888"/>
      <c r="PGZ31" s="1871"/>
      <c r="PHA31" s="1888"/>
      <c r="PHB31" s="1871"/>
      <c r="PHC31" s="1888"/>
      <c r="PHD31" s="1871"/>
      <c r="PHE31" s="1888"/>
      <c r="PHF31" s="1871"/>
      <c r="PHG31" s="1888"/>
      <c r="PHH31" s="1871"/>
      <c r="PHI31" s="1888"/>
      <c r="PHJ31" s="1871"/>
      <c r="PHK31" s="1888"/>
      <c r="PHL31" s="1871"/>
      <c r="PHM31" s="1888"/>
      <c r="PHN31" s="1871"/>
      <c r="PHO31" s="1888"/>
      <c r="PHP31" s="1871"/>
      <c r="PHQ31" s="1888"/>
      <c r="PHR31" s="1871"/>
      <c r="PHS31" s="1888"/>
      <c r="PHT31" s="1871"/>
      <c r="PHU31" s="1888"/>
      <c r="PHV31" s="1871"/>
      <c r="PHW31" s="1888"/>
      <c r="PHX31" s="1871"/>
      <c r="PHY31" s="1888"/>
      <c r="PHZ31" s="1871"/>
      <c r="PIA31" s="1888"/>
      <c r="PIB31" s="1871"/>
      <c r="PIC31" s="1888"/>
      <c r="PID31" s="1871"/>
      <c r="PIE31" s="1888"/>
      <c r="PIF31" s="1871"/>
      <c r="PIG31" s="1888"/>
      <c r="PIH31" s="1871"/>
      <c r="PII31" s="1888"/>
      <c r="PIJ31" s="1871"/>
      <c r="PIK31" s="1888"/>
      <c r="PIL31" s="1871"/>
      <c r="PIM31" s="1888"/>
      <c r="PIN31" s="1871"/>
      <c r="PIO31" s="1888"/>
      <c r="PIP31" s="1871"/>
      <c r="PIQ31" s="1888"/>
      <c r="PIR31" s="1871"/>
      <c r="PIS31" s="1888"/>
      <c r="PIT31" s="1871"/>
      <c r="PIU31" s="1888"/>
      <c r="PIV31" s="1871"/>
      <c r="PIW31" s="1888"/>
      <c r="PIX31" s="1871"/>
      <c r="PIY31" s="1888"/>
      <c r="PIZ31" s="1871"/>
      <c r="PJA31" s="1888"/>
      <c r="PJB31" s="1871"/>
      <c r="PJC31" s="1888"/>
      <c r="PJD31" s="1871"/>
      <c r="PJE31" s="1888"/>
      <c r="PJF31" s="1871"/>
      <c r="PJG31" s="1888"/>
      <c r="PJH31" s="1871"/>
      <c r="PJI31" s="1888"/>
      <c r="PJJ31" s="1871"/>
      <c r="PJK31" s="1888"/>
      <c r="PJL31" s="1871"/>
      <c r="PJM31" s="1888"/>
      <c r="PJN31" s="1871"/>
      <c r="PJO31" s="1888"/>
      <c r="PJP31" s="1871"/>
      <c r="PJQ31" s="1888"/>
      <c r="PJR31" s="1871"/>
      <c r="PJS31" s="1888"/>
      <c r="PJT31" s="1871"/>
      <c r="PJU31" s="1888"/>
      <c r="PJV31" s="1871"/>
      <c r="PJW31" s="1888"/>
      <c r="PJX31" s="1871"/>
      <c r="PJY31" s="1888"/>
      <c r="PJZ31" s="1871"/>
      <c r="PKA31" s="1888"/>
      <c r="PKB31" s="1871"/>
      <c r="PKC31" s="1888"/>
      <c r="PKD31" s="1871"/>
      <c r="PKE31" s="1888"/>
      <c r="PKF31" s="1871"/>
      <c r="PKG31" s="1888"/>
      <c r="PKH31" s="1871"/>
      <c r="PKI31" s="1888"/>
      <c r="PKJ31" s="1871"/>
      <c r="PKK31" s="1888"/>
      <c r="PKL31" s="1871"/>
      <c r="PKM31" s="1888"/>
      <c r="PKN31" s="1871"/>
      <c r="PKO31" s="1888"/>
      <c r="PKP31" s="1871"/>
      <c r="PKQ31" s="1888"/>
      <c r="PKR31" s="1871"/>
      <c r="PKS31" s="1888"/>
      <c r="PKT31" s="1871"/>
      <c r="PKU31" s="1888"/>
      <c r="PKV31" s="1871"/>
      <c r="PKW31" s="1888"/>
      <c r="PKX31" s="1871"/>
      <c r="PKY31" s="1888"/>
      <c r="PKZ31" s="1871"/>
      <c r="PLA31" s="1888"/>
      <c r="PLB31" s="1871"/>
      <c r="PLC31" s="1888"/>
      <c r="PLD31" s="1871"/>
      <c r="PLE31" s="1888"/>
      <c r="PLF31" s="1871"/>
      <c r="PLG31" s="1888"/>
      <c r="PLH31" s="1871"/>
      <c r="PLI31" s="1888"/>
      <c r="PLJ31" s="1871"/>
      <c r="PLK31" s="1888"/>
      <c r="PLL31" s="1871"/>
      <c r="PLM31" s="1888"/>
      <c r="PLN31" s="1871"/>
      <c r="PLO31" s="1888"/>
      <c r="PLP31" s="1871"/>
      <c r="PLQ31" s="1888"/>
      <c r="PLR31" s="1871"/>
      <c r="PLS31" s="1888"/>
      <c r="PLT31" s="1871"/>
      <c r="PLU31" s="1888"/>
      <c r="PLV31" s="1871"/>
      <c r="PLW31" s="1888"/>
      <c r="PLX31" s="1871"/>
      <c r="PLY31" s="1888"/>
      <c r="PLZ31" s="1871"/>
      <c r="PMA31" s="1888"/>
      <c r="PMB31" s="1871"/>
      <c r="PMC31" s="1888"/>
      <c r="PMD31" s="1871"/>
      <c r="PME31" s="1888"/>
      <c r="PMF31" s="1871"/>
      <c r="PMG31" s="1888"/>
      <c r="PMH31" s="1871"/>
      <c r="PMI31" s="1888"/>
      <c r="PMJ31" s="1871"/>
      <c r="PMK31" s="1888"/>
      <c r="PML31" s="1871"/>
      <c r="PMM31" s="1888"/>
      <c r="PMN31" s="1871"/>
      <c r="PMO31" s="1888"/>
      <c r="PMP31" s="1871"/>
      <c r="PMQ31" s="1888"/>
      <c r="PMR31" s="1871"/>
      <c r="PMS31" s="1888"/>
      <c r="PMT31" s="1871"/>
      <c r="PMU31" s="1888"/>
      <c r="PMV31" s="1871"/>
      <c r="PMW31" s="1888"/>
      <c r="PMX31" s="1871"/>
      <c r="PMY31" s="1888"/>
      <c r="PMZ31" s="1871"/>
      <c r="PNA31" s="1888"/>
      <c r="PNB31" s="1871"/>
      <c r="PNC31" s="1888"/>
      <c r="PND31" s="1871"/>
      <c r="PNE31" s="1888"/>
      <c r="PNF31" s="1871"/>
      <c r="PNG31" s="1888"/>
      <c r="PNH31" s="1871"/>
      <c r="PNI31" s="1888"/>
      <c r="PNJ31" s="1871"/>
      <c r="PNK31" s="1888"/>
      <c r="PNL31" s="1871"/>
      <c r="PNM31" s="1888"/>
      <c r="PNN31" s="1871"/>
      <c r="PNO31" s="1888"/>
      <c r="PNP31" s="1871"/>
      <c r="PNQ31" s="1888"/>
      <c r="PNR31" s="1871"/>
      <c r="PNS31" s="1888"/>
      <c r="PNT31" s="1871"/>
      <c r="PNU31" s="1888"/>
      <c r="PNV31" s="1871"/>
      <c r="PNW31" s="1888"/>
      <c r="PNX31" s="1871"/>
      <c r="PNY31" s="1888"/>
      <c r="PNZ31" s="1871"/>
      <c r="POA31" s="1888"/>
      <c r="POB31" s="1871"/>
      <c r="POC31" s="1888"/>
      <c r="POD31" s="1871"/>
      <c r="POE31" s="1888"/>
      <c r="POF31" s="1871"/>
      <c r="POG31" s="1888"/>
      <c r="POH31" s="1871"/>
      <c r="POI31" s="1888"/>
      <c r="POJ31" s="1871"/>
      <c r="POK31" s="1888"/>
      <c r="POL31" s="1871"/>
      <c r="POM31" s="1888"/>
      <c r="PON31" s="1871"/>
      <c r="POO31" s="1888"/>
      <c r="POP31" s="1871"/>
      <c r="POQ31" s="1888"/>
      <c r="POR31" s="1871"/>
      <c r="POS31" s="1888"/>
      <c r="POT31" s="1871"/>
      <c r="POU31" s="1888"/>
      <c r="POV31" s="1871"/>
      <c r="POW31" s="1888"/>
      <c r="POX31" s="1871"/>
      <c r="POY31" s="1888"/>
      <c r="POZ31" s="1871"/>
      <c r="PPA31" s="1888"/>
      <c r="PPB31" s="1871"/>
      <c r="PPC31" s="1888"/>
      <c r="PPD31" s="1871"/>
      <c r="PPE31" s="1888"/>
      <c r="PPF31" s="1871"/>
      <c r="PPG31" s="1888"/>
      <c r="PPH31" s="1871"/>
      <c r="PPI31" s="1888"/>
      <c r="PPJ31" s="1871"/>
      <c r="PPK31" s="1888"/>
      <c r="PPL31" s="1871"/>
      <c r="PPM31" s="1888"/>
      <c r="PPN31" s="1871"/>
      <c r="PPO31" s="1888"/>
      <c r="PPP31" s="1871"/>
      <c r="PPQ31" s="1888"/>
      <c r="PPR31" s="1871"/>
      <c r="PPS31" s="1888"/>
      <c r="PPT31" s="1871"/>
      <c r="PPU31" s="1888"/>
      <c r="PPV31" s="1871"/>
      <c r="PPW31" s="1888"/>
      <c r="PPX31" s="1871"/>
      <c r="PPY31" s="1888"/>
      <c r="PPZ31" s="1871"/>
      <c r="PQA31" s="1888"/>
      <c r="PQB31" s="1871"/>
      <c r="PQC31" s="1888"/>
      <c r="PQD31" s="1871"/>
      <c r="PQE31" s="1888"/>
      <c r="PQF31" s="1871"/>
      <c r="PQG31" s="1888"/>
      <c r="PQH31" s="1871"/>
      <c r="PQI31" s="1888"/>
      <c r="PQJ31" s="1871"/>
      <c r="PQK31" s="1888"/>
      <c r="PQL31" s="1871"/>
      <c r="PQM31" s="1888"/>
      <c r="PQN31" s="1871"/>
      <c r="PQO31" s="1888"/>
      <c r="PQP31" s="1871"/>
      <c r="PQQ31" s="1888"/>
      <c r="PQR31" s="1871"/>
      <c r="PQS31" s="1888"/>
      <c r="PQT31" s="1871"/>
      <c r="PQU31" s="1888"/>
      <c r="PQV31" s="1871"/>
      <c r="PQW31" s="1888"/>
      <c r="PQX31" s="1871"/>
      <c r="PQY31" s="1888"/>
      <c r="PQZ31" s="1871"/>
      <c r="PRA31" s="1888"/>
      <c r="PRB31" s="1871"/>
      <c r="PRC31" s="1888"/>
      <c r="PRD31" s="1871"/>
      <c r="PRE31" s="1888"/>
      <c r="PRF31" s="1871"/>
      <c r="PRG31" s="1888"/>
      <c r="PRH31" s="1871"/>
      <c r="PRI31" s="1888"/>
      <c r="PRJ31" s="1871"/>
      <c r="PRK31" s="1888"/>
      <c r="PRL31" s="1871"/>
      <c r="PRM31" s="1888"/>
      <c r="PRN31" s="1871"/>
      <c r="PRO31" s="1888"/>
      <c r="PRP31" s="1871"/>
      <c r="PRQ31" s="1888"/>
      <c r="PRR31" s="1871"/>
      <c r="PRS31" s="1888"/>
      <c r="PRT31" s="1871"/>
      <c r="PRU31" s="1888"/>
      <c r="PRV31" s="1871"/>
      <c r="PRW31" s="1888"/>
      <c r="PRX31" s="1871"/>
      <c r="PRY31" s="1888"/>
      <c r="PRZ31" s="1871"/>
      <c r="PSA31" s="1888"/>
      <c r="PSB31" s="1871"/>
      <c r="PSC31" s="1888"/>
      <c r="PSD31" s="1871"/>
      <c r="PSE31" s="1888"/>
      <c r="PSF31" s="1871"/>
      <c r="PSG31" s="1888"/>
      <c r="PSH31" s="1871"/>
      <c r="PSI31" s="1888"/>
      <c r="PSJ31" s="1871"/>
      <c r="PSK31" s="1888"/>
      <c r="PSL31" s="1871"/>
      <c r="PSM31" s="1888"/>
      <c r="PSN31" s="1871"/>
      <c r="PSO31" s="1888"/>
      <c r="PSP31" s="1871"/>
      <c r="PSQ31" s="1888"/>
      <c r="PSR31" s="1871"/>
      <c r="PSS31" s="1888"/>
      <c r="PST31" s="1871"/>
      <c r="PSU31" s="1888"/>
      <c r="PSV31" s="1871"/>
      <c r="PSW31" s="1888"/>
      <c r="PSX31" s="1871"/>
      <c r="PSY31" s="1888"/>
      <c r="PSZ31" s="1871"/>
      <c r="PTA31" s="1888"/>
      <c r="PTB31" s="1871"/>
      <c r="PTC31" s="1888"/>
      <c r="PTD31" s="1871"/>
      <c r="PTE31" s="1888"/>
      <c r="PTF31" s="1871"/>
      <c r="PTG31" s="1888"/>
      <c r="PTH31" s="1871"/>
      <c r="PTI31" s="1888"/>
      <c r="PTJ31" s="1871"/>
      <c r="PTK31" s="1888"/>
      <c r="PTL31" s="1871"/>
      <c r="PTM31" s="1888"/>
      <c r="PTN31" s="1871"/>
      <c r="PTO31" s="1888"/>
      <c r="PTP31" s="1871"/>
      <c r="PTQ31" s="1888"/>
      <c r="PTR31" s="1871"/>
      <c r="PTS31" s="1888"/>
      <c r="PTT31" s="1871"/>
      <c r="PTU31" s="1888"/>
      <c r="PTV31" s="1871"/>
      <c r="PTW31" s="1888"/>
      <c r="PTX31" s="1871"/>
      <c r="PTY31" s="1888"/>
      <c r="PTZ31" s="1871"/>
      <c r="PUA31" s="1888"/>
      <c r="PUB31" s="1871"/>
      <c r="PUC31" s="1888"/>
      <c r="PUD31" s="1871"/>
      <c r="PUE31" s="1888"/>
      <c r="PUF31" s="1871"/>
      <c r="PUG31" s="1888"/>
      <c r="PUH31" s="1871"/>
      <c r="PUI31" s="1888"/>
      <c r="PUJ31" s="1871"/>
      <c r="PUK31" s="1888"/>
      <c r="PUL31" s="1871"/>
      <c r="PUM31" s="1888"/>
      <c r="PUN31" s="1871"/>
      <c r="PUO31" s="1888"/>
      <c r="PUP31" s="1871"/>
      <c r="PUQ31" s="1888"/>
      <c r="PUR31" s="1871"/>
      <c r="PUS31" s="1888"/>
      <c r="PUT31" s="1871"/>
      <c r="PUU31" s="1888"/>
      <c r="PUV31" s="1871"/>
      <c r="PUW31" s="1888"/>
      <c r="PUX31" s="1871"/>
      <c r="PUY31" s="1888"/>
      <c r="PUZ31" s="1871"/>
      <c r="PVA31" s="1888"/>
      <c r="PVB31" s="1871"/>
      <c r="PVC31" s="1888"/>
      <c r="PVD31" s="1871"/>
      <c r="PVE31" s="1888"/>
      <c r="PVF31" s="1871"/>
      <c r="PVG31" s="1888"/>
      <c r="PVH31" s="1871"/>
      <c r="PVI31" s="1888"/>
      <c r="PVJ31" s="1871"/>
      <c r="PVK31" s="1888"/>
      <c r="PVL31" s="1871"/>
      <c r="PVM31" s="1888"/>
      <c r="PVN31" s="1871"/>
      <c r="PVO31" s="1888"/>
      <c r="PVP31" s="1871"/>
      <c r="PVQ31" s="1888"/>
      <c r="PVR31" s="1871"/>
      <c r="PVS31" s="1888"/>
      <c r="PVT31" s="1871"/>
      <c r="PVU31" s="1888"/>
      <c r="PVV31" s="1871"/>
      <c r="PVW31" s="1888"/>
      <c r="PVX31" s="1871"/>
      <c r="PVY31" s="1888"/>
      <c r="PVZ31" s="1871"/>
      <c r="PWA31" s="1888"/>
      <c r="PWB31" s="1871"/>
      <c r="PWC31" s="1888"/>
      <c r="PWD31" s="1871"/>
      <c r="PWE31" s="1888"/>
      <c r="PWF31" s="1871"/>
      <c r="PWG31" s="1888"/>
      <c r="PWH31" s="1871"/>
      <c r="PWI31" s="1888"/>
      <c r="PWJ31" s="1871"/>
      <c r="PWK31" s="1888"/>
      <c r="PWL31" s="1871"/>
      <c r="PWM31" s="1888"/>
      <c r="PWN31" s="1871"/>
      <c r="PWO31" s="1888"/>
      <c r="PWP31" s="1871"/>
      <c r="PWQ31" s="1888"/>
      <c r="PWR31" s="1871"/>
      <c r="PWS31" s="1888"/>
      <c r="PWT31" s="1871"/>
      <c r="PWU31" s="1888"/>
      <c r="PWV31" s="1871"/>
      <c r="PWW31" s="1888"/>
      <c r="PWX31" s="1871"/>
      <c r="PWY31" s="1888"/>
      <c r="PWZ31" s="1871"/>
      <c r="PXA31" s="1888"/>
      <c r="PXB31" s="1871"/>
      <c r="PXC31" s="1888"/>
      <c r="PXD31" s="1871"/>
      <c r="PXE31" s="1888"/>
      <c r="PXF31" s="1871"/>
      <c r="PXG31" s="1888"/>
      <c r="PXH31" s="1871"/>
      <c r="PXI31" s="1888"/>
      <c r="PXJ31" s="1871"/>
      <c r="PXK31" s="1888"/>
      <c r="PXL31" s="1871"/>
      <c r="PXM31" s="1888"/>
      <c r="PXN31" s="1871"/>
      <c r="PXO31" s="1888"/>
      <c r="PXP31" s="1871"/>
      <c r="PXQ31" s="1888"/>
      <c r="PXR31" s="1871"/>
      <c r="PXS31" s="1888"/>
      <c r="PXT31" s="1871"/>
      <c r="PXU31" s="1888"/>
      <c r="PXV31" s="1871"/>
      <c r="PXW31" s="1888"/>
      <c r="PXX31" s="1871"/>
      <c r="PXY31" s="1888"/>
      <c r="PXZ31" s="1871"/>
      <c r="PYA31" s="1888"/>
      <c r="PYB31" s="1871"/>
      <c r="PYC31" s="1888"/>
      <c r="PYD31" s="1871"/>
      <c r="PYE31" s="1888"/>
      <c r="PYF31" s="1871"/>
      <c r="PYG31" s="1888"/>
      <c r="PYH31" s="1871"/>
      <c r="PYI31" s="1888"/>
      <c r="PYJ31" s="1871"/>
      <c r="PYK31" s="1888"/>
      <c r="PYL31" s="1871"/>
      <c r="PYM31" s="1888"/>
      <c r="PYN31" s="1871"/>
      <c r="PYO31" s="1888"/>
      <c r="PYP31" s="1871"/>
      <c r="PYQ31" s="1888"/>
      <c r="PYR31" s="1871"/>
      <c r="PYS31" s="1888"/>
      <c r="PYT31" s="1871"/>
      <c r="PYU31" s="1888"/>
      <c r="PYV31" s="1871"/>
      <c r="PYW31" s="1888"/>
      <c r="PYX31" s="1871"/>
      <c r="PYY31" s="1888"/>
      <c r="PYZ31" s="1871"/>
      <c r="PZA31" s="1888"/>
      <c r="PZB31" s="1871"/>
      <c r="PZC31" s="1888"/>
      <c r="PZD31" s="1871"/>
      <c r="PZE31" s="1888"/>
      <c r="PZF31" s="1871"/>
      <c r="PZG31" s="1888"/>
      <c r="PZH31" s="1871"/>
      <c r="PZI31" s="1888"/>
      <c r="PZJ31" s="1871"/>
      <c r="PZK31" s="1888"/>
      <c r="PZL31" s="1871"/>
      <c r="PZM31" s="1888"/>
      <c r="PZN31" s="1871"/>
      <c r="PZO31" s="1888"/>
      <c r="PZP31" s="1871"/>
      <c r="PZQ31" s="1888"/>
      <c r="PZR31" s="1871"/>
      <c r="PZS31" s="1888"/>
      <c r="PZT31" s="1871"/>
      <c r="PZU31" s="1888"/>
      <c r="PZV31" s="1871"/>
      <c r="PZW31" s="1888"/>
      <c r="PZX31" s="1871"/>
      <c r="PZY31" s="1888"/>
      <c r="PZZ31" s="1871"/>
      <c r="QAA31" s="1888"/>
      <c r="QAB31" s="1871"/>
      <c r="QAC31" s="1888"/>
      <c r="QAD31" s="1871"/>
      <c r="QAE31" s="1888"/>
      <c r="QAF31" s="1871"/>
      <c r="QAG31" s="1888"/>
      <c r="QAH31" s="1871"/>
      <c r="QAI31" s="1888"/>
      <c r="QAJ31" s="1871"/>
      <c r="QAK31" s="1888"/>
      <c r="QAL31" s="1871"/>
      <c r="QAM31" s="1888"/>
      <c r="QAN31" s="1871"/>
      <c r="QAO31" s="1888"/>
      <c r="QAP31" s="1871"/>
      <c r="QAQ31" s="1888"/>
      <c r="QAR31" s="1871"/>
      <c r="QAS31" s="1888"/>
      <c r="QAT31" s="1871"/>
      <c r="QAU31" s="1888"/>
      <c r="QAV31" s="1871"/>
      <c r="QAW31" s="1888"/>
      <c r="QAX31" s="1871"/>
      <c r="QAY31" s="1888"/>
      <c r="QAZ31" s="1871"/>
      <c r="QBA31" s="1888"/>
      <c r="QBB31" s="1871"/>
      <c r="QBC31" s="1888"/>
      <c r="QBD31" s="1871"/>
      <c r="QBE31" s="1888"/>
      <c r="QBF31" s="1871"/>
      <c r="QBG31" s="1888"/>
      <c r="QBH31" s="1871"/>
      <c r="QBI31" s="1888"/>
      <c r="QBJ31" s="1871"/>
      <c r="QBK31" s="1888"/>
      <c r="QBL31" s="1871"/>
      <c r="QBM31" s="1888"/>
      <c r="QBN31" s="1871"/>
      <c r="QBO31" s="1888"/>
      <c r="QBP31" s="1871"/>
      <c r="QBQ31" s="1888"/>
      <c r="QBR31" s="1871"/>
      <c r="QBS31" s="1888"/>
      <c r="QBT31" s="1871"/>
      <c r="QBU31" s="1888"/>
      <c r="QBV31" s="1871"/>
      <c r="QBW31" s="1888"/>
      <c r="QBX31" s="1871"/>
      <c r="QBY31" s="1888"/>
      <c r="QBZ31" s="1871"/>
      <c r="QCA31" s="1888"/>
      <c r="QCB31" s="1871"/>
      <c r="QCC31" s="1888"/>
      <c r="QCD31" s="1871"/>
      <c r="QCE31" s="1888"/>
      <c r="QCF31" s="1871"/>
      <c r="QCG31" s="1888"/>
      <c r="QCH31" s="1871"/>
      <c r="QCI31" s="1888"/>
      <c r="QCJ31" s="1871"/>
      <c r="QCK31" s="1888"/>
      <c r="QCL31" s="1871"/>
      <c r="QCM31" s="1888"/>
      <c r="QCN31" s="1871"/>
      <c r="QCO31" s="1888"/>
      <c r="QCP31" s="1871"/>
      <c r="QCQ31" s="1888"/>
      <c r="QCR31" s="1871"/>
      <c r="QCS31" s="1888"/>
      <c r="QCT31" s="1871"/>
      <c r="QCU31" s="1888"/>
      <c r="QCV31" s="1871"/>
      <c r="QCW31" s="1888"/>
      <c r="QCX31" s="1871"/>
      <c r="QCY31" s="1888"/>
      <c r="QCZ31" s="1871"/>
      <c r="QDA31" s="1888"/>
      <c r="QDB31" s="1871"/>
      <c r="QDC31" s="1888"/>
      <c r="QDD31" s="1871"/>
      <c r="QDE31" s="1888"/>
      <c r="QDF31" s="1871"/>
      <c r="QDG31" s="1888"/>
      <c r="QDH31" s="1871"/>
      <c r="QDI31" s="1888"/>
      <c r="QDJ31" s="1871"/>
      <c r="QDK31" s="1888"/>
      <c r="QDL31" s="1871"/>
      <c r="QDM31" s="1888"/>
      <c r="QDN31" s="1871"/>
      <c r="QDO31" s="1888"/>
      <c r="QDP31" s="1871"/>
      <c r="QDQ31" s="1888"/>
      <c r="QDR31" s="1871"/>
      <c r="QDS31" s="1888"/>
      <c r="QDT31" s="1871"/>
      <c r="QDU31" s="1888"/>
      <c r="QDV31" s="1871"/>
      <c r="QDW31" s="1888"/>
      <c r="QDX31" s="1871"/>
      <c r="QDY31" s="1888"/>
      <c r="QDZ31" s="1871"/>
      <c r="QEA31" s="1888"/>
      <c r="QEB31" s="1871"/>
      <c r="QEC31" s="1888"/>
      <c r="QED31" s="1871"/>
      <c r="QEE31" s="1888"/>
      <c r="QEF31" s="1871"/>
      <c r="QEG31" s="1888"/>
      <c r="QEH31" s="1871"/>
      <c r="QEI31" s="1888"/>
      <c r="QEJ31" s="1871"/>
      <c r="QEK31" s="1888"/>
      <c r="QEL31" s="1871"/>
      <c r="QEM31" s="1888"/>
      <c r="QEN31" s="1871"/>
      <c r="QEO31" s="1888"/>
      <c r="QEP31" s="1871"/>
      <c r="QEQ31" s="1888"/>
      <c r="QER31" s="1871"/>
      <c r="QES31" s="1888"/>
      <c r="QET31" s="1871"/>
      <c r="QEU31" s="1888"/>
      <c r="QEV31" s="1871"/>
      <c r="QEW31" s="1888"/>
      <c r="QEX31" s="1871"/>
      <c r="QEY31" s="1888"/>
      <c r="QEZ31" s="1871"/>
      <c r="QFA31" s="1888"/>
      <c r="QFB31" s="1871"/>
      <c r="QFC31" s="1888"/>
      <c r="QFD31" s="1871"/>
      <c r="QFE31" s="1888"/>
      <c r="QFF31" s="1871"/>
      <c r="QFG31" s="1888"/>
      <c r="QFH31" s="1871"/>
      <c r="QFI31" s="1888"/>
      <c r="QFJ31" s="1871"/>
      <c r="QFK31" s="1888"/>
      <c r="QFL31" s="1871"/>
      <c r="QFM31" s="1888"/>
      <c r="QFN31" s="1871"/>
      <c r="QFO31" s="1888"/>
      <c r="QFP31" s="1871"/>
      <c r="QFQ31" s="1888"/>
      <c r="QFR31" s="1871"/>
      <c r="QFS31" s="1888"/>
      <c r="QFT31" s="1871"/>
      <c r="QFU31" s="1888"/>
      <c r="QFV31" s="1871"/>
      <c r="QFW31" s="1888"/>
      <c r="QFX31" s="1871"/>
      <c r="QFY31" s="1888"/>
      <c r="QFZ31" s="1871"/>
      <c r="QGA31" s="1888"/>
      <c r="QGB31" s="1871"/>
      <c r="QGC31" s="1888"/>
      <c r="QGD31" s="1871"/>
      <c r="QGE31" s="1888"/>
      <c r="QGF31" s="1871"/>
      <c r="QGG31" s="1888"/>
      <c r="QGH31" s="1871"/>
      <c r="QGI31" s="1888"/>
      <c r="QGJ31" s="1871"/>
      <c r="QGK31" s="1888"/>
      <c r="QGL31" s="1871"/>
      <c r="QGM31" s="1888"/>
      <c r="QGN31" s="1871"/>
      <c r="QGO31" s="1888"/>
      <c r="QGP31" s="1871"/>
      <c r="QGQ31" s="1888"/>
      <c r="QGR31" s="1871"/>
      <c r="QGS31" s="1888"/>
      <c r="QGT31" s="1871"/>
      <c r="QGU31" s="1888"/>
      <c r="QGV31" s="1871"/>
      <c r="QGW31" s="1888"/>
      <c r="QGX31" s="1871"/>
      <c r="QGY31" s="1888"/>
      <c r="QGZ31" s="1871"/>
      <c r="QHA31" s="1888"/>
      <c r="QHB31" s="1871"/>
      <c r="QHC31" s="1888"/>
      <c r="QHD31" s="1871"/>
      <c r="QHE31" s="1888"/>
      <c r="QHF31" s="1871"/>
      <c r="QHG31" s="1888"/>
      <c r="QHH31" s="1871"/>
      <c r="QHI31" s="1888"/>
      <c r="QHJ31" s="1871"/>
      <c r="QHK31" s="1888"/>
      <c r="QHL31" s="1871"/>
      <c r="QHM31" s="1888"/>
      <c r="QHN31" s="1871"/>
      <c r="QHO31" s="1888"/>
      <c r="QHP31" s="1871"/>
      <c r="QHQ31" s="1888"/>
      <c r="QHR31" s="1871"/>
      <c r="QHS31" s="1888"/>
      <c r="QHT31" s="1871"/>
      <c r="QHU31" s="1888"/>
      <c r="QHV31" s="1871"/>
      <c r="QHW31" s="1888"/>
      <c r="QHX31" s="1871"/>
      <c r="QHY31" s="1888"/>
      <c r="QHZ31" s="1871"/>
      <c r="QIA31" s="1888"/>
      <c r="QIB31" s="1871"/>
      <c r="QIC31" s="1888"/>
      <c r="QID31" s="1871"/>
      <c r="QIE31" s="1888"/>
      <c r="QIF31" s="1871"/>
      <c r="QIG31" s="1888"/>
      <c r="QIH31" s="1871"/>
      <c r="QII31" s="1888"/>
      <c r="QIJ31" s="1871"/>
      <c r="QIK31" s="1888"/>
      <c r="QIL31" s="1871"/>
      <c r="QIM31" s="1888"/>
      <c r="QIN31" s="1871"/>
      <c r="QIO31" s="1888"/>
      <c r="QIP31" s="1871"/>
      <c r="QIQ31" s="1888"/>
      <c r="QIR31" s="1871"/>
      <c r="QIS31" s="1888"/>
      <c r="QIT31" s="1871"/>
      <c r="QIU31" s="1888"/>
      <c r="QIV31" s="1871"/>
      <c r="QIW31" s="1888"/>
      <c r="QIX31" s="1871"/>
      <c r="QIY31" s="1888"/>
      <c r="QIZ31" s="1871"/>
      <c r="QJA31" s="1888"/>
      <c r="QJB31" s="1871"/>
      <c r="QJC31" s="1888"/>
      <c r="QJD31" s="1871"/>
      <c r="QJE31" s="1888"/>
      <c r="QJF31" s="1871"/>
      <c r="QJG31" s="1888"/>
      <c r="QJH31" s="1871"/>
      <c r="QJI31" s="1888"/>
      <c r="QJJ31" s="1871"/>
      <c r="QJK31" s="1888"/>
      <c r="QJL31" s="1871"/>
      <c r="QJM31" s="1888"/>
      <c r="QJN31" s="1871"/>
      <c r="QJO31" s="1888"/>
      <c r="QJP31" s="1871"/>
      <c r="QJQ31" s="1888"/>
      <c r="QJR31" s="1871"/>
      <c r="QJS31" s="1888"/>
      <c r="QJT31" s="1871"/>
      <c r="QJU31" s="1888"/>
      <c r="QJV31" s="1871"/>
      <c r="QJW31" s="1888"/>
      <c r="QJX31" s="1871"/>
      <c r="QJY31" s="1888"/>
      <c r="QJZ31" s="1871"/>
      <c r="QKA31" s="1888"/>
      <c r="QKB31" s="1871"/>
      <c r="QKC31" s="1888"/>
      <c r="QKD31" s="1871"/>
      <c r="QKE31" s="1888"/>
      <c r="QKF31" s="1871"/>
      <c r="QKG31" s="1888"/>
      <c r="QKH31" s="1871"/>
      <c r="QKI31" s="1888"/>
      <c r="QKJ31" s="1871"/>
      <c r="QKK31" s="1888"/>
      <c r="QKL31" s="1871"/>
      <c r="QKM31" s="1888"/>
      <c r="QKN31" s="1871"/>
      <c r="QKO31" s="1888"/>
      <c r="QKP31" s="1871"/>
      <c r="QKQ31" s="1888"/>
      <c r="QKR31" s="1871"/>
      <c r="QKS31" s="1888"/>
      <c r="QKT31" s="1871"/>
      <c r="QKU31" s="1888"/>
      <c r="QKV31" s="1871"/>
      <c r="QKW31" s="1888"/>
      <c r="QKX31" s="1871"/>
      <c r="QKY31" s="1888"/>
      <c r="QKZ31" s="1871"/>
      <c r="QLA31" s="1888"/>
      <c r="QLB31" s="1871"/>
      <c r="QLC31" s="1888"/>
      <c r="QLD31" s="1871"/>
      <c r="QLE31" s="1888"/>
      <c r="QLF31" s="1871"/>
      <c r="QLG31" s="1888"/>
      <c r="QLH31" s="1871"/>
      <c r="QLI31" s="1888"/>
      <c r="QLJ31" s="1871"/>
      <c r="QLK31" s="1888"/>
      <c r="QLL31" s="1871"/>
      <c r="QLM31" s="1888"/>
      <c r="QLN31" s="1871"/>
      <c r="QLO31" s="1888"/>
      <c r="QLP31" s="1871"/>
      <c r="QLQ31" s="1888"/>
      <c r="QLR31" s="1871"/>
      <c r="QLS31" s="1888"/>
      <c r="QLT31" s="1871"/>
      <c r="QLU31" s="1888"/>
      <c r="QLV31" s="1871"/>
      <c r="QLW31" s="1888"/>
      <c r="QLX31" s="1871"/>
      <c r="QLY31" s="1888"/>
      <c r="QLZ31" s="1871"/>
      <c r="QMA31" s="1888"/>
      <c r="QMB31" s="1871"/>
      <c r="QMC31" s="1888"/>
      <c r="QMD31" s="1871"/>
      <c r="QME31" s="1888"/>
      <c r="QMF31" s="1871"/>
      <c r="QMG31" s="1888"/>
      <c r="QMH31" s="1871"/>
      <c r="QMI31" s="1888"/>
      <c r="QMJ31" s="1871"/>
      <c r="QMK31" s="1888"/>
      <c r="QML31" s="1871"/>
      <c r="QMM31" s="1888"/>
      <c r="QMN31" s="1871"/>
      <c r="QMO31" s="1888"/>
      <c r="QMP31" s="1871"/>
      <c r="QMQ31" s="1888"/>
      <c r="QMR31" s="1871"/>
      <c r="QMS31" s="1888"/>
      <c r="QMT31" s="1871"/>
      <c r="QMU31" s="1888"/>
      <c r="QMV31" s="1871"/>
      <c r="QMW31" s="1888"/>
      <c r="QMX31" s="1871"/>
      <c r="QMY31" s="1888"/>
      <c r="QMZ31" s="1871"/>
      <c r="QNA31" s="1888"/>
      <c r="QNB31" s="1871"/>
      <c r="QNC31" s="1888"/>
      <c r="QND31" s="1871"/>
      <c r="QNE31" s="1888"/>
      <c r="QNF31" s="1871"/>
      <c r="QNG31" s="1888"/>
      <c r="QNH31" s="1871"/>
      <c r="QNI31" s="1888"/>
      <c r="QNJ31" s="1871"/>
      <c r="QNK31" s="1888"/>
      <c r="QNL31" s="1871"/>
      <c r="QNM31" s="1888"/>
      <c r="QNN31" s="1871"/>
      <c r="QNO31" s="1888"/>
      <c r="QNP31" s="1871"/>
      <c r="QNQ31" s="1888"/>
      <c r="QNR31" s="1871"/>
      <c r="QNS31" s="1888"/>
      <c r="QNT31" s="1871"/>
      <c r="QNU31" s="1888"/>
      <c r="QNV31" s="1871"/>
      <c r="QNW31" s="1888"/>
      <c r="QNX31" s="1871"/>
      <c r="QNY31" s="1888"/>
      <c r="QNZ31" s="1871"/>
      <c r="QOA31" s="1888"/>
      <c r="QOB31" s="1871"/>
      <c r="QOC31" s="1888"/>
      <c r="QOD31" s="1871"/>
      <c r="QOE31" s="1888"/>
      <c r="QOF31" s="1871"/>
      <c r="QOG31" s="1888"/>
      <c r="QOH31" s="1871"/>
      <c r="QOI31" s="1888"/>
      <c r="QOJ31" s="1871"/>
      <c r="QOK31" s="1888"/>
      <c r="QOL31" s="1871"/>
      <c r="QOM31" s="1888"/>
      <c r="QON31" s="1871"/>
      <c r="QOO31" s="1888"/>
      <c r="QOP31" s="1871"/>
      <c r="QOQ31" s="1888"/>
      <c r="QOR31" s="1871"/>
      <c r="QOS31" s="1888"/>
      <c r="QOT31" s="1871"/>
      <c r="QOU31" s="1888"/>
      <c r="QOV31" s="1871"/>
      <c r="QOW31" s="1888"/>
      <c r="QOX31" s="1871"/>
      <c r="QOY31" s="1888"/>
      <c r="QOZ31" s="1871"/>
      <c r="QPA31" s="1888"/>
      <c r="QPB31" s="1871"/>
      <c r="QPC31" s="1888"/>
      <c r="QPD31" s="1871"/>
      <c r="QPE31" s="1888"/>
      <c r="QPF31" s="1871"/>
      <c r="QPG31" s="1888"/>
      <c r="QPH31" s="1871"/>
      <c r="QPI31" s="1888"/>
      <c r="QPJ31" s="1871"/>
      <c r="QPK31" s="1888"/>
      <c r="QPL31" s="1871"/>
      <c r="QPM31" s="1888"/>
      <c r="QPN31" s="1871"/>
      <c r="QPO31" s="1888"/>
      <c r="QPP31" s="1871"/>
      <c r="QPQ31" s="1888"/>
      <c r="QPR31" s="1871"/>
      <c r="QPS31" s="1888"/>
      <c r="QPT31" s="1871"/>
      <c r="QPU31" s="1888"/>
      <c r="QPV31" s="1871"/>
      <c r="QPW31" s="1888"/>
      <c r="QPX31" s="1871"/>
      <c r="QPY31" s="1888"/>
      <c r="QPZ31" s="1871"/>
      <c r="QQA31" s="1888"/>
      <c r="QQB31" s="1871"/>
      <c r="QQC31" s="1888"/>
      <c r="QQD31" s="1871"/>
      <c r="QQE31" s="1888"/>
      <c r="QQF31" s="1871"/>
      <c r="QQG31" s="1888"/>
      <c r="QQH31" s="1871"/>
      <c r="QQI31" s="1888"/>
      <c r="QQJ31" s="1871"/>
      <c r="QQK31" s="1888"/>
      <c r="QQL31" s="1871"/>
      <c r="QQM31" s="1888"/>
      <c r="QQN31" s="1871"/>
      <c r="QQO31" s="1888"/>
      <c r="QQP31" s="1871"/>
      <c r="QQQ31" s="1888"/>
      <c r="QQR31" s="1871"/>
      <c r="QQS31" s="1888"/>
      <c r="QQT31" s="1871"/>
      <c r="QQU31" s="1888"/>
      <c r="QQV31" s="1871"/>
      <c r="QQW31" s="1888"/>
      <c r="QQX31" s="1871"/>
      <c r="QQY31" s="1888"/>
      <c r="QQZ31" s="1871"/>
      <c r="QRA31" s="1888"/>
      <c r="QRB31" s="1871"/>
      <c r="QRC31" s="1888"/>
      <c r="QRD31" s="1871"/>
      <c r="QRE31" s="1888"/>
      <c r="QRF31" s="1871"/>
      <c r="QRG31" s="1888"/>
      <c r="QRH31" s="1871"/>
      <c r="QRI31" s="1888"/>
      <c r="QRJ31" s="1871"/>
      <c r="QRK31" s="1888"/>
      <c r="QRL31" s="1871"/>
      <c r="QRM31" s="1888"/>
      <c r="QRN31" s="1871"/>
      <c r="QRO31" s="1888"/>
      <c r="QRP31" s="1871"/>
      <c r="QRQ31" s="1888"/>
      <c r="QRR31" s="1871"/>
      <c r="QRS31" s="1888"/>
      <c r="QRT31" s="1871"/>
      <c r="QRU31" s="1888"/>
      <c r="QRV31" s="1871"/>
      <c r="QRW31" s="1888"/>
      <c r="QRX31" s="1871"/>
      <c r="QRY31" s="1888"/>
      <c r="QRZ31" s="1871"/>
      <c r="QSA31" s="1888"/>
      <c r="QSB31" s="1871"/>
      <c r="QSC31" s="1888"/>
      <c r="QSD31" s="1871"/>
      <c r="QSE31" s="1888"/>
      <c r="QSF31" s="1871"/>
      <c r="QSG31" s="1888"/>
      <c r="QSH31" s="1871"/>
      <c r="QSI31" s="1888"/>
      <c r="QSJ31" s="1871"/>
      <c r="QSK31" s="1888"/>
      <c r="QSL31" s="1871"/>
      <c r="QSM31" s="1888"/>
      <c r="QSN31" s="1871"/>
      <c r="QSO31" s="1888"/>
      <c r="QSP31" s="1871"/>
      <c r="QSQ31" s="1888"/>
      <c r="QSR31" s="1871"/>
      <c r="QSS31" s="1888"/>
      <c r="QST31" s="1871"/>
      <c r="QSU31" s="1888"/>
      <c r="QSV31" s="1871"/>
      <c r="QSW31" s="1888"/>
      <c r="QSX31" s="1871"/>
      <c r="QSY31" s="1888"/>
      <c r="QSZ31" s="1871"/>
      <c r="QTA31" s="1888"/>
      <c r="QTB31" s="1871"/>
      <c r="QTC31" s="1888"/>
      <c r="QTD31" s="1871"/>
      <c r="QTE31" s="1888"/>
      <c r="QTF31" s="1871"/>
      <c r="QTG31" s="1888"/>
      <c r="QTH31" s="1871"/>
      <c r="QTI31" s="1888"/>
      <c r="QTJ31" s="1871"/>
      <c r="QTK31" s="1888"/>
      <c r="QTL31" s="1871"/>
      <c r="QTM31" s="1888"/>
      <c r="QTN31" s="1871"/>
      <c r="QTO31" s="1888"/>
      <c r="QTP31" s="1871"/>
      <c r="QTQ31" s="1888"/>
      <c r="QTR31" s="1871"/>
      <c r="QTS31" s="1888"/>
      <c r="QTT31" s="1871"/>
      <c r="QTU31" s="1888"/>
      <c r="QTV31" s="1871"/>
      <c r="QTW31" s="1888"/>
      <c r="QTX31" s="1871"/>
      <c r="QTY31" s="1888"/>
      <c r="QTZ31" s="1871"/>
      <c r="QUA31" s="1888"/>
      <c r="QUB31" s="1871"/>
      <c r="QUC31" s="1888"/>
      <c r="QUD31" s="1871"/>
      <c r="QUE31" s="1888"/>
      <c r="QUF31" s="1871"/>
      <c r="QUG31" s="1888"/>
      <c r="QUH31" s="1871"/>
      <c r="QUI31" s="1888"/>
      <c r="QUJ31" s="1871"/>
      <c r="QUK31" s="1888"/>
      <c r="QUL31" s="1871"/>
      <c r="QUM31" s="1888"/>
      <c r="QUN31" s="1871"/>
      <c r="QUO31" s="1888"/>
      <c r="QUP31" s="1871"/>
      <c r="QUQ31" s="1888"/>
      <c r="QUR31" s="1871"/>
      <c r="QUS31" s="1888"/>
      <c r="QUT31" s="1871"/>
      <c r="QUU31" s="1888"/>
      <c r="QUV31" s="1871"/>
      <c r="QUW31" s="1888"/>
      <c r="QUX31" s="1871"/>
      <c r="QUY31" s="1888"/>
      <c r="QUZ31" s="1871"/>
      <c r="QVA31" s="1888"/>
      <c r="QVB31" s="1871"/>
      <c r="QVC31" s="1888"/>
      <c r="QVD31" s="1871"/>
      <c r="QVE31" s="1888"/>
      <c r="QVF31" s="1871"/>
      <c r="QVG31" s="1888"/>
      <c r="QVH31" s="1871"/>
      <c r="QVI31" s="1888"/>
      <c r="QVJ31" s="1871"/>
      <c r="QVK31" s="1888"/>
      <c r="QVL31" s="1871"/>
      <c r="QVM31" s="1888"/>
      <c r="QVN31" s="1871"/>
      <c r="QVO31" s="1888"/>
      <c r="QVP31" s="1871"/>
      <c r="QVQ31" s="1888"/>
      <c r="QVR31" s="1871"/>
      <c r="QVS31" s="1888"/>
      <c r="QVT31" s="1871"/>
      <c r="QVU31" s="1888"/>
      <c r="QVV31" s="1871"/>
      <c r="QVW31" s="1888"/>
      <c r="QVX31" s="1871"/>
      <c r="QVY31" s="1888"/>
      <c r="QVZ31" s="1871"/>
      <c r="QWA31" s="1888"/>
      <c r="QWB31" s="1871"/>
      <c r="QWC31" s="1888"/>
      <c r="QWD31" s="1871"/>
      <c r="QWE31" s="1888"/>
      <c r="QWF31" s="1871"/>
      <c r="QWG31" s="1888"/>
      <c r="QWH31" s="1871"/>
      <c r="QWI31" s="1888"/>
      <c r="QWJ31" s="1871"/>
      <c r="QWK31" s="1888"/>
      <c r="QWL31" s="1871"/>
      <c r="QWM31" s="1888"/>
      <c r="QWN31" s="1871"/>
      <c r="QWO31" s="1888"/>
      <c r="QWP31" s="1871"/>
      <c r="QWQ31" s="1888"/>
      <c r="QWR31" s="1871"/>
      <c r="QWS31" s="1888"/>
      <c r="QWT31" s="1871"/>
      <c r="QWU31" s="1888"/>
      <c r="QWV31" s="1871"/>
      <c r="QWW31" s="1888"/>
      <c r="QWX31" s="1871"/>
      <c r="QWY31" s="1888"/>
      <c r="QWZ31" s="1871"/>
      <c r="QXA31" s="1888"/>
      <c r="QXB31" s="1871"/>
      <c r="QXC31" s="1888"/>
      <c r="QXD31" s="1871"/>
      <c r="QXE31" s="1888"/>
      <c r="QXF31" s="1871"/>
      <c r="QXG31" s="1888"/>
      <c r="QXH31" s="1871"/>
      <c r="QXI31" s="1888"/>
      <c r="QXJ31" s="1871"/>
      <c r="QXK31" s="1888"/>
      <c r="QXL31" s="1871"/>
      <c r="QXM31" s="1888"/>
      <c r="QXN31" s="1871"/>
      <c r="QXO31" s="1888"/>
      <c r="QXP31" s="1871"/>
      <c r="QXQ31" s="1888"/>
      <c r="QXR31" s="1871"/>
      <c r="QXS31" s="1888"/>
      <c r="QXT31" s="1871"/>
      <c r="QXU31" s="1888"/>
      <c r="QXV31" s="1871"/>
      <c r="QXW31" s="1888"/>
      <c r="QXX31" s="1871"/>
      <c r="QXY31" s="1888"/>
      <c r="QXZ31" s="1871"/>
      <c r="QYA31" s="1888"/>
      <c r="QYB31" s="1871"/>
      <c r="QYC31" s="1888"/>
      <c r="QYD31" s="1871"/>
      <c r="QYE31" s="1888"/>
      <c r="QYF31" s="1871"/>
      <c r="QYG31" s="1888"/>
      <c r="QYH31" s="1871"/>
      <c r="QYI31" s="1888"/>
      <c r="QYJ31" s="1871"/>
      <c r="QYK31" s="1888"/>
      <c r="QYL31" s="1871"/>
      <c r="QYM31" s="1888"/>
      <c r="QYN31" s="1871"/>
      <c r="QYO31" s="1888"/>
      <c r="QYP31" s="1871"/>
      <c r="QYQ31" s="1888"/>
      <c r="QYR31" s="1871"/>
      <c r="QYS31" s="1888"/>
      <c r="QYT31" s="1871"/>
      <c r="QYU31" s="1888"/>
      <c r="QYV31" s="1871"/>
      <c r="QYW31" s="1888"/>
      <c r="QYX31" s="1871"/>
      <c r="QYY31" s="1888"/>
      <c r="QYZ31" s="1871"/>
      <c r="QZA31" s="1888"/>
      <c r="QZB31" s="1871"/>
      <c r="QZC31" s="1888"/>
      <c r="QZD31" s="1871"/>
      <c r="QZE31" s="1888"/>
      <c r="QZF31" s="1871"/>
      <c r="QZG31" s="1888"/>
      <c r="QZH31" s="1871"/>
      <c r="QZI31" s="1888"/>
      <c r="QZJ31" s="1871"/>
      <c r="QZK31" s="1888"/>
      <c r="QZL31" s="1871"/>
      <c r="QZM31" s="1888"/>
      <c r="QZN31" s="1871"/>
      <c r="QZO31" s="1888"/>
      <c r="QZP31" s="1871"/>
      <c r="QZQ31" s="1888"/>
      <c r="QZR31" s="1871"/>
      <c r="QZS31" s="1888"/>
      <c r="QZT31" s="1871"/>
      <c r="QZU31" s="1888"/>
      <c r="QZV31" s="1871"/>
      <c r="QZW31" s="1888"/>
      <c r="QZX31" s="1871"/>
      <c r="QZY31" s="1888"/>
      <c r="QZZ31" s="1871"/>
      <c r="RAA31" s="1888"/>
      <c r="RAB31" s="1871"/>
      <c r="RAC31" s="1888"/>
      <c r="RAD31" s="1871"/>
      <c r="RAE31" s="1888"/>
      <c r="RAF31" s="1871"/>
      <c r="RAG31" s="1888"/>
      <c r="RAH31" s="1871"/>
      <c r="RAI31" s="1888"/>
      <c r="RAJ31" s="1871"/>
      <c r="RAK31" s="1888"/>
      <c r="RAL31" s="1871"/>
      <c r="RAM31" s="1888"/>
      <c r="RAN31" s="1871"/>
      <c r="RAO31" s="1888"/>
      <c r="RAP31" s="1871"/>
      <c r="RAQ31" s="1888"/>
      <c r="RAR31" s="1871"/>
      <c r="RAS31" s="1888"/>
      <c r="RAT31" s="1871"/>
      <c r="RAU31" s="1888"/>
      <c r="RAV31" s="1871"/>
      <c r="RAW31" s="1888"/>
      <c r="RAX31" s="1871"/>
      <c r="RAY31" s="1888"/>
      <c r="RAZ31" s="1871"/>
      <c r="RBA31" s="1888"/>
      <c r="RBB31" s="1871"/>
      <c r="RBC31" s="1888"/>
      <c r="RBD31" s="1871"/>
      <c r="RBE31" s="1888"/>
      <c r="RBF31" s="1871"/>
      <c r="RBG31" s="1888"/>
      <c r="RBH31" s="1871"/>
      <c r="RBI31" s="1888"/>
      <c r="RBJ31" s="1871"/>
      <c r="RBK31" s="1888"/>
      <c r="RBL31" s="1871"/>
      <c r="RBM31" s="1888"/>
      <c r="RBN31" s="1871"/>
      <c r="RBO31" s="1888"/>
      <c r="RBP31" s="1871"/>
      <c r="RBQ31" s="1888"/>
      <c r="RBR31" s="1871"/>
      <c r="RBS31" s="1888"/>
      <c r="RBT31" s="1871"/>
      <c r="RBU31" s="1888"/>
      <c r="RBV31" s="1871"/>
      <c r="RBW31" s="1888"/>
      <c r="RBX31" s="1871"/>
      <c r="RBY31" s="1888"/>
      <c r="RBZ31" s="1871"/>
      <c r="RCA31" s="1888"/>
      <c r="RCB31" s="1871"/>
      <c r="RCC31" s="1888"/>
      <c r="RCD31" s="1871"/>
      <c r="RCE31" s="1888"/>
      <c r="RCF31" s="1871"/>
      <c r="RCG31" s="1888"/>
      <c r="RCH31" s="1871"/>
      <c r="RCI31" s="1888"/>
      <c r="RCJ31" s="1871"/>
      <c r="RCK31" s="1888"/>
      <c r="RCL31" s="1871"/>
      <c r="RCM31" s="1888"/>
      <c r="RCN31" s="1871"/>
      <c r="RCO31" s="1888"/>
      <c r="RCP31" s="1871"/>
      <c r="RCQ31" s="1888"/>
      <c r="RCR31" s="1871"/>
      <c r="RCS31" s="1888"/>
      <c r="RCT31" s="1871"/>
      <c r="RCU31" s="1888"/>
      <c r="RCV31" s="1871"/>
      <c r="RCW31" s="1888"/>
      <c r="RCX31" s="1871"/>
      <c r="RCY31" s="1888"/>
      <c r="RCZ31" s="1871"/>
      <c r="RDA31" s="1888"/>
      <c r="RDB31" s="1871"/>
      <c r="RDC31" s="1888"/>
      <c r="RDD31" s="1871"/>
      <c r="RDE31" s="1888"/>
      <c r="RDF31" s="1871"/>
      <c r="RDG31" s="1888"/>
      <c r="RDH31" s="1871"/>
      <c r="RDI31" s="1888"/>
      <c r="RDJ31" s="1871"/>
      <c r="RDK31" s="1888"/>
      <c r="RDL31" s="1871"/>
      <c r="RDM31" s="1888"/>
      <c r="RDN31" s="1871"/>
      <c r="RDO31" s="1888"/>
      <c r="RDP31" s="1871"/>
      <c r="RDQ31" s="1888"/>
      <c r="RDR31" s="1871"/>
      <c r="RDS31" s="1888"/>
      <c r="RDT31" s="1871"/>
      <c r="RDU31" s="1888"/>
      <c r="RDV31" s="1871"/>
      <c r="RDW31" s="1888"/>
      <c r="RDX31" s="1871"/>
      <c r="RDY31" s="1888"/>
      <c r="RDZ31" s="1871"/>
      <c r="REA31" s="1888"/>
      <c r="REB31" s="1871"/>
      <c r="REC31" s="1888"/>
      <c r="RED31" s="1871"/>
      <c r="REE31" s="1888"/>
      <c r="REF31" s="1871"/>
      <c r="REG31" s="1888"/>
      <c r="REH31" s="1871"/>
      <c r="REI31" s="1888"/>
      <c r="REJ31" s="1871"/>
      <c r="REK31" s="1888"/>
      <c r="REL31" s="1871"/>
      <c r="REM31" s="1888"/>
      <c r="REN31" s="1871"/>
      <c r="REO31" s="1888"/>
      <c r="REP31" s="1871"/>
      <c r="REQ31" s="1888"/>
      <c r="RER31" s="1871"/>
      <c r="RES31" s="1888"/>
      <c r="RET31" s="1871"/>
      <c r="REU31" s="1888"/>
      <c r="REV31" s="1871"/>
      <c r="REW31" s="1888"/>
      <c r="REX31" s="1871"/>
      <c r="REY31" s="1888"/>
      <c r="REZ31" s="1871"/>
      <c r="RFA31" s="1888"/>
      <c r="RFB31" s="1871"/>
      <c r="RFC31" s="1888"/>
      <c r="RFD31" s="1871"/>
      <c r="RFE31" s="1888"/>
      <c r="RFF31" s="1871"/>
      <c r="RFG31" s="1888"/>
      <c r="RFH31" s="1871"/>
      <c r="RFI31" s="1888"/>
      <c r="RFJ31" s="1871"/>
      <c r="RFK31" s="1888"/>
      <c r="RFL31" s="1871"/>
      <c r="RFM31" s="1888"/>
      <c r="RFN31" s="1871"/>
      <c r="RFO31" s="1888"/>
      <c r="RFP31" s="1871"/>
      <c r="RFQ31" s="1888"/>
      <c r="RFR31" s="1871"/>
      <c r="RFS31" s="1888"/>
      <c r="RFT31" s="1871"/>
      <c r="RFU31" s="1888"/>
      <c r="RFV31" s="1871"/>
      <c r="RFW31" s="1888"/>
      <c r="RFX31" s="1871"/>
      <c r="RFY31" s="1888"/>
      <c r="RFZ31" s="1871"/>
      <c r="RGA31" s="1888"/>
      <c r="RGB31" s="1871"/>
      <c r="RGC31" s="1888"/>
      <c r="RGD31" s="1871"/>
      <c r="RGE31" s="1888"/>
      <c r="RGF31" s="1871"/>
      <c r="RGG31" s="1888"/>
      <c r="RGH31" s="1871"/>
      <c r="RGI31" s="1888"/>
      <c r="RGJ31" s="1871"/>
      <c r="RGK31" s="1888"/>
      <c r="RGL31" s="1871"/>
      <c r="RGM31" s="1888"/>
      <c r="RGN31" s="1871"/>
      <c r="RGO31" s="1888"/>
      <c r="RGP31" s="1871"/>
      <c r="RGQ31" s="1888"/>
      <c r="RGR31" s="1871"/>
      <c r="RGS31" s="1888"/>
      <c r="RGT31" s="1871"/>
      <c r="RGU31" s="1888"/>
      <c r="RGV31" s="1871"/>
      <c r="RGW31" s="1888"/>
      <c r="RGX31" s="1871"/>
      <c r="RGY31" s="1888"/>
      <c r="RGZ31" s="1871"/>
      <c r="RHA31" s="1888"/>
      <c r="RHB31" s="1871"/>
      <c r="RHC31" s="1888"/>
      <c r="RHD31" s="1871"/>
      <c r="RHE31" s="1888"/>
      <c r="RHF31" s="1871"/>
      <c r="RHG31" s="1888"/>
      <c r="RHH31" s="1871"/>
      <c r="RHI31" s="1888"/>
      <c r="RHJ31" s="1871"/>
      <c r="RHK31" s="1888"/>
      <c r="RHL31" s="1871"/>
      <c r="RHM31" s="1888"/>
      <c r="RHN31" s="1871"/>
      <c r="RHO31" s="1888"/>
      <c r="RHP31" s="1871"/>
      <c r="RHQ31" s="1888"/>
      <c r="RHR31" s="1871"/>
      <c r="RHS31" s="1888"/>
      <c r="RHT31" s="1871"/>
      <c r="RHU31" s="1888"/>
      <c r="RHV31" s="1871"/>
      <c r="RHW31" s="1888"/>
      <c r="RHX31" s="1871"/>
      <c r="RHY31" s="1888"/>
      <c r="RHZ31" s="1871"/>
      <c r="RIA31" s="1888"/>
      <c r="RIB31" s="1871"/>
      <c r="RIC31" s="1888"/>
      <c r="RID31" s="1871"/>
      <c r="RIE31" s="1888"/>
      <c r="RIF31" s="1871"/>
      <c r="RIG31" s="1888"/>
      <c r="RIH31" s="1871"/>
      <c r="RII31" s="1888"/>
      <c r="RIJ31" s="1871"/>
      <c r="RIK31" s="1888"/>
      <c r="RIL31" s="1871"/>
      <c r="RIM31" s="1888"/>
      <c r="RIN31" s="1871"/>
      <c r="RIO31" s="1888"/>
      <c r="RIP31" s="1871"/>
      <c r="RIQ31" s="1888"/>
      <c r="RIR31" s="1871"/>
      <c r="RIS31" s="1888"/>
      <c r="RIT31" s="1871"/>
      <c r="RIU31" s="1888"/>
      <c r="RIV31" s="1871"/>
      <c r="RIW31" s="1888"/>
      <c r="RIX31" s="1871"/>
      <c r="RIY31" s="1888"/>
      <c r="RIZ31" s="1871"/>
      <c r="RJA31" s="1888"/>
      <c r="RJB31" s="1871"/>
      <c r="RJC31" s="1888"/>
      <c r="RJD31" s="1871"/>
      <c r="RJE31" s="1888"/>
      <c r="RJF31" s="1871"/>
      <c r="RJG31" s="1888"/>
      <c r="RJH31" s="1871"/>
      <c r="RJI31" s="1888"/>
      <c r="RJJ31" s="1871"/>
      <c r="RJK31" s="1888"/>
      <c r="RJL31" s="1871"/>
      <c r="RJM31" s="1888"/>
      <c r="RJN31" s="1871"/>
      <c r="RJO31" s="1888"/>
      <c r="RJP31" s="1871"/>
      <c r="RJQ31" s="1888"/>
      <c r="RJR31" s="1871"/>
      <c r="RJS31" s="1888"/>
      <c r="RJT31" s="1871"/>
      <c r="RJU31" s="1888"/>
      <c r="RJV31" s="1871"/>
      <c r="RJW31" s="1888"/>
      <c r="RJX31" s="1871"/>
      <c r="RJY31" s="1888"/>
      <c r="RJZ31" s="1871"/>
      <c r="RKA31" s="1888"/>
      <c r="RKB31" s="1871"/>
      <c r="RKC31" s="1888"/>
      <c r="RKD31" s="1871"/>
      <c r="RKE31" s="1888"/>
      <c r="RKF31" s="1871"/>
      <c r="RKG31" s="1888"/>
      <c r="RKH31" s="1871"/>
      <c r="RKI31" s="1888"/>
      <c r="RKJ31" s="1871"/>
      <c r="RKK31" s="1888"/>
      <c r="RKL31" s="1871"/>
      <c r="RKM31" s="1888"/>
      <c r="RKN31" s="1871"/>
      <c r="RKO31" s="1888"/>
      <c r="RKP31" s="1871"/>
      <c r="RKQ31" s="1888"/>
      <c r="RKR31" s="1871"/>
      <c r="RKS31" s="1888"/>
      <c r="RKT31" s="1871"/>
      <c r="RKU31" s="1888"/>
      <c r="RKV31" s="1871"/>
      <c r="RKW31" s="1888"/>
      <c r="RKX31" s="1871"/>
      <c r="RKY31" s="1888"/>
      <c r="RKZ31" s="1871"/>
      <c r="RLA31" s="1888"/>
      <c r="RLB31" s="1871"/>
      <c r="RLC31" s="1888"/>
      <c r="RLD31" s="1871"/>
      <c r="RLE31" s="1888"/>
      <c r="RLF31" s="1871"/>
      <c r="RLG31" s="1888"/>
      <c r="RLH31" s="1871"/>
      <c r="RLI31" s="1888"/>
      <c r="RLJ31" s="1871"/>
      <c r="RLK31" s="1888"/>
      <c r="RLL31" s="1871"/>
      <c r="RLM31" s="1888"/>
      <c r="RLN31" s="1871"/>
      <c r="RLO31" s="1888"/>
      <c r="RLP31" s="1871"/>
      <c r="RLQ31" s="1888"/>
      <c r="RLR31" s="1871"/>
      <c r="RLS31" s="1888"/>
      <c r="RLT31" s="1871"/>
      <c r="RLU31" s="1888"/>
      <c r="RLV31" s="1871"/>
      <c r="RLW31" s="1888"/>
      <c r="RLX31" s="1871"/>
      <c r="RLY31" s="1888"/>
      <c r="RLZ31" s="1871"/>
      <c r="RMA31" s="1888"/>
      <c r="RMB31" s="1871"/>
      <c r="RMC31" s="1888"/>
      <c r="RMD31" s="1871"/>
      <c r="RME31" s="1888"/>
      <c r="RMF31" s="1871"/>
      <c r="RMG31" s="1888"/>
      <c r="RMH31" s="1871"/>
      <c r="RMI31" s="1888"/>
      <c r="RMJ31" s="1871"/>
      <c r="RMK31" s="1888"/>
      <c r="RML31" s="1871"/>
      <c r="RMM31" s="1888"/>
      <c r="RMN31" s="1871"/>
      <c r="RMO31" s="1888"/>
      <c r="RMP31" s="1871"/>
      <c r="RMQ31" s="1888"/>
      <c r="RMR31" s="1871"/>
      <c r="RMS31" s="1888"/>
      <c r="RMT31" s="1871"/>
      <c r="RMU31" s="1888"/>
      <c r="RMV31" s="1871"/>
      <c r="RMW31" s="1888"/>
      <c r="RMX31" s="1871"/>
      <c r="RMY31" s="1888"/>
      <c r="RMZ31" s="1871"/>
      <c r="RNA31" s="1888"/>
      <c r="RNB31" s="1871"/>
      <c r="RNC31" s="1888"/>
      <c r="RND31" s="1871"/>
      <c r="RNE31" s="1888"/>
      <c r="RNF31" s="1871"/>
      <c r="RNG31" s="1888"/>
      <c r="RNH31" s="1871"/>
      <c r="RNI31" s="1888"/>
      <c r="RNJ31" s="1871"/>
      <c r="RNK31" s="1888"/>
      <c r="RNL31" s="1871"/>
      <c r="RNM31" s="1888"/>
      <c r="RNN31" s="1871"/>
      <c r="RNO31" s="1888"/>
      <c r="RNP31" s="1871"/>
      <c r="RNQ31" s="1888"/>
      <c r="RNR31" s="1871"/>
      <c r="RNS31" s="1888"/>
      <c r="RNT31" s="1871"/>
      <c r="RNU31" s="1888"/>
      <c r="RNV31" s="1871"/>
      <c r="RNW31" s="1888"/>
      <c r="RNX31" s="1871"/>
      <c r="RNY31" s="1888"/>
      <c r="RNZ31" s="1871"/>
      <c r="ROA31" s="1888"/>
      <c r="ROB31" s="1871"/>
      <c r="ROC31" s="1888"/>
      <c r="ROD31" s="1871"/>
      <c r="ROE31" s="1888"/>
      <c r="ROF31" s="1871"/>
      <c r="ROG31" s="1888"/>
      <c r="ROH31" s="1871"/>
      <c r="ROI31" s="1888"/>
      <c r="ROJ31" s="1871"/>
      <c r="ROK31" s="1888"/>
      <c r="ROL31" s="1871"/>
      <c r="ROM31" s="1888"/>
      <c r="RON31" s="1871"/>
      <c r="ROO31" s="1888"/>
      <c r="ROP31" s="1871"/>
      <c r="ROQ31" s="1888"/>
      <c r="ROR31" s="1871"/>
      <c r="ROS31" s="1888"/>
      <c r="ROT31" s="1871"/>
      <c r="ROU31" s="1888"/>
      <c r="ROV31" s="1871"/>
      <c r="ROW31" s="1888"/>
      <c r="ROX31" s="1871"/>
      <c r="ROY31" s="1888"/>
      <c r="ROZ31" s="1871"/>
      <c r="RPA31" s="1888"/>
      <c r="RPB31" s="1871"/>
      <c r="RPC31" s="1888"/>
      <c r="RPD31" s="1871"/>
      <c r="RPE31" s="1888"/>
      <c r="RPF31" s="1871"/>
      <c r="RPG31" s="1888"/>
      <c r="RPH31" s="1871"/>
      <c r="RPI31" s="1888"/>
      <c r="RPJ31" s="1871"/>
      <c r="RPK31" s="1888"/>
      <c r="RPL31" s="1871"/>
      <c r="RPM31" s="1888"/>
      <c r="RPN31" s="1871"/>
      <c r="RPO31" s="1888"/>
      <c r="RPP31" s="1871"/>
      <c r="RPQ31" s="1888"/>
      <c r="RPR31" s="1871"/>
      <c r="RPS31" s="1888"/>
      <c r="RPT31" s="1871"/>
      <c r="RPU31" s="1888"/>
      <c r="RPV31" s="1871"/>
      <c r="RPW31" s="1888"/>
      <c r="RPX31" s="1871"/>
      <c r="RPY31" s="1888"/>
      <c r="RPZ31" s="1871"/>
      <c r="RQA31" s="1888"/>
      <c r="RQB31" s="1871"/>
      <c r="RQC31" s="1888"/>
      <c r="RQD31" s="1871"/>
      <c r="RQE31" s="1888"/>
      <c r="RQF31" s="1871"/>
      <c r="RQG31" s="1888"/>
      <c r="RQH31" s="1871"/>
      <c r="RQI31" s="1888"/>
      <c r="RQJ31" s="1871"/>
      <c r="RQK31" s="1888"/>
      <c r="RQL31" s="1871"/>
      <c r="RQM31" s="1888"/>
      <c r="RQN31" s="1871"/>
      <c r="RQO31" s="1888"/>
      <c r="RQP31" s="1871"/>
      <c r="RQQ31" s="1888"/>
      <c r="RQR31" s="1871"/>
      <c r="RQS31" s="1888"/>
      <c r="RQT31" s="1871"/>
      <c r="RQU31" s="1888"/>
      <c r="RQV31" s="1871"/>
      <c r="RQW31" s="1888"/>
      <c r="RQX31" s="1871"/>
      <c r="RQY31" s="1888"/>
      <c r="RQZ31" s="1871"/>
      <c r="RRA31" s="1888"/>
      <c r="RRB31" s="1871"/>
      <c r="RRC31" s="1888"/>
      <c r="RRD31" s="1871"/>
      <c r="RRE31" s="1888"/>
      <c r="RRF31" s="1871"/>
      <c r="RRG31" s="1888"/>
      <c r="RRH31" s="1871"/>
      <c r="RRI31" s="1888"/>
      <c r="RRJ31" s="1871"/>
      <c r="RRK31" s="1888"/>
      <c r="RRL31" s="1871"/>
      <c r="RRM31" s="1888"/>
      <c r="RRN31" s="1871"/>
      <c r="RRO31" s="1888"/>
      <c r="RRP31" s="1871"/>
      <c r="RRQ31" s="1888"/>
      <c r="RRR31" s="1871"/>
      <c r="RRS31" s="1888"/>
      <c r="RRT31" s="1871"/>
      <c r="RRU31" s="1888"/>
      <c r="RRV31" s="1871"/>
      <c r="RRW31" s="1888"/>
      <c r="RRX31" s="1871"/>
      <c r="RRY31" s="1888"/>
      <c r="RRZ31" s="1871"/>
      <c r="RSA31" s="1888"/>
      <c r="RSB31" s="1871"/>
      <c r="RSC31" s="1888"/>
      <c r="RSD31" s="1871"/>
      <c r="RSE31" s="1888"/>
      <c r="RSF31" s="1871"/>
      <c r="RSG31" s="1888"/>
      <c r="RSH31" s="1871"/>
      <c r="RSI31" s="1888"/>
      <c r="RSJ31" s="1871"/>
      <c r="RSK31" s="1888"/>
      <c r="RSL31" s="1871"/>
      <c r="RSM31" s="1888"/>
      <c r="RSN31" s="1871"/>
      <c r="RSO31" s="1888"/>
      <c r="RSP31" s="1871"/>
      <c r="RSQ31" s="1888"/>
      <c r="RSR31" s="1871"/>
      <c r="RSS31" s="1888"/>
      <c r="RST31" s="1871"/>
      <c r="RSU31" s="1888"/>
      <c r="RSV31" s="1871"/>
      <c r="RSW31" s="1888"/>
      <c r="RSX31" s="1871"/>
      <c r="RSY31" s="1888"/>
      <c r="RSZ31" s="1871"/>
      <c r="RTA31" s="1888"/>
      <c r="RTB31" s="1871"/>
      <c r="RTC31" s="1888"/>
      <c r="RTD31" s="1871"/>
      <c r="RTE31" s="1888"/>
      <c r="RTF31" s="1871"/>
      <c r="RTG31" s="1888"/>
      <c r="RTH31" s="1871"/>
      <c r="RTI31" s="1888"/>
      <c r="RTJ31" s="1871"/>
      <c r="RTK31" s="1888"/>
      <c r="RTL31" s="1871"/>
      <c r="RTM31" s="1888"/>
      <c r="RTN31" s="1871"/>
      <c r="RTO31" s="1888"/>
      <c r="RTP31" s="1871"/>
      <c r="RTQ31" s="1888"/>
      <c r="RTR31" s="1871"/>
      <c r="RTS31" s="1888"/>
      <c r="RTT31" s="1871"/>
      <c r="RTU31" s="1888"/>
      <c r="RTV31" s="1871"/>
      <c r="RTW31" s="1888"/>
      <c r="RTX31" s="1871"/>
      <c r="RTY31" s="1888"/>
      <c r="RTZ31" s="1871"/>
      <c r="RUA31" s="1888"/>
      <c r="RUB31" s="1871"/>
      <c r="RUC31" s="1888"/>
      <c r="RUD31" s="1871"/>
      <c r="RUE31" s="1888"/>
      <c r="RUF31" s="1871"/>
      <c r="RUG31" s="1888"/>
      <c r="RUH31" s="1871"/>
      <c r="RUI31" s="1888"/>
      <c r="RUJ31" s="1871"/>
      <c r="RUK31" s="1888"/>
      <c r="RUL31" s="1871"/>
      <c r="RUM31" s="1888"/>
      <c r="RUN31" s="1871"/>
      <c r="RUO31" s="1888"/>
      <c r="RUP31" s="1871"/>
      <c r="RUQ31" s="1888"/>
      <c r="RUR31" s="1871"/>
      <c r="RUS31" s="1888"/>
      <c r="RUT31" s="1871"/>
      <c r="RUU31" s="1888"/>
      <c r="RUV31" s="1871"/>
      <c r="RUW31" s="1888"/>
      <c r="RUX31" s="1871"/>
      <c r="RUY31" s="1888"/>
      <c r="RUZ31" s="1871"/>
      <c r="RVA31" s="1888"/>
      <c r="RVB31" s="1871"/>
      <c r="RVC31" s="1888"/>
      <c r="RVD31" s="1871"/>
      <c r="RVE31" s="1888"/>
      <c r="RVF31" s="1871"/>
      <c r="RVG31" s="1888"/>
      <c r="RVH31" s="1871"/>
      <c r="RVI31" s="1888"/>
      <c r="RVJ31" s="1871"/>
      <c r="RVK31" s="1888"/>
      <c r="RVL31" s="1871"/>
      <c r="RVM31" s="1888"/>
      <c r="RVN31" s="1871"/>
      <c r="RVO31" s="1888"/>
      <c r="RVP31" s="1871"/>
      <c r="RVQ31" s="1888"/>
      <c r="RVR31" s="1871"/>
      <c r="RVS31" s="1888"/>
      <c r="RVT31" s="1871"/>
      <c r="RVU31" s="1888"/>
      <c r="RVV31" s="1871"/>
      <c r="RVW31" s="1888"/>
      <c r="RVX31" s="1871"/>
      <c r="RVY31" s="1888"/>
      <c r="RVZ31" s="1871"/>
      <c r="RWA31" s="1888"/>
      <c r="RWB31" s="1871"/>
      <c r="RWC31" s="1888"/>
      <c r="RWD31" s="1871"/>
      <c r="RWE31" s="1888"/>
      <c r="RWF31" s="1871"/>
      <c r="RWG31" s="1888"/>
      <c r="RWH31" s="1871"/>
      <c r="RWI31" s="1888"/>
      <c r="RWJ31" s="1871"/>
      <c r="RWK31" s="1888"/>
      <c r="RWL31" s="1871"/>
      <c r="RWM31" s="1888"/>
      <c r="RWN31" s="1871"/>
      <c r="RWO31" s="1888"/>
      <c r="RWP31" s="1871"/>
      <c r="RWQ31" s="1888"/>
      <c r="RWR31" s="1871"/>
      <c r="RWS31" s="1888"/>
      <c r="RWT31" s="1871"/>
      <c r="RWU31" s="1888"/>
      <c r="RWV31" s="1871"/>
      <c r="RWW31" s="1888"/>
      <c r="RWX31" s="1871"/>
      <c r="RWY31" s="1888"/>
      <c r="RWZ31" s="1871"/>
      <c r="RXA31" s="1888"/>
      <c r="RXB31" s="1871"/>
      <c r="RXC31" s="1888"/>
      <c r="RXD31" s="1871"/>
      <c r="RXE31" s="1888"/>
      <c r="RXF31" s="1871"/>
      <c r="RXG31" s="1888"/>
      <c r="RXH31" s="1871"/>
      <c r="RXI31" s="1888"/>
      <c r="RXJ31" s="1871"/>
      <c r="RXK31" s="1888"/>
      <c r="RXL31" s="1871"/>
      <c r="RXM31" s="1888"/>
      <c r="RXN31" s="1871"/>
      <c r="RXO31" s="1888"/>
      <c r="RXP31" s="1871"/>
      <c r="RXQ31" s="1888"/>
      <c r="RXR31" s="1871"/>
      <c r="RXS31" s="1888"/>
      <c r="RXT31" s="1871"/>
      <c r="RXU31" s="1888"/>
      <c r="RXV31" s="1871"/>
      <c r="RXW31" s="1888"/>
      <c r="RXX31" s="1871"/>
      <c r="RXY31" s="1888"/>
      <c r="RXZ31" s="1871"/>
      <c r="RYA31" s="1888"/>
      <c r="RYB31" s="1871"/>
      <c r="RYC31" s="1888"/>
      <c r="RYD31" s="1871"/>
      <c r="RYE31" s="1888"/>
      <c r="RYF31" s="1871"/>
      <c r="RYG31" s="1888"/>
      <c r="RYH31" s="1871"/>
      <c r="RYI31" s="1888"/>
      <c r="RYJ31" s="1871"/>
      <c r="RYK31" s="1888"/>
      <c r="RYL31" s="1871"/>
      <c r="RYM31" s="1888"/>
      <c r="RYN31" s="1871"/>
      <c r="RYO31" s="1888"/>
      <c r="RYP31" s="1871"/>
      <c r="RYQ31" s="1888"/>
      <c r="RYR31" s="1871"/>
      <c r="RYS31" s="1888"/>
      <c r="RYT31" s="1871"/>
      <c r="RYU31" s="1888"/>
      <c r="RYV31" s="1871"/>
      <c r="RYW31" s="1888"/>
      <c r="RYX31" s="1871"/>
      <c r="RYY31" s="1888"/>
      <c r="RYZ31" s="1871"/>
      <c r="RZA31" s="1888"/>
      <c r="RZB31" s="1871"/>
      <c r="RZC31" s="1888"/>
      <c r="RZD31" s="1871"/>
      <c r="RZE31" s="1888"/>
      <c r="RZF31" s="1871"/>
      <c r="RZG31" s="1888"/>
      <c r="RZH31" s="1871"/>
      <c r="RZI31" s="1888"/>
      <c r="RZJ31" s="1871"/>
      <c r="RZK31" s="1888"/>
      <c r="RZL31" s="1871"/>
      <c r="RZM31" s="1888"/>
      <c r="RZN31" s="1871"/>
      <c r="RZO31" s="1888"/>
      <c r="RZP31" s="1871"/>
      <c r="RZQ31" s="1888"/>
      <c r="RZR31" s="1871"/>
      <c r="RZS31" s="1888"/>
      <c r="RZT31" s="1871"/>
      <c r="RZU31" s="1888"/>
      <c r="RZV31" s="1871"/>
      <c r="RZW31" s="1888"/>
      <c r="RZX31" s="1871"/>
      <c r="RZY31" s="1888"/>
      <c r="RZZ31" s="1871"/>
      <c r="SAA31" s="1888"/>
      <c r="SAB31" s="1871"/>
      <c r="SAC31" s="1888"/>
      <c r="SAD31" s="1871"/>
      <c r="SAE31" s="1888"/>
      <c r="SAF31" s="1871"/>
      <c r="SAG31" s="1888"/>
      <c r="SAH31" s="1871"/>
      <c r="SAI31" s="1888"/>
      <c r="SAJ31" s="1871"/>
      <c r="SAK31" s="1888"/>
      <c r="SAL31" s="1871"/>
      <c r="SAM31" s="1888"/>
      <c r="SAN31" s="1871"/>
      <c r="SAO31" s="1888"/>
      <c r="SAP31" s="1871"/>
      <c r="SAQ31" s="1888"/>
      <c r="SAR31" s="1871"/>
      <c r="SAS31" s="1888"/>
      <c r="SAT31" s="1871"/>
      <c r="SAU31" s="1888"/>
      <c r="SAV31" s="1871"/>
      <c r="SAW31" s="1888"/>
      <c r="SAX31" s="1871"/>
      <c r="SAY31" s="1888"/>
      <c r="SAZ31" s="1871"/>
      <c r="SBA31" s="1888"/>
      <c r="SBB31" s="1871"/>
      <c r="SBC31" s="1888"/>
      <c r="SBD31" s="1871"/>
      <c r="SBE31" s="1888"/>
      <c r="SBF31" s="1871"/>
      <c r="SBG31" s="1888"/>
      <c r="SBH31" s="1871"/>
      <c r="SBI31" s="1888"/>
      <c r="SBJ31" s="1871"/>
      <c r="SBK31" s="1888"/>
      <c r="SBL31" s="1871"/>
      <c r="SBM31" s="1888"/>
      <c r="SBN31" s="1871"/>
      <c r="SBO31" s="1888"/>
      <c r="SBP31" s="1871"/>
      <c r="SBQ31" s="1888"/>
      <c r="SBR31" s="1871"/>
      <c r="SBS31" s="1888"/>
      <c r="SBT31" s="1871"/>
      <c r="SBU31" s="1888"/>
      <c r="SBV31" s="1871"/>
      <c r="SBW31" s="1888"/>
      <c r="SBX31" s="1871"/>
      <c r="SBY31" s="1888"/>
      <c r="SBZ31" s="1871"/>
      <c r="SCA31" s="1888"/>
      <c r="SCB31" s="1871"/>
      <c r="SCC31" s="1888"/>
      <c r="SCD31" s="1871"/>
      <c r="SCE31" s="1888"/>
      <c r="SCF31" s="1871"/>
      <c r="SCG31" s="1888"/>
      <c r="SCH31" s="1871"/>
      <c r="SCI31" s="1888"/>
      <c r="SCJ31" s="1871"/>
      <c r="SCK31" s="1888"/>
      <c r="SCL31" s="1871"/>
      <c r="SCM31" s="1888"/>
      <c r="SCN31" s="1871"/>
      <c r="SCO31" s="1888"/>
      <c r="SCP31" s="1871"/>
      <c r="SCQ31" s="1888"/>
      <c r="SCR31" s="1871"/>
      <c r="SCS31" s="1888"/>
      <c r="SCT31" s="1871"/>
      <c r="SCU31" s="1888"/>
      <c r="SCV31" s="1871"/>
      <c r="SCW31" s="1888"/>
      <c r="SCX31" s="1871"/>
      <c r="SCY31" s="1888"/>
      <c r="SCZ31" s="1871"/>
      <c r="SDA31" s="1888"/>
      <c r="SDB31" s="1871"/>
      <c r="SDC31" s="1888"/>
      <c r="SDD31" s="1871"/>
      <c r="SDE31" s="1888"/>
      <c r="SDF31" s="1871"/>
      <c r="SDG31" s="1888"/>
      <c r="SDH31" s="1871"/>
      <c r="SDI31" s="1888"/>
      <c r="SDJ31" s="1871"/>
      <c r="SDK31" s="1888"/>
      <c r="SDL31" s="1871"/>
      <c r="SDM31" s="1888"/>
      <c r="SDN31" s="1871"/>
      <c r="SDO31" s="1888"/>
      <c r="SDP31" s="1871"/>
      <c r="SDQ31" s="1888"/>
      <c r="SDR31" s="1871"/>
      <c r="SDS31" s="1888"/>
      <c r="SDT31" s="1871"/>
      <c r="SDU31" s="1888"/>
      <c r="SDV31" s="1871"/>
      <c r="SDW31" s="1888"/>
      <c r="SDX31" s="1871"/>
      <c r="SDY31" s="1888"/>
      <c r="SDZ31" s="1871"/>
      <c r="SEA31" s="1888"/>
      <c r="SEB31" s="1871"/>
      <c r="SEC31" s="1888"/>
      <c r="SED31" s="1871"/>
      <c r="SEE31" s="1888"/>
      <c r="SEF31" s="1871"/>
      <c r="SEG31" s="1888"/>
      <c r="SEH31" s="1871"/>
      <c r="SEI31" s="1888"/>
      <c r="SEJ31" s="1871"/>
      <c r="SEK31" s="1888"/>
      <c r="SEL31" s="1871"/>
      <c r="SEM31" s="1888"/>
      <c r="SEN31" s="1871"/>
      <c r="SEO31" s="1888"/>
      <c r="SEP31" s="1871"/>
      <c r="SEQ31" s="1888"/>
      <c r="SER31" s="1871"/>
      <c r="SES31" s="1888"/>
      <c r="SET31" s="1871"/>
      <c r="SEU31" s="1888"/>
      <c r="SEV31" s="1871"/>
      <c r="SEW31" s="1888"/>
      <c r="SEX31" s="1871"/>
      <c r="SEY31" s="1888"/>
      <c r="SEZ31" s="1871"/>
      <c r="SFA31" s="1888"/>
      <c r="SFB31" s="1871"/>
      <c r="SFC31" s="1888"/>
      <c r="SFD31" s="1871"/>
      <c r="SFE31" s="1888"/>
      <c r="SFF31" s="1871"/>
      <c r="SFG31" s="1888"/>
      <c r="SFH31" s="1871"/>
      <c r="SFI31" s="1888"/>
      <c r="SFJ31" s="1871"/>
      <c r="SFK31" s="1888"/>
      <c r="SFL31" s="1871"/>
      <c r="SFM31" s="1888"/>
      <c r="SFN31" s="1871"/>
      <c r="SFO31" s="1888"/>
      <c r="SFP31" s="1871"/>
      <c r="SFQ31" s="1888"/>
      <c r="SFR31" s="1871"/>
      <c r="SFS31" s="1888"/>
      <c r="SFT31" s="1871"/>
      <c r="SFU31" s="1888"/>
      <c r="SFV31" s="1871"/>
      <c r="SFW31" s="1888"/>
      <c r="SFX31" s="1871"/>
      <c r="SFY31" s="1888"/>
      <c r="SFZ31" s="1871"/>
      <c r="SGA31" s="1888"/>
      <c r="SGB31" s="1871"/>
      <c r="SGC31" s="1888"/>
      <c r="SGD31" s="1871"/>
      <c r="SGE31" s="1888"/>
      <c r="SGF31" s="1871"/>
      <c r="SGG31" s="1888"/>
      <c r="SGH31" s="1871"/>
      <c r="SGI31" s="1888"/>
      <c r="SGJ31" s="1871"/>
      <c r="SGK31" s="1888"/>
      <c r="SGL31" s="1871"/>
      <c r="SGM31" s="1888"/>
      <c r="SGN31" s="1871"/>
      <c r="SGO31" s="1888"/>
      <c r="SGP31" s="1871"/>
      <c r="SGQ31" s="1888"/>
      <c r="SGR31" s="1871"/>
      <c r="SGS31" s="1888"/>
      <c r="SGT31" s="1871"/>
      <c r="SGU31" s="1888"/>
      <c r="SGV31" s="1871"/>
      <c r="SGW31" s="1888"/>
      <c r="SGX31" s="1871"/>
      <c r="SGY31" s="1888"/>
      <c r="SGZ31" s="1871"/>
      <c r="SHA31" s="1888"/>
      <c r="SHB31" s="1871"/>
      <c r="SHC31" s="1888"/>
      <c r="SHD31" s="1871"/>
      <c r="SHE31" s="1888"/>
      <c r="SHF31" s="1871"/>
      <c r="SHG31" s="1888"/>
      <c r="SHH31" s="1871"/>
      <c r="SHI31" s="1888"/>
      <c r="SHJ31" s="1871"/>
      <c r="SHK31" s="1888"/>
      <c r="SHL31" s="1871"/>
      <c r="SHM31" s="1888"/>
      <c r="SHN31" s="1871"/>
      <c r="SHO31" s="1888"/>
      <c r="SHP31" s="1871"/>
      <c r="SHQ31" s="1888"/>
      <c r="SHR31" s="1871"/>
      <c r="SHS31" s="1888"/>
      <c r="SHT31" s="1871"/>
      <c r="SHU31" s="1888"/>
      <c r="SHV31" s="1871"/>
      <c r="SHW31" s="1888"/>
      <c r="SHX31" s="1871"/>
      <c r="SHY31" s="1888"/>
      <c r="SHZ31" s="1871"/>
      <c r="SIA31" s="1888"/>
      <c r="SIB31" s="1871"/>
      <c r="SIC31" s="1888"/>
      <c r="SID31" s="1871"/>
      <c r="SIE31" s="1888"/>
      <c r="SIF31" s="1871"/>
      <c r="SIG31" s="1888"/>
      <c r="SIH31" s="1871"/>
      <c r="SII31" s="1888"/>
      <c r="SIJ31" s="1871"/>
      <c r="SIK31" s="1888"/>
      <c r="SIL31" s="1871"/>
      <c r="SIM31" s="1888"/>
      <c r="SIN31" s="1871"/>
      <c r="SIO31" s="1888"/>
      <c r="SIP31" s="1871"/>
      <c r="SIQ31" s="1888"/>
      <c r="SIR31" s="1871"/>
      <c r="SIS31" s="1888"/>
      <c r="SIT31" s="1871"/>
      <c r="SIU31" s="1888"/>
      <c r="SIV31" s="1871"/>
      <c r="SIW31" s="1888"/>
      <c r="SIX31" s="1871"/>
      <c r="SIY31" s="1888"/>
      <c r="SIZ31" s="1871"/>
      <c r="SJA31" s="1888"/>
      <c r="SJB31" s="1871"/>
      <c r="SJC31" s="1888"/>
      <c r="SJD31" s="1871"/>
      <c r="SJE31" s="1888"/>
      <c r="SJF31" s="1871"/>
      <c r="SJG31" s="1888"/>
      <c r="SJH31" s="1871"/>
      <c r="SJI31" s="1888"/>
      <c r="SJJ31" s="1871"/>
      <c r="SJK31" s="1888"/>
      <c r="SJL31" s="1871"/>
      <c r="SJM31" s="1888"/>
      <c r="SJN31" s="1871"/>
      <c r="SJO31" s="1888"/>
      <c r="SJP31" s="1871"/>
      <c r="SJQ31" s="1888"/>
      <c r="SJR31" s="1871"/>
      <c r="SJS31" s="1888"/>
      <c r="SJT31" s="1871"/>
      <c r="SJU31" s="1888"/>
      <c r="SJV31" s="1871"/>
      <c r="SJW31" s="1888"/>
      <c r="SJX31" s="1871"/>
      <c r="SJY31" s="1888"/>
      <c r="SJZ31" s="1871"/>
      <c r="SKA31" s="1888"/>
      <c r="SKB31" s="1871"/>
      <c r="SKC31" s="1888"/>
      <c r="SKD31" s="1871"/>
      <c r="SKE31" s="1888"/>
      <c r="SKF31" s="1871"/>
      <c r="SKG31" s="1888"/>
      <c r="SKH31" s="1871"/>
      <c r="SKI31" s="1888"/>
      <c r="SKJ31" s="1871"/>
      <c r="SKK31" s="1888"/>
      <c r="SKL31" s="1871"/>
      <c r="SKM31" s="1888"/>
      <c r="SKN31" s="1871"/>
      <c r="SKO31" s="1888"/>
      <c r="SKP31" s="1871"/>
      <c r="SKQ31" s="1888"/>
      <c r="SKR31" s="1871"/>
      <c r="SKS31" s="1888"/>
      <c r="SKT31" s="1871"/>
      <c r="SKU31" s="1888"/>
      <c r="SKV31" s="1871"/>
      <c r="SKW31" s="1888"/>
      <c r="SKX31" s="1871"/>
      <c r="SKY31" s="1888"/>
      <c r="SKZ31" s="1871"/>
      <c r="SLA31" s="1888"/>
      <c r="SLB31" s="1871"/>
      <c r="SLC31" s="1888"/>
      <c r="SLD31" s="1871"/>
      <c r="SLE31" s="1888"/>
      <c r="SLF31" s="1871"/>
      <c r="SLG31" s="1888"/>
      <c r="SLH31" s="1871"/>
      <c r="SLI31" s="1888"/>
      <c r="SLJ31" s="1871"/>
      <c r="SLK31" s="1888"/>
      <c r="SLL31" s="1871"/>
      <c r="SLM31" s="1888"/>
      <c r="SLN31" s="1871"/>
      <c r="SLO31" s="1888"/>
      <c r="SLP31" s="1871"/>
      <c r="SLQ31" s="1888"/>
      <c r="SLR31" s="1871"/>
      <c r="SLS31" s="1888"/>
      <c r="SLT31" s="1871"/>
      <c r="SLU31" s="1888"/>
      <c r="SLV31" s="1871"/>
      <c r="SLW31" s="1888"/>
      <c r="SLX31" s="1871"/>
      <c r="SLY31" s="1888"/>
      <c r="SLZ31" s="1871"/>
      <c r="SMA31" s="1888"/>
      <c r="SMB31" s="1871"/>
      <c r="SMC31" s="1888"/>
      <c r="SMD31" s="1871"/>
      <c r="SME31" s="1888"/>
      <c r="SMF31" s="1871"/>
      <c r="SMG31" s="1888"/>
      <c r="SMH31" s="1871"/>
      <c r="SMI31" s="1888"/>
      <c r="SMJ31" s="1871"/>
      <c r="SMK31" s="1888"/>
      <c r="SML31" s="1871"/>
      <c r="SMM31" s="1888"/>
      <c r="SMN31" s="1871"/>
      <c r="SMO31" s="1888"/>
      <c r="SMP31" s="1871"/>
      <c r="SMQ31" s="1888"/>
      <c r="SMR31" s="1871"/>
      <c r="SMS31" s="1888"/>
      <c r="SMT31" s="1871"/>
      <c r="SMU31" s="1888"/>
      <c r="SMV31" s="1871"/>
      <c r="SMW31" s="1888"/>
      <c r="SMX31" s="1871"/>
      <c r="SMY31" s="1888"/>
      <c r="SMZ31" s="1871"/>
      <c r="SNA31" s="1888"/>
      <c r="SNB31" s="1871"/>
      <c r="SNC31" s="1888"/>
      <c r="SND31" s="1871"/>
      <c r="SNE31" s="1888"/>
      <c r="SNF31" s="1871"/>
      <c r="SNG31" s="1888"/>
      <c r="SNH31" s="1871"/>
      <c r="SNI31" s="1888"/>
      <c r="SNJ31" s="1871"/>
      <c r="SNK31" s="1888"/>
      <c r="SNL31" s="1871"/>
      <c r="SNM31" s="1888"/>
      <c r="SNN31" s="1871"/>
      <c r="SNO31" s="1888"/>
      <c r="SNP31" s="1871"/>
      <c r="SNQ31" s="1888"/>
      <c r="SNR31" s="1871"/>
      <c r="SNS31" s="1888"/>
      <c r="SNT31" s="1871"/>
      <c r="SNU31" s="1888"/>
      <c r="SNV31" s="1871"/>
      <c r="SNW31" s="1888"/>
      <c r="SNX31" s="1871"/>
      <c r="SNY31" s="1888"/>
      <c r="SNZ31" s="1871"/>
      <c r="SOA31" s="1888"/>
      <c r="SOB31" s="1871"/>
      <c r="SOC31" s="1888"/>
      <c r="SOD31" s="1871"/>
      <c r="SOE31" s="1888"/>
      <c r="SOF31" s="1871"/>
      <c r="SOG31" s="1888"/>
      <c r="SOH31" s="1871"/>
      <c r="SOI31" s="1888"/>
      <c r="SOJ31" s="1871"/>
      <c r="SOK31" s="1888"/>
      <c r="SOL31" s="1871"/>
      <c r="SOM31" s="1888"/>
      <c r="SON31" s="1871"/>
      <c r="SOO31" s="1888"/>
      <c r="SOP31" s="1871"/>
      <c r="SOQ31" s="1888"/>
      <c r="SOR31" s="1871"/>
      <c r="SOS31" s="1888"/>
      <c r="SOT31" s="1871"/>
      <c r="SOU31" s="1888"/>
      <c r="SOV31" s="1871"/>
      <c r="SOW31" s="1888"/>
      <c r="SOX31" s="1871"/>
      <c r="SOY31" s="1888"/>
      <c r="SOZ31" s="1871"/>
      <c r="SPA31" s="1888"/>
      <c r="SPB31" s="1871"/>
      <c r="SPC31" s="1888"/>
      <c r="SPD31" s="1871"/>
      <c r="SPE31" s="1888"/>
      <c r="SPF31" s="1871"/>
      <c r="SPG31" s="1888"/>
      <c r="SPH31" s="1871"/>
      <c r="SPI31" s="1888"/>
      <c r="SPJ31" s="1871"/>
      <c r="SPK31" s="1888"/>
      <c r="SPL31" s="1871"/>
      <c r="SPM31" s="1888"/>
      <c r="SPN31" s="1871"/>
      <c r="SPO31" s="1888"/>
      <c r="SPP31" s="1871"/>
      <c r="SPQ31" s="1888"/>
      <c r="SPR31" s="1871"/>
      <c r="SPS31" s="1888"/>
      <c r="SPT31" s="1871"/>
      <c r="SPU31" s="1888"/>
      <c r="SPV31" s="1871"/>
      <c r="SPW31" s="1888"/>
      <c r="SPX31" s="1871"/>
      <c r="SPY31" s="1888"/>
      <c r="SPZ31" s="1871"/>
      <c r="SQA31" s="1888"/>
      <c r="SQB31" s="1871"/>
      <c r="SQC31" s="1888"/>
      <c r="SQD31" s="1871"/>
      <c r="SQE31" s="1888"/>
      <c r="SQF31" s="1871"/>
      <c r="SQG31" s="1888"/>
      <c r="SQH31" s="1871"/>
      <c r="SQI31" s="1888"/>
      <c r="SQJ31" s="1871"/>
      <c r="SQK31" s="1888"/>
      <c r="SQL31" s="1871"/>
      <c r="SQM31" s="1888"/>
      <c r="SQN31" s="1871"/>
      <c r="SQO31" s="1888"/>
      <c r="SQP31" s="1871"/>
      <c r="SQQ31" s="1888"/>
      <c r="SQR31" s="1871"/>
      <c r="SQS31" s="1888"/>
      <c r="SQT31" s="1871"/>
      <c r="SQU31" s="1888"/>
      <c r="SQV31" s="1871"/>
      <c r="SQW31" s="1888"/>
      <c r="SQX31" s="1871"/>
      <c r="SQY31" s="1888"/>
      <c r="SQZ31" s="1871"/>
      <c r="SRA31" s="1888"/>
      <c r="SRB31" s="1871"/>
      <c r="SRC31" s="1888"/>
      <c r="SRD31" s="1871"/>
      <c r="SRE31" s="1888"/>
      <c r="SRF31" s="1871"/>
      <c r="SRG31" s="1888"/>
      <c r="SRH31" s="1871"/>
      <c r="SRI31" s="1888"/>
      <c r="SRJ31" s="1871"/>
      <c r="SRK31" s="1888"/>
      <c r="SRL31" s="1871"/>
      <c r="SRM31" s="1888"/>
      <c r="SRN31" s="1871"/>
      <c r="SRO31" s="1888"/>
      <c r="SRP31" s="1871"/>
      <c r="SRQ31" s="1888"/>
      <c r="SRR31" s="1871"/>
      <c r="SRS31" s="1888"/>
      <c r="SRT31" s="1871"/>
      <c r="SRU31" s="1888"/>
      <c r="SRV31" s="1871"/>
      <c r="SRW31" s="1888"/>
      <c r="SRX31" s="1871"/>
      <c r="SRY31" s="1888"/>
      <c r="SRZ31" s="1871"/>
      <c r="SSA31" s="1888"/>
      <c r="SSB31" s="1871"/>
      <c r="SSC31" s="1888"/>
      <c r="SSD31" s="1871"/>
      <c r="SSE31" s="1888"/>
      <c r="SSF31" s="1871"/>
      <c r="SSG31" s="1888"/>
      <c r="SSH31" s="1871"/>
      <c r="SSI31" s="1888"/>
      <c r="SSJ31" s="1871"/>
      <c r="SSK31" s="1888"/>
      <c r="SSL31" s="1871"/>
      <c r="SSM31" s="1888"/>
      <c r="SSN31" s="1871"/>
      <c r="SSO31" s="1888"/>
      <c r="SSP31" s="1871"/>
      <c r="SSQ31" s="1888"/>
      <c r="SSR31" s="1871"/>
      <c r="SSS31" s="1888"/>
      <c r="SST31" s="1871"/>
      <c r="SSU31" s="1888"/>
      <c r="SSV31" s="1871"/>
      <c r="SSW31" s="1888"/>
      <c r="SSX31" s="1871"/>
      <c r="SSY31" s="1888"/>
      <c r="SSZ31" s="1871"/>
      <c r="STA31" s="1888"/>
      <c r="STB31" s="1871"/>
      <c r="STC31" s="1888"/>
      <c r="STD31" s="1871"/>
      <c r="STE31" s="1888"/>
      <c r="STF31" s="1871"/>
      <c r="STG31" s="1888"/>
      <c r="STH31" s="1871"/>
      <c r="STI31" s="1888"/>
      <c r="STJ31" s="1871"/>
      <c r="STK31" s="1888"/>
      <c r="STL31" s="1871"/>
      <c r="STM31" s="1888"/>
      <c r="STN31" s="1871"/>
      <c r="STO31" s="1888"/>
      <c r="STP31" s="1871"/>
      <c r="STQ31" s="1888"/>
      <c r="STR31" s="1871"/>
      <c r="STS31" s="1888"/>
      <c r="STT31" s="1871"/>
      <c r="STU31" s="1888"/>
      <c r="STV31" s="1871"/>
      <c r="STW31" s="1888"/>
      <c r="STX31" s="1871"/>
      <c r="STY31" s="1888"/>
      <c r="STZ31" s="1871"/>
      <c r="SUA31" s="1888"/>
      <c r="SUB31" s="1871"/>
      <c r="SUC31" s="1888"/>
      <c r="SUD31" s="1871"/>
      <c r="SUE31" s="1888"/>
      <c r="SUF31" s="1871"/>
      <c r="SUG31" s="1888"/>
      <c r="SUH31" s="1871"/>
      <c r="SUI31" s="1888"/>
      <c r="SUJ31" s="1871"/>
      <c r="SUK31" s="1888"/>
      <c r="SUL31" s="1871"/>
      <c r="SUM31" s="1888"/>
      <c r="SUN31" s="1871"/>
      <c r="SUO31" s="1888"/>
      <c r="SUP31" s="1871"/>
      <c r="SUQ31" s="1888"/>
      <c r="SUR31" s="1871"/>
      <c r="SUS31" s="1888"/>
      <c r="SUT31" s="1871"/>
      <c r="SUU31" s="1888"/>
      <c r="SUV31" s="1871"/>
      <c r="SUW31" s="1888"/>
      <c r="SUX31" s="1871"/>
      <c r="SUY31" s="1888"/>
      <c r="SUZ31" s="1871"/>
      <c r="SVA31" s="1888"/>
      <c r="SVB31" s="1871"/>
      <c r="SVC31" s="1888"/>
      <c r="SVD31" s="1871"/>
      <c r="SVE31" s="1888"/>
      <c r="SVF31" s="1871"/>
      <c r="SVG31" s="1888"/>
      <c r="SVH31" s="1871"/>
      <c r="SVI31" s="1888"/>
      <c r="SVJ31" s="1871"/>
      <c r="SVK31" s="1888"/>
      <c r="SVL31" s="1871"/>
      <c r="SVM31" s="1888"/>
      <c r="SVN31" s="1871"/>
      <c r="SVO31" s="1888"/>
      <c r="SVP31" s="1871"/>
      <c r="SVQ31" s="1888"/>
      <c r="SVR31" s="1871"/>
      <c r="SVS31" s="1888"/>
      <c r="SVT31" s="1871"/>
      <c r="SVU31" s="1888"/>
      <c r="SVV31" s="1871"/>
      <c r="SVW31" s="1888"/>
      <c r="SVX31" s="1871"/>
      <c r="SVY31" s="1888"/>
      <c r="SVZ31" s="1871"/>
      <c r="SWA31" s="1888"/>
      <c r="SWB31" s="1871"/>
      <c r="SWC31" s="1888"/>
      <c r="SWD31" s="1871"/>
      <c r="SWE31" s="1888"/>
      <c r="SWF31" s="1871"/>
      <c r="SWG31" s="1888"/>
      <c r="SWH31" s="1871"/>
      <c r="SWI31" s="1888"/>
      <c r="SWJ31" s="1871"/>
      <c r="SWK31" s="1888"/>
      <c r="SWL31" s="1871"/>
      <c r="SWM31" s="1888"/>
      <c r="SWN31" s="1871"/>
      <c r="SWO31" s="1888"/>
      <c r="SWP31" s="1871"/>
      <c r="SWQ31" s="1888"/>
      <c r="SWR31" s="1871"/>
      <c r="SWS31" s="1888"/>
      <c r="SWT31" s="1871"/>
      <c r="SWU31" s="1888"/>
      <c r="SWV31" s="1871"/>
      <c r="SWW31" s="1888"/>
      <c r="SWX31" s="1871"/>
      <c r="SWY31" s="1888"/>
      <c r="SWZ31" s="1871"/>
      <c r="SXA31" s="1888"/>
      <c r="SXB31" s="1871"/>
      <c r="SXC31" s="1888"/>
      <c r="SXD31" s="1871"/>
      <c r="SXE31" s="1888"/>
      <c r="SXF31" s="1871"/>
      <c r="SXG31" s="1888"/>
      <c r="SXH31" s="1871"/>
      <c r="SXI31" s="1888"/>
      <c r="SXJ31" s="1871"/>
      <c r="SXK31" s="1888"/>
      <c r="SXL31" s="1871"/>
      <c r="SXM31" s="1888"/>
      <c r="SXN31" s="1871"/>
      <c r="SXO31" s="1888"/>
      <c r="SXP31" s="1871"/>
      <c r="SXQ31" s="1888"/>
      <c r="SXR31" s="1871"/>
      <c r="SXS31" s="1888"/>
      <c r="SXT31" s="1871"/>
      <c r="SXU31" s="1888"/>
      <c r="SXV31" s="1871"/>
      <c r="SXW31" s="1888"/>
      <c r="SXX31" s="1871"/>
      <c r="SXY31" s="1888"/>
      <c r="SXZ31" s="1871"/>
      <c r="SYA31" s="1888"/>
      <c r="SYB31" s="1871"/>
      <c r="SYC31" s="1888"/>
      <c r="SYD31" s="1871"/>
      <c r="SYE31" s="1888"/>
      <c r="SYF31" s="1871"/>
      <c r="SYG31" s="1888"/>
      <c r="SYH31" s="1871"/>
      <c r="SYI31" s="1888"/>
      <c r="SYJ31" s="1871"/>
      <c r="SYK31" s="1888"/>
      <c r="SYL31" s="1871"/>
      <c r="SYM31" s="1888"/>
      <c r="SYN31" s="1871"/>
      <c r="SYO31" s="1888"/>
      <c r="SYP31" s="1871"/>
      <c r="SYQ31" s="1888"/>
      <c r="SYR31" s="1871"/>
      <c r="SYS31" s="1888"/>
      <c r="SYT31" s="1871"/>
      <c r="SYU31" s="1888"/>
      <c r="SYV31" s="1871"/>
      <c r="SYW31" s="1888"/>
      <c r="SYX31" s="1871"/>
      <c r="SYY31" s="1888"/>
      <c r="SYZ31" s="1871"/>
      <c r="SZA31" s="1888"/>
      <c r="SZB31" s="1871"/>
      <c r="SZC31" s="1888"/>
      <c r="SZD31" s="1871"/>
      <c r="SZE31" s="1888"/>
      <c r="SZF31" s="1871"/>
      <c r="SZG31" s="1888"/>
      <c r="SZH31" s="1871"/>
      <c r="SZI31" s="1888"/>
      <c r="SZJ31" s="1871"/>
      <c r="SZK31" s="1888"/>
      <c r="SZL31" s="1871"/>
      <c r="SZM31" s="1888"/>
      <c r="SZN31" s="1871"/>
      <c r="SZO31" s="1888"/>
      <c r="SZP31" s="1871"/>
      <c r="SZQ31" s="1888"/>
      <c r="SZR31" s="1871"/>
      <c r="SZS31" s="1888"/>
      <c r="SZT31" s="1871"/>
      <c r="SZU31" s="1888"/>
      <c r="SZV31" s="1871"/>
      <c r="SZW31" s="1888"/>
      <c r="SZX31" s="1871"/>
      <c r="SZY31" s="1888"/>
      <c r="SZZ31" s="1871"/>
      <c r="TAA31" s="1888"/>
      <c r="TAB31" s="1871"/>
      <c r="TAC31" s="1888"/>
      <c r="TAD31" s="1871"/>
      <c r="TAE31" s="1888"/>
      <c r="TAF31" s="1871"/>
      <c r="TAG31" s="1888"/>
      <c r="TAH31" s="1871"/>
      <c r="TAI31" s="1888"/>
      <c r="TAJ31" s="1871"/>
      <c r="TAK31" s="1888"/>
      <c r="TAL31" s="1871"/>
      <c r="TAM31" s="1888"/>
      <c r="TAN31" s="1871"/>
      <c r="TAO31" s="1888"/>
      <c r="TAP31" s="1871"/>
      <c r="TAQ31" s="1888"/>
      <c r="TAR31" s="1871"/>
      <c r="TAS31" s="1888"/>
      <c r="TAT31" s="1871"/>
      <c r="TAU31" s="1888"/>
      <c r="TAV31" s="1871"/>
      <c r="TAW31" s="1888"/>
      <c r="TAX31" s="1871"/>
      <c r="TAY31" s="1888"/>
      <c r="TAZ31" s="1871"/>
      <c r="TBA31" s="1888"/>
      <c r="TBB31" s="1871"/>
      <c r="TBC31" s="1888"/>
      <c r="TBD31" s="1871"/>
      <c r="TBE31" s="1888"/>
      <c r="TBF31" s="1871"/>
      <c r="TBG31" s="1888"/>
      <c r="TBH31" s="1871"/>
      <c r="TBI31" s="1888"/>
      <c r="TBJ31" s="1871"/>
      <c r="TBK31" s="1888"/>
      <c r="TBL31" s="1871"/>
      <c r="TBM31" s="1888"/>
      <c r="TBN31" s="1871"/>
      <c r="TBO31" s="1888"/>
      <c r="TBP31" s="1871"/>
      <c r="TBQ31" s="1888"/>
      <c r="TBR31" s="1871"/>
      <c r="TBS31" s="1888"/>
      <c r="TBT31" s="1871"/>
      <c r="TBU31" s="1888"/>
      <c r="TBV31" s="1871"/>
      <c r="TBW31" s="1888"/>
      <c r="TBX31" s="1871"/>
      <c r="TBY31" s="1888"/>
      <c r="TBZ31" s="1871"/>
      <c r="TCA31" s="1888"/>
      <c r="TCB31" s="1871"/>
      <c r="TCC31" s="1888"/>
      <c r="TCD31" s="1871"/>
      <c r="TCE31" s="1888"/>
      <c r="TCF31" s="1871"/>
      <c r="TCG31" s="1888"/>
      <c r="TCH31" s="1871"/>
      <c r="TCI31" s="1888"/>
      <c r="TCJ31" s="1871"/>
      <c r="TCK31" s="1888"/>
      <c r="TCL31" s="1871"/>
      <c r="TCM31" s="1888"/>
      <c r="TCN31" s="1871"/>
      <c r="TCO31" s="1888"/>
      <c r="TCP31" s="1871"/>
      <c r="TCQ31" s="1888"/>
      <c r="TCR31" s="1871"/>
      <c r="TCS31" s="1888"/>
      <c r="TCT31" s="1871"/>
      <c r="TCU31" s="1888"/>
      <c r="TCV31" s="1871"/>
      <c r="TCW31" s="1888"/>
      <c r="TCX31" s="1871"/>
      <c r="TCY31" s="1888"/>
      <c r="TCZ31" s="1871"/>
      <c r="TDA31" s="1888"/>
      <c r="TDB31" s="1871"/>
      <c r="TDC31" s="1888"/>
      <c r="TDD31" s="1871"/>
      <c r="TDE31" s="1888"/>
      <c r="TDF31" s="1871"/>
      <c r="TDG31" s="1888"/>
      <c r="TDH31" s="1871"/>
      <c r="TDI31" s="1888"/>
      <c r="TDJ31" s="1871"/>
      <c r="TDK31" s="1888"/>
      <c r="TDL31" s="1871"/>
      <c r="TDM31" s="1888"/>
      <c r="TDN31" s="1871"/>
      <c r="TDO31" s="1888"/>
      <c r="TDP31" s="1871"/>
      <c r="TDQ31" s="1888"/>
      <c r="TDR31" s="1871"/>
      <c r="TDS31" s="1888"/>
      <c r="TDT31" s="1871"/>
      <c r="TDU31" s="1888"/>
      <c r="TDV31" s="1871"/>
      <c r="TDW31" s="1888"/>
      <c r="TDX31" s="1871"/>
      <c r="TDY31" s="1888"/>
      <c r="TDZ31" s="1871"/>
      <c r="TEA31" s="1888"/>
      <c r="TEB31" s="1871"/>
      <c r="TEC31" s="1888"/>
      <c r="TED31" s="1871"/>
      <c r="TEE31" s="1888"/>
      <c r="TEF31" s="1871"/>
      <c r="TEG31" s="1888"/>
      <c r="TEH31" s="1871"/>
      <c r="TEI31" s="1888"/>
      <c r="TEJ31" s="1871"/>
      <c r="TEK31" s="1888"/>
      <c r="TEL31" s="1871"/>
      <c r="TEM31" s="1888"/>
      <c r="TEN31" s="1871"/>
      <c r="TEO31" s="1888"/>
      <c r="TEP31" s="1871"/>
      <c r="TEQ31" s="1888"/>
      <c r="TER31" s="1871"/>
      <c r="TES31" s="1888"/>
      <c r="TET31" s="1871"/>
      <c r="TEU31" s="1888"/>
      <c r="TEV31" s="1871"/>
      <c r="TEW31" s="1888"/>
      <c r="TEX31" s="1871"/>
      <c r="TEY31" s="1888"/>
      <c r="TEZ31" s="1871"/>
      <c r="TFA31" s="1888"/>
      <c r="TFB31" s="1871"/>
      <c r="TFC31" s="1888"/>
      <c r="TFD31" s="1871"/>
      <c r="TFE31" s="1888"/>
      <c r="TFF31" s="1871"/>
      <c r="TFG31" s="1888"/>
      <c r="TFH31" s="1871"/>
      <c r="TFI31" s="1888"/>
      <c r="TFJ31" s="1871"/>
      <c r="TFK31" s="1888"/>
      <c r="TFL31" s="1871"/>
      <c r="TFM31" s="1888"/>
      <c r="TFN31" s="1871"/>
      <c r="TFO31" s="1888"/>
      <c r="TFP31" s="1871"/>
      <c r="TFQ31" s="1888"/>
      <c r="TFR31" s="1871"/>
      <c r="TFS31" s="1888"/>
      <c r="TFT31" s="1871"/>
      <c r="TFU31" s="1888"/>
      <c r="TFV31" s="1871"/>
      <c r="TFW31" s="1888"/>
      <c r="TFX31" s="1871"/>
      <c r="TFY31" s="1888"/>
      <c r="TFZ31" s="1871"/>
      <c r="TGA31" s="1888"/>
      <c r="TGB31" s="1871"/>
      <c r="TGC31" s="1888"/>
      <c r="TGD31" s="1871"/>
      <c r="TGE31" s="1888"/>
      <c r="TGF31" s="1871"/>
      <c r="TGG31" s="1888"/>
      <c r="TGH31" s="1871"/>
      <c r="TGI31" s="1888"/>
      <c r="TGJ31" s="1871"/>
      <c r="TGK31" s="1888"/>
      <c r="TGL31" s="1871"/>
      <c r="TGM31" s="1888"/>
      <c r="TGN31" s="1871"/>
      <c r="TGO31" s="1888"/>
      <c r="TGP31" s="1871"/>
      <c r="TGQ31" s="1888"/>
      <c r="TGR31" s="1871"/>
      <c r="TGS31" s="1888"/>
      <c r="TGT31" s="1871"/>
      <c r="TGU31" s="1888"/>
      <c r="TGV31" s="1871"/>
      <c r="TGW31" s="1888"/>
      <c r="TGX31" s="1871"/>
      <c r="TGY31" s="1888"/>
      <c r="TGZ31" s="1871"/>
      <c r="THA31" s="1888"/>
      <c r="THB31" s="1871"/>
      <c r="THC31" s="1888"/>
      <c r="THD31" s="1871"/>
      <c r="THE31" s="1888"/>
      <c r="THF31" s="1871"/>
      <c r="THG31" s="1888"/>
      <c r="THH31" s="1871"/>
      <c r="THI31" s="1888"/>
      <c r="THJ31" s="1871"/>
      <c r="THK31" s="1888"/>
      <c r="THL31" s="1871"/>
      <c r="THM31" s="1888"/>
      <c r="THN31" s="1871"/>
      <c r="THO31" s="1888"/>
      <c r="THP31" s="1871"/>
      <c r="THQ31" s="1888"/>
      <c r="THR31" s="1871"/>
      <c r="THS31" s="1888"/>
      <c r="THT31" s="1871"/>
      <c r="THU31" s="1888"/>
      <c r="THV31" s="1871"/>
      <c r="THW31" s="1888"/>
      <c r="THX31" s="1871"/>
      <c r="THY31" s="1888"/>
      <c r="THZ31" s="1871"/>
      <c r="TIA31" s="1888"/>
      <c r="TIB31" s="1871"/>
      <c r="TIC31" s="1888"/>
      <c r="TID31" s="1871"/>
      <c r="TIE31" s="1888"/>
      <c r="TIF31" s="1871"/>
      <c r="TIG31" s="1888"/>
      <c r="TIH31" s="1871"/>
      <c r="TII31" s="1888"/>
      <c r="TIJ31" s="1871"/>
      <c r="TIK31" s="1888"/>
      <c r="TIL31" s="1871"/>
      <c r="TIM31" s="1888"/>
      <c r="TIN31" s="1871"/>
      <c r="TIO31" s="1888"/>
      <c r="TIP31" s="1871"/>
      <c r="TIQ31" s="1888"/>
      <c r="TIR31" s="1871"/>
      <c r="TIS31" s="1888"/>
      <c r="TIT31" s="1871"/>
      <c r="TIU31" s="1888"/>
      <c r="TIV31" s="1871"/>
      <c r="TIW31" s="1888"/>
      <c r="TIX31" s="1871"/>
      <c r="TIY31" s="1888"/>
      <c r="TIZ31" s="1871"/>
      <c r="TJA31" s="1888"/>
      <c r="TJB31" s="1871"/>
      <c r="TJC31" s="1888"/>
      <c r="TJD31" s="1871"/>
      <c r="TJE31" s="1888"/>
      <c r="TJF31" s="1871"/>
      <c r="TJG31" s="1888"/>
      <c r="TJH31" s="1871"/>
      <c r="TJI31" s="1888"/>
      <c r="TJJ31" s="1871"/>
      <c r="TJK31" s="1888"/>
      <c r="TJL31" s="1871"/>
      <c r="TJM31" s="1888"/>
      <c r="TJN31" s="1871"/>
      <c r="TJO31" s="1888"/>
      <c r="TJP31" s="1871"/>
      <c r="TJQ31" s="1888"/>
      <c r="TJR31" s="1871"/>
      <c r="TJS31" s="1888"/>
      <c r="TJT31" s="1871"/>
      <c r="TJU31" s="1888"/>
      <c r="TJV31" s="1871"/>
      <c r="TJW31" s="1888"/>
      <c r="TJX31" s="1871"/>
      <c r="TJY31" s="1888"/>
      <c r="TJZ31" s="1871"/>
      <c r="TKA31" s="1888"/>
      <c r="TKB31" s="1871"/>
      <c r="TKC31" s="1888"/>
      <c r="TKD31" s="1871"/>
      <c r="TKE31" s="1888"/>
      <c r="TKF31" s="1871"/>
      <c r="TKG31" s="1888"/>
      <c r="TKH31" s="1871"/>
      <c r="TKI31" s="1888"/>
      <c r="TKJ31" s="1871"/>
      <c r="TKK31" s="1888"/>
      <c r="TKL31" s="1871"/>
      <c r="TKM31" s="1888"/>
      <c r="TKN31" s="1871"/>
      <c r="TKO31" s="1888"/>
      <c r="TKP31" s="1871"/>
      <c r="TKQ31" s="1888"/>
      <c r="TKR31" s="1871"/>
      <c r="TKS31" s="1888"/>
      <c r="TKT31" s="1871"/>
      <c r="TKU31" s="1888"/>
      <c r="TKV31" s="1871"/>
      <c r="TKW31" s="1888"/>
      <c r="TKX31" s="1871"/>
      <c r="TKY31" s="1888"/>
      <c r="TKZ31" s="1871"/>
      <c r="TLA31" s="1888"/>
      <c r="TLB31" s="1871"/>
      <c r="TLC31" s="1888"/>
      <c r="TLD31" s="1871"/>
      <c r="TLE31" s="1888"/>
      <c r="TLF31" s="1871"/>
      <c r="TLG31" s="1888"/>
      <c r="TLH31" s="1871"/>
      <c r="TLI31" s="1888"/>
      <c r="TLJ31" s="1871"/>
      <c r="TLK31" s="1888"/>
      <c r="TLL31" s="1871"/>
      <c r="TLM31" s="1888"/>
      <c r="TLN31" s="1871"/>
      <c r="TLO31" s="1888"/>
      <c r="TLP31" s="1871"/>
      <c r="TLQ31" s="1888"/>
      <c r="TLR31" s="1871"/>
      <c r="TLS31" s="1888"/>
      <c r="TLT31" s="1871"/>
      <c r="TLU31" s="1888"/>
      <c r="TLV31" s="1871"/>
      <c r="TLW31" s="1888"/>
      <c r="TLX31" s="1871"/>
      <c r="TLY31" s="1888"/>
      <c r="TLZ31" s="1871"/>
      <c r="TMA31" s="1888"/>
      <c r="TMB31" s="1871"/>
      <c r="TMC31" s="1888"/>
      <c r="TMD31" s="1871"/>
      <c r="TME31" s="1888"/>
      <c r="TMF31" s="1871"/>
      <c r="TMG31" s="1888"/>
      <c r="TMH31" s="1871"/>
      <c r="TMI31" s="1888"/>
      <c r="TMJ31" s="1871"/>
      <c r="TMK31" s="1888"/>
      <c r="TML31" s="1871"/>
      <c r="TMM31" s="1888"/>
      <c r="TMN31" s="1871"/>
      <c r="TMO31" s="1888"/>
      <c r="TMP31" s="1871"/>
      <c r="TMQ31" s="1888"/>
      <c r="TMR31" s="1871"/>
      <c r="TMS31" s="1888"/>
      <c r="TMT31" s="1871"/>
      <c r="TMU31" s="1888"/>
      <c r="TMV31" s="1871"/>
      <c r="TMW31" s="1888"/>
      <c r="TMX31" s="1871"/>
      <c r="TMY31" s="1888"/>
      <c r="TMZ31" s="1871"/>
      <c r="TNA31" s="1888"/>
      <c r="TNB31" s="1871"/>
      <c r="TNC31" s="1888"/>
      <c r="TND31" s="1871"/>
      <c r="TNE31" s="1888"/>
      <c r="TNF31" s="1871"/>
      <c r="TNG31" s="1888"/>
      <c r="TNH31" s="1871"/>
      <c r="TNI31" s="1888"/>
      <c r="TNJ31" s="1871"/>
      <c r="TNK31" s="1888"/>
      <c r="TNL31" s="1871"/>
      <c r="TNM31" s="1888"/>
      <c r="TNN31" s="1871"/>
      <c r="TNO31" s="1888"/>
      <c r="TNP31" s="1871"/>
      <c r="TNQ31" s="1888"/>
      <c r="TNR31" s="1871"/>
      <c r="TNS31" s="1888"/>
      <c r="TNT31" s="1871"/>
      <c r="TNU31" s="1888"/>
      <c r="TNV31" s="1871"/>
      <c r="TNW31" s="1888"/>
      <c r="TNX31" s="1871"/>
      <c r="TNY31" s="1888"/>
      <c r="TNZ31" s="1871"/>
      <c r="TOA31" s="1888"/>
      <c r="TOB31" s="1871"/>
      <c r="TOC31" s="1888"/>
      <c r="TOD31" s="1871"/>
      <c r="TOE31" s="1888"/>
      <c r="TOF31" s="1871"/>
      <c r="TOG31" s="1888"/>
      <c r="TOH31" s="1871"/>
      <c r="TOI31" s="1888"/>
      <c r="TOJ31" s="1871"/>
      <c r="TOK31" s="1888"/>
      <c r="TOL31" s="1871"/>
      <c r="TOM31" s="1888"/>
      <c r="TON31" s="1871"/>
      <c r="TOO31" s="1888"/>
      <c r="TOP31" s="1871"/>
      <c r="TOQ31" s="1888"/>
      <c r="TOR31" s="1871"/>
      <c r="TOS31" s="1888"/>
      <c r="TOT31" s="1871"/>
      <c r="TOU31" s="1888"/>
      <c r="TOV31" s="1871"/>
      <c r="TOW31" s="1888"/>
      <c r="TOX31" s="1871"/>
      <c r="TOY31" s="1888"/>
      <c r="TOZ31" s="1871"/>
      <c r="TPA31" s="1888"/>
      <c r="TPB31" s="1871"/>
      <c r="TPC31" s="1888"/>
      <c r="TPD31" s="1871"/>
      <c r="TPE31" s="1888"/>
      <c r="TPF31" s="1871"/>
      <c r="TPG31" s="1888"/>
      <c r="TPH31" s="1871"/>
      <c r="TPI31" s="1888"/>
      <c r="TPJ31" s="1871"/>
      <c r="TPK31" s="1888"/>
      <c r="TPL31" s="1871"/>
      <c r="TPM31" s="1888"/>
      <c r="TPN31" s="1871"/>
      <c r="TPO31" s="1888"/>
      <c r="TPP31" s="1871"/>
      <c r="TPQ31" s="1888"/>
      <c r="TPR31" s="1871"/>
      <c r="TPS31" s="1888"/>
      <c r="TPT31" s="1871"/>
      <c r="TPU31" s="1888"/>
      <c r="TPV31" s="1871"/>
      <c r="TPW31" s="1888"/>
      <c r="TPX31" s="1871"/>
      <c r="TPY31" s="1888"/>
      <c r="TPZ31" s="1871"/>
      <c r="TQA31" s="1888"/>
      <c r="TQB31" s="1871"/>
      <c r="TQC31" s="1888"/>
      <c r="TQD31" s="1871"/>
      <c r="TQE31" s="1888"/>
      <c r="TQF31" s="1871"/>
      <c r="TQG31" s="1888"/>
      <c r="TQH31" s="1871"/>
      <c r="TQI31" s="1888"/>
      <c r="TQJ31" s="1871"/>
      <c r="TQK31" s="1888"/>
      <c r="TQL31" s="1871"/>
      <c r="TQM31" s="1888"/>
      <c r="TQN31" s="1871"/>
      <c r="TQO31" s="1888"/>
      <c r="TQP31" s="1871"/>
      <c r="TQQ31" s="1888"/>
      <c r="TQR31" s="1871"/>
      <c r="TQS31" s="1888"/>
      <c r="TQT31" s="1871"/>
      <c r="TQU31" s="1888"/>
      <c r="TQV31" s="1871"/>
      <c r="TQW31" s="1888"/>
      <c r="TQX31" s="1871"/>
      <c r="TQY31" s="1888"/>
      <c r="TQZ31" s="1871"/>
      <c r="TRA31" s="1888"/>
      <c r="TRB31" s="1871"/>
      <c r="TRC31" s="1888"/>
      <c r="TRD31" s="1871"/>
      <c r="TRE31" s="1888"/>
      <c r="TRF31" s="1871"/>
      <c r="TRG31" s="1888"/>
      <c r="TRH31" s="1871"/>
      <c r="TRI31" s="1888"/>
      <c r="TRJ31" s="1871"/>
      <c r="TRK31" s="1888"/>
      <c r="TRL31" s="1871"/>
      <c r="TRM31" s="1888"/>
      <c r="TRN31" s="1871"/>
      <c r="TRO31" s="1888"/>
      <c r="TRP31" s="1871"/>
      <c r="TRQ31" s="1888"/>
      <c r="TRR31" s="1871"/>
      <c r="TRS31" s="1888"/>
      <c r="TRT31" s="1871"/>
      <c r="TRU31" s="1888"/>
      <c r="TRV31" s="1871"/>
      <c r="TRW31" s="1888"/>
      <c r="TRX31" s="1871"/>
      <c r="TRY31" s="1888"/>
      <c r="TRZ31" s="1871"/>
      <c r="TSA31" s="1888"/>
      <c r="TSB31" s="1871"/>
      <c r="TSC31" s="1888"/>
      <c r="TSD31" s="1871"/>
      <c r="TSE31" s="1888"/>
      <c r="TSF31" s="1871"/>
      <c r="TSG31" s="1888"/>
      <c r="TSH31" s="1871"/>
      <c r="TSI31" s="1888"/>
      <c r="TSJ31" s="1871"/>
      <c r="TSK31" s="1888"/>
      <c r="TSL31" s="1871"/>
      <c r="TSM31" s="1888"/>
      <c r="TSN31" s="1871"/>
      <c r="TSO31" s="1888"/>
      <c r="TSP31" s="1871"/>
      <c r="TSQ31" s="1888"/>
      <c r="TSR31" s="1871"/>
      <c r="TSS31" s="1888"/>
      <c r="TST31" s="1871"/>
      <c r="TSU31" s="1888"/>
      <c r="TSV31" s="1871"/>
      <c r="TSW31" s="1888"/>
      <c r="TSX31" s="1871"/>
      <c r="TSY31" s="1888"/>
      <c r="TSZ31" s="1871"/>
      <c r="TTA31" s="1888"/>
      <c r="TTB31" s="1871"/>
      <c r="TTC31" s="1888"/>
      <c r="TTD31" s="1871"/>
      <c r="TTE31" s="1888"/>
      <c r="TTF31" s="1871"/>
      <c r="TTG31" s="1888"/>
      <c r="TTH31" s="1871"/>
      <c r="TTI31" s="1888"/>
      <c r="TTJ31" s="1871"/>
      <c r="TTK31" s="1888"/>
      <c r="TTL31" s="1871"/>
      <c r="TTM31" s="1888"/>
      <c r="TTN31" s="1871"/>
      <c r="TTO31" s="1888"/>
      <c r="TTP31" s="1871"/>
      <c r="TTQ31" s="1888"/>
      <c r="TTR31" s="1871"/>
      <c r="TTS31" s="1888"/>
      <c r="TTT31" s="1871"/>
      <c r="TTU31" s="1888"/>
      <c r="TTV31" s="1871"/>
      <c r="TTW31" s="1888"/>
      <c r="TTX31" s="1871"/>
      <c r="TTY31" s="1888"/>
      <c r="TTZ31" s="1871"/>
      <c r="TUA31" s="1888"/>
      <c r="TUB31" s="1871"/>
      <c r="TUC31" s="1888"/>
      <c r="TUD31" s="1871"/>
      <c r="TUE31" s="1888"/>
      <c r="TUF31" s="1871"/>
      <c r="TUG31" s="1888"/>
      <c r="TUH31" s="1871"/>
      <c r="TUI31" s="1888"/>
      <c r="TUJ31" s="1871"/>
      <c r="TUK31" s="1888"/>
      <c r="TUL31" s="1871"/>
      <c r="TUM31" s="1888"/>
      <c r="TUN31" s="1871"/>
      <c r="TUO31" s="1888"/>
      <c r="TUP31" s="1871"/>
      <c r="TUQ31" s="1888"/>
      <c r="TUR31" s="1871"/>
      <c r="TUS31" s="1888"/>
      <c r="TUT31" s="1871"/>
      <c r="TUU31" s="1888"/>
      <c r="TUV31" s="1871"/>
      <c r="TUW31" s="1888"/>
      <c r="TUX31" s="1871"/>
      <c r="TUY31" s="1888"/>
      <c r="TUZ31" s="1871"/>
      <c r="TVA31" s="1888"/>
      <c r="TVB31" s="1871"/>
      <c r="TVC31" s="1888"/>
      <c r="TVD31" s="1871"/>
      <c r="TVE31" s="1888"/>
      <c r="TVF31" s="1871"/>
      <c r="TVG31" s="1888"/>
      <c r="TVH31" s="1871"/>
      <c r="TVI31" s="1888"/>
      <c r="TVJ31" s="1871"/>
      <c r="TVK31" s="1888"/>
      <c r="TVL31" s="1871"/>
      <c r="TVM31" s="1888"/>
      <c r="TVN31" s="1871"/>
      <c r="TVO31" s="1888"/>
      <c r="TVP31" s="1871"/>
      <c r="TVQ31" s="1888"/>
      <c r="TVR31" s="1871"/>
      <c r="TVS31" s="1888"/>
      <c r="TVT31" s="1871"/>
      <c r="TVU31" s="1888"/>
      <c r="TVV31" s="1871"/>
      <c r="TVW31" s="1888"/>
      <c r="TVX31" s="1871"/>
      <c r="TVY31" s="1888"/>
      <c r="TVZ31" s="1871"/>
      <c r="TWA31" s="1888"/>
      <c r="TWB31" s="1871"/>
      <c r="TWC31" s="1888"/>
      <c r="TWD31" s="1871"/>
      <c r="TWE31" s="1888"/>
      <c r="TWF31" s="1871"/>
      <c r="TWG31" s="1888"/>
      <c r="TWH31" s="1871"/>
      <c r="TWI31" s="1888"/>
      <c r="TWJ31" s="1871"/>
      <c r="TWK31" s="1888"/>
      <c r="TWL31" s="1871"/>
      <c r="TWM31" s="1888"/>
      <c r="TWN31" s="1871"/>
      <c r="TWO31" s="1888"/>
      <c r="TWP31" s="1871"/>
      <c r="TWQ31" s="1888"/>
      <c r="TWR31" s="1871"/>
      <c r="TWS31" s="1888"/>
      <c r="TWT31" s="1871"/>
      <c r="TWU31" s="1888"/>
      <c r="TWV31" s="1871"/>
      <c r="TWW31" s="1888"/>
      <c r="TWX31" s="1871"/>
      <c r="TWY31" s="1888"/>
      <c r="TWZ31" s="1871"/>
      <c r="TXA31" s="1888"/>
      <c r="TXB31" s="1871"/>
      <c r="TXC31" s="1888"/>
      <c r="TXD31" s="1871"/>
      <c r="TXE31" s="1888"/>
      <c r="TXF31" s="1871"/>
      <c r="TXG31" s="1888"/>
      <c r="TXH31" s="1871"/>
      <c r="TXI31" s="1888"/>
      <c r="TXJ31" s="1871"/>
      <c r="TXK31" s="1888"/>
      <c r="TXL31" s="1871"/>
      <c r="TXM31" s="1888"/>
      <c r="TXN31" s="1871"/>
      <c r="TXO31" s="1888"/>
      <c r="TXP31" s="1871"/>
      <c r="TXQ31" s="1888"/>
      <c r="TXR31" s="1871"/>
      <c r="TXS31" s="1888"/>
      <c r="TXT31" s="1871"/>
      <c r="TXU31" s="1888"/>
      <c r="TXV31" s="1871"/>
      <c r="TXW31" s="1888"/>
      <c r="TXX31" s="1871"/>
      <c r="TXY31" s="1888"/>
      <c r="TXZ31" s="1871"/>
      <c r="TYA31" s="1888"/>
      <c r="TYB31" s="1871"/>
      <c r="TYC31" s="1888"/>
      <c r="TYD31" s="1871"/>
      <c r="TYE31" s="1888"/>
      <c r="TYF31" s="1871"/>
      <c r="TYG31" s="1888"/>
      <c r="TYH31" s="1871"/>
      <c r="TYI31" s="1888"/>
      <c r="TYJ31" s="1871"/>
      <c r="TYK31" s="1888"/>
      <c r="TYL31" s="1871"/>
      <c r="TYM31" s="1888"/>
      <c r="TYN31" s="1871"/>
      <c r="TYO31" s="1888"/>
      <c r="TYP31" s="1871"/>
      <c r="TYQ31" s="1888"/>
      <c r="TYR31" s="1871"/>
      <c r="TYS31" s="1888"/>
      <c r="TYT31" s="1871"/>
      <c r="TYU31" s="1888"/>
      <c r="TYV31" s="1871"/>
      <c r="TYW31" s="1888"/>
      <c r="TYX31" s="1871"/>
      <c r="TYY31" s="1888"/>
      <c r="TYZ31" s="1871"/>
      <c r="TZA31" s="1888"/>
      <c r="TZB31" s="1871"/>
      <c r="TZC31" s="1888"/>
      <c r="TZD31" s="1871"/>
      <c r="TZE31" s="1888"/>
      <c r="TZF31" s="1871"/>
      <c r="TZG31" s="1888"/>
      <c r="TZH31" s="1871"/>
      <c r="TZI31" s="1888"/>
      <c r="TZJ31" s="1871"/>
      <c r="TZK31" s="1888"/>
      <c r="TZL31" s="1871"/>
      <c r="TZM31" s="1888"/>
      <c r="TZN31" s="1871"/>
      <c r="TZO31" s="1888"/>
      <c r="TZP31" s="1871"/>
      <c r="TZQ31" s="1888"/>
      <c r="TZR31" s="1871"/>
      <c r="TZS31" s="1888"/>
      <c r="TZT31" s="1871"/>
      <c r="TZU31" s="1888"/>
      <c r="TZV31" s="1871"/>
      <c r="TZW31" s="1888"/>
      <c r="TZX31" s="1871"/>
      <c r="TZY31" s="1888"/>
      <c r="TZZ31" s="1871"/>
      <c r="UAA31" s="1888"/>
      <c r="UAB31" s="1871"/>
      <c r="UAC31" s="1888"/>
      <c r="UAD31" s="1871"/>
      <c r="UAE31" s="1888"/>
      <c r="UAF31" s="1871"/>
      <c r="UAG31" s="1888"/>
      <c r="UAH31" s="1871"/>
      <c r="UAI31" s="1888"/>
      <c r="UAJ31" s="1871"/>
      <c r="UAK31" s="1888"/>
      <c r="UAL31" s="1871"/>
      <c r="UAM31" s="1888"/>
      <c r="UAN31" s="1871"/>
      <c r="UAO31" s="1888"/>
      <c r="UAP31" s="1871"/>
      <c r="UAQ31" s="1888"/>
      <c r="UAR31" s="1871"/>
      <c r="UAS31" s="1888"/>
      <c r="UAT31" s="1871"/>
      <c r="UAU31" s="1888"/>
      <c r="UAV31" s="1871"/>
      <c r="UAW31" s="1888"/>
      <c r="UAX31" s="1871"/>
      <c r="UAY31" s="1888"/>
      <c r="UAZ31" s="1871"/>
      <c r="UBA31" s="1888"/>
      <c r="UBB31" s="1871"/>
      <c r="UBC31" s="1888"/>
      <c r="UBD31" s="1871"/>
      <c r="UBE31" s="1888"/>
      <c r="UBF31" s="1871"/>
      <c r="UBG31" s="1888"/>
      <c r="UBH31" s="1871"/>
      <c r="UBI31" s="1888"/>
      <c r="UBJ31" s="1871"/>
      <c r="UBK31" s="1888"/>
      <c r="UBL31" s="1871"/>
      <c r="UBM31" s="1888"/>
      <c r="UBN31" s="1871"/>
      <c r="UBO31" s="1888"/>
      <c r="UBP31" s="1871"/>
      <c r="UBQ31" s="1888"/>
      <c r="UBR31" s="1871"/>
      <c r="UBS31" s="1888"/>
      <c r="UBT31" s="1871"/>
      <c r="UBU31" s="1888"/>
      <c r="UBV31" s="1871"/>
      <c r="UBW31" s="1888"/>
      <c r="UBX31" s="1871"/>
      <c r="UBY31" s="1888"/>
      <c r="UBZ31" s="1871"/>
      <c r="UCA31" s="1888"/>
      <c r="UCB31" s="1871"/>
      <c r="UCC31" s="1888"/>
      <c r="UCD31" s="1871"/>
      <c r="UCE31" s="1888"/>
      <c r="UCF31" s="1871"/>
      <c r="UCG31" s="1888"/>
      <c r="UCH31" s="1871"/>
      <c r="UCI31" s="1888"/>
      <c r="UCJ31" s="1871"/>
      <c r="UCK31" s="1888"/>
      <c r="UCL31" s="1871"/>
      <c r="UCM31" s="1888"/>
      <c r="UCN31" s="1871"/>
      <c r="UCO31" s="1888"/>
      <c r="UCP31" s="1871"/>
      <c r="UCQ31" s="1888"/>
      <c r="UCR31" s="1871"/>
      <c r="UCS31" s="1888"/>
      <c r="UCT31" s="1871"/>
      <c r="UCU31" s="1888"/>
      <c r="UCV31" s="1871"/>
      <c r="UCW31" s="1888"/>
      <c r="UCX31" s="1871"/>
      <c r="UCY31" s="1888"/>
      <c r="UCZ31" s="1871"/>
      <c r="UDA31" s="1888"/>
      <c r="UDB31" s="1871"/>
      <c r="UDC31" s="1888"/>
      <c r="UDD31" s="1871"/>
      <c r="UDE31" s="1888"/>
      <c r="UDF31" s="1871"/>
      <c r="UDG31" s="1888"/>
      <c r="UDH31" s="1871"/>
      <c r="UDI31" s="1888"/>
      <c r="UDJ31" s="1871"/>
      <c r="UDK31" s="1888"/>
      <c r="UDL31" s="1871"/>
      <c r="UDM31" s="1888"/>
      <c r="UDN31" s="1871"/>
      <c r="UDO31" s="1888"/>
      <c r="UDP31" s="1871"/>
      <c r="UDQ31" s="1888"/>
      <c r="UDR31" s="1871"/>
      <c r="UDS31" s="1888"/>
      <c r="UDT31" s="1871"/>
      <c r="UDU31" s="1888"/>
      <c r="UDV31" s="1871"/>
      <c r="UDW31" s="1888"/>
      <c r="UDX31" s="1871"/>
      <c r="UDY31" s="1888"/>
      <c r="UDZ31" s="1871"/>
      <c r="UEA31" s="1888"/>
      <c r="UEB31" s="1871"/>
      <c r="UEC31" s="1888"/>
      <c r="UED31" s="1871"/>
      <c r="UEE31" s="1888"/>
      <c r="UEF31" s="1871"/>
      <c r="UEG31" s="1888"/>
      <c r="UEH31" s="1871"/>
      <c r="UEI31" s="1888"/>
      <c r="UEJ31" s="1871"/>
      <c r="UEK31" s="1888"/>
      <c r="UEL31" s="1871"/>
      <c r="UEM31" s="1888"/>
      <c r="UEN31" s="1871"/>
      <c r="UEO31" s="1888"/>
      <c r="UEP31" s="1871"/>
      <c r="UEQ31" s="1888"/>
      <c r="UER31" s="1871"/>
      <c r="UES31" s="1888"/>
      <c r="UET31" s="1871"/>
      <c r="UEU31" s="1888"/>
      <c r="UEV31" s="1871"/>
      <c r="UEW31" s="1888"/>
      <c r="UEX31" s="1871"/>
      <c r="UEY31" s="1888"/>
      <c r="UEZ31" s="1871"/>
      <c r="UFA31" s="1888"/>
      <c r="UFB31" s="1871"/>
      <c r="UFC31" s="1888"/>
      <c r="UFD31" s="1871"/>
      <c r="UFE31" s="1888"/>
      <c r="UFF31" s="1871"/>
      <c r="UFG31" s="1888"/>
      <c r="UFH31" s="1871"/>
      <c r="UFI31" s="1888"/>
      <c r="UFJ31" s="1871"/>
      <c r="UFK31" s="1888"/>
      <c r="UFL31" s="1871"/>
      <c r="UFM31" s="1888"/>
      <c r="UFN31" s="1871"/>
      <c r="UFO31" s="1888"/>
      <c r="UFP31" s="1871"/>
      <c r="UFQ31" s="1888"/>
      <c r="UFR31" s="1871"/>
      <c r="UFS31" s="1888"/>
      <c r="UFT31" s="1871"/>
      <c r="UFU31" s="1888"/>
      <c r="UFV31" s="1871"/>
      <c r="UFW31" s="1888"/>
      <c r="UFX31" s="1871"/>
      <c r="UFY31" s="1888"/>
      <c r="UFZ31" s="1871"/>
      <c r="UGA31" s="1888"/>
      <c r="UGB31" s="1871"/>
      <c r="UGC31" s="1888"/>
      <c r="UGD31" s="1871"/>
      <c r="UGE31" s="1888"/>
      <c r="UGF31" s="1871"/>
      <c r="UGG31" s="1888"/>
      <c r="UGH31" s="1871"/>
      <c r="UGI31" s="1888"/>
      <c r="UGJ31" s="1871"/>
      <c r="UGK31" s="1888"/>
      <c r="UGL31" s="1871"/>
      <c r="UGM31" s="1888"/>
      <c r="UGN31" s="1871"/>
      <c r="UGO31" s="1888"/>
      <c r="UGP31" s="1871"/>
      <c r="UGQ31" s="1888"/>
      <c r="UGR31" s="1871"/>
      <c r="UGS31" s="1888"/>
      <c r="UGT31" s="1871"/>
      <c r="UGU31" s="1888"/>
      <c r="UGV31" s="1871"/>
      <c r="UGW31" s="1888"/>
      <c r="UGX31" s="1871"/>
      <c r="UGY31" s="1888"/>
      <c r="UGZ31" s="1871"/>
      <c r="UHA31" s="1888"/>
      <c r="UHB31" s="1871"/>
      <c r="UHC31" s="1888"/>
      <c r="UHD31" s="1871"/>
      <c r="UHE31" s="1888"/>
      <c r="UHF31" s="1871"/>
      <c r="UHG31" s="1888"/>
      <c r="UHH31" s="1871"/>
      <c r="UHI31" s="1888"/>
      <c r="UHJ31" s="1871"/>
      <c r="UHK31" s="1888"/>
      <c r="UHL31" s="1871"/>
      <c r="UHM31" s="1888"/>
      <c r="UHN31" s="1871"/>
      <c r="UHO31" s="1888"/>
      <c r="UHP31" s="1871"/>
      <c r="UHQ31" s="1888"/>
      <c r="UHR31" s="1871"/>
      <c r="UHS31" s="1888"/>
      <c r="UHT31" s="1871"/>
      <c r="UHU31" s="1888"/>
      <c r="UHV31" s="1871"/>
      <c r="UHW31" s="1888"/>
      <c r="UHX31" s="1871"/>
      <c r="UHY31" s="1888"/>
      <c r="UHZ31" s="1871"/>
      <c r="UIA31" s="1888"/>
      <c r="UIB31" s="1871"/>
      <c r="UIC31" s="1888"/>
      <c r="UID31" s="1871"/>
      <c r="UIE31" s="1888"/>
      <c r="UIF31" s="1871"/>
      <c r="UIG31" s="1888"/>
      <c r="UIH31" s="1871"/>
      <c r="UII31" s="1888"/>
      <c r="UIJ31" s="1871"/>
      <c r="UIK31" s="1888"/>
      <c r="UIL31" s="1871"/>
      <c r="UIM31" s="1888"/>
      <c r="UIN31" s="1871"/>
      <c r="UIO31" s="1888"/>
      <c r="UIP31" s="1871"/>
      <c r="UIQ31" s="1888"/>
      <c r="UIR31" s="1871"/>
      <c r="UIS31" s="1888"/>
      <c r="UIT31" s="1871"/>
      <c r="UIU31" s="1888"/>
      <c r="UIV31" s="1871"/>
      <c r="UIW31" s="1888"/>
      <c r="UIX31" s="1871"/>
      <c r="UIY31" s="1888"/>
      <c r="UIZ31" s="1871"/>
      <c r="UJA31" s="1888"/>
      <c r="UJB31" s="1871"/>
      <c r="UJC31" s="1888"/>
      <c r="UJD31" s="1871"/>
      <c r="UJE31" s="1888"/>
      <c r="UJF31" s="1871"/>
      <c r="UJG31" s="1888"/>
      <c r="UJH31" s="1871"/>
      <c r="UJI31" s="1888"/>
      <c r="UJJ31" s="1871"/>
      <c r="UJK31" s="1888"/>
      <c r="UJL31" s="1871"/>
      <c r="UJM31" s="1888"/>
      <c r="UJN31" s="1871"/>
      <c r="UJO31" s="1888"/>
      <c r="UJP31" s="1871"/>
      <c r="UJQ31" s="1888"/>
      <c r="UJR31" s="1871"/>
      <c r="UJS31" s="1888"/>
      <c r="UJT31" s="1871"/>
      <c r="UJU31" s="1888"/>
      <c r="UJV31" s="1871"/>
      <c r="UJW31" s="1888"/>
      <c r="UJX31" s="1871"/>
      <c r="UJY31" s="1888"/>
      <c r="UJZ31" s="1871"/>
      <c r="UKA31" s="1888"/>
      <c r="UKB31" s="1871"/>
      <c r="UKC31" s="1888"/>
      <c r="UKD31" s="1871"/>
      <c r="UKE31" s="1888"/>
      <c r="UKF31" s="1871"/>
      <c r="UKG31" s="1888"/>
      <c r="UKH31" s="1871"/>
      <c r="UKI31" s="1888"/>
      <c r="UKJ31" s="1871"/>
      <c r="UKK31" s="1888"/>
      <c r="UKL31" s="1871"/>
      <c r="UKM31" s="1888"/>
      <c r="UKN31" s="1871"/>
      <c r="UKO31" s="1888"/>
      <c r="UKP31" s="1871"/>
      <c r="UKQ31" s="1888"/>
      <c r="UKR31" s="1871"/>
      <c r="UKS31" s="1888"/>
      <c r="UKT31" s="1871"/>
      <c r="UKU31" s="1888"/>
      <c r="UKV31" s="1871"/>
      <c r="UKW31" s="1888"/>
      <c r="UKX31" s="1871"/>
      <c r="UKY31" s="1888"/>
      <c r="UKZ31" s="1871"/>
      <c r="ULA31" s="1888"/>
      <c r="ULB31" s="1871"/>
      <c r="ULC31" s="1888"/>
      <c r="ULD31" s="1871"/>
      <c r="ULE31" s="1888"/>
      <c r="ULF31" s="1871"/>
      <c r="ULG31" s="1888"/>
      <c r="ULH31" s="1871"/>
      <c r="ULI31" s="1888"/>
      <c r="ULJ31" s="1871"/>
      <c r="ULK31" s="1888"/>
      <c r="ULL31" s="1871"/>
      <c r="ULM31" s="1888"/>
      <c r="ULN31" s="1871"/>
      <c r="ULO31" s="1888"/>
      <c r="ULP31" s="1871"/>
      <c r="ULQ31" s="1888"/>
      <c r="ULR31" s="1871"/>
      <c r="ULS31" s="1888"/>
      <c r="ULT31" s="1871"/>
      <c r="ULU31" s="1888"/>
      <c r="ULV31" s="1871"/>
      <c r="ULW31" s="1888"/>
      <c r="ULX31" s="1871"/>
      <c r="ULY31" s="1888"/>
      <c r="ULZ31" s="1871"/>
      <c r="UMA31" s="1888"/>
      <c r="UMB31" s="1871"/>
      <c r="UMC31" s="1888"/>
      <c r="UMD31" s="1871"/>
      <c r="UME31" s="1888"/>
      <c r="UMF31" s="1871"/>
      <c r="UMG31" s="1888"/>
      <c r="UMH31" s="1871"/>
      <c r="UMI31" s="1888"/>
      <c r="UMJ31" s="1871"/>
      <c r="UMK31" s="1888"/>
      <c r="UML31" s="1871"/>
      <c r="UMM31" s="1888"/>
      <c r="UMN31" s="1871"/>
      <c r="UMO31" s="1888"/>
      <c r="UMP31" s="1871"/>
      <c r="UMQ31" s="1888"/>
      <c r="UMR31" s="1871"/>
      <c r="UMS31" s="1888"/>
      <c r="UMT31" s="1871"/>
      <c r="UMU31" s="1888"/>
      <c r="UMV31" s="1871"/>
      <c r="UMW31" s="1888"/>
      <c r="UMX31" s="1871"/>
      <c r="UMY31" s="1888"/>
      <c r="UMZ31" s="1871"/>
      <c r="UNA31" s="1888"/>
      <c r="UNB31" s="1871"/>
      <c r="UNC31" s="1888"/>
      <c r="UND31" s="1871"/>
      <c r="UNE31" s="1888"/>
      <c r="UNF31" s="1871"/>
      <c r="UNG31" s="1888"/>
      <c r="UNH31" s="1871"/>
      <c r="UNI31" s="1888"/>
      <c r="UNJ31" s="1871"/>
      <c r="UNK31" s="1888"/>
      <c r="UNL31" s="1871"/>
      <c r="UNM31" s="1888"/>
      <c r="UNN31" s="1871"/>
      <c r="UNO31" s="1888"/>
      <c r="UNP31" s="1871"/>
      <c r="UNQ31" s="1888"/>
      <c r="UNR31" s="1871"/>
      <c r="UNS31" s="1888"/>
      <c r="UNT31" s="1871"/>
      <c r="UNU31" s="1888"/>
      <c r="UNV31" s="1871"/>
      <c r="UNW31" s="1888"/>
      <c r="UNX31" s="1871"/>
      <c r="UNY31" s="1888"/>
      <c r="UNZ31" s="1871"/>
      <c r="UOA31" s="1888"/>
      <c r="UOB31" s="1871"/>
      <c r="UOC31" s="1888"/>
      <c r="UOD31" s="1871"/>
      <c r="UOE31" s="1888"/>
      <c r="UOF31" s="1871"/>
      <c r="UOG31" s="1888"/>
      <c r="UOH31" s="1871"/>
      <c r="UOI31" s="1888"/>
      <c r="UOJ31" s="1871"/>
      <c r="UOK31" s="1888"/>
      <c r="UOL31" s="1871"/>
      <c r="UOM31" s="1888"/>
      <c r="UON31" s="1871"/>
      <c r="UOO31" s="1888"/>
      <c r="UOP31" s="1871"/>
      <c r="UOQ31" s="1888"/>
      <c r="UOR31" s="1871"/>
      <c r="UOS31" s="1888"/>
      <c r="UOT31" s="1871"/>
      <c r="UOU31" s="1888"/>
      <c r="UOV31" s="1871"/>
      <c r="UOW31" s="1888"/>
      <c r="UOX31" s="1871"/>
      <c r="UOY31" s="1888"/>
      <c r="UOZ31" s="1871"/>
      <c r="UPA31" s="1888"/>
      <c r="UPB31" s="1871"/>
      <c r="UPC31" s="1888"/>
      <c r="UPD31" s="1871"/>
      <c r="UPE31" s="1888"/>
      <c r="UPF31" s="1871"/>
      <c r="UPG31" s="1888"/>
      <c r="UPH31" s="1871"/>
      <c r="UPI31" s="1888"/>
      <c r="UPJ31" s="1871"/>
      <c r="UPK31" s="1888"/>
      <c r="UPL31" s="1871"/>
      <c r="UPM31" s="1888"/>
      <c r="UPN31" s="1871"/>
      <c r="UPO31" s="1888"/>
      <c r="UPP31" s="1871"/>
      <c r="UPQ31" s="1888"/>
      <c r="UPR31" s="1871"/>
      <c r="UPS31" s="1888"/>
      <c r="UPT31" s="1871"/>
      <c r="UPU31" s="1888"/>
      <c r="UPV31" s="1871"/>
      <c r="UPW31" s="1888"/>
      <c r="UPX31" s="1871"/>
      <c r="UPY31" s="1888"/>
      <c r="UPZ31" s="1871"/>
      <c r="UQA31" s="1888"/>
      <c r="UQB31" s="1871"/>
      <c r="UQC31" s="1888"/>
      <c r="UQD31" s="1871"/>
      <c r="UQE31" s="1888"/>
      <c r="UQF31" s="1871"/>
      <c r="UQG31" s="1888"/>
      <c r="UQH31" s="1871"/>
      <c r="UQI31" s="1888"/>
      <c r="UQJ31" s="1871"/>
      <c r="UQK31" s="1888"/>
      <c r="UQL31" s="1871"/>
      <c r="UQM31" s="1888"/>
      <c r="UQN31" s="1871"/>
      <c r="UQO31" s="1888"/>
      <c r="UQP31" s="1871"/>
      <c r="UQQ31" s="1888"/>
      <c r="UQR31" s="1871"/>
      <c r="UQS31" s="1888"/>
      <c r="UQT31" s="1871"/>
      <c r="UQU31" s="1888"/>
      <c r="UQV31" s="1871"/>
      <c r="UQW31" s="1888"/>
      <c r="UQX31" s="1871"/>
      <c r="UQY31" s="1888"/>
      <c r="UQZ31" s="1871"/>
      <c r="URA31" s="1888"/>
      <c r="URB31" s="1871"/>
      <c r="URC31" s="1888"/>
      <c r="URD31" s="1871"/>
      <c r="URE31" s="1888"/>
      <c r="URF31" s="1871"/>
      <c r="URG31" s="1888"/>
      <c r="URH31" s="1871"/>
      <c r="URI31" s="1888"/>
      <c r="URJ31" s="1871"/>
      <c r="URK31" s="1888"/>
      <c r="URL31" s="1871"/>
      <c r="URM31" s="1888"/>
      <c r="URN31" s="1871"/>
      <c r="URO31" s="1888"/>
      <c r="URP31" s="1871"/>
      <c r="URQ31" s="1888"/>
      <c r="URR31" s="1871"/>
      <c r="URS31" s="1888"/>
      <c r="URT31" s="1871"/>
      <c r="URU31" s="1888"/>
      <c r="URV31" s="1871"/>
      <c r="URW31" s="1888"/>
      <c r="URX31" s="1871"/>
      <c r="URY31" s="1888"/>
      <c r="URZ31" s="1871"/>
      <c r="USA31" s="1888"/>
      <c r="USB31" s="1871"/>
      <c r="USC31" s="1888"/>
      <c r="USD31" s="1871"/>
      <c r="USE31" s="1888"/>
      <c r="USF31" s="1871"/>
      <c r="USG31" s="1888"/>
      <c r="USH31" s="1871"/>
      <c r="USI31" s="1888"/>
      <c r="USJ31" s="1871"/>
      <c r="USK31" s="1888"/>
      <c r="USL31" s="1871"/>
      <c r="USM31" s="1888"/>
      <c r="USN31" s="1871"/>
      <c r="USO31" s="1888"/>
      <c r="USP31" s="1871"/>
      <c r="USQ31" s="1888"/>
      <c r="USR31" s="1871"/>
      <c r="USS31" s="1888"/>
      <c r="UST31" s="1871"/>
      <c r="USU31" s="1888"/>
      <c r="USV31" s="1871"/>
      <c r="USW31" s="1888"/>
      <c r="USX31" s="1871"/>
      <c r="USY31" s="1888"/>
      <c r="USZ31" s="1871"/>
      <c r="UTA31" s="1888"/>
      <c r="UTB31" s="1871"/>
      <c r="UTC31" s="1888"/>
      <c r="UTD31" s="1871"/>
      <c r="UTE31" s="1888"/>
      <c r="UTF31" s="1871"/>
      <c r="UTG31" s="1888"/>
      <c r="UTH31" s="1871"/>
      <c r="UTI31" s="1888"/>
      <c r="UTJ31" s="1871"/>
      <c r="UTK31" s="1888"/>
      <c r="UTL31" s="1871"/>
      <c r="UTM31" s="1888"/>
      <c r="UTN31" s="1871"/>
      <c r="UTO31" s="1888"/>
      <c r="UTP31" s="1871"/>
      <c r="UTQ31" s="1888"/>
      <c r="UTR31" s="1871"/>
      <c r="UTS31" s="1888"/>
      <c r="UTT31" s="1871"/>
      <c r="UTU31" s="1888"/>
      <c r="UTV31" s="1871"/>
      <c r="UTW31" s="1888"/>
      <c r="UTX31" s="1871"/>
      <c r="UTY31" s="1888"/>
      <c r="UTZ31" s="1871"/>
      <c r="UUA31" s="1888"/>
      <c r="UUB31" s="1871"/>
      <c r="UUC31" s="1888"/>
      <c r="UUD31" s="1871"/>
      <c r="UUE31" s="1888"/>
      <c r="UUF31" s="1871"/>
      <c r="UUG31" s="1888"/>
      <c r="UUH31" s="1871"/>
      <c r="UUI31" s="1888"/>
      <c r="UUJ31" s="1871"/>
      <c r="UUK31" s="1888"/>
      <c r="UUL31" s="1871"/>
      <c r="UUM31" s="1888"/>
      <c r="UUN31" s="1871"/>
      <c r="UUO31" s="1888"/>
      <c r="UUP31" s="1871"/>
      <c r="UUQ31" s="1888"/>
      <c r="UUR31" s="1871"/>
      <c r="UUS31" s="1888"/>
      <c r="UUT31" s="1871"/>
      <c r="UUU31" s="1888"/>
      <c r="UUV31" s="1871"/>
      <c r="UUW31" s="1888"/>
      <c r="UUX31" s="1871"/>
      <c r="UUY31" s="1888"/>
      <c r="UUZ31" s="1871"/>
      <c r="UVA31" s="1888"/>
      <c r="UVB31" s="1871"/>
      <c r="UVC31" s="1888"/>
      <c r="UVD31" s="1871"/>
      <c r="UVE31" s="1888"/>
      <c r="UVF31" s="1871"/>
      <c r="UVG31" s="1888"/>
      <c r="UVH31" s="1871"/>
      <c r="UVI31" s="1888"/>
      <c r="UVJ31" s="1871"/>
      <c r="UVK31" s="1888"/>
      <c r="UVL31" s="1871"/>
      <c r="UVM31" s="1888"/>
      <c r="UVN31" s="1871"/>
      <c r="UVO31" s="1888"/>
      <c r="UVP31" s="1871"/>
      <c r="UVQ31" s="1888"/>
      <c r="UVR31" s="1871"/>
      <c r="UVS31" s="1888"/>
      <c r="UVT31" s="1871"/>
      <c r="UVU31" s="1888"/>
      <c r="UVV31" s="1871"/>
      <c r="UVW31" s="1888"/>
      <c r="UVX31" s="1871"/>
      <c r="UVY31" s="1888"/>
      <c r="UVZ31" s="1871"/>
      <c r="UWA31" s="1888"/>
      <c r="UWB31" s="1871"/>
      <c r="UWC31" s="1888"/>
      <c r="UWD31" s="1871"/>
      <c r="UWE31" s="1888"/>
      <c r="UWF31" s="1871"/>
      <c r="UWG31" s="1888"/>
      <c r="UWH31" s="1871"/>
      <c r="UWI31" s="1888"/>
      <c r="UWJ31" s="1871"/>
      <c r="UWK31" s="1888"/>
      <c r="UWL31" s="1871"/>
      <c r="UWM31" s="1888"/>
      <c r="UWN31" s="1871"/>
      <c r="UWO31" s="1888"/>
      <c r="UWP31" s="1871"/>
      <c r="UWQ31" s="1888"/>
      <c r="UWR31" s="1871"/>
      <c r="UWS31" s="1888"/>
      <c r="UWT31" s="1871"/>
      <c r="UWU31" s="1888"/>
      <c r="UWV31" s="1871"/>
      <c r="UWW31" s="1888"/>
      <c r="UWX31" s="1871"/>
      <c r="UWY31" s="1888"/>
      <c r="UWZ31" s="1871"/>
      <c r="UXA31" s="1888"/>
      <c r="UXB31" s="1871"/>
      <c r="UXC31" s="1888"/>
      <c r="UXD31" s="1871"/>
      <c r="UXE31" s="1888"/>
      <c r="UXF31" s="1871"/>
      <c r="UXG31" s="1888"/>
      <c r="UXH31" s="1871"/>
      <c r="UXI31" s="1888"/>
      <c r="UXJ31" s="1871"/>
      <c r="UXK31" s="1888"/>
      <c r="UXL31" s="1871"/>
      <c r="UXM31" s="1888"/>
      <c r="UXN31" s="1871"/>
      <c r="UXO31" s="1888"/>
      <c r="UXP31" s="1871"/>
      <c r="UXQ31" s="1888"/>
      <c r="UXR31" s="1871"/>
      <c r="UXS31" s="1888"/>
      <c r="UXT31" s="1871"/>
      <c r="UXU31" s="1888"/>
      <c r="UXV31" s="1871"/>
      <c r="UXW31" s="1888"/>
      <c r="UXX31" s="1871"/>
      <c r="UXY31" s="1888"/>
      <c r="UXZ31" s="1871"/>
      <c r="UYA31" s="1888"/>
      <c r="UYB31" s="1871"/>
      <c r="UYC31" s="1888"/>
      <c r="UYD31" s="1871"/>
      <c r="UYE31" s="1888"/>
      <c r="UYF31" s="1871"/>
      <c r="UYG31" s="1888"/>
      <c r="UYH31" s="1871"/>
      <c r="UYI31" s="1888"/>
      <c r="UYJ31" s="1871"/>
      <c r="UYK31" s="1888"/>
      <c r="UYL31" s="1871"/>
      <c r="UYM31" s="1888"/>
      <c r="UYN31" s="1871"/>
      <c r="UYO31" s="1888"/>
      <c r="UYP31" s="1871"/>
      <c r="UYQ31" s="1888"/>
      <c r="UYR31" s="1871"/>
      <c r="UYS31" s="1888"/>
      <c r="UYT31" s="1871"/>
      <c r="UYU31" s="1888"/>
      <c r="UYV31" s="1871"/>
      <c r="UYW31" s="1888"/>
      <c r="UYX31" s="1871"/>
      <c r="UYY31" s="1888"/>
      <c r="UYZ31" s="1871"/>
      <c r="UZA31" s="1888"/>
      <c r="UZB31" s="1871"/>
      <c r="UZC31" s="1888"/>
      <c r="UZD31" s="1871"/>
      <c r="UZE31" s="1888"/>
      <c r="UZF31" s="1871"/>
      <c r="UZG31" s="1888"/>
      <c r="UZH31" s="1871"/>
      <c r="UZI31" s="1888"/>
      <c r="UZJ31" s="1871"/>
      <c r="UZK31" s="1888"/>
      <c r="UZL31" s="1871"/>
      <c r="UZM31" s="1888"/>
      <c r="UZN31" s="1871"/>
      <c r="UZO31" s="1888"/>
      <c r="UZP31" s="1871"/>
      <c r="UZQ31" s="1888"/>
      <c r="UZR31" s="1871"/>
      <c r="UZS31" s="1888"/>
      <c r="UZT31" s="1871"/>
      <c r="UZU31" s="1888"/>
      <c r="UZV31" s="1871"/>
      <c r="UZW31" s="1888"/>
      <c r="UZX31" s="1871"/>
      <c r="UZY31" s="1888"/>
      <c r="UZZ31" s="1871"/>
      <c r="VAA31" s="1888"/>
      <c r="VAB31" s="1871"/>
      <c r="VAC31" s="1888"/>
      <c r="VAD31" s="1871"/>
      <c r="VAE31" s="1888"/>
      <c r="VAF31" s="1871"/>
      <c r="VAG31" s="1888"/>
      <c r="VAH31" s="1871"/>
      <c r="VAI31" s="1888"/>
      <c r="VAJ31" s="1871"/>
      <c r="VAK31" s="1888"/>
      <c r="VAL31" s="1871"/>
      <c r="VAM31" s="1888"/>
      <c r="VAN31" s="1871"/>
      <c r="VAO31" s="1888"/>
      <c r="VAP31" s="1871"/>
      <c r="VAQ31" s="1888"/>
      <c r="VAR31" s="1871"/>
      <c r="VAS31" s="1888"/>
      <c r="VAT31" s="1871"/>
      <c r="VAU31" s="1888"/>
      <c r="VAV31" s="1871"/>
      <c r="VAW31" s="1888"/>
      <c r="VAX31" s="1871"/>
      <c r="VAY31" s="1888"/>
      <c r="VAZ31" s="1871"/>
      <c r="VBA31" s="1888"/>
      <c r="VBB31" s="1871"/>
      <c r="VBC31" s="1888"/>
      <c r="VBD31" s="1871"/>
      <c r="VBE31" s="1888"/>
      <c r="VBF31" s="1871"/>
      <c r="VBG31" s="1888"/>
      <c r="VBH31" s="1871"/>
      <c r="VBI31" s="1888"/>
      <c r="VBJ31" s="1871"/>
      <c r="VBK31" s="1888"/>
      <c r="VBL31" s="1871"/>
      <c r="VBM31" s="1888"/>
      <c r="VBN31" s="1871"/>
      <c r="VBO31" s="1888"/>
      <c r="VBP31" s="1871"/>
      <c r="VBQ31" s="1888"/>
      <c r="VBR31" s="1871"/>
      <c r="VBS31" s="1888"/>
      <c r="VBT31" s="1871"/>
      <c r="VBU31" s="1888"/>
      <c r="VBV31" s="1871"/>
      <c r="VBW31" s="1888"/>
      <c r="VBX31" s="1871"/>
      <c r="VBY31" s="1888"/>
      <c r="VBZ31" s="1871"/>
      <c r="VCA31" s="1888"/>
      <c r="VCB31" s="1871"/>
      <c r="VCC31" s="1888"/>
      <c r="VCD31" s="1871"/>
      <c r="VCE31" s="1888"/>
      <c r="VCF31" s="1871"/>
      <c r="VCG31" s="1888"/>
      <c r="VCH31" s="1871"/>
      <c r="VCI31" s="1888"/>
      <c r="VCJ31" s="1871"/>
      <c r="VCK31" s="1888"/>
      <c r="VCL31" s="1871"/>
      <c r="VCM31" s="1888"/>
      <c r="VCN31" s="1871"/>
      <c r="VCO31" s="1888"/>
      <c r="VCP31" s="1871"/>
      <c r="VCQ31" s="1888"/>
      <c r="VCR31" s="1871"/>
      <c r="VCS31" s="1888"/>
      <c r="VCT31" s="1871"/>
      <c r="VCU31" s="1888"/>
      <c r="VCV31" s="1871"/>
      <c r="VCW31" s="1888"/>
      <c r="VCX31" s="1871"/>
      <c r="VCY31" s="1888"/>
      <c r="VCZ31" s="1871"/>
      <c r="VDA31" s="1888"/>
      <c r="VDB31" s="1871"/>
      <c r="VDC31" s="1888"/>
      <c r="VDD31" s="1871"/>
      <c r="VDE31" s="1888"/>
      <c r="VDF31" s="1871"/>
      <c r="VDG31" s="1888"/>
      <c r="VDH31" s="1871"/>
      <c r="VDI31" s="1888"/>
      <c r="VDJ31" s="1871"/>
      <c r="VDK31" s="1888"/>
      <c r="VDL31" s="1871"/>
      <c r="VDM31" s="1888"/>
      <c r="VDN31" s="1871"/>
      <c r="VDO31" s="1888"/>
      <c r="VDP31" s="1871"/>
      <c r="VDQ31" s="1888"/>
      <c r="VDR31" s="1871"/>
      <c r="VDS31" s="1888"/>
      <c r="VDT31" s="1871"/>
      <c r="VDU31" s="1888"/>
      <c r="VDV31" s="1871"/>
      <c r="VDW31" s="1888"/>
      <c r="VDX31" s="1871"/>
      <c r="VDY31" s="1888"/>
      <c r="VDZ31" s="1871"/>
      <c r="VEA31" s="1888"/>
      <c r="VEB31" s="1871"/>
      <c r="VEC31" s="1888"/>
      <c r="VED31" s="1871"/>
      <c r="VEE31" s="1888"/>
      <c r="VEF31" s="1871"/>
      <c r="VEG31" s="1888"/>
      <c r="VEH31" s="1871"/>
      <c r="VEI31" s="1888"/>
      <c r="VEJ31" s="1871"/>
      <c r="VEK31" s="1888"/>
      <c r="VEL31" s="1871"/>
      <c r="VEM31" s="1888"/>
      <c r="VEN31" s="1871"/>
      <c r="VEO31" s="1888"/>
      <c r="VEP31" s="1871"/>
      <c r="VEQ31" s="1888"/>
      <c r="VER31" s="1871"/>
      <c r="VES31" s="1888"/>
      <c r="VET31" s="1871"/>
      <c r="VEU31" s="1888"/>
      <c r="VEV31" s="1871"/>
      <c r="VEW31" s="1888"/>
      <c r="VEX31" s="1871"/>
      <c r="VEY31" s="1888"/>
      <c r="VEZ31" s="1871"/>
      <c r="VFA31" s="1888"/>
      <c r="VFB31" s="1871"/>
      <c r="VFC31" s="1888"/>
      <c r="VFD31" s="1871"/>
      <c r="VFE31" s="1888"/>
      <c r="VFF31" s="1871"/>
      <c r="VFG31" s="1888"/>
      <c r="VFH31" s="1871"/>
      <c r="VFI31" s="1888"/>
      <c r="VFJ31" s="1871"/>
      <c r="VFK31" s="1888"/>
      <c r="VFL31" s="1871"/>
      <c r="VFM31" s="1888"/>
      <c r="VFN31" s="1871"/>
      <c r="VFO31" s="1888"/>
      <c r="VFP31" s="1871"/>
      <c r="VFQ31" s="1888"/>
      <c r="VFR31" s="1871"/>
      <c r="VFS31" s="1888"/>
      <c r="VFT31" s="1871"/>
      <c r="VFU31" s="1888"/>
      <c r="VFV31" s="1871"/>
      <c r="VFW31" s="1888"/>
      <c r="VFX31" s="1871"/>
      <c r="VFY31" s="1888"/>
      <c r="VFZ31" s="1871"/>
      <c r="VGA31" s="1888"/>
      <c r="VGB31" s="1871"/>
      <c r="VGC31" s="1888"/>
      <c r="VGD31" s="1871"/>
      <c r="VGE31" s="1888"/>
      <c r="VGF31" s="1871"/>
      <c r="VGG31" s="1888"/>
      <c r="VGH31" s="1871"/>
      <c r="VGI31" s="1888"/>
      <c r="VGJ31" s="1871"/>
      <c r="VGK31" s="1888"/>
      <c r="VGL31" s="1871"/>
      <c r="VGM31" s="1888"/>
      <c r="VGN31" s="1871"/>
      <c r="VGO31" s="1888"/>
      <c r="VGP31" s="1871"/>
      <c r="VGQ31" s="1888"/>
      <c r="VGR31" s="1871"/>
      <c r="VGS31" s="1888"/>
      <c r="VGT31" s="1871"/>
      <c r="VGU31" s="1888"/>
      <c r="VGV31" s="1871"/>
      <c r="VGW31" s="1888"/>
      <c r="VGX31" s="1871"/>
      <c r="VGY31" s="1888"/>
      <c r="VGZ31" s="1871"/>
      <c r="VHA31" s="1888"/>
      <c r="VHB31" s="1871"/>
      <c r="VHC31" s="1888"/>
      <c r="VHD31" s="1871"/>
      <c r="VHE31" s="1888"/>
      <c r="VHF31" s="1871"/>
      <c r="VHG31" s="1888"/>
      <c r="VHH31" s="1871"/>
      <c r="VHI31" s="1888"/>
      <c r="VHJ31" s="1871"/>
      <c r="VHK31" s="1888"/>
      <c r="VHL31" s="1871"/>
      <c r="VHM31" s="1888"/>
      <c r="VHN31" s="1871"/>
      <c r="VHO31" s="1888"/>
      <c r="VHP31" s="1871"/>
      <c r="VHQ31" s="1888"/>
      <c r="VHR31" s="1871"/>
      <c r="VHS31" s="1888"/>
      <c r="VHT31" s="1871"/>
      <c r="VHU31" s="1888"/>
      <c r="VHV31" s="1871"/>
      <c r="VHW31" s="1888"/>
      <c r="VHX31" s="1871"/>
      <c r="VHY31" s="1888"/>
      <c r="VHZ31" s="1871"/>
      <c r="VIA31" s="1888"/>
      <c r="VIB31" s="1871"/>
      <c r="VIC31" s="1888"/>
      <c r="VID31" s="1871"/>
      <c r="VIE31" s="1888"/>
      <c r="VIF31" s="1871"/>
      <c r="VIG31" s="1888"/>
      <c r="VIH31" s="1871"/>
      <c r="VII31" s="1888"/>
      <c r="VIJ31" s="1871"/>
      <c r="VIK31" s="1888"/>
      <c r="VIL31" s="1871"/>
      <c r="VIM31" s="1888"/>
      <c r="VIN31" s="1871"/>
      <c r="VIO31" s="1888"/>
      <c r="VIP31" s="1871"/>
      <c r="VIQ31" s="1888"/>
      <c r="VIR31" s="1871"/>
      <c r="VIS31" s="1888"/>
      <c r="VIT31" s="1871"/>
      <c r="VIU31" s="1888"/>
      <c r="VIV31" s="1871"/>
      <c r="VIW31" s="1888"/>
      <c r="VIX31" s="1871"/>
      <c r="VIY31" s="1888"/>
      <c r="VIZ31" s="1871"/>
      <c r="VJA31" s="1888"/>
      <c r="VJB31" s="1871"/>
      <c r="VJC31" s="1888"/>
      <c r="VJD31" s="1871"/>
      <c r="VJE31" s="1888"/>
      <c r="VJF31" s="1871"/>
      <c r="VJG31" s="1888"/>
      <c r="VJH31" s="1871"/>
      <c r="VJI31" s="1888"/>
      <c r="VJJ31" s="1871"/>
      <c r="VJK31" s="1888"/>
      <c r="VJL31" s="1871"/>
      <c r="VJM31" s="1888"/>
      <c r="VJN31" s="1871"/>
      <c r="VJO31" s="1888"/>
      <c r="VJP31" s="1871"/>
      <c r="VJQ31" s="1888"/>
      <c r="VJR31" s="1871"/>
      <c r="VJS31" s="1888"/>
      <c r="VJT31" s="1871"/>
      <c r="VJU31" s="1888"/>
      <c r="VJV31" s="1871"/>
      <c r="VJW31" s="1888"/>
      <c r="VJX31" s="1871"/>
      <c r="VJY31" s="1888"/>
      <c r="VJZ31" s="1871"/>
      <c r="VKA31" s="1888"/>
      <c r="VKB31" s="1871"/>
      <c r="VKC31" s="1888"/>
      <c r="VKD31" s="1871"/>
      <c r="VKE31" s="1888"/>
      <c r="VKF31" s="1871"/>
      <c r="VKG31" s="1888"/>
      <c r="VKH31" s="1871"/>
      <c r="VKI31" s="1888"/>
      <c r="VKJ31" s="1871"/>
      <c r="VKK31" s="1888"/>
      <c r="VKL31" s="1871"/>
      <c r="VKM31" s="1888"/>
      <c r="VKN31" s="1871"/>
      <c r="VKO31" s="1888"/>
      <c r="VKP31" s="1871"/>
      <c r="VKQ31" s="1888"/>
      <c r="VKR31" s="1871"/>
      <c r="VKS31" s="1888"/>
      <c r="VKT31" s="1871"/>
      <c r="VKU31" s="1888"/>
      <c r="VKV31" s="1871"/>
      <c r="VKW31" s="1888"/>
      <c r="VKX31" s="1871"/>
      <c r="VKY31" s="1888"/>
      <c r="VKZ31" s="1871"/>
      <c r="VLA31" s="1888"/>
      <c r="VLB31" s="1871"/>
      <c r="VLC31" s="1888"/>
      <c r="VLD31" s="1871"/>
      <c r="VLE31" s="1888"/>
      <c r="VLF31" s="1871"/>
      <c r="VLG31" s="1888"/>
      <c r="VLH31" s="1871"/>
      <c r="VLI31" s="1888"/>
      <c r="VLJ31" s="1871"/>
      <c r="VLK31" s="1888"/>
      <c r="VLL31" s="1871"/>
      <c r="VLM31" s="1888"/>
      <c r="VLN31" s="1871"/>
      <c r="VLO31" s="1888"/>
      <c r="VLP31" s="1871"/>
      <c r="VLQ31" s="1888"/>
      <c r="VLR31" s="1871"/>
      <c r="VLS31" s="1888"/>
      <c r="VLT31" s="1871"/>
      <c r="VLU31" s="1888"/>
      <c r="VLV31" s="1871"/>
      <c r="VLW31" s="1888"/>
      <c r="VLX31" s="1871"/>
      <c r="VLY31" s="1888"/>
      <c r="VLZ31" s="1871"/>
      <c r="VMA31" s="1888"/>
      <c r="VMB31" s="1871"/>
      <c r="VMC31" s="1888"/>
      <c r="VMD31" s="1871"/>
      <c r="VME31" s="1888"/>
      <c r="VMF31" s="1871"/>
      <c r="VMG31" s="1888"/>
      <c r="VMH31" s="1871"/>
      <c r="VMI31" s="1888"/>
      <c r="VMJ31" s="1871"/>
      <c r="VMK31" s="1888"/>
      <c r="VML31" s="1871"/>
      <c r="VMM31" s="1888"/>
      <c r="VMN31" s="1871"/>
      <c r="VMO31" s="1888"/>
      <c r="VMP31" s="1871"/>
      <c r="VMQ31" s="1888"/>
      <c r="VMR31" s="1871"/>
      <c r="VMS31" s="1888"/>
      <c r="VMT31" s="1871"/>
      <c r="VMU31" s="1888"/>
      <c r="VMV31" s="1871"/>
      <c r="VMW31" s="1888"/>
      <c r="VMX31" s="1871"/>
      <c r="VMY31" s="1888"/>
      <c r="VMZ31" s="1871"/>
      <c r="VNA31" s="1888"/>
      <c r="VNB31" s="1871"/>
      <c r="VNC31" s="1888"/>
      <c r="VND31" s="1871"/>
      <c r="VNE31" s="1888"/>
      <c r="VNF31" s="1871"/>
      <c r="VNG31" s="1888"/>
      <c r="VNH31" s="1871"/>
      <c r="VNI31" s="1888"/>
      <c r="VNJ31" s="1871"/>
      <c r="VNK31" s="1888"/>
      <c r="VNL31" s="1871"/>
      <c r="VNM31" s="1888"/>
      <c r="VNN31" s="1871"/>
      <c r="VNO31" s="1888"/>
      <c r="VNP31" s="1871"/>
      <c r="VNQ31" s="1888"/>
      <c r="VNR31" s="1871"/>
      <c r="VNS31" s="1888"/>
      <c r="VNT31" s="1871"/>
      <c r="VNU31" s="1888"/>
      <c r="VNV31" s="1871"/>
      <c r="VNW31" s="1888"/>
      <c r="VNX31" s="1871"/>
      <c r="VNY31" s="1888"/>
      <c r="VNZ31" s="1871"/>
      <c r="VOA31" s="1888"/>
      <c r="VOB31" s="1871"/>
      <c r="VOC31" s="1888"/>
      <c r="VOD31" s="1871"/>
      <c r="VOE31" s="1888"/>
      <c r="VOF31" s="1871"/>
      <c r="VOG31" s="1888"/>
      <c r="VOH31" s="1871"/>
      <c r="VOI31" s="1888"/>
      <c r="VOJ31" s="1871"/>
      <c r="VOK31" s="1888"/>
      <c r="VOL31" s="1871"/>
      <c r="VOM31" s="1888"/>
      <c r="VON31" s="1871"/>
      <c r="VOO31" s="1888"/>
      <c r="VOP31" s="1871"/>
      <c r="VOQ31" s="1888"/>
      <c r="VOR31" s="1871"/>
      <c r="VOS31" s="1888"/>
      <c r="VOT31" s="1871"/>
      <c r="VOU31" s="1888"/>
      <c r="VOV31" s="1871"/>
      <c r="VOW31" s="1888"/>
      <c r="VOX31" s="1871"/>
      <c r="VOY31" s="1888"/>
      <c r="VOZ31" s="1871"/>
      <c r="VPA31" s="1888"/>
      <c r="VPB31" s="1871"/>
      <c r="VPC31" s="1888"/>
      <c r="VPD31" s="1871"/>
      <c r="VPE31" s="1888"/>
      <c r="VPF31" s="1871"/>
      <c r="VPG31" s="1888"/>
      <c r="VPH31" s="1871"/>
      <c r="VPI31" s="1888"/>
      <c r="VPJ31" s="1871"/>
      <c r="VPK31" s="1888"/>
      <c r="VPL31" s="1871"/>
      <c r="VPM31" s="1888"/>
      <c r="VPN31" s="1871"/>
      <c r="VPO31" s="1888"/>
      <c r="VPP31" s="1871"/>
      <c r="VPQ31" s="1888"/>
      <c r="VPR31" s="1871"/>
      <c r="VPS31" s="1888"/>
      <c r="VPT31" s="1871"/>
      <c r="VPU31" s="1888"/>
      <c r="VPV31" s="1871"/>
      <c r="VPW31" s="1888"/>
      <c r="VPX31" s="1871"/>
      <c r="VPY31" s="1888"/>
      <c r="VPZ31" s="1871"/>
      <c r="VQA31" s="1888"/>
      <c r="VQB31" s="1871"/>
      <c r="VQC31" s="1888"/>
      <c r="VQD31" s="1871"/>
      <c r="VQE31" s="1888"/>
      <c r="VQF31" s="1871"/>
      <c r="VQG31" s="1888"/>
      <c r="VQH31" s="1871"/>
      <c r="VQI31" s="1888"/>
      <c r="VQJ31" s="1871"/>
      <c r="VQK31" s="1888"/>
      <c r="VQL31" s="1871"/>
      <c r="VQM31" s="1888"/>
      <c r="VQN31" s="1871"/>
      <c r="VQO31" s="1888"/>
      <c r="VQP31" s="1871"/>
      <c r="VQQ31" s="1888"/>
      <c r="VQR31" s="1871"/>
      <c r="VQS31" s="1888"/>
      <c r="VQT31" s="1871"/>
      <c r="VQU31" s="1888"/>
      <c r="VQV31" s="1871"/>
      <c r="VQW31" s="1888"/>
      <c r="VQX31" s="1871"/>
      <c r="VQY31" s="1888"/>
      <c r="VQZ31" s="1871"/>
      <c r="VRA31" s="1888"/>
      <c r="VRB31" s="1871"/>
      <c r="VRC31" s="1888"/>
      <c r="VRD31" s="1871"/>
      <c r="VRE31" s="1888"/>
      <c r="VRF31" s="1871"/>
      <c r="VRG31" s="1888"/>
      <c r="VRH31" s="1871"/>
      <c r="VRI31" s="1888"/>
      <c r="VRJ31" s="1871"/>
      <c r="VRK31" s="1888"/>
      <c r="VRL31" s="1871"/>
      <c r="VRM31" s="1888"/>
      <c r="VRN31" s="1871"/>
      <c r="VRO31" s="1888"/>
      <c r="VRP31" s="1871"/>
      <c r="VRQ31" s="1888"/>
      <c r="VRR31" s="1871"/>
      <c r="VRS31" s="1888"/>
      <c r="VRT31" s="1871"/>
      <c r="VRU31" s="1888"/>
      <c r="VRV31" s="1871"/>
      <c r="VRW31" s="1888"/>
      <c r="VRX31" s="1871"/>
      <c r="VRY31" s="1888"/>
      <c r="VRZ31" s="1871"/>
      <c r="VSA31" s="1888"/>
      <c r="VSB31" s="1871"/>
      <c r="VSC31" s="1888"/>
      <c r="VSD31" s="1871"/>
      <c r="VSE31" s="1888"/>
      <c r="VSF31" s="1871"/>
      <c r="VSG31" s="1888"/>
      <c r="VSH31" s="1871"/>
      <c r="VSI31" s="1888"/>
      <c r="VSJ31" s="1871"/>
      <c r="VSK31" s="1888"/>
      <c r="VSL31" s="1871"/>
      <c r="VSM31" s="1888"/>
      <c r="VSN31" s="1871"/>
      <c r="VSO31" s="1888"/>
      <c r="VSP31" s="1871"/>
      <c r="VSQ31" s="1888"/>
      <c r="VSR31" s="1871"/>
      <c r="VSS31" s="1888"/>
      <c r="VST31" s="1871"/>
      <c r="VSU31" s="1888"/>
      <c r="VSV31" s="1871"/>
      <c r="VSW31" s="1888"/>
      <c r="VSX31" s="1871"/>
      <c r="VSY31" s="1888"/>
      <c r="VSZ31" s="1871"/>
      <c r="VTA31" s="1888"/>
      <c r="VTB31" s="1871"/>
      <c r="VTC31" s="1888"/>
      <c r="VTD31" s="1871"/>
      <c r="VTE31" s="1888"/>
      <c r="VTF31" s="1871"/>
      <c r="VTG31" s="1888"/>
      <c r="VTH31" s="1871"/>
      <c r="VTI31" s="1888"/>
      <c r="VTJ31" s="1871"/>
      <c r="VTK31" s="1888"/>
      <c r="VTL31" s="1871"/>
      <c r="VTM31" s="1888"/>
      <c r="VTN31" s="1871"/>
      <c r="VTO31" s="1888"/>
      <c r="VTP31" s="1871"/>
      <c r="VTQ31" s="1888"/>
      <c r="VTR31" s="1871"/>
      <c r="VTS31" s="1888"/>
      <c r="VTT31" s="1871"/>
      <c r="VTU31" s="1888"/>
      <c r="VTV31" s="1871"/>
      <c r="VTW31" s="1888"/>
      <c r="VTX31" s="1871"/>
      <c r="VTY31" s="1888"/>
      <c r="VTZ31" s="1871"/>
      <c r="VUA31" s="1888"/>
      <c r="VUB31" s="1871"/>
      <c r="VUC31" s="1888"/>
      <c r="VUD31" s="1871"/>
      <c r="VUE31" s="1888"/>
      <c r="VUF31" s="1871"/>
      <c r="VUG31" s="1888"/>
      <c r="VUH31" s="1871"/>
      <c r="VUI31" s="1888"/>
      <c r="VUJ31" s="1871"/>
      <c r="VUK31" s="1888"/>
      <c r="VUL31" s="1871"/>
      <c r="VUM31" s="1888"/>
      <c r="VUN31" s="1871"/>
      <c r="VUO31" s="1888"/>
      <c r="VUP31" s="1871"/>
      <c r="VUQ31" s="1888"/>
      <c r="VUR31" s="1871"/>
      <c r="VUS31" s="1888"/>
      <c r="VUT31" s="1871"/>
      <c r="VUU31" s="1888"/>
      <c r="VUV31" s="1871"/>
      <c r="VUW31" s="1888"/>
      <c r="VUX31" s="1871"/>
      <c r="VUY31" s="1888"/>
      <c r="VUZ31" s="1871"/>
      <c r="VVA31" s="1888"/>
      <c r="VVB31" s="1871"/>
      <c r="VVC31" s="1888"/>
      <c r="VVD31" s="1871"/>
      <c r="VVE31" s="1888"/>
      <c r="VVF31" s="1871"/>
      <c r="VVG31" s="1888"/>
      <c r="VVH31" s="1871"/>
      <c r="VVI31" s="1888"/>
      <c r="VVJ31" s="1871"/>
      <c r="VVK31" s="1888"/>
      <c r="VVL31" s="1871"/>
      <c r="VVM31" s="1888"/>
      <c r="VVN31" s="1871"/>
      <c r="VVO31" s="1888"/>
      <c r="VVP31" s="1871"/>
      <c r="VVQ31" s="1888"/>
      <c r="VVR31" s="1871"/>
      <c r="VVS31" s="1888"/>
      <c r="VVT31" s="1871"/>
      <c r="VVU31" s="1888"/>
      <c r="VVV31" s="1871"/>
      <c r="VVW31" s="1888"/>
      <c r="VVX31" s="1871"/>
      <c r="VVY31" s="1888"/>
      <c r="VVZ31" s="1871"/>
      <c r="VWA31" s="1888"/>
      <c r="VWB31" s="1871"/>
      <c r="VWC31" s="1888"/>
      <c r="VWD31" s="1871"/>
      <c r="VWE31" s="1888"/>
      <c r="VWF31" s="1871"/>
      <c r="VWG31" s="1888"/>
      <c r="VWH31" s="1871"/>
      <c r="VWI31" s="1888"/>
      <c r="VWJ31" s="1871"/>
      <c r="VWK31" s="1888"/>
      <c r="VWL31" s="1871"/>
      <c r="VWM31" s="1888"/>
      <c r="VWN31" s="1871"/>
      <c r="VWO31" s="1888"/>
      <c r="VWP31" s="1871"/>
      <c r="VWQ31" s="1888"/>
      <c r="VWR31" s="1871"/>
      <c r="VWS31" s="1888"/>
      <c r="VWT31" s="1871"/>
      <c r="VWU31" s="1888"/>
      <c r="VWV31" s="1871"/>
      <c r="VWW31" s="1888"/>
      <c r="VWX31" s="1871"/>
      <c r="VWY31" s="1888"/>
      <c r="VWZ31" s="1871"/>
      <c r="VXA31" s="1888"/>
      <c r="VXB31" s="1871"/>
      <c r="VXC31" s="1888"/>
      <c r="VXD31" s="1871"/>
      <c r="VXE31" s="1888"/>
      <c r="VXF31" s="1871"/>
      <c r="VXG31" s="1888"/>
      <c r="VXH31" s="1871"/>
      <c r="VXI31" s="1888"/>
      <c r="VXJ31" s="1871"/>
      <c r="VXK31" s="1888"/>
      <c r="VXL31" s="1871"/>
      <c r="VXM31" s="1888"/>
      <c r="VXN31" s="1871"/>
      <c r="VXO31" s="1888"/>
      <c r="VXP31" s="1871"/>
      <c r="VXQ31" s="1888"/>
      <c r="VXR31" s="1871"/>
      <c r="VXS31" s="1888"/>
      <c r="VXT31" s="1871"/>
      <c r="VXU31" s="1888"/>
      <c r="VXV31" s="1871"/>
      <c r="VXW31" s="1888"/>
      <c r="VXX31" s="1871"/>
      <c r="VXY31" s="1888"/>
      <c r="VXZ31" s="1871"/>
      <c r="VYA31" s="1888"/>
      <c r="VYB31" s="1871"/>
      <c r="VYC31" s="1888"/>
      <c r="VYD31" s="1871"/>
      <c r="VYE31" s="1888"/>
      <c r="VYF31" s="1871"/>
      <c r="VYG31" s="1888"/>
      <c r="VYH31" s="1871"/>
      <c r="VYI31" s="1888"/>
      <c r="VYJ31" s="1871"/>
      <c r="VYK31" s="1888"/>
      <c r="VYL31" s="1871"/>
      <c r="VYM31" s="1888"/>
      <c r="VYN31" s="1871"/>
      <c r="VYO31" s="1888"/>
      <c r="VYP31" s="1871"/>
      <c r="VYQ31" s="1888"/>
      <c r="VYR31" s="1871"/>
      <c r="VYS31" s="1888"/>
      <c r="VYT31" s="1871"/>
      <c r="VYU31" s="1888"/>
      <c r="VYV31" s="1871"/>
      <c r="VYW31" s="1888"/>
      <c r="VYX31" s="1871"/>
      <c r="VYY31" s="1888"/>
      <c r="VYZ31" s="1871"/>
      <c r="VZA31" s="1888"/>
      <c r="VZB31" s="1871"/>
      <c r="VZC31" s="1888"/>
      <c r="VZD31" s="1871"/>
      <c r="VZE31" s="1888"/>
      <c r="VZF31" s="1871"/>
      <c r="VZG31" s="1888"/>
      <c r="VZH31" s="1871"/>
      <c r="VZI31" s="1888"/>
      <c r="VZJ31" s="1871"/>
      <c r="VZK31" s="1888"/>
      <c r="VZL31" s="1871"/>
      <c r="VZM31" s="1888"/>
      <c r="VZN31" s="1871"/>
      <c r="VZO31" s="1888"/>
      <c r="VZP31" s="1871"/>
      <c r="VZQ31" s="1888"/>
      <c r="VZR31" s="1871"/>
      <c r="VZS31" s="1888"/>
      <c r="VZT31" s="1871"/>
      <c r="VZU31" s="1888"/>
      <c r="VZV31" s="1871"/>
      <c r="VZW31" s="1888"/>
      <c r="VZX31" s="1871"/>
      <c r="VZY31" s="1888"/>
      <c r="VZZ31" s="1871"/>
      <c r="WAA31" s="1888"/>
      <c r="WAB31" s="1871"/>
      <c r="WAC31" s="1888"/>
      <c r="WAD31" s="1871"/>
      <c r="WAE31" s="1888"/>
      <c r="WAF31" s="1871"/>
      <c r="WAG31" s="1888"/>
      <c r="WAH31" s="1871"/>
      <c r="WAI31" s="1888"/>
      <c r="WAJ31" s="1871"/>
      <c r="WAK31" s="1888"/>
      <c r="WAL31" s="1871"/>
      <c r="WAM31" s="1888"/>
      <c r="WAN31" s="1871"/>
      <c r="WAO31" s="1888"/>
      <c r="WAP31" s="1871"/>
      <c r="WAQ31" s="1888"/>
      <c r="WAR31" s="1871"/>
      <c r="WAS31" s="1888"/>
      <c r="WAT31" s="1871"/>
      <c r="WAU31" s="1888"/>
      <c r="WAV31" s="1871"/>
      <c r="WAW31" s="1888"/>
      <c r="WAX31" s="1871"/>
      <c r="WAY31" s="1888"/>
      <c r="WAZ31" s="1871"/>
      <c r="WBA31" s="1888"/>
      <c r="WBB31" s="1871"/>
      <c r="WBC31" s="1888"/>
      <c r="WBD31" s="1871"/>
      <c r="WBE31" s="1888"/>
      <c r="WBF31" s="1871"/>
      <c r="WBG31" s="1888"/>
      <c r="WBH31" s="1871"/>
      <c r="WBI31" s="1888"/>
      <c r="WBJ31" s="1871"/>
      <c r="WBK31" s="1888"/>
      <c r="WBL31" s="1871"/>
      <c r="WBM31" s="1888"/>
      <c r="WBN31" s="1871"/>
      <c r="WBO31" s="1888"/>
      <c r="WBP31" s="1871"/>
      <c r="WBQ31" s="1888"/>
      <c r="WBR31" s="1871"/>
      <c r="WBS31" s="1888"/>
      <c r="WBT31" s="1871"/>
      <c r="WBU31" s="1888"/>
      <c r="WBV31" s="1871"/>
      <c r="WBW31" s="1888"/>
      <c r="WBX31" s="1871"/>
      <c r="WBY31" s="1888"/>
      <c r="WBZ31" s="1871"/>
      <c r="WCA31" s="1888"/>
      <c r="WCB31" s="1871"/>
      <c r="WCC31" s="1888"/>
      <c r="WCD31" s="1871"/>
      <c r="WCE31" s="1888"/>
      <c r="WCF31" s="1871"/>
      <c r="WCG31" s="1888"/>
      <c r="WCH31" s="1871"/>
      <c r="WCI31" s="1888"/>
      <c r="WCJ31" s="1871"/>
      <c r="WCK31" s="1888"/>
      <c r="WCL31" s="1871"/>
      <c r="WCM31" s="1888"/>
      <c r="WCN31" s="1871"/>
      <c r="WCO31" s="1888"/>
      <c r="WCP31" s="1871"/>
      <c r="WCQ31" s="1888"/>
      <c r="WCR31" s="1871"/>
      <c r="WCS31" s="1888"/>
      <c r="WCT31" s="1871"/>
      <c r="WCU31" s="1888"/>
      <c r="WCV31" s="1871"/>
      <c r="WCW31" s="1888"/>
      <c r="WCX31" s="1871"/>
      <c r="WCY31" s="1888"/>
      <c r="WCZ31" s="1871"/>
      <c r="WDA31" s="1888"/>
      <c r="WDB31" s="1871"/>
      <c r="WDC31" s="1888"/>
      <c r="WDD31" s="1871"/>
      <c r="WDE31" s="1888"/>
      <c r="WDF31" s="1871"/>
      <c r="WDG31" s="1888"/>
      <c r="WDH31" s="1871"/>
      <c r="WDI31" s="1888"/>
      <c r="WDJ31" s="1871"/>
      <c r="WDK31" s="1888"/>
      <c r="WDL31" s="1871"/>
      <c r="WDM31" s="1888"/>
      <c r="WDN31" s="1871"/>
      <c r="WDO31" s="1888"/>
      <c r="WDP31" s="1871"/>
      <c r="WDQ31" s="1888"/>
      <c r="WDR31" s="1871"/>
      <c r="WDS31" s="1888"/>
      <c r="WDT31" s="1871"/>
      <c r="WDU31" s="1888"/>
      <c r="WDV31" s="1871"/>
      <c r="WDW31" s="1888"/>
      <c r="WDX31" s="1871"/>
      <c r="WDY31" s="1888"/>
      <c r="WDZ31" s="1871"/>
      <c r="WEA31" s="1888"/>
      <c r="WEB31" s="1871"/>
      <c r="WEC31" s="1888"/>
      <c r="WED31" s="1871"/>
      <c r="WEE31" s="1888"/>
      <c r="WEF31" s="1871"/>
      <c r="WEG31" s="1888"/>
      <c r="WEH31" s="1871"/>
      <c r="WEI31" s="1888"/>
      <c r="WEJ31" s="1871"/>
      <c r="WEK31" s="1888"/>
      <c r="WEL31" s="1871"/>
      <c r="WEM31" s="1888"/>
      <c r="WEN31" s="1871"/>
      <c r="WEO31" s="1888"/>
      <c r="WEP31" s="1871"/>
      <c r="WEQ31" s="1888"/>
      <c r="WER31" s="1871"/>
      <c r="WES31" s="1888"/>
      <c r="WET31" s="1871"/>
      <c r="WEU31" s="1888"/>
      <c r="WEV31" s="1871"/>
      <c r="WEW31" s="1888"/>
      <c r="WEX31" s="1871"/>
      <c r="WEY31" s="1888"/>
      <c r="WEZ31" s="1871"/>
      <c r="WFA31" s="1888"/>
      <c r="WFB31" s="1871"/>
      <c r="WFC31" s="1888"/>
      <c r="WFD31" s="1871"/>
      <c r="WFE31" s="1888"/>
      <c r="WFF31" s="1871"/>
      <c r="WFG31" s="1888"/>
      <c r="WFH31" s="1871"/>
      <c r="WFI31" s="1888"/>
      <c r="WFJ31" s="1871"/>
      <c r="WFK31" s="1888"/>
      <c r="WFL31" s="1871"/>
      <c r="WFM31" s="1888"/>
      <c r="WFN31" s="1871"/>
      <c r="WFO31" s="1888"/>
      <c r="WFP31" s="1871"/>
      <c r="WFQ31" s="1888"/>
      <c r="WFR31" s="1871"/>
      <c r="WFS31" s="1888"/>
      <c r="WFT31" s="1871"/>
      <c r="WFU31" s="1888"/>
      <c r="WFV31" s="1871"/>
      <c r="WFW31" s="1888"/>
      <c r="WFX31" s="1871"/>
      <c r="WFY31" s="1888"/>
      <c r="WFZ31" s="1871"/>
      <c r="WGA31" s="1888"/>
      <c r="WGB31" s="1871"/>
      <c r="WGC31" s="1888"/>
      <c r="WGD31" s="1871"/>
      <c r="WGE31" s="1888"/>
      <c r="WGF31" s="1871"/>
      <c r="WGG31" s="1888"/>
      <c r="WGH31" s="1871"/>
      <c r="WGI31" s="1888"/>
      <c r="WGJ31" s="1871"/>
      <c r="WGK31" s="1888"/>
      <c r="WGL31" s="1871"/>
      <c r="WGM31" s="1888"/>
      <c r="WGN31" s="1871"/>
      <c r="WGO31" s="1888"/>
      <c r="WGP31" s="1871"/>
      <c r="WGQ31" s="1888"/>
      <c r="WGR31" s="1871"/>
      <c r="WGS31" s="1888"/>
      <c r="WGT31" s="1871"/>
      <c r="WGU31" s="1888"/>
      <c r="WGV31" s="1871"/>
      <c r="WGW31" s="1888"/>
      <c r="WGX31" s="1871"/>
      <c r="WGY31" s="1888"/>
      <c r="WGZ31" s="1871"/>
      <c r="WHA31" s="1888"/>
      <c r="WHB31" s="1871"/>
      <c r="WHC31" s="1888"/>
      <c r="WHD31" s="1871"/>
      <c r="WHE31" s="1888"/>
      <c r="WHF31" s="1871"/>
      <c r="WHG31" s="1888"/>
      <c r="WHH31" s="1871"/>
      <c r="WHI31" s="1888"/>
      <c r="WHJ31" s="1871"/>
      <c r="WHK31" s="1888"/>
      <c r="WHL31" s="1871"/>
      <c r="WHM31" s="1888"/>
      <c r="WHN31" s="1871"/>
      <c r="WHO31" s="1888"/>
      <c r="WHP31" s="1871"/>
      <c r="WHQ31" s="1888"/>
      <c r="WHR31" s="1871"/>
      <c r="WHS31" s="1888"/>
      <c r="WHT31" s="1871"/>
      <c r="WHU31" s="1888"/>
      <c r="WHV31" s="1871"/>
      <c r="WHW31" s="1888"/>
      <c r="WHX31" s="1871"/>
      <c r="WHY31" s="1888"/>
      <c r="WHZ31" s="1871"/>
      <c r="WIA31" s="1888"/>
      <c r="WIB31" s="1871"/>
      <c r="WIC31" s="1888"/>
      <c r="WID31" s="1871"/>
      <c r="WIE31" s="1888"/>
      <c r="WIF31" s="1871"/>
      <c r="WIG31" s="1888"/>
      <c r="WIH31" s="1871"/>
      <c r="WII31" s="1888"/>
      <c r="WIJ31" s="1871"/>
      <c r="WIK31" s="1888"/>
      <c r="WIL31" s="1871"/>
      <c r="WIM31" s="1888"/>
      <c r="WIN31" s="1871"/>
      <c r="WIO31" s="1888"/>
      <c r="WIP31" s="1871"/>
      <c r="WIQ31" s="1888"/>
      <c r="WIR31" s="1871"/>
      <c r="WIS31" s="1888"/>
      <c r="WIT31" s="1871"/>
      <c r="WIU31" s="1888"/>
      <c r="WIV31" s="1871"/>
      <c r="WIW31" s="1888"/>
      <c r="WIX31" s="1871"/>
      <c r="WIY31" s="1888"/>
      <c r="WIZ31" s="1871"/>
      <c r="WJA31" s="1888"/>
      <c r="WJB31" s="1871"/>
      <c r="WJC31" s="1888"/>
      <c r="WJD31" s="1871"/>
      <c r="WJE31" s="1888"/>
      <c r="WJF31" s="1871"/>
      <c r="WJG31" s="1888"/>
      <c r="WJH31" s="1871"/>
      <c r="WJI31" s="1888"/>
      <c r="WJJ31" s="1871"/>
      <c r="WJK31" s="1888"/>
      <c r="WJL31" s="1871"/>
      <c r="WJM31" s="1888"/>
      <c r="WJN31" s="1871"/>
      <c r="WJO31" s="1888"/>
      <c r="WJP31" s="1871"/>
      <c r="WJQ31" s="1888"/>
      <c r="WJR31" s="1871"/>
      <c r="WJS31" s="1888"/>
      <c r="WJT31" s="1871"/>
      <c r="WJU31" s="1888"/>
      <c r="WJV31" s="1871"/>
      <c r="WJW31" s="1888"/>
      <c r="WJX31" s="1871"/>
      <c r="WJY31" s="1888"/>
      <c r="WJZ31" s="1871"/>
      <c r="WKA31" s="1888"/>
      <c r="WKB31" s="1871"/>
      <c r="WKC31" s="1888"/>
      <c r="WKD31" s="1871"/>
      <c r="WKE31" s="1888"/>
      <c r="WKF31" s="1871"/>
      <c r="WKG31" s="1888"/>
      <c r="WKH31" s="1871"/>
      <c r="WKI31" s="1888"/>
      <c r="WKJ31" s="1871"/>
      <c r="WKK31" s="1888"/>
      <c r="WKL31" s="1871"/>
      <c r="WKM31" s="1888"/>
      <c r="WKN31" s="1871"/>
      <c r="WKO31" s="1888"/>
      <c r="WKP31" s="1871"/>
      <c r="WKQ31" s="1888"/>
      <c r="WKR31" s="1871"/>
      <c r="WKS31" s="1888"/>
      <c r="WKT31" s="1871"/>
      <c r="WKU31" s="1888"/>
      <c r="WKV31" s="1871"/>
      <c r="WKW31" s="1888"/>
      <c r="WKX31" s="1871"/>
      <c r="WKY31" s="1888"/>
      <c r="WKZ31" s="1871"/>
      <c r="WLA31" s="1888"/>
      <c r="WLB31" s="1871"/>
      <c r="WLC31" s="1888"/>
      <c r="WLD31" s="1871"/>
      <c r="WLE31" s="1888"/>
      <c r="WLF31" s="1871"/>
      <c r="WLG31" s="1888"/>
      <c r="WLH31" s="1871"/>
      <c r="WLI31" s="1888"/>
      <c r="WLJ31" s="1871"/>
      <c r="WLK31" s="1888"/>
      <c r="WLL31" s="1871"/>
      <c r="WLM31" s="1888"/>
      <c r="WLN31" s="1871"/>
      <c r="WLO31" s="1888"/>
      <c r="WLP31" s="1871"/>
      <c r="WLQ31" s="1888"/>
      <c r="WLR31" s="1871"/>
      <c r="WLS31" s="1888"/>
      <c r="WLT31" s="1871"/>
      <c r="WLU31" s="1888"/>
      <c r="WLV31" s="1871"/>
      <c r="WLW31" s="1888"/>
      <c r="WLX31" s="1871"/>
      <c r="WLY31" s="1888"/>
      <c r="WLZ31" s="1871"/>
      <c r="WMA31" s="1888"/>
      <c r="WMB31" s="1871"/>
      <c r="WMC31" s="1888"/>
      <c r="WMD31" s="1871"/>
      <c r="WME31" s="1888"/>
      <c r="WMF31" s="1871"/>
      <c r="WMG31" s="1888"/>
      <c r="WMH31" s="1871"/>
      <c r="WMI31" s="1888"/>
      <c r="WMJ31" s="1871"/>
      <c r="WMK31" s="1888"/>
      <c r="WML31" s="1871"/>
      <c r="WMM31" s="1888"/>
      <c r="WMN31" s="1871"/>
      <c r="WMO31" s="1888"/>
      <c r="WMP31" s="1871"/>
      <c r="WMQ31" s="1888"/>
      <c r="WMR31" s="1871"/>
      <c r="WMS31" s="1888"/>
      <c r="WMT31" s="1871"/>
      <c r="WMU31" s="1888"/>
      <c r="WMV31" s="1871"/>
      <c r="WMW31" s="1888"/>
      <c r="WMX31" s="1871"/>
      <c r="WMY31" s="1888"/>
      <c r="WMZ31" s="1871"/>
      <c r="WNA31" s="1888"/>
      <c r="WNB31" s="1871"/>
      <c r="WNC31" s="1888"/>
      <c r="WND31" s="1871"/>
      <c r="WNE31" s="1888"/>
      <c r="WNF31" s="1871"/>
      <c r="WNG31" s="1888"/>
      <c r="WNH31" s="1871"/>
      <c r="WNI31" s="1888"/>
      <c r="WNJ31" s="1871"/>
      <c r="WNK31" s="1888"/>
      <c r="WNL31" s="1871"/>
      <c r="WNM31" s="1888"/>
      <c r="WNN31" s="1871"/>
      <c r="WNO31" s="1888"/>
      <c r="WNP31" s="1871"/>
      <c r="WNQ31" s="1888"/>
      <c r="WNR31" s="1871"/>
      <c r="WNS31" s="1888"/>
      <c r="WNT31" s="1871"/>
      <c r="WNU31" s="1888"/>
      <c r="WNV31" s="1871"/>
      <c r="WNW31" s="1888"/>
      <c r="WNX31" s="1871"/>
      <c r="WNY31" s="1888"/>
      <c r="WNZ31" s="1871"/>
      <c r="WOA31" s="1888"/>
      <c r="WOB31" s="1871"/>
      <c r="WOC31" s="1888"/>
      <c r="WOD31" s="1871"/>
      <c r="WOE31" s="1888"/>
      <c r="WOF31" s="1871"/>
      <c r="WOG31" s="1888"/>
      <c r="WOH31" s="1871"/>
      <c r="WOI31" s="1888"/>
      <c r="WOJ31" s="1871"/>
      <c r="WOK31" s="1888"/>
      <c r="WOL31" s="1871"/>
      <c r="WOM31" s="1888"/>
      <c r="WON31" s="1871"/>
      <c r="WOO31" s="1888"/>
      <c r="WOP31" s="1871"/>
      <c r="WOQ31" s="1888"/>
      <c r="WOR31" s="1871"/>
      <c r="WOS31" s="1888"/>
      <c r="WOT31" s="1871"/>
      <c r="WOU31" s="1888"/>
      <c r="WOV31" s="1871"/>
      <c r="WOW31" s="1888"/>
      <c r="WOX31" s="1871"/>
      <c r="WOY31" s="1888"/>
      <c r="WOZ31" s="1871"/>
      <c r="WPA31" s="1888"/>
      <c r="WPB31" s="1871"/>
      <c r="WPC31" s="1888"/>
      <c r="WPD31" s="1871"/>
      <c r="WPE31" s="1888"/>
      <c r="WPF31" s="1871"/>
      <c r="WPG31" s="1888"/>
      <c r="WPH31" s="1871"/>
      <c r="WPI31" s="1888"/>
      <c r="WPJ31" s="1871"/>
      <c r="WPK31" s="1888"/>
      <c r="WPL31" s="1871"/>
      <c r="WPM31" s="1888"/>
      <c r="WPN31" s="1871"/>
      <c r="WPO31" s="1888"/>
      <c r="WPP31" s="1871"/>
      <c r="WPQ31" s="1888"/>
      <c r="WPR31" s="1871"/>
      <c r="WPS31" s="1888"/>
      <c r="WPT31" s="1871"/>
      <c r="WPU31" s="1888"/>
      <c r="WPV31" s="1871"/>
      <c r="WPW31" s="1888"/>
      <c r="WPX31" s="1871"/>
      <c r="WPY31" s="1888"/>
      <c r="WPZ31" s="1871"/>
      <c r="WQA31" s="1888"/>
      <c r="WQB31" s="1871"/>
      <c r="WQC31" s="1888"/>
      <c r="WQD31" s="1871"/>
      <c r="WQE31" s="1888"/>
      <c r="WQF31" s="1871"/>
      <c r="WQG31" s="1888"/>
      <c r="WQH31" s="1871"/>
      <c r="WQI31" s="1888"/>
      <c r="WQJ31" s="1871"/>
      <c r="WQK31" s="1888"/>
      <c r="WQL31" s="1871"/>
      <c r="WQM31" s="1888"/>
      <c r="WQN31" s="1871"/>
      <c r="WQO31" s="1888"/>
      <c r="WQP31" s="1871"/>
      <c r="WQQ31" s="1888"/>
      <c r="WQR31" s="1871"/>
      <c r="WQS31" s="1888"/>
      <c r="WQT31" s="1871"/>
      <c r="WQU31" s="1888"/>
      <c r="WQV31" s="1871"/>
      <c r="WQW31" s="1888"/>
      <c r="WQX31" s="1871"/>
      <c r="WQY31" s="1888"/>
      <c r="WQZ31" s="1871"/>
      <c r="WRA31" s="1888"/>
      <c r="WRB31" s="1871"/>
      <c r="WRC31" s="1888"/>
      <c r="WRD31" s="1871"/>
      <c r="WRE31" s="1888"/>
      <c r="WRF31" s="1871"/>
      <c r="WRG31" s="1888"/>
      <c r="WRH31" s="1871"/>
      <c r="WRI31" s="1888"/>
      <c r="WRJ31" s="1871"/>
      <c r="WRK31" s="1888"/>
      <c r="WRL31" s="1871"/>
      <c r="WRM31" s="1888"/>
      <c r="WRN31" s="1871"/>
      <c r="WRO31" s="1888"/>
      <c r="WRP31" s="1871"/>
      <c r="WRQ31" s="1888"/>
      <c r="WRR31" s="1871"/>
      <c r="WRS31" s="1888"/>
      <c r="WRT31" s="1871"/>
      <c r="WRU31" s="1888"/>
      <c r="WRV31" s="1871"/>
      <c r="WRW31" s="1888"/>
      <c r="WRX31" s="1871"/>
      <c r="WRY31" s="1888"/>
      <c r="WRZ31" s="1871"/>
      <c r="WSA31" s="1888"/>
      <c r="WSB31" s="1871"/>
      <c r="WSC31" s="1888"/>
      <c r="WSD31" s="1871"/>
      <c r="WSE31" s="1888"/>
      <c r="WSF31" s="1871"/>
      <c r="WSG31" s="1888"/>
      <c r="WSH31" s="1871"/>
      <c r="WSI31" s="1888"/>
      <c r="WSJ31" s="1871"/>
      <c r="WSK31" s="1888"/>
      <c r="WSL31" s="1871"/>
      <c r="WSM31" s="1888"/>
      <c r="WSN31" s="1871"/>
      <c r="WSO31" s="1888"/>
      <c r="WSP31" s="1871"/>
      <c r="WSQ31" s="1888"/>
      <c r="WSR31" s="1871"/>
      <c r="WSS31" s="1888"/>
      <c r="WST31" s="1871"/>
      <c r="WSU31" s="1888"/>
      <c r="WSV31" s="1871"/>
      <c r="WSW31" s="1888"/>
      <c r="WSX31" s="1871"/>
      <c r="WSY31" s="1888"/>
      <c r="WSZ31" s="1871"/>
      <c r="WTA31" s="1888"/>
      <c r="WTB31" s="1871"/>
      <c r="WTC31" s="1888"/>
      <c r="WTD31" s="1871"/>
      <c r="WTE31" s="1888"/>
      <c r="WTF31" s="1871"/>
      <c r="WTG31" s="1888"/>
      <c r="WTH31" s="1871"/>
      <c r="WTI31" s="1888"/>
      <c r="WTJ31" s="1871"/>
      <c r="WTK31" s="1888"/>
      <c r="WTL31" s="1871"/>
      <c r="WTM31" s="1888"/>
      <c r="WTN31" s="1871"/>
      <c r="WTO31" s="1888"/>
      <c r="WTP31" s="1871"/>
      <c r="WTQ31" s="1888"/>
      <c r="WTR31" s="1871"/>
      <c r="WTS31" s="1888"/>
      <c r="WTT31" s="1871"/>
      <c r="WTU31" s="1888"/>
      <c r="WTV31" s="1871"/>
      <c r="WTW31" s="1888"/>
      <c r="WTX31" s="1871"/>
      <c r="WTY31" s="1888"/>
      <c r="WTZ31" s="1871"/>
      <c r="WUA31" s="1888"/>
      <c r="WUB31" s="1871"/>
      <c r="WUC31" s="1888"/>
      <c r="WUD31" s="1871"/>
      <c r="WUE31" s="1888"/>
      <c r="WUF31" s="1871"/>
      <c r="WUG31" s="1888"/>
      <c r="WUH31" s="1871"/>
      <c r="WUI31" s="1888"/>
      <c r="WUJ31" s="1871"/>
      <c r="WUK31" s="1888"/>
      <c r="WUL31" s="1871"/>
      <c r="WUM31" s="1888"/>
      <c r="WUN31" s="1871"/>
      <c r="WUO31" s="1888"/>
      <c r="WUP31" s="1871"/>
      <c r="WUQ31" s="1888"/>
      <c r="WUR31" s="1871"/>
      <c r="WUS31" s="1888"/>
      <c r="WUT31" s="1871"/>
      <c r="WUU31" s="1888"/>
      <c r="WUV31" s="1871"/>
      <c r="WUW31" s="1888"/>
      <c r="WUX31" s="1871"/>
      <c r="WUY31" s="1888"/>
      <c r="WUZ31" s="1871"/>
      <c r="WVA31" s="1888"/>
      <c r="WVB31" s="1871"/>
      <c r="WVC31" s="1888"/>
      <c r="WVD31" s="1871"/>
      <c r="WVE31" s="1888"/>
      <c r="WVF31" s="1871"/>
      <c r="WVG31" s="1888"/>
      <c r="WVH31" s="1871"/>
      <c r="WVI31" s="1888"/>
      <c r="WVJ31" s="1871"/>
      <c r="WVK31" s="1888"/>
      <c r="WVL31" s="1871"/>
      <c r="WVM31" s="1888"/>
      <c r="WVN31" s="1871"/>
      <c r="WVO31" s="1888"/>
      <c r="WVP31" s="1871"/>
      <c r="WVQ31" s="1888"/>
      <c r="WVR31" s="1871"/>
      <c r="WVS31" s="1888"/>
      <c r="WVT31" s="1871"/>
      <c r="WVU31" s="1888"/>
      <c r="WVV31" s="1871"/>
      <c r="WVW31" s="1888"/>
      <c r="WVX31" s="1871"/>
      <c r="WVY31" s="1888"/>
      <c r="WVZ31" s="1871"/>
      <c r="WWA31" s="1888"/>
      <c r="WWB31" s="1871"/>
      <c r="WWC31" s="1888"/>
      <c r="WWD31" s="1871"/>
      <c r="WWE31" s="1888"/>
      <c r="WWF31" s="1871"/>
      <c r="WWG31" s="1888"/>
      <c r="WWH31" s="1871"/>
      <c r="WWI31" s="1888"/>
      <c r="WWJ31" s="1871"/>
      <c r="WWK31" s="1888"/>
      <c r="WWL31" s="1871"/>
      <c r="WWM31" s="1888"/>
      <c r="WWN31" s="1871"/>
      <c r="WWO31" s="1888"/>
      <c r="WWP31" s="1871"/>
      <c r="WWQ31" s="1888"/>
      <c r="WWR31" s="1871"/>
      <c r="WWS31" s="1888"/>
      <c r="WWT31" s="1871"/>
      <c r="WWU31" s="1888"/>
      <c r="WWV31" s="1871"/>
      <c r="WWW31" s="1888"/>
      <c r="WWX31" s="1871"/>
      <c r="WWY31" s="1888"/>
      <c r="WWZ31" s="1871"/>
      <c r="WXA31" s="1888"/>
      <c r="WXB31" s="1871"/>
      <c r="WXC31" s="1888"/>
      <c r="WXD31" s="1871"/>
      <c r="WXE31" s="1888"/>
      <c r="WXF31" s="1871"/>
      <c r="WXG31" s="1888"/>
      <c r="WXH31" s="1871"/>
      <c r="WXI31" s="1888"/>
      <c r="WXJ31" s="1871"/>
      <c r="WXK31" s="1888"/>
      <c r="WXL31" s="1871"/>
      <c r="WXM31" s="1888"/>
      <c r="WXN31" s="1871"/>
      <c r="WXO31" s="1888"/>
      <c r="WXP31" s="1871"/>
      <c r="WXQ31" s="1888"/>
      <c r="WXR31" s="1871"/>
      <c r="WXS31" s="1888"/>
      <c r="WXT31" s="1871"/>
      <c r="WXU31" s="1888"/>
      <c r="WXV31" s="1871"/>
      <c r="WXW31" s="1888"/>
      <c r="WXX31" s="1871"/>
      <c r="WXY31" s="1888"/>
      <c r="WXZ31" s="1871"/>
      <c r="WYA31" s="1888"/>
      <c r="WYB31" s="1871"/>
      <c r="WYC31" s="1888"/>
      <c r="WYD31" s="1871"/>
      <c r="WYE31" s="1888"/>
      <c r="WYF31" s="1871"/>
      <c r="WYG31" s="1888"/>
      <c r="WYH31" s="1871"/>
      <c r="WYI31" s="1888"/>
      <c r="WYJ31" s="1871"/>
      <c r="WYK31" s="1888"/>
      <c r="WYL31" s="1871"/>
      <c r="WYM31" s="1888"/>
      <c r="WYN31" s="1871"/>
      <c r="WYO31" s="1888"/>
      <c r="WYP31" s="1871"/>
      <c r="WYQ31" s="1888"/>
      <c r="WYR31" s="1871"/>
      <c r="WYS31" s="1888"/>
      <c r="WYT31" s="1871"/>
      <c r="WYU31" s="1888"/>
      <c r="WYV31" s="1871"/>
      <c r="WYW31" s="1888"/>
      <c r="WYX31" s="1871"/>
      <c r="WYY31" s="1888"/>
      <c r="WYZ31" s="1871"/>
      <c r="WZA31" s="1888"/>
      <c r="WZB31" s="1871"/>
      <c r="WZC31" s="1888"/>
      <c r="WZD31" s="1871"/>
      <c r="WZE31" s="1888"/>
      <c r="WZF31" s="1871"/>
      <c r="WZG31" s="1888"/>
      <c r="WZH31" s="1871"/>
      <c r="WZI31" s="1888"/>
      <c r="WZJ31" s="1871"/>
      <c r="WZK31" s="1888"/>
      <c r="WZL31" s="1871"/>
      <c r="WZM31" s="1888"/>
      <c r="WZN31" s="1871"/>
      <c r="WZO31" s="1888"/>
      <c r="WZP31" s="1871"/>
      <c r="WZQ31" s="1888"/>
      <c r="WZR31" s="1871"/>
      <c r="WZS31" s="1888"/>
      <c r="WZT31" s="1871"/>
      <c r="WZU31" s="1888"/>
      <c r="WZV31" s="1871"/>
      <c r="WZW31" s="1888"/>
      <c r="WZX31" s="1871"/>
      <c r="WZY31" s="1888"/>
      <c r="WZZ31" s="1871"/>
      <c r="XAA31" s="1888"/>
      <c r="XAB31" s="1871"/>
      <c r="XAC31" s="1888"/>
      <c r="XAD31" s="1871"/>
      <c r="XAE31" s="1888"/>
      <c r="XAF31" s="1871"/>
      <c r="XAG31" s="1888"/>
      <c r="XAH31" s="1871"/>
      <c r="XAI31" s="1888"/>
      <c r="XAJ31" s="1871"/>
      <c r="XAK31" s="1888"/>
      <c r="XAL31" s="1871"/>
      <c r="XAM31" s="1888"/>
      <c r="XAN31" s="1871"/>
      <c r="XAO31" s="1888"/>
      <c r="XAP31" s="1871"/>
      <c r="XAQ31" s="1888"/>
      <c r="XAR31" s="1871"/>
      <c r="XAS31" s="1888"/>
      <c r="XAT31" s="1871"/>
      <c r="XAU31" s="1888"/>
      <c r="XAV31" s="1871"/>
      <c r="XAW31" s="1888"/>
      <c r="XAX31" s="1871"/>
      <c r="XAY31" s="1888"/>
      <c r="XAZ31" s="1871"/>
      <c r="XBA31" s="1888"/>
      <c r="XBB31" s="1871"/>
      <c r="XBC31" s="1888"/>
      <c r="XBD31" s="1871"/>
      <c r="XBE31" s="1888"/>
      <c r="XBF31" s="1871"/>
      <c r="XBG31" s="1888"/>
      <c r="XBH31" s="1871"/>
      <c r="XBI31" s="1888"/>
      <c r="XBJ31" s="1871"/>
      <c r="XBK31" s="1888"/>
      <c r="XBL31" s="1871"/>
      <c r="XBM31" s="1888"/>
      <c r="XBN31" s="1871"/>
      <c r="XBO31" s="1888"/>
      <c r="XBP31" s="1871"/>
      <c r="XBQ31" s="1888"/>
      <c r="XBR31" s="1871"/>
      <c r="XBS31" s="1888"/>
      <c r="XBT31" s="1871"/>
      <c r="XBU31" s="1888"/>
      <c r="XBV31" s="1871"/>
      <c r="XBW31" s="1888"/>
      <c r="XBX31" s="1871"/>
      <c r="XBY31" s="1888"/>
      <c r="XBZ31" s="1871"/>
      <c r="XCA31" s="1888"/>
      <c r="XCB31" s="1871"/>
      <c r="XCC31" s="1888"/>
      <c r="XCD31" s="1871"/>
      <c r="XCE31" s="1888"/>
      <c r="XCF31" s="1871"/>
      <c r="XCG31" s="1888"/>
      <c r="XCH31" s="1871"/>
      <c r="XCI31" s="1888"/>
      <c r="XCJ31" s="1871"/>
      <c r="XCK31" s="1888"/>
      <c r="XCL31" s="1871"/>
      <c r="XCM31" s="1888"/>
      <c r="XCN31" s="1871"/>
      <c r="XCO31" s="1888"/>
      <c r="XCP31" s="1871"/>
      <c r="XCQ31" s="1888"/>
      <c r="XCR31" s="1871"/>
      <c r="XCS31" s="1888"/>
      <c r="XCT31" s="1871"/>
      <c r="XCU31" s="1888"/>
      <c r="XCV31" s="1871"/>
      <c r="XCW31" s="1888"/>
      <c r="XCX31" s="1871"/>
      <c r="XCY31" s="1888"/>
      <c r="XCZ31" s="1871"/>
      <c r="XDA31" s="1888"/>
      <c r="XDB31" s="1871"/>
      <c r="XDC31" s="1888"/>
      <c r="XDD31" s="1871"/>
      <c r="XDE31" s="1888"/>
      <c r="XDF31" s="1871"/>
      <c r="XDG31" s="1888"/>
      <c r="XDH31" s="1871"/>
      <c r="XDI31" s="1888"/>
      <c r="XDJ31" s="1871"/>
      <c r="XDK31" s="1888"/>
      <c r="XDL31" s="1871"/>
      <c r="XDM31" s="1888"/>
      <c r="XDN31" s="1871"/>
      <c r="XDO31" s="1888"/>
      <c r="XDP31" s="1871"/>
      <c r="XDQ31" s="1888"/>
      <c r="XDR31" s="1871"/>
      <c r="XDS31" s="1888"/>
      <c r="XDT31" s="1871"/>
      <c r="XDU31" s="1888"/>
      <c r="XDV31" s="1871"/>
      <c r="XDW31" s="1888"/>
      <c r="XDX31" s="1871"/>
      <c r="XDY31" s="1888"/>
      <c r="XDZ31" s="1871"/>
      <c r="XEA31" s="1888"/>
      <c r="XEB31" s="1871"/>
      <c r="XEC31" s="1888"/>
      <c r="XED31" s="1871"/>
      <c r="XEE31" s="1888"/>
      <c r="XEF31" s="1871"/>
      <c r="XEG31" s="1888"/>
      <c r="XEH31" s="1871"/>
      <c r="XEI31" s="1888"/>
      <c r="XEJ31" s="1871"/>
      <c r="XEK31" s="1888"/>
      <c r="XEL31" s="1871"/>
      <c r="XEM31" s="1888"/>
      <c r="XEN31" s="1871"/>
      <c r="XEO31" s="1888"/>
      <c r="XEP31" s="1871"/>
      <c r="XEQ31" s="1888"/>
      <c r="XER31" s="1871"/>
      <c r="XES31" s="1888"/>
      <c r="XET31" s="1871"/>
      <c r="XEU31" s="1888"/>
      <c r="XEV31" s="1871"/>
      <c r="XEW31" s="1888"/>
      <c r="XEX31" s="1871"/>
      <c r="XEY31" s="1888"/>
      <c r="XEZ31" s="1871"/>
      <c r="XFA31" s="1888"/>
      <c r="XFB31" s="1871"/>
      <c r="XFC31" s="1888"/>
    </row>
    <row r="32" spans="1:16383" s="1887" customFormat="1" ht="18" customHeight="1">
      <c r="A32" s="1871"/>
      <c r="B32" s="414">
        <v>23</v>
      </c>
      <c r="C32" s="1891" t="s">
        <v>4379</v>
      </c>
      <c r="D32" s="1890" t="s">
        <v>3003</v>
      </c>
      <c r="E32" s="1889">
        <v>24</v>
      </c>
      <c r="F32" s="1876">
        <v>1849075</v>
      </c>
      <c r="G32" s="1876">
        <v>275000</v>
      </c>
      <c r="H32" s="2169">
        <f>SUM(F32:G32)+1681559</f>
        <v>3805634</v>
      </c>
      <c r="I32" s="1883">
        <v>0</v>
      </c>
      <c r="J32" s="1883">
        <v>10000</v>
      </c>
      <c r="K32" s="1882">
        <v>544873</v>
      </c>
      <c r="L32" s="1883">
        <v>100000</v>
      </c>
      <c r="M32" s="189">
        <f>(E32*I32)+(E32*J32)+K32+L32+40000</f>
        <v>924873</v>
      </c>
      <c r="N32" s="837">
        <f t="shared" si="2"/>
        <v>4730507</v>
      </c>
      <c r="O32" s="2007">
        <v>21240.75</v>
      </c>
      <c r="P32" s="2008">
        <v>42481.5</v>
      </c>
      <c r="Q32" s="2007">
        <v>21240.75</v>
      </c>
      <c r="R32" s="1881">
        <f t="shared" si="6"/>
        <v>4645544</v>
      </c>
      <c r="S32" s="1891">
        <v>0</v>
      </c>
      <c r="T32" s="1881">
        <f t="shared" si="7"/>
        <v>4645544</v>
      </c>
      <c r="U32" s="1630">
        <v>1450011633589</v>
      </c>
      <c r="V32" s="2289"/>
      <c r="W32" s="2290"/>
      <c r="X32" s="2290"/>
      <c r="Y32" s="1888"/>
      <c r="Z32" s="1871"/>
      <c r="AA32" s="1888"/>
      <c r="AB32" s="1871"/>
      <c r="AC32" s="1888"/>
      <c r="AD32" s="1871"/>
      <c r="AE32" s="1888"/>
      <c r="AF32" s="1871"/>
      <c r="AG32" s="1888"/>
      <c r="AH32" s="1871"/>
      <c r="AI32" s="1888"/>
      <c r="AJ32" s="1871"/>
      <c r="AK32" s="1888"/>
      <c r="AL32" s="1871"/>
      <c r="AM32" s="1888"/>
      <c r="AN32" s="1871"/>
      <c r="AO32" s="1888"/>
      <c r="AP32" s="1871"/>
      <c r="AQ32" s="1888"/>
      <c r="AR32" s="1871"/>
      <c r="AS32" s="1888"/>
      <c r="AT32" s="1871"/>
      <c r="AU32" s="1888"/>
      <c r="AV32" s="1871"/>
      <c r="AW32" s="1888"/>
      <c r="AX32" s="1871"/>
      <c r="AY32" s="1888"/>
      <c r="AZ32" s="1871"/>
      <c r="BA32" s="1888"/>
      <c r="BB32" s="1871"/>
      <c r="BC32" s="1888"/>
      <c r="BD32" s="1871"/>
      <c r="BE32" s="1888"/>
      <c r="BF32" s="1871"/>
      <c r="BG32" s="1888"/>
      <c r="BH32" s="1871"/>
      <c r="BI32" s="1888"/>
      <c r="BJ32" s="1871"/>
      <c r="BK32" s="1888"/>
      <c r="BL32" s="1871"/>
      <c r="BM32" s="1888"/>
      <c r="BN32" s="1871"/>
      <c r="BO32" s="1888"/>
      <c r="BP32" s="1871"/>
      <c r="BQ32" s="1888"/>
      <c r="BR32" s="1871"/>
      <c r="BS32" s="1888"/>
      <c r="BT32" s="1871"/>
      <c r="BU32" s="1888"/>
      <c r="BV32" s="1871"/>
      <c r="BW32" s="1888"/>
      <c r="BX32" s="1871"/>
      <c r="BY32" s="1888"/>
      <c r="BZ32" s="1871"/>
      <c r="CA32" s="1888"/>
      <c r="CB32" s="1871"/>
      <c r="CC32" s="1888"/>
      <c r="CD32" s="1871"/>
      <c r="CE32" s="1888"/>
      <c r="CF32" s="1871"/>
      <c r="CG32" s="1888"/>
      <c r="CH32" s="1871"/>
      <c r="CI32" s="1888"/>
      <c r="CJ32" s="1871"/>
      <c r="CK32" s="1888"/>
      <c r="CL32" s="1871"/>
      <c r="CM32" s="1888"/>
      <c r="CN32" s="1871"/>
      <c r="CO32" s="1888"/>
      <c r="CP32" s="1871"/>
      <c r="CQ32" s="1888"/>
      <c r="CR32" s="1871"/>
      <c r="CS32" s="1888"/>
      <c r="CT32" s="1871"/>
      <c r="CU32" s="1888"/>
      <c r="CV32" s="1871"/>
      <c r="CW32" s="1888"/>
      <c r="CX32" s="1871"/>
      <c r="CY32" s="1888"/>
      <c r="CZ32" s="1871"/>
      <c r="DA32" s="1888"/>
      <c r="DB32" s="1871"/>
      <c r="DC32" s="1888"/>
      <c r="DD32" s="1871"/>
      <c r="DE32" s="1888"/>
      <c r="DF32" s="1871"/>
      <c r="DG32" s="1888"/>
      <c r="DH32" s="1871"/>
      <c r="DI32" s="1888"/>
      <c r="DJ32" s="1871"/>
      <c r="DK32" s="1888"/>
      <c r="DL32" s="1871"/>
      <c r="DM32" s="1888"/>
      <c r="DN32" s="1871"/>
      <c r="DO32" s="1888"/>
      <c r="DP32" s="1871"/>
      <c r="DQ32" s="1888"/>
      <c r="DR32" s="1871"/>
      <c r="DS32" s="1888"/>
      <c r="DT32" s="1871"/>
      <c r="DU32" s="1888"/>
      <c r="DV32" s="1871"/>
      <c r="DW32" s="1888"/>
      <c r="DX32" s="1871"/>
      <c r="DY32" s="1888"/>
      <c r="DZ32" s="1871"/>
      <c r="EA32" s="1888"/>
      <c r="EB32" s="1871"/>
      <c r="EC32" s="1888"/>
      <c r="ED32" s="1871"/>
      <c r="EE32" s="1888"/>
      <c r="EF32" s="1871"/>
      <c r="EG32" s="1888"/>
      <c r="EH32" s="1871"/>
      <c r="EI32" s="1888"/>
      <c r="EJ32" s="1871"/>
      <c r="EK32" s="1888"/>
      <c r="EL32" s="1871"/>
      <c r="EM32" s="1888"/>
      <c r="EN32" s="1871"/>
      <c r="EO32" s="1888"/>
      <c r="EP32" s="1871"/>
      <c r="EQ32" s="1888"/>
      <c r="ER32" s="1871"/>
      <c r="ES32" s="1888"/>
      <c r="ET32" s="1871"/>
      <c r="EU32" s="1888"/>
      <c r="EV32" s="1871"/>
      <c r="EW32" s="1888"/>
      <c r="EX32" s="1871"/>
      <c r="EY32" s="1888"/>
      <c r="EZ32" s="1871"/>
      <c r="FA32" s="1888"/>
      <c r="FB32" s="1871"/>
      <c r="FC32" s="1888"/>
      <c r="FD32" s="1871"/>
      <c r="FE32" s="1888"/>
      <c r="FF32" s="1871"/>
      <c r="FG32" s="1888"/>
      <c r="FH32" s="1871"/>
      <c r="FI32" s="1888"/>
      <c r="FJ32" s="1871"/>
      <c r="FK32" s="1888"/>
      <c r="FL32" s="1871"/>
      <c r="FM32" s="1888"/>
      <c r="FN32" s="1871"/>
      <c r="FO32" s="1888"/>
      <c r="FP32" s="1871"/>
      <c r="FQ32" s="1888"/>
      <c r="FR32" s="1871"/>
      <c r="FS32" s="1888"/>
      <c r="FT32" s="1871"/>
      <c r="FU32" s="1888"/>
      <c r="FV32" s="1871"/>
      <c r="FW32" s="1888"/>
      <c r="FX32" s="1871"/>
      <c r="FY32" s="1888"/>
      <c r="FZ32" s="1871"/>
      <c r="GA32" s="1888"/>
      <c r="GB32" s="1871"/>
      <c r="GC32" s="1888"/>
      <c r="GD32" s="1871"/>
      <c r="GE32" s="1888"/>
      <c r="GF32" s="1871"/>
      <c r="GG32" s="1888"/>
      <c r="GH32" s="1871"/>
      <c r="GI32" s="1888"/>
      <c r="GJ32" s="1871"/>
      <c r="GK32" s="1888"/>
      <c r="GL32" s="1871"/>
      <c r="GM32" s="1888"/>
      <c r="GN32" s="1871"/>
      <c r="GO32" s="1888"/>
      <c r="GP32" s="1871"/>
      <c r="GQ32" s="1888"/>
      <c r="GR32" s="1871"/>
      <c r="GS32" s="1888"/>
      <c r="GT32" s="1871"/>
      <c r="GU32" s="1888"/>
      <c r="GV32" s="1871"/>
      <c r="GW32" s="1888"/>
      <c r="GX32" s="1871"/>
      <c r="GY32" s="1888"/>
      <c r="GZ32" s="1871"/>
      <c r="HA32" s="1888"/>
      <c r="HB32" s="1871"/>
      <c r="HC32" s="1888"/>
      <c r="HD32" s="1871"/>
      <c r="HE32" s="1888"/>
      <c r="HF32" s="1871"/>
      <c r="HG32" s="1888"/>
      <c r="HH32" s="1871"/>
      <c r="HI32" s="1888"/>
      <c r="HJ32" s="1871"/>
      <c r="HK32" s="1888"/>
      <c r="HL32" s="1871"/>
      <c r="HM32" s="1888"/>
      <c r="HN32" s="1871"/>
      <c r="HO32" s="1888"/>
      <c r="HP32" s="1871"/>
      <c r="HQ32" s="1888"/>
      <c r="HR32" s="1871"/>
      <c r="HS32" s="1888"/>
      <c r="HT32" s="1871"/>
      <c r="HU32" s="1888"/>
      <c r="HV32" s="1871"/>
      <c r="HW32" s="1888"/>
      <c r="HX32" s="1871"/>
      <c r="HY32" s="1888"/>
      <c r="HZ32" s="1871"/>
      <c r="IA32" s="1888"/>
      <c r="IB32" s="1871"/>
      <c r="IC32" s="1888"/>
      <c r="ID32" s="1871"/>
      <c r="IE32" s="1888"/>
      <c r="IF32" s="1871"/>
      <c r="IG32" s="1888"/>
      <c r="IH32" s="1871"/>
      <c r="II32" s="1888"/>
      <c r="IJ32" s="1871"/>
      <c r="IK32" s="1888"/>
      <c r="IL32" s="1871"/>
      <c r="IM32" s="1888"/>
      <c r="IN32" s="1871"/>
      <c r="IO32" s="1888"/>
      <c r="IP32" s="1871"/>
      <c r="IQ32" s="1888"/>
      <c r="IR32" s="1871"/>
      <c r="IS32" s="1888"/>
      <c r="IT32" s="1871"/>
      <c r="IU32" s="1888"/>
      <c r="IV32" s="1871"/>
      <c r="IW32" s="1888"/>
      <c r="IX32" s="1871"/>
      <c r="IY32" s="1888"/>
      <c r="IZ32" s="1871"/>
      <c r="JA32" s="1888"/>
      <c r="JB32" s="1871"/>
      <c r="JC32" s="1888"/>
      <c r="JD32" s="1871"/>
      <c r="JE32" s="1888"/>
      <c r="JF32" s="1871"/>
      <c r="JG32" s="1888"/>
      <c r="JH32" s="1871"/>
      <c r="JI32" s="1888"/>
      <c r="JJ32" s="1871"/>
      <c r="JK32" s="1888"/>
      <c r="JL32" s="1871"/>
      <c r="JM32" s="1888"/>
      <c r="JN32" s="1871"/>
      <c r="JO32" s="1888"/>
      <c r="JP32" s="1871"/>
      <c r="JQ32" s="1888"/>
      <c r="JR32" s="1871"/>
      <c r="JS32" s="1888"/>
      <c r="JT32" s="1871"/>
      <c r="JU32" s="1888"/>
      <c r="JV32" s="1871"/>
      <c r="JW32" s="1888"/>
      <c r="JX32" s="1871"/>
      <c r="JY32" s="1888"/>
      <c r="JZ32" s="1871"/>
      <c r="KA32" s="1888"/>
      <c r="KB32" s="1871"/>
      <c r="KC32" s="1888"/>
      <c r="KD32" s="1871"/>
      <c r="KE32" s="1888"/>
      <c r="KF32" s="1871"/>
      <c r="KG32" s="1888"/>
      <c r="KH32" s="1871"/>
      <c r="KI32" s="1888"/>
      <c r="KJ32" s="1871"/>
      <c r="KK32" s="1888"/>
      <c r="KL32" s="1871"/>
      <c r="KM32" s="1888"/>
      <c r="KN32" s="1871"/>
      <c r="KO32" s="1888"/>
      <c r="KP32" s="1871"/>
      <c r="KQ32" s="1888"/>
      <c r="KR32" s="1871"/>
      <c r="KS32" s="1888"/>
      <c r="KT32" s="1871"/>
      <c r="KU32" s="1888"/>
      <c r="KV32" s="1871"/>
      <c r="KW32" s="1888"/>
      <c r="KX32" s="1871"/>
      <c r="KY32" s="1888"/>
      <c r="KZ32" s="1871"/>
      <c r="LA32" s="1888"/>
      <c r="LB32" s="1871"/>
      <c r="LC32" s="1888"/>
      <c r="LD32" s="1871"/>
      <c r="LE32" s="1888"/>
      <c r="LF32" s="1871"/>
      <c r="LG32" s="1888"/>
      <c r="LH32" s="1871"/>
      <c r="LI32" s="1888"/>
      <c r="LJ32" s="1871"/>
      <c r="LK32" s="1888"/>
      <c r="LL32" s="1871"/>
      <c r="LM32" s="1888"/>
      <c r="LN32" s="1871"/>
      <c r="LO32" s="1888"/>
      <c r="LP32" s="1871"/>
      <c r="LQ32" s="1888"/>
      <c r="LR32" s="1871"/>
      <c r="LS32" s="1888"/>
      <c r="LT32" s="1871"/>
      <c r="LU32" s="1888"/>
      <c r="LV32" s="1871"/>
      <c r="LW32" s="1888"/>
      <c r="LX32" s="1871"/>
      <c r="LY32" s="1888"/>
      <c r="LZ32" s="1871"/>
      <c r="MA32" s="1888"/>
      <c r="MB32" s="1871"/>
      <c r="MC32" s="1888"/>
      <c r="MD32" s="1871"/>
      <c r="ME32" s="1888"/>
      <c r="MF32" s="1871"/>
      <c r="MG32" s="1888"/>
      <c r="MH32" s="1871"/>
      <c r="MI32" s="1888"/>
      <c r="MJ32" s="1871"/>
      <c r="MK32" s="1888"/>
      <c r="ML32" s="1871"/>
      <c r="MM32" s="1888"/>
      <c r="MN32" s="1871"/>
      <c r="MO32" s="1888"/>
      <c r="MP32" s="1871"/>
      <c r="MQ32" s="1888"/>
      <c r="MR32" s="1871"/>
      <c r="MS32" s="1888"/>
      <c r="MT32" s="1871"/>
      <c r="MU32" s="1888"/>
      <c r="MV32" s="1871"/>
      <c r="MW32" s="1888"/>
      <c r="MX32" s="1871"/>
      <c r="MY32" s="1888"/>
      <c r="MZ32" s="1871"/>
      <c r="NA32" s="1888"/>
      <c r="NB32" s="1871"/>
      <c r="NC32" s="1888"/>
      <c r="ND32" s="1871"/>
      <c r="NE32" s="1888"/>
      <c r="NF32" s="1871"/>
      <c r="NG32" s="1888"/>
      <c r="NH32" s="1871"/>
      <c r="NI32" s="1888"/>
      <c r="NJ32" s="1871"/>
      <c r="NK32" s="1888"/>
      <c r="NL32" s="1871"/>
      <c r="NM32" s="1888"/>
      <c r="NN32" s="1871"/>
      <c r="NO32" s="1888"/>
      <c r="NP32" s="1871"/>
      <c r="NQ32" s="1888"/>
      <c r="NR32" s="1871"/>
      <c r="NS32" s="1888"/>
      <c r="NT32" s="1871"/>
      <c r="NU32" s="1888"/>
      <c r="NV32" s="1871"/>
      <c r="NW32" s="1888"/>
      <c r="NX32" s="1871"/>
      <c r="NY32" s="1888"/>
      <c r="NZ32" s="1871"/>
      <c r="OA32" s="1888"/>
      <c r="OB32" s="1871"/>
      <c r="OC32" s="1888"/>
      <c r="OD32" s="1871"/>
      <c r="OE32" s="1888"/>
      <c r="OF32" s="1871"/>
      <c r="OG32" s="1888"/>
      <c r="OH32" s="1871"/>
      <c r="OI32" s="1888"/>
      <c r="OJ32" s="1871"/>
      <c r="OK32" s="1888"/>
      <c r="OL32" s="1871"/>
      <c r="OM32" s="1888"/>
      <c r="ON32" s="1871"/>
      <c r="OO32" s="1888"/>
      <c r="OP32" s="1871"/>
      <c r="OQ32" s="1888"/>
      <c r="OR32" s="1871"/>
      <c r="OS32" s="1888"/>
      <c r="OT32" s="1871"/>
      <c r="OU32" s="1888"/>
      <c r="OV32" s="1871"/>
      <c r="OW32" s="1888"/>
      <c r="OX32" s="1871"/>
      <c r="OY32" s="1888"/>
      <c r="OZ32" s="1871"/>
      <c r="PA32" s="1888"/>
      <c r="PB32" s="1871"/>
      <c r="PC32" s="1888"/>
      <c r="PD32" s="1871"/>
      <c r="PE32" s="1888"/>
      <c r="PF32" s="1871"/>
      <c r="PG32" s="1888"/>
      <c r="PH32" s="1871"/>
      <c r="PI32" s="1888"/>
      <c r="PJ32" s="1871"/>
      <c r="PK32" s="1888"/>
      <c r="PL32" s="1871"/>
      <c r="PM32" s="1888"/>
      <c r="PN32" s="1871"/>
      <c r="PO32" s="1888"/>
      <c r="PP32" s="1871"/>
      <c r="PQ32" s="1888"/>
      <c r="PR32" s="1871"/>
      <c r="PS32" s="1888"/>
      <c r="PT32" s="1871"/>
      <c r="PU32" s="1888"/>
      <c r="PV32" s="1871"/>
      <c r="PW32" s="1888"/>
      <c r="PX32" s="1871"/>
      <c r="PY32" s="1888"/>
      <c r="PZ32" s="1871"/>
      <c r="QA32" s="1888"/>
      <c r="QB32" s="1871"/>
      <c r="QC32" s="1888"/>
      <c r="QD32" s="1871"/>
      <c r="QE32" s="1888"/>
      <c r="QF32" s="1871"/>
      <c r="QG32" s="1888"/>
      <c r="QH32" s="1871"/>
      <c r="QI32" s="1888"/>
      <c r="QJ32" s="1871"/>
      <c r="QK32" s="1888"/>
      <c r="QL32" s="1871"/>
      <c r="QM32" s="1888"/>
      <c r="QN32" s="1871"/>
      <c r="QO32" s="1888"/>
      <c r="QP32" s="1871"/>
      <c r="QQ32" s="1888"/>
      <c r="QR32" s="1871"/>
      <c r="QS32" s="1888"/>
      <c r="QT32" s="1871"/>
      <c r="QU32" s="1888"/>
      <c r="QV32" s="1871"/>
      <c r="QW32" s="1888"/>
      <c r="QX32" s="1871"/>
      <c r="QY32" s="1888"/>
      <c r="QZ32" s="1871"/>
      <c r="RA32" s="1888"/>
      <c r="RB32" s="1871"/>
      <c r="RC32" s="1888"/>
      <c r="RD32" s="1871"/>
      <c r="RE32" s="1888"/>
      <c r="RF32" s="1871"/>
      <c r="RG32" s="1888"/>
      <c r="RH32" s="1871"/>
      <c r="RI32" s="1888"/>
      <c r="RJ32" s="1871"/>
      <c r="RK32" s="1888"/>
      <c r="RL32" s="1871"/>
      <c r="RM32" s="1888"/>
      <c r="RN32" s="1871"/>
      <c r="RO32" s="1888"/>
      <c r="RP32" s="1871"/>
      <c r="RQ32" s="1888"/>
      <c r="RR32" s="1871"/>
      <c r="RS32" s="1888"/>
      <c r="RT32" s="1871"/>
      <c r="RU32" s="1888"/>
      <c r="RV32" s="1871"/>
      <c r="RW32" s="1888"/>
      <c r="RX32" s="1871"/>
      <c r="RY32" s="1888"/>
      <c r="RZ32" s="1871"/>
      <c r="SA32" s="1888"/>
      <c r="SB32" s="1871"/>
      <c r="SC32" s="1888"/>
      <c r="SD32" s="1871"/>
      <c r="SE32" s="1888"/>
      <c r="SF32" s="1871"/>
      <c r="SG32" s="1888"/>
      <c r="SH32" s="1871"/>
      <c r="SI32" s="1888"/>
      <c r="SJ32" s="1871"/>
      <c r="SK32" s="1888"/>
      <c r="SL32" s="1871"/>
      <c r="SM32" s="1888"/>
      <c r="SN32" s="1871"/>
      <c r="SO32" s="1888"/>
      <c r="SP32" s="1871"/>
      <c r="SQ32" s="1888"/>
      <c r="SR32" s="1871"/>
      <c r="SS32" s="1888"/>
      <c r="ST32" s="1871"/>
      <c r="SU32" s="1888"/>
      <c r="SV32" s="1871"/>
      <c r="SW32" s="1888"/>
      <c r="SX32" s="1871"/>
      <c r="SY32" s="1888"/>
      <c r="SZ32" s="1871"/>
      <c r="TA32" s="1888"/>
      <c r="TB32" s="1871"/>
      <c r="TC32" s="1888"/>
      <c r="TD32" s="1871"/>
      <c r="TE32" s="1888"/>
      <c r="TF32" s="1871"/>
      <c r="TG32" s="1888"/>
      <c r="TH32" s="1871"/>
      <c r="TI32" s="1888"/>
      <c r="TJ32" s="1871"/>
      <c r="TK32" s="1888"/>
      <c r="TL32" s="1871"/>
      <c r="TM32" s="1888"/>
      <c r="TN32" s="1871"/>
      <c r="TO32" s="1888"/>
      <c r="TP32" s="1871"/>
      <c r="TQ32" s="1888"/>
      <c r="TR32" s="1871"/>
      <c r="TS32" s="1888"/>
      <c r="TT32" s="1871"/>
      <c r="TU32" s="1888"/>
      <c r="TV32" s="1871"/>
      <c r="TW32" s="1888"/>
      <c r="TX32" s="1871"/>
      <c r="TY32" s="1888"/>
      <c r="TZ32" s="1871"/>
      <c r="UA32" s="1888"/>
      <c r="UB32" s="1871"/>
      <c r="UC32" s="1888"/>
      <c r="UD32" s="1871"/>
      <c r="UE32" s="1888"/>
      <c r="UF32" s="1871"/>
      <c r="UG32" s="1888"/>
      <c r="UH32" s="1871"/>
      <c r="UI32" s="1888"/>
      <c r="UJ32" s="1871"/>
      <c r="UK32" s="1888"/>
      <c r="UL32" s="1871"/>
      <c r="UM32" s="1888"/>
      <c r="UN32" s="1871"/>
      <c r="UO32" s="1888"/>
      <c r="UP32" s="1871"/>
      <c r="UQ32" s="1888"/>
      <c r="UR32" s="1871"/>
      <c r="US32" s="1888"/>
      <c r="UT32" s="1871"/>
      <c r="UU32" s="1888"/>
      <c r="UV32" s="1871"/>
      <c r="UW32" s="1888"/>
      <c r="UX32" s="1871"/>
      <c r="UY32" s="1888"/>
      <c r="UZ32" s="1871"/>
      <c r="VA32" s="1888"/>
      <c r="VB32" s="1871"/>
      <c r="VC32" s="1888"/>
      <c r="VD32" s="1871"/>
      <c r="VE32" s="1888"/>
      <c r="VF32" s="1871"/>
      <c r="VG32" s="1888"/>
      <c r="VH32" s="1871"/>
      <c r="VI32" s="1888"/>
      <c r="VJ32" s="1871"/>
      <c r="VK32" s="1888"/>
      <c r="VL32" s="1871"/>
      <c r="VM32" s="1888"/>
      <c r="VN32" s="1871"/>
      <c r="VO32" s="1888"/>
      <c r="VP32" s="1871"/>
      <c r="VQ32" s="1888"/>
      <c r="VR32" s="1871"/>
      <c r="VS32" s="1888"/>
      <c r="VT32" s="1871"/>
      <c r="VU32" s="1888"/>
      <c r="VV32" s="1871"/>
      <c r="VW32" s="1888"/>
      <c r="VX32" s="1871"/>
      <c r="VY32" s="1888"/>
      <c r="VZ32" s="1871"/>
      <c r="WA32" s="1888"/>
      <c r="WB32" s="1871"/>
      <c r="WC32" s="1888"/>
      <c r="WD32" s="1871"/>
      <c r="WE32" s="1888"/>
      <c r="WF32" s="1871"/>
      <c r="WG32" s="1888"/>
      <c r="WH32" s="1871"/>
      <c r="WI32" s="1888"/>
      <c r="WJ32" s="1871"/>
      <c r="WK32" s="1888"/>
      <c r="WL32" s="1871"/>
      <c r="WM32" s="1888"/>
      <c r="WN32" s="1871"/>
      <c r="WO32" s="1888"/>
      <c r="WP32" s="1871"/>
      <c r="WQ32" s="1888"/>
      <c r="WR32" s="1871"/>
      <c r="WS32" s="1888"/>
      <c r="WT32" s="1871"/>
      <c r="WU32" s="1888"/>
      <c r="WV32" s="1871"/>
      <c r="WW32" s="1888"/>
      <c r="WX32" s="1871"/>
      <c r="WY32" s="1888"/>
      <c r="WZ32" s="1871"/>
      <c r="XA32" s="1888"/>
      <c r="XB32" s="1871"/>
      <c r="XC32" s="1888"/>
      <c r="XD32" s="1871"/>
      <c r="XE32" s="1888"/>
      <c r="XF32" s="1871"/>
      <c r="XG32" s="1888"/>
      <c r="XH32" s="1871"/>
      <c r="XI32" s="1888"/>
      <c r="XJ32" s="1871"/>
      <c r="XK32" s="1888"/>
      <c r="XL32" s="1871"/>
      <c r="XM32" s="1888"/>
      <c r="XN32" s="1871"/>
      <c r="XO32" s="1888"/>
      <c r="XP32" s="1871"/>
      <c r="XQ32" s="1888"/>
      <c r="XR32" s="1871"/>
      <c r="XS32" s="1888"/>
      <c r="XT32" s="1871"/>
      <c r="XU32" s="1888"/>
      <c r="XV32" s="1871"/>
      <c r="XW32" s="1888"/>
      <c r="XX32" s="1871"/>
      <c r="XY32" s="1888"/>
      <c r="XZ32" s="1871"/>
      <c r="YA32" s="1888"/>
      <c r="YB32" s="1871"/>
      <c r="YC32" s="1888"/>
      <c r="YD32" s="1871"/>
      <c r="YE32" s="1888"/>
      <c r="YF32" s="1871"/>
      <c r="YG32" s="1888"/>
      <c r="YH32" s="1871"/>
      <c r="YI32" s="1888"/>
      <c r="YJ32" s="1871"/>
      <c r="YK32" s="1888"/>
      <c r="YL32" s="1871"/>
      <c r="YM32" s="1888"/>
      <c r="YN32" s="1871"/>
      <c r="YO32" s="1888"/>
      <c r="YP32" s="1871"/>
      <c r="YQ32" s="1888"/>
      <c r="YR32" s="1871"/>
      <c r="YS32" s="1888"/>
      <c r="YT32" s="1871"/>
      <c r="YU32" s="1888"/>
      <c r="YV32" s="1871"/>
      <c r="YW32" s="1888"/>
      <c r="YX32" s="1871"/>
      <c r="YY32" s="1888"/>
      <c r="YZ32" s="1871"/>
      <c r="ZA32" s="1888"/>
      <c r="ZB32" s="1871"/>
      <c r="ZC32" s="1888"/>
      <c r="ZD32" s="1871"/>
      <c r="ZE32" s="1888"/>
      <c r="ZF32" s="1871"/>
      <c r="ZG32" s="1888"/>
      <c r="ZH32" s="1871"/>
      <c r="ZI32" s="1888"/>
      <c r="ZJ32" s="1871"/>
      <c r="ZK32" s="1888"/>
      <c r="ZL32" s="1871"/>
      <c r="ZM32" s="1888"/>
      <c r="ZN32" s="1871"/>
      <c r="ZO32" s="1888"/>
      <c r="ZP32" s="1871"/>
      <c r="ZQ32" s="1888"/>
      <c r="ZR32" s="1871"/>
      <c r="ZS32" s="1888"/>
      <c r="ZT32" s="1871"/>
      <c r="ZU32" s="1888"/>
      <c r="ZV32" s="1871"/>
      <c r="ZW32" s="1888"/>
      <c r="ZX32" s="1871"/>
      <c r="ZY32" s="1888"/>
      <c r="ZZ32" s="1871"/>
      <c r="AAA32" s="1888"/>
      <c r="AAB32" s="1871"/>
      <c r="AAC32" s="1888"/>
      <c r="AAD32" s="1871"/>
      <c r="AAE32" s="1888"/>
      <c r="AAF32" s="1871"/>
      <c r="AAG32" s="1888"/>
      <c r="AAH32" s="1871"/>
      <c r="AAI32" s="1888"/>
      <c r="AAJ32" s="1871"/>
      <c r="AAK32" s="1888"/>
      <c r="AAL32" s="1871"/>
      <c r="AAM32" s="1888"/>
      <c r="AAN32" s="1871"/>
      <c r="AAO32" s="1888"/>
      <c r="AAP32" s="1871"/>
      <c r="AAQ32" s="1888"/>
      <c r="AAR32" s="1871"/>
      <c r="AAS32" s="1888"/>
      <c r="AAT32" s="1871"/>
      <c r="AAU32" s="1888"/>
      <c r="AAV32" s="1871"/>
      <c r="AAW32" s="1888"/>
      <c r="AAX32" s="1871"/>
      <c r="AAY32" s="1888"/>
      <c r="AAZ32" s="1871"/>
      <c r="ABA32" s="1888"/>
      <c r="ABB32" s="1871"/>
      <c r="ABC32" s="1888"/>
      <c r="ABD32" s="1871"/>
      <c r="ABE32" s="1888"/>
      <c r="ABF32" s="1871"/>
      <c r="ABG32" s="1888"/>
      <c r="ABH32" s="1871"/>
      <c r="ABI32" s="1888"/>
      <c r="ABJ32" s="1871"/>
      <c r="ABK32" s="1888"/>
      <c r="ABL32" s="1871"/>
      <c r="ABM32" s="1888"/>
      <c r="ABN32" s="1871"/>
      <c r="ABO32" s="1888"/>
      <c r="ABP32" s="1871"/>
      <c r="ABQ32" s="1888"/>
      <c r="ABR32" s="1871"/>
      <c r="ABS32" s="1888"/>
      <c r="ABT32" s="1871"/>
      <c r="ABU32" s="1888"/>
      <c r="ABV32" s="1871"/>
      <c r="ABW32" s="1888"/>
      <c r="ABX32" s="1871"/>
      <c r="ABY32" s="1888"/>
      <c r="ABZ32" s="1871"/>
      <c r="ACA32" s="1888"/>
      <c r="ACB32" s="1871"/>
      <c r="ACC32" s="1888"/>
      <c r="ACD32" s="1871"/>
      <c r="ACE32" s="1888"/>
      <c r="ACF32" s="1871"/>
      <c r="ACG32" s="1888"/>
      <c r="ACH32" s="1871"/>
      <c r="ACI32" s="1888"/>
      <c r="ACJ32" s="1871"/>
      <c r="ACK32" s="1888"/>
      <c r="ACL32" s="1871"/>
      <c r="ACM32" s="1888"/>
      <c r="ACN32" s="1871"/>
      <c r="ACO32" s="1888"/>
      <c r="ACP32" s="1871"/>
      <c r="ACQ32" s="1888"/>
      <c r="ACR32" s="1871"/>
      <c r="ACS32" s="1888"/>
      <c r="ACT32" s="1871"/>
      <c r="ACU32" s="1888"/>
      <c r="ACV32" s="1871"/>
      <c r="ACW32" s="1888"/>
      <c r="ACX32" s="1871"/>
      <c r="ACY32" s="1888"/>
      <c r="ACZ32" s="1871"/>
      <c r="ADA32" s="1888"/>
      <c r="ADB32" s="1871"/>
      <c r="ADC32" s="1888"/>
      <c r="ADD32" s="1871"/>
      <c r="ADE32" s="1888"/>
      <c r="ADF32" s="1871"/>
      <c r="ADG32" s="1888"/>
      <c r="ADH32" s="1871"/>
      <c r="ADI32" s="1888"/>
      <c r="ADJ32" s="1871"/>
      <c r="ADK32" s="1888"/>
      <c r="ADL32" s="1871"/>
      <c r="ADM32" s="1888"/>
      <c r="ADN32" s="1871"/>
      <c r="ADO32" s="1888"/>
      <c r="ADP32" s="1871"/>
      <c r="ADQ32" s="1888"/>
      <c r="ADR32" s="1871"/>
      <c r="ADS32" s="1888"/>
      <c r="ADT32" s="1871"/>
      <c r="ADU32" s="1888"/>
      <c r="ADV32" s="1871"/>
      <c r="ADW32" s="1888"/>
      <c r="ADX32" s="1871"/>
      <c r="ADY32" s="1888"/>
      <c r="ADZ32" s="1871"/>
      <c r="AEA32" s="1888"/>
      <c r="AEB32" s="1871"/>
      <c r="AEC32" s="1888"/>
      <c r="AED32" s="1871"/>
      <c r="AEE32" s="1888"/>
      <c r="AEF32" s="1871"/>
      <c r="AEG32" s="1888"/>
      <c r="AEH32" s="1871"/>
      <c r="AEI32" s="1888"/>
      <c r="AEJ32" s="1871"/>
      <c r="AEK32" s="1888"/>
      <c r="AEL32" s="1871"/>
      <c r="AEM32" s="1888"/>
      <c r="AEN32" s="1871"/>
      <c r="AEO32" s="1888"/>
      <c r="AEP32" s="1871"/>
      <c r="AEQ32" s="1888"/>
      <c r="AER32" s="1871"/>
      <c r="AES32" s="1888"/>
      <c r="AET32" s="1871"/>
      <c r="AEU32" s="1888"/>
      <c r="AEV32" s="1871"/>
      <c r="AEW32" s="1888"/>
      <c r="AEX32" s="1871"/>
      <c r="AEY32" s="1888"/>
      <c r="AEZ32" s="1871"/>
      <c r="AFA32" s="1888"/>
      <c r="AFB32" s="1871"/>
      <c r="AFC32" s="1888"/>
      <c r="AFD32" s="1871"/>
      <c r="AFE32" s="1888"/>
      <c r="AFF32" s="1871"/>
      <c r="AFG32" s="1888"/>
      <c r="AFH32" s="1871"/>
      <c r="AFI32" s="1888"/>
      <c r="AFJ32" s="1871"/>
      <c r="AFK32" s="1888"/>
      <c r="AFL32" s="1871"/>
      <c r="AFM32" s="1888"/>
      <c r="AFN32" s="1871"/>
      <c r="AFO32" s="1888"/>
      <c r="AFP32" s="1871"/>
      <c r="AFQ32" s="1888"/>
      <c r="AFR32" s="1871"/>
      <c r="AFS32" s="1888"/>
      <c r="AFT32" s="1871"/>
      <c r="AFU32" s="1888"/>
      <c r="AFV32" s="1871"/>
      <c r="AFW32" s="1888"/>
      <c r="AFX32" s="1871"/>
      <c r="AFY32" s="1888"/>
      <c r="AFZ32" s="1871"/>
      <c r="AGA32" s="1888"/>
      <c r="AGB32" s="1871"/>
      <c r="AGC32" s="1888"/>
      <c r="AGD32" s="1871"/>
      <c r="AGE32" s="1888"/>
      <c r="AGF32" s="1871"/>
      <c r="AGG32" s="1888"/>
      <c r="AGH32" s="1871"/>
      <c r="AGI32" s="1888"/>
      <c r="AGJ32" s="1871"/>
      <c r="AGK32" s="1888"/>
      <c r="AGL32" s="1871"/>
      <c r="AGM32" s="1888"/>
      <c r="AGN32" s="1871"/>
      <c r="AGO32" s="1888"/>
      <c r="AGP32" s="1871"/>
      <c r="AGQ32" s="1888"/>
      <c r="AGR32" s="1871"/>
      <c r="AGS32" s="1888"/>
      <c r="AGT32" s="1871"/>
      <c r="AGU32" s="1888"/>
      <c r="AGV32" s="1871"/>
      <c r="AGW32" s="1888"/>
      <c r="AGX32" s="1871"/>
      <c r="AGY32" s="1888"/>
      <c r="AGZ32" s="1871"/>
      <c r="AHA32" s="1888"/>
      <c r="AHB32" s="1871"/>
      <c r="AHC32" s="1888"/>
      <c r="AHD32" s="1871"/>
      <c r="AHE32" s="1888"/>
      <c r="AHF32" s="1871"/>
      <c r="AHG32" s="1888"/>
      <c r="AHH32" s="1871"/>
      <c r="AHI32" s="1888"/>
      <c r="AHJ32" s="1871"/>
      <c r="AHK32" s="1888"/>
      <c r="AHL32" s="1871"/>
      <c r="AHM32" s="1888"/>
      <c r="AHN32" s="1871"/>
      <c r="AHO32" s="1888"/>
      <c r="AHP32" s="1871"/>
      <c r="AHQ32" s="1888"/>
      <c r="AHR32" s="1871"/>
      <c r="AHS32" s="1888"/>
      <c r="AHT32" s="1871"/>
      <c r="AHU32" s="1888"/>
      <c r="AHV32" s="1871"/>
      <c r="AHW32" s="1888"/>
      <c r="AHX32" s="1871"/>
      <c r="AHY32" s="1888"/>
      <c r="AHZ32" s="1871"/>
      <c r="AIA32" s="1888"/>
      <c r="AIB32" s="1871"/>
      <c r="AIC32" s="1888"/>
      <c r="AID32" s="1871"/>
      <c r="AIE32" s="1888"/>
      <c r="AIF32" s="1871"/>
      <c r="AIG32" s="1888"/>
      <c r="AIH32" s="1871"/>
      <c r="AII32" s="1888"/>
      <c r="AIJ32" s="1871"/>
      <c r="AIK32" s="1888"/>
      <c r="AIL32" s="1871"/>
      <c r="AIM32" s="1888"/>
      <c r="AIN32" s="1871"/>
      <c r="AIO32" s="1888"/>
      <c r="AIP32" s="1871"/>
      <c r="AIQ32" s="1888"/>
      <c r="AIR32" s="1871"/>
      <c r="AIS32" s="1888"/>
      <c r="AIT32" s="1871"/>
      <c r="AIU32" s="1888"/>
      <c r="AIV32" s="1871"/>
      <c r="AIW32" s="1888"/>
      <c r="AIX32" s="1871"/>
      <c r="AIY32" s="1888"/>
      <c r="AIZ32" s="1871"/>
      <c r="AJA32" s="1888"/>
      <c r="AJB32" s="1871"/>
      <c r="AJC32" s="1888"/>
      <c r="AJD32" s="1871"/>
      <c r="AJE32" s="1888"/>
      <c r="AJF32" s="1871"/>
      <c r="AJG32" s="1888"/>
      <c r="AJH32" s="1871"/>
      <c r="AJI32" s="1888"/>
      <c r="AJJ32" s="1871"/>
      <c r="AJK32" s="1888"/>
      <c r="AJL32" s="1871"/>
      <c r="AJM32" s="1888"/>
      <c r="AJN32" s="1871"/>
      <c r="AJO32" s="1888"/>
      <c r="AJP32" s="1871"/>
      <c r="AJQ32" s="1888"/>
      <c r="AJR32" s="1871"/>
      <c r="AJS32" s="1888"/>
      <c r="AJT32" s="1871"/>
      <c r="AJU32" s="1888"/>
      <c r="AJV32" s="1871"/>
      <c r="AJW32" s="1888"/>
      <c r="AJX32" s="1871"/>
      <c r="AJY32" s="1888"/>
      <c r="AJZ32" s="1871"/>
      <c r="AKA32" s="1888"/>
      <c r="AKB32" s="1871"/>
      <c r="AKC32" s="1888"/>
      <c r="AKD32" s="1871"/>
      <c r="AKE32" s="1888"/>
      <c r="AKF32" s="1871"/>
      <c r="AKG32" s="1888"/>
      <c r="AKH32" s="1871"/>
      <c r="AKI32" s="1888"/>
      <c r="AKJ32" s="1871"/>
      <c r="AKK32" s="1888"/>
      <c r="AKL32" s="1871"/>
      <c r="AKM32" s="1888"/>
      <c r="AKN32" s="1871"/>
      <c r="AKO32" s="1888"/>
      <c r="AKP32" s="1871"/>
      <c r="AKQ32" s="1888"/>
      <c r="AKR32" s="1871"/>
      <c r="AKS32" s="1888"/>
      <c r="AKT32" s="1871"/>
      <c r="AKU32" s="1888"/>
      <c r="AKV32" s="1871"/>
      <c r="AKW32" s="1888"/>
      <c r="AKX32" s="1871"/>
      <c r="AKY32" s="1888"/>
      <c r="AKZ32" s="1871"/>
      <c r="ALA32" s="1888"/>
      <c r="ALB32" s="1871"/>
      <c r="ALC32" s="1888"/>
      <c r="ALD32" s="1871"/>
      <c r="ALE32" s="1888"/>
      <c r="ALF32" s="1871"/>
      <c r="ALG32" s="1888"/>
      <c r="ALH32" s="1871"/>
      <c r="ALI32" s="1888"/>
      <c r="ALJ32" s="1871"/>
      <c r="ALK32" s="1888"/>
      <c r="ALL32" s="1871"/>
      <c r="ALM32" s="1888"/>
      <c r="ALN32" s="1871"/>
      <c r="ALO32" s="1888"/>
      <c r="ALP32" s="1871"/>
      <c r="ALQ32" s="1888"/>
      <c r="ALR32" s="1871"/>
      <c r="ALS32" s="1888"/>
      <c r="ALT32" s="1871"/>
      <c r="ALU32" s="1888"/>
      <c r="ALV32" s="1871"/>
      <c r="ALW32" s="1888"/>
      <c r="ALX32" s="1871"/>
      <c r="ALY32" s="1888"/>
      <c r="ALZ32" s="1871"/>
      <c r="AMA32" s="1888"/>
      <c r="AMB32" s="1871"/>
      <c r="AMC32" s="1888"/>
      <c r="AMD32" s="1871"/>
      <c r="AME32" s="1888"/>
      <c r="AMF32" s="1871"/>
      <c r="AMG32" s="1888"/>
      <c r="AMH32" s="1871"/>
      <c r="AMI32" s="1888"/>
      <c r="AMJ32" s="1871"/>
      <c r="AMK32" s="1888"/>
      <c r="AML32" s="1871"/>
      <c r="AMM32" s="1888"/>
      <c r="AMN32" s="1871"/>
      <c r="AMO32" s="1888"/>
      <c r="AMP32" s="1871"/>
      <c r="AMQ32" s="1888"/>
      <c r="AMR32" s="1871"/>
      <c r="AMS32" s="1888"/>
      <c r="AMT32" s="1871"/>
      <c r="AMU32" s="1888"/>
      <c r="AMV32" s="1871"/>
      <c r="AMW32" s="1888"/>
      <c r="AMX32" s="1871"/>
      <c r="AMY32" s="1888"/>
      <c r="AMZ32" s="1871"/>
      <c r="ANA32" s="1888"/>
      <c r="ANB32" s="1871"/>
      <c r="ANC32" s="1888"/>
      <c r="AND32" s="1871"/>
      <c r="ANE32" s="1888"/>
      <c r="ANF32" s="1871"/>
      <c r="ANG32" s="1888"/>
      <c r="ANH32" s="1871"/>
      <c r="ANI32" s="1888"/>
      <c r="ANJ32" s="1871"/>
      <c r="ANK32" s="1888"/>
      <c r="ANL32" s="1871"/>
      <c r="ANM32" s="1888"/>
      <c r="ANN32" s="1871"/>
      <c r="ANO32" s="1888"/>
      <c r="ANP32" s="1871"/>
      <c r="ANQ32" s="1888"/>
      <c r="ANR32" s="1871"/>
      <c r="ANS32" s="1888"/>
      <c r="ANT32" s="1871"/>
      <c r="ANU32" s="1888"/>
      <c r="ANV32" s="1871"/>
      <c r="ANW32" s="1888"/>
      <c r="ANX32" s="1871"/>
      <c r="ANY32" s="1888"/>
      <c r="ANZ32" s="1871"/>
      <c r="AOA32" s="1888"/>
      <c r="AOB32" s="1871"/>
      <c r="AOC32" s="1888"/>
      <c r="AOD32" s="1871"/>
      <c r="AOE32" s="1888"/>
      <c r="AOF32" s="1871"/>
      <c r="AOG32" s="1888"/>
      <c r="AOH32" s="1871"/>
      <c r="AOI32" s="1888"/>
      <c r="AOJ32" s="1871"/>
      <c r="AOK32" s="1888"/>
      <c r="AOL32" s="1871"/>
      <c r="AOM32" s="1888"/>
      <c r="AON32" s="1871"/>
      <c r="AOO32" s="1888"/>
      <c r="AOP32" s="1871"/>
      <c r="AOQ32" s="1888"/>
      <c r="AOR32" s="1871"/>
      <c r="AOS32" s="1888"/>
      <c r="AOT32" s="1871"/>
      <c r="AOU32" s="1888"/>
      <c r="AOV32" s="1871"/>
      <c r="AOW32" s="1888"/>
      <c r="AOX32" s="1871"/>
      <c r="AOY32" s="1888"/>
      <c r="AOZ32" s="1871"/>
      <c r="APA32" s="1888"/>
      <c r="APB32" s="1871"/>
      <c r="APC32" s="1888"/>
      <c r="APD32" s="1871"/>
      <c r="APE32" s="1888"/>
      <c r="APF32" s="1871"/>
      <c r="APG32" s="1888"/>
      <c r="APH32" s="1871"/>
      <c r="API32" s="1888"/>
      <c r="APJ32" s="1871"/>
      <c r="APK32" s="1888"/>
      <c r="APL32" s="1871"/>
      <c r="APM32" s="1888"/>
      <c r="APN32" s="1871"/>
      <c r="APO32" s="1888"/>
      <c r="APP32" s="1871"/>
      <c r="APQ32" s="1888"/>
      <c r="APR32" s="1871"/>
      <c r="APS32" s="1888"/>
      <c r="APT32" s="1871"/>
      <c r="APU32" s="1888"/>
      <c r="APV32" s="1871"/>
      <c r="APW32" s="1888"/>
      <c r="APX32" s="1871"/>
      <c r="APY32" s="1888"/>
      <c r="APZ32" s="1871"/>
      <c r="AQA32" s="1888"/>
      <c r="AQB32" s="1871"/>
      <c r="AQC32" s="1888"/>
      <c r="AQD32" s="1871"/>
      <c r="AQE32" s="1888"/>
      <c r="AQF32" s="1871"/>
      <c r="AQG32" s="1888"/>
      <c r="AQH32" s="1871"/>
      <c r="AQI32" s="1888"/>
      <c r="AQJ32" s="1871"/>
      <c r="AQK32" s="1888"/>
      <c r="AQL32" s="1871"/>
      <c r="AQM32" s="1888"/>
      <c r="AQN32" s="1871"/>
      <c r="AQO32" s="1888"/>
      <c r="AQP32" s="1871"/>
      <c r="AQQ32" s="1888"/>
      <c r="AQR32" s="1871"/>
      <c r="AQS32" s="1888"/>
      <c r="AQT32" s="1871"/>
      <c r="AQU32" s="1888"/>
      <c r="AQV32" s="1871"/>
      <c r="AQW32" s="1888"/>
      <c r="AQX32" s="1871"/>
      <c r="AQY32" s="1888"/>
      <c r="AQZ32" s="1871"/>
      <c r="ARA32" s="1888"/>
      <c r="ARB32" s="1871"/>
      <c r="ARC32" s="1888"/>
      <c r="ARD32" s="1871"/>
      <c r="ARE32" s="1888"/>
      <c r="ARF32" s="1871"/>
      <c r="ARG32" s="1888"/>
      <c r="ARH32" s="1871"/>
      <c r="ARI32" s="1888"/>
      <c r="ARJ32" s="1871"/>
      <c r="ARK32" s="1888"/>
      <c r="ARL32" s="1871"/>
      <c r="ARM32" s="1888"/>
      <c r="ARN32" s="1871"/>
      <c r="ARO32" s="1888"/>
      <c r="ARP32" s="1871"/>
      <c r="ARQ32" s="1888"/>
      <c r="ARR32" s="1871"/>
      <c r="ARS32" s="1888"/>
      <c r="ART32" s="1871"/>
      <c r="ARU32" s="1888"/>
      <c r="ARV32" s="1871"/>
      <c r="ARW32" s="1888"/>
      <c r="ARX32" s="1871"/>
      <c r="ARY32" s="1888"/>
      <c r="ARZ32" s="1871"/>
      <c r="ASA32" s="1888"/>
      <c r="ASB32" s="1871"/>
      <c r="ASC32" s="1888"/>
      <c r="ASD32" s="1871"/>
      <c r="ASE32" s="1888"/>
      <c r="ASF32" s="1871"/>
      <c r="ASG32" s="1888"/>
      <c r="ASH32" s="1871"/>
      <c r="ASI32" s="1888"/>
      <c r="ASJ32" s="1871"/>
      <c r="ASK32" s="1888"/>
      <c r="ASL32" s="1871"/>
      <c r="ASM32" s="1888"/>
      <c r="ASN32" s="1871"/>
      <c r="ASO32" s="1888"/>
      <c r="ASP32" s="1871"/>
      <c r="ASQ32" s="1888"/>
      <c r="ASR32" s="1871"/>
      <c r="ASS32" s="1888"/>
      <c r="AST32" s="1871"/>
      <c r="ASU32" s="1888"/>
      <c r="ASV32" s="1871"/>
      <c r="ASW32" s="1888"/>
      <c r="ASX32" s="1871"/>
      <c r="ASY32" s="1888"/>
      <c r="ASZ32" s="1871"/>
      <c r="ATA32" s="1888"/>
      <c r="ATB32" s="1871"/>
      <c r="ATC32" s="1888"/>
      <c r="ATD32" s="1871"/>
      <c r="ATE32" s="1888"/>
      <c r="ATF32" s="1871"/>
      <c r="ATG32" s="1888"/>
      <c r="ATH32" s="1871"/>
      <c r="ATI32" s="1888"/>
      <c r="ATJ32" s="1871"/>
      <c r="ATK32" s="1888"/>
      <c r="ATL32" s="1871"/>
      <c r="ATM32" s="1888"/>
      <c r="ATN32" s="1871"/>
      <c r="ATO32" s="1888"/>
      <c r="ATP32" s="1871"/>
      <c r="ATQ32" s="1888"/>
      <c r="ATR32" s="1871"/>
      <c r="ATS32" s="1888"/>
      <c r="ATT32" s="1871"/>
      <c r="ATU32" s="1888"/>
      <c r="ATV32" s="1871"/>
      <c r="ATW32" s="1888"/>
      <c r="ATX32" s="1871"/>
      <c r="ATY32" s="1888"/>
      <c r="ATZ32" s="1871"/>
      <c r="AUA32" s="1888"/>
      <c r="AUB32" s="1871"/>
      <c r="AUC32" s="1888"/>
      <c r="AUD32" s="1871"/>
      <c r="AUE32" s="1888"/>
      <c r="AUF32" s="1871"/>
      <c r="AUG32" s="1888"/>
      <c r="AUH32" s="1871"/>
      <c r="AUI32" s="1888"/>
      <c r="AUJ32" s="1871"/>
      <c r="AUK32" s="1888"/>
      <c r="AUL32" s="1871"/>
      <c r="AUM32" s="1888"/>
      <c r="AUN32" s="1871"/>
      <c r="AUO32" s="1888"/>
      <c r="AUP32" s="1871"/>
      <c r="AUQ32" s="1888"/>
      <c r="AUR32" s="1871"/>
      <c r="AUS32" s="1888"/>
      <c r="AUT32" s="1871"/>
      <c r="AUU32" s="1888"/>
      <c r="AUV32" s="1871"/>
      <c r="AUW32" s="1888"/>
      <c r="AUX32" s="1871"/>
      <c r="AUY32" s="1888"/>
      <c r="AUZ32" s="1871"/>
      <c r="AVA32" s="1888"/>
      <c r="AVB32" s="1871"/>
      <c r="AVC32" s="1888"/>
      <c r="AVD32" s="1871"/>
      <c r="AVE32" s="1888"/>
      <c r="AVF32" s="1871"/>
      <c r="AVG32" s="1888"/>
      <c r="AVH32" s="1871"/>
      <c r="AVI32" s="1888"/>
      <c r="AVJ32" s="1871"/>
      <c r="AVK32" s="1888"/>
      <c r="AVL32" s="1871"/>
      <c r="AVM32" s="1888"/>
      <c r="AVN32" s="1871"/>
      <c r="AVO32" s="1888"/>
      <c r="AVP32" s="1871"/>
      <c r="AVQ32" s="1888"/>
      <c r="AVR32" s="1871"/>
      <c r="AVS32" s="1888"/>
      <c r="AVT32" s="1871"/>
      <c r="AVU32" s="1888"/>
      <c r="AVV32" s="1871"/>
      <c r="AVW32" s="1888"/>
      <c r="AVX32" s="1871"/>
      <c r="AVY32" s="1888"/>
      <c r="AVZ32" s="1871"/>
      <c r="AWA32" s="1888"/>
      <c r="AWB32" s="1871"/>
      <c r="AWC32" s="1888"/>
      <c r="AWD32" s="1871"/>
      <c r="AWE32" s="1888"/>
      <c r="AWF32" s="1871"/>
      <c r="AWG32" s="1888"/>
      <c r="AWH32" s="1871"/>
      <c r="AWI32" s="1888"/>
      <c r="AWJ32" s="1871"/>
      <c r="AWK32" s="1888"/>
      <c r="AWL32" s="1871"/>
      <c r="AWM32" s="1888"/>
      <c r="AWN32" s="1871"/>
      <c r="AWO32" s="1888"/>
      <c r="AWP32" s="1871"/>
      <c r="AWQ32" s="1888"/>
      <c r="AWR32" s="1871"/>
      <c r="AWS32" s="1888"/>
      <c r="AWT32" s="1871"/>
      <c r="AWU32" s="1888"/>
      <c r="AWV32" s="1871"/>
      <c r="AWW32" s="1888"/>
      <c r="AWX32" s="1871"/>
      <c r="AWY32" s="1888"/>
      <c r="AWZ32" s="1871"/>
      <c r="AXA32" s="1888"/>
      <c r="AXB32" s="1871"/>
      <c r="AXC32" s="1888"/>
      <c r="AXD32" s="1871"/>
      <c r="AXE32" s="1888"/>
      <c r="AXF32" s="1871"/>
      <c r="AXG32" s="1888"/>
      <c r="AXH32" s="1871"/>
      <c r="AXI32" s="1888"/>
      <c r="AXJ32" s="1871"/>
      <c r="AXK32" s="1888"/>
      <c r="AXL32" s="1871"/>
      <c r="AXM32" s="1888"/>
      <c r="AXN32" s="1871"/>
      <c r="AXO32" s="1888"/>
      <c r="AXP32" s="1871"/>
      <c r="AXQ32" s="1888"/>
      <c r="AXR32" s="1871"/>
      <c r="AXS32" s="1888"/>
      <c r="AXT32" s="1871"/>
      <c r="AXU32" s="1888"/>
      <c r="AXV32" s="1871"/>
      <c r="AXW32" s="1888"/>
      <c r="AXX32" s="1871"/>
      <c r="AXY32" s="1888"/>
      <c r="AXZ32" s="1871"/>
      <c r="AYA32" s="1888"/>
      <c r="AYB32" s="1871"/>
      <c r="AYC32" s="1888"/>
      <c r="AYD32" s="1871"/>
      <c r="AYE32" s="1888"/>
      <c r="AYF32" s="1871"/>
      <c r="AYG32" s="1888"/>
      <c r="AYH32" s="1871"/>
      <c r="AYI32" s="1888"/>
      <c r="AYJ32" s="1871"/>
      <c r="AYK32" s="1888"/>
      <c r="AYL32" s="1871"/>
      <c r="AYM32" s="1888"/>
      <c r="AYN32" s="1871"/>
      <c r="AYO32" s="1888"/>
      <c r="AYP32" s="1871"/>
      <c r="AYQ32" s="1888"/>
      <c r="AYR32" s="1871"/>
      <c r="AYS32" s="1888"/>
      <c r="AYT32" s="1871"/>
      <c r="AYU32" s="1888"/>
      <c r="AYV32" s="1871"/>
      <c r="AYW32" s="1888"/>
      <c r="AYX32" s="1871"/>
      <c r="AYY32" s="1888"/>
      <c r="AYZ32" s="1871"/>
      <c r="AZA32" s="1888"/>
      <c r="AZB32" s="1871"/>
      <c r="AZC32" s="1888"/>
      <c r="AZD32" s="1871"/>
      <c r="AZE32" s="1888"/>
      <c r="AZF32" s="1871"/>
      <c r="AZG32" s="1888"/>
      <c r="AZH32" s="1871"/>
      <c r="AZI32" s="1888"/>
      <c r="AZJ32" s="1871"/>
      <c r="AZK32" s="1888"/>
      <c r="AZL32" s="1871"/>
      <c r="AZM32" s="1888"/>
      <c r="AZN32" s="1871"/>
      <c r="AZO32" s="1888"/>
      <c r="AZP32" s="1871"/>
      <c r="AZQ32" s="1888"/>
      <c r="AZR32" s="1871"/>
      <c r="AZS32" s="1888"/>
      <c r="AZT32" s="1871"/>
      <c r="AZU32" s="1888"/>
      <c r="AZV32" s="1871"/>
      <c r="AZW32" s="1888"/>
      <c r="AZX32" s="1871"/>
      <c r="AZY32" s="1888"/>
      <c r="AZZ32" s="1871"/>
      <c r="BAA32" s="1888"/>
      <c r="BAB32" s="1871"/>
      <c r="BAC32" s="1888"/>
      <c r="BAD32" s="1871"/>
      <c r="BAE32" s="1888"/>
      <c r="BAF32" s="1871"/>
      <c r="BAG32" s="1888"/>
      <c r="BAH32" s="1871"/>
      <c r="BAI32" s="1888"/>
      <c r="BAJ32" s="1871"/>
      <c r="BAK32" s="1888"/>
      <c r="BAL32" s="1871"/>
      <c r="BAM32" s="1888"/>
      <c r="BAN32" s="1871"/>
      <c r="BAO32" s="1888"/>
      <c r="BAP32" s="1871"/>
      <c r="BAQ32" s="1888"/>
      <c r="BAR32" s="1871"/>
      <c r="BAS32" s="1888"/>
      <c r="BAT32" s="1871"/>
      <c r="BAU32" s="1888"/>
      <c r="BAV32" s="1871"/>
      <c r="BAW32" s="1888"/>
      <c r="BAX32" s="1871"/>
      <c r="BAY32" s="1888"/>
      <c r="BAZ32" s="1871"/>
      <c r="BBA32" s="1888"/>
      <c r="BBB32" s="1871"/>
      <c r="BBC32" s="1888"/>
      <c r="BBD32" s="1871"/>
      <c r="BBE32" s="1888"/>
      <c r="BBF32" s="1871"/>
      <c r="BBG32" s="1888"/>
      <c r="BBH32" s="1871"/>
      <c r="BBI32" s="1888"/>
      <c r="BBJ32" s="1871"/>
      <c r="BBK32" s="1888"/>
      <c r="BBL32" s="1871"/>
      <c r="BBM32" s="1888"/>
      <c r="BBN32" s="1871"/>
      <c r="BBO32" s="1888"/>
      <c r="BBP32" s="1871"/>
      <c r="BBQ32" s="1888"/>
      <c r="BBR32" s="1871"/>
      <c r="BBS32" s="1888"/>
      <c r="BBT32" s="1871"/>
      <c r="BBU32" s="1888"/>
      <c r="BBV32" s="1871"/>
      <c r="BBW32" s="1888"/>
      <c r="BBX32" s="1871"/>
      <c r="BBY32" s="1888"/>
      <c r="BBZ32" s="1871"/>
      <c r="BCA32" s="1888"/>
      <c r="BCB32" s="1871"/>
      <c r="BCC32" s="1888"/>
      <c r="BCD32" s="1871"/>
      <c r="BCE32" s="1888"/>
      <c r="BCF32" s="1871"/>
      <c r="BCG32" s="1888"/>
      <c r="BCH32" s="1871"/>
      <c r="BCI32" s="1888"/>
      <c r="BCJ32" s="1871"/>
      <c r="BCK32" s="1888"/>
      <c r="BCL32" s="1871"/>
      <c r="BCM32" s="1888"/>
      <c r="BCN32" s="1871"/>
      <c r="BCO32" s="1888"/>
      <c r="BCP32" s="1871"/>
      <c r="BCQ32" s="1888"/>
      <c r="BCR32" s="1871"/>
      <c r="BCS32" s="1888"/>
      <c r="BCT32" s="1871"/>
      <c r="BCU32" s="1888"/>
      <c r="BCV32" s="1871"/>
      <c r="BCW32" s="1888"/>
      <c r="BCX32" s="1871"/>
      <c r="BCY32" s="1888"/>
      <c r="BCZ32" s="1871"/>
      <c r="BDA32" s="1888"/>
      <c r="BDB32" s="1871"/>
      <c r="BDC32" s="1888"/>
      <c r="BDD32" s="1871"/>
      <c r="BDE32" s="1888"/>
      <c r="BDF32" s="1871"/>
      <c r="BDG32" s="1888"/>
      <c r="BDH32" s="1871"/>
      <c r="BDI32" s="1888"/>
      <c r="BDJ32" s="1871"/>
      <c r="BDK32" s="1888"/>
      <c r="BDL32" s="1871"/>
      <c r="BDM32" s="1888"/>
      <c r="BDN32" s="1871"/>
      <c r="BDO32" s="1888"/>
      <c r="BDP32" s="1871"/>
      <c r="BDQ32" s="1888"/>
      <c r="BDR32" s="1871"/>
      <c r="BDS32" s="1888"/>
      <c r="BDT32" s="1871"/>
      <c r="BDU32" s="1888"/>
      <c r="BDV32" s="1871"/>
      <c r="BDW32" s="1888"/>
      <c r="BDX32" s="1871"/>
      <c r="BDY32" s="1888"/>
      <c r="BDZ32" s="1871"/>
      <c r="BEA32" s="1888"/>
      <c r="BEB32" s="1871"/>
      <c r="BEC32" s="1888"/>
      <c r="BED32" s="1871"/>
      <c r="BEE32" s="1888"/>
      <c r="BEF32" s="1871"/>
      <c r="BEG32" s="1888"/>
      <c r="BEH32" s="1871"/>
      <c r="BEI32" s="1888"/>
      <c r="BEJ32" s="1871"/>
      <c r="BEK32" s="1888"/>
      <c r="BEL32" s="1871"/>
      <c r="BEM32" s="1888"/>
      <c r="BEN32" s="1871"/>
      <c r="BEO32" s="1888"/>
      <c r="BEP32" s="1871"/>
      <c r="BEQ32" s="1888"/>
      <c r="BER32" s="1871"/>
      <c r="BES32" s="1888"/>
      <c r="BET32" s="1871"/>
      <c r="BEU32" s="1888"/>
      <c r="BEV32" s="1871"/>
      <c r="BEW32" s="1888"/>
      <c r="BEX32" s="1871"/>
      <c r="BEY32" s="1888"/>
      <c r="BEZ32" s="1871"/>
      <c r="BFA32" s="1888"/>
      <c r="BFB32" s="1871"/>
      <c r="BFC32" s="1888"/>
      <c r="BFD32" s="1871"/>
      <c r="BFE32" s="1888"/>
      <c r="BFF32" s="1871"/>
      <c r="BFG32" s="1888"/>
      <c r="BFH32" s="1871"/>
      <c r="BFI32" s="1888"/>
      <c r="BFJ32" s="1871"/>
      <c r="BFK32" s="1888"/>
      <c r="BFL32" s="1871"/>
      <c r="BFM32" s="1888"/>
      <c r="BFN32" s="1871"/>
      <c r="BFO32" s="1888"/>
      <c r="BFP32" s="1871"/>
      <c r="BFQ32" s="1888"/>
      <c r="BFR32" s="1871"/>
      <c r="BFS32" s="1888"/>
      <c r="BFT32" s="1871"/>
      <c r="BFU32" s="1888"/>
      <c r="BFV32" s="1871"/>
      <c r="BFW32" s="1888"/>
      <c r="BFX32" s="1871"/>
      <c r="BFY32" s="1888"/>
      <c r="BFZ32" s="1871"/>
      <c r="BGA32" s="1888"/>
      <c r="BGB32" s="1871"/>
      <c r="BGC32" s="1888"/>
      <c r="BGD32" s="1871"/>
      <c r="BGE32" s="1888"/>
      <c r="BGF32" s="1871"/>
      <c r="BGG32" s="1888"/>
      <c r="BGH32" s="1871"/>
      <c r="BGI32" s="1888"/>
      <c r="BGJ32" s="1871"/>
      <c r="BGK32" s="1888"/>
      <c r="BGL32" s="1871"/>
      <c r="BGM32" s="1888"/>
      <c r="BGN32" s="1871"/>
      <c r="BGO32" s="1888"/>
      <c r="BGP32" s="1871"/>
      <c r="BGQ32" s="1888"/>
      <c r="BGR32" s="1871"/>
      <c r="BGS32" s="1888"/>
      <c r="BGT32" s="1871"/>
      <c r="BGU32" s="1888"/>
      <c r="BGV32" s="1871"/>
      <c r="BGW32" s="1888"/>
      <c r="BGX32" s="1871"/>
      <c r="BGY32" s="1888"/>
      <c r="BGZ32" s="1871"/>
      <c r="BHA32" s="1888"/>
      <c r="BHB32" s="1871"/>
      <c r="BHC32" s="1888"/>
      <c r="BHD32" s="1871"/>
      <c r="BHE32" s="1888"/>
      <c r="BHF32" s="1871"/>
      <c r="BHG32" s="1888"/>
      <c r="BHH32" s="1871"/>
      <c r="BHI32" s="1888"/>
      <c r="BHJ32" s="1871"/>
      <c r="BHK32" s="1888"/>
      <c r="BHL32" s="1871"/>
      <c r="BHM32" s="1888"/>
      <c r="BHN32" s="1871"/>
      <c r="BHO32" s="1888"/>
      <c r="BHP32" s="1871"/>
      <c r="BHQ32" s="1888"/>
      <c r="BHR32" s="1871"/>
      <c r="BHS32" s="1888"/>
      <c r="BHT32" s="1871"/>
      <c r="BHU32" s="1888"/>
      <c r="BHV32" s="1871"/>
      <c r="BHW32" s="1888"/>
      <c r="BHX32" s="1871"/>
      <c r="BHY32" s="1888"/>
      <c r="BHZ32" s="1871"/>
      <c r="BIA32" s="1888"/>
      <c r="BIB32" s="1871"/>
      <c r="BIC32" s="1888"/>
      <c r="BID32" s="1871"/>
      <c r="BIE32" s="1888"/>
      <c r="BIF32" s="1871"/>
      <c r="BIG32" s="1888"/>
      <c r="BIH32" s="1871"/>
      <c r="BII32" s="1888"/>
      <c r="BIJ32" s="1871"/>
      <c r="BIK32" s="1888"/>
      <c r="BIL32" s="1871"/>
      <c r="BIM32" s="1888"/>
      <c r="BIN32" s="1871"/>
      <c r="BIO32" s="1888"/>
      <c r="BIP32" s="1871"/>
      <c r="BIQ32" s="1888"/>
      <c r="BIR32" s="1871"/>
      <c r="BIS32" s="1888"/>
      <c r="BIT32" s="1871"/>
      <c r="BIU32" s="1888"/>
      <c r="BIV32" s="1871"/>
      <c r="BIW32" s="1888"/>
      <c r="BIX32" s="1871"/>
      <c r="BIY32" s="1888"/>
      <c r="BIZ32" s="1871"/>
      <c r="BJA32" s="1888"/>
      <c r="BJB32" s="1871"/>
      <c r="BJC32" s="1888"/>
      <c r="BJD32" s="1871"/>
      <c r="BJE32" s="1888"/>
      <c r="BJF32" s="1871"/>
      <c r="BJG32" s="1888"/>
      <c r="BJH32" s="1871"/>
      <c r="BJI32" s="1888"/>
      <c r="BJJ32" s="1871"/>
      <c r="BJK32" s="1888"/>
      <c r="BJL32" s="1871"/>
      <c r="BJM32" s="1888"/>
      <c r="BJN32" s="1871"/>
      <c r="BJO32" s="1888"/>
      <c r="BJP32" s="1871"/>
      <c r="BJQ32" s="1888"/>
      <c r="BJR32" s="1871"/>
      <c r="BJS32" s="1888"/>
      <c r="BJT32" s="1871"/>
      <c r="BJU32" s="1888"/>
      <c r="BJV32" s="1871"/>
      <c r="BJW32" s="1888"/>
      <c r="BJX32" s="1871"/>
      <c r="BJY32" s="1888"/>
      <c r="BJZ32" s="1871"/>
      <c r="BKA32" s="1888"/>
      <c r="BKB32" s="1871"/>
      <c r="BKC32" s="1888"/>
      <c r="BKD32" s="1871"/>
      <c r="BKE32" s="1888"/>
      <c r="BKF32" s="1871"/>
      <c r="BKG32" s="1888"/>
      <c r="BKH32" s="1871"/>
      <c r="BKI32" s="1888"/>
      <c r="BKJ32" s="1871"/>
      <c r="BKK32" s="1888"/>
      <c r="BKL32" s="1871"/>
      <c r="BKM32" s="1888"/>
      <c r="BKN32" s="1871"/>
      <c r="BKO32" s="1888"/>
      <c r="BKP32" s="1871"/>
      <c r="BKQ32" s="1888"/>
      <c r="BKR32" s="1871"/>
      <c r="BKS32" s="1888"/>
      <c r="BKT32" s="1871"/>
      <c r="BKU32" s="1888"/>
      <c r="BKV32" s="1871"/>
      <c r="BKW32" s="1888"/>
      <c r="BKX32" s="1871"/>
      <c r="BKY32" s="1888"/>
      <c r="BKZ32" s="1871"/>
      <c r="BLA32" s="1888"/>
      <c r="BLB32" s="1871"/>
      <c r="BLC32" s="1888"/>
      <c r="BLD32" s="1871"/>
      <c r="BLE32" s="1888"/>
      <c r="BLF32" s="1871"/>
      <c r="BLG32" s="1888"/>
      <c r="BLH32" s="1871"/>
      <c r="BLI32" s="1888"/>
      <c r="BLJ32" s="1871"/>
      <c r="BLK32" s="1888"/>
      <c r="BLL32" s="1871"/>
      <c r="BLM32" s="1888"/>
      <c r="BLN32" s="1871"/>
      <c r="BLO32" s="1888"/>
      <c r="BLP32" s="1871"/>
      <c r="BLQ32" s="1888"/>
      <c r="BLR32" s="1871"/>
      <c r="BLS32" s="1888"/>
      <c r="BLT32" s="1871"/>
      <c r="BLU32" s="1888"/>
      <c r="BLV32" s="1871"/>
      <c r="BLW32" s="1888"/>
      <c r="BLX32" s="1871"/>
      <c r="BLY32" s="1888"/>
      <c r="BLZ32" s="1871"/>
      <c r="BMA32" s="1888"/>
      <c r="BMB32" s="1871"/>
      <c r="BMC32" s="1888"/>
      <c r="BMD32" s="1871"/>
      <c r="BME32" s="1888"/>
      <c r="BMF32" s="1871"/>
      <c r="BMG32" s="1888"/>
      <c r="BMH32" s="1871"/>
      <c r="BMI32" s="1888"/>
      <c r="BMJ32" s="1871"/>
      <c r="BMK32" s="1888"/>
      <c r="BML32" s="1871"/>
      <c r="BMM32" s="1888"/>
      <c r="BMN32" s="1871"/>
      <c r="BMO32" s="1888"/>
      <c r="BMP32" s="1871"/>
      <c r="BMQ32" s="1888"/>
      <c r="BMR32" s="1871"/>
      <c r="BMS32" s="1888"/>
      <c r="BMT32" s="1871"/>
      <c r="BMU32" s="1888"/>
      <c r="BMV32" s="1871"/>
      <c r="BMW32" s="1888"/>
      <c r="BMX32" s="1871"/>
      <c r="BMY32" s="1888"/>
      <c r="BMZ32" s="1871"/>
      <c r="BNA32" s="1888"/>
      <c r="BNB32" s="1871"/>
      <c r="BNC32" s="1888"/>
      <c r="BND32" s="1871"/>
      <c r="BNE32" s="1888"/>
      <c r="BNF32" s="1871"/>
      <c r="BNG32" s="1888"/>
      <c r="BNH32" s="1871"/>
      <c r="BNI32" s="1888"/>
      <c r="BNJ32" s="1871"/>
      <c r="BNK32" s="1888"/>
      <c r="BNL32" s="1871"/>
      <c r="BNM32" s="1888"/>
      <c r="BNN32" s="1871"/>
      <c r="BNO32" s="1888"/>
      <c r="BNP32" s="1871"/>
      <c r="BNQ32" s="1888"/>
      <c r="BNR32" s="1871"/>
      <c r="BNS32" s="1888"/>
      <c r="BNT32" s="1871"/>
      <c r="BNU32" s="1888"/>
      <c r="BNV32" s="1871"/>
      <c r="BNW32" s="1888"/>
      <c r="BNX32" s="1871"/>
      <c r="BNY32" s="1888"/>
      <c r="BNZ32" s="1871"/>
      <c r="BOA32" s="1888"/>
      <c r="BOB32" s="1871"/>
      <c r="BOC32" s="1888"/>
      <c r="BOD32" s="1871"/>
      <c r="BOE32" s="1888"/>
      <c r="BOF32" s="1871"/>
      <c r="BOG32" s="1888"/>
      <c r="BOH32" s="1871"/>
      <c r="BOI32" s="1888"/>
      <c r="BOJ32" s="1871"/>
      <c r="BOK32" s="1888"/>
      <c r="BOL32" s="1871"/>
      <c r="BOM32" s="1888"/>
      <c r="BON32" s="1871"/>
      <c r="BOO32" s="1888"/>
      <c r="BOP32" s="1871"/>
      <c r="BOQ32" s="1888"/>
      <c r="BOR32" s="1871"/>
      <c r="BOS32" s="1888"/>
      <c r="BOT32" s="1871"/>
      <c r="BOU32" s="1888"/>
      <c r="BOV32" s="1871"/>
      <c r="BOW32" s="1888"/>
      <c r="BOX32" s="1871"/>
      <c r="BOY32" s="1888"/>
      <c r="BOZ32" s="1871"/>
      <c r="BPA32" s="1888"/>
      <c r="BPB32" s="1871"/>
      <c r="BPC32" s="1888"/>
      <c r="BPD32" s="1871"/>
      <c r="BPE32" s="1888"/>
      <c r="BPF32" s="1871"/>
      <c r="BPG32" s="1888"/>
      <c r="BPH32" s="1871"/>
      <c r="BPI32" s="1888"/>
      <c r="BPJ32" s="1871"/>
      <c r="BPK32" s="1888"/>
      <c r="BPL32" s="1871"/>
      <c r="BPM32" s="1888"/>
      <c r="BPN32" s="1871"/>
      <c r="BPO32" s="1888"/>
      <c r="BPP32" s="1871"/>
      <c r="BPQ32" s="1888"/>
      <c r="BPR32" s="1871"/>
      <c r="BPS32" s="1888"/>
      <c r="BPT32" s="1871"/>
      <c r="BPU32" s="1888"/>
      <c r="BPV32" s="1871"/>
      <c r="BPW32" s="1888"/>
      <c r="BPX32" s="1871"/>
      <c r="BPY32" s="1888"/>
      <c r="BPZ32" s="1871"/>
      <c r="BQA32" s="1888"/>
      <c r="BQB32" s="1871"/>
      <c r="BQC32" s="1888"/>
      <c r="BQD32" s="1871"/>
      <c r="BQE32" s="1888"/>
      <c r="BQF32" s="1871"/>
      <c r="BQG32" s="1888"/>
      <c r="BQH32" s="1871"/>
      <c r="BQI32" s="1888"/>
      <c r="BQJ32" s="1871"/>
      <c r="BQK32" s="1888"/>
      <c r="BQL32" s="1871"/>
      <c r="BQM32" s="1888"/>
      <c r="BQN32" s="1871"/>
      <c r="BQO32" s="1888"/>
      <c r="BQP32" s="1871"/>
      <c r="BQQ32" s="1888"/>
      <c r="BQR32" s="1871"/>
      <c r="BQS32" s="1888"/>
      <c r="BQT32" s="1871"/>
      <c r="BQU32" s="1888"/>
      <c r="BQV32" s="1871"/>
      <c r="BQW32" s="1888"/>
      <c r="BQX32" s="1871"/>
      <c r="BQY32" s="1888"/>
      <c r="BQZ32" s="1871"/>
      <c r="BRA32" s="1888"/>
      <c r="BRB32" s="1871"/>
      <c r="BRC32" s="1888"/>
      <c r="BRD32" s="1871"/>
      <c r="BRE32" s="1888"/>
      <c r="BRF32" s="1871"/>
      <c r="BRG32" s="1888"/>
      <c r="BRH32" s="1871"/>
      <c r="BRI32" s="1888"/>
      <c r="BRJ32" s="1871"/>
      <c r="BRK32" s="1888"/>
      <c r="BRL32" s="1871"/>
      <c r="BRM32" s="1888"/>
      <c r="BRN32" s="1871"/>
      <c r="BRO32" s="1888"/>
      <c r="BRP32" s="1871"/>
      <c r="BRQ32" s="1888"/>
      <c r="BRR32" s="1871"/>
      <c r="BRS32" s="1888"/>
      <c r="BRT32" s="1871"/>
      <c r="BRU32" s="1888"/>
      <c r="BRV32" s="1871"/>
      <c r="BRW32" s="1888"/>
      <c r="BRX32" s="1871"/>
      <c r="BRY32" s="1888"/>
      <c r="BRZ32" s="1871"/>
      <c r="BSA32" s="1888"/>
      <c r="BSB32" s="1871"/>
      <c r="BSC32" s="1888"/>
      <c r="BSD32" s="1871"/>
      <c r="BSE32" s="1888"/>
      <c r="BSF32" s="1871"/>
      <c r="BSG32" s="1888"/>
      <c r="BSH32" s="1871"/>
      <c r="BSI32" s="1888"/>
      <c r="BSJ32" s="1871"/>
      <c r="BSK32" s="1888"/>
      <c r="BSL32" s="1871"/>
      <c r="BSM32" s="1888"/>
      <c r="BSN32" s="1871"/>
      <c r="BSO32" s="1888"/>
      <c r="BSP32" s="1871"/>
      <c r="BSQ32" s="1888"/>
      <c r="BSR32" s="1871"/>
      <c r="BSS32" s="1888"/>
      <c r="BST32" s="1871"/>
      <c r="BSU32" s="1888"/>
      <c r="BSV32" s="1871"/>
      <c r="BSW32" s="1888"/>
      <c r="BSX32" s="1871"/>
      <c r="BSY32" s="1888"/>
      <c r="BSZ32" s="1871"/>
      <c r="BTA32" s="1888"/>
      <c r="BTB32" s="1871"/>
      <c r="BTC32" s="1888"/>
      <c r="BTD32" s="1871"/>
      <c r="BTE32" s="1888"/>
      <c r="BTF32" s="1871"/>
      <c r="BTG32" s="1888"/>
      <c r="BTH32" s="1871"/>
      <c r="BTI32" s="1888"/>
      <c r="BTJ32" s="1871"/>
      <c r="BTK32" s="1888"/>
      <c r="BTL32" s="1871"/>
      <c r="BTM32" s="1888"/>
      <c r="BTN32" s="1871"/>
      <c r="BTO32" s="1888"/>
      <c r="BTP32" s="1871"/>
      <c r="BTQ32" s="1888"/>
      <c r="BTR32" s="1871"/>
      <c r="BTS32" s="1888"/>
      <c r="BTT32" s="1871"/>
      <c r="BTU32" s="1888"/>
      <c r="BTV32" s="1871"/>
      <c r="BTW32" s="1888"/>
      <c r="BTX32" s="1871"/>
      <c r="BTY32" s="1888"/>
      <c r="BTZ32" s="1871"/>
      <c r="BUA32" s="1888"/>
      <c r="BUB32" s="1871"/>
      <c r="BUC32" s="1888"/>
      <c r="BUD32" s="1871"/>
      <c r="BUE32" s="1888"/>
      <c r="BUF32" s="1871"/>
      <c r="BUG32" s="1888"/>
      <c r="BUH32" s="1871"/>
      <c r="BUI32" s="1888"/>
      <c r="BUJ32" s="1871"/>
      <c r="BUK32" s="1888"/>
      <c r="BUL32" s="1871"/>
      <c r="BUM32" s="1888"/>
      <c r="BUN32" s="1871"/>
      <c r="BUO32" s="1888"/>
      <c r="BUP32" s="1871"/>
      <c r="BUQ32" s="1888"/>
      <c r="BUR32" s="1871"/>
      <c r="BUS32" s="1888"/>
      <c r="BUT32" s="1871"/>
      <c r="BUU32" s="1888"/>
      <c r="BUV32" s="1871"/>
      <c r="BUW32" s="1888"/>
      <c r="BUX32" s="1871"/>
      <c r="BUY32" s="1888"/>
      <c r="BUZ32" s="1871"/>
      <c r="BVA32" s="1888"/>
      <c r="BVB32" s="1871"/>
      <c r="BVC32" s="1888"/>
      <c r="BVD32" s="1871"/>
      <c r="BVE32" s="1888"/>
      <c r="BVF32" s="1871"/>
      <c r="BVG32" s="1888"/>
      <c r="BVH32" s="1871"/>
      <c r="BVI32" s="1888"/>
      <c r="BVJ32" s="1871"/>
      <c r="BVK32" s="1888"/>
      <c r="BVL32" s="1871"/>
      <c r="BVM32" s="1888"/>
      <c r="BVN32" s="1871"/>
      <c r="BVO32" s="1888"/>
      <c r="BVP32" s="1871"/>
      <c r="BVQ32" s="1888"/>
      <c r="BVR32" s="1871"/>
      <c r="BVS32" s="1888"/>
      <c r="BVT32" s="1871"/>
      <c r="BVU32" s="1888"/>
      <c r="BVV32" s="1871"/>
      <c r="BVW32" s="1888"/>
      <c r="BVX32" s="1871"/>
      <c r="BVY32" s="1888"/>
      <c r="BVZ32" s="1871"/>
      <c r="BWA32" s="1888"/>
      <c r="BWB32" s="1871"/>
      <c r="BWC32" s="1888"/>
      <c r="BWD32" s="1871"/>
      <c r="BWE32" s="1888"/>
      <c r="BWF32" s="1871"/>
      <c r="BWG32" s="1888"/>
      <c r="BWH32" s="1871"/>
      <c r="BWI32" s="1888"/>
      <c r="BWJ32" s="1871"/>
      <c r="BWK32" s="1888"/>
      <c r="BWL32" s="1871"/>
      <c r="BWM32" s="1888"/>
      <c r="BWN32" s="1871"/>
      <c r="BWO32" s="1888"/>
      <c r="BWP32" s="1871"/>
      <c r="BWQ32" s="1888"/>
      <c r="BWR32" s="1871"/>
      <c r="BWS32" s="1888"/>
      <c r="BWT32" s="1871"/>
      <c r="BWU32" s="1888"/>
      <c r="BWV32" s="1871"/>
      <c r="BWW32" s="1888"/>
      <c r="BWX32" s="1871"/>
      <c r="BWY32" s="1888"/>
      <c r="BWZ32" s="1871"/>
      <c r="BXA32" s="1888"/>
      <c r="BXB32" s="1871"/>
      <c r="BXC32" s="1888"/>
      <c r="BXD32" s="1871"/>
      <c r="BXE32" s="1888"/>
      <c r="BXF32" s="1871"/>
      <c r="BXG32" s="1888"/>
      <c r="BXH32" s="1871"/>
      <c r="BXI32" s="1888"/>
      <c r="BXJ32" s="1871"/>
      <c r="BXK32" s="1888"/>
      <c r="BXL32" s="1871"/>
      <c r="BXM32" s="1888"/>
      <c r="BXN32" s="1871"/>
      <c r="BXO32" s="1888"/>
      <c r="BXP32" s="1871"/>
      <c r="BXQ32" s="1888"/>
      <c r="BXR32" s="1871"/>
      <c r="BXS32" s="1888"/>
      <c r="BXT32" s="1871"/>
      <c r="BXU32" s="1888"/>
      <c r="BXV32" s="1871"/>
      <c r="BXW32" s="1888"/>
      <c r="BXX32" s="1871"/>
      <c r="BXY32" s="1888"/>
      <c r="BXZ32" s="1871"/>
      <c r="BYA32" s="1888"/>
      <c r="BYB32" s="1871"/>
      <c r="BYC32" s="1888"/>
      <c r="BYD32" s="1871"/>
      <c r="BYE32" s="1888"/>
      <c r="BYF32" s="1871"/>
      <c r="BYG32" s="1888"/>
      <c r="BYH32" s="1871"/>
      <c r="BYI32" s="1888"/>
      <c r="BYJ32" s="1871"/>
      <c r="BYK32" s="1888"/>
      <c r="BYL32" s="1871"/>
      <c r="BYM32" s="1888"/>
      <c r="BYN32" s="1871"/>
      <c r="BYO32" s="1888"/>
      <c r="BYP32" s="1871"/>
      <c r="BYQ32" s="1888"/>
      <c r="BYR32" s="1871"/>
      <c r="BYS32" s="1888"/>
      <c r="BYT32" s="1871"/>
      <c r="BYU32" s="1888"/>
      <c r="BYV32" s="1871"/>
      <c r="BYW32" s="1888"/>
      <c r="BYX32" s="1871"/>
      <c r="BYY32" s="1888"/>
      <c r="BYZ32" s="1871"/>
      <c r="BZA32" s="1888"/>
      <c r="BZB32" s="1871"/>
      <c r="BZC32" s="1888"/>
      <c r="BZD32" s="1871"/>
      <c r="BZE32" s="1888"/>
      <c r="BZF32" s="1871"/>
      <c r="BZG32" s="1888"/>
      <c r="BZH32" s="1871"/>
      <c r="BZI32" s="1888"/>
      <c r="BZJ32" s="1871"/>
      <c r="BZK32" s="1888"/>
      <c r="BZL32" s="1871"/>
      <c r="BZM32" s="1888"/>
      <c r="BZN32" s="1871"/>
      <c r="BZO32" s="1888"/>
      <c r="BZP32" s="1871"/>
      <c r="BZQ32" s="1888"/>
      <c r="BZR32" s="1871"/>
      <c r="BZS32" s="1888"/>
      <c r="BZT32" s="1871"/>
      <c r="BZU32" s="1888"/>
      <c r="BZV32" s="1871"/>
      <c r="BZW32" s="1888"/>
      <c r="BZX32" s="1871"/>
      <c r="BZY32" s="1888"/>
      <c r="BZZ32" s="1871"/>
      <c r="CAA32" s="1888"/>
      <c r="CAB32" s="1871"/>
      <c r="CAC32" s="1888"/>
      <c r="CAD32" s="1871"/>
      <c r="CAE32" s="1888"/>
      <c r="CAF32" s="1871"/>
      <c r="CAG32" s="1888"/>
      <c r="CAH32" s="1871"/>
      <c r="CAI32" s="1888"/>
      <c r="CAJ32" s="1871"/>
      <c r="CAK32" s="1888"/>
      <c r="CAL32" s="1871"/>
      <c r="CAM32" s="1888"/>
      <c r="CAN32" s="1871"/>
      <c r="CAO32" s="1888"/>
      <c r="CAP32" s="1871"/>
      <c r="CAQ32" s="1888"/>
      <c r="CAR32" s="1871"/>
      <c r="CAS32" s="1888"/>
      <c r="CAT32" s="1871"/>
      <c r="CAU32" s="1888"/>
      <c r="CAV32" s="1871"/>
      <c r="CAW32" s="1888"/>
      <c r="CAX32" s="1871"/>
      <c r="CAY32" s="1888"/>
      <c r="CAZ32" s="1871"/>
      <c r="CBA32" s="1888"/>
      <c r="CBB32" s="1871"/>
      <c r="CBC32" s="1888"/>
      <c r="CBD32" s="1871"/>
      <c r="CBE32" s="1888"/>
      <c r="CBF32" s="1871"/>
      <c r="CBG32" s="1888"/>
      <c r="CBH32" s="1871"/>
      <c r="CBI32" s="1888"/>
      <c r="CBJ32" s="1871"/>
      <c r="CBK32" s="1888"/>
      <c r="CBL32" s="1871"/>
      <c r="CBM32" s="1888"/>
      <c r="CBN32" s="1871"/>
      <c r="CBO32" s="1888"/>
      <c r="CBP32" s="1871"/>
      <c r="CBQ32" s="1888"/>
      <c r="CBR32" s="1871"/>
      <c r="CBS32" s="1888"/>
      <c r="CBT32" s="1871"/>
      <c r="CBU32" s="1888"/>
      <c r="CBV32" s="1871"/>
      <c r="CBW32" s="1888"/>
      <c r="CBX32" s="1871"/>
      <c r="CBY32" s="1888"/>
      <c r="CBZ32" s="1871"/>
      <c r="CCA32" s="1888"/>
      <c r="CCB32" s="1871"/>
      <c r="CCC32" s="1888"/>
      <c r="CCD32" s="1871"/>
      <c r="CCE32" s="1888"/>
      <c r="CCF32" s="1871"/>
      <c r="CCG32" s="1888"/>
      <c r="CCH32" s="1871"/>
      <c r="CCI32" s="1888"/>
      <c r="CCJ32" s="1871"/>
      <c r="CCK32" s="1888"/>
      <c r="CCL32" s="1871"/>
      <c r="CCM32" s="1888"/>
      <c r="CCN32" s="1871"/>
      <c r="CCO32" s="1888"/>
      <c r="CCP32" s="1871"/>
      <c r="CCQ32" s="1888"/>
      <c r="CCR32" s="1871"/>
      <c r="CCS32" s="1888"/>
      <c r="CCT32" s="1871"/>
      <c r="CCU32" s="1888"/>
      <c r="CCV32" s="1871"/>
      <c r="CCW32" s="1888"/>
      <c r="CCX32" s="1871"/>
      <c r="CCY32" s="1888"/>
      <c r="CCZ32" s="1871"/>
      <c r="CDA32" s="1888"/>
      <c r="CDB32" s="1871"/>
      <c r="CDC32" s="1888"/>
      <c r="CDD32" s="1871"/>
      <c r="CDE32" s="1888"/>
      <c r="CDF32" s="1871"/>
      <c r="CDG32" s="1888"/>
      <c r="CDH32" s="1871"/>
      <c r="CDI32" s="1888"/>
      <c r="CDJ32" s="1871"/>
      <c r="CDK32" s="1888"/>
      <c r="CDL32" s="1871"/>
      <c r="CDM32" s="1888"/>
      <c r="CDN32" s="1871"/>
      <c r="CDO32" s="1888"/>
      <c r="CDP32" s="1871"/>
      <c r="CDQ32" s="1888"/>
      <c r="CDR32" s="1871"/>
      <c r="CDS32" s="1888"/>
      <c r="CDT32" s="1871"/>
      <c r="CDU32" s="1888"/>
      <c r="CDV32" s="1871"/>
      <c r="CDW32" s="1888"/>
      <c r="CDX32" s="1871"/>
      <c r="CDY32" s="1888"/>
      <c r="CDZ32" s="1871"/>
      <c r="CEA32" s="1888"/>
      <c r="CEB32" s="1871"/>
      <c r="CEC32" s="1888"/>
      <c r="CED32" s="1871"/>
      <c r="CEE32" s="1888"/>
      <c r="CEF32" s="1871"/>
      <c r="CEG32" s="1888"/>
      <c r="CEH32" s="1871"/>
      <c r="CEI32" s="1888"/>
      <c r="CEJ32" s="1871"/>
      <c r="CEK32" s="1888"/>
      <c r="CEL32" s="1871"/>
      <c r="CEM32" s="1888"/>
      <c r="CEN32" s="1871"/>
      <c r="CEO32" s="1888"/>
      <c r="CEP32" s="1871"/>
      <c r="CEQ32" s="1888"/>
      <c r="CER32" s="1871"/>
      <c r="CES32" s="1888"/>
      <c r="CET32" s="1871"/>
      <c r="CEU32" s="1888"/>
      <c r="CEV32" s="1871"/>
      <c r="CEW32" s="1888"/>
      <c r="CEX32" s="1871"/>
      <c r="CEY32" s="1888"/>
      <c r="CEZ32" s="1871"/>
      <c r="CFA32" s="1888"/>
      <c r="CFB32" s="1871"/>
      <c r="CFC32" s="1888"/>
      <c r="CFD32" s="1871"/>
      <c r="CFE32" s="1888"/>
      <c r="CFF32" s="1871"/>
      <c r="CFG32" s="1888"/>
      <c r="CFH32" s="1871"/>
      <c r="CFI32" s="1888"/>
      <c r="CFJ32" s="1871"/>
      <c r="CFK32" s="1888"/>
      <c r="CFL32" s="1871"/>
      <c r="CFM32" s="1888"/>
      <c r="CFN32" s="1871"/>
      <c r="CFO32" s="1888"/>
      <c r="CFP32" s="1871"/>
      <c r="CFQ32" s="1888"/>
      <c r="CFR32" s="1871"/>
      <c r="CFS32" s="1888"/>
      <c r="CFT32" s="1871"/>
      <c r="CFU32" s="1888"/>
      <c r="CFV32" s="1871"/>
      <c r="CFW32" s="1888"/>
      <c r="CFX32" s="1871"/>
      <c r="CFY32" s="1888"/>
      <c r="CFZ32" s="1871"/>
      <c r="CGA32" s="1888"/>
      <c r="CGB32" s="1871"/>
      <c r="CGC32" s="1888"/>
      <c r="CGD32" s="1871"/>
      <c r="CGE32" s="1888"/>
      <c r="CGF32" s="1871"/>
      <c r="CGG32" s="1888"/>
      <c r="CGH32" s="1871"/>
      <c r="CGI32" s="1888"/>
      <c r="CGJ32" s="1871"/>
      <c r="CGK32" s="1888"/>
      <c r="CGL32" s="1871"/>
      <c r="CGM32" s="1888"/>
      <c r="CGN32" s="1871"/>
      <c r="CGO32" s="1888"/>
      <c r="CGP32" s="1871"/>
      <c r="CGQ32" s="1888"/>
      <c r="CGR32" s="1871"/>
      <c r="CGS32" s="1888"/>
      <c r="CGT32" s="1871"/>
      <c r="CGU32" s="1888"/>
      <c r="CGV32" s="1871"/>
      <c r="CGW32" s="1888"/>
      <c r="CGX32" s="1871"/>
      <c r="CGY32" s="1888"/>
      <c r="CGZ32" s="1871"/>
      <c r="CHA32" s="1888"/>
      <c r="CHB32" s="1871"/>
      <c r="CHC32" s="1888"/>
      <c r="CHD32" s="1871"/>
      <c r="CHE32" s="1888"/>
      <c r="CHF32" s="1871"/>
      <c r="CHG32" s="1888"/>
      <c r="CHH32" s="1871"/>
      <c r="CHI32" s="1888"/>
      <c r="CHJ32" s="1871"/>
      <c r="CHK32" s="1888"/>
      <c r="CHL32" s="1871"/>
      <c r="CHM32" s="1888"/>
      <c r="CHN32" s="1871"/>
      <c r="CHO32" s="1888"/>
      <c r="CHP32" s="1871"/>
      <c r="CHQ32" s="1888"/>
      <c r="CHR32" s="1871"/>
      <c r="CHS32" s="1888"/>
      <c r="CHT32" s="1871"/>
      <c r="CHU32" s="1888"/>
      <c r="CHV32" s="1871"/>
      <c r="CHW32" s="1888"/>
      <c r="CHX32" s="1871"/>
      <c r="CHY32" s="1888"/>
      <c r="CHZ32" s="1871"/>
      <c r="CIA32" s="1888"/>
      <c r="CIB32" s="1871"/>
      <c r="CIC32" s="1888"/>
      <c r="CID32" s="1871"/>
      <c r="CIE32" s="1888"/>
      <c r="CIF32" s="1871"/>
      <c r="CIG32" s="1888"/>
      <c r="CIH32" s="1871"/>
      <c r="CII32" s="1888"/>
      <c r="CIJ32" s="1871"/>
      <c r="CIK32" s="1888"/>
      <c r="CIL32" s="1871"/>
      <c r="CIM32" s="1888"/>
      <c r="CIN32" s="1871"/>
      <c r="CIO32" s="1888"/>
      <c r="CIP32" s="1871"/>
      <c r="CIQ32" s="1888"/>
      <c r="CIR32" s="1871"/>
      <c r="CIS32" s="1888"/>
      <c r="CIT32" s="1871"/>
      <c r="CIU32" s="1888"/>
      <c r="CIV32" s="1871"/>
      <c r="CIW32" s="1888"/>
      <c r="CIX32" s="1871"/>
      <c r="CIY32" s="1888"/>
      <c r="CIZ32" s="1871"/>
      <c r="CJA32" s="1888"/>
      <c r="CJB32" s="1871"/>
      <c r="CJC32" s="1888"/>
      <c r="CJD32" s="1871"/>
      <c r="CJE32" s="1888"/>
      <c r="CJF32" s="1871"/>
      <c r="CJG32" s="1888"/>
      <c r="CJH32" s="1871"/>
      <c r="CJI32" s="1888"/>
      <c r="CJJ32" s="1871"/>
      <c r="CJK32" s="1888"/>
      <c r="CJL32" s="1871"/>
      <c r="CJM32" s="1888"/>
      <c r="CJN32" s="1871"/>
      <c r="CJO32" s="1888"/>
      <c r="CJP32" s="1871"/>
      <c r="CJQ32" s="1888"/>
      <c r="CJR32" s="1871"/>
      <c r="CJS32" s="1888"/>
      <c r="CJT32" s="1871"/>
      <c r="CJU32" s="1888"/>
      <c r="CJV32" s="1871"/>
      <c r="CJW32" s="1888"/>
      <c r="CJX32" s="1871"/>
      <c r="CJY32" s="1888"/>
      <c r="CJZ32" s="1871"/>
      <c r="CKA32" s="1888"/>
      <c r="CKB32" s="1871"/>
      <c r="CKC32" s="1888"/>
      <c r="CKD32" s="1871"/>
      <c r="CKE32" s="1888"/>
      <c r="CKF32" s="1871"/>
      <c r="CKG32" s="1888"/>
      <c r="CKH32" s="1871"/>
      <c r="CKI32" s="1888"/>
      <c r="CKJ32" s="1871"/>
      <c r="CKK32" s="1888"/>
      <c r="CKL32" s="1871"/>
      <c r="CKM32" s="1888"/>
      <c r="CKN32" s="1871"/>
      <c r="CKO32" s="1888"/>
      <c r="CKP32" s="1871"/>
      <c r="CKQ32" s="1888"/>
      <c r="CKR32" s="1871"/>
      <c r="CKS32" s="1888"/>
      <c r="CKT32" s="1871"/>
      <c r="CKU32" s="1888"/>
      <c r="CKV32" s="1871"/>
      <c r="CKW32" s="1888"/>
      <c r="CKX32" s="1871"/>
      <c r="CKY32" s="1888"/>
      <c r="CKZ32" s="1871"/>
      <c r="CLA32" s="1888"/>
      <c r="CLB32" s="1871"/>
      <c r="CLC32" s="1888"/>
      <c r="CLD32" s="1871"/>
      <c r="CLE32" s="1888"/>
      <c r="CLF32" s="1871"/>
      <c r="CLG32" s="1888"/>
      <c r="CLH32" s="1871"/>
      <c r="CLI32" s="1888"/>
      <c r="CLJ32" s="1871"/>
      <c r="CLK32" s="1888"/>
      <c r="CLL32" s="1871"/>
      <c r="CLM32" s="1888"/>
      <c r="CLN32" s="1871"/>
      <c r="CLO32" s="1888"/>
      <c r="CLP32" s="1871"/>
      <c r="CLQ32" s="1888"/>
      <c r="CLR32" s="1871"/>
      <c r="CLS32" s="1888"/>
      <c r="CLT32" s="1871"/>
      <c r="CLU32" s="1888"/>
      <c r="CLV32" s="1871"/>
      <c r="CLW32" s="1888"/>
      <c r="CLX32" s="1871"/>
      <c r="CLY32" s="1888"/>
      <c r="CLZ32" s="1871"/>
      <c r="CMA32" s="1888"/>
      <c r="CMB32" s="1871"/>
      <c r="CMC32" s="1888"/>
      <c r="CMD32" s="1871"/>
      <c r="CME32" s="1888"/>
      <c r="CMF32" s="1871"/>
      <c r="CMG32" s="1888"/>
      <c r="CMH32" s="1871"/>
      <c r="CMI32" s="1888"/>
      <c r="CMJ32" s="1871"/>
      <c r="CMK32" s="1888"/>
      <c r="CML32" s="1871"/>
      <c r="CMM32" s="1888"/>
      <c r="CMN32" s="1871"/>
      <c r="CMO32" s="1888"/>
      <c r="CMP32" s="1871"/>
      <c r="CMQ32" s="1888"/>
      <c r="CMR32" s="1871"/>
      <c r="CMS32" s="1888"/>
      <c r="CMT32" s="1871"/>
      <c r="CMU32" s="1888"/>
      <c r="CMV32" s="1871"/>
      <c r="CMW32" s="1888"/>
      <c r="CMX32" s="1871"/>
      <c r="CMY32" s="1888"/>
      <c r="CMZ32" s="1871"/>
      <c r="CNA32" s="1888"/>
      <c r="CNB32" s="1871"/>
      <c r="CNC32" s="1888"/>
      <c r="CND32" s="1871"/>
      <c r="CNE32" s="1888"/>
      <c r="CNF32" s="1871"/>
      <c r="CNG32" s="1888"/>
      <c r="CNH32" s="1871"/>
      <c r="CNI32" s="1888"/>
      <c r="CNJ32" s="1871"/>
      <c r="CNK32" s="1888"/>
      <c r="CNL32" s="1871"/>
      <c r="CNM32" s="1888"/>
      <c r="CNN32" s="1871"/>
      <c r="CNO32" s="1888"/>
      <c r="CNP32" s="1871"/>
      <c r="CNQ32" s="1888"/>
      <c r="CNR32" s="1871"/>
      <c r="CNS32" s="1888"/>
      <c r="CNT32" s="1871"/>
      <c r="CNU32" s="1888"/>
      <c r="CNV32" s="1871"/>
      <c r="CNW32" s="1888"/>
      <c r="CNX32" s="1871"/>
      <c r="CNY32" s="1888"/>
      <c r="CNZ32" s="1871"/>
      <c r="COA32" s="1888"/>
      <c r="COB32" s="1871"/>
      <c r="COC32" s="1888"/>
      <c r="COD32" s="1871"/>
      <c r="COE32" s="1888"/>
      <c r="COF32" s="1871"/>
      <c r="COG32" s="1888"/>
      <c r="COH32" s="1871"/>
      <c r="COI32" s="1888"/>
      <c r="COJ32" s="1871"/>
      <c r="COK32" s="1888"/>
      <c r="COL32" s="1871"/>
      <c r="COM32" s="1888"/>
      <c r="CON32" s="1871"/>
      <c r="COO32" s="1888"/>
      <c r="COP32" s="1871"/>
      <c r="COQ32" s="1888"/>
      <c r="COR32" s="1871"/>
      <c r="COS32" s="1888"/>
      <c r="COT32" s="1871"/>
      <c r="COU32" s="1888"/>
      <c r="COV32" s="1871"/>
      <c r="COW32" s="1888"/>
      <c r="COX32" s="1871"/>
      <c r="COY32" s="1888"/>
      <c r="COZ32" s="1871"/>
      <c r="CPA32" s="1888"/>
      <c r="CPB32" s="1871"/>
      <c r="CPC32" s="1888"/>
      <c r="CPD32" s="1871"/>
      <c r="CPE32" s="1888"/>
      <c r="CPF32" s="1871"/>
      <c r="CPG32" s="1888"/>
      <c r="CPH32" s="1871"/>
      <c r="CPI32" s="1888"/>
      <c r="CPJ32" s="1871"/>
      <c r="CPK32" s="1888"/>
      <c r="CPL32" s="1871"/>
      <c r="CPM32" s="1888"/>
      <c r="CPN32" s="1871"/>
      <c r="CPO32" s="1888"/>
      <c r="CPP32" s="1871"/>
      <c r="CPQ32" s="1888"/>
      <c r="CPR32" s="1871"/>
      <c r="CPS32" s="1888"/>
      <c r="CPT32" s="1871"/>
      <c r="CPU32" s="1888"/>
      <c r="CPV32" s="1871"/>
      <c r="CPW32" s="1888"/>
      <c r="CPX32" s="1871"/>
      <c r="CPY32" s="1888"/>
      <c r="CPZ32" s="1871"/>
      <c r="CQA32" s="1888"/>
      <c r="CQB32" s="1871"/>
      <c r="CQC32" s="1888"/>
      <c r="CQD32" s="1871"/>
      <c r="CQE32" s="1888"/>
      <c r="CQF32" s="1871"/>
      <c r="CQG32" s="1888"/>
      <c r="CQH32" s="1871"/>
      <c r="CQI32" s="1888"/>
      <c r="CQJ32" s="1871"/>
      <c r="CQK32" s="1888"/>
      <c r="CQL32" s="1871"/>
      <c r="CQM32" s="1888"/>
      <c r="CQN32" s="1871"/>
      <c r="CQO32" s="1888"/>
      <c r="CQP32" s="1871"/>
      <c r="CQQ32" s="1888"/>
      <c r="CQR32" s="1871"/>
      <c r="CQS32" s="1888"/>
      <c r="CQT32" s="1871"/>
      <c r="CQU32" s="1888"/>
      <c r="CQV32" s="1871"/>
      <c r="CQW32" s="1888"/>
      <c r="CQX32" s="1871"/>
      <c r="CQY32" s="1888"/>
      <c r="CQZ32" s="1871"/>
      <c r="CRA32" s="1888"/>
      <c r="CRB32" s="1871"/>
      <c r="CRC32" s="1888"/>
      <c r="CRD32" s="1871"/>
      <c r="CRE32" s="1888"/>
      <c r="CRF32" s="1871"/>
      <c r="CRG32" s="1888"/>
      <c r="CRH32" s="1871"/>
      <c r="CRI32" s="1888"/>
      <c r="CRJ32" s="1871"/>
      <c r="CRK32" s="1888"/>
      <c r="CRL32" s="1871"/>
      <c r="CRM32" s="1888"/>
      <c r="CRN32" s="1871"/>
      <c r="CRO32" s="1888"/>
      <c r="CRP32" s="1871"/>
      <c r="CRQ32" s="1888"/>
      <c r="CRR32" s="1871"/>
      <c r="CRS32" s="1888"/>
      <c r="CRT32" s="1871"/>
      <c r="CRU32" s="1888"/>
      <c r="CRV32" s="1871"/>
      <c r="CRW32" s="1888"/>
      <c r="CRX32" s="1871"/>
      <c r="CRY32" s="1888"/>
      <c r="CRZ32" s="1871"/>
      <c r="CSA32" s="1888"/>
      <c r="CSB32" s="1871"/>
      <c r="CSC32" s="1888"/>
      <c r="CSD32" s="1871"/>
      <c r="CSE32" s="1888"/>
      <c r="CSF32" s="1871"/>
      <c r="CSG32" s="1888"/>
      <c r="CSH32" s="1871"/>
      <c r="CSI32" s="1888"/>
      <c r="CSJ32" s="1871"/>
      <c r="CSK32" s="1888"/>
      <c r="CSL32" s="1871"/>
      <c r="CSM32" s="1888"/>
      <c r="CSN32" s="1871"/>
      <c r="CSO32" s="1888"/>
      <c r="CSP32" s="1871"/>
      <c r="CSQ32" s="1888"/>
      <c r="CSR32" s="1871"/>
      <c r="CSS32" s="1888"/>
      <c r="CST32" s="1871"/>
      <c r="CSU32" s="1888"/>
      <c r="CSV32" s="1871"/>
      <c r="CSW32" s="1888"/>
      <c r="CSX32" s="1871"/>
      <c r="CSY32" s="1888"/>
      <c r="CSZ32" s="1871"/>
      <c r="CTA32" s="1888"/>
      <c r="CTB32" s="1871"/>
      <c r="CTC32" s="1888"/>
      <c r="CTD32" s="1871"/>
      <c r="CTE32" s="1888"/>
      <c r="CTF32" s="1871"/>
      <c r="CTG32" s="1888"/>
      <c r="CTH32" s="1871"/>
      <c r="CTI32" s="1888"/>
      <c r="CTJ32" s="1871"/>
      <c r="CTK32" s="1888"/>
      <c r="CTL32" s="1871"/>
      <c r="CTM32" s="1888"/>
      <c r="CTN32" s="1871"/>
      <c r="CTO32" s="1888"/>
      <c r="CTP32" s="1871"/>
      <c r="CTQ32" s="1888"/>
      <c r="CTR32" s="1871"/>
      <c r="CTS32" s="1888"/>
      <c r="CTT32" s="1871"/>
      <c r="CTU32" s="1888"/>
      <c r="CTV32" s="1871"/>
      <c r="CTW32" s="1888"/>
      <c r="CTX32" s="1871"/>
      <c r="CTY32" s="1888"/>
      <c r="CTZ32" s="1871"/>
      <c r="CUA32" s="1888"/>
      <c r="CUB32" s="1871"/>
      <c r="CUC32" s="1888"/>
      <c r="CUD32" s="1871"/>
      <c r="CUE32" s="1888"/>
      <c r="CUF32" s="1871"/>
      <c r="CUG32" s="1888"/>
      <c r="CUH32" s="1871"/>
      <c r="CUI32" s="1888"/>
      <c r="CUJ32" s="1871"/>
      <c r="CUK32" s="1888"/>
      <c r="CUL32" s="1871"/>
      <c r="CUM32" s="1888"/>
      <c r="CUN32" s="1871"/>
      <c r="CUO32" s="1888"/>
      <c r="CUP32" s="1871"/>
      <c r="CUQ32" s="1888"/>
      <c r="CUR32" s="1871"/>
      <c r="CUS32" s="1888"/>
      <c r="CUT32" s="1871"/>
      <c r="CUU32" s="1888"/>
      <c r="CUV32" s="1871"/>
      <c r="CUW32" s="1888"/>
      <c r="CUX32" s="1871"/>
      <c r="CUY32" s="1888"/>
      <c r="CUZ32" s="1871"/>
      <c r="CVA32" s="1888"/>
      <c r="CVB32" s="1871"/>
      <c r="CVC32" s="1888"/>
      <c r="CVD32" s="1871"/>
      <c r="CVE32" s="1888"/>
      <c r="CVF32" s="1871"/>
      <c r="CVG32" s="1888"/>
      <c r="CVH32" s="1871"/>
      <c r="CVI32" s="1888"/>
      <c r="CVJ32" s="1871"/>
      <c r="CVK32" s="1888"/>
      <c r="CVL32" s="1871"/>
      <c r="CVM32" s="1888"/>
      <c r="CVN32" s="1871"/>
      <c r="CVO32" s="1888"/>
      <c r="CVP32" s="1871"/>
      <c r="CVQ32" s="1888"/>
      <c r="CVR32" s="1871"/>
      <c r="CVS32" s="1888"/>
      <c r="CVT32" s="1871"/>
      <c r="CVU32" s="1888"/>
      <c r="CVV32" s="1871"/>
      <c r="CVW32" s="1888"/>
      <c r="CVX32" s="1871"/>
      <c r="CVY32" s="1888"/>
      <c r="CVZ32" s="1871"/>
      <c r="CWA32" s="1888"/>
      <c r="CWB32" s="1871"/>
      <c r="CWC32" s="1888"/>
      <c r="CWD32" s="1871"/>
      <c r="CWE32" s="1888"/>
      <c r="CWF32" s="1871"/>
      <c r="CWG32" s="1888"/>
      <c r="CWH32" s="1871"/>
      <c r="CWI32" s="1888"/>
      <c r="CWJ32" s="1871"/>
      <c r="CWK32" s="1888"/>
      <c r="CWL32" s="1871"/>
      <c r="CWM32" s="1888"/>
      <c r="CWN32" s="1871"/>
      <c r="CWO32" s="1888"/>
      <c r="CWP32" s="1871"/>
      <c r="CWQ32" s="1888"/>
      <c r="CWR32" s="1871"/>
      <c r="CWS32" s="1888"/>
      <c r="CWT32" s="1871"/>
      <c r="CWU32" s="1888"/>
      <c r="CWV32" s="1871"/>
      <c r="CWW32" s="1888"/>
      <c r="CWX32" s="1871"/>
      <c r="CWY32" s="1888"/>
      <c r="CWZ32" s="1871"/>
      <c r="CXA32" s="1888"/>
      <c r="CXB32" s="1871"/>
      <c r="CXC32" s="1888"/>
      <c r="CXD32" s="1871"/>
      <c r="CXE32" s="1888"/>
      <c r="CXF32" s="1871"/>
      <c r="CXG32" s="1888"/>
      <c r="CXH32" s="1871"/>
      <c r="CXI32" s="1888"/>
      <c r="CXJ32" s="1871"/>
      <c r="CXK32" s="1888"/>
      <c r="CXL32" s="1871"/>
      <c r="CXM32" s="1888"/>
      <c r="CXN32" s="1871"/>
      <c r="CXO32" s="1888"/>
      <c r="CXP32" s="1871"/>
      <c r="CXQ32" s="1888"/>
      <c r="CXR32" s="1871"/>
      <c r="CXS32" s="1888"/>
      <c r="CXT32" s="1871"/>
      <c r="CXU32" s="1888"/>
      <c r="CXV32" s="1871"/>
      <c r="CXW32" s="1888"/>
      <c r="CXX32" s="1871"/>
      <c r="CXY32" s="1888"/>
      <c r="CXZ32" s="1871"/>
      <c r="CYA32" s="1888"/>
      <c r="CYB32" s="1871"/>
      <c r="CYC32" s="1888"/>
      <c r="CYD32" s="1871"/>
      <c r="CYE32" s="1888"/>
      <c r="CYF32" s="1871"/>
      <c r="CYG32" s="1888"/>
      <c r="CYH32" s="1871"/>
      <c r="CYI32" s="1888"/>
      <c r="CYJ32" s="1871"/>
      <c r="CYK32" s="1888"/>
      <c r="CYL32" s="1871"/>
      <c r="CYM32" s="1888"/>
      <c r="CYN32" s="1871"/>
      <c r="CYO32" s="1888"/>
      <c r="CYP32" s="1871"/>
      <c r="CYQ32" s="1888"/>
      <c r="CYR32" s="1871"/>
      <c r="CYS32" s="1888"/>
      <c r="CYT32" s="1871"/>
      <c r="CYU32" s="1888"/>
      <c r="CYV32" s="1871"/>
      <c r="CYW32" s="1888"/>
      <c r="CYX32" s="1871"/>
      <c r="CYY32" s="1888"/>
      <c r="CYZ32" s="1871"/>
      <c r="CZA32" s="1888"/>
      <c r="CZB32" s="1871"/>
      <c r="CZC32" s="1888"/>
      <c r="CZD32" s="1871"/>
      <c r="CZE32" s="1888"/>
      <c r="CZF32" s="1871"/>
      <c r="CZG32" s="1888"/>
      <c r="CZH32" s="1871"/>
      <c r="CZI32" s="1888"/>
      <c r="CZJ32" s="1871"/>
      <c r="CZK32" s="1888"/>
      <c r="CZL32" s="1871"/>
      <c r="CZM32" s="1888"/>
      <c r="CZN32" s="1871"/>
      <c r="CZO32" s="1888"/>
      <c r="CZP32" s="1871"/>
      <c r="CZQ32" s="1888"/>
      <c r="CZR32" s="1871"/>
      <c r="CZS32" s="1888"/>
      <c r="CZT32" s="1871"/>
      <c r="CZU32" s="1888"/>
      <c r="CZV32" s="1871"/>
      <c r="CZW32" s="1888"/>
      <c r="CZX32" s="1871"/>
      <c r="CZY32" s="1888"/>
      <c r="CZZ32" s="1871"/>
      <c r="DAA32" s="1888"/>
      <c r="DAB32" s="1871"/>
      <c r="DAC32" s="1888"/>
      <c r="DAD32" s="1871"/>
      <c r="DAE32" s="1888"/>
      <c r="DAF32" s="1871"/>
      <c r="DAG32" s="1888"/>
      <c r="DAH32" s="1871"/>
      <c r="DAI32" s="1888"/>
      <c r="DAJ32" s="1871"/>
      <c r="DAK32" s="1888"/>
      <c r="DAL32" s="1871"/>
      <c r="DAM32" s="1888"/>
      <c r="DAN32" s="1871"/>
      <c r="DAO32" s="1888"/>
      <c r="DAP32" s="1871"/>
      <c r="DAQ32" s="1888"/>
      <c r="DAR32" s="1871"/>
      <c r="DAS32" s="1888"/>
      <c r="DAT32" s="1871"/>
      <c r="DAU32" s="1888"/>
      <c r="DAV32" s="1871"/>
      <c r="DAW32" s="1888"/>
      <c r="DAX32" s="1871"/>
      <c r="DAY32" s="1888"/>
      <c r="DAZ32" s="1871"/>
      <c r="DBA32" s="1888"/>
      <c r="DBB32" s="1871"/>
      <c r="DBC32" s="1888"/>
      <c r="DBD32" s="1871"/>
      <c r="DBE32" s="1888"/>
      <c r="DBF32" s="1871"/>
      <c r="DBG32" s="1888"/>
      <c r="DBH32" s="1871"/>
      <c r="DBI32" s="1888"/>
      <c r="DBJ32" s="1871"/>
      <c r="DBK32" s="1888"/>
      <c r="DBL32" s="1871"/>
      <c r="DBM32" s="1888"/>
      <c r="DBN32" s="1871"/>
      <c r="DBO32" s="1888"/>
      <c r="DBP32" s="1871"/>
      <c r="DBQ32" s="1888"/>
      <c r="DBR32" s="1871"/>
      <c r="DBS32" s="1888"/>
      <c r="DBT32" s="1871"/>
      <c r="DBU32" s="1888"/>
      <c r="DBV32" s="1871"/>
      <c r="DBW32" s="1888"/>
      <c r="DBX32" s="1871"/>
      <c r="DBY32" s="1888"/>
      <c r="DBZ32" s="1871"/>
      <c r="DCA32" s="1888"/>
      <c r="DCB32" s="1871"/>
      <c r="DCC32" s="1888"/>
      <c r="DCD32" s="1871"/>
      <c r="DCE32" s="1888"/>
      <c r="DCF32" s="1871"/>
      <c r="DCG32" s="1888"/>
      <c r="DCH32" s="1871"/>
      <c r="DCI32" s="1888"/>
      <c r="DCJ32" s="1871"/>
      <c r="DCK32" s="1888"/>
      <c r="DCL32" s="1871"/>
      <c r="DCM32" s="1888"/>
      <c r="DCN32" s="1871"/>
      <c r="DCO32" s="1888"/>
      <c r="DCP32" s="1871"/>
      <c r="DCQ32" s="1888"/>
      <c r="DCR32" s="1871"/>
      <c r="DCS32" s="1888"/>
      <c r="DCT32" s="1871"/>
      <c r="DCU32" s="1888"/>
      <c r="DCV32" s="1871"/>
      <c r="DCW32" s="1888"/>
      <c r="DCX32" s="1871"/>
      <c r="DCY32" s="1888"/>
      <c r="DCZ32" s="1871"/>
      <c r="DDA32" s="1888"/>
      <c r="DDB32" s="1871"/>
      <c r="DDC32" s="1888"/>
      <c r="DDD32" s="1871"/>
      <c r="DDE32" s="1888"/>
      <c r="DDF32" s="1871"/>
      <c r="DDG32" s="1888"/>
      <c r="DDH32" s="1871"/>
      <c r="DDI32" s="1888"/>
      <c r="DDJ32" s="1871"/>
      <c r="DDK32" s="1888"/>
      <c r="DDL32" s="1871"/>
      <c r="DDM32" s="1888"/>
      <c r="DDN32" s="1871"/>
      <c r="DDO32" s="1888"/>
      <c r="DDP32" s="1871"/>
      <c r="DDQ32" s="1888"/>
      <c r="DDR32" s="1871"/>
      <c r="DDS32" s="1888"/>
      <c r="DDT32" s="1871"/>
      <c r="DDU32" s="1888"/>
      <c r="DDV32" s="1871"/>
      <c r="DDW32" s="1888"/>
      <c r="DDX32" s="1871"/>
      <c r="DDY32" s="1888"/>
      <c r="DDZ32" s="1871"/>
      <c r="DEA32" s="1888"/>
      <c r="DEB32" s="1871"/>
      <c r="DEC32" s="1888"/>
      <c r="DED32" s="1871"/>
      <c r="DEE32" s="1888"/>
      <c r="DEF32" s="1871"/>
      <c r="DEG32" s="1888"/>
      <c r="DEH32" s="1871"/>
      <c r="DEI32" s="1888"/>
      <c r="DEJ32" s="1871"/>
      <c r="DEK32" s="1888"/>
      <c r="DEL32" s="1871"/>
      <c r="DEM32" s="1888"/>
      <c r="DEN32" s="1871"/>
      <c r="DEO32" s="1888"/>
      <c r="DEP32" s="1871"/>
      <c r="DEQ32" s="1888"/>
      <c r="DER32" s="1871"/>
      <c r="DES32" s="1888"/>
      <c r="DET32" s="1871"/>
      <c r="DEU32" s="1888"/>
      <c r="DEV32" s="1871"/>
      <c r="DEW32" s="1888"/>
      <c r="DEX32" s="1871"/>
      <c r="DEY32" s="1888"/>
      <c r="DEZ32" s="1871"/>
      <c r="DFA32" s="1888"/>
      <c r="DFB32" s="1871"/>
      <c r="DFC32" s="1888"/>
      <c r="DFD32" s="1871"/>
      <c r="DFE32" s="1888"/>
      <c r="DFF32" s="1871"/>
      <c r="DFG32" s="1888"/>
      <c r="DFH32" s="1871"/>
      <c r="DFI32" s="1888"/>
      <c r="DFJ32" s="1871"/>
      <c r="DFK32" s="1888"/>
      <c r="DFL32" s="1871"/>
      <c r="DFM32" s="1888"/>
      <c r="DFN32" s="1871"/>
      <c r="DFO32" s="1888"/>
      <c r="DFP32" s="1871"/>
      <c r="DFQ32" s="1888"/>
      <c r="DFR32" s="1871"/>
      <c r="DFS32" s="1888"/>
      <c r="DFT32" s="1871"/>
      <c r="DFU32" s="1888"/>
      <c r="DFV32" s="1871"/>
      <c r="DFW32" s="1888"/>
      <c r="DFX32" s="1871"/>
      <c r="DFY32" s="1888"/>
      <c r="DFZ32" s="1871"/>
      <c r="DGA32" s="1888"/>
      <c r="DGB32" s="1871"/>
      <c r="DGC32" s="1888"/>
      <c r="DGD32" s="1871"/>
      <c r="DGE32" s="1888"/>
      <c r="DGF32" s="1871"/>
      <c r="DGG32" s="1888"/>
      <c r="DGH32" s="1871"/>
      <c r="DGI32" s="1888"/>
      <c r="DGJ32" s="1871"/>
      <c r="DGK32" s="1888"/>
      <c r="DGL32" s="1871"/>
      <c r="DGM32" s="1888"/>
      <c r="DGN32" s="1871"/>
      <c r="DGO32" s="1888"/>
      <c r="DGP32" s="1871"/>
      <c r="DGQ32" s="1888"/>
      <c r="DGR32" s="1871"/>
      <c r="DGS32" s="1888"/>
      <c r="DGT32" s="1871"/>
      <c r="DGU32" s="1888"/>
      <c r="DGV32" s="1871"/>
      <c r="DGW32" s="1888"/>
      <c r="DGX32" s="1871"/>
      <c r="DGY32" s="1888"/>
      <c r="DGZ32" s="1871"/>
      <c r="DHA32" s="1888"/>
      <c r="DHB32" s="1871"/>
      <c r="DHC32" s="1888"/>
      <c r="DHD32" s="1871"/>
      <c r="DHE32" s="1888"/>
      <c r="DHF32" s="1871"/>
      <c r="DHG32" s="1888"/>
      <c r="DHH32" s="1871"/>
      <c r="DHI32" s="1888"/>
      <c r="DHJ32" s="1871"/>
      <c r="DHK32" s="1888"/>
      <c r="DHL32" s="1871"/>
      <c r="DHM32" s="1888"/>
      <c r="DHN32" s="1871"/>
      <c r="DHO32" s="1888"/>
      <c r="DHP32" s="1871"/>
      <c r="DHQ32" s="1888"/>
      <c r="DHR32" s="1871"/>
      <c r="DHS32" s="1888"/>
      <c r="DHT32" s="1871"/>
      <c r="DHU32" s="1888"/>
      <c r="DHV32" s="1871"/>
      <c r="DHW32" s="1888"/>
      <c r="DHX32" s="1871"/>
      <c r="DHY32" s="1888"/>
      <c r="DHZ32" s="1871"/>
      <c r="DIA32" s="1888"/>
      <c r="DIB32" s="1871"/>
      <c r="DIC32" s="1888"/>
      <c r="DID32" s="1871"/>
      <c r="DIE32" s="1888"/>
      <c r="DIF32" s="1871"/>
      <c r="DIG32" s="1888"/>
      <c r="DIH32" s="1871"/>
      <c r="DII32" s="1888"/>
      <c r="DIJ32" s="1871"/>
      <c r="DIK32" s="1888"/>
      <c r="DIL32" s="1871"/>
      <c r="DIM32" s="1888"/>
      <c r="DIN32" s="1871"/>
      <c r="DIO32" s="1888"/>
      <c r="DIP32" s="1871"/>
      <c r="DIQ32" s="1888"/>
      <c r="DIR32" s="1871"/>
      <c r="DIS32" s="1888"/>
      <c r="DIT32" s="1871"/>
      <c r="DIU32" s="1888"/>
      <c r="DIV32" s="1871"/>
      <c r="DIW32" s="1888"/>
      <c r="DIX32" s="1871"/>
      <c r="DIY32" s="1888"/>
      <c r="DIZ32" s="1871"/>
      <c r="DJA32" s="1888"/>
      <c r="DJB32" s="1871"/>
      <c r="DJC32" s="1888"/>
      <c r="DJD32" s="1871"/>
      <c r="DJE32" s="1888"/>
      <c r="DJF32" s="1871"/>
      <c r="DJG32" s="1888"/>
      <c r="DJH32" s="1871"/>
      <c r="DJI32" s="1888"/>
      <c r="DJJ32" s="1871"/>
      <c r="DJK32" s="1888"/>
      <c r="DJL32" s="1871"/>
      <c r="DJM32" s="1888"/>
      <c r="DJN32" s="1871"/>
      <c r="DJO32" s="1888"/>
      <c r="DJP32" s="1871"/>
      <c r="DJQ32" s="1888"/>
      <c r="DJR32" s="1871"/>
      <c r="DJS32" s="1888"/>
      <c r="DJT32" s="1871"/>
      <c r="DJU32" s="1888"/>
      <c r="DJV32" s="1871"/>
      <c r="DJW32" s="1888"/>
      <c r="DJX32" s="1871"/>
      <c r="DJY32" s="1888"/>
      <c r="DJZ32" s="1871"/>
      <c r="DKA32" s="1888"/>
      <c r="DKB32" s="1871"/>
      <c r="DKC32" s="1888"/>
      <c r="DKD32" s="1871"/>
      <c r="DKE32" s="1888"/>
      <c r="DKF32" s="1871"/>
      <c r="DKG32" s="1888"/>
      <c r="DKH32" s="1871"/>
      <c r="DKI32" s="1888"/>
      <c r="DKJ32" s="1871"/>
      <c r="DKK32" s="1888"/>
      <c r="DKL32" s="1871"/>
      <c r="DKM32" s="1888"/>
      <c r="DKN32" s="1871"/>
      <c r="DKO32" s="1888"/>
      <c r="DKP32" s="1871"/>
      <c r="DKQ32" s="1888"/>
      <c r="DKR32" s="1871"/>
      <c r="DKS32" s="1888"/>
      <c r="DKT32" s="1871"/>
      <c r="DKU32" s="1888"/>
      <c r="DKV32" s="1871"/>
      <c r="DKW32" s="1888"/>
      <c r="DKX32" s="1871"/>
      <c r="DKY32" s="1888"/>
      <c r="DKZ32" s="1871"/>
      <c r="DLA32" s="1888"/>
      <c r="DLB32" s="1871"/>
      <c r="DLC32" s="1888"/>
      <c r="DLD32" s="1871"/>
      <c r="DLE32" s="1888"/>
      <c r="DLF32" s="1871"/>
      <c r="DLG32" s="1888"/>
      <c r="DLH32" s="1871"/>
      <c r="DLI32" s="1888"/>
      <c r="DLJ32" s="1871"/>
      <c r="DLK32" s="1888"/>
      <c r="DLL32" s="1871"/>
      <c r="DLM32" s="1888"/>
      <c r="DLN32" s="1871"/>
      <c r="DLO32" s="1888"/>
      <c r="DLP32" s="1871"/>
      <c r="DLQ32" s="1888"/>
      <c r="DLR32" s="1871"/>
      <c r="DLS32" s="1888"/>
      <c r="DLT32" s="1871"/>
      <c r="DLU32" s="1888"/>
      <c r="DLV32" s="1871"/>
      <c r="DLW32" s="1888"/>
      <c r="DLX32" s="1871"/>
      <c r="DLY32" s="1888"/>
      <c r="DLZ32" s="1871"/>
      <c r="DMA32" s="1888"/>
      <c r="DMB32" s="1871"/>
      <c r="DMC32" s="1888"/>
      <c r="DMD32" s="1871"/>
      <c r="DME32" s="1888"/>
      <c r="DMF32" s="1871"/>
      <c r="DMG32" s="1888"/>
      <c r="DMH32" s="1871"/>
      <c r="DMI32" s="1888"/>
      <c r="DMJ32" s="1871"/>
      <c r="DMK32" s="1888"/>
      <c r="DML32" s="1871"/>
      <c r="DMM32" s="1888"/>
      <c r="DMN32" s="1871"/>
      <c r="DMO32" s="1888"/>
      <c r="DMP32" s="1871"/>
      <c r="DMQ32" s="1888"/>
      <c r="DMR32" s="1871"/>
      <c r="DMS32" s="1888"/>
      <c r="DMT32" s="1871"/>
      <c r="DMU32" s="1888"/>
      <c r="DMV32" s="1871"/>
      <c r="DMW32" s="1888"/>
      <c r="DMX32" s="1871"/>
      <c r="DMY32" s="1888"/>
      <c r="DMZ32" s="1871"/>
      <c r="DNA32" s="1888"/>
      <c r="DNB32" s="1871"/>
      <c r="DNC32" s="1888"/>
      <c r="DND32" s="1871"/>
      <c r="DNE32" s="1888"/>
      <c r="DNF32" s="1871"/>
      <c r="DNG32" s="1888"/>
      <c r="DNH32" s="1871"/>
      <c r="DNI32" s="1888"/>
      <c r="DNJ32" s="1871"/>
      <c r="DNK32" s="1888"/>
      <c r="DNL32" s="1871"/>
      <c r="DNM32" s="1888"/>
      <c r="DNN32" s="1871"/>
      <c r="DNO32" s="1888"/>
      <c r="DNP32" s="1871"/>
      <c r="DNQ32" s="1888"/>
      <c r="DNR32" s="1871"/>
      <c r="DNS32" s="1888"/>
      <c r="DNT32" s="1871"/>
      <c r="DNU32" s="1888"/>
      <c r="DNV32" s="1871"/>
      <c r="DNW32" s="1888"/>
      <c r="DNX32" s="1871"/>
      <c r="DNY32" s="1888"/>
      <c r="DNZ32" s="1871"/>
      <c r="DOA32" s="1888"/>
      <c r="DOB32" s="1871"/>
      <c r="DOC32" s="1888"/>
      <c r="DOD32" s="1871"/>
      <c r="DOE32" s="1888"/>
      <c r="DOF32" s="1871"/>
      <c r="DOG32" s="1888"/>
      <c r="DOH32" s="1871"/>
      <c r="DOI32" s="1888"/>
      <c r="DOJ32" s="1871"/>
      <c r="DOK32" s="1888"/>
      <c r="DOL32" s="1871"/>
      <c r="DOM32" s="1888"/>
      <c r="DON32" s="1871"/>
      <c r="DOO32" s="1888"/>
      <c r="DOP32" s="1871"/>
      <c r="DOQ32" s="1888"/>
      <c r="DOR32" s="1871"/>
      <c r="DOS32" s="1888"/>
      <c r="DOT32" s="1871"/>
      <c r="DOU32" s="1888"/>
      <c r="DOV32" s="1871"/>
      <c r="DOW32" s="1888"/>
      <c r="DOX32" s="1871"/>
      <c r="DOY32" s="1888"/>
      <c r="DOZ32" s="1871"/>
      <c r="DPA32" s="1888"/>
      <c r="DPB32" s="1871"/>
      <c r="DPC32" s="1888"/>
      <c r="DPD32" s="1871"/>
      <c r="DPE32" s="1888"/>
      <c r="DPF32" s="1871"/>
      <c r="DPG32" s="1888"/>
      <c r="DPH32" s="1871"/>
      <c r="DPI32" s="1888"/>
      <c r="DPJ32" s="1871"/>
      <c r="DPK32" s="1888"/>
      <c r="DPL32" s="1871"/>
      <c r="DPM32" s="1888"/>
      <c r="DPN32" s="1871"/>
      <c r="DPO32" s="1888"/>
      <c r="DPP32" s="1871"/>
      <c r="DPQ32" s="1888"/>
      <c r="DPR32" s="1871"/>
      <c r="DPS32" s="1888"/>
      <c r="DPT32" s="1871"/>
      <c r="DPU32" s="1888"/>
      <c r="DPV32" s="1871"/>
      <c r="DPW32" s="1888"/>
      <c r="DPX32" s="1871"/>
      <c r="DPY32" s="1888"/>
      <c r="DPZ32" s="1871"/>
      <c r="DQA32" s="1888"/>
      <c r="DQB32" s="1871"/>
      <c r="DQC32" s="1888"/>
      <c r="DQD32" s="1871"/>
      <c r="DQE32" s="1888"/>
      <c r="DQF32" s="1871"/>
      <c r="DQG32" s="1888"/>
      <c r="DQH32" s="1871"/>
      <c r="DQI32" s="1888"/>
      <c r="DQJ32" s="1871"/>
      <c r="DQK32" s="1888"/>
      <c r="DQL32" s="1871"/>
      <c r="DQM32" s="1888"/>
      <c r="DQN32" s="1871"/>
      <c r="DQO32" s="1888"/>
      <c r="DQP32" s="1871"/>
      <c r="DQQ32" s="1888"/>
      <c r="DQR32" s="1871"/>
      <c r="DQS32" s="1888"/>
      <c r="DQT32" s="1871"/>
      <c r="DQU32" s="1888"/>
      <c r="DQV32" s="1871"/>
      <c r="DQW32" s="1888"/>
      <c r="DQX32" s="1871"/>
      <c r="DQY32" s="1888"/>
      <c r="DQZ32" s="1871"/>
      <c r="DRA32" s="1888"/>
      <c r="DRB32" s="1871"/>
      <c r="DRC32" s="1888"/>
      <c r="DRD32" s="1871"/>
      <c r="DRE32" s="1888"/>
      <c r="DRF32" s="1871"/>
      <c r="DRG32" s="1888"/>
      <c r="DRH32" s="1871"/>
      <c r="DRI32" s="1888"/>
      <c r="DRJ32" s="1871"/>
      <c r="DRK32" s="1888"/>
      <c r="DRL32" s="1871"/>
      <c r="DRM32" s="1888"/>
      <c r="DRN32" s="1871"/>
      <c r="DRO32" s="1888"/>
      <c r="DRP32" s="1871"/>
      <c r="DRQ32" s="1888"/>
      <c r="DRR32" s="1871"/>
      <c r="DRS32" s="1888"/>
      <c r="DRT32" s="1871"/>
      <c r="DRU32" s="1888"/>
      <c r="DRV32" s="1871"/>
      <c r="DRW32" s="1888"/>
      <c r="DRX32" s="1871"/>
      <c r="DRY32" s="1888"/>
      <c r="DRZ32" s="1871"/>
      <c r="DSA32" s="1888"/>
      <c r="DSB32" s="1871"/>
      <c r="DSC32" s="1888"/>
      <c r="DSD32" s="1871"/>
      <c r="DSE32" s="1888"/>
      <c r="DSF32" s="1871"/>
      <c r="DSG32" s="1888"/>
      <c r="DSH32" s="1871"/>
      <c r="DSI32" s="1888"/>
      <c r="DSJ32" s="1871"/>
      <c r="DSK32" s="1888"/>
      <c r="DSL32" s="1871"/>
      <c r="DSM32" s="1888"/>
      <c r="DSN32" s="1871"/>
      <c r="DSO32" s="1888"/>
      <c r="DSP32" s="1871"/>
      <c r="DSQ32" s="1888"/>
      <c r="DSR32" s="1871"/>
      <c r="DSS32" s="1888"/>
      <c r="DST32" s="1871"/>
      <c r="DSU32" s="1888"/>
      <c r="DSV32" s="1871"/>
      <c r="DSW32" s="1888"/>
      <c r="DSX32" s="1871"/>
      <c r="DSY32" s="1888"/>
      <c r="DSZ32" s="1871"/>
      <c r="DTA32" s="1888"/>
      <c r="DTB32" s="1871"/>
      <c r="DTC32" s="1888"/>
      <c r="DTD32" s="1871"/>
      <c r="DTE32" s="1888"/>
      <c r="DTF32" s="1871"/>
      <c r="DTG32" s="1888"/>
      <c r="DTH32" s="1871"/>
      <c r="DTI32" s="1888"/>
      <c r="DTJ32" s="1871"/>
      <c r="DTK32" s="1888"/>
      <c r="DTL32" s="1871"/>
      <c r="DTM32" s="1888"/>
      <c r="DTN32" s="1871"/>
      <c r="DTO32" s="1888"/>
      <c r="DTP32" s="1871"/>
      <c r="DTQ32" s="1888"/>
      <c r="DTR32" s="1871"/>
      <c r="DTS32" s="1888"/>
      <c r="DTT32" s="1871"/>
      <c r="DTU32" s="1888"/>
      <c r="DTV32" s="1871"/>
      <c r="DTW32" s="1888"/>
      <c r="DTX32" s="1871"/>
      <c r="DTY32" s="1888"/>
      <c r="DTZ32" s="1871"/>
      <c r="DUA32" s="1888"/>
      <c r="DUB32" s="1871"/>
      <c r="DUC32" s="1888"/>
      <c r="DUD32" s="1871"/>
      <c r="DUE32" s="1888"/>
      <c r="DUF32" s="1871"/>
      <c r="DUG32" s="1888"/>
      <c r="DUH32" s="1871"/>
      <c r="DUI32" s="1888"/>
      <c r="DUJ32" s="1871"/>
      <c r="DUK32" s="1888"/>
      <c r="DUL32" s="1871"/>
      <c r="DUM32" s="1888"/>
      <c r="DUN32" s="1871"/>
      <c r="DUO32" s="1888"/>
      <c r="DUP32" s="1871"/>
      <c r="DUQ32" s="1888"/>
      <c r="DUR32" s="1871"/>
      <c r="DUS32" s="1888"/>
      <c r="DUT32" s="1871"/>
      <c r="DUU32" s="1888"/>
      <c r="DUV32" s="1871"/>
      <c r="DUW32" s="1888"/>
      <c r="DUX32" s="1871"/>
      <c r="DUY32" s="1888"/>
      <c r="DUZ32" s="1871"/>
      <c r="DVA32" s="1888"/>
      <c r="DVB32" s="1871"/>
      <c r="DVC32" s="1888"/>
      <c r="DVD32" s="1871"/>
      <c r="DVE32" s="1888"/>
      <c r="DVF32" s="1871"/>
      <c r="DVG32" s="1888"/>
      <c r="DVH32" s="1871"/>
      <c r="DVI32" s="1888"/>
      <c r="DVJ32" s="1871"/>
      <c r="DVK32" s="1888"/>
      <c r="DVL32" s="1871"/>
      <c r="DVM32" s="1888"/>
      <c r="DVN32" s="1871"/>
      <c r="DVO32" s="1888"/>
      <c r="DVP32" s="1871"/>
      <c r="DVQ32" s="1888"/>
      <c r="DVR32" s="1871"/>
      <c r="DVS32" s="1888"/>
      <c r="DVT32" s="1871"/>
      <c r="DVU32" s="1888"/>
      <c r="DVV32" s="1871"/>
      <c r="DVW32" s="1888"/>
      <c r="DVX32" s="1871"/>
      <c r="DVY32" s="1888"/>
      <c r="DVZ32" s="1871"/>
      <c r="DWA32" s="1888"/>
      <c r="DWB32" s="1871"/>
      <c r="DWC32" s="1888"/>
      <c r="DWD32" s="1871"/>
      <c r="DWE32" s="1888"/>
      <c r="DWF32" s="1871"/>
      <c r="DWG32" s="1888"/>
      <c r="DWH32" s="1871"/>
      <c r="DWI32" s="1888"/>
      <c r="DWJ32" s="1871"/>
      <c r="DWK32" s="1888"/>
      <c r="DWL32" s="1871"/>
      <c r="DWM32" s="1888"/>
      <c r="DWN32" s="1871"/>
      <c r="DWO32" s="1888"/>
      <c r="DWP32" s="1871"/>
      <c r="DWQ32" s="1888"/>
      <c r="DWR32" s="1871"/>
      <c r="DWS32" s="1888"/>
      <c r="DWT32" s="1871"/>
      <c r="DWU32" s="1888"/>
      <c r="DWV32" s="1871"/>
      <c r="DWW32" s="1888"/>
      <c r="DWX32" s="1871"/>
      <c r="DWY32" s="1888"/>
      <c r="DWZ32" s="1871"/>
      <c r="DXA32" s="1888"/>
      <c r="DXB32" s="1871"/>
      <c r="DXC32" s="1888"/>
      <c r="DXD32" s="1871"/>
      <c r="DXE32" s="1888"/>
      <c r="DXF32" s="1871"/>
      <c r="DXG32" s="1888"/>
      <c r="DXH32" s="1871"/>
      <c r="DXI32" s="1888"/>
      <c r="DXJ32" s="1871"/>
      <c r="DXK32" s="1888"/>
      <c r="DXL32" s="1871"/>
      <c r="DXM32" s="1888"/>
      <c r="DXN32" s="1871"/>
      <c r="DXO32" s="1888"/>
      <c r="DXP32" s="1871"/>
      <c r="DXQ32" s="1888"/>
      <c r="DXR32" s="1871"/>
      <c r="DXS32" s="1888"/>
      <c r="DXT32" s="1871"/>
      <c r="DXU32" s="1888"/>
      <c r="DXV32" s="1871"/>
      <c r="DXW32" s="1888"/>
      <c r="DXX32" s="1871"/>
      <c r="DXY32" s="1888"/>
      <c r="DXZ32" s="1871"/>
      <c r="DYA32" s="1888"/>
      <c r="DYB32" s="1871"/>
      <c r="DYC32" s="1888"/>
      <c r="DYD32" s="1871"/>
      <c r="DYE32" s="1888"/>
      <c r="DYF32" s="1871"/>
      <c r="DYG32" s="1888"/>
      <c r="DYH32" s="1871"/>
      <c r="DYI32" s="1888"/>
      <c r="DYJ32" s="1871"/>
      <c r="DYK32" s="1888"/>
      <c r="DYL32" s="1871"/>
      <c r="DYM32" s="1888"/>
      <c r="DYN32" s="1871"/>
      <c r="DYO32" s="1888"/>
      <c r="DYP32" s="1871"/>
      <c r="DYQ32" s="1888"/>
      <c r="DYR32" s="1871"/>
      <c r="DYS32" s="1888"/>
      <c r="DYT32" s="1871"/>
      <c r="DYU32" s="1888"/>
      <c r="DYV32" s="1871"/>
      <c r="DYW32" s="1888"/>
      <c r="DYX32" s="1871"/>
      <c r="DYY32" s="1888"/>
      <c r="DYZ32" s="1871"/>
      <c r="DZA32" s="1888"/>
      <c r="DZB32" s="1871"/>
      <c r="DZC32" s="1888"/>
      <c r="DZD32" s="1871"/>
      <c r="DZE32" s="1888"/>
      <c r="DZF32" s="1871"/>
      <c r="DZG32" s="1888"/>
      <c r="DZH32" s="1871"/>
      <c r="DZI32" s="1888"/>
      <c r="DZJ32" s="1871"/>
      <c r="DZK32" s="1888"/>
      <c r="DZL32" s="1871"/>
      <c r="DZM32" s="1888"/>
      <c r="DZN32" s="1871"/>
      <c r="DZO32" s="1888"/>
      <c r="DZP32" s="1871"/>
      <c r="DZQ32" s="1888"/>
      <c r="DZR32" s="1871"/>
      <c r="DZS32" s="1888"/>
      <c r="DZT32" s="1871"/>
      <c r="DZU32" s="1888"/>
      <c r="DZV32" s="1871"/>
      <c r="DZW32" s="1888"/>
      <c r="DZX32" s="1871"/>
      <c r="DZY32" s="1888"/>
      <c r="DZZ32" s="1871"/>
      <c r="EAA32" s="1888"/>
      <c r="EAB32" s="1871"/>
      <c r="EAC32" s="1888"/>
      <c r="EAD32" s="1871"/>
      <c r="EAE32" s="1888"/>
      <c r="EAF32" s="1871"/>
      <c r="EAG32" s="1888"/>
      <c r="EAH32" s="1871"/>
      <c r="EAI32" s="1888"/>
      <c r="EAJ32" s="1871"/>
      <c r="EAK32" s="1888"/>
      <c r="EAL32" s="1871"/>
      <c r="EAM32" s="1888"/>
      <c r="EAN32" s="1871"/>
      <c r="EAO32" s="1888"/>
      <c r="EAP32" s="1871"/>
      <c r="EAQ32" s="1888"/>
      <c r="EAR32" s="1871"/>
      <c r="EAS32" s="1888"/>
      <c r="EAT32" s="1871"/>
      <c r="EAU32" s="1888"/>
      <c r="EAV32" s="1871"/>
      <c r="EAW32" s="1888"/>
      <c r="EAX32" s="1871"/>
      <c r="EAY32" s="1888"/>
      <c r="EAZ32" s="1871"/>
      <c r="EBA32" s="1888"/>
      <c r="EBB32" s="1871"/>
      <c r="EBC32" s="1888"/>
      <c r="EBD32" s="1871"/>
      <c r="EBE32" s="1888"/>
      <c r="EBF32" s="1871"/>
      <c r="EBG32" s="1888"/>
      <c r="EBH32" s="1871"/>
      <c r="EBI32" s="1888"/>
      <c r="EBJ32" s="1871"/>
      <c r="EBK32" s="1888"/>
      <c r="EBL32" s="1871"/>
      <c r="EBM32" s="1888"/>
      <c r="EBN32" s="1871"/>
      <c r="EBO32" s="1888"/>
      <c r="EBP32" s="1871"/>
      <c r="EBQ32" s="1888"/>
      <c r="EBR32" s="1871"/>
      <c r="EBS32" s="1888"/>
      <c r="EBT32" s="1871"/>
      <c r="EBU32" s="1888"/>
      <c r="EBV32" s="1871"/>
      <c r="EBW32" s="1888"/>
      <c r="EBX32" s="1871"/>
      <c r="EBY32" s="1888"/>
      <c r="EBZ32" s="1871"/>
      <c r="ECA32" s="1888"/>
      <c r="ECB32" s="1871"/>
      <c r="ECC32" s="1888"/>
      <c r="ECD32" s="1871"/>
      <c r="ECE32" s="1888"/>
      <c r="ECF32" s="1871"/>
      <c r="ECG32" s="1888"/>
      <c r="ECH32" s="1871"/>
      <c r="ECI32" s="1888"/>
      <c r="ECJ32" s="1871"/>
      <c r="ECK32" s="1888"/>
      <c r="ECL32" s="1871"/>
      <c r="ECM32" s="1888"/>
      <c r="ECN32" s="1871"/>
      <c r="ECO32" s="1888"/>
      <c r="ECP32" s="1871"/>
      <c r="ECQ32" s="1888"/>
      <c r="ECR32" s="1871"/>
      <c r="ECS32" s="1888"/>
      <c r="ECT32" s="1871"/>
      <c r="ECU32" s="1888"/>
      <c r="ECV32" s="1871"/>
      <c r="ECW32" s="1888"/>
      <c r="ECX32" s="1871"/>
      <c r="ECY32" s="1888"/>
      <c r="ECZ32" s="1871"/>
      <c r="EDA32" s="1888"/>
      <c r="EDB32" s="1871"/>
      <c r="EDC32" s="1888"/>
      <c r="EDD32" s="1871"/>
      <c r="EDE32" s="1888"/>
      <c r="EDF32" s="1871"/>
      <c r="EDG32" s="1888"/>
      <c r="EDH32" s="1871"/>
      <c r="EDI32" s="1888"/>
      <c r="EDJ32" s="1871"/>
      <c r="EDK32" s="1888"/>
      <c r="EDL32" s="1871"/>
      <c r="EDM32" s="1888"/>
      <c r="EDN32" s="1871"/>
      <c r="EDO32" s="1888"/>
      <c r="EDP32" s="1871"/>
      <c r="EDQ32" s="1888"/>
      <c r="EDR32" s="1871"/>
      <c r="EDS32" s="1888"/>
      <c r="EDT32" s="1871"/>
      <c r="EDU32" s="1888"/>
      <c r="EDV32" s="1871"/>
      <c r="EDW32" s="1888"/>
      <c r="EDX32" s="1871"/>
      <c r="EDY32" s="1888"/>
      <c r="EDZ32" s="1871"/>
      <c r="EEA32" s="1888"/>
      <c r="EEB32" s="1871"/>
      <c r="EEC32" s="1888"/>
      <c r="EED32" s="1871"/>
      <c r="EEE32" s="1888"/>
      <c r="EEF32" s="1871"/>
      <c r="EEG32" s="1888"/>
      <c r="EEH32" s="1871"/>
      <c r="EEI32" s="1888"/>
      <c r="EEJ32" s="1871"/>
      <c r="EEK32" s="1888"/>
      <c r="EEL32" s="1871"/>
      <c r="EEM32" s="1888"/>
      <c r="EEN32" s="1871"/>
      <c r="EEO32" s="1888"/>
      <c r="EEP32" s="1871"/>
      <c r="EEQ32" s="1888"/>
      <c r="EER32" s="1871"/>
      <c r="EES32" s="1888"/>
      <c r="EET32" s="1871"/>
      <c r="EEU32" s="1888"/>
      <c r="EEV32" s="1871"/>
      <c r="EEW32" s="1888"/>
      <c r="EEX32" s="1871"/>
      <c r="EEY32" s="1888"/>
      <c r="EEZ32" s="1871"/>
      <c r="EFA32" s="1888"/>
      <c r="EFB32" s="1871"/>
      <c r="EFC32" s="1888"/>
      <c r="EFD32" s="1871"/>
      <c r="EFE32" s="1888"/>
      <c r="EFF32" s="1871"/>
      <c r="EFG32" s="1888"/>
      <c r="EFH32" s="1871"/>
      <c r="EFI32" s="1888"/>
      <c r="EFJ32" s="1871"/>
      <c r="EFK32" s="1888"/>
      <c r="EFL32" s="1871"/>
      <c r="EFM32" s="1888"/>
      <c r="EFN32" s="1871"/>
      <c r="EFO32" s="1888"/>
      <c r="EFP32" s="1871"/>
      <c r="EFQ32" s="1888"/>
      <c r="EFR32" s="1871"/>
      <c r="EFS32" s="1888"/>
      <c r="EFT32" s="1871"/>
      <c r="EFU32" s="1888"/>
      <c r="EFV32" s="1871"/>
      <c r="EFW32" s="1888"/>
      <c r="EFX32" s="1871"/>
      <c r="EFY32" s="1888"/>
      <c r="EFZ32" s="1871"/>
      <c r="EGA32" s="1888"/>
      <c r="EGB32" s="1871"/>
      <c r="EGC32" s="1888"/>
      <c r="EGD32" s="1871"/>
      <c r="EGE32" s="1888"/>
      <c r="EGF32" s="1871"/>
      <c r="EGG32" s="1888"/>
      <c r="EGH32" s="1871"/>
      <c r="EGI32" s="1888"/>
      <c r="EGJ32" s="1871"/>
      <c r="EGK32" s="1888"/>
      <c r="EGL32" s="1871"/>
      <c r="EGM32" s="1888"/>
      <c r="EGN32" s="1871"/>
      <c r="EGO32" s="1888"/>
      <c r="EGP32" s="1871"/>
      <c r="EGQ32" s="1888"/>
      <c r="EGR32" s="1871"/>
      <c r="EGS32" s="1888"/>
      <c r="EGT32" s="1871"/>
      <c r="EGU32" s="1888"/>
      <c r="EGV32" s="1871"/>
      <c r="EGW32" s="1888"/>
      <c r="EGX32" s="1871"/>
      <c r="EGY32" s="1888"/>
      <c r="EGZ32" s="1871"/>
      <c r="EHA32" s="1888"/>
      <c r="EHB32" s="1871"/>
      <c r="EHC32" s="1888"/>
      <c r="EHD32" s="1871"/>
      <c r="EHE32" s="1888"/>
      <c r="EHF32" s="1871"/>
      <c r="EHG32" s="1888"/>
      <c r="EHH32" s="1871"/>
      <c r="EHI32" s="1888"/>
      <c r="EHJ32" s="1871"/>
      <c r="EHK32" s="1888"/>
      <c r="EHL32" s="1871"/>
      <c r="EHM32" s="1888"/>
      <c r="EHN32" s="1871"/>
      <c r="EHO32" s="1888"/>
      <c r="EHP32" s="1871"/>
      <c r="EHQ32" s="1888"/>
      <c r="EHR32" s="1871"/>
      <c r="EHS32" s="1888"/>
      <c r="EHT32" s="1871"/>
      <c r="EHU32" s="1888"/>
      <c r="EHV32" s="1871"/>
      <c r="EHW32" s="1888"/>
      <c r="EHX32" s="1871"/>
      <c r="EHY32" s="1888"/>
      <c r="EHZ32" s="1871"/>
      <c r="EIA32" s="1888"/>
      <c r="EIB32" s="1871"/>
      <c r="EIC32" s="1888"/>
      <c r="EID32" s="1871"/>
      <c r="EIE32" s="1888"/>
      <c r="EIF32" s="1871"/>
      <c r="EIG32" s="1888"/>
      <c r="EIH32" s="1871"/>
      <c r="EII32" s="1888"/>
      <c r="EIJ32" s="1871"/>
      <c r="EIK32" s="1888"/>
      <c r="EIL32" s="1871"/>
      <c r="EIM32" s="1888"/>
      <c r="EIN32" s="1871"/>
      <c r="EIO32" s="1888"/>
      <c r="EIP32" s="1871"/>
      <c r="EIQ32" s="1888"/>
      <c r="EIR32" s="1871"/>
      <c r="EIS32" s="1888"/>
      <c r="EIT32" s="1871"/>
      <c r="EIU32" s="1888"/>
      <c r="EIV32" s="1871"/>
      <c r="EIW32" s="1888"/>
      <c r="EIX32" s="1871"/>
      <c r="EIY32" s="1888"/>
      <c r="EIZ32" s="1871"/>
      <c r="EJA32" s="1888"/>
      <c r="EJB32" s="1871"/>
      <c r="EJC32" s="1888"/>
      <c r="EJD32" s="1871"/>
      <c r="EJE32" s="1888"/>
      <c r="EJF32" s="1871"/>
      <c r="EJG32" s="1888"/>
      <c r="EJH32" s="1871"/>
      <c r="EJI32" s="1888"/>
      <c r="EJJ32" s="1871"/>
      <c r="EJK32" s="1888"/>
      <c r="EJL32" s="1871"/>
      <c r="EJM32" s="1888"/>
      <c r="EJN32" s="1871"/>
      <c r="EJO32" s="1888"/>
      <c r="EJP32" s="1871"/>
      <c r="EJQ32" s="1888"/>
      <c r="EJR32" s="1871"/>
      <c r="EJS32" s="1888"/>
      <c r="EJT32" s="1871"/>
      <c r="EJU32" s="1888"/>
      <c r="EJV32" s="1871"/>
      <c r="EJW32" s="1888"/>
      <c r="EJX32" s="1871"/>
      <c r="EJY32" s="1888"/>
      <c r="EJZ32" s="1871"/>
      <c r="EKA32" s="1888"/>
      <c r="EKB32" s="1871"/>
      <c r="EKC32" s="1888"/>
      <c r="EKD32" s="1871"/>
      <c r="EKE32" s="1888"/>
      <c r="EKF32" s="1871"/>
      <c r="EKG32" s="1888"/>
      <c r="EKH32" s="1871"/>
      <c r="EKI32" s="1888"/>
      <c r="EKJ32" s="1871"/>
      <c r="EKK32" s="1888"/>
      <c r="EKL32" s="1871"/>
      <c r="EKM32" s="1888"/>
      <c r="EKN32" s="1871"/>
      <c r="EKO32" s="1888"/>
      <c r="EKP32" s="1871"/>
      <c r="EKQ32" s="1888"/>
      <c r="EKR32" s="1871"/>
      <c r="EKS32" s="1888"/>
      <c r="EKT32" s="1871"/>
      <c r="EKU32" s="1888"/>
      <c r="EKV32" s="1871"/>
      <c r="EKW32" s="1888"/>
      <c r="EKX32" s="1871"/>
      <c r="EKY32" s="1888"/>
      <c r="EKZ32" s="1871"/>
      <c r="ELA32" s="1888"/>
      <c r="ELB32" s="1871"/>
      <c r="ELC32" s="1888"/>
      <c r="ELD32" s="1871"/>
      <c r="ELE32" s="1888"/>
      <c r="ELF32" s="1871"/>
      <c r="ELG32" s="1888"/>
      <c r="ELH32" s="1871"/>
      <c r="ELI32" s="1888"/>
      <c r="ELJ32" s="1871"/>
      <c r="ELK32" s="1888"/>
      <c r="ELL32" s="1871"/>
      <c r="ELM32" s="1888"/>
      <c r="ELN32" s="1871"/>
      <c r="ELO32" s="1888"/>
      <c r="ELP32" s="1871"/>
      <c r="ELQ32" s="1888"/>
      <c r="ELR32" s="1871"/>
      <c r="ELS32" s="1888"/>
      <c r="ELT32" s="1871"/>
      <c r="ELU32" s="1888"/>
      <c r="ELV32" s="1871"/>
      <c r="ELW32" s="1888"/>
      <c r="ELX32" s="1871"/>
      <c r="ELY32" s="1888"/>
      <c r="ELZ32" s="1871"/>
      <c r="EMA32" s="1888"/>
      <c r="EMB32" s="1871"/>
      <c r="EMC32" s="1888"/>
      <c r="EMD32" s="1871"/>
      <c r="EME32" s="1888"/>
      <c r="EMF32" s="1871"/>
      <c r="EMG32" s="1888"/>
      <c r="EMH32" s="1871"/>
      <c r="EMI32" s="1888"/>
      <c r="EMJ32" s="1871"/>
      <c r="EMK32" s="1888"/>
      <c r="EML32" s="1871"/>
      <c r="EMM32" s="1888"/>
      <c r="EMN32" s="1871"/>
      <c r="EMO32" s="1888"/>
      <c r="EMP32" s="1871"/>
      <c r="EMQ32" s="1888"/>
      <c r="EMR32" s="1871"/>
      <c r="EMS32" s="1888"/>
      <c r="EMT32" s="1871"/>
      <c r="EMU32" s="1888"/>
      <c r="EMV32" s="1871"/>
      <c r="EMW32" s="1888"/>
      <c r="EMX32" s="1871"/>
      <c r="EMY32" s="1888"/>
      <c r="EMZ32" s="1871"/>
      <c r="ENA32" s="1888"/>
      <c r="ENB32" s="1871"/>
      <c r="ENC32" s="1888"/>
      <c r="END32" s="1871"/>
      <c r="ENE32" s="1888"/>
      <c r="ENF32" s="1871"/>
      <c r="ENG32" s="1888"/>
      <c r="ENH32" s="1871"/>
      <c r="ENI32" s="1888"/>
      <c r="ENJ32" s="1871"/>
      <c r="ENK32" s="1888"/>
      <c r="ENL32" s="1871"/>
      <c r="ENM32" s="1888"/>
      <c r="ENN32" s="1871"/>
      <c r="ENO32" s="1888"/>
      <c r="ENP32" s="1871"/>
      <c r="ENQ32" s="1888"/>
      <c r="ENR32" s="1871"/>
      <c r="ENS32" s="1888"/>
      <c r="ENT32" s="1871"/>
      <c r="ENU32" s="1888"/>
      <c r="ENV32" s="1871"/>
      <c r="ENW32" s="1888"/>
      <c r="ENX32" s="1871"/>
      <c r="ENY32" s="1888"/>
      <c r="ENZ32" s="1871"/>
      <c r="EOA32" s="1888"/>
      <c r="EOB32" s="1871"/>
      <c r="EOC32" s="1888"/>
      <c r="EOD32" s="1871"/>
      <c r="EOE32" s="1888"/>
      <c r="EOF32" s="1871"/>
      <c r="EOG32" s="1888"/>
      <c r="EOH32" s="1871"/>
      <c r="EOI32" s="1888"/>
      <c r="EOJ32" s="1871"/>
      <c r="EOK32" s="1888"/>
      <c r="EOL32" s="1871"/>
      <c r="EOM32" s="1888"/>
      <c r="EON32" s="1871"/>
      <c r="EOO32" s="1888"/>
      <c r="EOP32" s="1871"/>
      <c r="EOQ32" s="1888"/>
      <c r="EOR32" s="1871"/>
      <c r="EOS32" s="1888"/>
      <c r="EOT32" s="1871"/>
      <c r="EOU32" s="1888"/>
      <c r="EOV32" s="1871"/>
      <c r="EOW32" s="1888"/>
      <c r="EOX32" s="1871"/>
      <c r="EOY32" s="1888"/>
      <c r="EOZ32" s="1871"/>
      <c r="EPA32" s="1888"/>
      <c r="EPB32" s="1871"/>
      <c r="EPC32" s="1888"/>
      <c r="EPD32" s="1871"/>
      <c r="EPE32" s="1888"/>
      <c r="EPF32" s="1871"/>
      <c r="EPG32" s="1888"/>
      <c r="EPH32" s="1871"/>
      <c r="EPI32" s="1888"/>
      <c r="EPJ32" s="1871"/>
      <c r="EPK32" s="1888"/>
      <c r="EPL32" s="1871"/>
      <c r="EPM32" s="1888"/>
      <c r="EPN32" s="1871"/>
      <c r="EPO32" s="1888"/>
      <c r="EPP32" s="1871"/>
      <c r="EPQ32" s="1888"/>
      <c r="EPR32" s="1871"/>
      <c r="EPS32" s="1888"/>
      <c r="EPT32" s="1871"/>
      <c r="EPU32" s="1888"/>
      <c r="EPV32" s="1871"/>
      <c r="EPW32" s="1888"/>
      <c r="EPX32" s="1871"/>
      <c r="EPY32" s="1888"/>
      <c r="EPZ32" s="1871"/>
      <c r="EQA32" s="1888"/>
      <c r="EQB32" s="1871"/>
      <c r="EQC32" s="1888"/>
      <c r="EQD32" s="1871"/>
      <c r="EQE32" s="1888"/>
      <c r="EQF32" s="1871"/>
      <c r="EQG32" s="1888"/>
      <c r="EQH32" s="1871"/>
      <c r="EQI32" s="1888"/>
      <c r="EQJ32" s="1871"/>
      <c r="EQK32" s="1888"/>
      <c r="EQL32" s="1871"/>
      <c r="EQM32" s="1888"/>
      <c r="EQN32" s="1871"/>
      <c r="EQO32" s="1888"/>
      <c r="EQP32" s="1871"/>
      <c r="EQQ32" s="1888"/>
      <c r="EQR32" s="1871"/>
      <c r="EQS32" s="1888"/>
      <c r="EQT32" s="1871"/>
      <c r="EQU32" s="1888"/>
      <c r="EQV32" s="1871"/>
      <c r="EQW32" s="1888"/>
      <c r="EQX32" s="1871"/>
      <c r="EQY32" s="1888"/>
      <c r="EQZ32" s="1871"/>
      <c r="ERA32" s="1888"/>
      <c r="ERB32" s="1871"/>
      <c r="ERC32" s="1888"/>
      <c r="ERD32" s="1871"/>
      <c r="ERE32" s="1888"/>
      <c r="ERF32" s="1871"/>
      <c r="ERG32" s="1888"/>
      <c r="ERH32" s="1871"/>
      <c r="ERI32" s="1888"/>
      <c r="ERJ32" s="1871"/>
      <c r="ERK32" s="1888"/>
      <c r="ERL32" s="1871"/>
      <c r="ERM32" s="1888"/>
      <c r="ERN32" s="1871"/>
      <c r="ERO32" s="1888"/>
      <c r="ERP32" s="1871"/>
      <c r="ERQ32" s="1888"/>
      <c r="ERR32" s="1871"/>
      <c r="ERS32" s="1888"/>
      <c r="ERT32" s="1871"/>
      <c r="ERU32" s="1888"/>
      <c r="ERV32" s="1871"/>
      <c r="ERW32" s="1888"/>
      <c r="ERX32" s="1871"/>
      <c r="ERY32" s="1888"/>
      <c r="ERZ32" s="1871"/>
      <c r="ESA32" s="1888"/>
      <c r="ESB32" s="1871"/>
      <c r="ESC32" s="1888"/>
      <c r="ESD32" s="1871"/>
      <c r="ESE32" s="1888"/>
      <c r="ESF32" s="1871"/>
      <c r="ESG32" s="1888"/>
      <c r="ESH32" s="1871"/>
      <c r="ESI32" s="1888"/>
      <c r="ESJ32" s="1871"/>
      <c r="ESK32" s="1888"/>
      <c r="ESL32" s="1871"/>
      <c r="ESM32" s="1888"/>
      <c r="ESN32" s="1871"/>
      <c r="ESO32" s="1888"/>
      <c r="ESP32" s="1871"/>
      <c r="ESQ32" s="1888"/>
      <c r="ESR32" s="1871"/>
      <c r="ESS32" s="1888"/>
      <c r="EST32" s="1871"/>
      <c r="ESU32" s="1888"/>
      <c r="ESV32" s="1871"/>
      <c r="ESW32" s="1888"/>
      <c r="ESX32" s="1871"/>
      <c r="ESY32" s="1888"/>
      <c r="ESZ32" s="1871"/>
      <c r="ETA32" s="1888"/>
      <c r="ETB32" s="1871"/>
      <c r="ETC32" s="1888"/>
      <c r="ETD32" s="1871"/>
      <c r="ETE32" s="1888"/>
      <c r="ETF32" s="1871"/>
      <c r="ETG32" s="1888"/>
      <c r="ETH32" s="1871"/>
      <c r="ETI32" s="1888"/>
      <c r="ETJ32" s="1871"/>
      <c r="ETK32" s="1888"/>
      <c r="ETL32" s="1871"/>
      <c r="ETM32" s="1888"/>
      <c r="ETN32" s="1871"/>
      <c r="ETO32" s="1888"/>
      <c r="ETP32" s="1871"/>
      <c r="ETQ32" s="1888"/>
      <c r="ETR32" s="1871"/>
      <c r="ETS32" s="1888"/>
      <c r="ETT32" s="1871"/>
      <c r="ETU32" s="1888"/>
      <c r="ETV32" s="1871"/>
      <c r="ETW32" s="1888"/>
      <c r="ETX32" s="1871"/>
      <c r="ETY32" s="1888"/>
      <c r="ETZ32" s="1871"/>
      <c r="EUA32" s="1888"/>
      <c r="EUB32" s="1871"/>
      <c r="EUC32" s="1888"/>
      <c r="EUD32" s="1871"/>
      <c r="EUE32" s="1888"/>
      <c r="EUF32" s="1871"/>
      <c r="EUG32" s="1888"/>
      <c r="EUH32" s="1871"/>
      <c r="EUI32" s="1888"/>
      <c r="EUJ32" s="1871"/>
      <c r="EUK32" s="1888"/>
      <c r="EUL32" s="1871"/>
      <c r="EUM32" s="1888"/>
      <c r="EUN32" s="1871"/>
      <c r="EUO32" s="1888"/>
      <c r="EUP32" s="1871"/>
      <c r="EUQ32" s="1888"/>
      <c r="EUR32" s="1871"/>
      <c r="EUS32" s="1888"/>
      <c r="EUT32" s="1871"/>
      <c r="EUU32" s="1888"/>
      <c r="EUV32" s="1871"/>
      <c r="EUW32" s="1888"/>
      <c r="EUX32" s="1871"/>
      <c r="EUY32" s="1888"/>
      <c r="EUZ32" s="1871"/>
      <c r="EVA32" s="1888"/>
      <c r="EVB32" s="1871"/>
      <c r="EVC32" s="1888"/>
      <c r="EVD32" s="1871"/>
      <c r="EVE32" s="1888"/>
      <c r="EVF32" s="1871"/>
      <c r="EVG32" s="1888"/>
      <c r="EVH32" s="1871"/>
      <c r="EVI32" s="1888"/>
      <c r="EVJ32" s="1871"/>
      <c r="EVK32" s="1888"/>
      <c r="EVL32" s="1871"/>
      <c r="EVM32" s="1888"/>
      <c r="EVN32" s="1871"/>
      <c r="EVO32" s="1888"/>
      <c r="EVP32" s="1871"/>
      <c r="EVQ32" s="1888"/>
      <c r="EVR32" s="1871"/>
      <c r="EVS32" s="1888"/>
      <c r="EVT32" s="1871"/>
      <c r="EVU32" s="1888"/>
      <c r="EVV32" s="1871"/>
      <c r="EVW32" s="1888"/>
      <c r="EVX32" s="1871"/>
      <c r="EVY32" s="1888"/>
      <c r="EVZ32" s="1871"/>
      <c r="EWA32" s="1888"/>
      <c r="EWB32" s="1871"/>
      <c r="EWC32" s="1888"/>
      <c r="EWD32" s="1871"/>
      <c r="EWE32" s="1888"/>
      <c r="EWF32" s="1871"/>
      <c r="EWG32" s="1888"/>
      <c r="EWH32" s="1871"/>
      <c r="EWI32" s="1888"/>
      <c r="EWJ32" s="1871"/>
      <c r="EWK32" s="1888"/>
      <c r="EWL32" s="1871"/>
      <c r="EWM32" s="1888"/>
      <c r="EWN32" s="1871"/>
      <c r="EWO32" s="1888"/>
      <c r="EWP32" s="1871"/>
      <c r="EWQ32" s="1888"/>
      <c r="EWR32" s="1871"/>
      <c r="EWS32" s="1888"/>
      <c r="EWT32" s="1871"/>
      <c r="EWU32" s="1888"/>
      <c r="EWV32" s="1871"/>
      <c r="EWW32" s="1888"/>
      <c r="EWX32" s="1871"/>
      <c r="EWY32" s="1888"/>
      <c r="EWZ32" s="1871"/>
      <c r="EXA32" s="1888"/>
      <c r="EXB32" s="1871"/>
      <c r="EXC32" s="1888"/>
      <c r="EXD32" s="1871"/>
      <c r="EXE32" s="1888"/>
      <c r="EXF32" s="1871"/>
      <c r="EXG32" s="1888"/>
      <c r="EXH32" s="1871"/>
      <c r="EXI32" s="1888"/>
      <c r="EXJ32" s="1871"/>
      <c r="EXK32" s="1888"/>
      <c r="EXL32" s="1871"/>
      <c r="EXM32" s="1888"/>
      <c r="EXN32" s="1871"/>
      <c r="EXO32" s="1888"/>
      <c r="EXP32" s="1871"/>
      <c r="EXQ32" s="1888"/>
      <c r="EXR32" s="1871"/>
      <c r="EXS32" s="1888"/>
      <c r="EXT32" s="1871"/>
      <c r="EXU32" s="1888"/>
      <c r="EXV32" s="1871"/>
      <c r="EXW32" s="1888"/>
      <c r="EXX32" s="1871"/>
      <c r="EXY32" s="1888"/>
      <c r="EXZ32" s="1871"/>
      <c r="EYA32" s="1888"/>
      <c r="EYB32" s="1871"/>
      <c r="EYC32" s="1888"/>
      <c r="EYD32" s="1871"/>
      <c r="EYE32" s="1888"/>
      <c r="EYF32" s="1871"/>
      <c r="EYG32" s="1888"/>
      <c r="EYH32" s="1871"/>
      <c r="EYI32" s="1888"/>
      <c r="EYJ32" s="1871"/>
      <c r="EYK32" s="1888"/>
      <c r="EYL32" s="1871"/>
      <c r="EYM32" s="1888"/>
      <c r="EYN32" s="1871"/>
      <c r="EYO32" s="1888"/>
      <c r="EYP32" s="1871"/>
      <c r="EYQ32" s="1888"/>
      <c r="EYR32" s="1871"/>
      <c r="EYS32" s="1888"/>
      <c r="EYT32" s="1871"/>
      <c r="EYU32" s="1888"/>
      <c r="EYV32" s="1871"/>
      <c r="EYW32" s="1888"/>
      <c r="EYX32" s="1871"/>
      <c r="EYY32" s="1888"/>
      <c r="EYZ32" s="1871"/>
      <c r="EZA32" s="1888"/>
      <c r="EZB32" s="1871"/>
      <c r="EZC32" s="1888"/>
      <c r="EZD32" s="1871"/>
      <c r="EZE32" s="1888"/>
      <c r="EZF32" s="1871"/>
      <c r="EZG32" s="1888"/>
      <c r="EZH32" s="1871"/>
      <c r="EZI32" s="1888"/>
      <c r="EZJ32" s="1871"/>
      <c r="EZK32" s="1888"/>
      <c r="EZL32" s="1871"/>
      <c r="EZM32" s="1888"/>
      <c r="EZN32" s="1871"/>
      <c r="EZO32" s="1888"/>
      <c r="EZP32" s="1871"/>
      <c r="EZQ32" s="1888"/>
      <c r="EZR32" s="1871"/>
      <c r="EZS32" s="1888"/>
      <c r="EZT32" s="1871"/>
      <c r="EZU32" s="1888"/>
      <c r="EZV32" s="1871"/>
      <c r="EZW32" s="1888"/>
      <c r="EZX32" s="1871"/>
      <c r="EZY32" s="1888"/>
      <c r="EZZ32" s="1871"/>
      <c r="FAA32" s="1888"/>
      <c r="FAB32" s="1871"/>
      <c r="FAC32" s="1888"/>
      <c r="FAD32" s="1871"/>
      <c r="FAE32" s="1888"/>
      <c r="FAF32" s="1871"/>
      <c r="FAG32" s="1888"/>
      <c r="FAH32" s="1871"/>
      <c r="FAI32" s="1888"/>
      <c r="FAJ32" s="1871"/>
      <c r="FAK32" s="1888"/>
      <c r="FAL32" s="1871"/>
      <c r="FAM32" s="1888"/>
      <c r="FAN32" s="1871"/>
      <c r="FAO32" s="1888"/>
      <c r="FAP32" s="1871"/>
      <c r="FAQ32" s="1888"/>
      <c r="FAR32" s="1871"/>
      <c r="FAS32" s="1888"/>
      <c r="FAT32" s="1871"/>
      <c r="FAU32" s="1888"/>
      <c r="FAV32" s="1871"/>
      <c r="FAW32" s="1888"/>
      <c r="FAX32" s="1871"/>
      <c r="FAY32" s="1888"/>
      <c r="FAZ32" s="1871"/>
      <c r="FBA32" s="1888"/>
      <c r="FBB32" s="1871"/>
      <c r="FBC32" s="1888"/>
      <c r="FBD32" s="1871"/>
      <c r="FBE32" s="1888"/>
      <c r="FBF32" s="1871"/>
      <c r="FBG32" s="1888"/>
      <c r="FBH32" s="1871"/>
      <c r="FBI32" s="1888"/>
      <c r="FBJ32" s="1871"/>
      <c r="FBK32" s="1888"/>
      <c r="FBL32" s="1871"/>
      <c r="FBM32" s="1888"/>
      <c r="FBN32" s="1871"/>
      <c r="FBO32" s="1888"/>
      <c r="FBP32" s="1871"/>
      <c r="FBQ32" s="1888"/>
      <c r="FBR32" s="1871"/>
      <c r="FBS32" s="1888"/>
      <c r="FBT32" s="1871"/>
      <c r="FBU32" s="1888"/>
      <c r="FBV32" s="1871"/>
      <c r="FBW32" s="1888"/>
      <c r="FBX32" s="1871"/>
      <c r="FBY32" s="1888"/>
      <c r="FBZ32" s="1871"/>
      <c r="FCA32" s="1888"/>
      <c r="FCB32" s="1871"/>
      <c r="FCC32" s="1888"/>
      <c r="FCD32" s="1871"/>
      <c r="FCE32" s="1888"/>
      <c r="FCF32" s="1871"/>
      <c r="FCG32" s="1888"/>
      <c r="FCH32" s="1871"/>
      <c r="FCI32" s="1888"/>
      <c r="FCJ32" s="1871"/>
      <c r="FCK32" s="1888"/>
      <c r="FCL32" s="1871"/>
      <c r="FCM32" s="1888"/>
      <c r="FCN32" s="1871"/>
      <c r="FCO32" s="1888"/>
      <c r="FCP32" s="1871"/>
      <c r="FCQ32" s="1888"/>
      <c r="FCR32" s="1871"/>
      <c r="FCS32" s="1888"/>
      <c r="FCT32" s="1871"/>
      <c r="FCU32" s="1888"/>
      <c r="FCV32" s="1871"/>
      <c r="FCW32" s="1888"/>
      <c r="FCX32" s="1871"/>
      <c r="FCY32" s="1888"/>
      <c r="FCZ32" s="1871"/>
      <c r="FDA32" s="1888"/>
      <c r="FDB32" s="1871"/>
      <c r="FDC32" s="1888"/>
      <c r="FDD32" s="1871"/>
      <c r="FDE32" s="1888"/>
      <c r="FDF32" s="1871"/>
      <c r="FDG32" s="1888"/>
      <c r="FDH32" s="1871"/>
      <c r="FDI32" s="1888"/>
      <c r="FDJ32" s="1871"/>
      <c r="FDK32" s="1888"/>
      <c r="FDL32" s="1871"/>
      <c r="FDM32" s="1888"/>
      <c r="FDN32" s="1871"/>
      <c r="FDO32" s="1888"/>
      <c r="FDP32" s="1871"/>
      <c r="FDQ32" s="1888"/>
      <c r="FDR32" s="1871"/>
      <c r="FDS32" s="1888"/>
      <c r="FDT32" s="1871"/>
      <c r="FDU32" s="1888"/>
      <c r="FDV32" s="1871"/>
      <c r="FDW32" s="1888"/>
      <c r="FDX32" s="1871"/>
      <c r="FDY32" s="1888"/>
      <c r="FDZ32" s="1871"/>
      <c r="FEA32" s="1888"/>
      <c r="FEB32" s="1871"/>
      <c r="FEC32" s="1888"/>
      <c r="FED32" s="1871"/>
      <c r="FEE32" s="1888"/>
      <c r="FEF32" s="1871"/>
      <c r="FEG32" s="1888"/>
      <c r="FEH32" s="1871"/>
      <c r="FEI32" s="1888"/>
      <c r="FEJ32" s="1871"/>
      <c r="FEK32" s="1888"/>
      <c r="FEL32" s="1871"/>
      <c r="FEM32" s="1888"/>
      <c r="FEN32" s="1871"/>
      <c r="FEO32" s="1888"/>
      <c r="FEP32" s="1871"/>
      <c r="FEQ32" s="1888"/>
      <c r="FER32" s="1871"/>
      <c r="FES32" s="1888"/>
      <c r="FET32" s="1871"/>
      <c r="FEU32" s="1888"/>
      <c r="FEV32" s="1871"/>
      <c r="FEW32" s="1888"/>
      <c r="FEX32" s="1871"/>
      <c r="FEY32" s="1888"/>
      <c r="FEZ32" s="1871"/>
      <c r="FFA32" s="1888"/>
      <c r="FFB32" s="1871"/>
      <c r="FFC32" s="1888"/>
      <c r="FFD32" s="1871"/>
      <c r="FFE32" s="1888"/>
      <c r="FFF32" s="1871"/>
      <c r="FFG32" s="1888"/>
      <c r="FFH32" s="1871"/>
      <c r="FFI32" s="1888"/>
      <c r="FFJ32" s="1871"/>
      <c r="FFK32" s="1888"/>
      <c r="FFL32" s="1871"/>
      <c r="FFM32" s="1888"/>
      <c r="FFN32" s="1871"/>
      <c r="FFO32" s="1888"/>
      <c r="FFP32" s="1871"/>
      <c r="FFQ32" s="1888"/>
      <c r="FFR32" s="1871"/>
      <c r="FFS32" s="1888"/>
      <c r="FFT32" s="1871"/>
      <c r="FFU32" s="1888"/>
      <c r="FFV32" s="1871"/>
      <c r="FFW32" s="1888"/>
      <c r="FFX32" s="1871"/>
      <c r="FFY32" s="1888"/>
      <c r="FFZ32" s="1871"/>
      <c r="FGA32" s="1888"/>
      <c r="FGB32" s="1871"/>
      <c r="FGC32" s="1888"/>
      <c r="FGD32" s="1871"/>
      <c r="FGE32" s="1888"/>
      <c r="FGF32" s="1871"/>
      <c r="FGG32" s="1888"/>
      <c r="FGH32" s="1871"/>
      <c r="FGI32" s="1888"/>
      <c r="FGJ32" s="1871"/>
      <c r="FGK32" s="1888"/>
      <c r="FGL32" s="1871"/>
      <c r="FGM32" s="1888"/>
      <c r="FGN32" s="1871"/>
      <c r="FGO32" s="1888"/>
      <c r="FGP32" s="1871"/>
      <c r="FGQ32" s="1888"/>
      <c r="FGR32" s="1871"/>
      <c r="FGS32" s="1888"/>
      <c r="FGT32" s="1871"/>
      <c r="FGU32" s="1888"/>
      <c r="FGV32" s="1871"/>
      <c r="FGW32" s="1888"/>
      <c r="FGX32" s="1871"/>
      <c r="FGY32" s="1888"/>
      <c r="FGZ32" s="1871"/>
      <c r="FHA32" s="1888"/>
      <c r="FHB32" s="1871"/>
      <c r="FHC32" s="1888"/>
      <c r="FHD32" s="1871"/>
      <c r="FHE32" s="1888"/>
      <c r="FHF32" s="1871"/>
      <c r="FHG32" s="1888"/>
      <c r="FHH32" s="1871"/>
      <c r="FHI32" s="1888"/>
      <c r="FHJ32" s="1871"/>
      <c r="FHK32" s="1888"/>
      <c r="FHL32" s="1871"/>
      <c r="FHM32" s="1888"/>
      <c r="FHN32" s="1871"/>
      <c r="FHO32" s="1888"/>
      <c r="FHP32" s="1871"/>
      <c r="FHQ32" s="1888"/>
      <c r="FHR32" s="1871"/>
      <c r="FHS32" s="1888"/>
      <c r="FHT32" s="1871"/>
      <c r="FHU32" s="1888"/>
      <c r="FHV32" s="1871"/>
      <c r="FHW32" s="1888"/>
      <c r="FHX32" s="1871"/>
      <c r="FHY32" s="1888"/>
      <c r="FHZ32" s="1871"/>
      <c r="FIA32" s="1888"/>
      <c r="FIB32" s="1871"/>
      <c r="FIC32" s="1888"/>
      <c r="FID32" s="1871"/>
      <c r="FIE32" s="1888"/>
      <c r="FIF32" s="1871"/>
      <c r="FIG32" s="1888"/>
      <c r="FIH32" s="1871"/>
      <c r="FII32" s="1888"/>
      <c r="FIJ32" s="1871"/>
      <c r="FIK32" s="1888"/>
      <c r="FIL32" s="1871"/>
      <c r="FIM32" s="1888"/>
      <c r="FIN32" s="1871"/>
      <c r="FIO32" s="1888"/>
      <c r="FIP32" s="1871"/>
      <c r="FIQ32" s="1888"/>
      <c r="FIR32" s="1871"/>
      <c r="FIS32" s="1888"/>
      <c r="FIT32" s="1871"/>
      <c r="FIU32" s="1888"/>
      <c r="FIV32" s="1871"/>
      <c r="FIW32" s="1888"/>
      <c r="FIX32" s="1871"/>
      <c r="FIY32" s="1888"/>
      <c r="FIZ32" s="1871"/>
      <c r="FJA32" s="1888"/>
      <c r="FJB32" s="1871"/>
      <c r="FJC32" s="1888"/>
      <c r="FJD32" s="1871"/>
      <c r="FJE32" s="1888"/>
      <c r="FJF32" s="1871"/>
      <c r="FJG32" s="1888"/>
      <c r="FJH32" s="1871"/>
      <c r="FJI32" s="1888"/>
      <c r="FJJ32" s="1871"/>
      <c r="FJK32" s="1888"/>
      <c r="FJL32" s="1871"/>
      <c r="FJM32" s="1888"/>
      <c r="FJN32" s="1871"/>
      <c r="FJO32" s="1888"/>
      <c r="FJP32" s="1871"/>
      <c r="FJQ32" s="1888"/>
      <c r="FJR32" s="1871"/>
      <c r="FJS32" s="1888"/>
      <c r="FJT32" s="1871"/>
      <c r="FJU32" s="1888"/>
      <c r="FJV32" s="1871"/>
      <c r="FJW32" s="1888"/>
      <c r="FJX32" s="1871"/>
      <c r="FJY32" s="1888"/>
      <c r="FJZ32" s="1871"/>
      <c r="FKA32" s="1888"/>
      <c r="FKB32" s="1871"/>
      <c r="FKC32" s="1888"/>
      <c r="FKD32" s="1871"/>
      <c r="FKE32" s="1888"/>
      <c r="FKF32" s="1871"/>
      <c r="FKG32" s="1888"/>
      <c r="FKH32" s="1871"/>
      <c r="FKI32" s="1888"/>
      <c r="FKJ32" s="1871"/>
      <c r="FKK32" s="1888"/>
      <c r="FKL32" s="1871"/>
      <c r="FKM32" s="1888"/>
      <c r="FKN32" s="1871"/>
      <c r="FKO32" s="1888"/>
      <c r="FKP32" s="1871"/>
      <c r="FKQ32" s="1888"/>
      <c r="FKR32" s="1871"/>
      <c r="FKS32" s="1888"/>
      <c r="FKT32" s="1871"/>
      <c r="FKU32" s="1888"/>
      <c r="FKV32" s="1871"/>
      <c r="FKW32" s="1888"/>
      <c r="FKX32" s="1871"/>
      <c r="FKY32" s="1888"/>
      <c r="FKZ32" s="1871"/>
      <c r="FLA32" s="1888"/>
      <c r="FLB32" s="1871"/>
      <c r="FLC32" s="1888"/>
      <c r="FLD32" s="1871"/>
      <c r="FLE32" s="1888"/>
      <c r="FLF32" s="1871"/>
      <c r="FLG32" s="1888"/>
      <c r="FLH32" s="1871"/>
      <c r="FLI32" s="1888"/>
      <c r="FLJ32" s="1871"/>
      <c r="FLK32" s="1888"/>
      <c r="FLL32" s="1871"/>
      <c r="FLM32" s="1888"/>
      <c r="FLN32" s="1871"/>
      <c r="FLO32" s="1888"/>
      <c r="FLP32" s="1871"/>
      <c r="FLQ32" s="1888"/>
      <c r="FLR32" s="1871"/>
      <c r="FLS32" s="1888"/>
      <c r="FLT32" s="1871"/>
      <c r="FLU32" s="1888"/>
      <c r="FLV32" s="1871"/>
      <c r="FLW32" s="1888"/>
      <c r="FLX32" s="1871"/>
      <c r="FLY32" s="1888"/>
      <c r="FLZ32" s="1871"/>
      <c r="FMA32" s="1888"/>
      <c r="FMB32" s="1871"/>
      <c r="FMC32" s="1888"/>
      <c r="FMD32" s="1871"/>
      <c r="FME32" s="1888"/>
      <c r="FMF32" s="1871"/>
      <c r="FMG32" s="1888"/>
      <c r="FMH32" s="1871"/>
      <c r="FMI32" s="1888"/>
      <c r="FMJ32" s="1871"/>
      <c r="FMK32" s="1888"/>
      <c r="FML32" s="1871"/>
      <c r="FMM32" s="1888"/>
      <c r="FMN32" s="1871"/>
      <c r="FMO32" s="1888"/>
      <c r="FMP32" s="1871"/>
      <c r="FMQ32" s="1888"/>
      <c r="FMR32" s="1871"/>
      <c r="FMS32" s="1888"/>
      <c r="FMT32" s="1871"/>
      <c r="FMU32" s="1888"/>
      <c r="FMV32" s="1871"/>
      <c r="FMW32" s="1888"/>
      <c r="FMX32" s="1871"/>
      <c r="FMY32" s="1888"/>
      <c r="FMZ32" s="1871"/>
      <c r="FNA32" s="1888"/>
      <c r="FNB32" s="1871"/>
      <c r="FNC32" s="1888"/>
      <c r="FND32" s="1871"/>
      <c r="FNE32" s="1888"/>
      <c r="FNF32" s="1871"/>
      <c r="FNG32" s="1888"/>
      <c r="FNH32" s="1871"/>
      <c r="FNI32" s="1888"/>
      <c r="FNJ32" s="1871"/>
      <c r="FNK32" s="1888"/>
      <c r="FNL32" s="1871"/>
      <c r="FNM32" s="1888"/>
      <c r="FNN32" s="1871"/>
      <c r="FNO32" s="1888"/>
      <c r="FNP32" s="1871"/>
      <c r="FNQ32" s="1888"/>
      <c r="FNR32" s="1871"/>
      <c r="FNS32" s="1888"/>
      <c r="FNT32" s="1871"/>
      <c r="FNU32" s="1888"/>
      <c r="FNV32" s="1871"/>
      <c r="FNW32" s="1888"/>
      <c r="FNX32" s="1871"/>
      <c r="FNY32" s="1888"/>
      <c r="FNZ32" s="1871"/>
      <c r="FOA32" s="1888"/>
      <c r="FOB32" s="1871"/>
      <c r="FOC32" s="1888"/>
      <c r="FOD32" s="1871"/>
      <c r="FOE32" s="1888"/>
      <c r="FOF32" s="1871"/>
      <c r="FOG32" s="1888"/>
      <c r="FOH32" s="1871"/>
      <c r="FOI32" s="1888"/>
      <c r="FOJ32" s="1871"/>
      <c r="FOK32" s="1888"/>
      <c r="FOL32" s="1871"/>
      <c r="FOM32" s="1888"/>
      <c r="FON32" s="1871"/>
      <c r="FOO32" s="1888"/>
      <c r="FOP32" s="1871"/>
      <c r="FOQ32" s="1888"/>
      <c r="FOR32" s="1871"/>
      <c r="FOS32" s="1888"/>
      <c r="FOT32" s="1871"/>
      <c r="FOU32" s="1888"/>
      <c r="FOV32" s="1871"/>
      <c r="FOW32" s="1888"/>
      <c r="FOX32" s="1871"/>
      <c r="FOY32" s="1888"/>
      <c r="FOZ32" s="1871"/>
      <c r="FPA32" s="1888"/>
      <c r="FPB32" s="1871"/>
      <c r="FPC32" s="1888"/>
      <c r="FPD32" s="1871"/>
      <c r="FPE32" s="1888"/>
      <c r="FPF32" s="1871"/>
      <c r="FPG32" s="1888"/>
      <c r="FPH32" s="1871"/>
      <c r="FPI32" s="1888"/>
      <c r="FPJ32" s="1871"/>
      <c r="FPK32" s="1888"/>
      <c r="FPL32" s="1871"/>
      <c r="FPM32" s="1888"/>
      <c r="FPN32" s="1871"/>
      <c r="FPO32" s="1888"/>
      <c r="FPP32" s="1871"/>
      <c r="FPQ32" s="1888"/>
      <c r="FPR32" s="1871"/>
      <c r="FPS32" s="1888"/>
      <c r="FPT32" s="1871"/>
      <c r="FPU32" s="1888"/>
      <c r="FPV32" s="1871"/>
      <c r="FPW32" s="1888"/>
      <c r="FPX32" s="1871"/>
      <c r="FPY32" s="1888"/>
      <c r="FPZ32" s="1871"/>
      <c r="FQA32" s="1888"/>
      <c r="FQB32" s="1871"/>
      <c r="FQC32" s="1888"/>
      <c r="FQD32" s="1871"/>
      <c r="FQE32" s="1888"/>
      <c r="FQF32" s="1871"/>
      <c r="FQG32" s="1888"/>
      <c r="FQH32" s="1871"/>
      <c r="FQI32" s="1888"/>
      <c r="FQJ32" s="1871"/>
      <c r="FQK32" s="1888"/>
      <c r="FQL32" s="1871"/>
      <c r="FQM32" s="1888"/>
      <c r="FQN32" s="1871"/>
      <c r="FQO32" s="1888"/>
      <c r="FQP32" s="1871"/>
      <c r="FQQ32" s="1888"/>
      <c r="FQR32" s="1871"/>
      <c r="FQS32" s="1888"/>
      <c r="FQT32" s="1871"/>
      <c r="FQU32" s="1888"/>
      <c r="FQV32" s="1871"/>
      <c r="FQW32" s="1888"/>
      <c r="FQX32" s="1871"/>
      <c r="FQY32" s="1888"/>
      <c r="FQZ32" s="1871"/>
      <c r="FRA32" s="1888"/>
      <c r="FRB32" s="1871"/>
      <c r="FRC32" s="1888"/>
      <c r="FRD32" s="1871"/>
      <c r="FRE32" s="1888"/>
      <c r="FRF32" s="1871"/>
      <c r="FRG32" s="1888"/>
      <c r="FRH32" s="1871"/>
      <c r="FRI32" s="1888"/>
      <c r="FRJ32" s="1871"/>
      <c r="FRK32" s="1888"/>
      <c r="FRL32" s="1871"/>
      <c r="FRM32" s="1888"/>
      <c r="FRN32" s="1871"/>
      <c r="FRO32" s="1888"/>
      <c r="FRP32" s="1871"/>
      <c r="FRQ32" s="1888"/>
      <c r="FRR32" s="1871"/>
      <c r="FRS32" s="1888"/>
      <c r="FRT32" s="1871"/>
      <c r="FRU32" s="1888"/>
      <c r="FRV32" s="1871"/>
      <c r="FRW32" s="1888"/>
      <c r="FRX32" s="1871"/>
      <c r="FRY32" s="1888"/>
      <c r="FRZ32" s="1871"/>
      <c r="FSA32" s="1888"/>
      <c r="FSB32" s="1871"/>
      <c r="FSC32" s="1888"/>
      <c r="FSD32" s="1871"/>
      <c r="FSE32" s="1888"/>
      <c r="FSF32" s="1871"/>
      <c r="FSG32" s="1888"/>
      <c r="FSH32" s="1871"/>
      <c r="FSI32" s="1888"/>
      <c r="FSJ32" s="1871"/>
      <c r="FSK32" s="1888"/>
      <c r="FSL32" s="1871"/>
      <c r="FSM32" s="1888"/>
      <c r="FSN32" s="1871"/>
      <c r="FSO32" s="1888"/>
      <c r="FSP32" s="1871"/>
      <c r="FSQ32" s="1888"/>
      <c r="FSR32" s="1871"/>
      <c r="FSS32" s="1888"/>
      <c r="FST32" s="1871"/>
      <c r="FSU32" s="1888"/>
      <c r="FSV32" s="1871"/>
      <c r="FSW32" s="1888"/>
      <c r="FSX32" s="1871"/>
      <c r="FSY32" s="1888"/>
      <c r="FSZ32" s="1871"/>
      <c r="FTA32" s="1888"/>
      <c r="FTB32" s="1871"/>
      <c r="FTC32" s="1888"/>
      <c r="FTD32" s="1871"/>
      <c r="FTE32" s="1888"/>
      <c r="FTF32" s="1871"/>
      <c r="FTG32" s="1888"/>
      <c r="FTH32" s="1871"/>
      <c r="FTI32" s="1888"/>
      <c r="FTJ32" s="1871"/>
      <c r="FTK32" s="1888"/>
      <c r="FTL32" s="1871"/>
      <c r="FTM32" s="1888"/>
      <c r="FTN32" s="1871"/>
      <c r="FTO32" s="1888"/>
      <c r="FTP32" s="1871"/>
      <c r="FTQ32" s="1888"/>
      <c r="FTR32" s="1871"/>
      <c r="FTS32" s="1888"/>
      <c r="FTT32" s="1871"/>
      <c r="FTU32" s="1888"/>
      <c r="FTV32" s="1871"/>
      <c r="FTW32" s="1888"/>
      <c r="FTX32" s="1871"/>
      <c r="FTY32" s="1888"/>
      <c r="FTZ32" s="1871"/>
      <c r="FUA32" s="1888"/>
      <c r="FUB32" s="1871"/>
      <c r="FUC32" s="1888"/>
      <c r="FUD32" s="1871"/>
      <c r="FUE32" s="1888"/>
      <c r="FUF32" s="1871"/>
      <c r="FUG32" s="1888"/>
      <c r="FUH32" s="1871"/>
      <c r="FUI32" s="1888"/>
      <c r="FUJ32" s="1871"/>
      <c r="FUK32" s="1888"/>
      <c r="FUL32" s="1871"/>
      <c r="FUM32" s="1888"/>
      <c r="FUN32" s="1871"/>
      <c r="FUO32" s="1888"/>
      <c r="FUP32" s="1871"/>
      <c r="FUQ32" s="1888"/>
      <c r="FUR32" s="1871"/>
      <c r="FUS32" s="1888"/>
      <c r="FUT32" s="1871"/>
      <c r="FUU32" s="1888"/>
      <c r="FUV32" s="1871"/>
      <c r="FUW32" s="1888"/>
      <c r="FUX32" s="1871"/>
      <c r="FUY32" s="1888"/>
      <c r="FUZ32" s="1871"/>
      <c r="FVA32" s="1888"/>
      <c r="FVB32" s="1871"/>
      <c r="FVC32" s="1888"/>
      <c r="FVD32" s="1871"/>
      <c r="FVE32" s="1888"/>
      <c r="FVF32" s="1871"/>
      <c r="FVG32" s="1888"/>
      <c r="FVH32" s="1871"/>
      <c r="FVI32" s="1888"/>
      <c r="FVJ32" s="1871"/>
      <c r="FVK32" s="1888"/>
      <c r="FVL32" s="1871"/>
      <c r="FVM32" s="1888"/>
      <c r="FVN32" s="1871"/>
      <c r="FVO32" s="1888"/>
      <c r="FVP32" s="1871"/>
      <c r="FVQ32" s="1888"/>
      <c r="FVR32" s="1871"/>
      <c r="FVS32" s="1888"/>
      <c r="FVT32" s="1871"/>
      <c r="FVU32" s="1888"/>
      <c r="FVV32" s="1871"/>
      <c r="FVW32" s="1888"/>
      <c r="FVX32" s="1871"/>
      <c r="FVY32" s="1888"/>
      <c r="FVZ32" s="1871"/>
      <c r="FWA32" s="1888"/>
      <c r="FWB32" s="1871"/>
      <c r="FWC32" s="1888"/>
      <c r="FWD32" s="1871"/>
      <c r="FWE32" s="1888"/>
      <c r="FWF32" s="1871"/>
      <c r="FWG32" s="1888"/>
      <c r="FWH32" s="1871"/>
      <c r="FWI32" s="1888"/>
      <c r="FWJ32" s="1871"/>
      <c r="FWK32" s="1888"/>
      <c r="FWL32" s="1871"/>
      <c r="FWM32" s="1888"/>
      <c r="FWN32" s="1871"/>
      <c r="FWO32" s="1888"/>
      <c r="FWP32" s="1871"/>
      <c r="FWQ32" s="1888"/>
      <c r="FWR32" s="1871"/>
      <c r="FWS32" s="1888"/>
      <c r="FWT32" s="1871"/>
      <c r="FWU32" s="1888"/>
      <c r="FWV32" s="1871"/>
      <c r="FWW32" s="1888"/>
      <c r="FWX32" s="1871"/>
      <c r="FWY32" s="1888"/>
      <c r="FWZ32" s="1871"/>
      <c r="FXA32" s="1888"/>
      <c r="FXB32" s="1871"/>
      <c r="FXC32" s="1888"/>
      <c r="FXD32" s="1871"/>
      <c r="FXE32" s="1888"/>
      <c r="FXF32" s="1871"/>
      <c r="FXG32" s="1888"/>
      <c r="FXH32" s="1871"/>
      <c r="FXI32" s="1888"/>
      <c r="FXJ32" s="1871"/>
      <c r="FXK32" s="1888"/>
      <c r="FXL32" s="1871"/>
      <c r="FXM32" s="1888"/>
      <c r="FXN32" s="1871"/>
      <c r="FXO32" s="1888"/>
      <c r="FXP32" s="1871"/>
      <c r="FXQ32" s="1888"/>
      <c r="FXR32" s="1871"/>
      <c r="FXS32" s="1888"/>
      <c r="FXT32" s="1871"/>
      <c r="FXU32" s="1888"/>
      <c r="FXV32" s="1871"/>
      <c r="FXW32" s="1888"/>
      <c r="FXX32" s="1871"/>
      <c r="FXY32" s="1888"/>
      <c r="FXZ32" s="1871"/>
      <c r="FYA32" s="1888"/>
      <c r="FYB32" s="1871"/>
      <c r="FYC32" s="1888"/>
      <c r="FYD32" s="1871"/>
      <c r="FYE32" s="1888"/>
      <c r="FYF32" s="1871"/>
      <c r="FYG32" s="1888"/>
      <c r="FYH32" s="1871"/>
      <c r="FYI32" s="1888"/>
      <c r="FYJ32" s="1871"/>
      <c r="FYK32" s="1888"/>
      <c r="FYL32" s="1871"/>
      <c r="FYM32" s="1888"/>
      <c r="FYN32" s="1871"/>
      <c r="FYO32" s="1888"/>
      <c r="FYP32" s="1871"/>
      <c r="FYQ32" s="1888"/>
      <c r="FYR32" s="1871"/>
      <c r="FYS32" s="1888"/>
      <c r="FYT32" s="1871"/>
      <c r="FYU32" s="1888"/>
      <c r="FYV32" s="1871"/>
      <c r="FYW32" s="1888"/>
      <c r="FYX32" s="1871"/>
      <c r="FYY32" s="1888"/>
      <c r="FYZ32" s="1871"/>
      <c r="FZA32" s="1888"/>
      <c r="FZB32" s="1871"/>
      <c r="FZC32" s="1888"/>
      <c r="FZD32" s="1871"/>
      <c r="FZE32" s="1888"/>
      <c r="FZF32" s="1871"/>
      <c r="FZG32" s="1888"/>
      <c r="FZH32" s="1871"/>
      <c r="FZI32" s="1888"/>
      <c r="FZJ32" s="1871"/>
      <c r="FZK32" s="1888"/>
      <c r="FZL32" s="1871"/>
      <c r="FZM32" s="1888"/>
      <c r="FZN32" s="1871"/>
      <c r="FZO32" s="1888"/>
      <c r="FZP32" s="1871"/>
      <c r="FZQ32" s="1888"/>
      <c r="FZR32" s="1871"/>
      <c r="FZS32" s="1888"/>
      <c r="FZT32" s="1871"/>
      <c r="FZU32" s="1888"/>
      <c r="FZV32" s="1871"/>
      <c r="FZW32" s="1888"/>
      <c r="FZX32" s="1871"/>
      <c r="FZY32" s="1888"/>
      <c r="FZZ32" s="1871"/>
      <c r="GAA32" s="1888"/>
      <c r="GAB32" s="1871"/>
      <c r="GAC32" s="1888"/>
      <c r="GAD32" s="1871"/>
      <c r="GAE32" s="1888"/>
      <c r="GAF32" s="1871"/>
      <c r="GAG32" s="1888"/>
      <c r="GAH32" s="1871"/>
      <c r="GAI32" s="1888"/>
      <c r="GAJ32" s="1871"/>
      <c r="GAK32" s="1888"/>
      <c r="GAL32" s="1871"/>
      <c r="GAM32" s="1888"/>
      <c r="GAN32" s="1871"/>
      <c r="GAO32" s="1888"/>
      <c r="GAP32" s="1871"/>
      <c r="GAQ32" s="1888"/>
      <c r="GAR32" s="1871"/>
      <c r="GAS32" s="1888"/>
      <c r="GAT32" s="1871"/>
      <c r="GAU32" s="1888"/>
      <c r="GAV32" s="1871"/>
      <c r="GAW32" s="1888"/>
      <c r="GAX32" s="1871"/>
      <c r="GAY32" s="1888"/>
      <c r="GAZ32" s="1871"/>
      <c r="GBA32" s="1888"/>
      <c r="GBB32" s="1871"/>
      <c r="GBC32" s="1888"/>
      <c r="GBD32" s="1871"/>
      <c r="GBE32" s="1888"/>
      <c r="GBF32" s="1871"/>
      <c r="GBG32" s="1888"/>
      <c r="GBH32" s="1871"/>
      <c r="GBI32" s="1888"/>
      <c r="GBJ32" s="1871"/>
      <c r="GBK32" s="1888"/>
      <c r="GBL32" s="1871"/>
      <c r="GBM32" s="1888"/>
      <c r="GBN32" s="1871"/>
      <c r="GBO32" s="1888"/>
      <c r="GBP32" s="1871"/>
      <c r="GBQ32" s="1888"/>
      <c r="GBR32" s="1871"/>
      <c r="GBS32" s="1888"/>
      <c r="GBT32" s="1871"/>
      <c r="GBU32" s="1888"/>
      <c r="GBV32" s="1871"/>
      <c r="GBW32" s="1888"/>
      <c r="GBX32" s="1871"/>
      <c r="GBY32" s="1888"/>
      <c r="GBZ32" s="1871"/>
      <c r="GCA32" s="1888"/>
      <c r="GCB32" s="1871"/>
      <c r="GCC32" s="1888"/>
      <c r="GCD32" s="1871"/>
      <c r="GCE32" s="1888"/>
      <c r="GCF32" s="1871"/>
      <c r="GCG32" s="1888"/>
      <c r="GCH32" s="1871"/>
      <c r="GCI32" s="1888"/>
      <c r="GCJ32" s="1871"/>
      <c r="GCK32" s="1888"/>
      <c r="GCL32" s="1871"/>
      <c r="GCM32" s="1888"/>
      <c r="GCN32" s="1871"/>
      <c r="GCO32" s="1888"/>
      <c r="GCP32" s="1871"/>
      <c r="GCQ32" s="1888"/>
      <c r="GCR32" s="1871"/>
      <c r="GCS32" s="1888"/>
      <c r="GCT32" s="1871"/>
      <c r="GCU32" s="1888"/>
      <c r="GCV32" s="1871"/>
      <c r="GCW32" s="1888"/>
      <c r="GCX32" s="1871"/>
      <c r="GCY32" s="1888"/>
      <c r="GCZ32" s="1871"/>
      <c r="GDA32" s="1888"/>
      <c r="GDB32" s="1871"/>
      <c r="GDC32" s="1888"/>
      <c r="GDD32" s="1871"/>
      <c r="GDE32" s="1888"/>
      <c r="GDF32" s="1871"/>
      <c r="GDG32" s="1888"/>
      <c r="GDH32" s="1871"/>
      <c r="GDI32" s="1888"/>
      <c r="GDJ32" s="1871"/>
      <c r="GDK32" s="1888"/>
      <c r="GDL32" s="1871"/>
      <c r="GDM32" s="1888"/>
      <c r="GDN32" s="1871"/>
      <c r="GDO32" s="1888"/>
      <c r="GDP32" s="1871"/>
      <c r="GDQ32" s="1888"/>
      <c r="GDR32" s="1871"/>
      <c r="GDS32" s="1888"/>
      <c r="GDT32" s="1871"/>
      <c r="GDU32" s="1888"/>
      <c r="GDV32" s="1871"/>
      <c r="GDW32" s="1888"/>
      <c r="GDX32" s="1871"/>
      <c r="GDY32" s="1888"/>
      <c r="GDZ32" s="1871"/>
      <c r="GEA32" s="1888"/>
      <c r="GEB32" s="1871"/>
      <c r="GEC32" s="1888"/>
      <c r="GED32" s="1871"/>
      <c r="GEE32" s="1888"/>
      <c r="GEF32" s="1871"/>
      <c r="GEG32" s="1888"/>
      <c r="GEH32" s="1871"/>
      <c r="GEI32" s="1888"/>
      <c r="GEJ32" s="1871"/>
      <c r="GEK32" s="1888"/>
      <c r="GEL32" s="1871"/>
      <c r="GEM32" s="1888"/>
      <c r="GEN32" s="1871"/>
      <c r="GEO32" s="1888"/>
      <c r="GEP32" s="1871"/>
      <c r="GEQ32" s="1888"/>
      <c r="GER32" s="1871"/>
      <c r="GES32" s="1888"/>
      <c r="GET32" s="1871"/>
      <c r="GEU32" s="1888"/>
      <c r="GEV32" s="1871"/>
      <c r="GEW32" s="1888"/>
      <c r="GEX32" s="1871"/>
      <c r="GEY32" s="1888"/>
      <c r="GEZ32" s="1871"/>
      <c r="GFA32" s="1888"/>
      <c r="GFB32" s="1871"/>
      <c r="GFC32" s="1888"/>
      <c r="GFD32" s="1871"/>
      <c r="GFE32" s="1888"/>
      <c r="GFF32" s="1871"/>
      <c r="GFG32" s="1888"/>
      <c r="GFH32" s="1871"/>
      <c r="GFI32" s="1888"/>
      <c r="GFJ32" s="1871"/>
      <c r="GFK32" s="1888"/>
      <c r="GFL32" s="1871"/>
      <c r="GFM32" s="1888"/>
      <c r="GFN32" s="1871"/>
      <c r="GFO32" s="1888"/>
      <c r="GFP32" s="1871"/>
      <c r="GFQ32" s="1888"/>
      <c r="GFR32" s="1871"/>
      <c r="GFS32" s="1888"/>
      <c r="GFT32" s="1871"/>
      <c r="GFU32" s="1888"/>
      <c r="GFV32" s="1871"/>
      <c r="GFW32" s="1888"/>
      <c r="GFX32" s="1871"/>
      <c r="GFY32" s="1888"/>
      <c r="GFZ32" s="1871"/>
      <c r="GGA32" s="1888"/>
      <c r="GGB32" s="1871"/>
      <c r="GGC32" s="1888"/>
      <c r="GGD32" s="1871"/>
      <c r="GGE32" s="1888"/>
      <c r="GGF32" s="1871"/>
      <c r="GGG32" s="1888"/>
      <c r="GGH32" s="1871"/>
      <c r="GGI32" s="1888"/>
      <c r="GGJ32" s="1871"/>
      <c r="GGK32" s="1888"/>
      <c r="GGL32" s="1871"/>
      <c r="GGM32" s="1888"/>
      <c r="GGN32" s="1871"/>
      <c r="GGO32" s="1888"/>
      <c r="GGP32" s="1871"/>
      <c r="GGQ32" s="1888"/>
      <c r="GGR32" s="1871"/>
      <c r="GGS32" s="1888"/>
      <c r="GGT32" s="1871"/>
      <c r="GGU32" s="1888"/>
      <c r="GGV32" s="1871"/>
      <c r="GGW32" s="1888"/>
      <c r="GGX32" s="1871"/>
      <c r="GGY32" s="1888"/>
      <c r="GGZ32" s="1871"/>
      <c r="GHA32" s="1888"/>
      <c r="GHB32" s="1871"/>
      <c r="GHC32" s="1888"/>
      <c r="GHD32" s="1871"/>
      <c r="GHE32" s="1888"/>
      <c r="GHF32" s="1871"/>
      <c r="GHG32" s="1888"/>
      <c r="GHH32" s="1871"/>
      <c r="GHI32" s="1888"/>
      <c r="GHJ32" s="1871"/>
      <c r="GHK32" s="1888"/>
      <c r="GHL32" s="1871"/>
      <c r="GHM32" s="1888"/>
      <c r="GHN32" s="1871"/>
      <c r="GHO32" s="1888"/>
      <c r="GHP32" s="1871"/>
      <c r="GHQ32" s="1888"/>
      <c r="GHR32" s="1871"/>
      <c r="GHS32" s="1888"/>
      <c r="GHT32" s="1871"/>
      <c r="GHU32" s="1888"/>
      <c r="GHV32" s="1871"/>
      <c r="GHW32" s="1888"/>
      <c r="GHX32" s="1871"/>
      <c r="GHY32" s="1888"/>
      <c r="GHZ32" s="1871"/>
      <c r="GIA32" s="1888"/>
      <c r="GIB32" s="1871"/>
      <c r="GIC32" s="1888"/>
      <c r="GID32" s="1871"/>
      <c r="GIE32" s="1888"/>
      <c r="GIF32" s="1871"/>
      <c r="GIG32" s="1888"/>
      <c r="GIH32" s="1871"/>
      <c r="GII32" s="1888"/>
      <c r="GIJ32" s="1871"/>
      <c r="GIK32" s="1888"/>
      <c r="GIL32" s="1871"/>
      <c r="GIM32" s="1888"/>
      <c r="GIN32" s="1871"/>
      <c r="GIO32" s="1888"/>
      <c r="GIP32" s="1871"/>
      <c r="GIQ32" s="1888"/>
      <c r="GIR32" s="1871"/>
      <c r="GIS32" s="1888"/>
      <c r="GIT32" s="1871"/>
      <c r="GIU32" s="1888"/>
      <c r="GIV32" s="1871"/>
      <c r="GIW32" s="1888"/>
      <c r="GIX32" s="1871"/>
      <c r="GIY32" s="1888"/>
      <c r="GIZ32" s="1871"/>
      <c r="GJA32" s="1888"/>
      <c r="GJB32" s="1871"/>
      <c r="GJC32" s="1888"/>
      <c r="GJD32" s="1871"/>
      <c r="GJE32" s="1888"/>
      <c r="GJF32" s="1871"/>
      <c r="GJG32" s="1888"/>
      <c r="GJH32" s="1871"/>
      <c r="GJI32" s="1888"/>
      <c r="GJJ32" s="1871"/>
      <c r="GJK32" s="1888"/>
      <c r="GJL32" s="1871"/>
      <c r="GJM32" s="1888"/>
      <c r="GJN32" s="1871"/>
      <c r="GJO32" s="1888"/>
      <c r="GJP32" s="1871"/>
      <c r="GJQ32" s="1888"/>
      <c r="GJR32" s="1871"/>
      <c r="GJS32" s="1888"/>
      <c r="GJT32" s="1871"/>
      <c r="GJU32" s="1888"/>
      <c r="GJV32" s="1871"/>
      <c r="GJW32" s="1888"/>
      <c r="GJX32" s="1871"/>
      <c r="GJY32" s="1888"/>
      <c r="GJZ32" s="1871"/>
      <c r="GKA32" s="1888"/>
      <c r="GKB32" s="1871"/>
      <c r="GKC32" s="1888"/>
      <c r="GKD32" s="1871"/>
      <c r="GKE32" s="1888"/>
      <c r="GKF32" s="1871"/>
      <c r="GKG32" s="1888"/>
      <c r="GKH32" s="1871"/>
      <c r="GKI32" s="1888"/>
      <c r="GKJ32" s="1871"/>
      <c r="GKK32" s="1888"/>
      <c r="GKL32" s="1871"/>
      <c r="GKM32" s="1888"/>
      <c r="GKN32" s="1871"/>
      <c r="GKO32" s="1888"/>
      <c r="GKP32" s="1871"/>
      <c r="GKQ32" s="1888"/>
      <c r="GKR32" s="1871"/>
      <c r="GKS32" s="1888"/>
      <c r="GKT32" s="1871"/>
      <c r="GKU32" s="1888"/>
      <c r="GKV32" s="1871"/>
      <c r="GKW32" s="1888"/>
      <c r="GKX32" s="1871"/>
      <c r="GKY32" s="1888"/>
      <c r="GKZ32" s="1871"/>
      <c r="GLA32" s="1888"/>
      <c r="GLB32" s="1871"/>
      <c r="GLC32" s="1888"/>
      <c r="GLD32" s="1871"/>
      <c r="GLE32" s="1888"/>
      <c r="GLF32" s="1871"/>
      <c r="GLG32" s="1888"/>
      <c r="GLH32" s="1871"/>
      <c r="GLI32" s="1888"/>
      <c r="GLJ32" s="1871"/>
      <c r="GLK32" s="1888"/>
      <c r="GLL32" s="1871"/>
      <c r="GLM32" s="1888"/>
      <c r="GLN32" s="1871"/>
      <c r="GLO32" s="1888"/>
      <c r="GLP32" s="1871"/>
      <c r="GLQ32" s="1888"/>
      <c r="GLR32" s="1871"/>
      <c r="GLS32" s="1888"/>
      <c r="GLT32" s="1871"/>
      <c r="GLU32" s="1888"/>
      <c r="GLV32" s="1871"/>
      <c r="GLW32" s="1888"/>
      <c r="GLX32" s="1871"/>
      <c r="GLY32" s="1888"/>
      <c r="GLZ32" s="1871"/>
      <c r="GMA32" s="1888"/>
      <c r="GMB32" s="1871"/>
      <c r="GMC32" s="1888"/>
      <c r="GMD32" s="1871"/>
      <c r="GME32" s="1888"/>
      <c r="GMF32" s="1871"/>
      <c r="GMG32" s="1888"/>
      <c r="GMH32" s="1871"/>
      <c r="GMI32" s="1888"/>
      <c r="GMJ32" s="1871"/>
      <c r="GMK32" s="1888"/>
      <c r="GML32" s="1871"/>
      <c r="GMM32" s="1888"/>
      <c r="GMN32" s="1871"/>
      <c r="GMO32" s="1888"/>
      <c r="GMP32" s="1871"/>
      <c r="GMQ32" s="1888"/>
      <c r="GMR32" s="1871"/>
      <c r="GMS32" s="1888"/>
      <c r="GMT32" s="1871"/>
      <c r="GMU32" s="1888"/>
      <c r="GMV32" s="1871"/>
      <c r="GMW32" s="1888"/>
      <c r="GMX32" s="1871"/>
      <c r="GMY32" s="1888"/>
      <c r="GMZ32" s="1871"/>
      <c r="GNA32" s="1888"/>
      <c r="GNB32" s="1871"/>
      <c r="GNC32" s="1888"/>
      <c r="GND32" s="1871"/>
      <c r="GNE32" s="1888"/>
      <c r="GNF32" s="1871"/>
      <c r="GNG32" s="1888"/>
      <c r="GNH32" s="1871"/>
      <c r="GNI32" s="1888"/>
      <c r="GNJ32" s="1871"/>
      <c r="GNK32" s="1888"/>
      <c r="GNL32" s="1871"/>
      <c r="GNM32" s="1888"/>
      <c r="GNN32" s="1871"/>
      <c r="GNO32" s="1888"/>
      <c r="GNP32" s="1871"/>
      <c r="GNQ32" s="1888"/>
      <c r="GNR32" s="1871"/>
      <c r="GNS32" s="1888"/>
      <c r="GNT32" s="1871"/>
      <c r="GNU32" s="1888"/>
      <c r="GNV32" s="1871"/>
      <c r="GNW32" s="1888"/>
      <c r="GNX32" s="1871"/>
      <c r="GNY32" s="1888"/>
      <c r="GNZ32" s="1871"/>
      <c r="GOA32" s="1888"/>
      <c r="GOB32" s="1871"/>
      <c r="GOC32" s="1888"/>
      <c r="GOD32" s="1871"/>
      <c r="GOE32" s="1888"/>
      <c r="GOF32" s="1871"/>
      <c r="GOG32" s="1888"/>
      <c r="GOH32" s="1871"/>
      <c r="GOI32" s="1888"/>
      <c r="GOJ32" s="1871"/>
      <c r="GOK32" s="1888"/>
      <c r="GOL32" s="1871"/>
      <c r="GOM32" s="1888"/>
      <c r="GON32" s="1871"/>
      <c r="GOO32" s="1888"/>
      <c r="GOP32" s="1871"/>
      <c r="GOQ32" s="1888"/>
      <c r="GOR32" s="1871"/>
      <c r="GOS32" s="1888"/>
      <c r="GOT32" s="1871"/>
      <c r="GOU32" s="1888"/>
      <c r="GOV32" s="1871"/>
      <c r="GOW32" s="1888"/>
      <c r="GOX32" s="1871"/>
      <c r="GOY32" s="1888"/>
      <c r="GOZ32" s="1871"/>
      <c r="GPA32" s="1888"/>
      <c r="GPB32" s="1871"/>
      <c r="GPC32" s="1888"/>
      <c r="GPD32" s="1871"/>
      <c r="GPE32" s="1888"/>
      <c r="GPF32" s="1871"/>
      <c r="GPG32" s="1888"/>
      <c r="GPH32" s="1871"/>
      <c r="GPI32" s="1888"/>
      <c r="GPJ32" s="1871"/>
      <c r="GPK32" s="1888"/>
      <c r="GPL32" s="1871"/>
      <c r="GPM32" s="1888"/>
      <c r="GPN32" s="1871"/>
      <c r="GPO32" s="1888"/>
      <c r="GPP32" s="1871"/>
      <c r="GPQ32" s="1888"/>
      <c r="GPR32" s="1871"/>
      <c r="GPS32" s="1888"/>
      <c r="GPT32" s="1871"/>
      <c r="GPU32" s="1888"/>
      <c r="GPV32" s="1871"/>
      <c r="GPW32" s="1888"/>
      <c r="GPX32" s="1871"/>
      <c r="GPY32" s="1888"/>
      <c r="GPZ32" s="1871"/>
      <c r="GQA32" s="1888"/>
      <c r="GQB32" s="1871"/>
      <c r="GQC32" s="1888"/>
      <c r="GQD32" s="1871"/>
      <c r="GQE32" s="1888"/>
      <c r="GQF32" s="1871"/>
      <c r="GQG32" s="1888"/>
      <c r="GQH32" s="1871"/>
      <c r="GQI32" s="1888"/>
      <c r="GQJ32" s="1871"/>
      <c r="GQK32" s="1888"/>
      <c r="GQL32" s="1871"/>
      <c r="GQM32" s="1888"/>
      <c r="GQN32" s="1871"/>
      <c r="GQO32" s="1888"/>
      <c r="GQP32" s="1871"/>
      <c r="GQQ32" s="1888"/>
      <c r="GQR32" s="1871"/>
      <c r="GQS32" s="1888"/>
      <c r="GQT32" s="1871"/>
      <c r="GQU32" s="1888"/>
      <c r="GQV32" s="1871"/>
      <c r="GQW32" s="1888"/>
      <c r="GQX32" s="1871"/>
      <c r="GQY32" s="1888"/>
      <c r="GQZ32" s="1871"/>
      <c r="GRA32" s="1888"/>
      <c r="GRB32" s="1871"/>
      <c r="GRC32" s="1888"/>
      <c r="GRD32" s="1871"/>
      <c r="GRE32" s="1888"/>
      <c r="GRF32" s="1871"/>
      <c r="GRG32" s="1888"/>
      <c r="GRH32" s="1871"/>
      <c r="GRI32" s="1888"/>
      <c r="GRJ32" s="1871"/>
      <c r="GRK32" s="1888"/>
      <c r="GRL32" s="1871"/>
      <c r="GRM32" s="1888"/>
      <c r="GRN32" s="1871"/>
      <c r="GRO32" s="1888"/>
      <c r="GRP32" s="1871"/>
      <c r="GRQ32" s="1888"/>
      <c r="GRR32" s="1871"/>
      <c r="GRS32" s="1888"/>
      <c r="GRT32" s="1871"/>
      <c r="GRU32" s="1888"/>
      <c r="GRV32" s="1871"/>
      <c r="GRW32" s="1888"/>
      <c r="GRX32" s="1871"/>
      <c r="GRY32" s="1888"/>
      <c r="GRZ32" s="1871"/>
      <c r="GSA32" s="1888"/>
      <c r="GSB32" s="1871"/>
      <c r="GSC32" s="1888"/>
      <c r="GSD32" s="1871"/>
      <c r="GSE32" s="1888"/>
      <c r="GSF32" s="1871"/>
      <c r="GSG32" s="1888"/>
      <c r="GSH32" s="1871"/>
      <c r="GSI32" s="1888"/>
      <c r="GSJ32" s="1871"/>
      <c r="GSK32" s="1888"/>
      <c r="GSL32" s="1871"/>
      <c r="GSM32" s="1888"/>
      <c r="GSN32" s="1871"/>
      <c r="GSO32" s="1888"/>
      <c r="GSP32" s="1871"/>
      <c r="GSQ32" s="1888"/>
      <c r="GSR32" s="1871"/>
      <c r="GSS32" s="1888"/>
      <c r="GST32" s="1871"/>
      <c r="GSU32" s="1888"/>
      <c r="GSV32" s="1871"/>
      <c r="GSW32" s="1888"/>
      <c r="GSX32" s="1871"/>
      <c r="GSY32" s="1888"/>
      <c r="GSZ32" s="1871"/>
      <c r="GTA32" s="1888"/>
      <c r="GTB32" s="1871"/>
      <c r="GTC32" s="1888"/>
      <c r="GTD32" s="1871"/>
      <c r="GTE32" s="1888"/>
      <c r="GTF32" s="1871"/>
      <c r="GTG32" s="1888"/>
      <c r="GTH32" s="1871"/>
      <c r="GTI32" s="1888"/>
      <c r="GTJ32" s="1871"/>
      <c r="GTK32" s="1888"/>
      <c r="GTL32" s="1871"/>
      <c r="GTM32" s="1888"/>
      <c r="GTN32" s="1871"/>
      <c r="GTO32" s="1888"/>
      <c r="GTP32" s="1871"/>
      <c r="GTQ32" s="1888"/>
      <c r="GTR32" s="1871"/>
      <c r="GTS32" s="1888"/>
      <c r="GTT32" s="1871"/>
      <c r="GTU32" s="1888"/>
      <c r="GTV32" s="1871"/>
      <c r="GTW32" s="1888"/>
      <c r="GTX32" s="1871"/>
      <c r="GTY32" s="1888"/>
      <c r="GTZ32" s="1871"/>
      <c r="GUA32" s="1888"/>
      <c r="GUB32" s="1871"/>
      <c r="GUC32" s="1888"/>
      <c r="GUD32" s="1871"/>
      <c r="GUE32" s="1888"/>
      <c r="GUF32" s="1871"/>
      <c r="GUG32" s="1888"/>
      <c r="GUH32" s="1871"/>
      <c r="GUI32" s="1888"/>
      <c r="GUJ32" s="1871"/>
      <c r="GUK32" s="1888"/>
      <c r="GUL32" s="1871"/>
      <c r="GUM32" s="1888"/>
      <c r="GUN32" s="1871"/>
      <c r="GUO32" s="1888"/>
      <c r="GUP32" s="1871"/>
      <c r="GUQ32" s="1888"/>
      <c r="GUR32" s="1871"/>
      <c r="GUS32" s="1888"/>
      <c r="GUT32" s="1871"/>
      <c r="GUU32" s="1888"/>
      <c r="GUV32" s="1871"/>
      <c r="GUW32" s="1888"/>
      <c r="GUX32" s="1871"/>
      <c r="GUY32" s="1888"/>
      <c r="GUZ32" s="1871"/>
      <c r="GVA32" s="1888"/>
      <c r="GVB32" s="1871"/>
      <c r="GVC32" s="1888"/>
      <c r="GVD32" s="1871"/>
      <c r="GVE32" s="1888"/>
      <c r="GVF32" s="1871"/>
      <c r="GVG32" s="1888"/>
      <c r="GVH32" s="1871"/>
      <c r="GVI32" s="1888"/>
      <c r="GVJ32" s="1871"/>
      <c r="GVK32" s="1888"/>
      <c r="GVL32" s="1871"/>
      <c r="GVM32" s="1888"/>
      <c r="GVN32" s="1871"/>
      <c r="GVO32" s="1888"/>
      <c r="GVP32" s="1871"/>
      <c r="GVQ32" s="1888"/>
      <c r="GVR32" s="1871"/>
      <c r="GVS32" s="1888"/>
      <c r="GVT32" s="1871"/>
      <c r="GVU32" s="1888"/>
      <c r="GVV32" s="1871"/>
      <c r="GVW32" s="1888"/>
      <c r="GVX32" s="1871"/>
      <c r="GVY32" s="1888"/>
      <c r="GVZ32" s="1871"/>
      <c r="GWA32" s="1888"/>
      <c r="GWB32" s="1871"/>
      <c r="GWC32" s="1888"/>
      <c r="GWD32" s="1871"/>
      <c r="GWE32" s="1888"/>
      <c r="GWF32" s="1871"/>
      <c r="GWG32" s="1888"/>
      <c r="GWH32" s="1871"/>
      <c r="GWI32" s="1888"/>
      <c r="GWJ32" s="1871"/>
      <c r="GWK32" s="1888"/>
      <c r="GWL32" s="1871"/>
      <c r="GWM32" s="1888"/>
      <c r="GWN32" s="1871"/>
      <c r="GWO32" s="1888"/>
      <c r="GWP32" s="1871"/>
      <c r="GWQ32" s="1888"/>
      <c r="GWR32" s="1871"/>
      <c r="GWS32" s="1888"/>
      <c r="GWT32" s="1871"/>
      <c r="GWU32" s="1888"/>
      <c r="GWV32" s="1871"/>
      <c r="GWW32" s="1888"/>
      <c r="GWX32" s="1871"/>
      <c r="GWY32" s="1888"/>
      <c r="GWZ32" s="1871"/>
      <c r="GXA32" s="1888"/>
      <c r="GXB32" s="1871"/>
      <c r="GXC32" s="1888"/>
      <c r="GXD32" s="1871"/>
      <c r="GXE32" s="1888"/>
      <c r="GXF32" s="1871"/>
      <c r="GXG32" s="1888"/>
      <c r="GXH32" s="1871"/>
      <c r="GXI32" s="1888"/>
      <c r="GXJ32" s="1871"/>
      <c r="GXK32" s="1888"/>
      <c r="GXL32" s="1871"/>
      <c r="GXM32" s="1888"/>
      <c r="GXN32" s="1871"/>
      <c r="GXO32" s="1888"/>
      <c r="GXP32" s="1871"/>
      <c r="GXQ32" s="1888"/>
      <c r="GXR32" s="1871"/>
      <c r="GXS32" s="1888"/>
      <c r="GXT32" s="1871"/>
      <c r="GXU32" s="1888"/>
      <c r="GXV32" s="1871"/>
      <c r="GXW32" s="1888"/>
      <c r="GXX32" s="1871"/>
      <c r="GXY32" s="1888"/>
      <c r="GXZ32" s="1871"/>
      <c r="GYA32" s="1888"/>
      <c r="GYB32" s="1871"/>
      <c r="GYC32" s="1888"/>
      <c r="GYD32" s="1871"/>
      <c r="GYE32" s="1888"/>
      <c r="GYF32" s="1871"/>
      <c r="GYG32" s="1888"/>
      <c r="GYH32" s="1871"/>
      <c r="GYI32" s="1888"/>
      <c r="GYJ32" s="1871"/>
      <c r="GYK32" s="1888"/>
      <c r="GYL32" s="1871"/>
      <c r="GYM32" s="1888"/>
      <c r="GYN32" s="1871"/>
      <c r="GYO32" s="1888"/>
      <c r="GYP32" s="1871"/>
      <c r="GYQ32" s="1888"/>
      <c r="GYR32" s="1871"/>
      <c r="GYS32" s="1888"/>
      <c r="GYT32" s="1871"/>
      <c r="GYU32" s="1888"/>
      <c r="GYV32" s="1871"/>
      <c r="GYW32" s="1888"/>
      <c r="GYX32" s="1871"/>
      <c r="GYY32" s="1888"/>
      <c r="GYZ32" s="1871"/>
      <c r="GZA32" s="1888"/>
      <c r="GZB32" s="1871"/>
      <c r="GZC32" s="1888"/>
      <c r="GZD32" s="1871"/>
      <c r="GZE32" s="1888"/>
      <c r="GZF32" s="1871"/>
      <c r="GZG32" s="1888"/>
      <c r="GZH32" s="1871"/>
      <c r="GZI32" s="1888"/>
      <c r="GZJ32" s="1871"/>
      <c r="GZK32" s="1888"/>
      <c r="GZL32" s="1871"/>
      <c r="GZM32" s="1888"/>
      <c r="GZN32" s="1871"/>
      <c r="GZO32" s="1888"/>
      <c r="GZP32" s="1871"/>
      <c r="GZQ32" s="1888"/>
      <c r="GZR32" s="1871"/>
      <c r="GZS32" s="1888"/>
      <c r="GZT32" s="1871"/>
      <c r="GZU32" s="1888"/>
      <c r="GZV32" s="1871"/>
      <c r="GZW32" s="1888"/>
      <c r="GZX32" s="1871"/>
      <c r="GZY32" s="1888"/>
      <c r="GZZ32" s="1871"/>
      <c r="HAA32" s="1888"/>
      <c r="HAB32" s="1871"/>
      <c r="HAC32" s="1888"/>
      <c r="HAD32" s="1871"/>
      <c r="HAE32" s="1888"/>
      <c r="HAF32" s="1871"/>
      <c r="HAG32" s="1888"/>
      <c r="HAH32" s="1871"/>
      <c r="HAI32" s="1888"/>
      <c r="HAJ32" s="1871"/>
      <c r="HAK32" s="1888"/>
      <c r="HAL32" s="1871"/>
      <c r="HAM32" s="1888"/>
      <c r="HAN32" s="1871"/>
      <c r="HAO32" s="1888"/>
      <c r="HAP32" s="1871"/>
      <c r="HAQ32" s="1888"/>
      <c r="HAR32" s="1871"/>
      <c r="HAS32" s="1888"/>
      <c r="HAT32" s="1871"/>
      <c r="HAU32" s="1888"/>
      <c r="HAV32" s="1871"/>
      <c r="HAW32" s="1888"/>
      <c r="HAX32" s="1871"/>
      <c r="HAY32" s="1888"/>
      <c r="HAZ32" s="1871"/>
      <c r="HBA32" s="1888"/>
      <c r="HBB32" s="1871"/>
      <c r="HBC32" s="1888"/>
      <c r="HBD32" s="1871"/>
      <c r="HBE32" s="1888"/>
      <c r="HBF32" s="1871"/>
      <c r="HBG32" s="1888"/>
      <c r="HBH32" s="1871"/>
      <c r="HBI32" s="1888"/>
      <c r="HBJ32" s="1871"/>
      <c r="HBK32" s="1888"/>
      <c r="HBL32" s="1871"/>
      <c r="HBM32" s="1888"/>
      <c r="HBN32" s="1871"/>
      <c r="HBO32" s="1888"/>
      <c r="HBP32" s="1871"/>
      <c r="HBQ32" s="1888"/>
      <c r="HBR32" s="1871"/>
      <c r="HBS32" s="1888"/>
      <c r="HBT32" s="1871"/>
      <c r="HBU32" s="1888"/>
      <c r="HBV32" s="1871"/>
      <c r="HBW32" s="1888"/>
      <c r="HBX32" s="1871"/>
      <c r="HBY32" s="1888"/>
      <c r="HBZ32" s="1871"/>
      <c r="HCA32" s="1888"/>
      <c r="HCB32" s="1871"/>
      <c r="HCC32" s="1888"/>
      <c r="HCD32" s="1871"/>
      <c r="HCE32" s="1888"/>
      <c r="HCF32" s="1871"/>
      <c r="HCG32" s="1888"/>
      <c r="HCH32" s="1871"/>
      <c r="HCI32" s="1888"/>
      <c r="HCJ32" s="1871"/>
      <c r="HCK32" s="1888"/>
      <c r="HCL32" s="1871"/>
      <c r="HCM32" s="1888"/>
      <c r="HCN32" s="1871"/>
      <c r="HCO32" s="1888"/>
      <c r="HCP32" s="1871"/>
      <c r="HCQ32" s="1888"/>
      <c r="HCR32" s="1871"/>
      <c r="HCS32" s="1888"/>
      <c r="HCT32" s="1871"/>
      <c r="HCU32" s="1888"/>
      <c r="HCV32" s="1871"/>
      <c r="HCW32" s="1888"/>
      <c r="HCX32" s="1871"/>
      <c r="HCY32" s="1888"/>
      <c r="HCZ32" s="1871"/>
      <c r="HDA32" s="1888"/>
      <c r="HDB32" s="1871"/>
      <c r="HDC32" s="1888"/>
      <c r="HDD32" s="1871"/>
      <c r="HDE32" s="1888"/>
      <c r="HDF32" s="1871"/>
      <c r="HDG32" s="1888"/>
      <c r="HDH32" s="1871"/>
      <c r="HDI32" s="1888"/>
      <c r="HDJ32" s="1871"/>
      <c r="HDK32" s="1888"/>
      <c r="HDL32" s="1871"/>
      <c r="HDM32" s="1888"/>
      <c r="HDN32" s="1871"/>
      <c r="HDO32" s="1888"/>
      <c r="HDP32" s="1871"/>
      <c r="HDQ32" s="1888"/>
      <c r="HDR32" s="1871"/>
      <c r="HDS32" s="1888"/>
      <c r="HDT32" s="1871"/>
      <c r="HDU32" s="1888"/>
      <c r="HDV32" s="1871"/>
      <c r="HDW32" s="1888"/>
      <c r="HDX32" s="1871"/>
      <c r="HDY32" s="1888"/>
      <c r="HDZ32" s="1871"/>
      <c r="HEA32" s="1888"/>
      <c r="HEB32" s="1871"/>
      <c r="HEC32" s="1888"/>
      <c r="HED32" s="1871"/>
      <c r="HEE32" s="1888"/>
      <c r="HEF32" s="1871"/>
      <c r="HEG32" s="1888"/>
      <c r="HEH32" s="1871"/>
      <c r="HEI32" s="1888"/>
      <c r="HEJ32" s="1871"/>
      <c r="HEK32" s="1888"/>
      <c r="HEL32" s="1871"/>
      <c r="HEM32" s="1888"/>
      <c r="HEN32" s="1871"/>
      <c r="HEO32" s="1888"/>
      <c r="HEP32" s="1871"/>
      <c r="HEQ32" s="1888"/>
      <c r="HER32" s="1871"/>
      <c r="HES32" s="1888"/>
      <c r="HET32" s="1871"/>
      <c r="HEU32" s="1888"/>
      <c r="HEV32" s="1871"/>
      <c r="HEW32" s="1888"/>
      <c r="HEX32" s="1871"/>
      <c r="HEY32" s="1888"/>
      <c r="HEZ32" s="1871"/>
      <c r="HFA32" s="1888"/>
      <c r="HFB32" s="1871"/>
      <c r="HFC32" s="1888"/>
      <c r="HFD32" s="1871"/>
      <c r="HFE32" s="1888"/>
      <c r="HFF32" s="1871"/>
      <c r="HFG32" s="1888"/>
      <c r="HFH32" s="1871"/>
      <c r="HFI32" s="1888"/>
      <c r="HFJ32" s="1871"/>
      <c r="HFK32" s="1888"/>
      <c r="HFL32" s="1871"/>
      <c r="HFM32" s="1888"/>
      <c r="HFN32" s="1871"/>
      <c r="HFO32" s="1888"/>
      <c r="HFP32" s="1871"/>
      <c r="HFQ32" s="1888"/>
      <c r="HFR32" s="1871"/>
      <c r="HFS32" s="1888"/>
      <c r="HFT32" s="1871"/>
      <c r="HFU32" s="1888"/>
      <c r="HFV32" s="1871"/>
      <c r="HFW32" s="1888"/>
      <c r="HFX32" s="1871"/>
      <c r="HFY32" s="1888"/>
      <c r="HFZ32" s="1871"/>
      <c r="HGA32" s="1888"/>
      <c r="HGB32" s="1871"/>
      <c r="HGC32" s="1888"/>
      <c r="HGD32" s="1871"/>
      <c r="HGE32" s="1888"/>
      <c r="HGF32" s="1871"/>
      <c r="HGG32" s="1888"/>
      <c r="HGH32" s="1871"/>
      <c r="HGI32" s="1888"/>
      <c r="HGJ32" s="1871"/>
      <c r="HGK32" s="1888"/>
      <c r="HGL32" s="1871"/>
      <c r="HGM32" s="1888"/>
      <c r="HGN32" s="1871"/>
      <c r="HGO32" s="1888"/>
      <c r="HGP32" s="1871"/>
      <c r="HGQ32" s="1888"/>
      <c r="HGR32" s="1871"/>
      <c r="HGS32" s="1888"/>
      <c r="HGT32" s="1871"/>
      <c r="HGU32" s="1888"/>
      <c r="HGV32" s="1871"/>
      <c r="HGW32" s="1888"/>
      <c r="HGX32" s="1871"/>
      <c r="HGY32" s="1888"/>
      <c r="HGZ32" s="1871"/>
      <c r="HHA32" s="1888"/>
      <c r="HHB32" s="1871"/>
      <c r="HHC32" s="1888"/>
      <c r="HHD32" s="1871"/>
      <c r="HHE32" s="1888"/>
      <c r="HHF32" s="1871"/>
      <c r="HHG32" s="1888"/>
      <c r="HHH32" s="1871"/>
      <c r="HHI32" s="1888"/>
      <c r="HHJ32" s="1871"/>
      <c r="HHK32" s="1888"/>
      <c r="HHL32" s="1871"/>
      <c r="HHM32" s="1888"/>
      <c r="HHN32" s="1871"/>
      <c r="HHO32" s="1888"/>
      <c r="HHP32" s="1871"/>
      <c r="HHQ32" s="1888"/>
      <c r="HHR32" s="1871"/>
      <c r="HHS32" s="1888"/>
      <c r="HHT32" s="1871"/>
      <c r="HHU32" s="1888"/>
      <c r="HHV32" s="1871"/>
      <c r="HHW32" s="1888"/>
      <c r="HHX32" s="1871"/>
      <c r="HHY32" s="1888"/>
      <c r="HHZ32" s="1871"/>
      <c r="HIA32" s="1888"/>
      <c r="HIB32" s="1871"/>
      <c r="HIC32" s="1888"/>
      <c r="HID32" s="1871"/>
      <c r="HIE32" s="1888"/>
      <c r="HIF32" s="1871"/>
      <c r="HIG32" s="1888"/>
      <c r="HIH32" s="1871"/>
      <c r="HII32" s="1888"/>
      <c r="HIJ32" s="1871"/>
      <c r="HIK32" s="1888"/>
      <c r="HIL32" s="1871"/>
      <c r="HIM32" s="1888"/>
      <c r="HIN32" s="1871"/>
      <c r="HIO32" s="1888"/>
      <c r="HIP32" s="1871"/>
      <c r="HIQ32" s="1888"/>
      <c r="HIR32" s="1871"/>
      <c r="HIS32" s="1888"/>
      <c r="HIT32" s="1871"/>
      <c r="HIU32" s="1888"/>
      <c r="HIV32" s="1871"/>
      <c r="HIW32" s="1888"/>
      <c r="HIX32" s="1871"/>
      <c r="HIY32" s="1888"/>
      <c r="HIZ32" s="1871"/>
      <c r="HJA32" s="1888"/>
      <c r="HJB32" s="1871"/>
      <c r="HJC32" s="1888"/>
      <c r="HJD32" s="1871"/>
      <c r="HJE32" s="1888"/>
      <c r="HJF32" s="1871"/>
      <c r="HJG32" s="1888"/>
      <c r="HJH32" s="1871"/>
      <c r="HJI32" s="1888"/>
      <c r="HJJ32" s="1871"/>
      <c r="HJK32" s="1888"/>
      <c r="HJL32" s="1871"/>
      <c r="HJM32" s="1888"/>
      <c r="HJN32" s="1871"/>
      <c r="HJO32" s="1888"/>
      <c r="HJP32" s="1871"/>
      <c r="HJQ32" s="1888"/>
      <c r="HJR32" s="1871"/>
      <c r="HJS32" s="1888"/>
      <c r="HJT32" s="1871"/>
      <c r="HJU32" s="1888"/>
      <c r="HJV32" s="1871"/>
      <c r="HJW32" s="1888"/>
      <c r="HJX32" s="1871"/>
      <c r="HJY32" s="1888"/>
      <c r="HJZ32" s="1871"/>
      <c r="HKA32" s="1888"/>
      <c r="HKB32" s="1871"/>
      <c r="HKC32" s="1888"/>
      <c r="HKD32" s="1871"/>
      <c r="HKE32" s="1888"/>
      <c r="HKF32" s="1871"/>
      <c r="HKG32" s="1888"/>
      <c r="HKH32" s="1871"/>
      <c r="HKI32" s="1888"/>
      <c r="HKJ32" s="1871"/>
      <c r="HKK32" s="1888"/>
      <c r="HKL32" s="1871"/>
      <c r="HKM32" s="1888"/>
      <c r="HKN32" s="1871"/>
      <c r="HKO32" s="1888"/>
      <c r="HKP32" s="1871"/>
      <c r="HKQ32" s="1888"/>
      <c r="HKR32" s="1871"/>
      <c r="HKS32" s="1888"/>
      <c r="HKT32" s="1871"/>
      <c r="HKU32" s="1888"/>
      <c r="HKV32" s="1871"/>
      <c r="HKW32" s="1888"/>
      <c r="HKX32" s="1871"/>
      <c r="HKY32" s="1888"/>
      <c r="HKZ32" s="1871"/>
      <c r="HLA32" s="1888"/>
      <c r="HLB32" s="1871"/>
      <c r="HLC32" s="1888"/>
      <c r="HLD32" s="1871"/>
      <c r="HLE32" s="1888"/>
      <c r="HLF32" s="1871"/>
      <c r="HLG32" s="1888"/>
      <c r="HLH32" s="1871"/>
      <c r="HLI32" s="1888"/>
      <c r="HLJ32" s="1871"/>
      <c r="HLK32" s="1888"/>
      <c r="HLL32" s="1871"/>
      <c r="HLM32" s="1888"/>
      <c r="HLN32" s="1871"/>
      <c r="HLO32" s="1888"/>
      <c r="HLP32" s="1871"/>
      <c r="HLQ32" s="1888"/>
      <c r="HLR32" s="1871"/>
      <c r="HLS32" s="1888"/>
      <c r="HLT32" s="1871"/>
      <c r="HLU32" s="1888"/>
      <c r="HLV32" s="1871"/>
      <c r="HLW32" s="1888"/>
      <c r="HLX32" s="1871"/>
      <c r="HLY32" s="1888"/>
      <c r="HLZ32" s="1871"/>
      <c r="HMA32" s="1888"/>
      <c r="HMB32" s="1871"/>
      <c r="HMC32" s="1888"/>
      <c r="HMD32" s="1871"/>
      <c r="HME32" s="1888"/>
      <c r="HMF32" s="1871"/>
      <c r="HMG32" s="1888"/>
      <c r="HMH32" s="1871"/>
      <c r="HMI32" s="1888"/>
      <c r="HMJ32" s="1871"/>
      <c r="HMK32" s="1888"/>
      <c r="HML32" s="1871"/>
      <c r="HMM32" s="1888"/>
      <c r="HMN32" s="1871"/>
      <c r="HMO32" s="1888"/>
      <c r="HMP32" s="1871"/>
      <c r="HMQ32" s="1888"/>
      <c r="HMR32" s="1871"/>
      <c r="HMS32" s="1888"/>
      <c r="HMT32" s="1871"/>
      <c r="HMU32" s="1888"/>
      <c r="HMV32" s="1871"/>
      <c r="HMW32" s="1888"/>
      <c r="HMX32" s="1871"/>
      <c r="HMY32" s="1888"/>
      <c r="HMZ32" s="1871"/>
      <c r="HNA32" s="1888"/>
      <c r="HNB32" s="1871"/>
      <c r="HNC32" s="1888"/>
      <c r="HND32" s="1871"/>
      <c r="HNE32" s="1888"/>
      <c r="HNF32" s="1871"/>
      <c r="HNG32" s="1888"/>
      <c r="HNH32" s="1871"/>
      <c r="HNI32" s="1888"/>
      <c r="HNJ32" s="1871"/>
      <c r="HNK32" s="1888"/>
      <c r="HNL32" s="1871"/>
      <c r="HNM32" s="1888"/>
      <c r="HNN32" s="1871"/>
      <c r="HNO32" s="1888"/>
      <c r="HNP32" s="1871"/>
      <c r="HNQ32" s="1888"/>
      <c r="HNR32" s="1871"/>
      <c r="HNS32" s="1888"/>
      <c r="HNT32" s="1871"/>
      <c r="HNU32" s="1888"/>
      <c r="HNV32" s="1871"/>
      <c r="HNW32" s="1888"/>
      <c r="HNX32" s="1871"/>
      <c r="HNY32" s="1888"/>
      <c r="HNZ32" s="1871"/>
      <c r="HOA32" s="1888"/>
      <c r="HOB32" s="1871"/>
      <c r="HOC32" s="1888"/>
      <c r="HOD32" s="1871"/>
      <c r="HOE32" s="1888"/>
      <c r="HOF32" s="1871"/>
      <c r="HOG32" s="1888"/>
      <c r="HOH32" s="1871"/>
      <c r="HOI32" s="1888"/>
      <c r="HOJ32" s="1871"/>
      <c r="HOK32" s="1888"/>
      <c r="HOL32" s="1871"/>
      <c r="HOM32" s="1888"/>
      <c r="HON32" s="1871"/>
      <c r="HOO32" s="1888"/>
      <c r="HOP32" s="1871"/>
      <c r="HOQ32" s="1888"/>
      <c r="HOR32" s="1871"/>
      <c r="HOS32" s="1888"/>
      <c r="HOT32" s="1871"/>
      <c r="HOU32" s="1888"/>
      <c r="HOV32" s="1871"/>
      <c r="HOW32" s="1888"/>
      <c r="HOX32" s="1871"/>
      <c r="HOY32" s="1888"/>
      <c r="HOZ32" s="1871"/>
      <c r="HPA32" s="1888"/>
      <c r="HPB32" s="1871"/>
      <c r="HPC32" s="1888"/>
      <c r="HPD32" s="1871"/>
      <c r="HPE32" s="1888"/>
      <c r="HPF32" s="1871"/>
      <c r="HPG32" s="1888"/>
      <c r="HPH32" s="1871"/>
      <c r="HPI32" s="1888"/>
      <c r="HPJ32" s="1871"/>
      <c r="HPK32" s="1888"/>
      <c r="HPL32" s="1871"/>
      <c r="HPM32" s="1888"/>
      <c r="HPN32" s="1871"/>
      <c r="HPO32" s="1888"/>
      <c r="HPP32" s="1871"/>
      <c r="HPQ32" s="1888"/>
      <c r="HPR32" s="1871"/>
      <c r="HPS32" s="1888"/>
      <c r="HPT32" s="1871"/>
      <c r="HPU32" s="1888"/>
      <c r="HPV32" s="1871"/>
      <c r="HPW32" s="1888"/>
      <c r="HPX32" s="1871"/>
      <c r="HPY32" s="1888"/>
      <c r="HPZ32" s="1871"/>
      <c r="HQA32" s="1888"/>
      <c r="HQB32" s="1871"/>
      <c r="HQC32" s="1888"/>
      <c r="HQD32" s="1871"/>
      <c r="HQE32" s="1888"/>
      <c r="HQF32" s="1871"/>
      <c r="HQG32" s="1888"/>
      <c r="HQH32" s="1871"/>
      <c r="HQI32" s="1888"/>
      <c r="HQJ32" s="1871"/>
      <c r="HQK32" s="1888"/>
      <c r="HQL32" s="1871"/>
      <c r="HQM32" s="1888"/>
      <c r="HQN32" s="1871"/>
      <c r="HQO32" s="1888"/>
      <c r="HQP32" s="1871"/>
      <c r="HQQ32" s="1888"/>
      <c r="HQR32" s="1871"/>
      <c r="HQS32" s="1888"/>
      <c r="HQT32" s="1871"/>
      <c r="HQU32" s="1888"/>
      <c r="HQV32" s="1871"/>
      <c r="HQW32" s="1888"/>
      <c r="HQX32" s="1871"/>
      <c r="HQY32" s="1888"/>
      <c r="HQZ32" s="1871"/>
      <c r="HRA32" s="1888"/>
      <c r="HRB32" s="1871"/>
      <c r="HRC32" s="1888"/>
      <c r="HRD32" s="1871"/>
      <c r="HRE32" s="1888"/>
      <c r="HRF32" s="1871"/>
      <c r="HRG32" s="1888"/>
      <c r="HRH32" s="1871"/>
      <c r="HRI32" s="1888"/>
      <c r="HRJ32" s="1871"/>
      <c r="HRK32" s="1888"/>
      <c r="HRL32" s="1871"/>
      <c r="HRM32" s="1888"/>
      <c r="HRN32" s="1871"/>
      <c r="HRO32" s="1888"/>
      <c r="HRP32" s="1871"/>
      <c r="HRQ32" s="1888"/>
      <c r="HRR32" s="1871"/>
      <c r="HRS32" s="1888"/>
      <c r="HRT32" s="1871"/>
      <c r="HRU32" s="1888"/>
      <c r="HRV32" s="1871"/>
      <c r="HRW32" s="1888"/>
      <c r="HRX32" s="1871"/>
      <c r="HRY32" s="1888"/>
      <c r="HRZ32" s="1871"/>
      <c r="HSA32" s="1888"/>
      <c r="HSB32" s="1871"/>
      <c r="HSC32" s="1888"/>
      <c r="HSD32" s="1871"/>
      <c r="HSE32" s="1888"/>
      <c r="HSF32" s="1871"/>
      <c r="HSG32" s="1888"/>
      <c r="HSH32" s="1871"/>
      <c r="HSI32" s="1888"/>
      <c r="HSJ32" s="1871"/>
      <c r="HSK32" s="1888"/>
      <c r="HSL32" s="1871"/>
      <c r="HSM32" s="1888"/>
      <c r="HSN32" s="1871"/>
      <c r="HSO32" s="1888"/>
      <c r="HSP32" s="1871"/>
      <c r="HSQ32" s="1888"/>
      <c r="HSR32" s="1871"/>
      <c r="HSS32" s="1888"/>
      <c r="HST32" s="1871"/>
      <c r="HSU32" s="1888"/>
      <c r="HSV32" s="1871"/>
      <c r="HSW32" s="1888"/>
      <c r="HSX32" s="1871"/>
      <c r="HSY32" s="1888"/>
      <c r="HSZ32" s="1871"/>
      <c r="HTA32" s="1888"/>
      <c r="HTB32" s="1871"/>
      <c r="HTC32" s="1888"/>
      <c r="HTD32" s="1871"/>
      <c r="HTE32" s="1888"/>
      <c r="HTF32" s="1871"/>
      <c r="HTG32" s="1888"/>
      <c r="HTH32" s="1871"/>
      <c r="HTI32" s="1888"/>
      <c r="HTJ32" s="1871"/>
      <c r="HTK32" s="1888"/>
      <c r="HTL32" s="1871"/>
      <c r="HTM32" s="1888"/>
      <c r="HTN32" s="1871"/>
      <c r="HTO32" s="1888"/>
      <c r="HTP32" s="1871"/>
      <c r="HTQ32" s="1888"/>
      <c r="HTR32" s="1871"/>
      <c r="HTS32" s="1888"/>
      <c r="HTT32" s="1871"/>
      <c r="HTU32" s="1888"/>
      <c r="HTV32" s="1871"/>
      <c r="HTW32" s="1888"/>
      <c r="HTX32" s="1871"/>
      <c r="HTY32" s="1888"/>
      <c r="HTZ32" s="1871"/>
      <c r="HUA32" s="1888"/>
      <c r="HUB32" s="1871"/>
      <c r="HUC32" s="1888"/>
      <c r="HUD32" s="1871"/>
      <c r="HUE32" s="1888"/>
      <c r="HUF32" s="1871"/>
      <c r="HUG32" s="1888"/>
      <c r="HUH32" s="1871"/>
      <c r="HUI32" s="1888"/>
      <c r="HUJ32" s="1871"/>
      <c r="HUK32" s="1888"/>
      <c r="HUL32" s="1871"/>
      <c r="HUM32" s="1888"/>
      <c r="HUN32" s="1871"/>
      <c r="HUO32" s="1888"/>
      <c r="HUP32" s="1871"/>
      <c r="HUQ32" s="1888"/>
      <c r="HUR32" s="1871"/>
      <c r="HUS32" s="1888"/>
      <c r="HUT32" s="1871"/>
      <c r="HUU32" s="1888"/>
      <c r="HUV32" s="1871"/>
      <c r="HUW32" s="1888"/>
      <c r="HUX32" s="1871"/>
      <c r="HUY32" s="1888"/>
      <c r="HUZ32" s="1871"/>
      <c r="HVA32" s="1888"/>
      <c r="HVB32" s="1871"/>
      <c r="HVC32" s="1888"/>
      <c r="HVD32" s="1871"/>
      <c r="HVE32" s="1888"/>
      <c r="HVF32" s="1871"/>
      <c r="HVG32" s="1888"/>
      <c r="HVH32" s="1871"/>
      <c r="HVI32" s="1888"/>
      <c r="HVJ32" s="1871"/>
      <c r="HVK32" s="1888"/>
      <c r="HVL32" s="1871"/>
      <c r="HVM32" s="1888"/>
      <c r="HVN32" s="1871"/>
      <c r="HVO32" s="1888"/>
      <c r="HVP32" s="1871"/>
      <c r="HVQ32" s="1888"/>
      <c r="HVR32" s="1871"/>
      <c r="HVS32" s="1888"/>
      <c r="HVT32" s="1871"/>
      <c r="HVU32" s="1888"/>
      <c r="HVV32" s="1871"/>
      <c r="HVW32" s="1888"/>
      <c r="HVX32" s="1871"/>
      <c r="HVY32" s="1888"/>
      <c r="HVZ32" s="1871"/>
      <c r="HWA32" s="1888"/>
      <c r="HWB32" s="1871"/>
      <c r="HWC32" s="1888"/>
      <c r="HWD32" s="1871"/>
      <c r="HWE32" s="1888"/>
      <c r="HWF32" s="1871"/>
      <c r="HWG32" s="1888"/>
      <c r="HWH32" s="1871"/>
      <c r="HWI32" s="1888"/>
      <c r="HWJ32" s="1871"/>
      <c r="HWK32" s="1888"/>
      <c r="HWL32" s="1871"/>
      <c r="HWM32" s="1888"/>
      <c r="HWN32" s="1871"/>
      <c r="HWO32" s="1888"/>
      <c r="HWP32" s="1871"/>
      <c r="HWQ32" s="1888"/>
      <c r="HWR32" s="1871"/>
      <c r="HWS32" s="1888"/>
      <c r="HWT32" s="1871"/>
      <c r="HWU32" s="1888"/>
      <c r="HWV32" s="1871"/>
      <c r="HWW32" s="1888"/>
      <c r="HWX32" s="1871"/>
      <c r="HWY32" s="1888"/>
      <c r="HWZ32" s="1871"/>
      <c r="HXA32" s="1888"/>
      <c r="HXB32" s="1871"/>
      <c r="HXC32" s="1888"/>
      <c r="HXD32" s="1871"/>
      <c r="HXE32" s="1888"/>
      <c r="HXF32" s="1871"/>
      <c r="HXG32" s="1888"/>
      <c r="HXH32" s="1871"/>
      <c r="HXI32" s="1888"/>
      <c r="HXJ32" s="1871"/>
      <c r="HXK32" s="1888"/>
      <c r="HXL32" s="1871"/>
      <c r="HXM32" s="1888"/>
      <c r="HXN32" s="1871"/>
      <c r="HXO32" s="1888"/>
      <c r="HXP32" s="1871"/>
      <c r="HXQ32" s="1888"/>
      <c r="HXR32" s="1871"/>
      <c r="HXS32" s="1888"/>
      <c r="HXT32" s="1871"/>
      <c r="HXU32" s="1888"/>
      <c r="HXV32" s="1871"/>
      <c r="HXW32" s="1888"/>
      <c r="HXX32" s="1871"/>
      <c r="HXY32" s="1888"/>
      <c r="HXZ32" s="1871"/>
      <c r="HYA32" s="1888"/>
      <c r="HYB32" s="1871"/>
      <c r="HYC32" s="1888"/>
      <c r="HYD32" s="1871"/>
      <c r="HYE32" s="1888"/>
      <c r="HYF32" s="1871"/>
      <c r="HYG32" s="1888"/>
      <c r="HYH32" s="1871"/>
      <c r="HYI32" s="1888"/>
      <c r="HYJ32" s="1871"/>
      <c r="HYK32" s="1888"/>
      <c r="HYL32" s="1871"/>
      <c r="HYM32" s="1888"/>
      <c r="HYN32" s="1871"/>
      <c r="HYO32" s="1888"/>
      <c r="HYP32" s="1871"/>
      <c r="HYQ32" s="1888"/>
      <c r="HYR32" s="1871"/>
      <c r="HYS32" s="1888"/>
      <c r="HYT32" s="1871"/>
      <c r="HYU32" s="1888"/>
      <c r="HYV32" s="1871"/>
      <c r="HYW32" s="1888"/>
      <c r="HYX32" s="1871"/>
      <c r="HYY32" s="1888"/>
      <c r="HYZ32" s="1871"/>
      <c r="HZA32" s="1888"/>
      <c r="HZB32" s="1871"/>
      <c r="HZC32" s="1888"/>
      <c r="HZD32" s="1871"/>
      <c r="HZE32" s="1888"/>
      <c r="HZF32" s="1871"/>
      <c r="HZG32" s="1888"/>
      <c r="HZH32" s="1871"/>
      <c r="HZI32" s="1888"/>
      <c r="HZJ32" s="1871"/>
      <c r="HZK32" s="1888"/>
      <c r="HZL32" s="1871"/>
      <c r="HZM32" s="1888"/>
      <c r="HZN32" s="1871"/>
      <c r="HZO32" s="1888"/>
      <c r="HZP32" s="1871"/>
      <c r="HZQ32" s="1888"/>
      <c r="HZR32" s="1871"/>
      <c r="HZS32" s="1888"/>
      <c r="HZT32" s="1871"/>
      <c r="HZU32" s="1888"/>
      <c r="HZV32" s="1871"/>
      <c r="HZW32" s="1888"/>
      <c r="HZX32" s="1871"/>
      <c r="HZY32" s="1888"/>
      <c r="HZZ32" s="1871"/>
      <c r="IAA32" s="1888"/>
      <c r="IAB32" s="1871"/>
      <c r="IAC32" s="1888"/>
      <c r="IAD32" s="1871"/>
      <c r="IAE32" s="1888"/>
      <c r="IAF32" s="1871"/>
      <c r="IAG32" s="1888"/>
      <c r="IAH32" s="1871"/>
      <c r="IAI32" s="1888"/>
      <c r="IAJ32" s="1871"/>
      <c r="IAK32" s="1888"/>
      <c r="IAL32" s="1871"/>
      <c r="IAM32" s="1888"/>
      <c r="IAN32" s="1871"/>
      <c r="IAO32" s="1888"/>
      <c r="IAP32" s="1871"/>
      <c r="IAQ32" s="1888"/>
      <c r="IAR32" s="1871"/>
      <c r="IAS32" s="1888"/>
      <c r="IAT32" s="1871"/>
      <c r="IAU32" s="1888"/>
      <c r="IAV32" s="1871"/>
      <c r="IAW32" s="1888"/>
      <c r="IAX32" s="1871"/>
      <c r="IAY32" s="1888"/>
      <c r="IAZ32" s="1871"/>
      <c r="IBA32" s="1888"/>
      <c r="IBB32" s="1871"/>
      <c r="IBC32" s="1888"/>
      <c r="IBD32" s="1871"/>
      <c r="IBE32" s="1888"/>
      <c r="IBF32" s="1871"/>
      <c r="IBG32" s="1888"/>
      <c r="IBH32" s="1871"/>
      <c r="IBI32" s="1888"/>
      <c r="IBJ32" s="1871"/>
      <c r="IBK32" s="1888"/>
      <c r="IBL32" s="1871"/>
      <c r="IBM32" s="1888"/>
      <c r="IBN32" s="1871"/>
      <c r="IBO32" s="1888"/>
      <c r="IBP32" s="1871"/>
      <c r="IBQ32" s="1888"/>
      <c r="IBR32" s="1871"/>
      <c r="IBS32" s="1888"/>
      <c r="IBT32" s="1871"/>
      <c r="IBU32" s="1888"/>
      <c r="IBV32" s="1871"/>
      <c r="IBW32" s="1888"/>
      <c r="IBX32" s="1871"/>
      <c r="IBY32" s="1888"/>
      <c r="IBZ32" s="1871"/>
      <c r="ICA32" s="1888"/>
      <c r="ICB32" s="1871"/>
      <c r="ICC32" s="1888"/>
      <c r="ICD32" s="1871"/>
      <c r="ICE32" s="1888"/>
      <c r="ICF32" s="1871"/>
      <c r="ICG32" s="1888"/>
      <c r="ICH32" s="1871"/>
      <c r="ICI32" s="1888"/>
      <c r="ICJ32" s="1871"/>
      <c r="ICK32" s="1888"/>
      <c r="ICL32" s="1871"/>
      <c r="ICM32" s="1888"/>
      <c r="ICN32" s="1871"/>
      <c r="ICO32" s="1888"/>
      <c r="ICP32" s="1871"/>
      <c r="ICQ32" s="1888"/>
      <c r="ICR32" s="1871"/>
      <c r="ICS32" s="1888"/>
      <c r="ICT32" s="1871"/>
      <c r="ICU32" s="1888"/>
      <c r="ICV32" s="1871"/>
      <c r="ICW32" s="1888"/>
      <c r="ICX32" s="1871"/>
      <c r="ICY32" s="1888"/>
      <c r="ICZ32" s="1871"/>
      <c r="IDA32" s="1888"/>
      <c r="IDB32" s="1871"/>
      <c r="IDC32" s="1888"/>
      <c r="IDD32" s="1871"/>
      <c r="IDE32" s="1888"/>
      <c r="IDF32" s="1871"/>
      <c r="IDG32" s="1888"/>
      <c r="IDH32" s="1871"/>
      <c r="IDI32" s="1888"/>
      <c r="IDJ32" s="1871"/>
      <c r="IDK32" s="1888"/>
      <c r="IDL32" s="1871"/>
      <c r="IDM32" s="1888"/>
      <c r="IDN32" s="1871"/>
      <c r="IDO32" s="1888"/>
      <c r="IDP32" s="1871"/>
      <c r="IDQ32" s="1888"/>
      <c r="IDR32" s="1871"/>
      <c r="IDS32" s="1888"/>
      <c r="IDT32" s="1871"/>
      <c r="IDU32" s="1888"/>
      <c r="IDV32" s="1871"/>
      <c r="IDW32" s="1888"/>
      <c r="IDX32" s="1871"/>
      <c r="IDY32" s="1888"/>
      <c r="IDZ32" s="1871"/>
      <c r="IEA32" s="1888"/>
      <c r="IEB32" s="1871"/>
      <c r="IEC32" s="1888"/>
      <c r="IED32" s="1871"/>
      <c r="IEE32" s="1888"/>
      <c r="IEF32" s="1871"/>
      <c r="IEG32" s="1888"/>
      <c r="IEH32" s="1871"/>
      <c r="IEI32" s="1888"/>
      <c r="IEJ32" s="1871"/>
      <c r="IEK32" s="1888"/>
      <c r="IEL32" s="1871"/>
      <c r="IEM32" s="1888"/>
      <c r="IEN32" s="1871"/>
      <c r="IEO32" s="1888"/>
      <c r="IEP32" s="1871"/>
      <c r="IEQ32" s="1888"/>
      <c r="IER32" s="1871"/>
      <c r="IES32" s="1888"/>
      <c r="IET32" s="1871"/>
      <c r="IEU32" s="1888"/>
      <c r="IEV32" s="1871"/>
      <c r="IEW32" s="1888"/>
      <c r="IEX32" s="1871"/>
      <c r="IEY32" s="1888"/>
      <c r="IEZ32" s="1871"/>
      <c r="IFA32" s="1888"/>
      <c r="IFB32" s="1871"/>
      <c r="IFC32" s="1888"/>
      <c r="IFD32" s="1871"/>
      <c r="IFE32" s="1888"/>
      <c r="IFF32" s="1871"/>
      <c r="IFG32" s="1888"/>
      <c r="IFH32" s="1871"/>
      <c r="IFI32" s="1888"/>
      <c r="IFJ32" s="1871"/>
      <c r="IFK32" s="1888"/>
      <c r="IFL32" s="1871"/>
      <c r="IFM32" s="1888"/>
      <c r="IFN32" s="1871"/>
      <c r="IFO32" s="1888"/>
      <c r="IFP32" s="1871"/>
      <c r="IFQ32" s="1888"/>
      <c r="IFR32" s="1871"/>
      <c r="IFS32" s="1888"/>
      <c r="IFT32" s="1871"/>
      <c r="IFU32" s="1888"/>
      <c r="IFV32" s="1871"/>
      <c r="IFW32" s="1888"/>
      <c r="IFX32" s="1871"/>
      <c r="IFY32" s="1888"/>
      <c r="IFZ32" s="1871"/>
      <c r="IGA32" s="1888"/>
      <c r="IGB32" s="1871"/>
      <c r="IGC32" s="1888"/>
      <c r="IGD32" s="1871"/>
      <c r="IGE32" s="1888"/>
      <c r="IGF32" s="1871"/>
      <c r="IGG32" s="1888"/>
      <c r="IGH32" s="1871"/>
      <c r="IGI32" s="1888"/>
      <c r="IGJ32" s="1871"/>
      <c r="IGK32" s="1888"/>
      <c r="IGL32" s="1871"/>
      <c r="IGM32" s="1888"/>
      <c r="IGN32" s="1871"/>
      <c r="IGO32" s="1888"/>
      <c r="IGP32" s="1871"/>
      <c r="IGQ32" s="1888"/>
      <c r="IGR32" s="1871"/>
      <c r="IGS32" s="1888"/>
      <c r="IGT32" s="1871"/>
      <c r="IGU32" s="1888"/>
      <c r="IGV32" s="1871"/>
      <c r="IGW32" s="1888"/>
      <c r="IGX32" s="1871"/>
      <c r="IGY32" s="1888"/>
      <c r="IGZ32" s="1871"/>
      <c r="IHA32" s="1888"/>
      <c r="IHB32" s="1871"/>
      <c r="IHC32" s="1888"/>
      <c r="IHD32" s="1871"/>
      <c r="IHE32" s="1888"/>
      <c r="IHF32" s="1871"/>
      <c r="IHG32" s="1888"/>
      <c r="IHH32" s="1871"/>
      <c r="IHI32" s="1888"/>
      <c r="IHJ32" s="1871"/>
      <c r="IHK32" s="1888"/>
      <c r="IHL32" s="1871"/>
      <c r="IHM32" s="1888"/>
      <c r="IHN32" s="1871"/>
      <c r="IHO32" s="1888"/>
      <c r="IHP32" s="1871"/>
      <c r="IHQ32" s="1888"/>
      <c r="IHR32" s="1871"/>
      <c r="IHS32" s="1888"/>
      <c r="IHT32" s="1871"/>
      <c r="IHU32" s="1888"/>
      <c r="IHV32" s="1871"/>
      <c r="IHW32" s="1888"/>
      <c r="IHX32" s="1871"/>
      <c r="IHY32" s="1888"/>
      <c r="IHZ32" s="1871"/>
      <c r="IIA32" s="1888"/>
      <c r="IIB32" s="1871"/>
      <c r="IIC32" s="1888"/>
      <c r="IID32" s="1871"/>
      <c r="IIE32" s="1888"/>
      <c r="IIF32" s="1871"/>
      <c r="IIG32" s="1888"/>
      <c r="IIH32" s="1871"/>
      <c r="III32" s="1888"/>
      <c r="IIJ32" s="1871"/>
      <c r="IIK32" s="1888"/>
      <c r="IIL32" s="1871"/>
      <c r="IIM32" s="1888"/>
      <c r="IIN32" s="1871"/>
      <c r="IIO32" s="1888"/>
      <c r="IIP32" s="1871"/>
      <c r="IIQ32" s="1888"/>
      <c r="IIR32" s="1871"/>
      <c r="IIS32" s="1888"/>
      <c r="IIT32" s="1871"/>
      <c r="IIU32" s="1888"/>
      <c r="IIV32" s="1871"/>
      <c r="IIW32" s="1888"/>
      <c r="IIX32" s="1871"/>
      <c r="IIY32" s="1888"/>
      <c r="IIZ32" s="1871"/>
      <c r="IJA32" s="1888"/>
      <c r="IJB32" s="1871"/>
      <c r="IJC32" s="1888"/>
      <c r="IJD32" s="1871"/>
      <c r="IJE32" s="1888"/>
      <c r="IJF32" s="1871"/>
      <c r="IJG32" s="1888"/>
      <c r="IJH32" s="1871"/>
      <c r="IJI32" s="1888"/>
      <c r="IJJ32" s="1871"/>
      <c r="IJK32" s="1888"/>
      <c r="IJL32" s="1871"/>
      <c r="IJM32" s="1888"/>
      <c r="IJN32" s="1871"/>
      <c r="IJO32" s="1888"/>
      <c r="IJP32" s="1871"/>
      <c r="IJQ32" s="1888"/>
      <c r="IJR32" s="1871"/>
      <c r="IJS32" s="1888"/>
      <c r="IJT32" s="1871"/>
      <c r="IJU32" s="1888"/>
      <c r="IJV32" s="1871"/>
      <c r="IJW32" s="1888"/>
      <c r="IJX32" s="1871"/>
      <c r="IJY32" s="1888"/>
      <c r="IJZ32" s="1871"/>
      <c r="IKA32" s="1888"/>
      <c r="IKB32" s="1871"/>
      <c r="IKC32" s="1888"/>
      <c r="IKD32" s="1871"/>
      <c r="IKE32" s="1888"/>
      <c r="IKF32" s="1871"/>
      <c r="IKG32" s="1888"/>
      <c r="IKH32" s="1871"/>
      <c r="IKI32" s="1888"/>
      <c r="IKJ32" s="1871"/>
      <c r="IKK32" s="1888"/>
      <c r="IKL32" s="1871"/>
      <c r="IKM32" s="1888"/>
      <c r="IKN32" s="1871"/>
      <c r="IKO32" s="1888"/>
      <c r="IKP32" s="1871"/>
      <c r="IKQ32" s="1888"/>
      <c r="IKR32" s="1871"/>
      <c r="IKS32" s="1888"/>
      <c r="IKT32" s="1871"/>
      <c r="IKU32" s="1888"/>
      <c r="IKV32" s="1871"/>
      <c r="IKW32" s="1888"/>
      <c r="IKX32" s="1871"/>
      <c r="IKY32" s="1888"/>
      <c r="IKZ32" s="1871"/>
      <c r="ILA32" s="1888"/>
      <c r="ILB32" s="1871"/>
      <c r="ILC32" s="1888"/>
      <c r="ILD32" s="1871"/>
      <c r="ILE32" s="1888"/>
      <c r="ILF32" s="1871"/>
      <c r="ILG32" s="1888"/>
      <c r="ILH32" s="1871"/>
      <c r="ILI32" s="1888"/>
      <c r="ILJ32" s="1871"/>
      <c r="ILK32" s="1888"/>
      <c r="ILL32" s="1871"/>
      <c r="ILM32" s="1888"/>
      <c r="ILN32" s="1871"/>
      <c r="ILO32" s="1888"/>
      <c r="ILP32" s="1871"/>
      <c r="ILQ32" s="1888"/>
      <c r="ILR32" s="1871"/>
      <c r="ILS32" s="1888"/>
      <c r="ILT32" s="1871"/>
      <c r="ILU32" s="1888"/>
      <c r="ILV32" s="1871"/>
      <c r="ILW32" s="1888"/>
      <c r="ILX32" s="1871"/>
      <c r="ILY32" s="1888"/>
      <c r="ILZ32" s="1871"/>
      <c r="IMA32" s="1888"/>
      <c r="IMB32" s="1871"/>
      <c r="IMC32" s="1888"/>
      <c r="IMD32" s="1871"/>
      <c r="IME32" s="1888"/>
      <c r="IMF32" s="1871"/>
      <c r="IMG32" s="1888"/>
      <c r="IMH32" s="1871"/>
      <c r="IMI32" s="1888"/>
      <c r="IMJ32" s="1871"/>
      <c r="IMK32" s="1888"/>
      <c r="IML32" s="1871"/>
      <c r="IMM32" s="1888"/>
      <c r="IMN32" s="1871"/>
      <c r="IMO32" s="1888"/>
      <c r="IMP32" s="1871"/>
      <c r="IMQ32" s="1888"/>
      <c r="IMR32" s="1871"/>
      <c r="IMS32" s="1888"/>
      <c r="IMT32" s="1871"/>
      <c r="IMU32" s="1888"/>
      <c r="IMV32" s="1871"/>
      <c r="IMW32" s="1888"/>
      <c r="IMX32" s="1871"/>
      <c r="IMY32" s="1888"/>
      <c r="IMZ32" s="1871"/>
      <c r="INA32" s="1888"/>
      <c r="INB32" s="1871"/>
      <c r="INC32" s="1888"/>
      <c r="IND32" s="1871"/>
      <c r="INE32" s="1888"/>
      <c r="INF32" s="1871"/>
      <c r="ING32" s="1888"/>
      <c r="INH32" s="1871"/>
      <c r="INI32" s="1888"/>
      <c r="INJ32" s="1871"/>
      <c r="INK32" s="1888"/>
      <c r="INL32" s="1871"/>
      <c r="INM32" s="1888"/>
      <c r="INN32" s="1871"/>
      <c r="INO32" s="1888"/>
      <c r="INP32" s="1871"/>
      <c r="INQ32" s="1888"/>
      <c r="INR32" s="1871"/>
      <c r="INS32" s="1888"/>
      <c r="INT32" s="1871"/>
      <c r="INU32" s="1888"/>
      <c r="INV32" s="1871"/>
      <c r="INW32" s="1888"/>
      <c r="INX32" s="1871"/>
      <c r="INY32" s="1888"/>
      <c r="INZ32" s="1871"/>
      <c r="IOA32" s="1888"/>
      <c r="IOB32" s="1871"/>
      <c r="IOC32" s="1888"/>
      <c r="IOD32" s="1871"/>
      <c r="IOE32" s="1888"/>
      <c r="IOF32" s="1871"/>
      <c r="IOG32" s="1888"/>
      <c r="IOH32" s="1871"/>
      <c r="IOI32" s="1888"/>
      <c r="IOJ32" s="1871"/>
      <c r="IOK32" s="1888"/>
      <c r="IOL32" s="1871"/>
      <c r="IOM32" s="1888"/>
      <c r="ION32" s="1871"/>
      <c r="IOO32" s="1888"/>
      <c r="IOP32" s="1871"/>
      <c r="IOQ32" s="1888"/>
      <c r="IOR32" s="1871"/>
      <c r="IOS32" s="1888"/>
      <c r="IOT32" s="1871"/>
      <c r="IOU32" s="1888"/>
      <c r="IOV32" s="1871"/>
      <c r="IOW32" s="1888"/>
      <c r="IOX32" s="1871"/>
      <c r="IOY32" s="1888"/>
      <c r="IOZ32" s="1871"/>
      <c r="IPA32" s="1888"/>
      <c r="IPB32" s="1871"/>
      <c r="IPC32" s="1888"/>
      <c r="IPD32" s="1871"/>
      <c r="IPE32" s="1888"/>
      <c r="IPF32" s="1871"/>
      <c r="IPG32" s="1888"/>
      <c r="IPH32" s="1871"/>
      <c r="IPI32" s="1888"/>
      <c r="IPJ32" s="1871"/>
      <c r="IPK32" s="1888"/>
      <c r="IPL32" s="1871"/>
      <c r="IPM32" s="1888"/>
      <c r="IPN32" s="1871"/>
      <c r="IPO32" s="1888"/>
      <c r="IPP32" s="1871"/>
      <c r="IPQ32" s="1888"/>
      <c r="IPR32" s="1871"/>
      <c r="IPS32" s="1888"/>
      <c r="IPT32" s="1871"/>
      <c r="IPU32" s="1888"/>
      <c r="IPV32" s="1871"/>
      <c r="IPW32" s="1888"/>
      <c r="IPX32" s="1871"/>
      <c r="IPY32" s="1888"/>
      <c r="IPZ32" s="1871"/>
      <c r="IQA32" s="1888"/>
      <c r="IQB32" s="1871"/>
      <c r="IQC32" s="1888"/>
      <c r="IQD32" s="1871"/>
      <c r="IQE32" s="1888"/>
      <c r="IQF32" s="1871"/>
      <c r="IQG32" s="1888"/>
      <c r="IQH32" s="1871"/>
      <c r="IQI32" s="1888"/>
      <c r="IQJ32" s="1871"/>
      <c r="IQK32" s="1888"/>
      <c r="IQL32" s="1871"/>
      <c r="IQM32" s="1888"/>
      <c r="IQN32" s="1871"/>
      <c r="IQO32" s="1888"/>
      <c r="IQP32" s="1871"/>
      <c r="IQQ32" s="1888"/>
      <c r="IQR32" s="1871"/>
      <c r="IQS32" s="1888"/>
      <c r="IQT32" s="1871"/>
      <c r="IQU32" s="1888"/>
      <c r="IQV32" s="1871"/>
      <c r="IQW32" s="1888"/>
      <c r="IQX32" s="1871"/>
      <c r="IQY32" s="1888"/>
      <c r="IQZ32" s="1871"/>
      <c r="IRA32" s="1888"/>
      <c r="IRB32" s="1871"/>
      <c r="IRC32" s="1888"/>
      <c r="IRD32" s="1871"/>
      <c r="IRE32" s="1888"/>
      <c r="IRF32" s="1871"/>
      <c r="IRG32" s="1888"/>
      <c r="IRH32" s="1871"/>
      <c r="IRI32" s="1888"/>
      <c r="IRJ32" s="1871"/>
      <c r="IRK32" s="1888"/>
      <c r="IRL32" s="1871"/>
      <c r="IRM32" s="1888"/>
      <c r="IRN32" s="1871"/>
      <c r="IRO32" s="1888"/>
      <c r="IRP32" s="1871"/>
      <c r="IRQ32" s="1888"/>
      <c r="IRR32" s="1871"/>
      <c r="IRS32" s="1888"/>
      <c r="IRT32" s="1871"/>
      <c r="IRU32" s="1888"/>
      <c r="IRV32" s="1871"/>
      <c r="IRW32" s="1888"/>
      <c r="IRX32" s="1871"/>
      <c r="IRY32" s="1888"/>
      <c r="IRZ32" s="1871"/>
      <c r="ISA32" s="1888"/>
      <c r="ISB32" s="1871"/>
      <c r="ISC32" s="1888"/>
      <c r="ISD32" s="1871"/>
      <c r="ISE32" s="1888"/>
      <c r="ISF32" s="1871"/>
      <c r="ISG32" s="1888"/>
      <c r="ISH32" s="1871"/>
      <c r="ISI32" s="1888"/>
      <c r="ISJ32" s="1871"/>
      <c r="ISK32" s="1888"/>
      <c r="ISL32" s="1871"/>
      <c r="ISM32" s="1888"/>
      <c r="ISN32" s="1871"/>
      <c r="ISO32" s="1888"/>
      <c r="ISP32" s="1871"/>
      <c r="ISQ32" s="1888"/>
      <c r="ISR32" s="1871"/>
      <c r="ISS32" s="1888"/>
      <c r="IST32" s="1871"/>
      <c r="ISU32" s="1888"/>
      <c r="ISV32" s="1871"/>
      <c r="ISW32" s="1888"/>
      <c r="ISX32" s="1871"/>
      <c r="ISY32" s="1888"/>
      <c r="ISZ32" s="1871"/>
      <c r="ITA32" s="1888"/>
      <c r="ITB32" s="1871"/>
      <c r="ITC32" s="1888"/>
      <c r="ITD32" s="1871"/>
      <c r="ITE32" s="1888"/>
      <c r="ITF32" s="1871"/>
      <c r="ITG32" s="1888"/>
      <c r="ITH32" s="1871"/>
      <c r="ITI32" s="1888"/>
      <c r="ITJ32" s="1871"/>
      <c r="ITK32" s="1888"/>
      <c r="ITL32" s="1871"/>
      <c r="ITM32" s="1888"/>
      <c r="ITN32" s="1871"/>
      <c r="ITO32" s="1888"/>
      <c r="ITP32" s="1871"/>
      <c r="ITQ32" s="1888"/>
      <c r="ITR32" s="1871"/>
      <c r="ITS32" s="1888"/>
      <c r="ITT32" s="1871"/>
      <c r="ITU32" s="1888"/>
      <c r="ITV32" s="1871"/>
      <c r="ITW32" s="1888"/>
      <c r="ITX32" s="1871"/>
      <c r="ITY32" s="1888"/>
      <c r="ITZ32" s="1871"/>
      <c r="IUA32" s="1888"/>
      <c r="IUB32" s="1871"/>
      <c r="IUC32" s="1888"/>
      <c r="IUD32" s="1871"/>
      <c r="IUE32" s="1888"/>
      <c r="IUF32" s="1871"/>
      <c r="IUG32" s="1888"/>
      <c r="IUH32" s="1871"/>
      <c r="IUI32" s="1888"/>
      <c r="IUJ32" s="1871"/>
      <c r="IUK32" s="1888"/>
      <c r="IUL32" s="1871"/>
      <c r="IUM32" s="1888"/>
      <c r="IUN32" s="1871"/>
      <c r="IUO32" s="1888"/>
      <c r="IUP32" s="1871"/>
      <c r="IUQ32" s="1888"/>
      <c r="IUR32" s="1871"/>
      <c r="IUS32" s="1888"/>
      <c r="IUT32" s="1871"/>
      <c r="IUU32" s="1888"/>
      <c r="IUV32" s="1871"/>
      <c r="IUW32" s="1888"/>
      <c r="IUX32" s="1871"/>
      <c r="IUY32" s="1888"/>
      <c r="IUZ32" s="1871"/>
      <c r="IVA32" s="1888"/>
      <c r="IVB32" s="1871"/>
      <c r="IVC32" s="1888"/>
      <c r="IVD32" s="1871"/>
      <c r="IVE32" s="1888"/>
      <c r="IVF32" s="1871"/>
      <c r="IVG32" s="1888"/>
      <c r="IVH32" s="1871"/>
      <c r="IVI32" s="1888"/>
      <c r="IVJ32" s="1871"/>
      <c r="IVK32" s="1888"/>
      <c r="IVL32" s="1871"/>
      <c r="IVM32" s="1888"/>
      <c r="IVN32" s="1871"/>
      <c r="IVO32" s="1888"/>
      <c r="IVP32" s="1871"/>
      <c r="IVQ32" s="1888"/>
      <c r="IVR32" s="1871"/>
      <c r="IVS32" s="1888"/>
      <c r="IVT32" s="1871"/>
      <c r="IVU32" s="1888"/>
      <c r="IVV32" s="1871"/>
      <c r="IVW32" s="1888"/>
      <c r="IVX32" s="1871"/>
      <c r="IVY32" s="1888"/>
      <c r="IVZ32" s="1871"/>
      <c r="IWA32" s="1888"/>
      <c r="IWB32" s="1871"/>
      <c r="IWC32" s="1888"/>
      <c r="IWD32" s="1871"/>
      <c r="IWE32" s="1888"/>
      <c r="IWF32" s="1871"/>
      <c r="IWG32" s="1888"/>
      <c r="IWH32" s="1871"/>
      <c r="IWI32" s="1888"/>
      <c r="IWJ32" s="1871"/>
      <c r="IWK32" s="1888"/>
      <c r="IWL32" s="1871"/>
      <c r="IWM32" s="1888"/>
      <c r="IWN32" s="1871"/>
      <c r="IWO32" s="1888"/>
      <c r="IWP32" s="1871"/>
      <c r="IWQ32" s="1888"/>
      <c r="IWR32" s="1871"/>
      <c r="IWS32" s="1888"/>
      <c r="IWT32" s="1871"/>
      <c r="IWU32" s="1888"/>
      <c r="IWV32" s="1871"/>
      <c r="IWW32" s="1888"/>
      <c r="IWX32" s="1871"/>
      <c r="IWY32" s="1888"/>
      <c r="IWZ32" s="1871"/>
      <c r="IXA32" s="1888"/>
      <c r="IXB32" s="1871"/>
      <c r="IXC32" s="1888"/>
      <c r="IXD32" s="1871"/>
      <c r="IXE32" s="1888"/>
      <c r="IXF32" s="1871"/>
      <c r="IXG32" s="1888"/>
      <c r="IXH32" s="1871"/>
      <c r="IXI32" s="1888"/>
      <c r="IXJ32" s="1871"/>
      <c r="IXK32" s="1888"/>
      <c r="IXL32" s="1871"/>
      <c r="IXM32" s="1888"/>
      <c r="IXN32" s="1871"/>
      <c r="IXO32" s="1888"/>
      <c r="IXP32" s="1871"/>
      <c r="IXQ32" s="1888"/>
      <c r="IXR32" s="1871"/>
      <c r="IXS32" s="1888"/>
      <c r="IXT32" s="1871"/>
      <c r="IXU32" s="1888"/>
      <c r="IXV32" s="1871"/>
      <c r="IXW32" s="1888"/>
      <c r="IXX32" s="1871"/>
      <c r="IXY32" s="1888"/>
      <c r="IXZ32" s="1871"/>
      <c r="IYA32" s="1888"/>
      <c r="IYB32" s="1871"/>
      <c r="IYC32" s="1888"/>
      <c r="IYD32" s="1871"/>
      <c r="IYE32" s="1888"/>
      <c r="IYF32" s="1871"/>
      <c r="IYG32" s="1888"/>
      <c r="IYH32" s="1871"/>
      <c r="IYI32" s="1888"/>
      <c r="IYJ32" s="1871"/>
      <c r="IYK32" s="1888"/>
      <c r="IYL32" s="1871"/>
      <c r="IYM32" s="1888"/>
      <c r="IYN32" s="1871"/>
      <c r="IYO32" s="1888"/>
      <c r="IYP32" s="1871"/>
      <c r="IYQ32" s="1888"/>
      <c r="IYR32" s="1871"/>
      <c r="IYS32" s="1888"/>
      <c r="IYT32" s="1871"/>
      <c r="IYU32" s="1888"/>
      <c r="IYV32" s="1871"/>
      <c r="IYW32" s="1888"/>
      <c r="IYX32" s="1871"/>
      <c r="IYY32" s="1888"/>
      <c r="IYZ32" s="1871"/>
      <c r="IZA32" s="1888"/>
      <c r="IZB32" s="1871"/>
      <c r="IZC32" s="1888"/>
      <c r="IZD32" s="1871"/>
      <c r="IZE32" s="1888"/>
      <c r="IZF32" s="1871"/>
      <c r="IZG32" s="1888"/>
      <c r="IZH32" s="1871"/>
      <c r="IZI32" s="1888"/>
      <c r="IZJ32" s="1871"/>
      <c r="IZK32" s="1888"/>
      <c r="IZL32" s="1871"/>
      <c r="IZM32" s="1888"/>
      <c r="IZN32" s="1871"/>
      <c r="IZO32" s="1888"/>
      <c r="IZP32" s="1871"/>
      <c r="IZQ32" s="1888"/>
      <c r="IZR32" s="1871"/>
      <c r="IZS32" s="1888"/>
      <c r="IZT32" s="1871"/>
      <c r="IZU32" s="1888"/>
      <c r="IZV32" s="1871"/>
      <c r="IZW32" s="1888"/>
      <c r="IZX32" s="1871"/>
      <c r="IZY32" s="1888"/>
      <c r="IZZ32" s="1871"/>
      <c r="JAA32" s="1888"/>
      <c r="JAB32" s="1871"/>
      <c r="JAC32" s="1888"/>
      <c r="JAD32" s="1871"/>
      <c r="JAE32" s="1888"/>
      <c r="JAF32" s="1871"/>
      <c r="JAG32" s="1888"/>
      <c r="JAH32" s="1871"/>
      <c r="JAI32" s="1888"/>
      <c r="JAJ32" s="1871"/>
      <c r="JAK32" s="1888"/>
      <c r="JAL32" s="1871"/>
      <c r="JAM32" s="1888"/>
      <c r="JAN32" s="1871"/>
      <c r="JAO32" s="1888"/>
      <c r="JAP32" s="1871"/>
      <c r="JAQ32" s="1888"/>
      <c r="JAR32" s="1871"/>
      <c r="JAS32" s="1888"/>
      <c r="JAT32" s="1871"/>
      <c r="JAU32" s="1888"/>
      <c r="JAV32" s="1871"/>
      <c r="JAW32" s="1888"/>
      <c r="JAX32" s="1871"/>
      <c r="JAY32" s="1888"/>
      <c r="JAZ32" s="1871"/>
      <c r="JBA32" s="1888"/>
      <c r="JBB32" s="1871"/>
      <c r="JBC32" s="1888"/>
      <c r="JBD32" s="1871"/>
      <c r="JBE32" s="1888"/>
      <c r="JBF32" s="1871"/>
      <c r="JBG32" s="1888"/>
      <c r="JBH32" s="1871"/>
      <c r="JBI32" s="1888"/>
      <c r="JBJ32" s="1871"/>
      <c r="JBK32" s="1888"/>
      <c r="JBL32" s="1871"/>
      <c r="JBM32" s="1888"/>
      <c r="JBN32" s="1871"/>
      <c r="JBO32" s="1888"/>
      <c r="JBP32" s="1871"/>
      <c r="JBQ32" s="1888"/>
      <c r="JBR32" s="1871"/>
      <c r="JBS32" s="1888"/>
      <c r="JBT32" s="1871"/>
      <c r="JBU32" s="1888"/>
      <c r="JBV32" s="1871"/>
      <c r="JBW32" s="1888"/>
      <c r="JBX32" s="1871"/>
      <c r="JBY32" s="1888"/>
      <c r="JBZ32" s="1871"/>
      <c r="JCA32" s="1888"/>
      <c r="JCB32" s="1871"/>
      <c r="JCC32" s="1888"/>
      <c r="JCD32" s="1871"/>
      <c r="JCE32" s="1888"/>
      <c r="JCF32" s="1871"/>
      <c r="JCG32" s="1888"/>
      <c r="JCH32" s="1871"/>
      <c r="JCI32" s="1888"/>
      <c r="JCJ32" s="1871"/>
      <c r="JCK32" s="1888"/>
      <c r="JCL32" s="1871"/>
      <c r="JCM32" s="1888"/>
      <c r="JCN32" s="1871"/>
      <c r="JCO32" s="1888"/>
      <c r="JCP32" s="1871"/>
      <c r="JCQ32" s="1888"/>
      <c r="JCR32" s="1871"/>
      <c r="JCS32" s="1888"/>
      <c r="JCT32" s="1871"/>
      <c r="JCU32" s="1888"/>
      <c r="JCV32" s="1871"/>
      <c r="JCW32" s="1888"/>
      <c r="JCX32" s="1871"/>
      <c r="JCY32" s="1888"/>
      <c r="JCZ32" s="1871"/>
      <c r="JDA32" s="1888"/>
      <c r="JDB32" s="1871"/>
      <c r="JDC32" s="1888"/>
      <c r="JDD32" s="1871"/>
      <c r="JDE32" s="1888"/>
      <c r="JDF32" s="1871"/>
      <c r="JDG32" s="1888"/>
      <c r="JDH32" s="1871"/>
      <c r="JDI32" s="1888"/>
      <c r="JDJ32" s="1871"/>
      <c r="JDK32" s="1888"/>
      <c r="JDL32" s="1871"/>
      <c r="JDM32" s="1888"/>
      <c r="JDN32" s="1871"/>
      <c r="JDO32" s="1888"/>
      <c r="JDP32" s="1871"/>
      <c r="JDQ32" s="1888"/>
      <c r="JDR32" s="1871"/>
      <c r="JDS32" s="1888"/>
      <c r="JDT32" s="1871"/>
      <c r="JDU32" s="1888"/>
      <c r="JDV32" s="1871"/>
      <c r="JDW32" s="1888"/>
      <c r="JDX32" s="1871"/>
      <c r="JDY32" s="1888"/>
      <c r="JDZ32" s="1871"/>
      <c r="JEA32" s="1888"/>
      <c r="JEB32" s="1871"/>
      <c r="JEC32" s="1888"/>
      <c r="JED32" s="1871"/>
      <c r="JEE32" s="1888"/>
      <c r="JEF32" s="1871"/>
      <c r="JEG32" s="1888"/>
      <c r="JEH32" s="1871"/>
      <c r="JEI32" s="1888"/>
      <c r="JEJ32" s="1871"/>
      <c r="JEK32" s="1888"/>
      <c r="JEL32" s="1871"/>
      <c r="JEM32" s="1888"/>
      <c r="JEN32" s="1871"/>
      <c r="JEO32" s="1888"/>
      <c r="JEP32" s="1871"/>
      <c r="JEQ32" s="1888"/>
      <c r="JER32" s="1871"/>
      <c r="JES32" s="1888"/>
      <c r="JET32" s="1871"/>
      <c r="JEU32" s="1888"/>
      <c r="JEV32" s="1871"/>
      <c r="JEW32" s="1888"/>
      <c r="JEX32" s="1871"/>
      <c r="JEY32" s="1888"/>
      <c r="JEZ32" s="1871"/>
      <c r="JFA32" s="1888"/>
      <c r="JFB32" s="1871"/>
      <c r="JFC32" s="1888"/>
      <c r="JFD32" s="1871"/>
      <c r="JFE32" s="1888"/>
      <c r="JFF32" s="1871"/>
      <c r="JFG32" s="1888"/>
      <c r="JFH32" s="1871"/>
      <c r="JFI32" s="1888"/>
      <c r="JFJ32" s="1871"/>
      <c r="JFK32" s="1888"/>
      <c r="JFL32" s="1871"/>
      <c r="JFM32" s="1888"/>
      <c r="JFN32" s="1871"/>
      <c r="JFO32" s="1888"/>
      <c r="JFP32" s="1871"/>
      <c r="JFQ32" s="1888"/>
      <c r="JFR32" s="1871"/>
      <c r="JFS32" s="1888"/>
      <c r="JFT32" s="1871"/>
      <c r="JFU32" s="1888"/>
      <c r="JFV32" s="1871"/>
      <c r="JFW32" s="1888"/>
      <c r="JFX32" s="1871"/>
      <c r="JFY32" s="1888"/>
      <c r="JFZ32" s="1871"/>
      <c r="JGA32" s="1888"/>
      <c r="JGB32" s="1871"/>
      <c r="JGC32" s="1888"/>
      <c r="JGD32" s="1871"/>
      <c r="JGE32" s="1888"/>
      <c r="JGF32" s="1871"/>
      <c r="JGG32" s="1888"/>
      <c r="JGH32" s="1871"/>
      <c r="JGI32" s="1888"/>
      <c r="JGJ32" s="1871"/>
      <c r="JGK32" s="1888"/>
      <c r="JGL32" s="1871"/>
      <c r="JGM32" s="1888"/>
      <c r="JGN32" s="1871"/>
      <c r="JGO32" s="1888"/>
      <c r="JGP32" s="1871"/>
      <c r="JGQ32" s="1888"/>
      <c r="JGR32" s="1871"/>
      <c r="JGS32" s="1888"/>
      <c r="JGT32" s="1871"/>
      <c r="JGU32" s="1888"/>
      <c r="JGV32" s="1871"/>
      <c r="JGW32" s="1888"/>
      <c r="JGX32" s="1871"/>
      <c r="JGY32" s="1888"/>
      <c r="JGZ32" s="1871"/>
      <c r="JHA32" s="1888"/>
      <c r="JHB32" s="1871"/>
      <c r="JHC32" s="1888"/>
      <c r="JHD32" s="1871"/>
      <c r="JHE32" s="1888"/>
      <c r="JHF32" s="1871"/>
      <c r="JHG32" s="1888"/>
      <c r="JHH32" s="1871"/>
      <c r="JHI32" s="1888"/>
      <c r="JHJ32" s="1871"/>
      <c r="JHK32" s="1888"/>
      <c r="JHL32" s="1871"/>
      <c r="JHM32" s="1888"/>
      <c r="JHN32" s="1871"/>
      <c r="JHO32" s="1888"/>
      <c r="JHP32" s="1871"/>
      <c r="JHQ32" s="1888"/>
      <c r="JHR32" s="1871"/>
      <c r="JHS32" s="1888"/>
      <c r="JHT32" s="1871"/>
      <c r="JHU32" s="1888"/>
      <c r="JHV32" s="1871"/>
      <c r="JHW32" s="1888"/>
      <c r="JHX32" s="1871"/>
      <c r="JHY32" s="1888"/>
      <c r="JHZ32" s="1871"/>
      <c r="JIA32" s="1888"/>
      <c r="JIB32" s="1871"/>
      <c r="JIC32" s="1888"/>
      <c r="JID32" s="1871"/>
      <c r="JIE32" s="1888"/>
      <c r="JIF32" s="1871"/>
      <c r="JIG32" s="1888"/>
      <c r="JIH32" s="1871"/>
      <c r="JII32" s="1888"/>
      <c r="JIJ32" s="1871"/>
      <c r="JIK32" s="1888"/>
      <c r="JIL32" s="1871"/>
      <c r="JIM32" s="1888"/>
      <c r="JIN32" s="1871"/>
      <c r="JIO32" s="1888"/>
      <c r="JIP32" s="1871"/>
      <c r="JIQ32" s="1888"/>
      <c r="JIR32" s="1871"/>
      <c r="JIS32" s="1888"/>
      <c r="JIT32" s="1871"/>
      <c r="JIU32" s="1888"/>
      <c r="JIV32" s="1871"/>
      <c r="JIW32" s="1888"/>
      <c r="JIX32" s="1871"/>
      <c r="JIY32" s="1888"/>
      <c r="JIZ32" s="1871"/>
      <c r="JJA32" s="1888"/>
      <c r="JJB32" s="1871"/>
      <c r="JJC32" s="1888"/>
      <c r="JJD32" s="1871"/>
      <c r="JJE32" s="1888"/>
      <c r="JJF32" s="1871"/>
      <c r="JJG32" s="1888"/>
      <c r="JJH32" s="1871"/>
      <c r="JJI32" s="1888"/>
      <c r="JJJ32" s="1871"/>
      <c r="JJK32" s="1888"/>
      <c r="JJL32" s="1871"/>
      <c r="JJM32" s="1888"/>
      <c r="JJN32" s="1871"/>
      <c r="JJO32" s="1888"/>
      <c r="JJP32" s="1871"/>
      <c r="JJQ32" s="1888"/>
      <c r="JJR32" s="1871"/>
      <c r="JJS32" s="1888"/>
      <c r="JJT32" s="1871"/>
      <c r="JJU32" s="1888"/>
      <c r="JJV32" s="1871"/>
      <c r="JJW32" s="1888"/>
      <c r="JJX32" s="1871"/>
      <c r="JJY32" s="1888"/>
      <c r="JJZ32" s="1871"/>
      <c r="JKA32" s="1888"/>
      <c r="JKB32" s="1871"/>
      <c r="JKC32" s="1888"/>
      <c r="JKD32" s="1871"/>
      <c r="JKE32" s="1888"/>
      <c r="JKF32" s="1871"/>
      <c r="JKG32" s="1888"/>
      <c r="JKH32" s="1871"/>
      <c r="JKI32" s="1888"/>
      <c r="JKJ32" s="1871"/>
      <c r="JKK32" s="1888"/>
      <c r="JKL32" s="1871"/>
      <c r="JKM32" s="1888"/>
      <c r="JKN32" s="1871"/>
      <c r="JKO32" s="1888"/>
      <c r="JKP32" s="1871"/>
      <c r="JKQ32" s="1888"/>
      <c r="JKR32" s="1871"/>
      <c r="JKS32" s="1888"/>
      <c r="JKT32" s="1871"/>
      <c r="JKU32" s="1888"/>
      <c r="JKV32" s="1871"/>
      <c r="JKW32" s="1888"/>
      <c r="JKX32" s="1871"/>
      <c r="JKY32" s="1888"/>
      <c r="JKZ32" s="1871"/>
      <c r="JLA32" s="1888"/>
      <c r="JLB32" s="1871"/>
      <c r="JLC32" s="1888"/>
      <c r="JLD32" s="1871"/>
      <c r="JLE32" s="1888"/>
      <c r="JLF32" s="1871"/>
      <c r="JLG32" s="1888"/>
      <c r="JLH32" s="1871"/>
      <c r="JLI32" s="1888"/>
      <c r="JLJ32" s="1871"/>
      <c r="JLK32" s="1888"/>
      <c r="JLL32" s="1871"/>
      <c r="JLM32" s="1888"/>
      <c r="JLN32" s="1871"/>
      <c r="JLO32" s="1888"/>
      <c r="JLP32" s="1871"/>
      <c r="JLQ32" s="1888"/>
      <c r="JLR32" s="1871"/>
      <c r="JLS32" s="1888"/>
      <c r="JLT32" s="1871"/>
      <c r="JLU32" s="1888"/>
      <c r="JLV32" s="1871"/>
      <c r="JLW32" s="1888"/>
      <c r="JLX32" s="1871"/>
      <c r="JLY32" s="1888"/>
      <c r="JLZ32" s="1871"/>
      <c r="JMA32" s="1888"/>
      <c r="JMB32" s="1871"/>
      <c r="JMC32" s="1888"/>
      <c r="JMD32" s="1871"/>
      <c r="JME32" s="1888"/>
      <c r="JMF32" s="1871"/>
      <c r="JMG32" s="1888"/>
      <c r="JMH32" s="1871"/>
      <c r="JMI32" s="1888"/>
      <c r="JMJ32" s="1871"/>
      <c r="JMK32" s="1888"/>
      <c r="JML32" s="1871"/>
      <c r="JMM32" s="1888"/>
      <c r="JMN32" s="1871"/>
      <c r="JMO32" s="1888"/>
      <c r="JMP32" s="1871"/>
      <c r="JMQ32" s="1888"/>
      <c r="JMR32" s="1871"/>
      <c r="JMS32" s="1888"/>
      <c r="JMT32" s="1871"/>
      <c r="JMU32" s="1888"/>
      <c r="JMV32" s="1871"/>
      <c r="JMW32" s="1888"/>
      <c r="JMX32" s="1871"/>
      <c r="JMY32" s="1888"/>
      <c r="JMZ32" s="1871"/>
      <c r="JNA32" s="1888"/>
      <c r="JNB32" s="1871"/>
      <c r="JNC32" s="1888"/>
      <c r="JND32" s="1871"/>
      <c r="JNE32" s="1888"/>
      <c r="JNF32" s="1871"/>
      <c r="JNG32" s="1888"/>
      <c r="JNH32" s="1871"/>
      <c r="JNI32" s="1888"/>
      <c r="JNJ32" s="1871"/>
      <c r="JNK32" s="1888"/>
      <c r="JNL32" s="1871"/>
      <c r="JNM32" s="1888"/>
      <c r="JNN32" s="1871"/>
      <c r="JNO32" s="1888"/>
      <c r="JNP32" s="1871"/>
      <c r="JNQ32" s="1888"/>
      <c r="JNR32" s="1871"/>
      <c r="JNS32" s="1888"/>
      <c r="JNT32" s="1871"/>
      <c r="JNU32" s="1888"/>
      <c r="JNV32" s="1871"/>
      <c r="JNW32" s="1888"/>
      <c r="JNX32" s="1871"/>
      <c r="JNY32" s="1888"/>
      <c r="JNZ32" s="1871"/>
      <c r="JOA32" s="1888"/>
      <c r="JOB32" s="1871"/>
      <c r="JOC32" s="1888"/>
      <c r="JOD32" s="1871"/>
      <c r="JOE32" s="1888"/>
      <c r="JOF32" s="1871"/>
      <c r="JOG32" s="1888"/>
      <c r="JOH32" s="1871"/>
      <c r="JOI32" s="1888"/>
      <c r="JOJ32" s="1871"/>
      <c r="JOK32" s="1888"/>
      <c r="JOL32" s="1871"/>
      <c r="JOM32" s="1888"/>
      <c r="JON32" s="1871"/>
      <c r="JOO32" s="1888"/>
      <c r="JOP32" s="1871"/>
      <c r="JOQ32" s="1888"/>
      <c r="JOR32" s="1871"/>
      <c r="JOS32" s="1888"/>
      <c r="JOT32" s="1871"/>
      <c r="JOU32" s="1888"/>
      <c r="JOV32" s="1871"/>
      <c r="JOW32" s="1888"/>
      <c r="JOX32" s="1871"/>
      <c r="JOY32" s="1888"/>
      <c r="JOZ32" s="1871"/>
      <c r="JPA32" s="1888"/>
      <c r="JPB32" s="1871"/>
      <c r="JPC32" s="1888"/>
      <c r="JPD32" s="1871"/>
      <c r="JPE32" s="1888"/>
      <c r="JPF32" s="1871"/>
      <c r="JPG32" s="1888"/>
      <c r="JPH32" s="1871"/>
      <c r="JPI32" s="1888"/>
      <c r="JPJ32" s="1871"/>
      <c r="JPK32" s="1888"/>
      <c r="JPL32" s="1871"/>
      <c r="JPM32" s="1888"/>
      <c r="JPN32" s="1871"/>
      <c r="JPO32" s="1888"/>
      <c r="JPP32" s="1871"/>
      <c r="JPQ32" s="1888"/>
      <c r="JPR32" s="1871"/>
      <c r="JPS32" s="1888"/>
      <c r="JPT32" s="1871"/>
      <c r="JPU32" s="1888"/>
      <c r="JPV32" s="1871"/>
      <c r="JPW32" s="1888"/>
      <c r="JPX32" s="1871"/>
      <c r="JPY32" s="1888"/>
      <c r="JPZ32" s="1871"/>
      <c r="JQA32" s="1888"/>
      <c r="JQB32" s="1871"/>
      <c r="JQC32" s="1888"/>
      <c r="JQD32" s="1871"/>
      <c r="JQE32" s="1888"/>
      <c r="JQF32" s="1871"/>
      <c r="JQG32" s="1888"/>
      <c r="JQH32" s="1871"/>
      <c r="JQI32" s="1888"/>
      <c r="JQJ32" s="1871"/>
      <c r="JQK32" s="1888"/>
      <c r="JQL32" s="1871"/>
      <c r="JQM32" s="1888"/>
      <c r="JQN32" s="1871"/>
      <c r="JQO32" s="1888"/>
      <c r="JQP32" s="1871"/>
      <c r="JQQ32" s="1888"/>
      <c r="JQR32" s="1871"/>
      <c r="JQS32" s="1888"/>
      <c r="JQT32" s="1871"/>
      <c r="JQU32" s="1888"/>
      <c r="JQV32" s="1871"/>
      <c r="JQW32" s="1888"/>
      <c r="JQX32" s="1871"/>
      <c r="JQY32" s="1888"/>
      <c r="JQZ32" s="1871"/>
      <c r="JRA32" s="1888"/>
      <c r="JRB32" s="1871"/>
      <c r="JRC32" s="1888"/>
      <c r="JRD32" s="1871"/>
      <c r="JRE32" s="1888"/>
      <c r="JRF32" s="1871"/>
      <c r="JRG32" s="1888"/>
      <c r="JRH32" s="1871"/>
      <c r="JRI32" s="1888"/>
      <c r="JRJ32" s="1871"/>
      <c r="JRK32" s="1888"/>
      <c r="JRL32" s="1871"/>
      <c r="JRM32" s="1888"/>
      <c r="JRN32" s="1871"/>
      <c r="JRO32" s="1888"/>
      <c r="JRP32" s="1871"/>
      <c r="JRQ32" s="1888"/>
      <c r="JRR32" s="1871"/>
      <c r="JRS32" s="1888"/>
      <c r="JRT32" s="1871"/>
      <c r="JRU32" s="1888"/>
      <c r="JRV32" s="1871"/>
      <c r="JRW32" s="1888"/>
      <c r="JRX32" s="1871"/>
      <c r="JRY32" s="1888"/>
      <c r="JRZ32" s="1871"/>
      <c r="JSA32" s="1888"/>
      <c r="JSB32" s="1871"/>
      <c r="JSC32" s="1888"/>
      <c r="JSD32" s="1871"/>
      <c r="JSE32" s="1888"/>
      <c r="JSF32" s="1871"/>
      <c r="JSG32" s="1888"/>
      <c r="JSH32" s="1871"/>
      <c r="JSI32" s="1888"/>
      <c r="JSJ32" s="1871"/>
      <c r="JSK32" s="1888"/>
      <c r="JSL32" s="1871"/>
      <c r="JSM32" s="1888"/>
      <c r="JSN32" s="1871"/>
      <c r="JSO32" s="1888"/>
      <c r="JSP32" s="1871"/>
      <c r="JSQ32" s="1888"/>
      <c r="JSR32" s="1871"/>
      <c r="JSS32" s="1888"/>
      <c r="JST32" s="1871"/>
      <c r="JSU32" s="1888"/>
      <c r="JSV32" s="1871"/>
      <c r="JSW32" s="1888"/>
      <c r="JSX32" s="1871"/>
      <c r="JSY32" s="1888"/>
      <c r="JSZ32" s="1871"/>
      <c r="JTA32" s="1888"/>
      <c r="JTB32" s="1871"/>
      <c r="JTC32" s="1888"/>
      <c r="JTD32" s="1871"/>
      <c r="JTE32" s="1888"/>
      <c r="JTF32" s="1871"/>
      <c r="JTG32" s="1888"/>
      <c r="JTH32" s="1871"/>
      <c r="JTI32" s="1888"/>
      <c r="JTJ32" s="1871"/>
      <c r="JTK32" s="1888"/>
      <c r="JTL32" s="1871"/>
      <c r="JTM32" s="1888"/>
      <c r="JTN32" s="1871"/>
      <c r="JTO32" s="1888"/>
      <c r="JTP32" s="1871"/>
      <c r="JTQ32" s="1888"/>
      <c r="JTR32" s="1871"/>
      <c r="JTS32" s="1888"/>
      <c r="JTT32" s="1871"/>
      <c r="JTU32" s="1888"/>
      <c r="JTV32" s="1871"/>
      <c r="JTW32" s="1888"/>
      <c r="JTX32" s="1871"/>
      <c r="JTY32" s="1888"/>
      <c r="JTZ32" s="1871"/>
      <c r="JUA32" s="1888"/>
      <c r="JUB32" s="1871"/>
      <c r="JUC32" s="1888"/>
      <c r="JUD32" s="1871"/>
      <c r="JUE32" s="1888"/>
      <c r="JUF32" s="1871"/>
      <c r="JUG32" s="1888"/>
      <c r="JUH32" s="1871"/>
      <c r="JUI32" s="1888"/>
      <c r="JUJ32" s="1871"/>
      <c r="JUK32" s="1888"/>
      <c r="JUL32" s="1871"/>
      <c r="JUM32" s="1888"/>
      <c r="JUN32" s="1871"/>
      <c r="JUO32" s="1888"/>
      <c r="JUP32" s="1871"/>
      <c r="JUQ32" s="1888"/>
      <c r="JUR32" s="1871"/>
      <c r="JUS32" s="1888"/>
      <c r="JUT32" s="1871"/>
      <c r="JUU32" s="1888"/>
      <c r="JUV32" s="1871"/>
      <c r="JUW32" s="1888"/>
      <c r="JUX32" s="1871"/>
      <c r="JUY32" s="1888"/>
      <c r="JUZ32" s="1871"/>
      <c r="JVA32" s="1888"/>
      <c r="JVB32" s="1871"/>
      <c r="JVC32" s="1888"/>
      <c r="JVD32" s="1871"/>
      <c r="JVE32" s="1888"/>
      <c r="JVF32" s="1871"/>
      <c r="JVG32" s="1888"/>
      <c r="JVH32" s="1871"/>
      <c r="JVI32" s="1888"/>
      <c r="JVJ32" s="1871"/>
      <c r="JVK32" s="1888"/>
      <c r="JVL32" s="1871"/>
      <c r="JVM32" s="1888"/>
      <c r="JVN32" s="1871"/>
      <c r="JVO32" s="1888"/>
      <c r="JVP32" s="1871"/>
      <c r="JVQ32" s="1888"/>
      <c r="JVR32" s="1871"/>
      <c r="JVS32" s="1888"/>
      <c r="JVT32" s="1871"/>
      <c r="JVU32" s="1888"/>
      <c r="JVV32" s="1871"/>
      <c r="JVW32" s="1888"/>
      <c r="JVX32" s="1871"/>
      <c r="JVY32" s="1888"/>
      <c r="JVZ32" s="1871"/>
      <c r="JWA32" s="1888"/>
      <c r="JWB32" s="1871"/>
      <c r="JWC32" s="1888"/>
      <c r="JWD32" s="1871"/>
      <c r="JWE32" s="1888"/>
      <c r="JWF32" s="1871"/>
      <c r="JWG32" s="1888"/>
      <c r="JWH32" s="1871"/>
      <c r="JWI32" s="1888"/>
      <c r="JWJ32" s="1871"/>
      <c r="JWK32" s="1888"/>
      <c r="JWL32" s="1871"/>
      <c r="JWM32" s="1888"/>
      <c r="JWN32" s="1871"/>
      <c r="JWO32" s="1888"/>
      <c r="JWP32" s="1871"/>
      <c r="JWQ32" s="1888"/>
      <c r="JWR32" s="1871"/>
      <c r="JWS32" s="1888"/>
      <c r="JWT32" s="1871"/>
      <c r="JWU32" s="1888"/>
      <c r="JWV32" s="1871"/>
      <c r="JWW32" s="1888"/>
      <c r="JWX32" s="1871"/>
      <c r="JWY32" s="1888"/>
      <c r="JWZ32" s="1871"/>
      <c r="JXA32" s="1888"/>
      <c r="JXB32" s="1871"/>
      <c r="JXC32" s="1888"/>
      <c r="JXD32" s="1871"/>
      <c r="JXE32" s="1888"/>
      <c r="JXF32" s="1871"/>
      <c r="JXG32" s="1888"/>
      <c r="JXH32" s="1871"/>
      <c r="JXI32" s="1888"/>
      <c r="JXJ32" s="1871"/>
      <c r="JXK32" s="1888"/>
      <c r="JXL32" s="1871"/>
      <c r="JXM32" s="1888"/>
      <c r="JXN32" s="1871"/>
      <c r="JXO32" s="1888"/>
      <c r="JXP32" s="1871"/>
      <c r="JXQ32" s="1888"/>
      <c r="JXR32" s="1871"/>
      <c r="JXS32" s="1888"/>
      <c r="JXT32" s="1871"/>
      <c r="JXU32" s="1888"/>
      <c r="JXV32" s="1871"/>
      <c r="JXW32" s="1888"/>
      <c r="JXX32" s="1871"/>
      <c r="JXY32" s="1888"/>
      <c r="JXZ32" s="1871"/>
      <c r="JYA32" s="1888"/>
      <c r="JYB32" s="1871"/>
      <c r="JYC32" s="1888"/>
      <c r="JYD32" s="1871"/>
      <c r="JYE32" s="1888"/>
      <c r="JYF32" s="1871"/>
      <c r="JYG32" s="1888"/>
      <c r="JYH32" s="1871"/>
      <c r="JYI32" s="1888"/>
      <c r="JYJ32" s="1871"/>
      <c r="JYK32" s="1888"/>
      <c r="JYL32" s="1871"/>
      <c r="JYM32" s="1888"/>
      <c r="JYN32" s="1871"/>
      <c r="JYO32" s="1888"/>
      <c r="JYP32" s="1871"/>
      <c r="JYQ32" s="1888"/>
      <c r="JYR32" s="1871"/>
      <c r="JYS32" s="1888"/>
      <c r="JYT32" s="1871"/>
      <c r="JYU32" s="1888"/>
      <c r="JYV32" s="1871"/>
      <c r="JYW32" s="1888"/>
      <c r="JYX32" s="1871"/>
      <c r="JYY32" s="1888"/>
      <c r="JYZ32" s="1871"/>
      <c r="JZA32" s="1888"/>
      <c r="JZB32" s="1871"/>
      <c r="JZC32" s="1888"/>
      <c r="JZD32" s="1871"/>
      <c r="JZE32" s="1888"/>
      <c r="JZF32" s="1871"/>
      <c r="JZG32" s="1888"/>
      <c r="JZH32" s="1871"/>
      <c r="JZI32" s="1888"/>
      <c r="JZJ32" s="1871"/>
      <c r="JZK32" s="1888"/>
      <c r="JZL32" s="1871"/>
      <c r="JZM32" s="1888"/>
      <c r="JZN32" s="1871"/>
      <c r="JZO32" s="1888"/>
      <c r="JZP32" s="1871"/>
      <c r="JZQ32" s="1888"/>
      <c r="JZR32" s="1871"/>
      <c r="JZS32" s="1888"/>
      <c r="JZT32" s="1871"/>
      <c r="JZU32" s="1888"/>
      <c r="JZV32" s="1871"/>
      <c r="JZW32" s="1888"/>
      <c r="JZX32" s="1871"/>
      <c r="JZY32" s="1888"/>
      <c r="JZZ32" s="1871"/>
      <c r="KAA32" s="1888"/>
      <c r="KAB32" s="1871"/>
      <c r="KAC32" s="1888"/>
      <c r="KAD32" s="1871"/>
      <c r="KAE32" s="1888"/>
      <c r="KAF32" s="1871"/>
      <c r="KAG32" s="1888"/>
      <c r="KAH32" s="1871"/>
      <c r="KAI32" s="1888"/>
      <c r="KAJ32" s="1871"/>
      <c r="KAK32" s="1888"/>
      <c r="KAL32" s="1871"/>
      <c r="KAM32" s="1888"/>
      <c r="KAN32" s="1871"/>
      <c r="KAO32" s="1888"/>
      <c r="KAP32" s="1871"/>
      <c r="KAQ32" s="1888"/>
      <c r="KAR32" s="1871"/>
      <c r="KAS32" s="1888"/>
      <c r="KAT32" s="1871"/>
      <c r="KAU32" s="1888"/>
      <c r="KAV32" s="1871"/>
      <c r="KAW32" s="1888"/>
      <c r="KAX32" s="1871"/>
      <c r="KAY32" s="1888"/>
      <c r="KAZ32" s="1871"/>
      <c r="KBA32" s="1888"/>
      <c r="KBB32" s="1871"/>
      <c r="KBC32" s="1888"/>
      <c r="KBD32" s="1871"/>
      <c r="KBE32" s="1888"/>
      <c r="KBF32" s="1871"/>
      <c r="KBG32" s="1888"/>
      <c r="KBH32" s="1871"/>
      <c r="KBI32" s="1888"/>
      <c r="KBJ32" s="1871"/>
      <c r="KBK32" s="1888"/>
      <c r="KBL32" s="1871"/>
      <c r="KBM32" s="1888"/>
      <c r="KBN32" s="1871"/>
      <c r="KBO32" s="1888"/>
      <c r="KBP32" s="1871"/>
      <c r="KBQ32" s="1888"/>
      <c r="KBR32" s="1871"/>
      <c r="KBS32" s="1888"/>
      <c r="KBT32" s="1871"/>
      <c r="KBU32" s="1888"/>
      <c r="KBV32" s="1871"/>
      <c r="KBW32" s="1888"/>
      <c r="KBX32" s="1871"/>
      <c r="KBY32" s="1888"/>
      <c r="KBZ32" s="1871"/>
      <c r="KCA32" s="1888"/>
      <c r="KCB32" s="1871"/>
      <c r="KCC32" s="1888"/>
      <c r="KCD32" s="1871"/>
      <c r="KCE32" s="1888"/>
      <c r="KCF32" s="1871"/>
      <c r="KCG32" s="1888"/>
      <c r="KCH32" s="1871"/>
      <c r="KCI32" s="1888"/>
      <c r="KCJ32" s="1871"/>
      <c r="KCK32" s="1888"/>
      <c r="KCL32" s="1871"/>
      <c r="KCM32" s="1888"/>
      <c r="KCN32" s="1871"/>
      <c r="KCO32" s="1888"/>
      <c r="KCP32" s="1871"/>
      <c r="KCQ32" s="1888"/>
      <c r="KCR32" s="1871"/>
      <c r="KCS32" s="1888"/>
      <c r="KCT32" s="1871"/>
      <c r="KCU32" s="1888"/>
      <c r="KCV32" s="1871"/>
      <c r="KCW32" s="1888"/>
      <c r="KCX32" s="1871"/>
      <c r="KCY32" s="1888"/>
      <c r="KCZ32" s="1871"/>
      <c r="KDA32" s="1888"/>
      <c r="KDB32" s="1871"/>
      <c r="KDC32" s="1888"/>
      <c r="KDD32" s="1871"/>
      <c r="KDE32" s="1888"/>
      <c r="KDF32" s="1871"/>
      <c r="KDG32" s="1888"/>
      <c r="KDH32" s="1871"/>
      <c r="KDI32" s="1888"/>
      <c r="KDJ32" s="1871"/>
      <c r="KDK32" s="1888"/>
      <c r="KDL32" s="1871"/>
      <c r="KDM32" s="1888"/>
      <c r="KDN32" s="1871"/>
      <c r="KDO32" s="1888"/>
      <c r="KDP32" s="1871"/>
      <c r="KDQ32" s="1888"/>
      <c r="KDR32" s="1871"/>
      <c r="KDS32" s="1888"/>
      <c r="KDT32" s="1871"/>
      <c r="KDU32" s="1888"/>
      <c r="KDV32" s="1871"/>
      <c r="KDW32" s="1888"/>
      <c r="KDX32" s="1871"/>
      <c r="KDY32" s="1888"/>
      <c r="KDZ32" s="1871"/>
      <c r="KEA32" s="1888"/>
      <c r="KEB32" s="1871"/>
      <c r="KEC32" s="1888"/>
      <c r="KED32" s="1871"/>
      <c r="KEE32" s="1888"/>
      <c r="KEF32" s="1871"/>
      <c r="KEG32" s="1888"/>
      <c r="KEH32" s="1871"/>
      <c r="KEI32" s="1888"/>
      <c r="KEJ32" s="1871"/>
      <c r="KEK32" s="1888"/>
      <c r="KEL32" s="1871"/>
      <c r="KEM32" s="1888"/>
      <c r="KEN32" s="1871"/>
      <c r="KEO32" s="1888"/>
      <c r="KEP32" s="1871"/>
      <c r="KEQ32" s="1888"/>
      <c r="KER32" s="1871"/>
      <c r="KES32" s="1888"/>
      <c r="KET32" s="1871"/>
      <c r="KEU32" s="1888"/>
      <c r="KEV32" s="1871"/>
      <c r="KEW32" s="1888"/>
      <c r="KEX32" s="1871"/>
      <c r="KEY32" s="1888"/>
      <c r="KEZ32" s="1871"/>
      <c r="KFA32" s="1888"/>
      <c r="KFB32" s="1871"/>
      <c r="KFC32" s="1888"/>
      <c r="KFD32" s="1871"/>
      <c r="KFE32" s="1888"/>
      <c r="KFF32" s="1871"/>
      <c r="KFG32" s="1888"/>
      <c r="KFH32" s="1871"/>
      <c r="KFI32" s="1888"/>
      <c r="KFJ32" s="1871"/>
      <c r="KFK32" s="1888"/>
      <c r="KFL32" s="1871"/>
      <c r="KFM32" s="1888"/>
      <c r="KFN32" s="1871"/>
      <c r="KFO32" s="1888"/>
      <c r="KFP32" s="1871"/>
      <c r="KFQ32" s="1888"/>
      <c r="KFR32" s="1871"/>
      <c r="KFS32" s="1888"/>
      <c r="KFT32" s="1871"/>
      <c r="KFU32" s="1888"/>
      <c r="KFV32" s="1871"/>
      <c r="KFW32" s="1888"/>
      <c r="KFX32" s="1871"/>
      <c r="KFY32" s="1888"/>
      <c r="KFZ32" s="1871"/>
      <c r="KGA32" s="1888"/>
      <c r="KGB32" s="1871"/>
      <c r="KGC32" s="1888"/>
      <c r="KGD32" s="1871"/>
      <c r="KGE32" s="1888"/>
      <c r="KGF32" s="1871"/>
      <c r="KGG32" s="1888"/>
      <c r="KGH32" s="1871"/>
      <c r="KGI32" s="1888"/>
      <c r="KGJ32" s="1871"/>
      <c r="KGK32" s="1888"/>
      <c r="KGL32" s="1871"/>
      <c r="KGM32" s="1888"/>
      <c r="KGN32" s="1871"/>
      <c r="KGO32" s="1888"/>
      <c r="KGP32" s="1871"/>
      <c r="KGQ32" s="1888"/>
      <c r="KGR32" s="1871"/>
      <c r="KGS32" s="1888"/>
      <c r="KGT32" s="1871"/>
      <c r="KGU32" s="1888"/>
      <c r="KGV32" s="1871"/>
      <c r="KGW32" s="1888"/>
      <c r="KGX32" s="1871"/>
      <c r="KGY32" s="1888"/>
      <c r="KGZ32" s="1871"/>
      <c r="KHA32" s="1888"/>
      <c r="KHB32" s="1871"/>
      <c r="KHC32" s="1888"/>
      <c r="KHD32" s="1871"/>
      <c r="KHE32" s="1888"/>
      <c r="KHF32" s="1871"/>
      <c r="KHG32" s="1888"/>
      <c r="KHH32" s="1871"/>
      <c r="KHI32" s="1888"/>
      <c r="KHJ32" s="1871"/>
      <c r="KHK32" s="1888"/>
      <c r="KHL32" s="1871"/>
      <c r="KHM32" s="1888"/>
      <c r="KHN32" s="1871"/>
      <c r="KHO32" s="1888"/>
      <c r="KHP32" s="1871"/>
      <c r="KHQ32" s="1888"/>
      <c r="KHR32" s="1871"/>
      <c r="KHS32" s="1888"/>
      <c r="KHT32" s="1871"/>
      <c r="KHU32" s="1888"/>
      <c r="KHV32" s="1871"/>
      <c r="KHW32" s="1888"/>
      <c r="KHX32" s="1871"/>
      <c r="KHY32" s="1888"/>
      <c r="KHZ32" s="1871"/>
      <c r="KIA32" s="1888"/>
      <c r="KIB32" s="1871"/>
      <c r="KIC32" s="1888"/>
      <c r="KID32" s="1871"/>
      <c r="KIE32" s="1888"/>
      <c r="KIF32" s="1871"/>
      <c r="KIG32" s="1888"/>
      <c r="KIH32" s="1871"/>
      <c r="KII32" s="1888"/>
      <c r="KIJ32" s="1871"/>
      <c r="KIK32" s="1888"/>
      <c r="KIL32" s="1871"/>
      <c r="KIM32" s="1888"/>
      <c r="KIN32" s="1871"/>
      <c r="KIO32" s="1888"/>
      <c r="KIP32" s="1871"/>
      <c r="KIQ32" s="1888"/>
      <c r="KIR32" s="1871"/>
      <c r="KIS32" s="1888"/>
      <c r="KIT32" s="1871"/>
      <c r="KIU32" s="1888"/>
      <c r="KIV32" s="1871"/>
      <c r="KIW32" s="1888"/>
      <c r="KIX32" s="1871"/>
      <c r="KIY32" s="1888"/>
      <c r="KIZ32" s="1871"/>
      <c r="KJA32" s="1888"/>
      <c r="KJB32" s="1871"/>
      <c r="KJC32" s="1888"/>
      <c r="KJD32" s="1871"/>
      <c r="KJE32" s="1888"/>
      <c r="KJF32" s="1871"/>
      <c r="KJG32" s="1888"/>
      <c r="KJH32" s="1871"/>
      <c r="KJI32" s="1888"/>
      <c r="KJJ32" s="1871"/>
      <c r="KJK32" s="1888"/>
      <c r="KJL32" s="1871"/>
      <c r="KJM32" s="1888"/>
      <c r="KJN32" s="1871"/>
      <c r="KJO32" s="1888"/>
      <c r="KJP32" s="1871"/>
      <c r="KJQ32" s="1888"/>
      <c r="KJR32" s="1871"/>
      <c r="KJS32" s="1888"/>
      <c r="KJT32" s="1871"/>
      <c r="KJU32" s="1888"/>
      <c r="KJV32" s="1871"/>
      <c r="KJW32" s="1888"/>
      <c r="KJX32" s="1871"/>
      <c r="KJY32" s="1888"/>
      <c r="KJZ32" s="1871"/>
      <c r="KKA32" s="1888"/>
      <c r="KKB32" s="1871"/>
      <c r="KKC32" s="1888"/>
      <c r="KKD32" s="1871"/>
      <c r="KKE32" s="1888"/>
      <c r="KKF32" s="1871"/>
      <c r="KKG32" s="1888"/>
      <c r="KKH32" s="1871"/>
      <c r="KKI32" s="1888"/>
      <c r="KKJ32" s="1871"/>
      <c r="KKK32" s="1888"/>
      <c r="KKL32" s="1871"/>
      <c r="KKM32" s="1888"/>
      <c r="KKN32" s="1871"/>
      <c r="KKO32" s="1888"/>
      <c r="KKP32" s="1871"/>
      <c r="KKQ32" s="1888"/>
      <c r="KKR32" s="1871"/>
      <c r="KKS32" s="1888"/>
      <c r="KKT32" s="1871"/>
      <c r="KKU32" s="1888"/>
      <c r="KKV32" s="1871"/>
      <c r="KKW32" s="1888"/>
      <c r="KKX32" s="1871"/>
      <c r="KKY32" s="1888"/>
      <c r="KKZ32" s="1871"/>
      <c r="KLA32" s="1888"/>
      <c r="KLB32" s="1871"/>
      <c r="KLC32" s="1888"/>
      <c r="KLD32" s="1871"/>
      <c r="KLE32" s="1888"/>
      <c r="KLF32" s="1871"/>
      <c r="KLG32" s="1888"/>
      <c r="KLH32" s="1871"/>
      <c r="KLI32" s="1888"/>
      <c r="KLJ32" s="1871"/>
      <c r="KLK32" s="1888"/>
      <c r="KLL32" s="1871"/>
      <c r="KLM32" s="1888"/>
      <c r="KLN32" s="1871"/>
      <c r="KLO32" s="1888"/>
      <c r="KLP32" s="1871"/>
      <c r="KLQ32" s="1888"/>
      <c r="KLR32" s="1871"/>
      <c r="KLS32" s="1888"/>
      <c r="KLT32" s="1871"/>
      <c r="KLU32" s="1888"/>
      <c r="KLV32" s="1871"/>
      <c r="KLW32" s="1888"/>
      <c r="KLX32" s="1871"/>
      <c r="KLY32" s="1888"/>
      <c r="KLZ32" s="1871"/>
      <c r="KMA32" s="1888"/>
      <c r="KMB32" s="1871"/>
      <c r="KMC32" s="1888"/>
      <c r="KMD32" s="1871"/>
      <c r="KME32" s="1888"/>
      <c r="KMF32" s="1871"/>
      <c r="KMG32" s="1888"/>
      <c r="KMH32" s="1871"/>
      <c r="KMI32" s="1888"/>
      <c r="KMJ32" s="1871"/>
      <c r="KMK32" s="1888"/>
      <c r="KML32" s="1871"/>
      <c r="KMM32" s="1888"/>
      <c r="KMN32" s="1871"/>
      <c r="KMO32" s="1888"/>
      <c r="KMP32" s="1871"/>
      <c r="KMQ32" s="1888"/>
      <c r="KMR32" s="1871"/>
      <c r="KMS32" s="1888"/>
      <c r="KMT32" s="1871"/>
      <c r="KMU32" s="1888"/>
      <c r="KMV32" s="1871"/>
      <c r="KMW32" s="1888"/>
      <c r="KMX32" s="1871"/>
      <c r="KMY32" s="1888"/>
      <c r="KMZ32" s="1871"/>
      <c r="KNA32" s="1888"/>
      <c r="KNB32" s="1871"/>
      <c r="KNC32" s="1888"/>
      <c r="KND32" s="1871"/>
      <c r="KNE32" s="1888"/>
      <c r="KNF32" s="1871"/>
      <c r="KNG32" s="1888"/>
      <c r="KNH32" s="1871"/>
      <c r="KNI32" s="1888"/>
      <c r="KNJ32" s="1871"/>
      <c r="KNK32" s="1888"/>
      <c r="KNL32" s="1871"/>
      <c r="KNM32" s="1888"/>
      <c r="KNN32" s="1871"/>
      <c r="KNO32" s="1888"/>
      <c r="KNP32" s="1871"/>
      <c r="KNQ32" s="1888"/>
      <c r="KNR32" s="1871"/>
      <c r="KNS32" s="1888"/>
      <c r="KNT32" s="1871"/>
      <c r="KNU32" s="1888"/>
      <c r="KNV32" s="1871"/>
      <c r="KNW32" s="1888"/>
      <c r="KNX32" s="1871"/>
      <c r="KNY32" s="1888"/>
      <c r="KNZ32" s="1871"/>
      <c r="KOA32" s="1888"/>
      <c r="KOB32" s="1871"/>
      <c r="KOC32" s="1888"/>
      <c r="KOD32" s="1871"/>
      <c r="KOE32" s="1888"/>
      <c r="KOF32" s="1871"/>
      <c r="KOG32" s="1888"/>
      <c r="KOH32" s="1871"/>
      <c r="KOI32" s="1888"/>
      <c r="KOJ32" s="1871"/>
      <c r="KOK32" s="1888"/>
      <c r="KOL32" s="1871"/>
      <c r="KOM32" s="1888"/>
      <c r="KON32" s="1871"/>
      <c r="KOO32" s="1888"/>
      <c r="KOP32" s="1871"/>
      <c r="KOQ32" s="1888"/>
      <c r="KOR32" s="1871"/>
      <c r="KOS32" s="1888"/>
      <c r="KOT32" s="1871"/>
      <c r="KOU32" s="1888"/>
      <c r="KOV32" s="1871"/>
      <c r="KOW32" s="1888"/>
      <c r="KOX32" s="1871"/>
      <c r="KOY32" s="1888"/>
      <c r="KOZ32" s="1871"/>
      <c r="KPA32" s="1888"/>
      <c r="KPB32" s="1871"/>
      <c r="KPC32" s="1888"/>
      <c r="KPD32" s="1871"/>
      <c r="KPE32" s="1888"/>
      <c r="KPF32" s="1871"/>
      <c r="KPG32" s="1888"/>
      <c r="KPH32" s="1871"/>
      <c r="KPI32" s="1888"/>
      <c r="KPJ32" s="1871"/>
      <c r="KPK32" s="1888"/>
      <c r="KPL32" s="1871"/>
      <c r="KPM32" s="1888"/>
      <c r="KPN32" s="1871"/>
      <c r="KPO32" s="1888"/>
      <c r="KPP32" s="1871"/>
      <c r="KPQ32" s="1888"/>
      <c r="KPR32" s="1871"/>
      <c r="KPS32" s="1888"/>
      <c r="KPT32" s="1871"/>
      <c r="KPU32" s="1888"/>
      <c r="KPV32" s="1871"/>
      <c r="KPW32" s="1888"/>
      <c r="KPX32" s="1871"/>
      <c r="KPY32" s="1888"/>
      <c r="KPZ32" s="1871"/>
      <c r="KQA32" s="1888"/>
      <c r="KQB32" s="1871"/>
      <c r="KQC32" s="1888"/>
      <c r="KQD32" s="1871"/>
      <c r="KQE32" s="1888"/>
      <c r="KQF32" s="1871"/>
      <c r="KQG32" s="1888"/>
      <c r="KQH32" s="1871"/>
      <c r="KQI32" s="1888"/>
      <c r="KQJ32" s="1871"/>
      <c r="KQK32" s="1888"/>
      <c r="KQL32" s="1871"/>
      <c r="KQM32" s="1888"/>
      <c r="KQN32" s="1871"/>
      <c r="KQO32" s="1888"/>
      <c r="KQP32" s="1871"/>
      <c r="KQQ32" s="1888"/>
      <c r="KQR32" s="1871"/>
      <c r="KQS32" s="1888"/>
      <c r="KQT32" s="1871"/>
      <c r="KQU32" s="1888"/>
      <c r="KQV32" s="1871"/>
      <c r="KQW32" s="1888"/>
      <c r="KQX32" s="1871"/>
      <c r="KQY32" s="1888"/>
      <c r="KQZ32" s="1871"/>
      <c r="KRA32" s="1888"/>
      <c r="KRB32" s="1871"/>
      <c r="KRC32" s="1888"/>
      <c r="KRD32" s="1871"/>
      <c r="KRE32" s="1888"/>
      <c r="KRF32" s="1871"/>
      <c r="KRG32" s="1888"/>
      <c r="KRH32" s="1871"/>
      <c r="KRI32" s="1888"/>
      <c r="KRJ32" s="1871"/>
      <c r="KRK32" s="1888"/>
      <c r="KRL32" s="1871"/>
      <c r="KRM32" s="1888"/>
      <c r="KRN32" s="1871"/>
      <c r="KRO32" s="1888"/>
      <c r="KRP32" s="1871"/>
      <c r="KRQ32" s="1888"/>
      <c r="KRR32" s="1871"/>
      <c r="KRS32" s="1888"/>
      <c r="KRT32" s="1871"/>
      <c r="KRU32" s="1888"/>
      <c r="KRV32" s="1871"/>
      <c r="KRW32" s="1888"/>
      <c r="KRX32" s="1871"/>
      <c r="KRY32" s="1888"/>
      <c r="KRZ32" s="1871"/>
      <c r="KSA32" s="1888"/>
      <c r="KSB32" s="1871"/>
      <c r="KSC32" s="1888"/>
      <c r="KSD32" s="1871"/>
      <c r="KSE32" s="1888"/>
      <c r="KSF32" s="1871"/>
      <c r="KSG32" s="1888"/>
      <c r="KSH32" s="1871"/>
      <c r="KSI32" s="1888"/>
      <c r="KSJ32" s="1871"/>
      <c r="KSK32" s="1888"/>
      <c r="KSL32" s="1871"/>
      <c r="KSM32" s="1888"/>
      <c r="KSN32" s="1871"/>
      <c r="KSO32" s="1888"/>
      <c r="KSP32" s="1871"/>
      <c r="KSQ32" s="1888"/>
      <c r="KSR32" s="1871"/>
      <c r="KSS32" s="1888"/>
      <c r="KST32" s="1871"/>
      <c r="KSU32" s="1888"/>
      <c r="KSV32" s="1871"/>
      <c r="KSW32" s="1888"/>
      <c r="KSX32" s="1871"/>
      <c r="KSY32" s="1888"/>
      <c r="KSZ32" s="1871"/>
      <c r="KTA32" s="1888"/>
      <c r="KTB32" s="1871"/>
      <c r="KTC32" s="1888"/>
      <c r="KTD32" s="1871"/>
      <c r="KTE32" s="1888"/>
      <c r="KTF32" s="1871"/>
      <c r="KTG32" s="1888"/>
      <c r="KTH32" s="1871"/>
      <c r="KTI32" s="1888"/>
      <c r="KTJ32" s="1871"/>
      <c r="KTK32" s="1888"/>
      <c r="KTL32" s="1871"/>
      <c r="KTM32" s="1888"/>
      <c r="KTN32" s="1871"/>
      <c r="KTO32" s="1888"/>
      <c r="KTP32" s="1871"/>
      <c r="KTQ32" s="1888"/>
      <c r="KTR32" s="1871"/>
      <c r="KTS32" s="1888"/>
      <c r="KTT32" s="1871"/>
      <c r="KTU32" s="1888"/>
      <c r="KTV32" s="1871"/>
      <c r="KTW32" s="1888"/>
      <c r="KTX32" s="1871"/>
      <c r="KTY32" s="1888"/>
      <c r="KTZ32" s="1871"/>
      <c r="KUA32" s="1888"/>
      <c r="KUB32" s="1871"/>
      <c r="KUC32" s="1888"/>
      <c r="KUD32" s="1871"/>
      <c r="KUE32" s="1888"/>
      <c r="KUF32" s="1871"/>
      <c r="KUG32" s="1888"/>
      <c r="KUH32" s="1871"/>
      <c r="KUI32" s="1888"/>
      <c r="KUJ32" s="1871"/>
      <c r="KUK32" s="1888"/>
      <c r="KUL32" s="1871"/>
      <c r="KUM32" s="1888"/>
      <c r="KUN32" s="1871"/>
      <c r="KUO32" s="1888"/>
      <c r="KUP32" s="1871"/>
      <c r="KUQ32" s="1888"/>
      <c r="KUR32" s="1871"/>
      <c r="KUS32" s="1888"/>
      <c r="KUT32" s="1871"/>
      <c r="KUU32" s="1888"/>
      <c r="KUV32" s="1871"/>
      <c r="KUW32" s="1888"/>
      <c r="KUX32" s="1871"/>
      <c r="KUY32" s="1888"/>
      <c r="KUZ32" s="1871"/>
      <c r="KVA32" s="1888"/>
      <c r="KVB32" s="1871"/>
      <c r="KVC32" s="1888"/>
      <c r="KVD32" s="1871"/>
      <c r="KVE32" s="1888"/>
      <c r="KVF32" s="1871"/>
      <c r="KVG32" s="1888"/>
      <c r="KVH32" s="1871"/>
      <c r="KVI32" s="1888"/>
      <c r="KVJ32" s="1871"/>
      <c r="KVK32" s="1888"/>
      <c r="KVL32" s="1871"/>
      <c r="KVM32" s="1888"/>
      <c r="KVN32" s="1871"/>
      <c r="KVO32" s="1888"/>
      <c r="KVP32" s="1871"/>
      <c r="KVQ32" s="1888"/>
      <c r="KVR32" s="1871"/>
      <c r="KVS32" s="1888"/>
      <c r="KVT32" s="1871"/>
      <c r="KVU32" s="1888"/>
      <c r="KVV32" s="1871"/>
      <c r="KVW32" s="1888"/>
      <c r="KVX32" s="1871"/>
      <c r="KVY32" s="1888"/>
      <c r="KVZ32" s="1871"/>
      <c r="KWA32" s="1888"/>
      <c r="KWB32" s="1871"/>
      <c r="KWC32" s="1888"/>
      <c r="KWD32" s="1871"/>
      <c r="KWE32" s="1888"/>
      <c r="KWF32" s="1871"/>
      <c r="KWG32" s="1888"/>
      <c r="KWH32" s="1871"/>
      <c r="KWI32" s="1888"/>
      <c r="KWJ32" s="1871"/>
      <c r="KWK32" s="1888"/>
      <c r="KWL32" s="1871"/>
      <c r="KWM32" s="1888"/>
      <c r="KWN32" s="1871"/>
      <c r="KWO32" s="1888"/>
      <c r="KWP32" s="1871"/>
      <c r="KWQ32" s="1888"/>
      <c r="KWR32" s="1871"/>
      <c r="KWS32" s="1888"/>
      <c r="KWT32" s="1871"/>
      <c r="KWU32" s="1888"/>
      <c r="KWV32" s="1871"/>
      <c r="KWW32" s="1888"/>
      <c r="KWX32" s="1871"/>
      <c r="KWY32" s="1888"/>
      <c r="KWZ32" s="1871"/>
      <c r="KXA32" s="1888"/>
      <c r="KXB32" s="1871"/>
      <c r="KXC32" s="1888"/>
      <c r="KXD32" s="1871"/>
      <c r="KXE32" s="1888"/>
      <c r="KXF32" s="1871"/>
      <c r="KXG32" s="1888"/>
      <c r="KXH32" s="1871"/>
      <c r="KXI32" s="1888"/>
      <c r="KXJ32" s="1871"/>
      <c r="KXK32" s="1888"/>
      <c r="KXL32" s="1871"/>
      <c r="KXM32" s="1888"/>
      <c r="KXN32" s="1871"/>
      <c r="KXO32" s="1888"/>
      <c r="KXP32" s="1871"/>
      <c r="KXQ32" s="1888"/>
      <c r="KXR32" s="1871"/>
      <c r="KXS32" s="1888"/>
      <c r="KXT32" s="1871"/>
      <c r="KXU32" s="1888"/>
      <c r="KXV32" s="1871"/>
      <c r="KXW32" s="1888"/>
      <c r="KXX32" s="1871"/>
      <c r="KXY32" s="1888"/>
      <c r="KXZ32" s="1871"/>
      <c r="KYA32" s="1888"/>
      <c r="KYB32" s="1871"/>
      <c r="KYC32" s="1888"/>
      <c r="KYD32" s="1871"/>
      <c r="KYE32" s="1888"/>
      <c r="KYF32" s="1871"/>
      <c r="KYG32" s="1888"/>
      <c r="KYH32" s="1871"/>
      <c r="KYI32" s="1888"/>
      <c r="KYJ32" s="1871"/>
      <c r="KYK32" s="1888"/>
      <c r="KYL32" s="1871"/>
      <c r="KYM32" s="1888"/>
      <c r="KYN32" s="1871"/>
      <c r="KYO32" s="1888"/>
      <c r="KYP32" s="1871"/>
      <c r="KYQ32" s="1888"/>
      <c r="KYR32" s="1871"/>
      <c r="KYS32" s="1888"/>
      <c r="KYT32" s="1871"/>
      <c r="KYU32" s="1888"/>
      <c r="KYV32" s="1871"/>
      <c r="KYW32" s="1888"/>
      <c r="KYX32" s="1871"/>
      <c r="KYY32" s="1888"/>
      <c r="KYZ32" s="1871"/>
      <c r="KZA32" s="1888"/>
      <c r="KZB32" s="1871"/>
      <c r="KZC32" s="1888"/>
      <c r="KZD32" s="1871"/>
      <c r="KZE32" s="1888"/>
      <c r="KZF32" s="1871"/>
      <c r="KZG32" s="1888"/>
      <c r="KZH32" s="1871"/>
      <c r="KZI32" s="1888"/>
      <c r="KZJ32" s="1871"/>
      <c r="KZK32" s="1888"/>
      <c r="KZL32" s="1871"/>
      <c r="KZM32" s="1888"/>
      <c r="KZN32" s="1871"/>
      <c r="KZO32" s="1888"/>
      <c r="KZP32" s="1871"/>
      <c r="KZQ32" s="1888"/>
      <c r="KZR32" s="1871"/>
      <c r="KZS32" s="1888"/>
      <c r="KZT32" s="1871"/>
      <c r="KZU32" s="1888"/>
      <c r="KZV32" s="1871"/>
      <c r="KZW32" s="1888"/>
      <c r="KZX32" s="1871"/>
      <c r="KZY32" s="1888"/>
      <c r="KZZ32" s="1871"/>
      <c r="LAA32" s="1888"/>
      <c r="LAB32" s="1871"/>
      <c r="LAC32" s="1888"/>
      <c r="LAD32" s="1871"/>
      <c r="LAE32" s="1888"/>
      <c r="LAF32" s="1871"/>
      <c r="LAG32" s="1888"/>
      <c r="LAH32" s="1871"/>
      <c r="LAI32" s="1888"/>
      <c r="LAJ32" s="1871"/>
      <c r="LAK32" s="1888"/>
      <c r="LAL32" s="1871"/>
      <c r="LAM32" s="1888"/>
      <c r="LAN32" s="1871"/>
      <c r="LAO32" s="1888"/>
      <c r="LAP32" s="1871"/>
      <c r="LAQ32" s="1888"/>
      <c r="LAR32" s="1871"/>
      <c r="LAS32" s="1888"/>
      <c r="LAT32" s="1871"/>
      <c r="LAU32" s="1888"/>
      <c r="LAV32" s="1871"/>
      <c r="LAW32" s="1888"/>
      <c r="LAX32" s="1871"/>
      <c r="LAY32" s="1888"/>
      <c r="LAZ32" s="1871"/>
      <c r="LBA32" s="1888"/>
      <c r="LBB32" s="1871"/>
      <c r="LBC32" s="1888"/>
      <c r="LBD32" s="1871"/>
      <c r="LBE32" s="1888"/>
      <c r="LBF32" s="1871"/>
      <c r="LBG32" s="1888"/>
      <c r="LBH32" s="1871"/>
      <c r="LBI32" s="1888"/>
      <c r="LBJ32" s="1871"/>
      <c r="LBK32" s="1888"/>
      <c r="LBL32" s="1871"/>
      <c r="LBM32" s="1888"/>
      <c r="LBN32" s="1871"/>
      <c r="LBO32" s="1888"/>
      <c r="LBP32" s="1871"/>
      <c r="LBQ32" s="1888"/>
      <c r="LBR32" s="1871"/>
      <c r="LBS32" s="1888"/>
      <c r="LBT32" s="1871"/>
      <c r="LBU32" s="1888"/>
      <c r="LBV32" s="1871"/>
      <c r="LBW32" s="1888"/>
      <c r="LBX32" s="1871"/>
      <c r="LBY32" s="1888"/>
      <c r="LBZ32" s="1871"/>
      <c r="LCA32" s="1888"/>
      <c r="LCB32" s="1871"/>
      <c r="LCC32" s="1888"/>
      <c r="LCD32" s="1871"/>
      <c r="LCE32" s="1888"/>
      <c r="LCF32" s="1871"/>
      <c r="LCG32" s="1888"/>
      <c r="LCH32" s="1871"/>
      <c r="LCI32" s="1888"/>
      <c r="LCJ32" s="1871"/>
      <c r="LCK32" s="1888"/>
      <c r="LCL32" s="1871"/>
      <c r="LCM32" s="1888"/>
      <c r="LCN32" s="1871"/>
      <c r="LCO32" s="1888"/>
      <c r="LCP32" s="1871"/>
      <c r="LCQ32" s="1888"/>
      <c r="LCR32" s="1871"/>
      <c r="LCS32" s="1888"/>
      <c r="LCT32" s="1871"/>
      <c r="LCU32" s="1888"/>
      <c r="LCV32" s="1871"/>
      <c r="LCW32" s="1888"/>
      <c r="LCX32" s="1871"/>
      <c r="LCY32" s="1888"/>
      <c r="LCZ32" s="1871"/>
      <c r="LDA32" s="1888"/>
      <c r="LDB32" s="1871"/>
      <c r="LDC32" s="1888"/>
      <c r="LDD32" s="1871"/>
      <c r="LDE32" s="1888"/>
      <c r="LDF32" s="1871"/>
      <c r="LDG32" s="1888"/>
      <c r="LDH32" s="1871"/>
      <c r="LDI32" s="1888"/>
      <c r="LDJ32" s="1871"/>
      <c r="LDK32" s="1888"/>
      <c r="LDL32" s="1871"/>
      <c r="LDM32" s="1888"/>
      <c r="LDN32" s="1871"/>
      <c r="LDO32" s="1888"/>
      <c r="LDP32" s="1871"/>
      <c r="LDQ32" s="1888"/>
      <c r="LDR32" s="1871"/>
      <c r="LDS32" s="1888"/>
      <c r="LDT32" s="1871"/>
      <c r="LDU32" s="1888"/>
      <c r="LDV32" s="1871"/>
      <c r="LDW32" s="1888"/>
      <c r="LDX32" s="1871"/>
      <c r="LDY32" s="1888"/>
      <c r="LDZ32" s="1871"/>
      <c r="LEA32" s="1888"/>
      <c r="LEB32" s="1871"/>
      <c r="LEC32" s="1888"/>
      <c r="LED32" s="1871"/>
      <c r="LEE32" s="1888"/>
      <c r="LEF32" s="1871"/>
      <c r="LEG32" s="1888"/>
      <c r="LEH32" s="1871"/>
      <c r="LEI32" s="1888"/>
      <c r="LEJ32" s="1871"/>
      <c r="LEK32" s="1888"/>
      <c r="LEL32" s="1871"/>
      <c r="LEM32" s="1888"/>
      <c r="LEN32" s="1871"/>
      <c r="LEO32" s="1888"/>
      <c r="LEP32" s="1871"/>
      <c r="LEQ32" s="1888"/>
      <c r="LER32" s="1871"/>
      <c r="LES32" s="1888"/>
      <c r="LET32" s="1871"/>
      <c r="LEU32" s="1888"/>
      <c r="LEV32" s="1871"/>
      <c r="LEW32" s="1888"/>
      <c r="LEX32" s="1871"/>
      <c r="LEY32" s="1888"/>
      <c r="LEZ32" s="1871"/>
      <c r="LFA32" s="1888"/>
      <c r="LFB32" s="1871"/>
      <c r="LFC32" s="1888"/>
      <c r="LFD32" s="1871"/>
      <c r="LFE32" s="1888"/>
      <c r="LFF32" s="1871"/>
      <c r="LFG32" s="1888"/>
      <c r="LFH32" s="1871"/>
      <c r="LFI32" s="1888"/>
      <c r="LFJ32" s="1871"/>
      <c r="LFK32" s="1888"/>
      <c r="LFL32" s="1871"/>
      <c r="LFM32" s="1888"/>
      <c r="LFN32" s="1871"/>
      <c r="LFO32" s="1888"/>
      <c r="LFP32" s="1871"/>
      <c r="LFQ32" s="1888"/>
      <c r="LFR32" s="1871"/>
      <c r="LFS32" s="1888"/>
      <c r="LFT32" s="1871"/>
      <c r="LFU32" s="1888"/>
      <c r="LFV32" s="1871"/>
      <c r="LFW32" s="1888"/>
      <c r="LFX32" s="1871"/>
      <c r="LFY32" s="1888"/>
      <c r="LFZ32" s="1871"/>
      <c r="LGA32" s="1888"/>
      <c r="LGB32" s="1871"/>
      <c r="LGC32" s="1888"/>
      <c r="LGD32" s="1871"/>
      <c r="LGE32" s="1888"/>
      <c r="LGF32" s="1871"/>
      <c r="LGG32" s="1888"/>
      <c r="LGH32" s="1871"/>
      <c r="LGI32" s="1888"/>
      <c r="LGJ32" s="1871"/>
      <c r="LGK32" s="1888"/>
      <c r="LGL32" s="1871"/>
      <c r="LGM32" s="1888"/>
      <c r="LGN32" s="1871"/>
      <c r="LGO32" s="1888"/>
      <c r="LGP32" s="1871"/>
      <c r="LGQ32" s="1888"/>
      <c r="LGR32" s="1871"/>
      <c r="LGS32" s="1888"/>
      <c r="LGT32" s="1871"/>
      <c r="LGU32" s="1888"/>
      <c r="LGV32" s="1871"/>
      <c r="LGW32" s="1888"/>
      <c r="LGX32" s="1871"/>
      <c r="LGY32" s="1888"/>
      <c r="LGZ32" s="1871"/>
      <c r="LHA32" s="1888"/>
      <c r="LHB32" s="1871"/>
      <c r="LHC32" s="1888"/>
      <c r="LHD32" s="1871"/>
      <c r="LHE32" s="1888"/>
      <c r="LHF32" s="1871"/>
      <c r="LHG32" s="1888"/>
      <c r="LHH32" s="1871"/>
      <c r="LHI32" s="1888"/>
      <c r="LHJ32" s="1871"/>
      <c r="LHK32" s="1888"/>
      <c r="LHL32" s="1871"/>
      <c r="LHM32" s="1888"/>
      <c r="LHN32" s="1871"/>
      <c r="LHO32" s="1888"/>
      <c r="LHP32" s="1871"/>
      <c r="LHQ32" s="1888"/>
      <c r="LHR32" s="1871"/>
      <c r="LHS32" s="1888"/>
      <c r="LHT32" s="1871"/>
      <c r="LHU32" s="1888"/>
      <c r="LHV32" s="1871"/>
      <c r="LHW32" s="1888"/>
      <c r="LHX32" s="1871"/>
      <c r="LHY32" s="1888"/>
      <c r="LHZ32" s="1871"/>
      <c r="LIA32" s="1888"/>
      <c r="LIB32" s="1871"/>
      <c r="LIC32" s="1888"/>
      <c r="LID32" s="1871"/>
      <c r="LIE32" s="1888"/>
      <c r="LIF32" s="1871"/>
      <c r="LIG32" s="1888"/>
      <c r="LIH32" s="1871"/>
      <c r="LII32" s="1888"/>
      <c r="LIJ32" s="1871"/>
      <c r="LIK32" s="1888"/>
      <c r="LIL32" s="1871"/>
      <c r="LIM32" s="1888"/>
      <c r="LIN32" s="1871"/>
      <c r="LIO32" s="1888"/>
      <c r="LIP32" s="1871"/>
      <c r="LIQ32" s="1888"/>
      <c r="LIR32" s="1871"/>
      <c r="LIS32" s="1888"/>
      <c r="LIT32" s="1871"/>
      <c r="LIU32" s="1888"/>
      <c r="LIV32" s="1871"/>
      <c r="LIW32" s="1888"/>
      <c r="LIX32" s="1871"/>
      <c r="LIY32" s="1888"/>
      <c r="LIZ32" s="1871"/>
      <c r="LJA32" s="1888"/>
      <c r="LJB32" s="1871"/>
      <c r="LJC32" s="1888"/>
      <c r="LJD32" s="1871"/>
      <c r="LJE32" s="1888"/>
      <c r="LJF32" s="1871"/>
      <c r="LJG32" s="1888"/>
      <c r="LJH32" s="1871"/>
      <c r="LJI32" s="1888"/>
      <c r="LJJ32" s="1871"/>
      <c r="LJK32" s="1888"/>
      <c r="LJL32" s="1871"/>
      <c r="LJM32" s="1888"/>
      <c r="LJN32" s="1871"/>
      <c r="LJO32" s="1888"/>
      <c r="LJP32" s="1871"/>
      <c r="LJQ32" s="1888"/>
      <c r="LJR32" s="1871"/>
      <c r="LJS32" s="1888"/>
      <c r="LJT32" s="1871"/>
      <c r="LJU32" s="1888"/>
      <c r="LJV32" s="1871"/>
      <c r="LJW32" s="1888"/>
      <c r="LJX32" s="1871"/>
      <c r="LJY32" s="1888"/>
      <c r="LJZ32" s="1871"/>
      <c r="LKA32" s="1888"/>
      <c r="LKB32" s="1871"/>
      <c r="LKC32" s="1888"/>
      <c r="LKD32" s="1871"/>
      <c r="LKE32" s="1888"/>
      <c r="LKF32" s="1871"/>
      <c r="LKG32" s="1888"/>
      <c r="LKH32" s="1871"/>
      <c r="LKI32" s="1888"/>
      <c r="LKJ32" s="1871"/>
      <c r="LKK32" s="1888"/>
      <c r="LKL32" s="1871"/>
      <c r="LKM32" s="1888"/>
      <c r="LKN32" s="1871"/>
      <c r="LKO32" s="1888"/>
      <c r="LKP32" s="1871"/>
      <c r="LKQ32" s="1888"/>
      <c r="LKR32" s="1871"/>
      <c r="LKS32" s="1888"/>
      <c r="LKT32" s="1871"/>
      <c r="LKU32" s="1888"/>
      <c r="LKV32" s="1871"/>
      <c r="LKW32" s="1888"/>
      <c r="LKX32" s="1871"/>
      <c r="LKY32" s="1888"/>
      <c r="LKZ32" s="1871"/>
      <c r="LLA32" s="1888"/>
      <c r="LLB32" s="1871"/>
      <c r="LLC32" s="1888"/>
      <c r="LLD32" s="1871"/>
      <c r="LLE32" s="1888"/>
      <c r="LLF32" s="1871"/>
      <c r="LLG32" s="1888"/>
      <c r="LLH32" s="1871"/>
      <c r="LLI32" s="1888"/>
      <c r="LLJ32" s="1871"/>
      <c r="LLK32" s="1888"/>
      <c r="LLL32" s="1871"/>
      <c r="LLM32" s="1888"/>
      <c r="LLN32" s="1871"/>
      <c r="LLO32" s="1888"/>
      <c r="LLP32" s="1871"/>
      <c r="LLQ32" s="1888"/>
      <c r="LLR32" s="1871"/>
      <c r="LLS32" s="1888"/>
      <c r="LLT32" s="1871"/>
      <c r="LLU32" s="1888"/>
      <c r="LLV32" s="1871"/>
      <c r="LLW32" s="1888"/>
      <c r="LLX32" s="1871"/>
      <c r="LLY32" s="1888"/>
      <c r="LLZ32" s="1871"/>
      <c r="LMA32" s="1888"/>
      <c r="LMB32" s="1871"/>
      <c r="LMC32" s="1888"/>
      <c r="LMD32" s="1871"/>
      <c r="LME32" s="1888"/>
      <c r="LMF32" s="1871"/>
      <c r="LMG32" s="1888"/>
      <c r="LMH32" s="1871"/>
      <c r="LMI32" s="1888"/>
      <c r="LMJ32" s="1871"/>
      <c r="LMK32" s="1888"/>
      <c r="LML32" s="1871"/>
      <c r="LMM32" s="1888"/>
      <c r="LMN32" s="1871"/>
      <c r="LMO32" s="1888"/>
      <c r="LMP32" s="1871"/>
      <c r="LMQ32" s="1888"/>
      <c r="LMR32" s="1871"/>
      <c r="LMS32" s="1888"/>
      <c r="LMT32" s="1871"/>
      <c r="LMU32" s="1888"/>
      <c r="LMV32" s="1871"/>
      <c r="LMW32" s="1888"/>
      <c r="LMX32" s="1871"/>
      <c r="LMY32" s="1888"/>
      <c r="LMZ32" s="1871"/>
      <c r="LNA32" s="1888"/>
      <c r="LNB32" s="1871"/>
      <c r="LNC32" s="1888"/>
      <c r="LND32" s="1871"/>
      <c r="LNE32" s="1888"/>
      <c r="LNF32" s="1871"/>
      <c r="LNG32" s="1888"/>
      <c r="LNH32" s="1871"/>
      <c r="LNI32" s="1888"/>
      <c r="LNJ32" s="1871"/>
      <c r="LNK32" s="1888"/>
      <c r="LNL32" s="1871"/>
      <c r="LNM32" s="1888"/>
      <c r="LNN32" s="1871"/>
      <c r="LNO32" s="1888"/>
      <c r="LNP32" s="1871"/>
      <c r="LNQ32" s="1888"/>
      <c r="LNR32" s="1871"/>
      <c r="LNS32" s="1888"/>
      <c r="LNT32" s="1871"/>
      <c r="LNU32" s="1888"/>
      <c r="LNV32" s="1871"/>
      <c r="LNW32" s="1888"/>
      <c r="LNX32" s="1871"/>
      <c r="LNY32" s="1888"/>
      <c r="LNZ32" s="1871"/>
      <c r="LOA32" s="1888"/>
      <c r="LOB32" s="1871"/>
      <c r="LOC32" s="1888"/>
      <c r="LOD32" s="1871"/>
      <c r="LOE32" s="1888"/>
      <c r="LOF32" s="1871"/>
      <c r="LOG32" s="1888"/>
      <c r="LOH32" s="1871"/>
      <c r="LOI32" s="1888"/>
      <c r="LOJ32" s="1871"/>
      <c r="LOK32" s="1888"/>
      <c r="LOL32" s="1871"/>
      <c r="LOM32" s="1888"/>
      <c r="LON32" s="1871"/>
      <c r="LOO32" s="1888"/>
      <c r="LOP32" s="1871"/>
      <c r="LOQ32" s="1888"/>
      <c r="LOR32" s="1871"/>
      <c r="LOS32" s="1888"/>
      <c r="LOT32" s="1871"/>
      <c r="LOU32" s="1888"/>
      <c r="LOV32" s="1871"/>
      <c r="LOW32" s="1888"/>
      <c r="LOX32" s="1871"/>
      <c r="LOY32" s="1888"/>
      <c r="LOZ32" s="1871"/>
      <c r="LPA32" s="1888"/>
      <c r="LPB32" s="1871"/>
      <c r="LPC32" s="1888"/>
      <c r="LPD32" s="1871"/>
      <c r="LPE32" s="1888"/>
      <c r="LPF32" s="1871"/>
      <c r="LPG32" s="1888"/>
      <c r="LPH32" s="1871"/>
      <c r="LPI32" s="1888"/>
      <c r="LPJ32" s="1871"/>
      <c r="LPK32" s="1888"/>
      <c r="LPL32" s="1871"/>
      <c r="LPM32" s="1888"/>
      <c r="LPN32" s="1871"/>
      <c r="LPO32" s="1888"/>
      <c r="LPP32" s="1871"/>
      <c r="LPQ32" s="1888"/>
      <c r="LPR32" s="1871"/>
      <c r="LPS32" s="1888"/>
      <c r="LPT32" s="1871"/>
      <c r="LPU32" s="1888"/>
      <c r="LPV32" s="1871"/>
      <c r="LPW32" s="1888"/>
      <c r="LPX32" s="1871"/>
      <c r="LPY32" s="1888"/>
      <c r="LPZ32" s="1871"/>
      <c r="LQA32" s="1888"/>
      <c r="LQB32" s="1871"/>
      <c r="LQC32" s="1888"/>
      <c r="LQD32" s="1871"/>
      <c r="LQE32" s="1888"/>
      <c r="LQF32" s="1871"/>
      <c r="LQG32" s="1888"/>
      <c r="LQH32" s="1871"/>
      <c r="LQI32" s="1888"/>
      <c r="LQJ32" s="1871"/>
      <c r="LQK32" s="1888"/>
      <c r="LQL32" s="1871"/>
      <c r="LQM32" s="1888"/>
      <c r="LQN32" s="1871"/>
      <c r="LQO32" s="1888"/>
      <c r="LQP32" s="1871"/>
      <c r="LQQ32" s="1888"/>
      <c r="LQR32" s="1871"/>
      <c r="LQS32" s="1888"/>
      <c r="LQT32" s="1871"/>
      <c r="LQU32" s="1888"/>
      <c r="LQV32" s="1871"/>
      <c r="LQW32" s="1888"/>
      <c r="LQX32" s="1871"/>
      <c r="LQY32" s="1888"/>
      <c r="LQZ32" s="1871"/>
      <c r="LRA32" s="1888"/>
      <c r="LRB32" s="1871"/>
      <c r="LRC32" s="1888"/>
      <c r="LRD32" s="1871"/>
      <c r="LRE32" s="1888"/>
      <c r="LRF32" s="1871"/>
      <c r="LRG32" s="1888"/>
      <c r="LRH32" s="1871"/>
      <c r="LRI32" s="1888"/>
      <c r="LRJ32" s="1871"/>
      <c r="LRK32" s="1888"/>
      <c r="LRL32" s="1871"/>
      <c r="LRM32" s="1888"/>
      <c r="LRN32" s="1871"/>
      <c r="LRO32" s="1888"/>
      <c r="LRP32" s="1871"/>
      <c r="LRQ32" s="1888"/>
      <c r="LRR32" s="1871"/>
      <c r="LRS32" s="1888"/>
      <c r="LRT32" s="1871"/>
      <c r="LRU32" s="1888"/>
      <c r="LRV32" s="1871"/>
      <c r="LRW32" s="1888"/>
      <c r="LRX32" s="1871"/>
      <c r="LRY32" s="1888"/>
      <c r="LRZ32" s="1871"/>
      <c r="LSA32" s="1888"/>
      <c r="LSB32" s="1871"/>
      <c r="LSC32" s="1888"/>
      <c r="LSD32" s="1871"/>
      <c r="LSE32" s="1888"/>
      <c r="LSF32" s="1871"/>
      <c r="LSG32" s="1888"/>
      <c r="LSH32" s="1871"/>
      <c r="LSI32" s="1888"/>
      <c r="LSJ32" s="1871"/>
      <c r="LSK32" s="1888"/>
      <c r="LSL32" s="1871"/>
      <c r="LSM32" s="1888"/>
      <c r="LSN32" s="1871"/>
      <c r="LSO32" s="1888"/>
      <c r="LSP32" s="1871"/>
      <c r="LSQ32" s="1888"/>
      <c r="LSR32" s="1871"/>
      <c r="LSS32" s="1888"/>
      <c r="LST32" s="1871"/>
      <c r="LSU32" s="1888"/>
      <c r="LSV32" s="1871"/>
      <c r="LSW32" s="1888"/>
      <c r="LSX32" s="1871"/>
      <c r="LSY32" s="1888"/>
      <c r="LSZ32" s="1871"/>
      <c r="LTA32" s="1888"/>
      <c r="LTB32" s="1871"/>
      <c r="LTC32" s="1888"/>
      <c r="LTD32" s="1871"/>
      <c r="LTE32" s="1888"/>
      <c r="LTF32" s="1871"/>
      <c r="LTG32" s="1888"/>
      <c r="LTH32" s="1871"/>
      <c r="LTI32" s="1888"/>
      <c r="LTJ32" s="1871"/>
      <c r="LTK32" s="1888"/>
      <c r="LTL32" s="1871"/>
      <c r="LTM32" s="1888"/>
      <c r="LTN32" s="1871"/>
      <c r="LTO32" s="1888"/>
      <c r="LTP32" s="1871"/>
      <c r="LTQ32" s="1888"/>
      <c r="LTR32" s="1871"/>
      <c r="LTS32" s="1888"/>
      <c r="LTT32" s="1871"/>
      <c r="LTU32" s="1888"/>
      <c r="LTV32" s="1871"/>
      <c r="LTW32" s="1888"/>
      <c r="LTX32" s="1871"/>
      <c r="LTY32" s="1888"/>
      <c r="LTZ32" s="1871"/>
      <c r="LUA32" s="1888"/>
      <c r="LUB32" s="1871"/>
      <c r="LUC32" s="1888"/>
      <c r="LUD32" s="1871"/>
      <c r="LUE32" s="1888"/>
      <c r="LUF32" s="1871"/>
      <c r="LUG32" s="1888"/>
      <c r="LUH32" s="1871"/>
      <c r="LUI32" s="1888"/>
      <c r="LUJ32" s="1871"/>
      <c r="LUK32" s="1888"/>
      <c r="LUL32" s="1871"/>
      <c r="LUM32" s="1888"/>
      <c r="LUN32" s="1871"/>
      <c r="LUO32" s="1888"/>
      <c r="LUP32" s="1871"/>
      <c r="LUQ32" s="1888"/>
      <c r="LUR32" s="1871"/>
      <c r="LUS32" s="1888"/>
      <c r="LUT32" s="1871"/>
      <c r="LUU32" s="1888"/>
      <c r="LUV32" s="1871"/>
      <c r="LUW32" s="1888"/>
      <c r="LUX32" s="1871"/>
      <c r="LUY32" s="1888"/>
      <c r="LUZ32" s="1871"/>
      <c r="LVA32" s="1888"/>
      <c r="LVB32" s="1871"/>
      <c r="LVC32" s="1888"/>
      <c r="LVD32" s="1871"/>
      <c r="LVE32" s="1888"/>
      <c r="LVF32" s="1871"/>
      <c r="LVG32" s="1888"/>
      <c r="LVH32" s="1871"/>
      <c r="LVI32" s="1888"/>
      <c r="LVJ32" s="1871"/>
      <c r="LVK32" s="1888"/>
      <c r="LVL32" s="1871"/>
      <c r="LVM32" s="1888"/>
      <c r="LVN32" s="1871"/>
      <c r="LVO32" s="1888"/>
      <c r="LVP32" s="1871"/>
      <c r="LVQ32" s="1888"/>
      <c r="LVR32" s="1871"/>
      <c r="LVS32" s="1888"/>
      <c r="LVT32" s="1871"/>
      <c r="LVU32" s="1888"/>
      <c r="LVV32" s="1871"/>
      <c r="LVW32" s="1888"/>
      <c r="LVX32" s="1871"/>
      <c r="LVY32" s="1888"/>
      <c r="LVZ32" s="1871"/>
      <c r="LWA32" s="1888"/>
      <c r="LWB32" s="1871"/>
      <c r="LWC32" s="1888"/>
      <c r="LWD32" s="1871"/>
      <c r="LWE32" s="1888"/>
      <c r="LWF32" s="1871"/>
      <c r="LWG32" s="1888"/>
      <c r="LWH32" s="1871"/>
      <c r="LWI32" s="1888"/>
      <c r="LWJ32" s="1871"/>
      <c r="LWK32" s="1888"/>
      <c r="LWL32" s="1871"/>
      <c r="LWM32" s="1888"/>
      <c r="LWN32" s="1871"/>
      <c r="LWO32" s="1888"/>
      <c r="LWP32" s="1871"/>
      <c r="LWQ32" s="1888"/>
      <c r="LWR32" s="1871"/>
      <c r="LWS32" s="1888"/>
      <c r="LWT32" s="1871"/>
      <c r="LWU32" s="1888"/>
      <c r="LWV32" s="1871"/>
      <c r="LWW32" s="1888"/>
      <c r="LWX32" s="1871"/>
      <c r="LWY32" s="1888"/>
      <c r="LWZ32" s="1871"/>
      <c r="LXA32" s="1888"/>
      <c r="LXB32" s="1871"/>
      <c r="LXC32" s="1888"/>
      <c r="LXD32" s="1871"/>
      <c r="LXE32" s="1888"/>
      <c r="LXF32" s="1871"/>
      <c r="LXG32" s="1888"/>
      <c r="LXH32" s="1871"/>
      <c r="LXI32" s="1888"/>
      <c r="LXJ32" s="1871"/>
      <c r="LXK32" s="1888"/>
      <c r="LXL32" s="1871"/>
      <c r="LXM32" s="1888"/>
      <c r="LXN32" s="1871"/>
      <c r="LXO32" s="1888"/>
      <c r="LXP32" s="1871"/>
      <c r="LXQ32" s="1888"/>
      <c r="LXR32" s="1871"/>
      <c r="LXS32" s="1888"/>
      <c r="LXT32" s="1871"/>
      <c r="LXU32" s="1888"/>
      <c r="LXV32" s="1871"/>
      <c r="LXW32" s="1888"/>
      <c r="LXX32" s="1871"/>
      <c r="LXY32" s="1888"/>
      <c r="LXZ32" s="1871"/>
      <c r="LYA32" s="1888"/>
      <c r="LYB32" s="1871"/>
      <c r="LYC32" s="1888"/>
      <c r="LYD32" s="1871"/>
      <c r="LYE32" s="1888"/>
      <c r="LYF32" s="1871"/>
      <c r="LYG32" s="1888"/>
      <c r="LYH32" s="1871"/>
      <c r="LYI32" s="1888"/>
      <c r="LYJ32" s="1871"/>
      <c r="LYK32" s="1888"/>
      <c r="LYL32" s="1871"/>
      <c r="LYM32" s="1888"/>
      <c r="LYN32" s="1871"/>
      <c r="LYO32" s="1888"/>
      <c r="LYP32" s="1871"/>
      <c r="LYQ32" s="1888"/>
      <c r="LYR32" s="1871"/>
      <c r="LYS32" s="1888"/>
      <c r="LYT32" s="1871"/>
      <c r="LYU32" s="1888"/>
      <c r="LYV32" s="1871"/>
      <c r="LYW32" s="1888"/>
      <c r="LYX32" s="1871"/>
      <c r="LYY32" s="1888"/>
      <c r="LYZ32" s="1871"/>
      <c r="LZA32" s="1888"/>
      <c r="LZB32" s="1871"/>
      <c r="LZC32" s="1888"/>
      <c r="LZD32" s="1871"/>
      <c r="LZE32" s="1888"/>
      <c r="LZF32" s="1871"/>
      <c r="LZG32" s="1888"/>
      <c r="LZH32" s="1871"/>
      <c r="LZI32" s="1888"/>
      <c r="LZJ32" s="1871"/>
      <c r="LZK32" s="1888"/>
      <c r="LZL32" s="1871"/>
      <c r="LZM32" s="1888"/>
      <c r="LZN32" s="1871"/>
      <c r="LZO32" s="1888"/>
      <c r="LZP32" s="1871"/>
      <c r="LZQ32" s="1888"/>
      <c r="LZR32" s="1871"/>
      <c r="LZS32" s="1888"/>
      <c r="LZT32" s="1871"/>
      <c r="LZU32" s="1888"/>
      <c r="LZV32" s="1871"/>
      <c r="LZW32" s="1888"/>
      <c r="LZX32" s="1871"/>
      <c r="LZY32" s="1888"/>
      <c r="LZZ32" s="1871"/>
      <c r="MAA32" s="1888"/>
      <c r="MAB32" s="1871"/>
      <c r="MAC32" s="1888"/>
      <c r="MAD32" s="1871"/>
      <c r="MAE32" s="1888"/>
      <c r="MAF32" s="1871"/>
      <c r="MAG32" s="1888"/>
      <c r="MAH32" s="1871"/>
      <c r="MAI32" s="1888"/>
      <c r="MAJ32" s="1871"/>
      <c r="MAK32" s="1888"/>
      <c r="MAL32" s="1871"/>
      <c r="MAM32" s="1888"/>
      <c r="MAN32" s="1871"/>
      <c r="MAO32" s="1888"/>
      <c r="MAP32" s="1871"/>
      <c r="MAQ32" s="1888"/>
      <c r="MAR32" s="1871"/>
      <c r="MAS32" s="1888"/>
      <c r="MAT32" s="1871"/>
      <c r="MAU32" s="1888"/>
      <c r="MAV32" s="1871"/>
      <c r="MAW32" s="1888"/>
      <c r="MAX32" s="1871"/>
      <c r="MAY32" s="1888"/>
      <c r="MAZ32" s="1871"/>
      <c r="MBA32" s="1888"/>
      <c r="MBB32" s="1871"/>
      <c r="MBC32" s="1888"/>
      <c r="MBD32" s="1871"/>
      <c r="MBE32" s="1888"/>
      <c r="MBF32" s="1871"/>
      <c r="MBG32" s="1888"/>
      <c r="MBH32" s="1871"/>
      <c r="MBI32" s="1888"/>
      <c r="MBJ32" s="1871"/>
      <c r="MBK32" s="1888"/>
      <c r="MBL32" s="1871"/>
      <c r="MBM32" s="1888"/>
      <c r="MBN32" s="1871"/>
      <c r="MBO32" s="1888"/>
      <c r="MBP32" s="1871"/>
      <c r="MBQ32" s="1888"/>
      <c r="MBR32" s="1871"/>
      <c r="MBS32" s="1888"/>
      <c r="MBT32" s="1871"/>
      <c r="MBU32" s="1888"/>
      <c r="MBV32" s="1871"/>
      <c r="MBW32" s="1888"/>
      <c r="MBX32" s="1871"/>
      <c r="MBY32" s="1888"/>
      <c r="MBZ32" s="1871"/>
      <c r="MCA32" s="1888"/>
      <c r="MCB32" s="1871"/>
      <c r="MCC32" s="1888"/>
      <c r="MCD32" s="1871"/>
      <c r="MCE32" s="1888"/>
      <c r="MCF32" s="1871"/>
      <c r="MCG32" s="1888"/>
      <c r="MCH32" s="1871"/>
      <c r="MCI32" s="1888"/>
      <c r="MCJ32" s="1871"/>
      <c r="MCK32" s="1888"/>
      <c r="MCL32" s="1871"/>
      <c r="MCM32" s="1888"/>
      <c r="MCN32" s="1871"/>
      <c r="MCO32" s="1888"/>
      <c r="MCP32" s="1871"/>
      <c r="MCQ32" s="1888"/>
      <c r="MCR32" s="1871"/>
      <c r="MCS32" s="1888"/>
      <c r="MCT32" s="1871"/>
      <c r="MCU32" s="1888"/>
      <c r="MCV32" s="1871"/>
      <c r="MCW32" s="1888"/>
      <c r="MCX32" s="1871"/>
      <c r="MCY32" s="1888"/>
      <c r="MCZ32" s="1871"/>
      <c r="MDA32" s="1888"/>
      <c r="MDB32" s="1871"/>
      <c r="MDC32" s="1888"/>
      <c r="MDD32" s="1871"/>
      <c r="MDE32" s="1888"/>
      <c r="MDF32" s="1871"/>
      <c r="MDG32" s="1888"/>
      <c r="MDH32" s="1871"/>
      <c r="MDI32" s="1888"/>
      <c r="MDJ32" s="1871"/>
      <c r="MDK32" s="1888"/>
      <c r="MDL32" s="1871"/>
      <c r="MDM32" s="1888"/>
      <c r="MDN32" s="1871"/>
      <c r="MDO32" s="1888"/>
      <c r="MDP32" s="1871"/>
      <c r="MDQ32" s="1888"/>
      <c r="MDR32" s="1871"/>
      <c r="MDS32" s="1888"/>
      <c r="MDT32" s="1871"/>
      <c r="MDU32" s="1888"/>
      <c r="MDV32" s="1871"/>
      <c r="MDW32" s="1888"/>
      <c r="MDX32" s="1871"/>
      <c r="MDY32" s="1888"/>
      <c r="MDZ32" s="1871"/>
      <c r="MEA32" s="1888"/>
      <c r="MEB32" s="1871"/>
      <c r="MEC32" s="1888"/>
      <c r="MED32" s="1871"/>
      <c r="MEE32" s="1888"/>
      <c r="MEF32" s="1871"/>
      <c r="MEG32" s="1888"/>
      <c r="MEH32" s="1871"/>
      <c r="MEI32" s="1888"/>
      <c r="MEJ32" s="1871"/>
      <c r="MEK32" s="1888"/>
      <c r="MEL32" s="1871"/>
      <c r="MEM32" s="1888"/>
      <c r="MEN32" s="1871"/>
      <c r="MEO32" s="1888"/>
      <c r="MEP32" s="1871"/>
      <c r="MEQ32" s="1888"/>
      <c r="MER32" s="1871"/>
      <c r="MES32" s="1888"/>
      <c r="MET32" s="1871"/>
      <c r="MEU32" s="1888"/>
      <c r="MEV32" s="1871"/>
      <c r="MEW32" s="1888"/>
      <c r="MEX32" s="1871"/>
      <c r="MEY32" s="1888"/>
      <c r="MEZ32" s="1871"/>
      <c r="MFA32" s="1888"/>
      <c r="MFB32" s="1871"/>
      <c r="MFC32" s="1888"/>
      <c r="MFD32" s="1871"/>
      <c r="MFE32" s="1888"/>
      <c r="MFF32" s="1871"/>
      <c r="MFG32" s="1888"/>
      <c r="MFH32" s="1871"/>
      <c r="MFI32" s="1888"/>
      <c r="MFJ32" s="1871"/>
      <c r="MFK32" s="1888"/>
      <c r="MFL32" s="1871"/>
      <c r="MFM32" s="1888"/>
      <c r="MFN32" s="1871"/>
      <c r="MFO32" s="1888"/>
      <c r="MFP32" s="1871"/>
      <c r="MFQ32" s="1888"/>
      <c r="MFR32" s="1871"/>
      <c r="MFS32" s="1888"/>
      <c r="MFT32" s="1871"/>
      <c r="MFU32" s="1888"/>
      <c r="MFV32" s="1871"/>
      <c r="MFW32" s="1888"/>
      <c r="MFX32" s="1871"/>
      <c r="MFY32" s="1888"/>
      <c r="MFZ32" s="1871"/>
      <c r="MGA32" s="1888"/>
      <c r="MGB32" s="1871"/>
      <c r="MGC32" s="1888"/>
      <c r="MGD32" s="1871"/>
      <c r="MGE32" s="1888"/>
      <c r="MGF32" s="1871"/>
      <c r="MGG32" s="1888"/>
      <c r="MGH32" s="1871"/>
      <c r="MGI32" s="1888"/>
      <c r="MGJ32" s="1871"/>
      <c r="MGK32" s="1888"/>
      <c r="MGL32" s="1871"/>
      <c r="MGM32" s="1888"/>
      <c r="MGN32" s="1871"/>
      <c r="MGO32" s="1888"/>
      <c r="MGP32" s="1871"/>
      <c r="MGQ32" s="1888"/>
      <c r="MGR32" s="1871"/>
      <c r="MGS32" s="1888"/>
      <c r="MGT32" s="1871"/>
      <c r="MGU32" s="1888"/>
      <c r="MGV32" s="1871"/>
      <c r="MGW32" s="1888"/>
      <c r="MGX32" s="1871"/>
      <c r="MGY32" s="1888"/>
      <c r="MGZ32" s="1871"/>
      <c r="MHA32" s="1888"/>
      <c r="MHB32" s="1871"/>
      <c r="MHC32" s="1888"/>
      <c r="MHD32" s="1871"/>
      <c r="MHE32" s="1888"/>
      <c r="MHF32" s="1871"/>
      <c r="MHG32" s="1888"/>
      <c r="MHH32" s="1871"/>
      <c r="MHI32" s="1888"/>
      <c r="MHJ32" s="1871"/>
      <c r="MHK32" s="1888"/>
      <c r="MHL32" s="1871"/>
      <c r="MHM32" s="1888"/>
      <c r="MHN32" s="1871"/>
      <c r="MHO32" s="1888"/>
      <c r="MHP32" s="1871"/>
      <c r="MHQ32" s="1888"/>
      <c r="MHR32" s="1871"/>
      <c r="MHS32" s="1888"/>
      <c r="MHT32" s="1871"/>
      <c r="MHU32" s="1888"/>
      <c r="MHV32" s="1871"/>
      <c r="MHW32" s="1888"/>
      <c r="MHX32" s="1871"/>
      <c r="MHY32" s="1888"/>
      <c r="MHZ32" s="1871"/>
      <c r="MIA32" s="1888"/>
      <c r="MIB32" s="1871"/>
      <c r="MIC32" s="1888"/>
      <c r="MID32" s="1871"/>
      <c r="MIE32" s="1888"/>
      <c r="MIF32" s="1871"/>
      <c r="MIG32" s="1888"/>
      <c r="MIH32" s="1871"/>
      <c r="MII32" s="1888"/>
      <c r="MIJ32" s="1871"/>
      <c r="MIK32" s="1888"/>
      <c r="MIL32" s="1871"/>
      <c r="MIM32" s="1888"/>
      <c r="MIN32" s="1871"/>
      <c r="MIO32" s="1888"/>
      <c r="MIP32" s="1871"/>
      <c r="MIQ32" s="1888"/>
      <c r="MIR32" s="1871"/>
      <c r="MIS32" s="1888"/>
      <c r="MIT32" s="1871"/>
      <c r="MIU32" s="1888"/>
      <c r="MIV32" s="1871"/>
      <c r="MIW32" s="1888"/>
      <c r="MIX32" s="1871"/>
      <c r="MIY32" s="1888"/>
      <c r="MIZ32" s="1871"/>
      <c r="MJA32" s="1888"/>
      <c r="MJB32" s="1871"/>
      <c r="MJC32" s="1888"/>
      <c r="MJD32" s="1871"/>
      <c r="MJE32" s="1888"/>
      <c r="MJF32" s="1871"/>
      <c r="MJG32" s="1888"/>
      <c r="MJH32" s="1871"/>
      <c r="MJI32" s="1888"/>
      <c r="MJJ32" s="1871"/>
      <c r="MJK32" s="1888"/>
      <c r="MJL32" s="1871"/>
      <c r="MJM32" s="1888"/>
      <c r="MJN32" s="1871"/>
      <c r="MJO32" s="1888"/>
      <c r="MJP32" s="1871"/>
      <c r="MJQ32" s="1888"/>
      <c r="MJR32" s="1871"/>
      <c r="MJS32" s="1888"/>
      <c r="MJT32" s="1871"/>
      <c r="MJU32" s="1888"/>
      <c r="MJV32" s="1871"/>
      <c r="MJW32" s="1888"/>
      <c r="MJX32" s="1871"/>
      <c r="MJY32" s="1888"/>
      <c r="MJZ32" s="1871"/>
      <c r="MKA32" s="1888"/>
      <c r="MKB32" s="1871"/>
      <c r="MKC32" s="1888"/>
      <c r="MKD32" s="1871"/>
      <c r="MKE32" s="1888"/>
      <c r="MKF32" s="1871"/>
      <c r="MKG32" s="1888"/>
      <c r="MKH32" s="1871"/>
      <c r="MKI32" s="1888"/>
      <c r="MKJ32" s="1871"/>
      <c r="MKK32" s="1888"/>
      <c r="MKL32" s="1871"/>
      <c r="MKM32" s="1888"/>
      <c r="MKN32" s="1871"/>
      <c r="MKO32" s="1888"/>
      <c r="MKP32" s="1871"/>
      <c r="MKQ32" s="1888"/>
      <c r="MKR32" s="1871"/>
      <c r="MKS32" s="1888"/>
      <c r="MKT32" s="1871"/>
      <c r="MKU32" s="1888"/>
      <c r="MKV32" s="1871"/>
      <c r="MKW32" s="1888"/>
      <c r="MKX32" s="1871"/>
      <c r="MKY32" s="1888"/>
      <c r="MKZ32" s="1871"/>
      <c r="MLA32" s="1888"/>
      <c r="MLB32" s="1871"/>
      <c r="MLC32" s="1888"/>
      <c r="MLD32" s="1871"/>
      <c r="MLE32" s="1888"/>
      <c r="MLF32" s="1871"/>
      <c r="MLG32" s="1888"/>
      <c r="MLH32" s="1871"/>
      <c r="MLI32" s="1888"/>
      <c r="MLJ32" s="1871"/>
      <c r="MLK32" s="1888"/>
      <c r="MLL32" s="1871"/>
      <c r="MLM32" s="1888"/>
      <c r="MLN32" s="1871"/>
      <c r="MLO32" s="1888"/>
      <c r="MLP32" s="1871"/>
      <c r="MLQ32" s="1888"/>
      <c r="MLR32" s="1871"/>
      <c r="MLS32" s="1888"/>
      <c r="MLT32" s="1871"/>
      <c r="MLU32" s="1888"/>
      <c r="MLV32" s="1871"/>
      <c r="MLW32" s="1888"/>
      <c r="MLX32" s="1871"/>
      <c r="MLY32" s="1888"/>
      <c r="MLZ32" s="1871"/>
      <c r="MMA32" s="1888"/>
      <c r="MMB32" s="1871"/>
      <c r="MMC32" s="1888"/>
      <c r="MMD32" s="1871"/>
      <c r="MME32" s="1888"/>
      <c r="MMF32" s="1871"/>
      <c r="MMG32" s="1888"/>
      <c r="MMH32" s="1871"/>
      <c r="MMI32" s="1888"/>
      <c r="MMJ32" s="1871"/>
      <c r="MMK32" s="1888"/>
      <c r="MML32" s="1871"/>
      <c r="MMM32" s="1888"/>
      <c r="MMN32" s="1871"/>
      <c r="MMO32" s="1888"/>
      <c r="MMP32" s="1871"/>
      <c r="MMQ32" s="1888"/>
      <c r="MMR32" s="1871"/>
      <c r="MMS32" s="1888"/>
      <c r="MMT32" s="1871"/>
      <c r="MMU32" s="1888"/>
      <c r="MMV32" s="1871"/>
      <c r="MMW32" s="1888"/>
      <c r="MMX32" s="1871"/>
      <c r="MMY32" s="1888"/>
      <c r="MMZ32" s="1871"/>
      <c r="MNA32" s="1888"/>
      <c r="MNB32" s="1871"/>
      <c r="MNC32" s="1888"/>
      <c r="MND32" s="1871"/>
      <c r="MNE32" s="1888"/>
      <c r="MNF32" s="1871"/>
      <c r="MNG32" s="1888"/>
      <c r="MNH32" s="1871"/>
      <c r="MNI32" s="1888"/>
      <c r="MNJ32" s="1871"/>
      <c r="MNK32" s="1888"/>
      <c r="MNL32" s="1871"/>
      <c r="MNM32" s="1888"/>
      <c r="MNN32" s="1871"/>
      <c r="MNO32" s="1888"/>
      <c r="MNP32" s="1871"/>
      <c r="MNQ32" s="1888"/>
      <c r="MNR32" s="1871"/>
      <c r="MNS32" s="1888"/>
      <c r="MNT32" s="1871"/>
      <c r="MNU32" s="1888"/>
      <c r="MNV32" s="1871"/>
      <c r="MNW32" s="1888"/>
      <c r="MNX32" s="1871"/>
      <c r="MNY32" s="1888"/>
      <c r="MNZ32" s="1871"/>
      <c r="MOA32" s="1888"/>
      <c r="MOB32" s="1871"/>
      <c r="MOC32" s="1888"/>
      <c r="MOD32" s="1871"/>
      <c r="MOE32" s="1888"/>
      <c r="MOF32" s="1871"/>
      <c r="MOG32" s="1888"/>
      <c r="MOH32" s="1871"/>
      <c r="MOI32" s="1888"/>
      <c r="MOJ32" s="1871"/>
      <c r="MOK32" s="1888"/>
      <c r="MOL32" s="1871"/>
      <c r="MOM32" s="1888"/>
      <c r="MON32" s="1871"/>
      <c r="MOO32" s="1888"/>
      <c r="MOP32" s="1871"/>
      <c r="MOQ32" s="1888"/>
      <c r="MOR32" s="1871"/>
      <c r="MOS32" s="1888"/>
      <c r="MOT32" s="1871"/>
      <c r="MOU32" s="1888"/>
      <c r="MOV32" s="1871"/>
      <c r="MOW32" s="1888"/>
      <c r="MOX32" s="1871"/>
      <c r="MOY32" s="1888"/>
      <c r="MOZ32" s="1871"/>
      <c r="MPA32" s="1888"/>
      <c r="MPB32" s="1871"/>
      <c r="MPC32" s="1888"/>
      <c r="MPD32" s="1871"/>
      <c r="MPE32" s="1888"/>
      <c r="MPF32" s="1871"/>
      <c r="MPG32" s="1888"/>
      <c r="MPH32" s="1871"/>
      <c r="MPI32" s="1888"/>
      <c r="MPJ32" s="1871"/>
      <c r="MPK32" s="1888"/>
      <c r="MPL32" s="1871"/>
      <c r="MPM32" s="1888"/>
      <c r="MPN32" s="1871"/>
      <c r="MPO32" s="1888"/>
      <c r="MPP32" s="1871"/>
      <c r="MPQ32" s="1888"/>
      <c r="MPR32" s="1871"/>
      <c r="MPS32" s="1888"/>
      <c r="MPT32" s="1871"/>
      <c r="MPU32" s="1888"/>
      <c r="MPV32" s="1871"/>
      <c r="MPW32" s="1888"/>
      <c r="MPX32" s="1871"/>
      <c r="MPY32" s="1888"/>
      <c r="MPZ32" s="1871"/>
      <c r="MQA32" s="1888"/>
      <c r="MQB32" s="1871"/>
      <c r="MQC32" s="1888"/>
      <c r="MQD32" s="1871"/>
      <c r="MQE32" s="1888"/>
      <c r="MQF32" s="1871"/>
      <c r="MQG32" s="1888"/>
      <c r="MQH32" s="1871"/>
      <c r="MQI32" s="1888"/>
      <c r="MQJ32" s="1871"/>
      <c r="MQK32" s="1888"/>
      <c r="MQL32" s="1871"/>
      <c r="MQM32" s="1888"/>
      <c r="MQN32" s="1871"/>
      <c r="MQO32" s="1888"/>
      <c r="MQP32" s="1871"/>
      <c r="MQQ32" s="1888"/>
      <c r="MQR32" s="1871"/>
      <c r="MQS32" s="1888"/>
      <c r="MQT32" s="1871"/>
      <c r="MQU32" s="1888"/>
      <c r="MQV32" s="1871"/>
      <c r="MQW32" s="1888"/>
      <c r="MQX32" s="1871"/>
      <c r="MQY32" s="1888"/>
      <c r="MQZ32" s="1871"/>
      <c r="MRA32" s="1888"/>
      <c r="MRB32" s="1871"/>
      <c r="MRC32" s="1888"/>
      <c r="MRD32" s="1871"/>
      <c r="MRE32" s="1888"/>
      <c r="MRF32" s="1871"/>
      <c r="MRG32" s="1888"/>
      <c r="MRH32" s="1871"/>
      <c r="MRI32" s="1888"/>
      <c r="MRJ32" s="1871"/>
      <c r="MRK32" s="1888"/>
      <c r="MRL32" s="1871"/>
      <c r="MRM32" s="1888"/>
      <c r="MRN32" s="1871"/>
      <c r="MRO32" s="1888"/>
      <c r="MRP32" s="1871"/>
      <c r="MRQ32" s="1888"/>
      <c r="MRR32" s="1871"/>
      <c r="MRS32" s="1888"/>
      <c r="MRT32" s="1871"/>
      <c r="MRU32" s="1888"/>
      <c r="MRV32" s="1871"/>
      <c r="MRW32" s="1888"/>
      <c r="MRX32" s="1871"/>
      <c r="MRY32" s="1888"/>
      <c r="MRZ32" s="1871"/>
      <c r="MSA32" s="1888"/>
      <c r="MSB32" s="1871"/>
      <c r="MSC32" s="1888"/>
      <c r="MSD32" s="1871"/>
      <c r="MSE32" s="1888"/>
      <c r="MSF32" s="1871"/>
      <c r="MSG32" s="1888"/>
      <c r="MSH32" s="1871"/>
      <c r="MSI32" s="1888"/>
      <c r="MSJ32" s="1871"/>
      <c r="MSK32" s="1888"/>
      <c r="MSL32" s="1871"/>
      <c r="MSM32" s="1888"/>
      <c r="MSN32" s="1871"/>
      <c r="MSO32" s="1888"/>
      <c r="MSP32" s="1871"/>
      <c r="MSQ32" s="1888"/>
      <c r="MSR32" s="1871"/>
      <c r="MSS32" s="1888"/>
      <c r="MST32" s="1871"/>
      <c r="MSU32" s="1888"/>
      <c r="MSV32" s="1871"/>
      <c r="MSW32" s="1888"/>
      <c r="MSX32" s="1871"/>
      <c r="MSY32" s="1888"/>
      <c r="MSZ32" s="1871"/>
      <c r="MTA32" s="1888"/>
      <c r="MTB32" s="1871"/>
      <c r="MTC32" s="1888"/>
      <c r="MTD32" s="1871"/>
      <c r="MTE32" s="1888"/>
      <c r="MTF32" s="1871"/>
      <c r="MTG32" s="1888"/>
      <c r="MTH32" s="1871"/>
      <c r="MTI32" s="1888"/>
      <c r="MTJ32" s="1871"/>
      <c r="MTK32" s="1888"/>
      <c r="MTL32" s="1871"/>
      <c r="MTM32" s="1888"/>
      <c r="MTN32" s="1871"/>
      <c r="MTO32" s="1888"/>
      <c r="MTP32" s="1871"/>
      <c r="MTQ32" s="1888"/>
      <c r="MTR32" s="1871"/>
      <c r="MTS32" s="1888"/>
      <c r="MTT32" s="1871"/>
      <c r="MTU32" s="1888"/>
      <c r="MTV32" s="1871"/>
      <c r="MTW32" s="1888"/>
      <c r="MTX32" s="1871"/>
      <c r="MTY32" s="1888"/>
      <c r="MTZ32" s="1871"/>
      <c r="MUA32" s="1888"/>
      <c r="MUB32" s="1871"/>
      <c r="MUC32" s="1888"/>
      <c r="MUD32" s="1871"/>
      <c r="MUE32" s="1888"/>
      <c r="MUF32" s="1871"/>
      <c r="MUG32" s="1888"/>
      <c r="MUH32" s="1871"/>
      <c r="MUI32" s="1888"/>
      <c r="MUJ32" s="1871"/>
      <c r="MUK32" s="1888"/>
      <c r="MUL32" s="1871"/>
      <c r="MUM32" s="1888"/>
      <c r="MUN32" s="1871"/>
      <c r="MUO32" s="1888"/>
      <c r="MUP32" s="1871"/>
      <c r="MUQ32" s="1888"/>
      <c r="MUR32" s="1871"/>
      <c r="MUS32" s="1888"/>
      <c r="MUT32" s="1871"/>
      <c r="MUU32" s="1888"/>
      <c r="MUV32" s="1871"/>
      <c r="MUW32" s="1888"/>
      <c r="MUX32" s="1871"/>
      <c r="MUY32" s="1888"/>
      <c r="MUZ32" s="1871"/>
      <c r="MVA32" s="1888"/>
      <c r="MVB32" s="1871"/>
      <c r="MVC32" s="1888"/>
      <c r="MVD32" s="1871"/>
      <c r="MVE32" s="1888"/>
      <c r="MVF32" s="1871"/>
      <c r="MVG32" s="1888"/>
      <c r="MVH32" s="1871"/>
      <c r="MVI32" s="1888"/>
      <c r="MVJ32" s="1871"/>
      <c r="MVK32" s="1888"/>
      <c r="MVL32" s="1871"/>
      <c r="MVM32" s="1888"/>
      <c r="MVN32" s="1871"/>
      <c r="MVO32" s="1888"/>
      <c r="MVP32" s="1871"/>
      <c r="MVQ32" s="1888"/>
      <c r="MVR32" s="1871"/>
      <c r="MVS32" s="1888"/>
      <c r="MVT32" s="1871"/>
      <c r="MVU32" s="1888"/>
      <c r="MVV32" s="1871"/>
      <c r="MVW32" s="1888"/>
      <c r="MVX32" s="1871"/>
      <c r="MVY32" s="1888"/>
      <c r="MVZ32" s="1871"/>
      <c r="MWA32" s="1888"/>
      <c r="MWB32" s="1871"/>
      <c r="MWC32" s="1888"/>
      <c r="MWD32" s="1871"/>
      <c r="MWE32" s="1888"/>
      <c r="MWF32" s="1871"/>
      <c r="MWG32" s="1888"/>
      <c r="MWH32" s="1871"/>
      <c r="MWI32" s="1888"/>
      <c r="MWJ32" s="1871"/>
      <c r="MWK32" s="1888"/>
      <c r="MWL32" s="1871"/>
      <c r="MWM32" s="1888"/>
      <c r="MWN32" s="1871"/>
      <c r="MWO32" s="1888"/>
      <c r="MWP32" s="1871"/>
      <c r="MWQ32" s="1888"/>
      <c r="MWR32" s="1871"/>
      <c r="MWS32" s="1888"/>
      <c r="MWT32" s="1871"/>
      <c r="MWU32" s="1888"/>
      <c r="MWV32" s="1871"/>
      <c r="MWW32" s="1888"/>
      <c r="MWX32" s="1871"/>
      <c r="MWY32" s="1888"/>
      <c r="MWZ32" s="1871"/>
      <c r="MXA32" s="1888"/>
      <c r="MXB32" s="1871"/>
      <c r="MXC32" s="1888"/>
      <c r="MXD32" s="1871"/>
      <c r="MXE32" s="1888"/>
      <c r="MXF32" s="1871"/>
      <c r="MXG32" s="1888"/>
      <c r="MXH32" s="1871"/>
      <c r="MXI32" s="1888"/>
      <c r="MXJ32" s="1871"/>
      <c r="MXK32" s="1888"/>
      <c r="MXL32" s="1871"/>
      <c r="MXM32" s="1888"/>
      <c r="MXN32" s="1871"/>
      <c r="MXO32" s="1888"/>
      <c r="MXP32" s="1871"/>
      <c r="MXQ32" s="1888"/>
      <c r="MXR32" s="1871"/>
      <c r="MXS32" s="1888"/>
      <c r="MXT32" s="1871"/>
      <c r="MXU32" s="1888"/>
      <c r="MXV32" s="1871"/>
      <c r="MXW32" s="1888"/>
      <c r="MXX32" s="1871"/>
      <c r="MXY32" s="1888"/>
      <c r="MXZ32" s="1871"/>
      <c r="MYA32" s="1888"/>
      <c r="MYB32" s="1871"/>
      <c r="MYC32" s="1888"/>
      <c r="MYD32" s="1871"/>
      <c r="MYE32" s="1888"/>
      <c r="MYF32" s="1871"/>
      <c r="MYG32" s="1888"/>
      <c r="MYH32" s="1871"/>
      <c r="MYI32" s="1888"/>
      <c r="MYJ32" s="1871"/>
      <c r="MYK32" s="1888"/>
      <c r="MYL32" s="1871"/>
      <c r="MYM32" s="1888"/>
      <c r="MYN32" s="1871"/>
      <c r="MYO32" s="1888"/>
      <c r="MYP32" s="1871"/>
      <c r="MYQ32" s="1888"/>
      <c r="MYR32" s="1871"/>
      <c r="MYS32" s="1888"/>
      <c r="MYT32" s="1871"/>
      <c r="MYU32" s="1888"/>
      <c r="MYV32" s="1871"/>
      <c r="MYW32" s="1888"/>
      <c r="MYX32" s="1871"/>
      <c r="MYY32" s="1888"/>
      <c r="MYZ32" s="1871"/>
      <c r="MZA32" s="1888"/>
      <c r="MZB32" s="1871"/>
      <c r="MZC32" s="1888"/>
      <c r="MZD32" s="1871"/>
      <c r="MZE32" s="1888"/>
      <c r="MZF32" s="1871"/>
      <c r="MZG32" s="1888"/>
      <c r="MZH32" s="1871"/>
      <c r="MZI32" s="1888"/>
      <c r="MZJ32" s="1871"/>
      <c r="MZK32" s="1888"/>
      <c r="MZL32" s="1871"/>
      <c r="MZM32" s="1888"/>
      <c r="MZN32" s="1871"/>
      <c r="MZO32" s="1888"/>
      <c r="MZP32" s="1871"/>
      <c r="MZQ32" s="1888"/>
      <c r="MZR32" s="1871"/>
      <c r="MZS32" s="1888"/>
      <c r="MZT32" s="1871"/>
      <c r="MZU32" s="1888"/>
      <c r="MZV32" s="1871"/>
      <c r="MZW32" s="1888"/>
      <c r="MZX32" s="1871"/>
      <c r="MZY32" s="1888"/>
      <c r="MZZ32" s="1871"/>
      <c r="NAA32" s="1888"/>
      <c r="NAB32" s="1871"/>
      <c r="NAC32" s="1888"/>
      <c r="NAD32" s="1871"/>
      <c r="NAE32" s="1888"/>
      <c r="NAF32" s="1871"/>
      <c r="NAG32" s="1888"/>
      <c r="NAH32" s="1871"/>
      <c r="NAI32" s="1888"/>
      <c r="NAJ32" s="1871"/>
      <c r="NAK32" s="1888"/>
      <c r="NAL32" s="1871"/>
      <c r="NAM32" s="1888"/>
      <c r="NAN32" s="1871"/>
      <c r="NAO32" s="1888"/>
      <c r="NAP32" s="1871"/>
      <c r="NAQ32" s="1888"/>
      <c r="NAR32" s="1871"/>
      <c r="NAS32" s="1888"/>
      <c r="NAT32" s="1871"/>
      <c r="NAU32" s="1888"/>
      <c r="NAV32" s="1871"/>
      <c r="NAW32" s="1888"/>
      <c r="NAX32" s="1871"/>
      <c r="NAY32" s="1888"/>
      <c r="NAZ32" s="1871"/>
      <c r="NBA32" s="1888"/>
      <c r="NBB32" s="1871"/>
      <c r="NBC32" s="1888"/>
      <c r="NBD32" s="1871"/>
      <c r="NBE32" s="1888"/>
      <c r="NBF32" s="1871"/>
      <c r="NBG32" s="1888"/>
      <c r="NBH32" s="1871"/>
      <c r="NBI32" s="1888"/>
      <c r="NBJ32" s="1871"/>
      <c r="NBK32" s="1888"/>
      <c r="NBL32" s="1871"/>
      <c r="NBM32" s="1888"/>
      <c r="NBN32" s="1871"/>
      <c r="NBO32" s="1888"/>
      <c r="NBP32" s="1871"/>
      <c r="NBQ32" s="1888"/>
      <c r="NBR32" s="1871"/>
      <c r="NBS32" s="1888"/>
      <c r="NBT32" s="1871"/>
      <c r="NBU32" s="1888"/>
      <c r="NBV32" s="1871"/>
      <c r="NBW32" s="1888"/>
      <c r="NBX32" s="1871"/>
      <c r="NBY32" s="1888"/>
      <c r="NBZ32" s="1871"/>
      <c r="NCA32" s="1888"/>
      <c r="NCB32" s="1871"/>
      <c r="NCC32" s="1888"/>
      <c r="NCD32" s="1871"/>
      <c r="NCE32" s="1888"/>
      <c r="NCF32" s="1871"/>
      <c r="NCG32" s="1888"/>
      <c r="NCH32" s="1871"/>
      <c r="NCI32" s="1888"/>
      <c r="NCJ32" s="1871"/>
      <c r="NCK32" s="1888"/>
      <c r="NCL32" s="1871"/>
      <c r="NCM32" s="1888"/>
      <c r="NCN32" s="1871"/>
      <c r="NCO32" s="1888"/>
      <c r="NCP32" s="1871"/>
      <c r="NCQ32" s="1888"/>
      <c r="NCR32" s="1871"/>
      <c r="NCS32" s="1888"/>
      <c r="NCT32" s="1871"/>
      <c r="NCU32" s="1888"/>
      <c r="NCV32" s="1871"/>
      <c r="NCW32" s="1888"/>
      <c r="NCX32" s="1871"/>
      <c r="NCY32" s="1888"/>
      <c r="NCZ32" s="1871"/>
      <c r="NDA32" s="1888"/>
      <c r="NDB32" s="1871"/>
      <c r="NDC32" s="1888"/>
      <c r="NDD32" s="1871"/>
      <c r="NDE32" s="1888"/>
      <c r="NDF32" s="1871"/>
      <c r="NDG32" s="1888"/>
      <c r="NDH32" s="1871"/>
      <c r="NDI32" s="1888"/>
      <c r="NDJ32" s="1871"/>
      <c r="NDK32" s="1888"/>
      <c r="NDL32" s="1871"/>
      <c r="NDM32" s="1888"/>
      <c r="NDN32" s="1871"/>
      <c r="NDO32" s="1888"/>
      <c r="NDP32" s="1871"/>
      <c r="NDQ32" s="1888"/>
      <c r="NDR32" s="1871"/>
      <c r="NDS32" s="1888"/>
      <c r="NDT32" s="1871"/>
      <c r="NDU32" s="1888"/>
      <c r="NDV32" s="1871"/>
      <c r="NDW32" s="1888"/>
      <c r="NDX32" s="1871"/>
      <c r="NDY32" s="1888"/>
      <c r="NDZ32" s="1871"/>
      <c r="NEA32" s="1888"/>
      <c r="NEB32" s="1871"/>
      <c r="NEC32" s="1888"/>
      <c r="NED32" s="1871"/>
      <c r="NEE32" s="1888"/>
      <c r="NEF32" s="1871"/>
      <c r="NEG32" s="1888"/>
      <c r="NEH32" s="1871"/>
      <c r="NEI32" s="1888"/>
      <c r="NEJ32" s="1871"/>
      <c r="NEK32" s="1888"/>
      <c r="NEL32" s="1871"/>
      <c r="NEM32" s="1888"/>
      <c r="NEN32" s="1871"/>
      <c r="NEO32" s="1888"/>
      <c r="NEP32" s="1871"/>
      <c r="NEQ32" s="1888"/>
      <c r="NER32" s="1871"/>
      <c r="NES32" s="1888"/>
      <c r="NET32" s="1871"/>
      <c r="NEU32" s="1888"/>
      <c r="NEV32" s="1871"/>
      <c r="NEW32" s="1888"/>
      <c r="NEX32" s="1871"/>
      <c r="NEY32" s="1888"/>
      <c r="NEZ32" s="1871"/>
      <c r="NFA32" s="1888"/>
      <c r="NFB32" s="1871"/>
      <c r="NFC32" s="1888"/>
      <c r="NFD32" s="1871"/>
      <c r="NFE32" s="1888"/>
      <c r="NFF32" s="1871"/>
      <c r="NFG32" s="1888"/>
      <c r="NFH32" s="1871"/>
      <c r="NFI32" s="1888"/>
      <c r="NFJ32" s="1871"/>
      <c r="NFK32" s="1888"/>
      <c r="NFL32" s="1871"/>
      <c r="NFM32" s="1888"/>
      <c r="NFN32" s="1871"/>
      <c r="NFO32" s="1888"/>
      <c r="NFP32" s="1871"/>
      <c r="NFQ32" s="1888"/>
      <c r="NFR32" s="1871"/>
      <c r="NFS32" s="1888"/>
      <c r="NFT32" s="1871"/>
      <c r="NFU32" s="1888"/>
      <c r="NFV32" s="1871"/>
      <c r="NFW32" s="1888"/>
      <c r="NFX32" s="1871"/>
      <c r="NFY32" s="1888"/>
      <c r="NFZ32" s="1871"/>
      <c r="NGA32" s="1888"/>
      <c r="NGB32" s="1871"/>
      <c r="NGC32" s="1888"/>
      <c r="NGD32" s="1871"/>
      <c r="NGE32" s="1888"/>
      <c r="NGF32" s="1871"/>
      <c r="NGG32" s="1888"/>
      <c r="NGH32" s="1871"/>
      <c r="NGI32" s="1888"/>
      <c r="NGJ32" s="1871"/>
      <c r="NGK32" s="1888"/>
      <c r="NGL32" s="1871"/>
      <c r="NGM32" s="1888"/>
      <c r="NGN32" s="1871"/>
      <c r="NGO32" s="1888"/>
      <c r="NGP32" s="1871"/>
      <c r="NGQ32" s="1888"/>
      <c r="NGR32" s="1871"/>
      <c r="NGS32" s="1888"/>
      <c r="NGT32" s="1871"/>
      <c r="NGU32" s="1888"/>
      <c r="NGV32" s="1871"/>
      <c r="NGW32" s="1888"/>
      <c r="NGX32" s="1871"/>
      <c r="NGY32" s="1888"/>
      <c r="NGZ32" s="1871"/>
      <c r="NHA32" s="1888"/>
      <c r="NHB32" s="1871"/>
      <c r="NHC32" s="1888"/>
      <c r="NHD32" s="1871"/>
      <c r="NHE32" s="1888"/>
      <c r="NHF32" s="1871"/>
      <c r="NHG32" s="1888"/>
      <c r="NHH32" s="1871"/>
      <c r="NHI32" s="1888"/>
      <c r="NHJ32" s="1871"/>
      <c r="NHK32" s="1888"/>
      <c r="NHL32" s="1871"/>
      <c r="NHM32" s="1888"/>
      <c r="NHN32" s="1871"/>
      <c r="NHO32" s="1888"/>
      <c r="NHP32" s="1871"/>
      <c r="NHQ32" s="1888"/>
      <c r="NHR32" s="1871"/>
      <c r="NHS32" s="1888"/>
      <c r="NHT32" s="1871"/>
      <c r="NHU32" s="1888"/>
      <c r="NHV32" s="1871"/>
      <c r="NHW32" s="1888"/>
      <c r="NHX32" s="1871"/>
      <c r="NHY32" s="1888"/>
      <c r="NHZ32" s="1871"/>
      <c r="NIA32" s="1888"/>
      <c r="NIB32" s="1871"/>
      <c r="NIC32" s="1888"/>
      <c r="NID32" s="1871"/>
      <c r="NIE32" s="1888"/>
      <c r="NIF32" s="1871"/>
      <c r="NIG32" s="1888"/>
      <c r="NIH32" s="1871"/>
      <c r="NII32" s="1888"/>
      <c r="NIJ32" s="1871"/>
      <c r="NIK32" s="1888"/>
      <c r="NIL32" s="1871"/>
      <c r="NIM32" s="1888"/>
      <c r="NIN32" s="1871"/>
      <c r="NIO32" s="1888"/>
      <c r="NIP32" s="1871"/>
      <c r="NIQ32" s="1888"/>
      <c r="NIR32" s="1871"/>
      <c r="NIS32" s="1888"/>
      <c r="NIT32" s="1871"/>
      <c r="NIU32" s="1888"/>
      <c r="NIV32" s="1871"/>
      <c r="NIW32" s="1888"/>
      <c r="NIX32" s="1871"/>
      <c r="NIY32" s="1888"/>
      <c r="NIZ32" s="1871"/>
      <c r="NJA32" s="1888"/>
      <c r="NJB32" s="1871"/>
      <c r="NJC32" s="1888"/>
      <c r="NJD32" s="1871"/>
      <c r="NJE32" s="1888"/>
      <c r="NJF32" s="1871"/>
      <c r="NJG32" s="1888"/>
      <c r="NJH32" s="1871"/>
      <c r="NJI32" s="1888"/>
      <c r="NJJ32" s="1871"/>
      <c r="NJK32" s="1888"/>
      <c r="NJL32" s="1871"/>
      <c r="NJM32" s="1888"/>
      <c r="NJN32" s="1871"/>
      <c r="NJO32" s="1888"/>
      <c r="NJP32" s="1871"/>
      <c r="NJQ32" s="1888"/>
      <c r="NJR32" s="1871"/>
      <c r="NJS32" s="1888"/>
      <c r="NJT32" s="1871"/>
      <c r="NJU32" s="1888"/>
      <c r="NJV32" s="1871"/>
      <c r="NJW32" s="1888"/>
      <c r="NJX32" s="1871"/>
      <c r="NJY32" s="1888"/>
      <c r="NJZ32" s="1871"/>
      <c r="NKA32" s="1888"/>
      <c r="NKB32" s="1871"/>
      <c r="NKC32" s="1888"/>
      <c r="NKD32" s="1871"/>
      <c r="NKE32" s="1888"/>
      <c r="NKF32" s="1871"/>
      <c r="NKG32" s="1888"/>
      <c r="NKH32" s="1871"/>
      <c r="NKI32" s="1888"/>
      <c r="NKJ32" s="1871"/>
      <c r="NKK32" s="1888"/>
      <c r="NKL32" s="1871"/>
      <c r="NKM32" s="1888"/>
      <c r="NKN32" s="1871"/>
      <c r="NKO32" s="1888"/>
      <c r="NKP32" s="1871"/>
      <c r="NKQ32" s="1888"/>
      <c r="NKR32" s="1871"/>
      <c r="NKS32" s="1888"/>
      <c r="NKT32" s="1871"/>
      <c r="NKU32" s="1888"/>
      <c r="NKV32" s="1871"/>
      <c r="NKW32" s="1888"/>
      <c r="NKX32" s="1871"/>
      <c r="NKY32" s="1888"/>
      <c r="NKZ32" s="1871"/>
      <c r="NLA32" s="1888"/>
      <c r="NLB32" s="1871"/>
      <c r="NLC32" s="1888"/>
      <c r="NLD32" s="1871"/>
      <c r="NLE32" s="1888"/>
      <c r="NLF32" s="1871"/>
      <c r="NLG32" s="1888"/>
      <c r="NLH32" s="1871"/>
      <c r="NLI32" s="1888"/>
      <c r="NLJ32" s="1871"/>
      <c r="NLK32" s="1888"/>
      <c r="NLL32" s="1871"/>
      <c r="NLM32" s="1888"/>
      <c r="NLN32" s="1871"/>
      <c r="NLO32" s="1888"/>
      <c r="NLP32" s="1871"/>
      <c r="NLQ32" s="1888"/>
      <c r="NLR32" s="1871"/>
      <c r="NLS32" s="1888"/>
      <c r="NLT32" s="1871"/>
      <c r="NLU32" s="1888"/>
      <c r="NLV32" s="1871"/>
      <c r="NLW32" s="1888"/>
      <c r="NLX32" s="1871"/>
      <c r="NLY32" s="1888"/>
      <c r="NLZ32" s="1871"/>
      <c r="NMA32" s="1888"/>
      <c r="NMB32" s="1871"/>
      <c r="NMC32" s="1888"/>
      <c r="NMD32" s="1871"/>
      <c r="NME32" s="1888"/>
      <c r="NMF32" s="1871"/>
      <c r="NMG32" s="1888"/>
      <c r="NMH32" s="1871"/>
      <c r="NMI32" s="1888"/>
      <c r="NMJ32" s="1871"/>
      <c r="NMK32" s="1888"/>
      <c r="NML32" s="1871"/>
      <c r="NMM32" s="1888"/>
      <c r="NMN32" s="1871"/>
      <c r="NMO32" s="1888"/>
      <c r="NMP32" s="1871"/>
      <c r="NMQ32" s="1888"/>
      <c r="NMR32" s="1871"/>
      <c r="NMS32" s="1888"/>
      <c r="NMT32" s="1871"/>
      <c r="NMU32" s="1888"/>
      <c r="NMV32" s="1871"/>
      <c r="NMW32" s="1888"/>
      <c r="NMX32" s="1871"/>
      <c r="NMY32" s="1888"/>
      <c r="NMZ32" s="1871"/>
      <c r="NNA32" s="1888"/>
      <c r="NNB32" s="1871"/>
      <c r="NNC32" s="1888"/>
      <c r="NND32" s="1871"/>
      <c r="NNE32" s="1888"/>
      <c r="NNF32" s="1871"/>
      <c r="NNG32" s="1888"/>
      <c r="NNH32" s="1871"/>
      <c r="NNI32" s="1888"/>
      <c r="NNJ32" s="1871"/>
      <c r="NNK32" s="1888"/>
      <c r="NNL32" s="1871"/>
      <c r="NNM32" s="1888"/>
      <c r="NNN32" s="1871"/>
      <c r="NNO32" s="1888"/>
      <c r="NNP32" s="1871"/>
      <c r="NNQ32" s="1888"/>
      <c r="NNR32" s="1871"/>
      <c r="NNS32" s="1888"/>
      <c r="NNT32" s="1871"/>
      <c r="NNU32" s="1888"/>
      <c r="NNV32" s="1871"/>
      <c r="NNW32" s="1888"/>
      <c r="NNX32" s="1871"/>
      <c r="NNY32" s="1888"/>
      <c r="NNZ32" s="1871"/>
      <c r="NOA32" s="1888"/>
      <c r="NOB32" s="1871"/>
      <c r="NOC32" s="1888"/>
      <c r="NOD32" s="1871"/>
      <c r="NOE32" s="1888"/>
      <c r="NOF32" s="1871"/>
      <c r="NOG32" s="1888"/>
      <c r="NOH32" s="1871"/>
      <c r="NOI32" s="1888"/>
      <c r="NOJ32" s="1871"/>
      <c r="NOK32" s="1888"/>
      <c r="NOL32" s="1871"/>
      <c r="NOM32" s="1888"/>
      <c r="NON32" s="1871"/>
      <c r="NOO32" s="1888"/>
      <c r="NOP32" s="1871"/>
      <c r="NOQ32" s="1888"/>
      <c r="NOR32" s="1871"/>
      <c r="NOS32" s="1888"/>
      <c r="NOT32" s="1871"/>
      <c r="NOU32" s="1888"/>
      <c r="NOV32" s="1871"/>
      <c r="NOW32" s="1888"/>
      <c r="NOX32" s="1871"/>
      <c r="NOY32" s="1888"/>
      <c r="NOZ32" s="1871"/>
      <c r="NPA32" s="1888"/>
      <c r="NPB32" s="1871"/>
      <c r="NPC32" s="1888"/>
      <c r="NPD32" s="1871"/>
      <c r="NPE32" s="1888"/>
      <c r="NPF32" s="1871"/>
      <c r="NPG32" s="1888"/>
      <c r="NPH32" s="1871"/>
      <c r="NPI32" s="1888"/>
      <c r="NPJ32" s="1871"/>
      <c r="NPK32" s="1888"/>
      <c r="NPL32" s="1871"/>
      <c r="NPM32" s="1888"/>
      <c r="NPN32" s="1871"/>
      <c r="NPO32" s="1888"/>
      <c r="NPP32" s="1871"/>
      <c r="NPQ32" s="1888"/>
      <c r="NPR32" s="1871"/>
      <c r="NPS32" s="1888"/>
      <c r="NPT32" s="1871"/>
      <c r="NPU32" s="1888"/>
      <c r="NPV32" s="1871"/>
      <c r="NPW32" s="1888"/>
      <c r="NPX32" s="1871"/>
      <c r="NPY32" s="1888"/>
      <c r="NPZ32" s="1871"/>
      <c r="NQA32" s="1888"/>
      <c r="NQB32" s="1871"/>
      <c r="NQC32" s="1888"/>
      <c r="NQD32" s="1871"/>
      <c r="NQE32" s="1888"/>
      <c r="NQF32" s="1871"/>
      <c r="NQG32" s="1888"/>
      <c r="NQH32" s="1871"/>
      <c r="NQI32" s="1888"/>
      <c r="NQJ32" s="1871"/>
      <c r="NQK32" s="1888"/>
      <c r="NQL32" s="1871"/>
      <c r="NQM32" s="1888"/>
      <c r="NQN32" s="1871"/>
      <c r="NQO32" s="1888"/>
      <c r="NQP32" s="1871"/>
      <c r="NQQ32" s="1888"/>
      <c r="NQR32" s="1871"/>
      <c r="NQS32" s="1888"/>
      <c r="NQT32" s="1871"/>
      <c r="NQU32" s="1888"/>
      <c r="NQV32" s="1871"/>
      <c r="NQW32" s="1888"/>
      <c r="NQX32" s="1871"/>
      <c r="NQY32" s="1888"/>
      <c r="NQZ32" s="1871"/>
      <c r="NRA32" s="1888"/>
      <c r="NRB32" s="1871"/>
      <c r="NRC32" s="1888"/>
      <c r="NRD32" s="1871"/>
      <c r="NRE32" s="1888"/>
      <c r="NRF32" s="1871"/>
      <c r="NRG32" s="1888"/>
      <c r="NRH32" s="1871"/>
      <c r="NRI32" s="1888"/>
      <c r="NRJ32" s="1871"/>
      <c r="NRK32" s="1888"/>
      <c r="NRL32" s="1871"/>
      <c r="NRM32" s="1888"/>
      <c r="NRN32" s="1871"/>
      <c r="NRO32" s="1888"/>
      <c r="NRP32" s="1871"/>
      <c r="NRQ32" s="1888"/>
      <c r="NRR32" s="1871"/>
      <c r="NRS32" s="1888"/>
      <c r="NRT32" s="1871"/>
      <c r="NRU32" s="1888"/>
      <c r="NRV32" s="1871"/>
      <c r="NRW32" s="1888"/>
      <c r="NRX32" s="1871"/>
      <c r="NRY32" s="1888"/>
      <c r="NRZ32" s="1871"/>
      <c r="NSA32" s="1888"/>
      <c r="NSB32" s="1871"/>
      <c r="NSC32" s="1888"/>
      <c r="NSD32" s="1871"/>
      <c r="NSE32" s="1888"/>
      <c r="NSF32" s="1871"/>
      <c r="NSG32" s="1888"/>
      <c r="NSH32" s="1871"/>
      <c r="NSI32" s="1888"/>
      <c r="NSJ32" s="1871"/>
      <c r="NSK32" s="1888"/>
      <c r="NSL32" s="1871"/>
      <c r="NSM32" s="1888"/>
      <c r="NSN32" s="1871"/>
      <c r="NSO32" s="1888"/>
      <c r="NSP32" s="1871"/>
      <c r="NSQ32" s="1888"/>
      <c r="NSR32" s="1871"/>
      <c r="NSS32" s="1888"/>
      <c r="NST32" s="1871"/>
      <c r="NSU32" s="1888"/>
      <c r="NSV32" s="1871"/>
      <c r="NSW32" s="1888"/>
      <c r="NSX32" s="1871"/>
      <c r="NSY32" s="1888"/>
      <c r="NSZ32" s="1871"/>
      <c r="NTA32" s="1888"/>
      <c r="NTB32" s="1871"/>
      <c r="NTC32" s="1888"/>
      <c r="NTD32" s="1871"/>
      <c r="NTE32" s="1888"/>
      <c r="NTF32" s="1871"/>
      <c r="NTG32" s="1888"/>
      <c r="NTH32" s="1871"/>
      <c r="NTI32" s="1888"/>
      <c r="NTJ32" s="1871"/>
      <c r="NTK32" s="1888"/>
      <c r="NTL32" s="1871"/>
      <c r="NTM32" s="1888"/>
      <c r="NTN32" s="1871"/>
      <c r="NTO32" s="1888"/>
      <c r="NTP32" s="1871"/>
      <c r="NTQ32" s="1888"/>
      <c r="NTR32" s="1871"/>
      <c r="NTS32" s="1888"/>
      <c r="NTT32" s="1871"/>
      <c r="NTU32" s="1888"/>
      <c r="NTV32" s="1871"/>
      <c r="NTW32" s="1888"/>
      <c r="NTX32" s="1871"/>
      <c r="NTY32" s="1888"/>
      <c r="NTZ32" s="1871"/>
      <c r="NUA32" s="1888"/>
      <c r="NUB32" s="1871"/>
      <c r="NUC32" s="1888"/>
      <c r="NUD32" s="1871"/>
      <c r="NUE32" s="1888"/>
      <c r="NUF32" s="1871"/>
      <c r="NUG32" s="1888"/>
      <c r="NUH32" s="1871"/>
      <c r="NUI32" s="1888"/>
      <c r="NUJ32" s="1871"/>
      <c r="NUK32" s="1888"/>
      <c r="NUL32" s="1871"/>
      <c r="NUM32" s="1888"/>
      <c r="NUN32" s="1871"/>
      <c r="NUO32" s="1888"/>
      <c r="NUP32" s="1871"/>
      <c r="NUQ32" s="1888"/>
      <c r="NUR32" s="1871"/>
      <c r="NUS32" s="1888"/>
      <c r="NUT32" s="1871"/>
      <c r="NUU32" s="1888"/>
      <c r="NUV32" s="1871"/>
      <c r="NUW32" s="1888"/>
      <c r="NUX32" s="1871"/>
      <c r="NUY32" s="1888"/>
      <c r="NUZ32" s="1871"/>
      <c r="NVA32" s="1888"/>
      <c r="NVB32" s="1871"/>
      <c r="NVC32" s="1888"/>
      <c r="NVD32" s="1871"/>
      <c r="NVE32" s="1888"/>
      <c r="NVF32" s="1871"/>
      <c r="NVG32" s="1888"/>
      <c r="NVH32" s="1871"/>
      <c r="NVI32" s="1888"/>
      <c r="NVJ32" s="1871"/>
      <c r="NVK32" s="1888"/>
      <c r="NVL32" s="1871"/>
      <c r="NVM32" s="1888"/>
      <c r="NVN32" s="1871"/>
      <c r="NVO32" s="1888"/>
      <c r="NVP32" s="1871"/>
      <c r="NVQ32" s="1888"/>
      <c r="NVR32" s="1871"/>
      <c r="NVS32" s="1888"/>
      <c r="NVT32" s="1871"/>
      <c r="NVU32" s="1888"/>
      <c r="NVV32" s="1871"/>
      <c r="NVW32" s="1888"/>
      <c r="NVX32" s="1871"/>
      <c r="NVY32" s="1888"/>
      <c r="NVZ32" s="1871"/>
      <c r="NWA32" s="1888"/>
      <c r="NWB32" s="1871"/>
      <c r="NWC32" s="1888"/>
      <c r="NWD32" s="1871"/>
      <c r="NWE32" s="1888"/>
      <c r="NWF32" s="1871"/>
      <c r="NWG32" s="1888"/>
      <c r="NWH32" s="1871"/>
      <c r="NWI32" s="1888"/>
      <c r="NWJ32" s="1871"/>
      <c r="NWK32" s="1888"/>
      <c r="NWL32" s="1871"/>
      <c r="NWM32" s="1888"/>
      <c r="NWN32" s="1871"/>
      <c r="NWO32" s="1888"/>
      <c r="NWP32" s="1871"/>
      <c r="NWQ32" s="1888"/>
      <c r="NWR32" s="1871"/>
      <c r="NWS32" s="1888"/>
      <c r="NWT32" s="1871"/>
      <c r="NWU32" s="1888"/>
      <c r="NWV32" s="1871"/>
      <c r="NWW32" s="1888"/>
      <c r="NWX32" s="1871"/>
      <c r="NWY32" s="1888"/>
      <c r="NWZ32" s="1871"/>
      <c r="NXA32" s="1888"/>
      <c r="NXB32" s="1871"/>
      <c r="NXC32" s="1888"/>
      <c r="NXD32" s="1871"/>
      <c r="NXE32" s="1888"/>
      <c r="NXF32" s="1871"/>
      <c r="NXG32" s="1888"/>
      <c r="NXH32" s="1871"/>
      <c r="NXI32" s="1888"/>
      <c r="NXJ32" s="1871"/>
      <c r="NXK32" s="1888"/>
      <c r="NXL32" s="1871"/>
      <c r="NXM32" s="1888"/>
      <c r="NXN32" s="1871"/>
      <c r="NXO32" s="1888"/>
      <c r="NXP32" s="1871"/>
      <c r="NXQ32" s="1888"/>
      <c r="NXR32" s="1871"/>
      <c r="NXS32" s="1888"/>
      <c r="NXT32" s="1871"/>
      <c r="NXU32" s="1888"/>
      <c r="NXV32" s="1871"/>
      <c r="NXW32" s="1888"/>
      <c r="NXX32" s="1871"/>
      <c r="NXY32" s="1888"/>
      <c r="NXZ32" s="1871"/>
      <c r="NYA32" s="1888"/>
      <c r="NYB32" s="1871"/>
      <c r="NYC32" s="1888"/>
      <c r="NYD32" s="1871"/>
      <c r="NYE32" s="1888"/>
      <c r="NYF32" s="1871"/>
      <c r="NYG32" s="1888"/>
      <c r="NYH32" s="1871"/>
      <c r="NYI32" s="1888"/>
      <c r="NYJ32" s="1871"/>
      <c r="NYK32" s="1888"/>
      <c r="NYL32" s="1871"/>
      <c r="NYM32" s="1888"/>
      <c r="NYN32" s="1871"/>
      <c r="NYO32" s="1888"/>
      <c r="NYP32" s="1871"/>
      <c r="NYQ32" s="1888"/>
      <c r="NYR32" s="1871"/>
      <c r="NYS32" s="1888"/>
      <c r="NYT32" s="1871"/>
      <c r="NYU32" s="1888"/>
      <c r="NYV32" s="1871"/>
      <c r="NYW32" s="1888"/>
      <c r="NYX32" s="1871"/>
      <c r="NYY32" s="1888"/>
      <c r="NYZ32" s="1871"/>
      <c r="NZA32" s="1888"/>
      <c r="NZB32" s="1871"/>
      <c r="NZC32" s="1888"/>
      <c r="NZD32" s="1871"/>
      <c r="NZE32" s="1888"/>
      <c r="NZF32" s="1871"/>
      <c r="NZG32" s="1888"/>
      <c r="NZH32" s="1871"/>
      <c r="NZI32" s="1888"/>
      <c r="NZJ32" s="1871"/>
      <c r="NZK32" s="1888"/>
      <c r="NZL32" s="1871"/>
      <c r="NZM32" s="1888"/>
      <c r="NZN32" s="1871"/>
      <c r="NZO32" s="1888"/>
      <c r="NZP32" s="1871"/>
      <c r="NZQ32" s="1888"/>
      <c r="NZR32" s="1871"/>
      <c r="NZS32" s="1888"/>
      <c r="NZT32" s="1871"/>
      <c r="NZU32" s="1888"/>
      <c r="NZV32" s="1871"/>
      <c r="NZW32" s="1888"/>
      <c r="NZX32" s="1871"/>
      <c r="NZY32" s="1888"/>
      <c r="NZZ32" s="1871"/>
      <c r="OAA32" s="1888"/>
      <c r="OAB32" s="1871"/>
      <c r="OAC32" s="1888"/>
      <c r="OAD32" s="1871"/>
      <c r="OAE32" s="1888"/>
      <c r="OAF32" s="1871"/>
      <c r="OAG32" s="1888"/>
      <c r="OAH32" s="1871"/>
      <c r="OAI32" s="1888"/>
      <c r="OAJ32" s="1871"/>
      <c r="OAK32" s="1888"/>
      <c r="OAL32" s="1871"/>
      <c r="OAM32" s="1888"/>
      <c r="OAN32" s="1871"/>
      <c r="OAO32" s="1888"/>
      <c r="OAP32" s="1871"/>
      <c r="OAQ32" s="1888"/>
      <c r="OAR32" s="1871"/>
      <c r="OAS32" s="1888"/>
      <c r="OAT32" s="1871"/>
      <c r="OAU32" s="1888"/>
      <c r="OAV32" s="1871"/>
      <c r="OAW32" s="1888"/>
      <c r="OAX32" s="1871"/>
      <c r="OAY32" s="1888"/>
      <c r="OAZ32" s="1871"/>
      <c r="OBA32" s="1888"/>
      <c r="OBB32" s="1871"/>
      <c r="OBC32" s="1888"/>
      <c r="OBD32" s="1871"/>
      <c r="OBE32" s="1888"/>
      <c r="OBF32" s="1871"/>
      <c r="OBG32" s="1888"/>
      <c r="OBH32" s="1871"/>
      <c r="OBI32" s="1888"/>
      <c r="OBJ32" s="1871"/>
      <c r="OBK32" s="1888"/>
      <c r="OBL32" s="1871"/>
      <c r="OBM32" s="1888"/>
      <c r="OBN32" s="1871"/>
      <c r="OBO32" s="1888"/>
      <c r="OBP32" s="1871"/>
      <c r="OBQ32" s="1888"/>
      <c r="OBR32" s="1871"/>
      <c r="OBS32" s="1888"/>
      <c r="OBT32" s="1871"/>
      <c r="OBU32" s="1888"/>
      <c r="OBV32" s="1871"/>
      <c r="OBW32" s="1888"/>
      <c r="OBX32" s="1871"/>
      <c r="OBY32" s="1888"/>
      <c r="OBZ32" s="1871"/>
      <c r="OCA32" s="1888"/>
      <c r="OCB32" s="1871"/>
      <c r="OCC32" s="1888"/>
      <c r="OCD32" s="1871"/>
      <c r="OCE32" s="1888"/>
      <c r="OCF32" s="1871"/>
      <c r="OCG32" s="1888"/>
      <c r="OCH32" s="1871"/>
      <c r="OCI32" s="1888"/>
      <c r="OCJ32" s="1871"/>
      <c r="OCK32" s="1888"/>
      <c r="OCL32" s="1871"/>
      <c r="OCM32" s="1888"/>
      <c r="OCN32" s="1871"/>
      <c r="OCO32" s="1888"/>
      <c r="OCP32" s="1871"/>
      <c r="OCQ32" s="1888"/>
      <c r="OCR32" s="1871"/>
      <c r="OCS32" s="1888"/>
      <c r="OCT32" s="1871"/>
      <c r="OCU32" s="1888"/>
      <c r="OCV32" s="1871"/>
      <c r="OCW32" s="1888"/>
      <c r="OCX32" s="1871"/>
      <c r="OCY32" s="1888"/>
      <c r="OCZ32" s="1871"/>
      <c r="ODA32" s="1888"/>
      <c r="ODB32" s="1871"/>
      <c r="ODC32" s="1888"/>
      <c r="ODD32" s="1871"/>
      <c r="ODE32" s="1888"/>
      <c r="ODF32" s="1871"/>
      <c r="ODG32" s="1888"/>
      <c r="ODH32" s="1871"/>
      <c r="ODI32" s="1888"/>
      <c r="ODJ32" s="1871"/>
      <c r="ODK32" s="1888"/>
      <c r="ODL32" s="1871"/>
      <c r="ODM32" s="1888"/>
      <c r="ODN32" s="1871"/>
      <c r="ODO32" s="1888"/>
      <c r="ODP32" s="1871"/>
      <c r="ODQ32" s="1888"/>
      <c r="ODR32" s="1871"/>
      <c r="ODS32" s="1888"/>
      <c r="ODT32" s="1871"/>
      <c r="ODU32" s="1888"/>
      <c r="ODV32" s="1871"/>
      <c r="ODW32" s="1888"/>
      <c r="ODX32" s="1871"/>
      <c r="ODY32" s="1888"/>
      <c r="ODZ32" s="1871"/>
      <c r="OEA32" s="1888"/>
      <c r="OEB32" s="1871"/>
      <c r="OEC32" s="1888"/>
      <c r="OED32" s="1871"/>
      <c r="OEE32" s="1888"/>
      <c r="OEF32" s="1871"/>
      <c r="OEG32" s="1888"/>
      <c r="OEH32" s="1871"/>
      <c r="OEI32" s="1888"/>
      <c r="OEJ32" s="1871"/>
      <c r="OEK32" s="1888"/>
      <c r="OEL32" s="1871"/>
      <c r="OEM32" s="1888"/>
      <c r="OEN32" s="1871"/>
      <c r="OEO32" s="1888"/>
      <c r="OEP32" s="1871"/>
      <c r="OEQ32" s="1888"/>
      <c r="OER32" s="1871"/>
      <c r="OES32" s="1888"/>
      <c r="OET32" s="1871"/>
      <c r="OEU32" s="1888"/>
      <c r="OEV32" s="1871"/>
      <c r="OEW32" s="1888"/>
      <c r="OEX32" s="1871"/>
      <c r="OEY32" s="1888"/>
      <c r="OEZ32" s="1871"/>
      <c r="OFA32" s="1888"/>
      <c r="OFB32" s="1871"/>
      <c r="OFC32" s="1888"/>
      <c r="OFD32" s="1871"/>
      <c r="OFE32" s="1888"/>
      <c r="OFF32" s="1871"/>
      <c r="OFG32" s="1888"/>
      <c r="OFH32" s="1871"/>
      <c r="OFI32" s="1888"/>
      <c r="OFJ32" s="1871"/>
      <c r="OFK32" s="1888"/>
      <c r="OFL32" s="1871"/>
      <c r="OFM32" s="1888"/>
      <c r="OFN32" s="1871"/>
      <c r="OFO32" s="1888"/>
      <c r="OFP32" s="1871"/>
      <c r="OFQ32" s="1888"/>
      <c r="OFR32" s="1871"/>
      <c r="OFS32" s="1888"/>
      <c r="OFT32" s="1871"/>
      <c r="OFU32" s="1888"/>
      <c r="OFV32" s="1871"/>
      <c r="OFW32" s="1888"/>
      <c r="OFX32" s="1871"/>
      <c r="OFY32" s="1888"/>
      <c r="OFZ32" s="1871"/>
      <c r="OGA32" s="1888"/>
      <c r="OGB32" s="1871"/>
      <c r="OGC32" s="1888"/>
      <c r="OGD32" s="1871"/>
      <c r="OGE32" s="1888"/>
      <c r="OGF32" s="1871"/>
      <c r="OGG32" s="1888"/>
      <c r="OGH32" s="1871"/>
      <c r="OGI32" s="1888"/>
      <c r="OGJ32" s="1871"/>
      <c r="OGK32" s="1888"/>
      <c r="OGL32" s="1871"/>
      <c r="OGM32" s="1888"/>
      <c r="OGN32" s="1871"/>
      <c r="OGO32" s="1888"/>
      <c r="OGP32" s="1871"/>
      <c r="OGQ32" s="1888"/>
      <c r="OGR32" s="1871"/>
      <c r="OGS32" s="1888"/>
      <c r="OGT32" s="1871"/>
      <c r="OGU32" s="1888"/>
      <c r="OGV32" s="1871"/>
      <c r="OGW32" s="1888"/>
      <c r="OGX32" s="1871"/>
      <c r="OGY32" s="1888"/>
      <c r="OGZ32" s="1871"/>
      <c r="OHA32" s="1888"/>
      <c r="OHB32" s="1871"/>
      <c r="OHC32" s="1888"/>
      <c r="OHD32" s="1871"/>
      <c r="OHE32" s="1888"/>
      <c r="OHF32" s="1871"/>
      <c r="OHG32" s="1888"/>
      <c r="OHH32" s="1871"/>
      <c r="OHI32" s="1888"/>
      <c r="OHJ32" s="1871"/>
      <c r="OHK32" s="1888"/>
      <c r="OHL32" s="1871"/>
      <c r="OHM32" s="1888"/>
      <c r="OHN32" s="1871"/>
      <c r="OHO32" s="1888"/>
      <c r="OHP32" s="1871"/>
      <c r="OHQ32" s="1888"/>
      <c r="OHR32" s="1871"/>
      <c r="OHS32" s="1888"/>
      <c r="OHT32" s="1871"/>
      <c r="OHU32" s="1888"/>
      <c r="OHV32" s="1871"/>
      <c r="OHW32" s="1888"/>
      <c r="OHX32" s="1871"/>
      <c r="OHY32" s="1888"/>
      <c r="OHZ32" s="1871"/>
      <c r="OIA32" s="1888"/>
      <c r="OIB32" s="1871"/>
      <c r="OIC32" s="1888"/>
      <c r="OID32" s="1871"/>
      <c r="OIE32" s="1888"/>
      <c r="OIF32" s="1871"/>
      <c r="OIG32" s="1888"/>
      <c r="OIH32" s="1871"/>
      <c r="OII32" s="1888"/>
      <c r="OIJ32" s="1871"/>
      <c r="OIK32" s="1888"/>
      <c r="OIL32" s="1871"/>
      <c r="OIM32" s="1888"/>
      <c r="OIN32" s="1871"/>
      <c r="OIO32" s="1888"/>
      <c r="OIP32" s="1871"/>
      <c r="OIQ32" s="1888"/>
      <c r="OIR32" s="1871"/>
      <c r="OIS32" s="1888"/>
      <c r="OIT32" s="1871"/>
      <c r="OIU32" s="1888"/>
      <c r="OIV32" s="1871"/>
      <c r="OIW32" s="1888"/>
      <c r="OIX32" s="1871"/>
      <c r="OIY32" s="1888"/>
      <c r="OIZ32" s="1871"/>
      <c r="OJA32" s="1888"/>
      <c r="OJB32" s="1871"/>
      <c r="OJC32" s="1888"/>
      <c r="OJD32" s="1871"/>
      <c r="OJE32" s="1888"/>
      <c r="OJF32" s="1871"/>
      <c r="OJG32" s="1888"/>
      <c r="OJH32" s="1871"/>
      <c r="OJI32" s="1888"/>
      <c r="OJJ32" s="1871"/>
      <c r="OJK32" s="1888"/>
      <c r="OJL32" s="1871"/>
      <c r="OJM32" s="1888"/>
      <c r="OJN32" s="1871"/>
      <c r="OJO32" s="1888"/>
      <c r="OJP32" s="1871"/>
      <c r="OJQ32" s="1888"/>
      <c r="OJR32" s="1871"/>
      <c r="OJS32" s="1888"/>
      <c r="OJT32" s="1871"/>
      <c r="OJU32" s="1888"/>
      <c r="OJV32" s="1871"/>
      <c r="OJW32" s="1888"/>
      <c r="OJX32" s="1871"/>
      <c r="OJY32" s="1888"/>
      <c r="OJZ32" s="1871"/>
      <c r="OKA32" s="1888"/>
      <c r="OKB32" s="1871"/>
      <c r="OKC32" s="1888"/>
      <c r="OKD32" s="1871"/>
      <c r="OKE32" s="1888"/>
      <c r="OKF32" s="1871"/>
      <c r="OKG32" s="1888"/>
      <c r="OKH32" s="1871"/>
      <c r="OKI32" s="1888"/>
      <c r="OKJ32" s="1871"/>
      <c r="OKK32" s="1888"/>
      <c r="OKL32" s="1871"/>
      <c r="OKM32" s="1888"/>
      <c r="OKN32" s="1871"/>
      <c r="OKO32" s="1888"/>
      <c r="OKP32" s="1871"/>
      <c r="OKQ32" s="1888"/>
      <c r="OKR32" s="1871"/>
      <c r="OKS32" s="1888"/>
      <c r="OKT32" s="1871"/>
      <c r="OKU32" s="1888"/>
      <c r="OKV32" s="1871"/>
      <c r="OKW32" s="1888"/>
      <c r="OKX32" s="1871"/>
      <c r="OKY32" s="1888"/>
      <c r="OKZ32" s="1871"/>
      <c r="OLA32" s="1888"/>
      <c r="OLB32" s="1871"/>
      <c r="OLC32" s="1888"/>
      <c r="OLD32" s="1871"/>
      <c r="OLE32" s="1888"/>
      <c r="OLF32" s="1871"/>
      <c r="OLG32" s="1888"/>
      <c r="OLH32" s="1871"/>
      <c r="OLI32" s="1888"/>
      <c r="OLJ32" s="1871"/>
      <c r="OLK32" s="1888"/>
      <c r="OLL32" s="1871"/>
      <c r="OLM32" s="1888"/>
      <c r="OLN32" s="1871"/>
      <c r="OLO32" s="1888"/>
      <c r="OLP32" s="1871"/>
      <c r="OLQ32" s="1888"/>
      <c r="OLR32" s="1871"/>
      <c r="OLS32" s="1888"/>
      <c r="OLT32" s="1871"/>
      <c r="OLU32" s="1888"/>
      <c r="OLV32" s="1871"/>
      <c r="OLW32" s="1888"/>
      <c r="OLX32" s="1871"/>
      <c r="OLY32" s="1888"/>
      <c r="OLZ32" s="1871"/>
      <c r="OMA32" s="1888"/>
      <c r="OMB32" s="1871"/>
      <c r="OMC32" s="1888"/>
      <c r="OMD32" s="1871"/>
      <c r="OME32" s="1888"/>
      <c r="OMF32" s="1871"/>
      <c r="OMG32" s="1888"/>
      <c r="OMH32" s="1871"/>
      <c r="OMI32" s="1888"/>
      <c r="OMJ32" s="1871"/>
      <c r="OMK32" s="1888"/>
      <c r="OML32" s="1871"/>
      <c r="OMM32" s="1888"/>
      <c r="OMN32" s="1871"/>
      <c r="OMO32" s="1888"/>
      <c r="OMP32" s="1871"/>
      <c r="OMQ32" s="1888"/>
      <c r="OMR32" s="1871"/>
      <c r="OMS32" s="1888"/>
      <c r="OMT32" s="1871"/>
      <c r="OMU32" s="1888"/>
      <c r="OMV32" s="1871"/>
      <c r="OMW32" s="1888"/>
      <c r="OMX32" s="1871"/>
      <c r="OMY32" s="1888"/>
      <c r="OMZ32" s="1871"/>
      <c r="ONA32" s="1888"/>
      <c r="ONB32" s="1871"/>
      <c r="ONC32" s="1888"/>
      <c r="OND32" s="1871"/>
      <c r="ONE32" s="1888"/>
      <c r="ONF32" s="1871"/>
      <c r="ONG32" s="1888"/>
      <c r="ONH32" s="1871"/>
      <c r="ONI32" s="1888"/>
      <c r="ONJ32" s="1871"/>
      <c r="ONK32" s="1888"/>
      <c r="ONL32" s="1871"/>
      <c r="ONM32" s="1888"/>
      <c r="ONN32" s="1871"/>
      <c r="ONO32" s="1888"/>
      <c r="ONP32" s="1871"/>
      <c r="ONQ32" s="1888"/>
      <c r="ONR32" s="1871"/>
      <c r="ONS32" s="1888"/>
      <c r="ONT32" s="1871"/>
      <c r="ONU32" s="1888"/>
      <c r="ONV32" s="1871"/>
      <c r="ONW32" s="1888"/>
      <c r="ONX32" s="1871"/>
      <c r="ONY32" s="1888"/>
      <c r="ONZ32" s="1871"/>
      <c r="OOA32" s="1888"/>
      <c r="OOB32" s="1871"/>
      <c r="OOC32" s="1888"/>
      <c r="OOD32" s="1871"/>
      <c r="OOE32" s="1888"/>
      <c r="OOF32" s="1871"/>
      <c r="OOG32" s="1888"/>
      <c r="OOH32" s="1871"/>
      <c r="OOI32" s="1888"/>
      <c r="OOJ32" s="1871"/>
      <c r="OOK32" s="1888"/>
      <c r="OOL32" s="1871"/>
      <c r="OOM32" s="1888"/>
      <c r="OON32" s="1871"/>
      <c r="OOO32" s="1888"/>
      <c r="OOP32" s="1871"/>
      <c r="OOQ32" s="1888"/>
      <c r="OOR32" s="1871"/>
      <c r="OOS32" s="1888"/>
      <c r="OOT32" s="1871"/>
      <c r="OOU32" s="1888"/>
      <c r="OOV32" s="1871"/>
      <c r="OOW32" s="1888"/>
      <c r="OOX32" s="1871"/>
      <c r="OOY32" s="1888"/>
      <c r="OOZ32" s="1871"/>
      <c r="OPA32" s="1888"/>
      <c r="OPB32" s="1871"/>
      <c r="OPC32" s="1888"/>
      <c r="OPD32" s="1871"/>
      <c r="OPE32" s="1888"/>
      <c r="OPF32" s="1871"/>
      <c r="OPG32" s="1888"/>
      <c r="OPH32" s="1871"/>
      <c r="OPI32" s="1888"/>
      <c r="OPJ32" s="1871"/>
      <c r="OPK32" s="1888"/>
      <c r="OPL32" s="1871"/>
      <c r="OPM32" s="1888"/>
      <c r="OPN32" s="1871"/>
      <c r="OPO32" s="1888"/>
      <c r="OPP32" s="1871"/>
      <c r="OPQ32" s="1888"/>
      <c r="OPR32" s="1871"/>
      <c r="OPS32" s="1888"/>
      <c r="OPT32" s="1871"/>
      <c r="OPU32" s="1888"/>
      <c r="OPV32" s="1871"/>
      <c r="OPW32" s="1888"/>
      <c r="OPX32" s="1871"/>
      <c r="OPY32" s="1888"/>
      <c r="OPZ32" s="1871"/>
      <c r="OQA32" s="1888"/>
      <c r="OQB32" s="1871"/>
      <c r="OQC32" s="1888"/>
      <c r="OQD32" s="1871"/>
      <c r="OQE32" s="1888"/>
      <c r="OQF32" s="1871"/>
      <c r="OQG32" s="1888"/>
      <c r="OQH32" s="1871"/>
      <c r="OQI32" s="1888"/>
      <c r="OQJ32" s="1871"/>
      <c r="OQK32" s="1888"/>
      <c r="OQL32" s="1871"/>
      <c r="OQM32" s="1888"/>
      <c r="OQN32" s="1871"/>
      <c r="OQO32" s="1888"/>
      <c r="OQP32" s="1871"/>
      <c r="OQQ32" s="1888"/>
      <c r="OQR32" s="1871"/>
      <c r="OQS32" s="1888"/>
      <c r="OQT32" s="1871"/>
      <c r="OQU32" s="1888"/>
      <c r="OQV32" s="1871"/>
      <c r="OQW32" s="1888"/>
      <c r="OQX32" s="1871"/>
      <c r="OQY32" s="1888"/>
      <c r="OQZ32" s="1871"/>
      <c r="ORA32" s="1888"/>
      <c r="ORB32" s="1871"/>
      <c r="ORC32" s="1888"/>
      <c r="ORD32" s="1871"/>
      <c r="ORE32" s="1888"/>
      <c r="ORF32" s="1871"/>
      <c r="ORG32" s="1888"/>
      <c r="ORH32" s="1871"/>
      <c r="ORI32" s="1888"/>
      <c r="ORJ32" s="1871"/>
      <c r="ORK32" s="1888"/>
      <c r="ORL32" s="1871"/>
      <c r="ORM32" s="1888"/>
      <c r="ORN32" s="1871"/>
      <c r="ORO32" s="1888"/>
      <c r="ORP32" s="1871"/>
      <c r="ORQ32" s="1888"/>
      <c r="ORR32" s="1871"/>
      <c r="ORS32" s="1888"/>
      <c r="ORT32" s="1871"/>
      <c r="ORU32" s="1888"/>
      <c r="ORV32" s="1871"/>
      <c r="ORW32" s="1888"/>
      <c r="ORX32" s="1871"/>
      <c r="ORY32" s="1888"/>
      <c r="ORZ32" s="1871"/>
      <c r="OSA32" s="1888"/>
      <c r="OSB32" s="1871"/>
      <c r="OSC32" s="1888"/>
      <c r="OSD32" s="1871"/>
      <c r="OSE32" s="1888"/>
      <c r="OSF32" s="1871"/>
      <c r="OSG32" s="1888"/>
      <c r="OSH32" s="1871"/>
      <c r="OSI32" s="1888"/>
      <c r="OSJ32" s="1871"/>
      <c r="OSK32" s="1888"/>
      <c r="OSL32" s="1871"/>
      <c r="OSM32" s="1888"/>
      <c r="OSN32" s="1871"/>
      <c r="OSO32" s="1888"/>
      <c r="OSP32" s="1871"/>
      <c r="OSQ32" s="1888"/>
      <c r="OSR32" s="1871"/>
      <c r="OSS32" s="1888"/>
      <c r="OST32" s="1871"/>
      <c r="OSU32" s="1888"/>
      <c r="OSV32" s="1871"/>
      <c r="OSW32" s="1888"/>
      <c r="OSX32" s="1871"/>
      <c r="OSY32" s="1888"/>
      <c r="OSZ32" s="1871"/>
      <c r="OTA32" s="1888"/>
      <c r="OTB32" s="1871"/>
      <c r="OTC32" s="1888"/>
      <c r="OTD32" s="1871"/>
      <c r="OTE32" s="1888"/>
      <c r="OTF32" s="1871"/>
      <c r="OTG32" s="1888"/>
      <c r="OTH32" s="1871"/>
      <c r="OTI32" s="1888"/>
      <c r="OTJ32" s="1871"/>
      <c r="OTK32" s="1888"/>
      <c r="OTL32" s="1871"/>
      <c r="OTM32" s="1888"/>
      <c r="OTN32" s="1871"/>
      <c r="OTO32" s="1888"/>
      <c r="OTP32" s="1871"/>
      <c r="OTQ32" s="1888"/>
      <c r="OTR32" s="1871"/>
      <c r="OTS32" s="1888"/>
      <c r="OTT32" s="1871"/>
      <c r="OTU32" s="1888"/>
      <c r="OTV32" s="1871"/>
      <c r="OTW32" s="1888"/>
      <c r="OTX32" s="1871"/>
      <c r="OTY32" s="1888"/>
      <c r="OTZ32" s="1871"/>
      <c r="OUA32" s="1888"/>
      <c r="OUB32" s="1871"/>
      <c r="OUC32" s="1888"/>
      <c r="OUD32" s="1871"/>
      <c r="OUE32" s="1888"/>
      <c r="OUF32" s="1871"/>
      <c r="OUG32" s="1888"/>
      <c r="OUH32" s="1871"/>
      <c r="OUI32" s="1888"/>
      <c r="OUJ32" s="1871"/>
      <c r="OUK32" s="1888"/>
      <c r="OUL32" s="1871"/>
      <c r="OUM32" s="1888"/>
      <c r="OUN32" s="1871"/>
      <c r="OUO32" s="1888"/>
      <c r="OUP32" s="1871"/>
      <c r="OUQ32" s="1888"/>
      <c r="OUR32" s="1871"/>
      <c r="OUS32" s="1888"/>
      <c r="OUT32" s="1871"/>
      <c r="OUU32" s="1888"/>
      <c r="OUV32" s="1871"/>
      <c r="OUW32" s="1888"/>
      <c r="OUX32" s="1871"/>
      <c r="OUY32" s="1888"/>
      <c r="OUZ32" s="1871"/>
      <c r="OVA32" s="1888"/>
      <c r="OVB32" s="1871"/>
      <c r="OVC32" s="1888"/>
      <c r="OVD32" s="1871"/>
      <c r="OVE32" s="1888"/>
      <c r="OVF32" s="1871"/>
      <c r="OVG32" s="1888"/>
      <c r="OVH32" s="1871"/>
      <c r="OVI32" s="1888"/>
      <c r="OVJ32" s="1871"/>
      <c r="OVK32" s="1888"/>
      <c r="OVL32" s="1871"/>
      <c r="OVM32" s="1888"/>
      <c r="OVN32" s="1871"/>
      <c r="OVO32" s="1888"/>
      <c r="OVP32" s="1871"/>
      <c r="OVQ32" s="1888"/>
      <c r="OVR32" s="1871"/>
      <c r="OVS32" s="1888"/>
      <c r="OVT32" s="1871"/>
      <c r="OVU32" s="1888"/>
      <c r="OVV32" s="1871"/>
      <c r="OVW32" s="1888"/>
      <c r="OVX32" s="1871"/>
      <c r="OVY32" s="1888"/>
      <c r="OVZ32" s="1871"/>
      <c r="OWA32" s="1888"/>
      <c r="OWB32" s="1871"/>
      <c r="OWC32" s="1888"/>
      <c r="OWD32" s="1871"/>
      <c r="OWE32" s="1888"/>
      <c r="OWF32" s="1871"/>
      <c r="OWG32" s="1888"/>
      <c r="OWH32" s="1871"/>
      <c r="OWI32" s="1888"/>
      <c r="OWJ32" s="1871"/>
      <c r="OWK32" s="1888"/>
      <c r="OWL32" s="1871"/>
      <c r="OWM32" s="1888"/>
      <c r="OWN32" s="1871"/>
      <c r="OWO32" s="1888"/>
      <c r="OWP32" s="1871"/>
      <c r="OWQ32" s="1888"/>
      <c r="OWR32" s="1871"/>
      <c r="OWS32" s="1888"/>
      <c r="OWT32" s="1871"/>
      <c r="OWU32" s="1888"/>
      <c r="OWV32" s="1871"/>
      <c r="OWW32" s="1888"/>
      <c r="OWX32" s="1871"/>
      <c r="OWY32" s="1888"/>
      <c r="OWZ32" s="1871"/>
      <c r="OXA32" s="1888"/>
      <c r="OXB32" s="1871"/>
      <c r="OXC32" s="1888"/>
      <c r="OXD32" s="1871"/>
      <c r="OXE32" s="1888"/>
      <c r="OXF32" s="1871"/>
      <c r="OXG32" s="1888"/>
      <c r="OXH32" s="1871"/>
      <c r="OXI32" s="1888"/>
      <c r="OXJ32" s="1871"/>
      <c r="OXK32" s="1888"/>
      <c r="OXL32" s="1871"/>
      <c r="OXM32" s="1888"/>
      <c r="OXN32" s="1871"/>
      <c r="OXO32" s="1888"/>
      <c r="OXP32" s="1871"/>
      <c r="OXQ32" s="1888"/>
      <c r="OXR32" s="1871"/>
      <c r="OXS32" s="1888"/>
      <c r="OXT32" s="1871"/>
      <c r="OXU32" s="1888"/>
      <c r="OXV32" s="1871"/>
      <c r="OXW32" s="1888"/>
      <c r="OXX32" s="1871"/>
      <c r="OXY32" s="1888"/>
      <c r="OXZ32" s="1871"/>
      <c r="OYA32" s="1888"/>
      <c r="OYB32" s="1871"/>
      <c r="OYC32" s="1888"/>
      <c r="OYD32" s="1871"/>
      <c r="OYE32" s="1888"/>
      <c r="OYF32" s="1871"/>
      <c r="OYG32" s="1888"/>
      <c r="OYH32" s="1871"/>
      <c r="OYI32" s="1888"/>
      <c r="OYJ32" s="1871"/>
      <c r="OYK32" s="1888"/>
      <c r="OYL32" s="1871"/>
      <c r="OYM32" s="1888"/>
      <c r="OYN32" s="1871"/>
      <c r="OYO32" s="1888"/>
      <c r="OYP32" s="1871"/>
      <c r="OYQ32" s="1888"/>
      <c r="OYR32" s="1871"/>
      <c r="OYS32" s="1888"/>
      <c r="OYT32" s="1871"/>
      <c r="OYU32" s="1888"/>
      <c r="OYV32" s="1871"/>
      <c r="OYW32" s="1888"/>
      <c r="OYX32" s="1871"/>
      <c r="OYY32" s="1888"/>
      <c r="OYZ32" s="1871"/>
      <c r="OZA32" s="1888"/>
      <c r="OZB32" s="1871"/>
      <c r="OZC32" s="1888"/>
      <c r="OZD32" s="1871"/>
      <c r="OZE32" s="1888"/>
      <c r="OZF32" s="1871"/>
      <c r="OZG32" s="1888"/>
      <c r="OZH32" s="1871"/>
      <c r="OZI32" s="1888"/>
      <c r="OZJ32" s="1871"/>
      <c r="OZK32" s="1888"/>
      <c r="OZL32" s="1871"/>
      <c r="OZM32" s="1888"/>
      <c r="OZN32" s="1871"/>
      <c r="OZO32" s="1888"/>
      <c r="OZP32" s="1871"/>
      <c r="OZQ32" s="1888"/>
      <c r="OZR32" s="1871"/>
      <c r="OZS32" s="1888"/>
      <c r="OZT32" s="1871"/>
      <c r="OZU32" s="1888"/>
      <c r="OZV32" s="1871"/>
      <c r="OZW32" s="1888"/>
      <c r="OZX32" s="1871"/>
      <c r="OZY32" s="1888"/>
      <c r="OZZ32" s="1871"/>
      <c r="PAA32" s="1888"/>
      <c r="PAB32" s="1871"/>
      <c r="PAC32" s="1888"/>
      <c r="PAD32" s="1871"/>
      <c r="PAE32" s="1888"/>
      <c r="PAF32" s="1871"/>
      <c r="PAG32" s="1888"/>
      <c r="PAH32" s="1871"/>
      <c r="PAI32" s="1888"/>
      <c r="PAJ32" s="1871"/>
      <c r="PAK32" s="1888"/>
      <c r="PAL32" s="1871"/>
      <c r="PAM32" s="1888"/>
      <c r="PAN32" s="1871"/>
      <c r="PAO32" s="1888"/>
      <c r="PAP32" s="1871"/>
      <c r="PAQ32" s="1888"/>
      <c r="PAR32" s="1871"/>
      <c r="PAS32" s="1888"/>
      <c r="PAT32" s="1871"/>
      <c r="PAU32" s="1888"/>
      <c r="PAV32" s="1871"/>
      <c r="PAW32" s="1888"/>
      <c r="PAX32" s="1871"/>
      <c r="PAY32" s="1888"/>
      <c r="PAZ32" s="1871"/>
      <c r="PBA32" s="1888"/>
      <c r="PBB32" s="1871"/>
      <c r="PBC32" s="1888"/>
      <c r="PBD32" s="1871"/>
      <c r="PBE32" s="1888"/>
      <c r="PBF32" s="1871"/>
      <c r="PBG32" s="1888"/>
      <c r="PBH32" s="1871"/>
      <c r="PBI32" s="1888"/>
      <c r="PBJ32" s="1871"/>
      <c r="PBK32" s="1888"/>
      <c r="PBL32" s="1871"/>
      <c r="PBM32" s="1888"/>
      <c r="PBN32" s="1871"/>
      <c r="PBO32" s="1888"/>
      <c r="PBP32" s="1871"/>
      <c r="PBQ32" s="1888"/>
      <c r="PBR32" s="1871"/>
      <c r="PBS32" s="1888"/>
      <c r="PBT32" s="1871"/>
      <c r="PBU32" s="1888"/>
      <c r="PBV32" s="1871"/>
      <c r="PBW32" s="1888"/>
      <c r="PBX32" s="1871"/>
      <c r="PBY32" s="1888"/>
      <c r="PBZ32" s="1871"/>
      <c r="PCA32" s="1888"/>
      <c r="PCB32" s="1871"/>
      <c r="PCC32" s="1888"/>
      <c r="PCD32" s="1871"/>
      <c r="PCE32" s="1888"/>
      <c r="PCF32" s="1871"/>
      <c r="PCG32" s="1888"/>
      <c r="PCH32" s="1871"/>
      <c r="PCI32" s="1888"/>
      <c r="PCJ32" s="1871"/>
      <c r="PCK32" s="1888"/>
      <c r="PCL32" s="1871"/>
      <c r="PCM32" s="1888"/>
      <c r="PCN32" s="1871"/>
      <c r="PCO32" s="1888"/>
      <c r="PCP32" s="1871"/>
      <c r="PCQ32" s="1888"/>
      <c r="PCR32" s="1871"/>
      <c r="PCS32" s="1888"/>
      <c r="PCT32" s="1871"/>
      <c r="PCU32" s="1888"/>
      <c r="PCV32" s="1871"/>
      <c r="PCW32" s="1888"/>
      <c r="PCX32" s="1871"/>
      <c r="PCY32" s="1888"/>
      <c r="PCZ32" s="1871"/>
      <c r="PDA32" s="1888"/>
      <c r="PDB32" s="1871"/>
      <c r="PDC32" s="1888"/>
      <c r="PDD32" s="1871"/>
      <c r="PDE32" s="1888"/>
      <c r="PDF32" s="1871"/>
      <c r="PDG32" s="1888"/>
      <c r="PDH32" s="1871"/>
      <c r="PDI32" s="1888"/>
      <c r="PDJ32" s="1871"/>
      <c r="PDK32" s="1888"/>
      <c r="PDL32" s="1871"/>
      <c r="PDM32" s="1888"/>
      <c r="PDN32" s="1871"/>
      <c r="PDO32" s="1888"/>
      <c r="PDP32" s="1871"/>
      <c r="PDQ32" s="1888"/>
      <c r="PDR32" s="1871"/>
      <c r="PDS32" s="1888"/>
      <c r="PDT32" s="1871"/>
      <c r="PDU32" s="1888"/>
      <c r="PDV32" s="1871"/>
      <c r="PDW32" s="1888"/>
      <c r="PDX32" s="1871"/>
      <c r="PDY32" s="1888"/>
      <c r="PDZ32" s="1871"/>
      <c r="PEA32" s="1888"/>
      <c r="PEB32" s="1871"/>
      <c r="PEC32" s="1888"/>
      <c r="PED32" s="1871"/>
      <c r="PEE32" s="1888"/>
      <c r="PEF32" s="1871"/>
      <c r="PEG32" s="1888"/>
      <c r="PEH32" s="1871"/>
      <c r="PEI32" s="1888"/>
      <c r="PEJ32" s="1871"/>
      <c r="PEK32" s="1888"/>
      <c r="PEL32" s="1871"/>
      <c r="PEM32" s="1888"/>
      <c r="PEN32" s="1871"/>
      <c r="PEO32" s="1888"/>
      <c r="PEP32" s="1871"/>
      <c r="PEQ32" s="1888"/>
      <c r="PER32" s="1871"/>
      <c r="PES32" s="1888"/>
      <c r="PET32" s="1871"/>
      <c r="PEU32" s="1888"/>
      <c r="PEV32" s="1871"/>
      <c r="PEW32" s="1888"/>
      <c r="PEX32" s="1871"/>
      <c r="PEY32" s="1888"/>
      <c r="PEZ32" s="1871"/>
      <c r="PFA32" s="1888"/>
      <c r="PFB32" s="1871"/>
      <c r="PFC32" s="1888"/>
      <c r="PFD32" s="1871"/>
      <c r="PFE32" s="1888"/>
      <c r="PFF32" s="1871"/>
      <c r="PFG32" s="1888"/>
      <c r="PFH32" s="1871"/>
      <c r="PFI32" s="1888"/>
      <c r="PFJ32" s="1871"/>
      <c r="PFK32" s="1888"/>
      <c r="PFL32" s="1871"/>
      <c r="PFM32" s="1888"/>
      <c r="PFN32" s="1871"/>
      <c r="PFO32" s="1888"/>
      <c r="PFP32" s="1871"/>
      <c r="PFQ32" s="1888"/>
      <c r="PFR32" s="1871"/>
      <c r="PFS32" s="1888"/>
      <c r="PFT32" s="1871"/>
      <c r="PFU32" s="1888"/>
      <c r="PFV32" s="1871"/>
      <c r="PFW32" s="1888"/>
      <c r="PFX32" s="1871"/>
      <c r="PFY32" s="1888"/>
      <c r="PFZ32" s="1871"/>
      <c r="PGA32" s="1888"/>
      <c r="PGB32" s="1871"/>
      <c r="PGC32" s="1888"/>
      <c r="PGD32" s="1871"/>
      <c r="PGE32" s="1888"/>
      <c r="PGF32" s="1871"/>
      <c r="PGG32" s="1888"/>
      <c r="PGH32" s="1871"/>
      <c r="PGI32" s="1888"/>
      <c r="PGJ32" s="1871"/>
      <c r="PGK32" s="1888"/>
      <c r="PGL32" s="1871"/>
      <c r="PGM32" s="1888"/>
      <c r="PGN32" s="1871"/>
      <c r="PGO32" s="1888"/>
      <c r="PGP32" s="1871"/>
      <c r="PGQ32" s="1888"/>
      <c r="PGR32" s="1871"/>
      <c r="PGS32" s="1888"/>
      <c r="PGT32" s="1871"/>
      <c r="PGU32" s="1888"/>
      <c r="PGV32" s="1871"/>
      <c r="PGW32" s="1888"/>
      <c r="PGX32" s="1871"/>
      <c r="PGY32" s="1888"/>
      <c r="PGZ32" s="1871"/>
      <c r="PHA32" s="1888"/>
      <c r="PHB32" s="1871"/>
      <c r="PHC32" s="1888"/>
      <c r="PHD32" s="1871"/>
      <c r="PHE32" s="1888"/>
      <c r="PHF32" s="1871"/>
      <c r="PHG32" s="1888"/>
      <c r="PHH32" s="1871"/>
      <c r="PHI32" s="1888"/>
      <c r="PHJ32" s="1871"/>
      <c r="PHK32" s="1888"/>
      <c r="PHL32" s="1871"/>
      <c r="PHM32" s="1888"/>
      <c r="PHN32" s="1871"/>
      <c r="PHO32" s="1888"/>
      <c r="PHP32" s="1871"/>
      <c r="PHQ32" s="1888"/>
      <c r="PHR32" s="1871"/>
      <c r="PHS32" s="1888"/>
      <c r="PHT32" s="1871"/>
      <c r="PHU32" s="1888"/>
      <c r="PHV32" s="1871"/>
      <c r="PHW32" s="1888"/>
      <c r="PHX32" s="1871"/>
      <c r="PHY32" s="1888"/>
      <c r="PHZ32" s="1871"/>
      <c r="PIA32" s="1888"/>
      <c r="PIB32" s="1871"/>
      <c r="PIC32" s="1888"/>
      <c r="PID32" s="1871"/>
      <c r="PIE32" s="1888"/>
      <c r="PIF32" s="1871"/>
      <c r="PIG32" s="1888"/>
      <c r="PIH32" s="1871"/>
      <c r="PII32" s="1888"/>
      <c r="PIJ32" s="1871"/>
      <c r="PIK32" s="1888"/>
      <c r="PIL32" s="1871"/>
      <c r="PIM32" s="1888"/>
      <c r="PIN32" s="1871"/>
      <c r="PIO32" s="1888"/>
      <c r="PIP32" s="1871"/>
      <c r="PIQ32" s="1888"/>
      <c r="PIR32" s="1871"/>
      <c r="PIS32" s="1888"/>
      <c r="PIT32" s="1871"/>
      <c r="PIU32" s="1888"/>
      <c r="PIV32" s="1871"/>
      <c r="PIW32" s="1888"/>
      <c r="PIX32" s="1871"/>
      <c r="PIY32" s="1888"/>
      <c r="PIZ32" s="1871"/>
      <c r="PJA32" s="1888"/>
      <c r="PJB32" s="1871"/>
      <c r="PJC32" s="1888"/>
      <c r="PJD32" s="1871"/>
      <c r="PJE32" s="1888"/>
      <c r="PJF32" s="1871"/>
      <c r="PJG32" s="1888"/>
      <c r="PJH32" s="1871"/>
      <c r="PJI32" s="1888"/>
      <c r="PJJ32" s="1871"/>
      <c r="PJK32" s="1888"/>
      <c r="PJL32" s="1871"/>
      <c r="PJM32" s="1888"/>
      <c r="PJN32" s="1871"/>
      <c r="PJO32" s="1888"/>
      <c r="PJP32" s="1871"/>
      <c r="PJQ32" s="1888"/>
      <c r="PJR32" s="1871"/>
      <c r="PJS32" s="1888"/>
      <c r="PJT32" s="1871"/>
      <c r="PJU32" s="1888"/>
      <c r="PJV32" s="1871"/>
      <c r="PJW32" s="1888"/>
      <c r="PJX32" s="1871"/>
      <c r="PJY32" s="1888"/>
      <c r="PJZ32" s="1871"/>
      <c r="PKA32" s="1888"/>
      <c r="PKB32" s="1871"/>
      <c r="PKC32" s="1888"/>
      <c r="PKD32" s="1871"/>
      <c r="PKE32" s="1888"/>
      <c r="PKF32" s="1871"/>
      <c r="PKG32" s="1888"/>
      <c r="PKH32" s="1871"/>
      <c r="PKI32" s="1888"/>
      <c r="PKJ32" s="1871"/>
      <c r="PKK32" s="1888"/>
      <c r="PKL32" s="1871"/>
      <c r="PKM32" s="1888"/>
      <c r="PKN32" s="1871"/>
      <c r="PKO32" s="1888"/>
      <c r="PKP32" s="1871"/>
      <c r="PKQ32" s="1888"/>
      <c r="PKR32" s="1871"/>
      <c r="PKS32" s="1888"/>
      <c r="PKT32" s="1871"/>
      <c r="PKU32" s="1888"/>
      <c r="PKV32" s="1871"/>
      <c r="PKW32" s="1888"/>
      <c r="PKX32" s="1871"/>
      <c r="PKY32" s="1888"/>
      <c r="PKZ32" s="1871"/>
      <c r="PLA32" s="1888"/>
      <c r="PLB32" s="1871"/>
      <c r="PLC32" s="1888"/>
      <c r="PLD32" s="1871"/>
      <c r="PLE32" s="1888"/>
      <c r="PLF32" s="1871"/>
      <c r="PLG32" s="1888"/>
      <c r="PLH32" s="1871"/>
      <c r="PLI32" s="1888"/>
      <c r="PLJ32" s="1871"/>
      <c r="PLK32" s="1888"/>
      <c r="PLL32" s="1871"/>
      <c r="PLM32" s="1888"/>
      <c r="PLN32" s="1871"/>
      <c r="PLO32" s="1888"/>
      <c r="PLP32" s="1871"/>
      <c r="PLQ32" s="1888"/>
      <c r="PLR32" s="1871"/>
      <c r="PLS32" s="1888"/>
      <c r="PLT32" s="1871"/>
      <c r="PLU32" s="1888"/>
      <c r="PLV32" s="1871"/>
      <c r="PLW32" s="1888"/>
      <c r="PLX32" s="1871"/>
      <c r="PLY32" s="1888"/>
      <c r="PLZ32" s="1871"/>
      <c r="PMA32" s="1888"/>
      <c r="PMB32" s="1871"/>
      <c r="PMC32" s="1888"/>
      <c r="PMD32" s="1871"/>
      <c r="PME32" s="1888"/>
      <c r="PMF32" s="1871"/>
      <c r="PMG32" s="1888"/>
      <c r="PMH32" s="1871"/>
      <c r="PMI32" s="1888"/>
      <c r="PMJ32" s="1871"/>
      <c r="PMK32" s="1888"/>
      <c r="PML32" s="1871"/>
      <c r="PMM32" s="1888"/>
      <c r="PMN32" s="1871"/>
      <c r="PMO32" s="1888"/>
      <c r="PMP32" s="1871"/>
      <c r="PMQ32" s="1888"/>
      <c r="PMR32" s="1871"/>
      <c r="PMS32" s="1888"/>
      <c r="PMT32" s="1871"/>
      <c r="PMU32" s="1888"/>
      <c r="PMV32" s="1871"/>
      <c r="PMW32" s="1888"/>
      <c r="PMX32" s="1871"/>
      <c r="PMY32" s="1888"/>
      <c r="PMZ32" s="1871"/>
      <c r="PNA32" s="1888"/>
      <c r="PNB32" s="1871"/>
      <c r="PNC32" s="1888"/>
      <c r="PND32" s="1871"/>
      <c r="PNE32" s="1888"/>
      <c r="PNF32" s="1871"/>
      <c r="PNG32" s="1888"/>
      <c r="PNH32" s="1871"/>
      <c r="PNI32" s="1888"/>
      <c r="PNJ32" s="1871"/>
      <c r="PNK32" s="1888"/>
      <c r="PNL32" s="1871"/>
      <c r="PNM32" s="1888"/>
      <c r="PNN32" s="1871"/>
      <c r="PNO32" s="1888"/>
      <c r="PNP32" s="1871"/>
      <c r="PNQ32" s="1888"/>
      <c r="PNR32" s="1871"/>
      <c r="PNS32" s="1888"/>
      <c r="PNT32" s="1871"/>
      <c r="PNU32" s="1888"/>
      <c r="PNV32" s="1871"/>
      <c r="PNW32" s="1888"/>
      <c r="PNX32" s="1871"/>
      <c r="PNY32" s="1888"/>
      <c r="PNZ32" s="1871"/>
      <c r="POA32" s="1888"/>
      <c r="POB32" s="1871"/>
      <c r="POC32" s="1888"/>
      <c r="POD32" s="1871"/>
      <c r="POE32" s="1888"/>
      <c r="POF32" s="1871"/>
      <c r="POG32" s="1888"/>
      <c r="POH32" s="1871"/>
      <c r="POI32" s="1888"/>
      <c r="POJ32" s="1871"/>
      <c r="POK32" s="1888"/>
      <c r="POL32" s="1871"/>
      <c r="POM32" s="1888"/>
      <c r="PON32" s="1871"/>
      <c r="POO32" s="1888"/>
      <c r="POP32" s="1871"/>
      <c r="POQ32" s="1888"/>
      <c r="POR32" s="1871"/>
      <c r="POS32" s="1888"/>
      <c r="POT32" s="1871"/>
      <c r="POU32" s="1888"/>
      <c r="POV32" s="1871"/>
      <c r="POW32" s="1888"/>
      <c r="POX32" s="1871"/>
      <c r="POY32" s="1888"/>
      <c r="POZ32" s="1871"/>
      <c r="PPA32" s="1888"/>
      <c r="PPB32" s="1871"/>
      <c r="PPC32" s="1888"/>
      <c r="PPD32" s="1871"/>
      <c r="PPE32" s="1888"/>
      <c r="PPF32" s="1871"/>
      <c r="PPG32" s="1888"/>
      <c r="PPH32" s="1871"/>
      <c r="PPI32" s="1888"/>
      <c r="PPJ32" s="1871"/>
      <c r="PPK32" s="1888"/>
      <c r="PPL32" s="1871"/>
      <c r="PPM32" s="1888"/>
      <c r="PPN32" s="1871"/>
      <c r="PPO32" s="1888"/>
      <c r="PPP32" s="1871"/>
      <c r="PPQ32" s="1888"/>
      <c r="PPR32" s="1871"/>
      <c r="PPS32" s="1888"/>
      <c r="PPT32" s="1871"/>
      <c r="PPU32" s="1888"/>
      <c r="PPV32" s="1871"/>
      <c r="PPW32" s="1888"/>
      <c r="PPX32" s="1871"/>
      <c r="PPY32" s="1888"/>
      <c r="PPZ32" s="1871"/>
      <c r="PQA32" s="1888"/>
      <c r="PQB32" s="1871"/>
      <c r="PQC32" s="1888"/>
      <c r="PQD32" s="1871"/>
      <c r="PQE32" s="1888"/>
      <c r="PQF32" s="1871"/>
      <c r="PQG32" s="1888"/>
      <c r="PQH32" s="1871"/>
      <c r="PQI32" s="1888"/>
      <c r="PQJ32" s="1871"/>
      <c r="PQK32" s="1888"/>
      <c r="PQL32" s="1871"/>
      <c r="PQM32" s="1888"/>
      <c r="PQN32" s="1871"/>
      <c r="PQO32" s="1888"/>
      <c r="PQP32" s="1871"/>
      <c r="PQQ32" s="1888"/>
      <c r="PQR32" s="1871"/>
      <c r="PQS32" s="1888"/>
      <c r="PQT32" s="1871"/>
      <c r="PQU32" s="1888"/>
      <c r="PQV32" s="1871"/>
      <c r="PQW32" s="1888"/>
      <c r="PQX32" s="1871"/>
      <c r="PQY32" s="1888"/>
      <c r="PQZ32" s="1871"/>
      <c r="PRA32" s="1888"/>
      <c r="PRB32" s="1871"/>
      <c r="PRC32" s="1888"/>
      <c r="PRD32" s="1871"/>
      <c r="PRE32" s="1888"/>
      <c r="PRF32" s="1871"/>
      <c r="PRG32" s="1888"/>
      <c r="PRH32" s="1871"/>
      <c r="PRI32" s="1888"/>
      <c r="PRJ32" s="1871"/>
      <c r="PRK32" s="1888"/>
      <c r="PRL32" s="1871"/>
      <c r="PRM32" s="1888"/>
      <c r="PRN32" s="1871"/>
      <c r="PRO32" s="1888"/>
      <c r="PRP32" s="1871"/>
      <c r="PRQ32" s="1888"/>
      <c r="PRR32" s="1871"/>
      <c r="PRS32" s="1888"/>
      <c r="PRT32" s="1871"/>
      <c r="PRU32" s="1888"/>
      <c r="PRV32" s="1871"/>
      <c r="PRW32" s="1888"/>
      <c r="PRX32" s="1871"/>
      <c r="PRY32" s="1888"/>
      <c r="PRZ32" s="1871"/>
      <c r="PSA32" s="1888"/>
      <c r="PSB32" s="1871"/>
      <c r="PSC32" s="1888"/>
      <c r="PSD32" s="1871"/>
      <c r="PSE32" s="1888"/>
      <c r="PSF32" s="1871"/>
      <c r="PSG32" s="1888"/>
      <c r="PSH32" s="1871"/>
      <c r="PSI32" s="1888"/>
      <c r="PSJ32" s="1871"/>
      <c r="PSK32" s="1888"/>
      <c r="PSL32" s="1871"/>
      <c r="PSM32" s="1888"/>
      <c r="PSN32" s="1871"/>
      <c r="PSO32" s="1888"/>
      <c r="PSP32" s="1871"/>
      <c r="PSQ32" s="1888"/>
      <c r="PSR32" s="1871"/>
      <c r="PSS32" s="1888"/>
      <c r="PST32" s="1871"/>
      <c r="PSU32" s="1888"/>
      <c r="PSV32" s="1871"/>
      <c r="PSW32" s="1888"/>
      <c r="PSX32" s="1871"/>
      <c r="PSY32" s="1888"/>
      <c r="PSZ32" s="1871"/>
      <c r="PTA32" s="1888"/>
      <c r="PTB32" s="1871"/>
      <c r="PTC32" s="1888"/>
      <c r="PTD32" s="1871"/>
      <c r="PTE32" s="1888"/>
      <c r="PTF32" s="1871"/>
      <c r="PTG32" s="1888"/>
      <c r="PTH32" s="1871"/>
      <c r="PTI32" s="1888"/>
      <c r="PTJ32" s="1871"/>
      <c r="PTK32" s="1888"/>
      <c r="PTL32" s="1871"/>
      <c r="PTM32" s="1888"/>
      <c r="PTN32" s="1871"/>
      <c r="PTO32" s="1888"/>
      <c r="PTP32" s="1871"/>
      <c r="PTQ32" s="1888"/>
      <c r="PTR32" s="1871"/>
      <c r="PTS32" s="1888"/>
      <c r="PTT32" s="1871"/>
      <c r="PTU32" s="1888"/>
      <c r="PTV32" s="1871"/>
      <c r="PTW32" s="1888"/>
      <c r="PTX32" s="1871"/>
      <c r="PTY32" s="1888"/>
      <c r="PTZ32" s="1871"/>
      <c r="PUA32" s="1888"/>
      <c r="PUB32" s="1871"/>
      <c r="PUC32" s="1888"/>
      <c r="PUD32" s="1871"/>
      <c r="PUE32" s="1888"/>
      <c r="PUF32" s="1871"/>
      <c r="PUG32" s="1888"/>
      <c r="PUH32" s="1871"/>
      <c r="PUI32" s="1888"/>
      <c r="PUJ32" s="1871"/>
      <c r="PUK32" s="1888"/>
      <c r="PUL32" s="1871"/>
      <c r="PUM32" s="1888"/>
      <c r="PUN32" s="1871"/>
      <c r="PUO32" s="1888"/>
      <c r="PUP32" s="1871"/>
      <c r="PUQ32" s="1888"/>
      <c r="PUR32" s="1871"/>
      <c r="PUS32" s="1888"/>
      <c r="PUT32" s="1871"/>
      <c r="PUU32" s="1888"/>
      <c r="PUV32" s="1871"/>
      <c r="PUW32" s="1888"/>
      <c r="PUX32" s="1871"/>
      <c r="PUY32" s="1888"/>
      <c r="PUZ32" s="1871"/>
      <c r="PVA32" s="1888"/>
      <c r="PVB32" s="1871"/>
      <c r="PVC32" s="1888"/>
      <c r="PVD32" s="1871"/>
      <c r="PVE32" s="1888"/>
      <c r="PVF32" s="1871"/>
      <c r="PVG32" s="1888"/>
      <c r="PVH32" s="1871"/>
      <c r="PVI32" s="1888"/>
      <c r="PVJ32" s="1871"/>
      <c r="PVK32" s="1888"/>
      <c r="PVL32" s="1871"/>
      <c r="PVM32" s="1888"/>
      <c r="PVN32" s="1871"/>
      <c r="PVO32" s="1888"/>
      <c r="PVP32" s="1871"/>
      <c r="PVQ32" s="1888"/>
      <c r="PVR32" s="1871"/>
      <c r="PVS32" s="1888"/>
      <c r="PVT32" s="1871"/>
      <c r="PVU32" s="1888"/>
      <c r="PVV32" s="1871"/>
      <c r="PVW32" s="1888"/>
      <c r="PVX32" s="1871"/>
      <c r="PVY32" s="1888"/>
      <c r="PVZ32" s="1871"/>
      <c r="PWA32" s="1888"/>
      <c r="PWB32" s="1871"/>
      <c r="PWC32" s="1888"/>
      <c r="PWD32" s="1871"/>
      <c r="PWE32" s="1888"/>
      <c r="PWF32" s="1871"/>
      <c r="PWG32" s="1888"/>
      <c r="PWH32" s="1871"/>
      <c r="PWI32" s="1888"/>
      <c r="PWJ32" s="1871"/>
      <c r="PWK32" s="1888"/>
      <c r="PWL32" s="1871"/>
      <c r="PWM32" s="1888"/>
      <c r="PWN32" s="1871"/>
      <c r="PWO32" s="1888"/>
      <c r="PWP32" s="1871"/>
      <c r="PWQ32" s="1888"/>
      <c r="PWR32" s="1871"/>
      <c r="PWS32" s="1888"/>
      <c r="PWT32" s="1871"/>
      <c r="PWU32" s="1888"/>
      <c r="PWV32" s="1871"/>
      <c r="PWW32" s="1888"/>
      <c r="PWX32" s="1871"/>
      <c r="PWY32" s="1888"/>
      <c r="PWZ32" s="1871"/>
      <c r="PXA32" s="1888"/>
      <c r="PXB32" s="1871"/>
      <c r="PXC32" s="1888"/>
      <c r="PXD32" s="1871"/>
      <c r="PXE32" s="1888"/>
      <c r="PXF32" s="1871"/>
      <c r="PXG32" s="1888"/>
      <c r="PXH32" s="1871"/>
      <c r="PXI32" s="1888"/>
      <c r="PXJ32" s="1871"/>
      <c r="PXK32" s="1888"/>
      <c r="PXL32" s="1871"/>
      <c r="PXM32" s="1888"/>
      <c r="PXN32" s="1871"/>
      <c r="PXO32" s="1888"/>
      <c r="PXP32" s="1871"/>
      <c r="PXQ32" s="1888"/>
      <c r="PXR32" s="1871"/>
      <c r="PXS32" s="1888"/>
      <c r="PXT32" s="1871"/>
      <c r="PXU32" s="1888"/>
      <c r="PXV32" s="1871"/>
      <c r="PXW32" s="1888"/>
      <c r="PXX32" s="1871"/>
      <c r="PXY32" s="1888"/>
      <c r="PXZ32" s="1871"/>
      <c r="PYA32" s="1888"/>
      <c r="PYB32" s="1871"/>
      <c r="PYC32" s="1888"/>
      <c r="PYD32" s="1871"/>
      <c r="PYE32" s="1888"/>
      <c r="PYF32" s="1871"/>
      <c r="PYG32" s="1888"/>
      <c r="PYH32" s="1871"/>
      <c r="PYI32" s="1888"/>
      <c r="PYJ32" s="1871"/>
      <c r="PYK32" s="1888"/>
      <c r="PYL32" s="1871"/>
      <c r="PYM32" s="1888"/>
      <c r="PYN32" s="1871"/>
      <c r="PYO32" s="1888"/>
      <c r="PYP32" s="1871"/>
      <c r="PYQ32" s="1888"/>
      <c r="PYR32" s="1871"/>
      <c r="PYS32" s="1888"/>
      <c r="PYT32" s="1871"/>
      <c r="PYU32" s="1888"/>
      <c r="PYV32" s="1871"/>
      <c r="PYW32" s="1888"/>
      <c r="PYX32" s="1871"/>
      <c r="PYY32" s="1888"/>
      <c r="PYZ32" s="1871"/>
      <c r="PZA32" s="1888"/>
      <c r="PZB32" s="1871"/>
      <c r="PZC32" s="1888"/>
      <c r="PZD32" s="1871"/>
      <c r="PZE32" s="1888"/>
      <c r="PZF32" s="1871"/>
      <c r="PZG32" s="1888"/>
      <c r="PZH32" s="1871"/>
      <c r="PZI32" s="1888"/>
      <c r="PZJ32" s="1871"/>
      <c r="PZK32" s="1888"/>
      <c r="PZL32" s="1871"/>
      <c r="PZM32" s="1888"/>
      <c r="PZN32" s="1871"/>
      <c r="PZO32" s="1888"/>
      <c r="PZP32" s="1871"/>
      <c r="PZQ32" s="1888"/>
      <c r="PZR32" s="1871"/>
      <c r="PZS32" s="1888"/>
      <c r="PZT32" s="1871"/>
      <c r="PZU32" s="1888"/>
      <c r="PZV32" s="1871"/>
      <c r="PZW32" s="1888"/>
      <c r="PZX32" s="1871"/>
      <c r="PZY32" s="1888"/>
      <c r="PZZ32" s="1871"/>
      <c r="QAA32" s="1888"/>
      <c r="QAB32" s="1871"/>
      <c r="QAC32" s="1888"/>
      <c r="QAD32" s="1871"/>
      <c r="QAE32" s="1888"/>
      <c r="QAF32" s="1871"/>
      <c r="QAG32" s="1888"/>
      <c r="QAH32" s="1871"/>
      <c r="QAI32" s="1888"/>
      <c r="QAJ32" s="1871"/>
      <c r="QAK32" s="1888"/>
      <c r="QAL32" s="1871"/>
      <c r="QAM32" s="1888"/>
      <c r="QAN32" s="1871"/>
      <c r="QAO32" s="1888"/>
      <c r="QAP32" s="1871"/>
      <c r="QAQ32" s="1888"/>
      <c r="QAR32" s="1871"/>
      <c r="QAS32" s="1888"/>
      <c r="QAT32" s="1871"/>
      <c r="QAU32" s="1888"/>
      <c r="QAV32" s="1871"/>
      <c r="QAW32" s="1888"/>
      <c r="QAX32" s="1871"/>
      <c r="QAY32" s="1888"/>
      <c r="QAZ32" s="1871"/>
      <c r="QBA32" s="1888"/>
      <c r="QBB32" s="1871"/>
      <c r="QBC32" s="1888"/>
      <c r="QBD32" s="1871"/>
      <c r="QBE32" s="1888"/>
      <c r="QBF32" s="1871"/>
      <c r="QBG32" s="1888"/>
      <c r="QBH32" s="1871"/>
      <c r="QBI32" s="1888"/>
      <c r="QBJ32" s="1871"/>
      <c r="QBK32" s="1888"/>
      <c r="QBL32" s="1871"/>
      <c r="QBM32" s="1888"/>
      <c r="QBN32" s="1871"/>
      <c r="QBO32" s="1888"/>
      <c r="QBP32" s="1871"/>
      <c r="QBQ32" s="1888"/>
      <c r="QBR32" s="1871"/>
      <c r="QBS32" s="1888"/>
      <c r="QBT32" s="1871"/>
      <c r="QBU32" s="1888"/>
      <c r="QBV32" s="1871"/>
      <c r="QBW32" s="1888"/>
      <c r="QBX32" s="1871"/>
      <c r="QBY32" s="1888"/>
      <c r="QBZ32" s="1871"/>
      <c r="QCA32" s="1888"/>
      <c r="QCB32" s="1871"/>
      <c r="QCC32" s="1888"/>
      <c r="QCD32" s="1871"/>
      <c r="QCE32" s="1888"/>
      <c r="QCF32" s="1871"/>
      <c r="QCG32" s="1888"/>
      <c r="QCH32" s="1871"/>
      <c r="QCI32" s="1888"/>
      <c r="QCJ32" s="1871"/>
      <c r="QCK32" s="1888"/>
      <c r="QCL32" s="1871"/>
      <c r="QCM32" s="1888"/>
      <c r="QCN32" s="1871"/>
      <c r="QCO32" s="1888"/>
      <c r="QCP32" s="1871"/>
      <c r="QCQ32" s="1888"/>
      <c r="QCR32" s="1871"/>
      <c r="QCS32" s="1888"/>
      <c r="QCT32" s="1871"/>
      <c r="QCU32" s="1888"/>
      <c r="QCV32" s="1871"/>
      <c r="QCW32" s="1888"/>
      <c r="QCX32" s="1871"/>
      <c r="QCY32" s="1888"/>
      <c r="QCZ32" s="1871"/>
      <c r="QDA32" s="1888"/>
      <c r="QDB32" s="1871"/>
      <c r="QDC32" s="1888"/>
      <c r="QDD32" s="1871"/>
      <c r="QDE32" s="1888"/>
      <c r="QDF32" s="1871"/>
      <c r="QDG32" s="1888"/>
      <c r="QDH32" s="1871"/>
      <c r="QDI32" s="1888"/>
      <c r="QDJ32" s="1871"/>
      <c r="QDK32" s="1888"/>
      <c r="QDL32" s="1871"/>
      <c r="QDM32" s="1888"/>
      <c r="QDN32" s="1871"/>
      <c r="QDO32" s="1888"/>
      <c r="QDP32" s="1871"/>
      <c r="QDQ32" s="1888"/>
      <c r="QDR32" s="1871"/>
      <c r="QDS32" s="1888"/>
      <c r="QDT32" s="1871"/>
      <c r="QDU32" s="1888"/>
      <c r="QDV32" s="1871"/>
      <c r="QDW32" s="1888"/>
      <c r="QDX32" s="1871"/>
      <c r="QDY32" s="1888"/>
      <c r="QDZ32" s="1871"/>
      <c r="QEA32" s="1888"/>
      <c r="QEB32" s="1871"/>
      <c r="QEC32" s="1888"/>
      <c r="QED32" s="1871"/>
      <c r="QEE32" s="1888"/>
      <c r="QEF32" s="1871"/>
      <c r="QEG32" s="1888"/>
      <c r="QEH32" s="1871"/>
      <c r="QEI32" s="1888"/>
      <c r="QEJ32" s="1871"/>
      <c r="QEK32" s="1888"/>
      <c r="QEL32" s="1871"/>
      <c r="QEM32" s="1888"/>
      <c r="QEN32" s="1871"/>
      <c r="QEO32" s="1888"/>
      <c r="QEP32" s="1871"/>
      <c r="QEQ32" s="1888"/>
      <c r="QER32" s="1871"/>
      <c r="QES32" s="1888"/>
      <c r="QET32" s="1871"/>
      <c r="QEU32" s="1888"/>
      <c r="QEV32" s="1871"/>
      <c r="QEW32" s="1888"/>
      <c r="QEX32" s="1871"/>
      <c r="QEY32" s="1888"/>
      <c r="QEZ32" s="1871"/>
      <c r="QFA32" s="1888"/>
      <c r="QFB32" s="1871"/>
      <c r="QFC32" s="1888"/>
      <c r="QFD32" s="1871"/>
      <c r="QFE32" s="1888"/>
      <c r="QFF32" s="1871"/>
      <c r="QFG32" s="1888"/>
      <c r="QFH32" s="1871"/>
      <c r="QFI32" s="1888"/>
      <c r="QFJ32" s="1871"/>
      <c r="QFK32" s="1888"/>
      <c r="QFL32" s="1871"/>
      <c r="QFM32" s="1888"/>
      <c r="QFN32" s="1871"/>
      <c r="QFO32" s="1888"/>
      <c r="QFP32" s="1871"/>
      <c r="QFQ32" s="1888"/>
      <c r="QFR32" s="1871"/>
      <c r="QFS32" s="1888"/>
      <c r="QFT32" s="1871"/>
      <c r="QFU32" s="1888"/>
      <c r="QFV32" s="1871"/>
      <c r="QFW32" s="1888"/>
      <c r="QFX32" s="1871"/>
      <c r="QFY32" s="1888"/>
      <c r="QFZ32" s="1871"/>
      <c r="QGA32" s="1888"/>
      <c r="QGB32" s="1871"/>
      <c r="QGC32" s="1888"/>
      <c r="QGD32" s="1871"/>
      <c r="QGE32" s="1888"/>
      <c r="QGF32" s="1871"/>
      <c r="QGG32" s="1888"/>
      <c r="QGH32" s="1871"/>
      <c r="QGI32" s="1888"/>
      <c r="QGJ32" s="1871"/>
      <c r="QGK32" s="1888"/>
      <c r="QGL32" s="1871"/>
      <c r="QGM32" s="1888"/>
      <c r="QGN32" s="1871"/>
      <c r="QGO32" s="1888"/>
      <c r="QGP32" s="1871"/>
      <c r="QGQ32" s="1888"/>
      <c r="QGR32" s="1871"/>
      <c r="QGS32" s="1888"/>
      <c r="QGT32" s="1871"/>
      <c r="QGU32" s="1888"/>
      <c r="QGV32" s="1871"/>
      <c r="QGW32" s="1888"/>
      <c r="QGX32" s="1871"/>
      <c r="QGY32" s="1888"/>
      <c r="QGZ32" s="1871"/>
      <c r="QHA32" s="1888"/>
      <c r="QHB32" s="1871"/>
      <c r="QHC32" s="1888"/>
      <c r="QHD32" s="1871"/>
      <c r="QHE32" s="1888"/>
      <c r="QHF32" s="1871"/>
      <c r="QHG32" s="1888"/>
      <c r="QHH32" s="1871"/>
      <c r="QHI32" s="1888"/>
      <c r="QHJ32" s="1871"/>
      <c r="QHK32" s="1888"/>
      <c r="QHL32" s="1871"/>
      <c r="QHM32" s="1888"/>
      <c r="QHN32" s="1871"/>
      <c r="QHO32" s="1888"/>
      <c r="QHP32" s="1871"/>
      <c r="QHQ32" s="1888"/>
      <c r="QHR32" s="1871"/>
      <c r="QHS32" s="1888"/>
      <c r="QHT32" s="1871"/>
      <c r="QHU32" s="1888"/>
      <c r="QHV32" s="1871"/>
      <c r="QHW32" s="1888"/>
      <c r="QHX32" s="1871"/>
      <c r="QHY32" s="1888"/>
      <c r="QHZ32" s="1871"/>
      <c r="QIA32" s="1888"/>
      <c r="QIB32" s="1871"/>
      <c r="QIC32" s="1888"/>
      <c r="QID32" s="1871"/>
      <c r="QIE32" s="1888"/>
      <c r="QIF32" s="1871"/>
      <c r="QIG32" s="1888"/>
      <c r="QIH32" s="1871"/>
      <c r="QII32" s="1888"/>
      <c r="QIJ32" s="1871"/>
      <c r="QIK32" s="1888"/>
      <c r="QIL32" s="1871"/>
      <c r="QIM32" s="1888"/>
      <c r="QIN32" s="1871"/>
      <c r="QIO32" s="1888"/>
      <c r="QIP32" s="1871"/>
      <c r="QIQ32" s="1888"/>
      <c r="QIR32" s="1871"/>
      <c r="QIS32" s="1888"/>
      <c r="QIT32" s="1871"/>
      <c r="QIU32" s="1888"/>
      <c r="QIV32" s="1871"/>
      <c r="QIW32" s="1888"/>
      <c r="QIX32" s="1871"/>
      <c r="QIY32" s="1888"/>
      <c r="QIZ32" s="1871"/>
      <c r="QJA32" s="1888"/>
      <c r="QJB32" s="1871"/>
      <c r="QJC32" s="1888"/>
      <c r="QJD32" s="1871"/>
      <c r="QJE32" s="1888"/>
      <c r="QJF32" s="1871"/>
      <c r="QJG32" s="1888"/>
      <c r="QJH32" s="1871"/>
      <c r="QJI32" s="1888"/>
      <c r="QJJ32" s="1871"/>
      <c r="QJK32" s="1888"/>
      <c r="QJL32" s="1871"/>
      <c r="QJM32" s="1888"/>
      <c r="QJN32" s="1871"/>
      <c r="QJO32" s="1888"/>
      <c r="QJP32" s="1871"/>
      <c r="QJQ32" s="1888"/>
      <c r="QJR32" s="1871"/>
      <c r="QJS32" s="1888"/>
      <c r="QJT32" s="1871"/>
      <c r="QJU32" s="1888"/>
      <c r="QJV32" s="1871"/>
      <c r="QJW32" s="1888"/>
      <c r="QJX32" s="1871"/>
      <c r="QJY32" s="1888"/>
      <c r="QJZ32" s="1871"/>
      <c r="QKA32" s="1888"/>
      <c r="QKB32" s="1871"/>
      <c r="QKC32" s="1888"/>
      <c r="QKD32" s="1871"/>
      <c r="QKE32" s="1888"/>
      <c r="QKF32" s="1871"/>
      <c r="QKG32" s="1888"/>
      <c r="QKH32" s="1871"/>
      <c r="QKI32" s="1888"/>
      <c r="QKJ32" s="1871"/>
      <c r="QKK32" s="1888"/>
      <c r="QKL32" s="1871"/>
      <c r="QKM32" s="1888"/>
      <c r="QKN32" s="1871"/>
      <c r="QKO32" s="1888"/>
      <c r="QKP32" s="1871"/>
      <c r="QKQ32" s="1888"/>
      <c r="QKR32" s="1871"/>
      <c r="QKS32" s="1888"/>
      <c r="QKT32" s="1871"/>
      <c r="QKU32" s="1888"/>
      <c r="QKV32" s="1871"/>
      <c r="QKW32" s="1888"/>
      <c r="QKX32" s="1871"/>
      <c r="QKY32" s="1888"/>
      <c r="QKZ32" s="1871"/>
      <c r="QLA32" s="1888"/>
      <c r="QLB32" s="1871"/>
      <c r="QLC32" s="1888"/>
      <c r="QLD32" s="1871"/>
      <c r="QLE32" s="1888"/>
      <c r="QLF32" s="1871"/>
      <c r="QLG32" s="1888"/>
      <c r="QLH32" s="1871"/>
      <c r="QLI32" s="1888"/>
      <c r="QLJ32" s="1871"/>
      <c r="QLK32" s="1888"/>
      <c r="QLL32" s="1871"/>
      <c r="QLM32" s="1888"/>
      <c r="QLN32" s="1871"/>
      <c r="QLO32" s="1888"/>
      <c r="QLP32" s="1871"/>
      <c r="QLQ32" s="1888"/>
      <c r="QLR32" s="1871"/>
      <c r="QLS32" s="1888"/>
      <c r="QLT32" s="1871"/>
      <c r="QLU32" s="1888"/>
      <c r="QLV32" s="1871"/>
      <c r="QLW32" s="1888"/>
      <c r="QLX32" s="1871"/>
      <c r="QLY32" s="1888"/>
      <c r="QLZ32" s="1871"/>
      <c r="QMA32" s="1888"/>
      <c r="QMB32" s="1871"/>
      <c r="QMC32" s="1888"/>
      <c r="QMD32" s="1871"/>
      <c r="QME32" s="1888"/>
      <c r="QMF32" s="1871"/>
      <c r="QMG32" s="1888"/>
      <c r="QMH32" s="1871"/>
      <c r="QMI32" s="1888"/>
      <c r="QMJ32" s="1871"/>
      <c r="QMK32" s="1888"/>
      <c r="QML32" s="1871"/>
      <c r="QMM32" s="1888"/>
      <c r="QMN32" s="1871"/>
      <c r="QMO32" s="1888"/>
      <c r="QMP32" s="1871"/>
      <c r="QMQ32" s="1888"/>
      <c r="QMR32" s="1871"/>
      <c r="QMS32" s="1888"/>
      <c r="QMT32" s="1871"/>
      <c r="QMU32" s="1888"/>
      <c r="QMV32" s="1871"/>
      <c r="QMW32" s="1888"/>
      <c r="QMX32" s="1871"/>
      <c r="QMY32" s="1888"/>
      <c r="QMZ32" s="1871"/>
      <c r="QNA32" s="1888"/>
      <c r="QNB32" s="1871"/>
      <c r="QNC32" s="1888"/>
      <c r="QND32" s="1871"/>
      <c r="QNE32" s="1888"/>
      <c r="QNF32" s="1871"/>
      <c r="QNG32" s="1888"/>
      <c r="QNH32" s="1871"/>
      <c r="QNI32" s="1888"/>
      <c r="QNJ32" s="1871"/>
      <c r="QNK32" s="1888"/>
      <c r="QNL32" s="1871"/>
      <c r="QNM32" s="1888"/>
      <c r="QNN32" s="1871"/>
      <c r="QNO32" s="1888"/>
      <c r="QNP32" s="1871"/>
      <c r="QNQ32" s="1888"/>
      <c r="QNR32" s="1871"/>
      <c r="QNS32" s="1888"/>
      <c r="QNT32" s="1871"/>
      <c r="QNU32" s="1888"/>
      <c r="QNV32" s="1871"/>
      <c r="QNW32" s="1888"/>
      <c r="QNX32" s="1871"/>
      <c r="QNY32" s="1888"/>
      <c r="QNZ32" s="1871"/>
      <c r="QOA32" s="1888"/>
      <c r="QOB32" s="1871"/>
      <c r="QOC32" s="1888"/>
      <c r="QOD32" s="1871"/>
      <c r="QOE32" s="1888"/>
      <c r="QOF32" s="1871"/>
      <c r="QOG32" s="1888"/>
      <c r="QOH32" s="1871"/>
      <c r="QOI32" s="1888"/>
      <c r="QOJ32" s="1871"/>
      <c r="QOK32" s="1888"/>
      <c r="QOL32" s="1871"/>
      <c r="QOM32" s="1888"/>
      <c r="QON32" s="1871"/>
      <c r="QOO32" s="1888"/>
      <c r="QOP32" s="1871"/>
      <c r="QOQ32" s="1888"/>
      <c r="QOR32" s="1871"/>
      <c r="QOS32" s="1888"/>
      <c r="QOT32" s="1871"/>
      <c r="QOU32" s="1888"/>
      <c r="QOV32" s="1871"/>
      <c r="QOW32" s="1888"/>
      <c r="QOX32" s="1871"/>
      <c r="QOY32" s="1888"/>
      <c r="QOZ32" s="1871"/>
      <c r="QPA32" s="1888"/>
      <c r="QPB32" s="1871"/>
      <c r="QPC32" s="1888"/>
      <c r="QPD32" s="1871"/>
      <c r="QPE32" s="1888"/>
      <c r="QPF32" s="1871"/>
      <c r="QPG32" s="1888"/>
      <c r="QPH32" s="1871"/>
      <c r="QPI32" s="1888"/>
      <c r="QPJ32" s="1871"/>
      <c r="QPK32" s="1888"/>
      <c r="QPL32" s="1871"/>
      <c r="QPM32" s="1888"/>
      <c r="QPN32" s="1871"/>
      <c r="QPO32" s="1888"/>
      <c r="QPP32" s="1871"/>
      <c r="QPQ32" s="1888"/>
      <c r="QPR32" s="1871"/>
      <c r="QPS32" s="1888"/>
      <c r="QPT32" s="1871"/>
      <c r="QPU32" s="1888"/>
      <c r="QPV32" s="1871"/>
      <c r="QPW32" s="1888"/>
      <c r="QPX32" s="1871"/>
      <c r="QPY32" s="1888"/>
      <c r="QPZ32" s="1871"/>
      <c r="QQA32" s="1888"/>
      <c r="QQB32" s="1871"/>
      <c r="QQC32" s="1888"/>
      <c r="QQD32" s="1871"/>
      <c r="QQE32" s="1888"/>
      <c r="QQF32" s="1871"/>
      <c r="QQG32" s="1888"/>
      <c r="QQH32" s="1871"/>
      <c r="QQI32" s="1888"/>
      <c r="QQJ32" s="1871"/>
      <c r="QQK32" s="1888"/>
      <c r="QQL32" s="1871"/>
      <c r="QQM32" s="1888"/>
      <c r="QQN32" s="1871"/>
      <c r="QQO32" s="1888"/>
      <c r="QQP32" s="1871"/>
      <c r="QQQ32" s="1888"/>
      <c r="QQR32" s="1871"/>
      <c r="QQS32" s="1888"/>
      <c r="QQT32" s="1871"/>
      <c r="QQU32" s="1888"/>
      <c r="QQV32" s="1871"/>
      <c r="QQW32" s="1888"/>
      <c r="QQX32" s="1871"/>
      <c r="QQY32" s="1888"/>
      <c r="QQZ32" s="1871"/>
      <c r="QRA32" s="1888"/>
      <c r="QRB32" s="1871"/>
      <c r="QRC32" s="1888"/>
      <c r="QRD32" s="1871"/>
      <c r="QRE32" s="1888"/>
      <c r="QRF32" s="1871"/>
      <c r="QRG32" s="1888"/>
      <c r="QRH32" s="1871"/>
      <c r="QRI32" s="1888"/>
      <c r="QRJ32" s="1871"/>
      <c r="QRK32" s="1888"/>
      <c r="QRL32" s="1871"/>
      <c r="QRM32" s="1888"/>
      <c r="QRN32" s="1871"/>
      <c r="QRO32" s="1888"/>
      <c r="QRP32" s="1871"/>
      <c r="QRQ32" s="1888"/>
      <c r="QRR32" s="1871"/>
      <c r="QRS32" s="1888"/>
      <c r="QRT32" s="1871"/>
      <c r="QRU32" s="1888"/>
      <c r="QRV32" s="1871"/>
      <c r="QRW32" s="1888"/>
      <c r="QRX32" s="1871"/>
      <c r="QRY32" s="1888"/>
      <c r="QRZ32" s="1871"/>
      <c r="QSA32" s="1888"/>
      <c r="QSB32" s="1871"/>
      <c r="QSC32" s="1888"/>
      <c r="QSD32" s="1871"/>
      <c r="QSE32" s="1888"/>
      <c r="QSF32" s="1871"/>
      <c r="QSG32" s="1888"/>
      <c r="QSH32" s="1871"/>
      <c r="QSI32" s="1888"/>
      <c r="QSJ32" s="1871"/>
      <c r="QSK32" s="1888"/>
      <c r="QSL32" s="1871"/>
      <c r="QSM32" s="1888"/>
      <c r="QSN32" s="1871"/>
      <c r="QSO32" s="1888"/>
      <c r="QSP32" s="1871"/>
      <c r="QSQ32" s="1888"/>
      <c r="QSR32" s="1871"/>
      <c r="QSS32" s="1888"/>
      <c r="QST32" s="1871"/>
      <c r="QSU32" s="1888"/>
      <c r="QSV32" s="1871"/>
      <c r="QSW32" s="1888"/>
      <c r="QSX32" s="1871"/>
      <c r="QSY32" s="1888"/>
      <c r="QSZ32" s="1871"/>
      <c r="QTA32" s="1888"/>
      <c r="QTB32" s="1871"/>
      <c r="QTC32" s="1888"/>
      <c r="QTD32" s="1871"/>
      <c r="QTE32" s="1888"/>
      <c r="QTF32" s="1871"/>
      <c r="QTG32" s="1888"/>
      <c r="QTH32" s="1871"/>
      <c r="QTI32" s="1888"/>
      <c r="QTJ32" s="1871"/>
      <c r="QTK32" s="1888"/>
      <c r="QTL32" s="1871"/>
      <c r="QTM32" s="1888"/>
      <c r="QTN32" s="1871"/>
      <c r="QTO32" s="1888"/>
      <c r="QTP32" s="1871"/>
      <c r="QTQ32" s="1888"/>
      <c r="QTR32" s="1871"/>
      <c r="QTS32" s="1888"/>
      <c r="QTT32" s="1871"/>
      <c r="QTU32" s="1888"/>
      <c r="QTV32" s="1871"/>
      <c r="QTW32" s="1888"/>
      <c r="QTX32" s="1871"/>
      <c r="QTY32" s="1888"/>
      <c r="QTZ32" s="1871"/>
      <c r="QUA32" s="1888"/>
      <c r="QUB32" s="1871"/>
      <c r="QUC32" s="1888"/>
      <c r="QUD32" s="1871"/>
      <c r="QUE32" s="1888"/>
      <c r="QUF32" s="1871"/>
      <c r="QUG32" s="1888"/>
      <c r="QUH32" s="1871"/>
      <c r="QUI32" s="1888"/>
      <c r="QUJ32" s="1871"/>
      <c r="QUK32" s="1888"/>
      <c r="QUL32" s="1871"/>
      <c r="QUM32" s="1888"/>
      <c r="QUN32" s="1871"/>
      <c r="QUO32" s="1888"/>
      <c r="QUP32" s="1871"/>
      <c r="QUQ32" s="1888"/>
      <c r="QUR32" s="1871"/>
      <c r="QUS32" s="1888"/>
      <c r="QUT32" s="1871"/>
      <c r="QUU32" s="1888"/>
      <c r="QUV32" s="1871"/>
      <c r="QUW32" s="1888"/>
      <c r="QUX32" s="1871"/>
      <c r="QUY32" s="1888"/>
      <c r="QUZ32" s="1871"/>
      <c r="QVA32" s="1888"/>
      <c r="QVB32" s="1871"/>
      <c r="QVC32" s="1888"/>
      <c r="QVD32" s="1871"/>
      <c r="QVE32" s="1888"/>
      <c r="QVF32" s="1871"/>
      <c r="QVG32" s="1888"/>
      <c r="QVH32" s="1871"/>
      <c r="QVI32" s="1888"/>
      <c r="QVJ32" s="1871"/>
      <c r="QVK32" s="1888"/>
      <c r="QVL32" s="1871"/>
      <c r="QVM32" s="1888"/>
      <c r="QVN32" s="1871"/>
      <c r="QVO32" s="1888"/>
      <c r="QVP32" s="1871"/>
      <c r="QVQ32" s="1888"/>
      <c r="QVR32" s="1871"/>
      <c r="QVS32" s="1888"/>
      <c r="QVT32" s="1871"/>
      <c r="QVU32" s="1888"/>
      <c r="QVV32" s="1871"/>
      <c r="QVW32" s="1888"/>
      <c r="QVX32" s="1871"/>
      <c r="QVY32" s="1888"/>
      <c r="QVZ32" s="1871"/>
      <c r="QWA32" s="1888"/>
      <c r="QWB32" s="1871"/>
      <c r="QWC32" s="1888"/>
      <c r="QWD32" s="1871"/>
      <c r="QWE32" s="1888"/>
      <c r="QWF32" s="1871"/>
      <c r="QWG32" s="1888"/>
      <c r="QWH32" s="1871"/>
      <c r="QWI32" s="1888"/>
      <c r="QWJ32" s="1871"/>
      <c r="QWK32" s="1888"/>
      <c r="QWL32" s="1871"/>
      <c r="QWM32" s="1888"/>
      <c r="QWN32" s="1871"/>
      <c r="QWO32" s="1888"/>
      <c r="QWP32" s="1871"/>
      <c r="QWQ32" s="1888"/>
      <c r="QWR32" s="1871"/>
      <c r="QWS32" s="1888"/>
      <c r="QWT32" s="1871"/>
      <c r="QWU32" s="1888"/>
      <c r="QWV32" s="1871"/>
      <c r="QWW32" s="1888"/>
      <c r="QWX32" s="1871"/>
      <c r="QWY32" s="1888"/>
      <c r="QWZ32" s="1871"/>
      <c r="QXA32" s="1888"/>
      <c r="QXB32" s="1871"/>
      <c r="QXC32" s="1888"/>
      <c r="QXD32" s="1871"/>
      <c r="QXE32" s="1888"/>
      <c r="QXF32" s="1871"/>
      <c r="QXG32" s="1888"/>
      <c r="QXH32" s="1871"/>
      <c r="QXI32" s="1888"/>
      <c r="QXJ32" s="1871"/>
      <c r="QXK32" s="1888"/>
      <c r="QXL32" s="1871"/>
      <c r="QXM32" s="1888"/>
      <c r="QXN32" s="1871"/>
      <c r="QXO32" s="1888"/>
      <c r="QXP32" s="1871"/>
      <c r="QXQ32" s="1888"/>
      <c r="QXR32" s="1871"/>
      <c r="QXS32" s="1888"/>
      <c r="QXT32" s="1871"/>
      <c r="QXU32" s="1888"/>
      <c r="QXV32" s="1871"/>
      <c r="QXW32" s="1888"/>
      <c r="QXX32" s="1871"/>
      <c r="QXY32" s="1888"/>
      <c r="QXZ32" s="1871"/>
      <c r="QYA32" s="1888"/>
      <c r="QYB32" s="1871"/>
      <c r="QYC32" s="1888"/>
      <c r="QYD32" s="1871"/>
      <c r="QYE32" s="1888"/>
      <c r="QYF32" s="1871"/>
      <c r="QYG32" s="1888"/>
      <c r="QYH32" s="1871"/>
      <c r="QYI32" s="1888"/>
      <c r="QYJ32" s="1871"/>
      <c r="QYK32" s="1888"/>
      <c r="QYL32" s="1871"/>
      <c r="QYM32" s="1888"/>
      <c r="QYN32" s="1871"/>
      <c r="QYO32" s="1888"/>
      <c r="QYP32" s="1871"/>
      <c r="QYQ32" s="1888"/>
      <c r="QYR32" s="1871"/>
      <c r="QYS32" s="1888"/>
      <c r="QYT32" s="1871"/>
      <c r="QYU32" s="1888"/>
      <c r="QYV32" s="1871"/>
      <c r="QYW32" s="1888"/>
      <c r="QYX32" s="1871"/>
      <c r="QYY32" s="1888"/>
      <c r="QYZ32" s="1871"/>
      <c r="QZA32" s="1888"/>
      <c r="QZB32" s="1871"/>
      <c r="QZC32" s="1888"/>
      <c r="QZD32" s="1871"/>
      <c r="QZE32" s="1888"/>
      <c r="QZF32" s="1871"/>
      <c r="QZG32" s="1888"/>
      <c r="QZH32" s="1871"/>
      <c r="QZI32" s="1888"/>
      <c r="QZJ32" s="1871"/>
      <c r="QZK32" s="1888"/>
      <c r="QZL32" s="1871"/>
      <c r="QZM32" s="1888"/>
      <c r="QZN32" s="1871"/>
      <c r="QZO32" s="1888"/>
      <c r="QZP32" s="1871"/>
      <c r="QZQ32" s="1888"/>
      <c r="QZR32" s="1871"/>
      <c r="QZS32" s="1888"/>
      <c r="QZT32" s="1871"/>
      <c r="QZU32" s="1888"/>
      <c r="QZV32" s="1871"/>
      <c r="QZW32" s="1888"/>
      <c r="QZX32" s="1871"/>
      <c r="QZY32" s="1888"/>
      <c r="QZZ32" s="1871"/>
      <c r="RAA32" s="1888"/>
      <c r="RAB32" s="1871"/>
      <c r="RAC32" s="1888"/>
      <c r="RAD32" s="1871"/>
      <c r="RAE32" s="1888"/>
      <c r="RAF32" s="1871"/>
      <c r="RAG32" s="1888"/>
      <c r="RAH32" s="1871"/>
      <c r="RAI32" s="1888"/>
      <c r="RAJ32" s="1871"/>
      <c r="RAK32" s="1888"/>
      <c r="RAL32" s="1871"/>
      <c r="RAM32" s="1888"/>
      <c r="RAN32" s="1871"/>
      <c r="RAO32" s="1888"/>
      <c r="RAP32" s="1871"/>
      <c r="RAQ32" s="1888"/>
      <c r="RAR32" s="1871"/>
      <c r="RAS32" s="1888"/>
      <c r="RAT32" s="1871"/>
      <c r="RAU32" s="1888"/>
      <c r="RAV32" s="1871"/>
      <c r="RAW32" s="1888"/>
      <c r="RAX32" s="1871"/>
      <c r="RAY32" s="1888"/>
      <c r="RAZ32" s="1871"/>
      <c r="RBA32" s="1888"/>
      <c r="RBB32" s="1871"/>
      <c r="RBC32" s="1888"/>
      <c r="RBD32" s="1871"/>
      <c r="RBE32" s="1888"/>
      <c r="RBF32" s="1871"/>
      <c r="RBG32" s="1888"/>
      <c r="RBH32" s="1871"/>
      <c r="RBI32" s="1888"/>
      <c r="RBJ32" s="1871"/>
      <c r="RBK32" s="1888"/>
      <c r="RBL32" s="1871"/>
      <c r="RBM32" s="1888"/>
      <c r="RBN32" s="1871"/>
      <c r="RBO32" s="1888"/>
      <c r="RBP32" s="1871"/>
      <c r="RBQ32" s="1888"/>
      <c r="RBR32" s="1871"/>
      <c r="RBS32" s="1888"/>
      <c r="RBT32" s="1871"/>
      <c r="RBU32" s="1888"/>
      <c r="RBV32" s="1871"/>
      <c r="RBW32" s="1888"/>
      <c r="RBX32" s="1871"/>
      <c r="RBY32" s="1888"/>
      <c r="RBZ32" s="1871"/>
      <c r="RCA32" s="1888"/>
      <c r="RCB32" s="1871"/>
      <c r="RCC32" s="1888"/>
      <c r="RCD32" s="1871"/>
      <c r="RCE32" s="1888"/>
      <c r="RCF32" s="1871"/>
      <c r="RCG32" s="1888"/>
      <c r="RCH32" s="1871"/>
      <c r="RCI32" s="1888"/>
      <c r="RCJ32" s="1871"/>
      <c r="RCK32" s="1888"/>
      <c r="RCL32" s="1871"/>
      <c r="RCM32" s="1888"/>
      <c r="RCN32" s="1871"/>
      <c r="RCO32" s="1888"/>
      <c r="RCP32" s="1871"/>
      <c r="RCQ32" s="1888"/>
      <c r="RCR32" s="1871"/>
      <c r="RCS32" s="1888"/>
      <c r="RCT32" s="1871"/>
      <c r="RCU32" s="1888"/>
      <c r="RCV32" s="1871"/>
      <c r="RCW32" s="1888"/>
      <c r="RCX32" s="1871"/>
      <c r="RCY32" s="1888"/>
      <c r="RCZ32" s="1871"/>
      <c r="RDA32" s="1888"/>
      <c r="RDB32" s="1871"/>
      <c r="RDC32" s="1888"/>
      <c r="RDD32" s="1871"/>
      <c r="RDE32" s="1888"/>
      <c r="RDF32" s="1871"/>
      <c r="RDG32" s="1888"/>
      <c r="RDH32" s="1871"/>
      <c r="RDI32" s="1888"/>
      <c r="RDJ32" s="1871"/>
      <c r="RDK32" s="1888"/>
      <c r="RDL32" s="1871"/>
      <c r="RDM32" s="1888"/>
      <c r="RDN32" s="1871"/>
      <c r="RDO32" s="1888"/>
      <c r="RDP32" s="1871"/>
      <c r="RDQ32" s="1888"/>
      <c r="RDR32" s="1871"/>
      <c r="RDS32" s="1888"/>
      <c r="RDT32" s="1871"/>
      <c r="RDU32" s="1888"/>
      <c r="RDV32" s="1871"/>
      <c r="RDW32" s="1888"/>
      <c r="RDX32" s="1871"/>
      <c r="RDY32" s="1888"/>
      <c r="RDZ32" s="1871"/>
      <c r="REA32" s="1888"/>
      <c r="REB32" s="1871"/>
      <c r="REC32" s="1888"/>
      <c r="RED32" s="1871"/>
      <c r="REE32" s="1888"/>
      <c r="REF32" s="1871"/>
      <c r="REG32" s="1888"/>
      <c r="REH32" s="1871"/>
      <c r="REI32" s="1888"/>
      <c r="REJ32" s="1871"/>
      <c r="REK32" s="1888"/>
      <c r="REL32" s="1871"/>
      <c r="REM32" s="1888"/>
      <c r="REN32" s="1871"/>
      <c r="REO32" s="1888"/>
      <c r="REP32" s="1871"/>
      <c r="REQ32" s="1888"/>
      <c r="RER32" s="1871"/>
      <c r="RES32" s="1888"/>
      <c r="RET32" s="1871"/>
      <c r="REU32" s="1888"/>
      <c r="REV32" s="1871"/>
      <c r="REW32" s="1888"/>
      <c r="REX32" s="1871"/>
      <c r="REY32" s="1888"/>
      <c r="REZ32" s="1871"/>
      <c r="RFA32" s="1888"/>
      <c r="RFB32" s="1871"/>
      <c r="RFC32" s="1888"/>
      <c r="RFD32" s="1871"/>
      <c r="RFE32" s="1888"/>
      <c r="RFF32" s="1871"/>
      <c r="RFG32" s="1888"/>
      <c r="RFH32" s="1871"/>
      <c r="RFI32" s="1888"/>
      <c r="RFJ32" s="1871"/>
      <c r="RFK32" s="1888"/>
      <c r="RFL32" s="1871"/>
      <c r="RFM32" s="1888"/>
      <c r="RFN32" s="1871"/>
      <c r="RFO32" s="1888"/>
      <c r="RFP32" s="1871"/>
      <c r="RFQ32" s="1888"/>
      <c r="RFR32" s="1871"/>
      <c r="RFS32" s="1888"/>
      <c r="RFT32" s="1871"/>
      <c r="RFU32" s="1888"/>
      <c r="RFV32" s="1871"/>
      <c r="RFW32" s="1888"/>
      <c r="RFX32" s="1871"/>
      <c r="RFY32" s="1888"/>
      <c r="RFZ32" s="1871"/>
      <c r="RGA32" s="1888"/>
      <c r="RGB32" s="1871"/>
      <c r="RGC32" s="1888"/>
      <c r="RGD32" s="1871"/>
      <c r="RGE32" s="1888"/>
      <c r="RGF32" s="1871"/>
      <c r="RGG32" s="1888"/>
      <c r="RGH32" s="1871"/>
      <c r="RGI32" s="1888"/>
      <c r="RGJ32" s="1871"/>
      <c r="RGK32" s="1888"/>
      <c r="RGL32" s="1871"/>
      <c r="RGM32" s="1888"/>
      <c r="RGN32" s="1871"/>
      <c r="RGO32" s="1888"/>
      <c r="RGP32" s="1871"/>
      <c r="RGQ32" s="1888"/>
      <c r="RGR32" s="1871"/>
      <c r="RGS32" s="1888"/>
      <c r="RGT32" s="1871"/>
      <c r="RGU32" s="1888"/>
      <c r="RGV32" s="1871"/>
      <c r="RGW32" s="1888"/>
      <c r="RGX32" s="1871"/>
      <c r="RGY32" s="1888"/>
      <c r="RGZ32" s="1871"/>
      <c r="RHA32" s="1888"/>
      <c r="RHB32" s="1871"/>
      <c r="RHC32" s="1888"/>
      <c r="RHD32" s="1871"/>
      <c r="RHE32" s="1888"/>
      <c r="RHF32" s="1871"/>
      <c r="RHG32" s="1888"/>
      <c r="RHH32" s="1871"/>
      <c r="RHI32" s="1888"/>
      <c r="RHJ32" s="1871"/>
      <c r="RHK32" s="1888"/>
      <c r="RHL32" s="1871"/>
      <c r="RHM32" s="1888"/>
      <c r="RHN32" s="1871"/>
      <c r="RHO32" s="1888"/>
      <c r="RHP32" s="1871"/>
      <c r="RHQ32" s="1888"/>
      <c r="RHR32" s="1871"/>
      <c r="RHS32" s="1888"/>
      <c r="RHT32" s="1871"/>
      <c r="RHU32" s="1888"/>
      <c r="RHV32" s="1871"/>
      <c r="RHW32" s="1888"/>
      <c r="RHX32" s="1871"/>
      <c r="RHY32" s="1888"/>
      <c r="RHZ32" s="1871"/>
      <c r="RIA32" s="1888"/>
      <c r="RIB32" s="1871"/>
      <c r="RIC32" s="1888"/>
      <c r="RID32" s="1871"/>
      <c r="RIE32" s="1888"/>
      <c r="RIF32" s="1871"/>
      <c r="RIG32" s="1888"/>
      <c r="RIH32" s="1871"/>
      <c r="RII32" s="1888"/>
      <c r="RIJ32" s="1871"/>
      <c r="RIK32" s="1888"/>
      <c r="RIL32" s="1871"/>
      <c r="RIM32" s="1888"/>
      <c r="RIN32" s="1871"/>
      <c r="RIO32" s="1888"/>
      <c r="RIP32" s="1871"/>
      <c r="RIQ32" s="1888"/>
      <c r="RIR32" s="1871"/>
      <c r="RIS32" s="1888"/>
      <c r="RIT32" s="1871"/>
      <c r="RIU32" s="1888"/>
      <c r="RIV32" s="1871"/>
      <c r="RIW32" s="1888"/>
      <c r="RIX32" s="1871"/>
      <c r="RIY32" s="1888"/>
      <c r="RIZ32" s="1871"/>
      <c r="RJA32" s="1888"/>
      <c r="RJB32" s="1871"/>
      <c r="RJC32" s="1888"/>
      <c r="RJD32" s="1871"/>
      <c r="RJE32" s="1888"/>
      <c r="RJF32" s="1871"/>
      <c r="RJG32" s="1888"/>
      <c r="RJH32" s="1871"/>
      <c r="RJI32" s="1888"/>
      <c r="RJJ32" s="1871"/>
      <c r="RJK32" s="1888"/>
      <c r="RJL32" s="1871"/>
      <c r="RJM32" s="1888"/>
      <c r="RJN32" s="1871"/>
      <c r="RJO32" s="1888"/>
      <c r="RJP32" s="1871"/>
      <c r="RJQ32" s="1888"/>
      <c r="RJR32" s="1871"/>
      <c r="RJS32" s="1888"/>
      <c r="RJT32" s="1871"/>
      <c r="RJU32" s="1888"/>
      <c r="RJV32" s="1871"/>
      <c r="RJW32" s="1888"/>
      <c r="RJX32" s="1871"/>
      <c r="RJY32" s="1888"/>
      <c r="RJZ32" s="1871"/>
      <c r="RKA32" s="1888"/>
      <c r="RKB32" s="1871"/>
      <c r="RKC32" s="1888"/>
      <c r="RKD32" s="1871"/>
      <c r="RKE32" s="1888"/>
      <c r="RKF32" s="1871"/>
      <c r="RKG32" s="1888"/>
      <c r="RKH32" s="1871"/>
      <c r="RKI32" s="1888"/>
      <c r="RKJ32" s="1871"/>
      <c r="RKK32" s="1888"/>
      <c r="RKL32" s="1871"/>
      <c r="RKM32" s="1888"/>
      <c r="RKN32" s="1871"/>
      <c r="RKO32" s="1888"/>
      <c r="RKP32" s="1871"/>
      <c r="RKQ32" s="1888"/>
      <c r="RKR32" s="1871"/>
      <c r="RKS32" s="1888"/>
      <c r="RKT32" s="1871"/>
      <c r="RKU32" s="1888"/>
      <c r="RKV32" s="1871"/>
      <c r="RKW32" s="1888"/>
      <c r="RKX32" s="1871"/>
      <c r="RKY32" s="1888"/>
      <c r="RKZ32" s="1871"/>
      <c r="RLA32" s="1888"/>
      <c r="RLB32" s="1871"/>
      <c r="RLC32" s="1888"/>
      <c r="RLD32" s="1871"/>
      <c r="RLE32" s="1888"/>
      <c r="RLF32" s="1871"/>
      <c r="RLG32" s="1888"/>
      <c r="RLH32" s="1871"/>
      <c r="RLI32" s="1888"/>
      <c r="RLJ32" s="1871"/>
      <c r="RLK32" s="1888"/>
      <c r="RLL32" s="1871"/>
      <c r="RLM32" s="1888"/>
      <c r="RLN32" s="1871"/>
      <c r="RLO32" s="1888"/>
      <c r="RLP32" s="1871"/>
      <c r="RLQ32" s="1888"/>
      <c r="RLR32" s="1871"/>
      <c r="RLS32" s="1888"/>
      <c r="RLT32" s="1871"/>
      <c r="RLU32" s="1888"/>
      <c r="RLV32" s="1871"/>
      <c r="RLW32" s="1888"/>
      <c r="RLX32" s="1871"/>
      <c r="RLY32" s="1888"/>
      <c r="RLZ32" s="1871"/>
      <c r="RMA32" s="1888"/>
      <c r="RMB32" s="1871"/>
      <c r="RMC32" s="1888"/>
      <c r="RMD32" s="1871"/>
      <c r="RME32" s="1888"/>
      <c r="RMF32" s="1871"/>
      <c r="RMG32" s="1888"/>
      <c r="RMH32" s="1871"/>
      <c r="RMI32" s="1888"/>
      <c r="RMJ32" s="1871"/>
      <c r="RMK32" s="1888"/>
      <c r="RML32" s="1871"/>
      <c r="RMM32" s="1888"/>
      <c r="RMN32" s="1871"/>
      <c r="RMO32" s="1888"/>
      <c r="RMP32" s="1871"/>
      <c r="RMQ32" s="1888"/>
      <c r="RMR32" s="1871"/>
      <c r="RMS32" s="1888"/>
      <c r="RMT32" s="1871"/>
      <c r="RMU32" s="1888"/>
      <c r="RMV32" s="1871"/>
      <c r="RMW32" s="1888"/>
      <c r="RMX32" s="1871"/>
      <c r="RMY32" s="1888"/>
      <c r="RMZ32" s="1871"/>
      <c r="RNA32" s="1888"/>
      <c r="RNB32" s="1871"/>
      <c r="RNC32" s="1888"/>
      <c r="RND32" s="1871"/>
      <c r="RNE32" s="1888"/>
      <c r="RNF32" s="1871"/>
      <c r="RNG32" s="1888"/>
      <c r="RNH32" s="1871"/>
      <c r="RNI32" s="1888"/>
      <c r="RNJ32" s="1871"/>
      <c r="RNK32" s="1888"/>
      <c r="RNL32" s="1871"/>
      <c r="RNM32" s="1888"/>
      <c r="RNN32" s="1871"/>
      <c r="RNO32" s="1888"/>
      <c r="RNP32" s="1871"/>
      <c r="RNQ32" s="1888"/>
      <c r="RNR32" s="1871"/>
      <c r="RNS32" s="1888"/>
      <c r="RNT32" s="1871"/>
      <c r="RNU32" s="1888"/>
      <c r="RNV32" s="1871"/>
      <c r="RNW32" s="1888"/>
      <c r="RNX32" s="1871"/>
      <c r="RNY32" s="1888"/>
      <c r="RNZ32" s="1871"/>
      <c r="ROA32" s="1888"/>
      <c r="ROB32" s="1871"/>
      <c r="ROC32" s="1888"/>
      <c r="ROD32" s="1871"/>
      <c r="ROE32" s="1888"/>
      <c r="ROF32" s="1871"/>
      <c r="ROG32" s="1888"/>
      <c r="ROH32" s="1871"/>
      <c r="ROI32" s="1888"/>
      <c r="ROJ32" s="1871"/>
      <c r="ROK32" s="1888"/>
      <c r="ROL32" s="1871"/>
      <c r="ROM32" s="1888"/>
      <c r="RON32" s="1871"/>
      <c r="ROO32" s="1888"/>
      <c r="ROP32" s="1871"/>
      <c r="ROQ32" s="1888"/>
      <c r="ROR32" s="1871"/>
      <c r="ROS32" s="1888"/>
      <c r="ROT32" s="1871"/>
      <c r="ROU32" s="1888"/>
      <c r="ROV32" s="1871"/>
      <c r="ROW32" s="1888"/>
      <c r="ROX32" s="1871"/>
      <c r="ROY32" s="1888"/>
      <c r="ROZ32" s="1871"/>
      <c r="RPA32" s="1888"/>
      <c r="RPB32" s="1871"/>
      <c r="RPC32" s="1888"/>
      <c r="RPD32" s="1871"/>
      <c r="RPE32" s="1888"/>
      <c r="RPF32" s="1871"/>
      <c r="RPG32" s="1888"/>
      <c r="RPH32" s="1871"/>
      <c r="RPI32" s="1888"/>
      <c r="RPJ32" s="1871"/>
      <c r="RPK32" s="1888"/>
      <c r="RPL32" s="1871"/>
      <c r="RPM32" s="1888"/>
      <c r="RPN32" s="1871"/>
      <c r="RPO32" s="1888"/>
      <c r="RPP32" s="1871"/>
      <c r="RPQ32" s="1888"/>
      <c r="RPR32" s="1871"/>
      <c r="RPS32" s="1888"/>
      <c r="RPT32" s="1871"/>
      <c r="RPU32" s="1888"/>
      <c r="RPV32" s="1871"/>
      <c r="RPW32" s="1888"/>
      <c r="RPX32" s="1871"/>
      <c r="RPY32" s="1888"/>
      <c r="RPZ32" s="1871"/>
      <c r="RQA32" s="1888"/>
      <c r="RQB32" s="1871"/>
      <c r="RQC32" s="1888"/>
      <c r="RQD32" s="1871"/>
      <c r="RQE32" s="1888"/>
      <c r="RQF32" s="1871"/>
      <c r="RQG32" s="1888"/>
      <c r="RQH32" s="1871"/>
      <c r="RQI32" s="1888"/>
      <c r="RQJ32" s="1871"/>
      <c r="RQK32" s="1888"/>
      <c r="RQL32" s="1871"/>
      <c r="RQM32" s="1888"/>
      <c r="RQN32" s="1871"/>
      <c r="RQO32" s="1888"/>
      <c r="RQP32" s="1871"/>
      <c r="RQQ32" s="1888"/>
      <c r="RQR32" s="1871"/>
      <c r="RQS32" s="1888"/>
      <c r="RQT32" s="1871"/>
      <c r="RQU32" s="1888"/>
      <c r="RQV32" s="1871"/>
      <c r="RQW32" s="1888"/>
      <c r="RQX32" s="1871"/>
      <c r="RQY32" s="1888"/>
      <c r="RQZ32" s="1871"/>
      <c r="RRA32" s="1888"/>
      <c r="RRB32" s="1871"/>
      <c r="RRC32" s="1888"/>
      <c r="RRD32" s="1871"/>
      <c r="RRE32" s="1888"/>
      <c r="RRF32" s="1871"/>
      <c r="RRG32" s="1888"/>
      <c r="RRH32" s="1871"/>
      <c r="RRI32" s="1888"/>
      <c r="RRJ32" s="1871"/>
      <c r="RRK32" s="1888"/>
      <c r="RRL32" s="1871"/>
      <c r="RRM32" s="1888"/>
      <c r="RRN32" s="1871"/>
      <c r="RRO32" s="1888"/>
      <c r="RRP32" s="1871"/>
      <c r="RRQ32" s="1888"/>
      <c r="RRR32" s="1871"/>
      <c r="RRS32" s="1888"/>
      <c r="RRT32" s="1871"/>
      <c r="RRU32" s="1888"/>
      <c r="RRV32" s="1871"/>
      <c r="RRW32" s="1888"/>
      <c r="RRX32" s="1871"/>
      <c r="RRY32" s="1888"/>
      <c r="RRZ32" s="1871"/>
      <c r="RSA32" s="1888"/>
      <c r="RSB32" s="1871"/>
      <c r="RSC32" s="1888"/>
      <c r="RSD32" s="1871"/>
      <c r="RSE32" s="1888"/>
      <c r="RSF32" s="1871"/>
      <c r="RSG32" s="1888"/>
      <c r="RSH32" s="1871"/>
      <c r="RSI32" s="1888"/>
      <c r="RSJ32" s="1871"/>
      <c r="RSK32" s="1888"/>
      <c r="RSL32" s="1871"/>
      <c r="RSM32" s="1888"/>
      <c r="RSN32" s="1871"/>
      <c r="RSO32" s="1888"/>
      <c r="RSP32" s="1871"/>
      <c r="RSQ32" s="1888"/>
      <c r="RSR32" s="1871"/>
      <c r="RSS32" s="1888"/>
      <c r="RST32" s="1871"/>
      <c r="RSU32" s="1888"/>
      <c r="RSV32" s="1871"/>
      <c r="RSW32" s="1888"/>
      <c r="RSX32" s="1871"/>
      <c r="RSY32" s="1888"/>
      <c r="RSZ32" s="1871"/>
      <c r="RTA32" s="1888"/>
      <c r="RTB32" s="1871"/>
      <c r="RTC32" s="1888"/>
      <c r="RTD32" s="1871"/>
      <c r="RTE32" s="1888"/>
      <c r="RTF32" s="1871"/>
      <c r="RTG32" s="1888"/>
      <c r="RTH32" s="1871"/>
      <c r="RTI32" s="1888"/>
      <c r="RTJ32" s="1871"/>
      <c r="RTK32" s="1888"/>
      <c r="RTL32" s="1871"/>
      <c r="RTM32" s="1888"/>
      <c r="RTN32" s="1871"/>
      <c r="RTO32" s="1888"/>
      <c r="RTP32" s="1871"/>
      <c r="RTQ32" s="1888"/>
      <c r="RTR32" s="1871"/>
      <c r="RTS32" s="1888"/>
      <c r="RTT32" s="1871"/>
      <c r="RTU32" s="1888"/>
      <c r="RTV32" s="1871"/>
      <c r="RTW32" s="1888"/>
      <c r="RTX32" s="1871"/>
      <c r="RTY32" s="1888"/>
      <c r="RTZ32" s="1871"/>
      <c r="RUA32" s="1888"/>
      <c r="RUB32" s="1871"/>
      <c r="RUC32" s="1888"/>
      <c r="RUD32" s="1871"/>
      <c r="RUE32" s="1888"/>
      <c r="RUF32" s="1871"/>
      <c r="RUG32" s="1888"/>
      <c r="RUH32" s="1871"/>
      <c r="RUI32" s="1888"/>
      <c r="RUJ32" s="1871"/>
      <c r="RUK32" s="1888"/>
      <c r="RUL32" s="1871"/>
      <c r="RUM32" s="1888"/>
      <c r="RUN32" s="1871"/>
      <c r="RUO32" s="1888"/>
      <c r="RUP32" s="1871"/>
      <c r="RUQ32" s="1888"/>
      <c r="RUR32" s="1871"/>
      <c r="RUS32" s="1888"/>
      <c r="RUT32" s="1871"/>
      <c r="RUU32" s="1888"/>
      <c r="RUV32" s="1871"/>
      <c r="RUW32" s="1888"/>
      <c r="RUX32" s="1871"/>
      <c r="RUY32" s="1888"/>
      <c r="RUZ32" s="1871"/>
      <c r="RVA32" s="1888"/>
      <c r="RVB32" s="1871"/>
      <c r="RVC32" s="1888"/>
      <c r="RVD32" s="1871"/>
      <c r="RVE32" s="1888"/>
      <c r="RVF32" s="1871"/>
      <c r="RVG32" s="1888"/>
      <c r="RVH32" s="1871"/>
      <c r="RVI32" s="1888"/>
      <c r="RVJ32" s="1871"/>
      <c r="RVK32" s="1888"/>
      <c r="RVL32" s="1871"/>
      <c r="RVM32" s="1888"/>
      <c r="RVN32" s="1871"/>
      <c r="RVO32" s="1888"/>
      <c r="RVP32" s="1871"/>
      <c r="RVQ32" s="1888"/>
      <c r="RVR32" s="1871"/>
      <c r="RVS32" s="1888"/>
      <c r="RVT32" s="1871"/>
      <c r="RVU32" s="1888"/>
      <c r="RVV32" s="1871"/>
      <c r="RVW32" s="1888"/>
      <c r="RVX32" s="1871"/>
      <c r="RVY32" s="1888"/>
      <c r="RVZ32" s="1871"/>
      <c r="RWA32" s="1888"/>
      <c r="RWB32" s="1871"/>
      <c r="RWC32" s="1888"/>
      <c r="RWD32" s="1871"/>
      <c r="RWE32" s="1888"/>
      <c r="RWF32" s="1871"/>
      <c r="RWG32" s="1888"/>
      <c r="RWH32" s="1871"/>
      <c r="RWI32" s="1888"/>
      <c r="RWJ32" s="1871"/>
      <c r="RWK32" s="1888"/>
      <c r="RWL32" s="1871"/>
      <c r="RWM32" s="1888"/>
      <c r="RWN32" s="1871"/>
      <c r="RWO32" s="1888"/>
      <c r="RWP32" s="1871"/>
      <c r="RWQ32" s="1888"/>
      <c r="RWR32" s="1871"/>
      <c r="RWS32" s="1888"/>
      <c r="RWT32" s="1871"/>
      <c r="RWU32" s="1888"/>
      <c r="RWV32" s="1871"/>
      <c r="RWW32" s="1888"/>
      <c r="RWX32" s="1871"/>
      <c r="RWY32" s="1888"/>
      <c r="RWZ32" s="1871"/>
      <c r="RXA32" s="1888"/>
      <c r="RXB32" s="1871"/>
      <c r="RXC32" s="1888"/>
      <c r="RXD32" s="1871"/>
      <c r="RXE32" s="1888"/>
      <c r="RXF32" s="1871"/>
      <c r="RXG32" s="1888"/>
      <c r="RXH32" s="1871"/>
      <c r="RXI32" s="1888"/>
      <c r="RXJ32" s="1871"/>
      <c r="RXK32" s="1888"/>
      <c r="RXL32" s="1871"/>
      <c r="RXM32" s="1888"/>
      <c r="RXN32" s="1871"/>
      <c r="RXO32" s="1888"/>
      <c r="RXP32" s="1871"/>
      <c r="RXQ32" s="1888"/>
      <c r="RXR32" s="1871"/>
      <c r="RXS32" s="1888"/>
      <c r="RXT32" s="1871"/>
      <c r="RXU32" s="1888"/>
      <c r="RXV32" s="1871"/>
      <c r="RXW32" s="1888"/>
      <c r="RXX32" s="1871"/>
      <c r="RXY32" s="1888"/>
      <c r="RXZ32" s="1871"/>
      <c r="RYA32" s="1888"/>
      <c r="RYB32" s="1871"/>
      <c r="RYC32" s="1888"/>
      <c r="RYD32" s="1871"/>
      <c r="RYE32" s="1888"/>
      <c r="RYF32" s="1871"/>
      <c r="RYG32" s="1888"/>
      <c r="RYH32" s="1871"/>
      <c r="RYI32" s="1888"/>
      <c r="RYJ32" s="1871"/>
      <c r="RYK32" s="1888"/>
      <c r="RYL32" s="1871"/>
      <c r="RYM32" s="1888"/>
      <c r="RYN32" s="1871"/>
      <c r="RYO32" s="1888"/>
      <c r="RYP32" s="1871"/>
      <c r="RYQ32" s="1888"/>
      <c r="RYR32" s="1871"/>
      <c r="RYS32" s="1888"/>
      <c r="RYT32" s="1871"/>
      <c r="RYU32" s="1888"/>
      <c r="RYV32" s="1871"/>
      <c r="RYW32" s="1888"/>
      <c r="RYX32" s="1871"/>
      <c r="RYY32" s="1888"/>
      <c r="RYZ32" s="1871"/>
      <c r="RZA32" s="1888"/>
      <c r="RZB32" s="1871"/>
      <c r="RZC32" s="1888"/>
      <c r="RZD32" s="1871"/>
      <c r="RZE32" s="1888"/>
      <c r="RZF32" s="1871"/>
      <c r="RZG32" s="1888"/>
      <c r="RZH32" s="1871"/>
      <c r="RZI32" s="1888"/>
      <c r="RZJ32" s="1871"/>
      <c r="RZK32" s="1888"/>
      <c r="RZL32" s="1871"/>
      <c r="RZM32" s="1888"/>
      <c r="RZN32" s="1871"/>
      <c r="RZO32" s="1888"/>
      <c r="RZP32" s="1871"/>
      <c r="RZQ32" s="1888"/>
      <c r="RZR32" s="1871"/>
      <c r="RZS32" s="1888"/>
      <c r="RZT32" s="1871"/>
      <c r="RZU32" s="1888"/>
      <c r="RZV32" s="1871"/>
      <c r="RZW32" s="1888"/>
      <c r="RZX32" s="1871"/>
      <c r="RZY32" s="1888"/>
      <c r="RZZ32" s="1871"/>
      <c r="SAA32" s="1888"/>
      <c r="SAB32" s="1871"/>
      <c r="SAC32" s="1888"/>
      <c r="SAD32" s="1871"/>
      <c r="SAE32" s="1888"/>
      <c r="SAF32" s="1871"/>
      <c r="SAG32" s="1888"/>
      <c r="SAH32" s="1871"/>
      <c r="SAI32" s="1888"/>
      <c r="SAJ32" s="1871"/>
      <c r="SAK32" s="1888"/>
      <c r="SAL32" s="1871"/>
      <c r="SAM32" s="1888"/>
      <c r="SAN32" s="1871"/>
      <c r="SAO32" s="1888"/>
      <c r="SAP32" s="1871"/>
      <c r="SAQ32" s="1888"/>
      <c r="SAR32" s="1871"/>
      <c r="SAS32" s="1888"/>
      <c r="SAT32" s="1871"/>
      <c r="SAU32" s="1888"/>
      <c r="SAV32" s="1871"/>
      <c r="SAW32" s="1888"/>
      <c r="SAX32" s="1871"/>
      <c r="SAY32" s="1888"/>
      <c r="SAZ32" s="1871"/>
      <c r="SBA32" s="1888"/>
      <c r="SBB32" s="1871"/>
      <c r="SBC32" s="1888"/>
      <c r="SBD32" s="1871"/>
      <c r="SBE32" s="1888"/>
      <c r="SBF32" s="1871"/>
      <c r="SBG32" s="1888"/>
      <c r="SBH32" s="1871"/>
      <c r="SBI32" s="1888"/>
      <c r="SBJ32" s="1871"/>
      <c r="SBK32" s="1888"/>
      <c r="SBL32" s="1871"/>
      <c r="SBM32" s="1888"/>
      <c r="SBN32" s="1871"/>
      <c r="SBO32" s="1888"/>
      <c r="SBP32" s="1871"/>
      <c r="SBQ32" s="1888"/>
      <c r="SBR32" s="1871"/>
      <c r="SBS32" s="1888"/>
      <c r="SBT32" s="1871"/>
      <c r="SBU32" s="1888"/>
      <c r="SBV32" s="1871"/>
      <c r="SBW32" s="1888"/>
      <c r="SBX32" s="1871"/>
      <c r="SBY32" s="1888"/>
      <c r="SBZ32" s="1871"/>
      <c r="SCA32" s="1888"/>
      <c r="SCB32" s="1871"/>
      <c r="SCC32" s="1888"/>
      <c r="SCD32" s="1871"/>
      <c r="SCE32" s="1888"/>
      <c r="SCF32" s="1871"/>
      <c r="SCG32" s="1888"/>
      <c r="SCH32" s="1871"/>
      <c r="SCI32" s="1888"/>
      <c r="SCJ32" s="1871"/>
      <c r="SCK32" s="1888"/>
      <c r="SCL32" s="1871"/>
      <c r="SCM32" s="1888"/>
      <c r="SCN32" s="1871"/>
      <c r="SCO32" s="1888"/>
      <c r="SCP32" s="1871"/>
      <c r="SCQ32" s="1888"/>
      <c r="SCR32" s="1871"/>
      <c r="SCS32" s="1888"/>
      <c r="SCT32" s="1871"/>
      <c r="SCU32" s="1888"/>
      <c r="SCV32" s="1871"/>
      <c r="SCW32" s="1888"/>
      <c r="SCX32" s="1871"/>
      <c r="SCY32" s="1888"/>
      <c r="SCZ32" s="1871"/>
      <c r="SDA32" s="1888"/>
      <c r="SDB32" s="1871"/>
      <c r="SDC32" s="1888"/>
      <c r="SDD32" s="1871"/>
      <c r="SDE32" s="1888"/>
      <c r="SDF32" s="1871"/>
      <c r="SDG32" s="1888"/>
      <c r="SDH32" s="1871"/>
      <c r="SDI32" s="1888"/>
      <c r="SDJ32" s="1871"/>
      <c r="SDK32" s="1888"/>
      <c r="SDL32" s="1871"/>
      <c r="SDM32" s="1888"/>
      <c r="SDN32" s="1871"/>
      <c r="SDO32" s="1888"/>
      <c r="SDP32" s="1871"/>
      <c r="SDQ32" s="1888"/>
      <c r="SDR32" s="1871"/>
      <c r="SDS32" s="1888"/>
      <c r="SDT32" s="1871"/>
      <c r="SDU32" s="1888"/>
      <c r="SDV32" s="1871"/>
      <c r="SDW32" s="1888"/>
      <c r="SDX32" s="1871"/>
      <c r="SDY32" s="1888"/>
      <c r="SDZ32" s="1871"/>
      <c r="SEA32" s="1888"/>
      <c r="SEB32" s="1871"/>
      <c r="SEC32" s="1888"/>
      <c r="SED32" s="1871"/>
      <c r="SEE32" s="1888"/>
      <c r="SEF32" s="1871"/>
      <c r="SEG32" s="1888"/>
      <c r="SEH32" s="1871"/>
      <c r="SEI32" s="1888"/>
      <c r="SEJ32" s="1871"/>
      <c r="SEK32" s="1888"/>
      <c r="SEL32" s="1871"/>
      <c r="SEM32" s="1888"/>
      <c r="SEN32" s="1871"/>
      <c r="SEO32" s="1888"/>
      <c r="SEP32" s="1871"/>
      <c r="SEQ32" s="1888"/>
      <c r="SER32" s="1871"/>
      <c r="SES32" s="1888"/>
      <c r="SET32" s="1871"/>
      <c r="SEU32" s="1888"/>
      <c r="SEV32" s="1871"/>
      <c r="SEW32" s="1888"/>
      <c r="SEX32" s="1871"/>
      <c r="SEY32" s="1888"/>
      <c r="SEZ32" s="1871"/>
      <c r="SFA32" s="1888"/>
      <c r="SFB32" s="1871"/>
      <c r="SFC32" s="1888"/>
      <c r="SFD32" s="1871"/>
      <c r="SFE32" s="1888"/>
      <c r="SFF32" s="1871"/>
      <c r="SFG32" s="1888"/>
      <c r="SFH32" s="1871"/>
      <c r="SFI32" s="1888"/>
      <c r="SFJ32" s="1871"/>
      <c r="SFK32" s="1888"/>
      <c r="SFL32" s="1871"/>
      <c r="SFM32" s="1888"/>
      <c r="SFN32" s="1871"/>
      <c r="SFO32" s="1888"/>
      <c r="SFP32" s="1871"/>
      <c r="SFQ32" s="1888"/>
      <c r="SFR32" s="1871"/>
      <c r="SFS32" s="1888"/>
      <c r="SFT32" s="1871"/>
      <c r="SFU32" s="1888"/>
      <c r="SFV32" s="1871"/>
      <c r="SFW32" s="1888"/>
      <c r="SFX32" s="1871"/>
      <c r="SFY32" s="1888"/>
      <c r="SFZ32" s="1871"/>
      <c r="SGA32" s="1888"/>
      <c r="SGB32" s="1871"/>
      <c r="SGC32" s="1888"/>
      <c r="SGD32" s="1871"/>
      <c r="SGE32" s="1888"/>
      <c r="SGF32" s="1871"/>
      <c r="SGG32" s="1888"/>
      <c r="SGH32" s="1871"/>
      <c r="SGI32" s="1888"/>
      <c r="SGJ32" s="1871"/>
      <c r="SGK32" s="1888"/>
      <c r="SGL32" s="1871"/>
      <c r="SGM32" s="1888"/>
      <c r="SGN32" s="1871"/>
      <c r="SGO32" s="1888"/>
      <c r="SGP32" s="1871"/>
      <c r="SGQ32" s="1888"/>
      <c r="SGR32" s="1871"/>
      <c r="SGS32" s="1888"/>
      <c r="SGT32" s="1871"/>
      <c r="SGU32" s="1888"/>
      <c r="SGV32" s="1871"/>
      <c r="SGW32" s="1888"/>
      <c r="SGX32" s="1871"/>
      <c r="SGY32" s="1888"/>
      <c r="SGZ32" s="1871"/>
      <c r="SHA32" s="1888"/>
      <c r="SHB32" s="1871"/>
      <c r="SHC32" s="1888"/>
      <c r="SHD32" s="1871"/>
      <c r="SHE32" s="1888"/>
      <c r="SHF32" s="1871"/>
      <c r="SHG32" s="1888"/>
      <c r="SHH32" s="1871"/>
      <c r="SHI32" s="1888"/>
      <c r="SHJ32" s="1871"/>
      <c r="SHK32" s="1888"/>
      <c r="SHL32" s="1871"/>
      <c r="SHM32" s="1888"/>
      <c r="SHN32" s="1871"/>
      <c r="SHO32" s="1888"/>
      <c r="SHP32" s="1871"/>
      <c r="SHQ32" s="1888"/>
      <c r="SHR32" s="1871"/>
      <c r="SHS32" s="1888"/>
      <c r="SHT32" s="1871"/>
      <c r="SHU32" s="1888"/>
      <c r="SHV32" s="1871"/>
      <c r="SHW32" s="1888"/>
      <c r="SHX32" s="1871"/>
      <c r="SHY32" s="1888"/>
      <c r="SHZ32" s="1871"/>
      <c r="SIA32" s="1888"/>
      <c r="SIB32" s="1871"/>
      <c r="SIC32" s="1888"/>
      <c r="SID32" s="1871"/>
      <c r="SIE32" s="1888"/>
      <c r="SIF32" s="1871"/>
      <c r="SIG32" s="1888"/>
      <c r="SIH32" s="1871"/>
      <c r="SII32" s="1888"/>
      <c r="SIJ32" s="1871"/>
      <c r="SIK32" s="1888"/>
      <c r="SIL32" s="1871"/>
      <c r="SIM32" s="1888"/>
      <c r="SIN32" s="1871"/>
      <c r="SIO32" s="1888"/>
      <c r="SIP32" s="1871"/>
      <c r="SIQ32" s="1888"/>
      <c r="SIR32" s="1871"/>
      <c r="SIS32" s="1888"/>
      <c r="SIT32" s="1871"/>
      <c r="SIU32" s="1888"/>
      <c r="SIV32" s="1871"/>
      <c r="SIW32" s="1888"/>
      <c r="SIX32" s="1871"/>
      <c r="SIY32" s="1888"/>
      <c r="SIZ32" s="1871"/>
      <c r="SJA32" s="1888"/>
      <c r="SJB32" s="1871"/>
      <c r="SJC32" s="1888"/>
      <c r="SJD32" s="1871"/>
      <c r="SJE32" s="1888"/>
      <c r="SJF32" s="1871"/>
      <c r="SJG32" s="1888"/>
      <c r="SJH32" s="1871"/>
      <c r="SJI32" s="1888"/>
      <c r="SJJ32" s="1871"/>
      <c r="SJK32" s="1888"/>
      <c r="SJL32" s="1871"/>
      <c r="SJM32" s="1888"/>
      <c r="SJN32" s="1871"/>
      <c r="SJO32" s="1888"/>
      <c r="SJP32" s="1871"/>
      <c r="SJQ32" s="1888"/>
      <c r="SJR32" s="1871"/>
      <c r="SJS32" s="1888"/>
      <c r="SJT32" s="1871"/>
      <c r="SJU32" s="1888"/>
      <c r="SJV32" s="1871"/>
      <c r="SJW32" s="1888"/>
      <c r="SJX32" s="1871"/>
      <c r="SJY32" s="1888"/>
      <c r="SJZ32" s="1871"/>
      <c r="SKA32" s="1888"/>
      <c r="SKB32" s="1871"/>
      <c r="SKC32" s="1888"/>
      <c r="SKD32" s="1871"/>
      <c r="SKE32" s="1888"/>
      <c r="SKF32" s="1871"/>
      <c r="SKG32" s="1888"/>
      <c r="SKH32" s="1871"/>
      <c r="SKI32" s="1888"/>
      <c r="SKJ32" s="1871"/>
      <c r="SKK32" s="1888"/>
      <c r="SKL32" s="1871"/>
      <c r="SKM32" s="1888"/>
      <c r="SKN32" s="1871"/>
      <c r="SKO32" s="1888"/>
      <c r="SKP32" s="1871"/>
      <c r="SKQ32" s="1888"/>
      <c r="SKR32" s="1871"/>
      <c r="SKS32" s="1888"/>
      <c r="SKT32" s="1871"/>
      <c r="SKU32" s="1888"/>
      <c r="SKV32" s="1871"/>
      <c r="SKW32" s="1888"/>
      <c r="SKX32" s="1871"/>
      <c r="SKY32" s="1888"/>
      <c r="SKZ32" s="1871"/>
      <c r="SLA32" s="1888"/>
      <c r="SLB32" s="1871"/>
      <c r="SLC32" s="1888"/>
      <c r="SLD32" s="1871"/>
      <c r="SLE32" s="1888"/>
      <c r="SLF32" s="1871"/>
      <c r="SLG32" s="1888"/>
      <c r="SLH32" s="1871"/>
      <c r="SLI32" s="1888"/>
      <c r="SLJ32" s="1871"/>
      <c r="SLK32" s="1888"/>
      <c r="SLL32" s="1871"/>
      <c r="SLM32" s="1888"/>
      <c r="SLN32" s="1871"/>
      <c r="SLO32" s="1888"/>
      <c r="SLP32" s="1871"/>
      <c r="SLQ32" s="1888"/>
      <c r="SLR32" s="1871"/>
      <c r="SLS32" s="1888"/>
      <c r="SLT32" s="1871"/>
      <c r="SLU32" s="1888"/>
      <c r="SLV32" s="1871"/>
      <c r="SLW32" s="1888"/>
      <c r="SLX32" s="1871"/>
      <c r="SLY32" s="1888"/>
      <c r="SLZ32" s="1871"/>
      <c r="SMA32" s="1888"/>
      <c r="SMB32" s="1871"/>
      <c r="SMC32" s="1888"/>
      <c r="SMD32" s="1871"/>
      <c r="SME32" s="1888"/>
      <c r="SMF32" s="1871"/>
      <c r="SMG32" s="1888"/>
      <c r="SMH32" s="1871"/>
      <c r="SMI32" s="1888"/>
      <c r="SMJ32" s="1871"/>
      <c r="SMK32" s="1888"/>
      <c r="SML32" s="1871"/>
      <c r="SMM32" s="1888"/>
      <c r="SMN32" s="1871"/>
      <c r="SMO32" s="1888"/>
      <c r="SMP32" s="1871"/>
      <c r="SMQ32" s="1888"/>
      <c r="SMR32" s="1871"/>
      <c r="SMS32" s="1888"/>
      <c r="SMT32" s="1871"/>
      <c r="SMU32" s="1888"/>
      <c r="SMV32" s="1871"/>
      <c r="SMW32" s="1888"/>
      <c r="SMX32" s="1871"/>
      <c r="SMY32" s="1888"/>
      <c r="SMZ32" s="1871"/>
      <c r="SNA32" s="1888"/>
      <c r="SNB32" s="1871"/>
      <c r="SNC32" s="1888"/>
      <c r="SND32" s="1871"/>
      <c r="SNE32" s="1888"/>
      <c r="SNF32" s="1871"/>
      <c r="SNG32" s="1888"/>
      <c r="SNH32" s="1871"/>
      <c r="SNI32" s="1888"/>
      <c r="SNJ32" s="1871"/>
      <c r="SNK32" s="1888"/>
      <c r="SNL32" s="1871"/>
      <c r="SNM32" s="1888"/>
      <c r="SNN32" s="1871"/>
      <c r="SNO32" s="1888"/>
      <c r="SNP32" s="1871"/>
      <c r="SNQ32" s="1888"/>
      <c r="SNR32" s="1871"/>
      <c r="SNS32" s="1888"/>
      <c r="SNT32" s="1871"/>
      <c r="SNU32" s="1888"/>
      <c r="SNV32" s="1871"/>
      <c r="SNW32" s="1888"/>
      <c r="SNX32" s="1871"/>
      <c r="SNY32" s="1888"/>
      <c r="SNZ32" s="1871"/>
      <c r="SOA32" s="1888"/>
      <c r="SOB32" s="1871"/>
      <c r="SOC32" s="1888"/>
      <c r="SOD32" s="1871"/>
      <c r="SOE32" s="1888"/>
      <c r="SOF32" s="1871"/>
      <c r="SOG32" s="1888"/>
      <c r="SOH32" s="1871"/>
      <c r="SOI32" s="1888"/>
      <c r="SOJ32" s="1871"/>
      <c r="SOK32" s="1888"/>
      <c r="SOL32" s="1871"/>
      <c r="SOM32" s="1888"/>
      <c r="SON32" s="1871"/>
      <c r="SOO32" s="1888"/>
      <c r="SOP32" s="1871"/>
      <c r="SOQ32" s="1888"/>
      <c r="SOR32" s="1871"/>
      <c r="SOS32" s="1888"/>
      <c r="SOT32" s="1871"/>
      <c r="SOU32" s="1888"/>
      <c r="SOV32" s="1871"/>
      <c r="SOW32" s="1888"/>
      <c r="SOX32" s="1871"/>
      <c r="SOY32" s="1888"/>
      <c r="SOZ32" s="1871"/>
      <c r="SPA32" s="1888"/>
      <c r="SPB32" s="1871"/>
      <c r="SPC32" s="1888"/>
      <c r="SPD32" s="1871"/>
      <c r="SPE32" s="1888"/>
      <c r="SPF32" s="1871"/>
      <c r="SPG32" s="1888"/>
      <c r="SPH32" s="1871"/>
      <c r="SPI32" s="1888"/>
      <c r="SPJ32" s="1871"/>
      <c r="SPK32" s="1888"/>
      <c r="SPL32" s="1871"/>
      <c r="SPM32" s="1888"/>
      <c r="SPN32" s="1871"/>
      <c r="SPO32" s="1888"/>
      <c r="SPP32" s="1871"/>
      <c r="SPQ32" s="1888"/>
      <c r="SPR32" s="1871"/>
      <c r="SPS32" s="1888"/>
      <c r="SPT32" s="1871"/>
      <c r="SPU32" s="1888"/>
      <c r="SPV32" s="1871"/>
      <c r="SPW32" s="1888"/>
      <c r="SPX32" s="1871"/>
      <c r="SPY32" s="1888"/>
      <c r="SPZ32" s="1871"/>
      <c r="SQA32" s="1888"/>
      <c r="SQB32" s="1871"/>
      <c r="SQC32" s="1888"/>
      <c r="SQD32" s="1871"/>
      <c r="SQE32" s="1888"/>
      <c r="SQF32" s="1871"/>
      <c r="SQG32" s="1888"/>
      <c r="SQH32" s="1871"/>
      <c r="SQI32" s="1888"/>
      <c r="SQJ32" s="1871"/>
      <c r="SQK32" s="1888"/>
      <c r="SQL32" s="1871"/>
      <c r="SQM32" s="1888"/>
      <c r="SQN32" s="1871"/>
      <c r="SQO32" s="1888"/>
      <c r="SQP32" s="1871"/>
      <c r="SQQ32" s="1888"/>
      <c r="SQR32" s="1871"/>
      <c r="SQS32" s="1888"/>
      <c r="SQT32" s="1871"/>
      <c r="SQU32" s="1888"/>
      <c r="SQV32" s="1871"/>
      <c r="SQW32" s="1888"/>
      <c r="SQX32" s="1871"/>
      <c r="SQY32" s="1888"/>
      <c r="SQZ32" s="1871"/>
      <c r="SRA32" s="1888"/>
      <c r="SRB32" s="1871"/>
      <c r="SRC32" s="1888"/>
      <c r="SRD32" s="1871"/>
      <c r="SRE32" s="1888"/>
      <c r="SRF32" s="1871"/>
      <c r="SRG32" s="1888"/>
      <c r="SRH32" s="1871"/>
      <c r="SRI32" s="1888"/>
      <c r="SRJ32" s="1871"/>
      <c r="SRK32" s="1888"/>
      <c r="SRL32" s="1871"/>
      <c r="SRM32" s="1888"/>
      <c r="SRN32" s="1871"/>
      <c r="SRO32" s="1888"/>
      <c r="SRP32" s="1871"/>
      <c r="SRQ32" s="1888"/>
      <c r="SRR32" s="1871"/>
      <c r="SRS32" s="1888"/>
      <c r="SRT32" s="1871"/>
      <c r="SRU32" s="1888"/>
      <c r="SRV32" s="1871"/>
      <c r="SRW32" s="1888"/>
      <c r="SRX32" s="1871"/>
      <c r="SRY32" s="1888"/>
      <c r="SRZ32" s="1871"/>
      <c r="SSA32" s="1888"/>
      <c r="SSB32" s="1871"/>
      <c r="SSC32" s="1888"/>
      <c r="SSD32" s="1871"/>
      <c r="SSE32" s="1888"/>
      <c r="SSF32" s="1871"/>
      <c r="SSG32" s="1888"/>
      <c r="SSH32" s="1871"/>
      <c r="SSI32" s="1888"/>
      <c r="SSJ32" s="1871"/>
      <c r="SSK32" s="1888"/>
      <c r="SSL32" s="1871"/>
      <c r="SSM32" s="1888"/>
      <c r="SSN32" s="1871"/>
      <c r="SSO32" s="1888"/>
      <c r="SSP32" s="1871"/>
      <c r="SSQ32" s="1888"/>
      <c r="SSR32" s="1871"/>
      <c r="SSS32" s="1888"/>
      <c r="SST32" s="1871"/>
      <c r="SSU32" s="1888"/>
      <c r="SSV32" s="1871"/>
      <c r="SSW32" s="1888"/>
      <c r="SSX32" s="1871"/>
      <c r="SSY32" s="1888"/>
      <c r="SSZ32" s="1871"/>
      <c r="STA32" s="1888"/>
      <c r="STB32" s="1871"/>
      <c r="STC32" s="1888"/>
      <c r="STD32" s="1871"/>
      <c r="STE32" s="1888"/>
      <c r="STF32" s="1871"/>
      <c r="STG32" s="1888"/>
      <c r="STH32" s="1871"/>
      <c r="STI32" s="1888"/>
      <c r="STJ32" s="1871"/>
      <c r="STK32" s="1888"/>
      <c r="STL32" s="1871"/>
      <c r="STM32" s="1888"/>
      <c r="STN32" s="1871"/>
      <c r="STO32" s="1888"/>
      <c r="STP32" s="1871"/>
      <c r="STQ32" s="1888"/>
      <c r="STR32" s="1871"/>
      <c r="STS32" s="1888"/>
      <c r="STT32" s="1871"/>
      <c r="STU32" s="1888"/>
      <c r="STV32" s="1871"/>
      <c r="STW32" s="1888"/>
      <c r="STX32" s="1871"/>
      <c r="STY32" s="1888"/>
      <c r="STZ32" s="1871"/>
      <c r="SUA32" s="1888"/>
      <c r="SUB32" s="1871"/>
      <c r="SUC32" s="1888"/>
      <c r="SUD32" s="1871"/>
      <c r="SUE32" s="1888"/>
      <c r="SUF32" s="1871"/>
      <c r="SUG32" s="1888"/>
      <c r="SUH32" s="1871"/>
      <c r="SUI32" s="1888"/>
      <c r="SUJ32" s="1871"/>
      <c r="SUK32" s="1888"/>
      <c r="SUL32" s="1871"/>
      <c r="SUM32" s="1888"/>
      <c r="SUN32" s="1871"/>
      <c r="SUO32" s="1888"/>
      <c r="SUP32" s="1871"/>
      <c r="SUQ32" s="1888"/>
      <c r="SUR32" s="1871"/>
      <c r="SUS32" s="1888"/>
      <c r="SUT32" s="1871"/>
      <c r="SUU32" s="1888"/>
      <c r="SUV32" s="1871"/>
      <c r="SUW32" s="1888"/>
      <c r="SUX32" s="1871"/>
      <c r="SUY32" s="1888"/>
      <c r="SUZ32" s="1871"/>
      <c r="SVA32" s="1888"/>
      <c r="SVB32" s="1871"/>
      <c r="SVC32" s="1888"/>
      <c r="SVD32" s="1871"/>
      <c r="SVE32" s="1888"/>
      <c r="SVF32" s="1871"/>
      <c r="SVG32" s="1888"/>
      <c r="SVH32" s="1871"/>
      <c r="SVI32" s="1888"/>
      <c r="SVJ32" s="1871"/>
      <c r="SVK32" s="1888"/>
      <c r="SVL32" s="1871"/>
      <c r="SVM32" s="1888"/>
      <c r="SVN32" s="1871"/>
      <c r="SVO32" s="1888"/>
      <c r="SVP32" s="1871"/>
      <c r="SVQ32" s="1888"/>
      <c r="SVR32" s="1871"/>
      <c r="SVS32" s="1888"/>
      <c r="SVT32" s="1871"/>
      <c r="SVU32" s="1888"/>
      <c r="SVV32" s="1871"/>
      <c r="SVW32" s="1888"/>
      <c r="SVX32" s="1871"/>
      <c r="SVY32" s="1888"/>
      <c r="SVZ32" s="1871"/>
      <c r="SWA32" s="1888"/>
      <c r="SWB32" s="1871"/>
      <c r="SWC32" s="1888"/>
      <c r="SWD32" s="1871"/>
      <c r="SWE32" s="1888"/>
      <c r="SWF32" s="1871"/>
      <c r="SWG32" s="1888"/>
      <c r="SWH32" s="1871"/>
      <c r="SWI32" s="1888"/>
      <c r="SWJ32" s="1871"/>
      <c r="SWK32" s="1888"/>
      <c r="SWL32" s="1871"/>
      <c r="SWM32" s="1888"/>
      <c r="SWN32" s="1871"/>
      <c r="SWO32" s="1888"/>
      <c r="SWP32" s="1871"/>
      <c r="SWQ32" s="1888"/>
      <c r="SWR32" s="1871"/>
      <c r="SWS32" s="1888"/>
      <c r="SWT32" s="1871"/>
      <c r="SWU32" s="1888"/>
      <c r="SWV32" s="1871"/>
      <c r="SWW32" s="1888"/>
      <c r="SWX32" s="1871"/>
      <c r="SWY32" s="1888"/>
      <c r="SWZ32" s="1871"/>
      <c r="SXA32" s="1888"/>
      <c r="SXB32" s="1871"/>
      <c r="SXC32" s="1888"/>
      <c r="SXD32" s="1871"/>
      <c r="SXE32" s="1888"/>
      <c r="SXF32" s="1871"/>
      <c r="SXG32" s="1888"/>
      <c r="SXH32" s="1871"/>
      <c r="SXI32" s="1888"/>
      <c r="SXJ32" s="1871"/>
      <c r="SXK32" s="1888"/>
      <c r="SXL32" s="1871"/>
      <c r="SXM32" s="1888"/>
      <c r="SXN32" s="1871"/>
      <c r="SXO32" s="1888"/>
      <c r="SXP32" s="1871"/>
      <c r="SXQ32" s="1888"/>
      <c r="SXR32" s="1871"/>
      <c r="SXS32" s="1888"/>
      <c r="SXT32" s="1871"/>
      <c r="SXU32" s="1888"/>
      <c r="SXV32" s="1871"/>
      <c r="SXW32" s="1888"/>
      <c r="SXX32" s="1871"/>
      <c r="SXY32" s="1888"/>
      <c r="SXZ32" s="1871"/>
      <c r="SYA32" s="1888"/>
      <c r="SYB32" s="1871"/>
      <c r="SYC32" s="1888"/>
      <c r="SYD32" s="1871"/>
      <c r="SYE32" s="1888"/>
      <c r="SYF32" s="1871"/>
      <c r="SYG32" s="1888"/>
      <c r="SYH32" s="1871"/>
      <c r="SYI32" s="1888"/>
      <c r="SYJ32" s="1871"/>
      <c r="SYK32" s="1888"/>
      <c r="SYL32" s="1871"/>
      <c r="SYM32" s="1888"/>
      <c r="SYN32" s="1871"/>
      <c r="SYO32" s="1888"/>
      <c r="SYP32" s="1871"/>
      <c r="SYQ32" s="1888"/>
      <c r="SYR32" s="1871"/>
      <c r="SYS32" s="1888"/>
      <c r="SYT32" s="1871"/>
      <c r="SYU32" s="1888"/>
      <c r="SYV32" s="1871"/>
      <c r="SYW32" s="1888"/>
      <c r="SYX32" s="1871"/>
      <c r="SYY32" s="1888"/>
      <c r="SYZ32" s="1871"/>
      <c r="SZA32" s="1888"/>
      <c r="SZB32" s="1871"/>
      <c r="SZC32" s="1888"/>
      <c r="SZD32" s="1871"/>
      <c r="SZE32" s="1888"/>
      <c r="SZF32" s="1871"/>
      <c r="SZG32" s="1888"/>
      <c r="SZH32" s="1871"/>
      <c r="SZI32" s="1888"/>
      <c r="SZJ32" s="1871"/>
      <c r="SZK32" s="1888"/>
      <c r="SZL32" s="1871"/>
      <c r="SZM32" s="1888"/>
      <c r="SZN32" s="1871"/>
      <c r="SZO32" s="1888"/>
      <c r="SZP32" s="1871"/>
      <c r="SZQ32" s="1888"/>
      <c r="SZR32" s="1871"/>
      <c r="SZS32" s="1888"/>
      <c r="SZT32" s="1871"/>
      <c r="SZU32" s="1888"/>
      <c r="SZV32" s="1871"/>
      <c r="SZW32" s="1888"/>
      <c r="SZX32" s="1871"/>
      <c r="SZY32" s="1888"/>
      <c r="SZZ32" s="1871"/>
      <c r="TAA32" s="1888"/>
      <c r="TAB32" s="1871"/>
      <c r="TAC32" s="1888"/>
      <c r="TAD32" s="1871"/>
      <c r="TAE32" s="1888"/>
      <c r="TAF32" s="1871"/>
      <c r="TAG32" s="1888"/>
      <c r="TAH32" s="1871"/>
      <c r="TAI32" s="1888"/>
      <c r="TAJ32" s="1871"/>
      <c r="TAK32" s="1888"/>
      <c r="TAL32" s="1871"/>
      <c r="TAM32" s="1888"/>
      <c r="TAN32" s="1871"/>
      <c r="TAO32" s="1888"/>
      <c r="TAP32" s="1871"/>
      <c r="TAQ32" s="1888"/>
      <c r="TAR32" s="1871"/>
      <c r="TAS32" s="1888"/>
      <c r="TAT32" s="1871"/>
      <c r="TAU32" s="1888"/>
      <c r="TAV32" s="1871"/>
      <c r="TAW32" s="1888"/>
      <c r="TAX32" s="1871"/>
      <c r="TAY32" s="1888"/>
      <c r="TAZ32" s="1871"/>
      <c r="TBA32" s="1888"/>
      <c r="TBB32" s="1871"/>
      <c r="TBC32" s="1888"/>
      <c r="TBD32" s="1871"/>
      <c r="TBE32" s="1888"/>
      <c r="TBF32" s="1871"/>
      <c r="TBG32" s="1888"/>
      <c r="TBH32" s="1871"/>
      <c r="TBI32" s="1888"/>
      <c r="TBJ32" s="1871"/>
      <c r="TBK32" s="1888"/>
      <c r="TBL32" s="1871"/>
      <c r="TBM32" s="1888"/>
      <c r="TBN32" s="1871"/>
      <c r="TBO32" s="1888"/>
      <c r="TBP32" s="1871"/>
      <c r="TBQ32" s="1888"/>
      <c r="TBR32" s="1871"/>
      <c r="TBS32" s="1888"/>
      <c r="TBT32" s="1871"/>
      <c r="TBU32" s="1888"/>
      <c r="TBV32" s="1871"/>
      <c r="TBW32" s="1888"/>
      <c r="TBX32" s="1871"/>
      <c r="TBY32" s="1888"/>
      <c r="TBZ32" s="1871"/>
      <c r="TCA32" s="1888"/>
      <c r="TCB32" s="1871"/>
      <c r="TCC32" s="1888"/>
      <c r="TCD32" s="1871"/>
      <c r="TCE32" s="1888"/>
      <c r="TCF32" s="1871"/>
      <c r="TCG32" s="1888"/>
      <c r="TCH32" s="1871"/>
      <c r="TCI32" s="1888"/>
      <c r="TCJ32" s="1871"/>
      <c r="TCK32" s="1888"/>
      <c r="TCL32" s="1871"/>
      <c r="TCM32" s="1888"/>
      <c r="TCN32" s="1871"/>
      <c r="TCO32" s="1888"/>
      <c r="TCP32" s="1871"/>
      <c r="TCQ32" s="1888"/>
      <c r="TCR32" s="1871"/>
      <c r="TCS32" s="1888"/>
      <c r="TCT32" s="1871"/>
      <c r="TCU32" s="1888"/>
      <c r="TCV32" s="1871"/>
      <c r="TCW32" s="1888"/>
      <c r="TCX32" s="1871"/>
      <c r="TCY32" s="1888"/>
      <c r="TCZ32" s="1871"/>
      <c r="TDA32" s="1888"/>
      <c r="TDB32" s="1871"/>
      <c r="TDC32" s="1888"/>
      <c r="TDD32" s="1871"/>
      <c r="TDE32" s="1888"/>
      <c r="TDF32" s="1871"/>
      <c r="TDG32" s="1888"/>
      <c r="TDH32" s="1871"/>
      <c r="TDI32" s="1888"/>
      <c r="TDJ32" s="1871"/>
      <c r="TDK32" s="1888"/>
      <c r="TDL32" s="1871"/>
      <c r="TDM32" s="1888"/>
      <c r="TDN32" s="1871"/>
      <c r="TDO32" s="1888"/>
      <c r="TDP32" s="1871"/>
      <c r="TDQ32" s="1888"/>
      <c r="TDR32" s="1871"/>
      <c r="TDS32" s="1888"/>
      <c r="TDT32" s="1871"/>
      <c r="TDU32" s="1888"/>
      <c r="TDV32" s="1871"/>
      <c r="TDW32" s="1888"/>
      <c r="TDX32" s="1871"/>
      <c r="TDY32" s="1888"/>
      <c r="TDZ32" s="1871"/>
      <c r="TEA32" s="1888"/>
      <c r="TEB32" s="1871"/>
      <c r="TEC32" s="1888"/>
      <c r="TED32" s="1871"/>
      <c r="TEE32" s="1888"/>
      <c r="TEF32" s="1871"/>
      <c r="TEG32" s="1888"/>
      <c r="TEH32" s="1871"/>
      <c r="TEI32" s="1888"/>
      <c r="TEJ32" s="1871"/>
      <c r="TEK32" s="1888"/>
      <c r="TEL32" s="1871"/>
      <c r="TEM32" s="1888"/>
      <c r="TEN32" s="1871"/>
      <c r="TEO32" s="1888"/>
      <c r="TEP32" s="1871"/>
      <c r="TEQ32" s="1888"/>
      <c r="TER32" s="1871"/>
      <c r="TES32" s="1888"/>
      <c r="TET32" s="1871"/>
      <c r="TEU32" s="1888"/>
      <c r="TEV32" s="1871"/>
      <c r="TEW32" s="1888"/>
      <c r="TEX32" s="1871"/>
      <c r="TEY32" s="1888"/>
      <c r="TEZ32" s="1871"/>
      <c r="TFA32" s="1888"/>
      <c r="TFB32" s="1871"/>
      <c r="TFC32" s="1888"/>
      <c r="TFD32" s="1871"/>
      <c r="TFE32" s="1888"/>
      <c r="TFF32" s="1871"/>
      <c r="TFG32" s="1888"/>
      <c r="TFH32" s="1871"/>
      <c r="TFI32" s="1888"/>
      <c r="TFJ32" s="1871"/>
      <c r="TFK32" s="1888"/>
      <c r="TFL32" s="1871"/>
      <c r="TFM32" s="1888"/>
      <c r="TFN32" s="1871"/>
      <c r="TFO32" s="1888"/>
      <c r="TFP32" s="1871"/>
      <c r="TFQ32" s="1888"/>
      <c r="TFR32" s="1871"/>
      <c r="TFS32" s="1888"/>
      <c r="TFT32" s="1871"/>
      <c r="TFU32" s="1888"/>
      <c r="TFV32" s="1871"/>
      <c r="TFW32" s="1888"/>
      <c r="TFX32" s="1871"/>
      <c r="TFY32" s="1888"/>
      <c r="TFZ32" s="1871"/>
      <c r="TGA32" s="1888"/>
      <c r="TGB32" s="1871"/>
      <c r="TGC32" s="1888"/>
      <c r="TGD32" s="1871"/>
      <c r="TGE32" s="1888"/>
      <c r="TGF32" s="1871"/>
      <c r="TGG32" s="1888"/>
      <c r="TGH32" s="1871"/>
      <c r="TGI32" s="1888"/>
      <c r="TGJ32" s="1871"/>
      <c r="TGK32" s="1888"/>
      <c r="TGL32" s="1871"/>
      <c r="TGM32" s="1888"/>
      <c r="TGN32" s="1871"/>
      <c r="TGO32" s="1888"/>
      <c r="TGP32" s="1871"/>
      <c r="TGQ32" s="1888"/>
      <c r="TGR32" s="1871"/>
      <c r="TGS32" s="1888"/>
      <c r="TGT32" s="1871"/>
      <c r="TGU32" s="1888"/>
      <c r="TGV32" s="1871"/>
      <c r="TGW32" s="1888"/>
      <c r="TGX32" s="1871"/>
      <c r="TGY32" s="1888"/>
      <c r="TGZ32" s="1871"/>
      <c r="THA32" s="1888"/>
      <c r="THB32" s="1871"/>
      <c r="THC32" s="1888"/>
      <c r="THD32" s="1871"/>
      <c r="THE32" s="1888"/>
      <c r="THF32" s="1871"/>
      <c r="THG32" s="1888"/>
      <c r="THH32" s="1871"/>
      <c r="THI32" s="1888"/>
      <c r="THJ32" s="1871"/>
      <c r="THK32" s="1888"/>
      <c r="THL32" s="1871"/>
      <c r="THM32" s="1888"/>
      <c r="THN32" s="1871"/>
      <c r="THO32" s="1888"/>
      <c r="THP32" s="1871"/>
      <c r="THQ32" s="1888"/>
      <c r="THR32" s="1871"/>
      <c r="THS32" s="1888"/>
      <c r="THT32" s="1871"/>
      <c r="THU32" s="1888"/>
      <c r="THV32" s="1871"/>
      <c r="THW32" s="1888"/>
      <c r="THX32" s="1871"/>
      <c r="THY32" s="1888"/>
      <c r="THZ32" s="1871"/>
      <c r="TIA32" s="1888"/>
      <c r="TIB32" s="1871"/>
      <c r="TIC32" s="1888"/>
      <c r="TID32" s="1871"/>
      <c r="TIE32" s="1888"/>
      <c r="TIF32" s="1871"/>
      <c r="TIG32" s="1888"/>
      <c r="TIH32" s="1871"/>
      <c r="TII32" s="1888"/>
      <c r="TIJ32" s="1871"/>
      <c r="TIK32" s="1888"/>
      <c r="TIL32" s="1871"/>
      <c r="TIM32" s="1888"/>
      <c r="TIN32" s="1871"/>
      <c r="TIO32" s="1888"/>
      <c r="TIP32" s="1871"/>
      <c r="TIQ32" s="1888"/>
      <c r="TIR32" s="1871"/>
      <c r="TIS32" s="1888"/>
      <c r="TIT32" s="1871"/>
      <c r="TIU32" s="1888"/>
      <c r="TIV32" s="1871"/>
      <c r="TIW32" s="1888"/>
      <c r="TIX32" s="1871"/>
      <c r="TIY32" s="1888"/>
      <c r="TIZ32" s="1871"/>
      <c r="TJA32" s="1888"/>
      <c r="TJB32" s="1871"/>
      <c r="TJC32" s="1888"/>
      <c r="TJD32" s="1871"/>
      <c r="TJE32" s="1888"/>
      <c r="TJF32" s="1871"/>
      <c r="TJG32" s="1888"/>
      <c r="TJH32" s="1871"/>
      <c r="TJI32" s="1888"/>
      <c r="TJJ32" s="1871"/>
      <c r="TJK32" s="1888"/>
      <c r="TJL32" s="1871"/>
      <c r="TJM32" s="1888"/>
      <c r="TJN32" s="1871"/>
      <c r="TJO32" s="1888"/>
      <c r="TJP32" s="1871"/>
      <c r="TJQ32" s="1888"/>
      <c r="TJR32" s="1871"/>
      <c r="TJS32" s="1888"/>
      <c r="TJT32" s="1871"/>
      <c r="TJU32" s="1888"/>
      <c r="TJV32" s="1871"/>
      <c r="TJW32" s="1888"/>
      <c r="TJX32" s="1871"/>
      <c r="TJY32" s="1888"/>
      <c r="TJZ32" s="1871"/>
      <c r="TKA32" s="1888"/>
      <c r="TKB32" s="1871"/>
      <c r="TKC32" s="1888"/>
      <c r="TKD32" s="1871"/>
      <c r="TKE32" s="1888"/>
      <c r="TKF32" s="1871"/>
      <c r="TKG32" s="1888"/>
      <c r="TKH32" s="1871"/>
      <c r="TKI32" s="1888"/>
      <c r="TKJ32" s="1871"/>
      <c r="TKK32" s="1888"/>
      <c r="TKL32" s="1871"/>
      <c r="TKM32" s="1888"/>
      <c r="TKN32" s="1871"/>
      <c r="TKO32" s="1888"/>
      <c r="TKP32" s="1871"/>
      <c r="TKQ32" s="1888"/>
      <c r="TKR32" s="1871"/>
      <c r="TKS32" s="1888"/>
      <c r="TKT32" s="1871"/>
      <c r="TKU32" s="1888"/>
      <c r="TKV32" s="1871"/>
      <c r="TKW32" s="1888"/>
      <c r="TKX32" s="1871"/>
      <c r="TKY32" s="1888"/>
      <c r="TKZ32" s="1871"/>
      <c r="TLA32" s="1888"/>
      <c r="TLB32" s="1871"/>
      <c r="TLC32" s="1888"/>
      <c r="TLD32" s="1871"/>
      <c r="TLE32" s="1888"/>
      <c r="TLF32" s="1871"/>
      <c r="TLG32" s="1888"/>
      <c r="TLH32" s="1871"/>
      <c r="TLI32" s="1888"/>
      <c r="TLJ32" s="1871"/>
      <c r="TLK32" s="1888"/>
      <c r="TLL32" s="1871"/>
      <c r="TLM32" s="1888"/>
      <c r="TLN32" s="1871"/>
      <c r="TLO32" s="1888"/>
      <c r="TLP32" s="1871"/>
      <c r="TLQ32" s="1888"/>
      <c r="TLR32" s="1871"/>
      <c r="TLS32" s="1888"/>
      <c r="TLT32" s="1871"/>
      <c r="TLU32" s="1888"/>
      <c r="TLV32" s="1871"/>
      <c r="TLW32" s="1888"/>
      <c r="TLX32" s="1871"/>
      <c r="TLY32" s="1888"/>
      <c r="TLZ32" s="1871"/>
      <c r="TMA32" s="1888"/>
      <c r="TMB32" s="1871"/>
      <c r="TMC32" s="1888"/>
      <c r="TMD32" s="1871"/>
      <c r="TME32" s="1888"/>
      <c r="TMF32" s="1871"/>
      <c r="TMG32" s="1888"/>
      <c r="TMH32" s="1871"/>
      <c r="TMI32" s="1888"/>
      <c r="TMJ32" s="1871"/>
      <c r="TMK32" s="1888"/>
      <c r="TML32" s="1871"/>
      <c r="TMM32" s="1888"/>
      <c r="TMN32" s="1871"/>
      <c r="TMO32" s="1888"/>
      <c r="TMP32" s="1871"/>
      <c r="TMQ32" s="1888"/>
      <c r="TMR32" s="1871"/>
      <c r="TMS32" s="1888"/>
      <c r="TMT32" s="1871"/>
      <c r="TMU32" s="1888"/>
      <c r="TMV32" s="1871"/>
      <c r="TMW32" s="1888"/>
      <c r="TMX32" s="1871"/>
      <c r="TMY32" s="1888"/>
      <c r="TMZ32" s="1871"/>
      <c r="TNA32" s="1888"/>
      <c r="TNB32" s="1871"/>
      <c r="TNC32" s="1888"/>
      <c r="TND32" s="1871"/>
      <c r="TNE32" s="1888"/>
      <c r="TNF32" s="1871"/>
      <c r="TNG32" s="1888"/>
      <c r="TNH32" s="1871"/>
      <c r="TNI32" s="1888"/>
      <c r="TNJ32" s="1871"/>
      <c r="TNK32" s="1888"/>
      <c r="TNL32" s="1871"/>
      <c r="TNM32" s="1888"/>
      <c r="TNN32" s="1871"/>
      <c r="TNO32" s="1888"/>
      <c r="TNP32" s="1871"/>
      <c r="TNQ32" s="1888"/>
      <c r="TNR32" s="1871"/>
      <c r="TNS32" s="1888"/>
      <c r="TNT32" s="1871"/>
      <c r="TNU32" s="1888"/>
      <c r="TNV32" s="1871"/>
      <c r="TNW32" s="1888"/>
      <c r="TNX32" s="1871"/>
      <c r="TNY32" s="1888"/>
      <c r="TNZ32" s="1871"/>
      <c r="TOA32" s="1888"/>
      <c r="TOB32" s="1871"/>
      <c r="TOC32" s="1888"/>
      <c r="TOD32" s="1871"/>
      <c r="TOE32" s="1888"/>
      <c r="TOF32" s="1871"/>
      <c r="TOG32" s="1888"/>
      <c r="TOH32" s="1871"/>
      <c r="TOI32" s="1888"/>
      <c r="TOJ32" s="1871"/>
      <c r="TOK32" s="1888"/>
      <c r="TOL32" s="1871"/>
      <c r="TOM32" s="1888"/>
      <c r="TON32" s="1871"/>
      <c r="TOO32" s="1888"/>
      <c r="TOP32" s="1871"/>
      <c r="TOQ32" s="1888"/>
      <c r="TOR32" s="1871"/>
      <c r="TOS32" s="1888"/>
      <c r="TOT32" s="1871"/>
      <c r="TOU32" s="1888"/>
      <c r="TOV32" s="1871"/>
      <c r="TOW32" s="1888"/>
      <c r="TOX32" s="1871"/>
      <c r="TOY32" s="1888"/>
      <c r="TOZ32" s="1871"/>
      <c r="TPA32" s="1888"/>
      <c r="TPB32" s="1871"/>
      <c r="TPC32" s="1888"/>
      <c r="TPD32" s="1871"/>
      <c r="TPE32" s="1888"/>
      <c r="TPF32" s="1871"/>
      <c r="TPG32" s="1888"/>
      <c r="TPH32" s="1871"/>
      <c r="TPI32" s="1888"/>
      <c r="TPJ32" s="1871"/>
      <c r="TPK32" s="1888"/>
      <c r="TPL32" s="1871"/>
      <c r="TPM32" s="1888"/>
      <c r="TPN32" s="1871"/>
      <c r="TPO32" s="1888"/>
      <c r="TPP32" s="1871"/>
      <c r="TPQ32" s="1888"/>
      <c r="TPR32" s="1871"/>
      <c r="TPS32" s="1888"/>
      <c r="TPT32" s="1871"/>
      <c r="TPU32" s="1888"/>
      <c r="TPV32" s="1871"/>
      <c r="TPW32" s="1888"/>
      <c r="TPX32" s="1871"/>
      <c r="TPY32" s="1888"/>
      <c r="TPZ32" s="1871"/>
      <c r="TQA32" s="1888"/>
      <c r="TQB32" s="1871"/>
      <c r="TQC32" s="1888"/>
      <c r="TQD32" s="1871"/>
      <c r="TQE32" s="1888"/>
      <c r="TQF32" s="1871"/>
      <c r="TQG32" s="1888"/>
      <c r="TQH32" s="1871"/>
      <c r="TQI32" s="1888"/>
      <c r="TQJ32" s="1871"/>
      <c r="TQK32" s="1888"/>
      <c r="TQL32" s="1871"/>
      <c r="TQM32" s="1888"/>
      <c r="TQN32" s="1871"/>
      <c r="TQO32" s="1888"/>
      <c r="TQP32" s="1871"/>
      <c r="TQQ32" s="1888"/>
      <c r="TQR32" s="1871"/>
      <c r="TQS32" s="1888"/>
      <c r="TQT32" s="1871"/>
      <c r="TQU32" s="1888"/>
      <c r="TQV32" s="1871"/>
      <c r="TQW32" s="1888"/>
      <c r="TQX32" s="1871"/>
      <c r="TQY32" s="1888"/>
      <c r="TQZ32" s="1871"/>
      <c r="TRA32" s="1888"/>
      <c r="TRB32" s="1871"/>
      <c r="TRC32" s="1888"/>
      <c r="TRD32" s="1871"/>
      <c r="TRE32" s="1888"/>
      <c r="TRF32" s="1871"/>
      <c r="TRG32" s="1888"/>
      <c r="TRH32" s="1871"/>
      <c r="TRI32" s="1888"/>
      <c r="TRJ32" s="1871"/>
      <c r="TRK32" s="1888"/>
      <c r="TRL32" s="1871"/>
      <c r="TRM32" s="1888"/>
      <c r="TRN32" s="1871"/>
      <c r="TRO32" s="1888"/>
      <c r="TRP32" s="1871"/>
      <c r="TRQ32" s="1888"/>
      <c r="TRR32" s="1871"/>
      <c r="TRS32" s="1888"/>
      <c r="TRT32" s="1871"/>
      <c r="TRU32" s="1888"/>
      <c r="TRV32" s="1871"/>
      <c r="TRW32" s="1888"/>
      <c r="TRX32" s="1871"/>
      <c r="TRY32" s="1888"/>
      <c r="TRZ32" s="1871"/>
      <c r="TSA32" s="1888"/>
      <c r="TSB32" s="1871"/>
      <c r="TSC32" s="1888"/>
      <c r="TSD32" s="1871"/>
      <c r="TSE32" s="1888"/>
      <c r="TSF32" s="1871"/>
      <c r="TSG32" s="1888"/>
      <c r="TSH32" s="1871"/>
      <c r="TSI32" s="1888"/>
      <c r="TSJ32" s="1871"/>
      <c r="TSK32" s="1888"/>
      <c r="TSL32" s="1871"/>
      <c r="TSM32" s="1888"/>
      <c r="TSN32" s="1871"/>
      <c r="TSO32" s="1888"/>
      <c r="TSP32" s="1871"/>
      <c r="TSQ32" s="1888"/>
      <c r="TSR32" s="1871"/>
      <c r="TSS32" s="1888"/>
      <c r="TST32" s="1871"/>
      <c r="TSU32" s="1888"/>
      <c r="TSV32" s="1871"/>
      <c r="TSW32" s="1888"/>
      <c r="TSX32" s="1871"/>
      <c r="TSY32" s="1888"/>
      <c r="TSZ32" s="1871"/>
      <c r="TTA32" s="1888"/>
      <c r="TTB32" s="1871"/>
      <c r="TTC32" s="1888"/>
      <c r="TTD32" s="1871"/>
      <c r="TTE32" s="1888"/>
      <c r="TTF32" s="1871"/>
      <c r="TTG32" s="1888"/>
      <c r="TTH32" s="1871"/>
      <c r="TTI32" s="1888"/>
      <c r="TTJ32" s="1871"/>
      <c r="TTK32" s="1888"/>
      <c r="TTL32" s="1871"/>
      <c r="TTM32" s="1888"/>
      <c r="TTN32" s="1871"/>
      <c r="TTO32" s="1888"/>
      <c r="TTP32" s="1871"/>
      <c r="TTQ32" s="1888"/>
      <c r="TTR32" s="1871"/>
      <c r="TTS32" s="1888"/>
      <c r="TTT32" s="1871"/>
      <c r="TTU32" s="1888"/>
      <c r="TTV32" s="1871"/>
      <c r="TTW32" s="1888"/>
      <c r="TTX32" s="1871"/>
      <c r="TTY32" s="1888"/>
      <c r="TTZ32" s="1871"/>
      <c r="TUA32" s="1888"/>
      <c r="TUB32" s="1871"/>
      <c r="TUC32" s="1888"/>
      <c r="TUD32" s="1871"/>
      <c r="TUE32" s="1888"/>
      <c r="TUF32" s="1871"/>
      <c r="TUG32" s="1888"/>
      <c r="TUH32" s="1871"/>
      <c r="TUI32" s="1888"/>
      <c r="TUJ32" s="1871"/>
      <c r="TUK32" s="1888"/>
      <c r="TUL32" s="1871"/>
      <c r="TUM32" s="1888"/>
      <c r="TUN32" s="1871"/>
      <c r="TUO32" s="1888"/>
      <c r="TUP32" s="1871"/>
      <c r="TUQ32" s="1888"/>
      <c r="TUR32" s="1871"/>
      <c r="TUS32" s="1888"/>
      <c r="TUT32" s="1871"/>
      <c r="TUU32" s="1888"/>
      <c r="TUV32" s="1871"/>
      <c r="TUW32" s="1888"/>
      <c r="TUX32" s="1871"/>
      <c r="TUY32" s="1888"/>
      <c r="TUZ32" s="1871"/>
      <c r="TVA32" s="1888"/>
      <c r="TVB32" s="1871"/>
      <c r="TVC32" s="1888"/>
      <c r="TVD32" s="1871"/>
      <c r="TVE32" s="1888"/>
      <c r="TVF32" s="1871"/>
      <c r="TVG32" s="1888"/>
      <c r="TVH32" s="1871"/>
      <c r="TVI32" s="1888"/>
      <c r="TVJ32" s="1871"/>
      <c r="TVK32" s="1888"/>
      <c r="TVL32" s="1871"/>
      <c r="TVM32" s="1888"/>
      <c r="TVN32" s="1871"/>
      <c r="TVO32" s="1888"/>
      <c r="TVP32" s="1871"/>
      <c r="TVQ32" s="1888"/>
      <c r="TVR32" s="1871"/>
      <c r="TVS32" s="1888"/>
      <c r="TVT32" s="1871"/>
      <c r="TVU32" s="1888"/>
      <c r="TVV32" s="1871"/>
      <c r="TVW32" s="1888"/>
      <c r="TVX32" s="1871"/>
      <c r="TVY32" s="1888"/>
      <c r="TVZ32" s="1871"/>
      <c r="TWA32" s="1888"/>
      <c r="TWB32" s="1871"/>
      <c r="TWC32" s="1888"/>
      <c r="TWD32" s="1871"/>
      <c r="TWE32" s="1888"/>
      <c r="TWF32" s="1871"/>
      <c r="TWG32" s="1888"/>
      <c r="TWH32" s="1871"/>
      <c r="TWI32" s="1888"/>
      <c r="TWJ32" s="1871"/>
      <c r="TWK32" s="1888"/>
      <c r="TWL32" s="1871"/>
      <c r="TWM32" s="1888"/>
      <c r="TWN32" s="1871"/>
      <c r="TWO32" s="1888"/>
      <c r="TWP32" s="1871"/>
      <c r="TWQ32" s="1888"/>
      <c r="TWR32" s="1871"/>
      <c r="TWS32" s="1888"/>
      <c r="TWT32" s="1871"/>
      <c r="TWU32" s="1888"/>
      <c r="TWV32" s="1871"/>
      <c r="TWW32" s="1888"/>
      <c r="TWX32" s="1871"/>
      <c r="TWY32" s="1888"/>
      <c r="TWZ32" s="1871"/>
      <c r="TXA32" s="1888"/>
      <c r="TXB32" s="1871"/>
      <c r="TXC32" s="1888"/>
      <c r="TXD32" s="1871"/>
      <c r="TXE32" s="1888"/>
      <c r="TXF32" s="1871"/>
      <c r="TXG32" s="1888"/>
      <c r="TXH32" s="1871"/>
      <c r="TXI32" s="1888"/>
      <c r="TXJ32" s="1871"/>
      <c r="TXK32" s="1888"/>
      <c r="TXL32" s="1871"/>
      <c r="TXM32" s="1888"/>
      <c r="TXN32" s="1871"/>
      <c r="TXO32" s="1888"/>
      <c r="TXP32" s="1871"/>
      <c r="TXQ32" s="1888"/>
      <c r="TXR32" s="1871"/>
      <c r="TXS32" s="1888"/>
      <c r="TXT32" s="1871"/>
      <c r="TXU32" s="1888"/>
      <c r="TXV32" s="1871"/>
      <c r="TXW32" s="1888"/>
      <c r="TXX32" s="1871"/>
      <c r="TXY32" s="1888"/>
      <c r="TXZ32" s="1871"/>
      <c r="TYA32" s="1888"/>
      <c r="TYB32" s="1871"/>
      <c r="TYC32" s="1888"/>
      <c r="TYD32" s="1871"/>
      <c r="TYE32" s="1888"/>
      <c r="TYF32" s="1871"/>
      <c r="TYG32" s="1888"/>
      <c r="TYH32" s="1871"/>
      <c r="TYI32" s="1888"/>
      <c r="TYJ32" s="1871"/>
      <c r="TYK32" s="1888"/>
      <c r="TYL32" s="1871"/>
      <c r="TYM32" s="1888"/>
      <c r="TYN32" s="1871"/>
      <c r="TYO32" s="1888"/>
      <c r="TYP32" s="1871"/>
      <c r="TYQ32" s="1888"/>
      <c r="TYR32" s="1871"/>
      <c r="TYS32" s="1888"/>
      <c r="TYT32" s="1871"/>
      <c r="TYU32" s="1888"/>
      <c r="TYV32" s="1871"/>
      <c r="TYW32" s="1888"/>
      <c r="TYX32" s="1871"/>
      <c r="TYY32" s="1888"/>
      <c r="TYZ32" s="1871"/>
      <c r="TZA32" s="1888"/>
      <c r="TZB32" s="1871"/>
      <c r="TZC32" s="1888"/>
      <c r="TZD32" s="1871"/>
      <c r="TZE32" s="1888"/>
      <c r="TZF32" s="1871"/>
      <c r="TZG32" s="1888"/>
      <c r="TZH32" s="1871"/>
      <c r="TZI32" s="1888"/>
      <c r="TZJ32" s="1871"/>
      <c r="TZK32" s="1888"/>
      <c r="TZL32" s="1871"/>
      <c r="TZM32" s="1888"/>
      <c r="TZN32" s="1871"/>
      <c r="TZO32" s="1888"/>
      <c r="TZP32" s="1871"/>
      <c r="TZQ32" s="1888"/>
      <c r="TZR32" s="1871"/>
      <c r="TZS32" s="1888"/>
      <c r="TZT32" s="1871"/>
      <c r="TZU32" s="1888"/>
      <c r="TZV32" s="1871"/>
      <c r="TZW32" s="1888"/>
      <c r="TZX32" s="1871"/>
      <c r="TZY32" s="1888"/>
      <c r="TZZ32" s="1871"/>
      <c r="UAA32" s="1888"/>
      <c r="UAB32" s="1871"/>
      <c r="UAC32" s="1888"/>
      <c r="UAD32" s="1871"/>
      <c r="UAE32" s="1888"/>
      <c r="UAF32" s="1871"/>
      <c r="UAG32" s="1888"/>
      <c r="UAH32" s="1871"/>
      <c r="UAI32" s="1888"/>
      <c r="UAJ32" s="1871"/>
      <c r="UAK32" s="1888"/>
      <c r="UAL32" s="1871"/>
      <c r="UAM32" s="1888"/>
      <c r="UAN32" s="1871"/>
      <c r="UAO32" s="1888"/>
      <c r="UAP32" s="1871"/>
      <c r="UAQ32" s="1888"/>
      <c r="UAR32" s="1871"/>
      <c r="UAS32" s="1888"/>
      <c r="UAT32" s="1871"/>
      <c r="UAU32" s="1888"/>
      <c r="UAV32" s="1871"/>
      <c r="UAW32" s="1888"/>
      <c r="UAX32" s="1871"/>
      <c r="UAY32" s="1888"/>
      <c r="UAZ32" s="1871"/>
      <c r="UBA32" s="1888"/>
      <c r="UBB32" s="1871"/>
      <c r="UBC32" s="1888"/>
      <c r="UBD32" s="1871"/>
      <c r="UBE32" s="1888"/>
      <c r="UBF32" s="1871"/>
      <c r="UBG32" s="1888"/>
      <c r="UBH32" s="1871"/>
      <c r="UBI32" s="1888"/>
      <c r="UBJ32" s="1871"/>
      <c r="UBK32" s="1888"/>
      <c r="UBL32" s="1871"/>
      <c r="UBM32" s="1888"/>
      <c r="UBN32" s="1871"/>
      <c r="UBO32" s="1888"/>
      <c r="UBP32" s="1871"/>
      <c r="UBQ32" s="1888"/>
      <c r="UBR32" s="1871"/>
      <c r="UBS32" s="1888"/>
      <c r="UBT32" s="1871"/>
      <c r="UBU32" s="1888"/>
      <c r="UBV32" s="1871"/>
      <c r="UBW32" s="1888"/>
      <c r="UBX32" s="1871"/>
      <c r="UBY32" s="1888"/>
      <c r="UBZ32" s="1871"/>
      <c r="UCA32" s="1888"/>
      <c r="UCB32" s="1871"/>
      <c r="UCC32" s="1888"/>
      <c r="UCD32" s="1871"/>
      <c r="UCE32" s="1888"/>
      <c r="UCF32" s="1871"/>
      <c r="UCG32" s="1888"/>
      <c r="UCH32" s="1871"/>
      <c r="UCI32" s="1888"/>
      <c r="UCJ32" s="1871"/>
      <c r="UCK32" s="1888"/>
      <c r="UCL32" s="1871"/>
      <c r="UCM32" s="1888"/>
      <c r="UCN32" s="1871"/>
      <c r="UCO32" s="1888"/>
      <c r="UCP32" s="1871"/>
      <c r="UCQ32" s="1888"/>
      <c r="UCR32" s="1871"/>
      <c r="UCS32" s="1888"/>
      <c r="UCT32" s="1871"/>
      <c r="UCU32" s="1888"/>
      <c r="UCV32" s="1871"/>
      <c r="UCW32" s="1888"/>
      <c r="UCX32" s="1871"/>
      <c r="UCY32" s="1888"/>
      <c r="UCZ32" s="1871"/>
      <c r="UDA32" s="1888"/>
      <c r="UDB32" s="1871"/>
      <c r="UDC32" s="1888"/>
      <c r="UDD32" s="1871"/>
      <c r="UDE32" s="1888"/>
      <c r="UDF32" s="1871"/>
      <c r="UDG32" s="1888"/>
      <c r="UDH32" s="1871"/>
      <c r="UDI32" s="1888"/>
      <c r="UDJ32" s="1871"/>
      <c r="UDK32" s="1888"/>
      <c r="UDL32" s="1871"/>
      <c r="UDM32" s="1888"/>
      <c r="UDN32" s="1871"/>
      <c r="UDO32" s="1888"/>
      <c r="UDP32" s="1871"/>
      <c r="UDQ32" s="1888"/>
      <c r="UDR32" s="1871"/>
      <c r="UDS32" s="1888"/>
      <c r="UDT32" s="1871"/>
      <c r="UDU32" s="1888"/>
      <c r="UDV32" s="1871"/>
      <c r="UDW32" s="1888"/>
      <c r="UDX32" s="1871"/>
      <c r="UDY32" s="1888"/>
      <c r="UDZ32" s="1871"/>
      <c r="UEA32" s="1888"/>
      <c r="UEB32" s="1871"/>
      <c r="UEC32" s="1888"/>
      <c r="UED32" s="1871"/>
      <c r="UEE32" s="1888"/>
      <c r="UEF32" s="1871"/>
      <c r="UEG32" s="1888"/>
      <c r="UEH32" s="1871"/>
      <c r="UEI32" s="1888"/>
      <c r="UEJ32" s="1871"/>
      <c r="UEK32" s="1888"/>
      <c r="UEL32" s="1871"/>
      <c r="UEM32" s="1888"/>
      <c r="UEN32" s="1871"/>
      <c r="UEO32" s="1888"/>
      <c r="UEP32" s="1871"/>
      <c r="UEQ32" s="1888"/>
      <c r="UER32" s="1871"/>
      <c r="UES32" s="1888"/>
      <c r="UET32" s="1871"/>
      <c r="UEU32" s="1888"/>
      <c r="UEV32" s="1871"/>
      <c r="UEW32" s="1888"/>
      <c r="UEX32" s="1871"/>
      <c r="UEY32" s="1888"/>
      <c r="UEZ32" s="1871"/>
      <c r="UFA32" s="1888"/>
      <c r="UFB32" s="1871"/>
      <c r="UFC32" s="1888"/>
      <c r="UFD32" s="1871"/>
      <c r="UFE32" s="1888"/>
      <c r="UFF32" s="1871"/>
      <c r="UFG32" s="1888"/>
      <c r="UFH32" s="1871"/>
      <c r="UFI32" s="1888"/>
      <c r="UFJ32" s="1871"/>
      <c r="UFK32" s="1888"/>
      <c r="UFL32" s="1871"/>
      <c r="UFM32" s="1888"/>
      <c r="UFN32" s="1871"/>
      <c r="UFO32" s="1888"/>
      <c r="UFP32" s="1871"/>
      <c r="UFQ32" s="1888"/>
      <c r="UFR32" s="1871"/>
      <c r="UFS32" s="1888"/>
      <c r="UFT32" s="1871"/>
      <c r="UFU32" s="1888"/>
      <c r="UFV32" s="1871"/>
      <c r="UFW32" s="1888"/>
      <c r="UFX32" s="1871"/>
      <c r="UFY32" s="1888"/>
      <c r="UFZ32" s="1871"/>
      <c r="UGA32" s="1888"/>
      <c r="UGB32" s="1871"/>
      <c r="UGC32" s="1888"/>
      <c r="UGD32" s="1871"/>
      <c r="UGE32" s="1888"/>
      <c r="UGF32" s="1871"/>
      <c r="UGG32" s="1888"/>
      <c r="UGH32" s="1871"/>
      <c r="UGI32" s="1888"/>
      <c r="UGJ32" s="1871"/>
      <c r="UGK32" s="1888"/>
      <c r="UGL32" s="1871"/>
      <c r="UGM32" s="1888"/>
      <c r="UGN32" s="1871"/>
      <c r="UGO32" s="1888"/>
      <c r="UGP32" s="1871"/>
      <c r="UGQ32" s="1888"/>
      <c r="UGR32" s="1871"/>
      <c r="UGS32" s="1888"/>
      <c r="UGT32" s="1871"/>
      <c r="UGU32" s="1888"/>
      <c r="UGV32" s="1871"/>
      <c r="UGW32" s="1888"/>
      <c r="UGX32" s="1871"/>
      <c r="UGY32" s="1888"/>
      <c r="UGZ32" s="1871"/>
      <c r="UHA32" s="1888"/>
      <c r="UHB32" s="1871"/>
      <c r="UHC32" s="1888"/>
      <c r="UHD32" s="1871"/>
      <c r="UHE32" s="1888"/>
      <c r="UHF32" s="1871"/>
      <c r="UHG32" s="1888"/>
      <c r="UHH32" s="1871"/>
      <c r="UHI32" s="1888"/>
      <c r="UHJ32" s="1871"/>
      <c r="UHK32" s="1888"/>
      <c r="UHL32" s="1871"/>
      <c r="UHM32" s="1888"/>
      <c r="UHN32" s="1871"/>
      <c r="UHO32" s="1888"/>
      <c r="UHP32" s="1871"/>
      <c r="UHQ32" s="1888"/>
      <c r="UHR32" s="1871"/>
      <c r="UHS32" s="1888"/>
      <c r="UHT32" s="1871"/>
      <c r="UHU32" s="1888"/>
      <c r="UHV32" s="1871"/>
      <c r="UHW32" s="1888"/>
      <c r="UHX32" s="1871"/>
      <c r="UHY32" s="1888"/>
      <c r="UHZ32" s="1871"/>
      <c r="UIA32" s="1888"/>
      <c r="UIB32" s="1871"/>
      <c r="UIC32" s="1888"/>
      <c r="UID32" s="1871"/>
      <c r="UIE32" s="1888"/>
      <c r="UIF32" s="1871"/>
      <c r="UIG32" s="1888"/>
      <c r="UIH32" s="1871"/>
      <c r="UII32" s="1888"/>
      <c r="UIJ32" s="1871"/>
      <c r="UIK32" s="1888"/>
      <c r="UIL32" s="1871"/>
      <c r="UIM32" s="1888"/>
      <c r="UIN32" s="1871"/>
      <c r="UIO32" s="1888"/>
      <c r="UIP32" s="1871"/>
      <c r="UIQ32" s="1888"/>
      <c r="UIR32" s="1871"/>
      <c r="UIS32" s="1888"/>
      <c r="UIT32" s="1871"/>
      <c r="UIU32" s="1888"/>
      <c r="UIV32" s="1871"/>
      <c r="UIW32" s="1888"/>
      <c r="UIX32" s="1871"/>
      <c r="UIY32" s="1888"/>
      <c r="UIZ32" s="1871"/>
      <c r="UJA32" s="1888"/>
      <c r="UJB32" s="1871"/>
      <c r="UJC32" s="1888"/>
      <c r="UJD32" s="1871"/>
      <c r="UJE32" s="1888"/>
      <c r="UJF32" s="1871"/>
      <c r="UJG32" s="1888"/>
      <c r="UJH32" s="1871"/>
      <c r="UJI32" s="1888"/>
      <c r="UJJ32" s="1871"/>
      <c r="UJK32" s="1888"/>
      <c r="UJL32" s="1871"/>
      <c r="UJM32" s="1888"/>
      <c r="UJN32" s="1871"/>
      <c r="UJO32" s="1888"/>
      <c r="UJP32" s="1871"/>
      <c r="UJQ32" s="1888"/>
      <c r="UJR32" s="1871"/>
      <c r="UJS32" s="1888"/>
      <c r="UJT32" s="1871"/>
      <c r="UJU32" s="1888"/>
      <c r="UJV32" s="1871"/>
      <c r="UJW32" s="1888"/>
      <c r="UJX32" s="1871"/>
      <c r="UJY32" s="1888"/>
      <c r="UJZ32" s="1871"/>
      <c r="UKA32" s="1888"/>
      <c r="UKB32" s="1871"/>
      <c r="UKC32" s="1888"/>
      <c r="UKD32" s="1871"/>
      <c r="UKE32" s="1888"/>
      <c r="UKF32" s="1871"/>
      <c r="UKG32" s="1888"/>
      <c r="UKH32" s="1871"/>
      <c r="UKI32" s="1888"/>
      <c r="UKJ32" s="1871"/>
      <c r="UKK32" s="1888"/>
      <c r="UKL32" s="1871"/>
      <c r="UKM32" s="1888"/>
      <c r="UKN32" s="1871"/>
      <c r="UKO32" s="1888"/>
      <c r="UKP32" s="1871"/>
      <c r="UKQ32" s="1888"/>
      <c r="UKR32" s="1871"/>
      <c r="UKS32" s="1888"/>
      <c r="UKT32" s="1871"/>
      <c r="UKU32" s="1888"/>
      <c r="UKV32" s="1871"/>
      <c r="UKW32" s="1888"/>
      <c r="UKX32" s="1871"/>
      <c r="UKY32" s="1888"/>
      <c r="UKZ32" s="1871"/>
      <c r="ULA32" s="1888"/>
      <c r="ULB32" s="1871"/>
      <c r="ULC32" s="1888"/>
      <c r="ULD32" s="1871"/>
      <c r="ULE32" s="1888"/>
      <c r="ULF32" s="1871"/>
      <c r="ULG32" s="1888"/>
      <c r="ULH32" s="1871"/>
      <c r="ULI32" s="1888"/>
      <c r="ULJ32" s="1871"/>
      <c r="ULK32" s="1888"/>
      <c r="ULL32" s="1871"/>
      <c r="ULM32" s="1888"/>
      <c r="ULN32" s="1871"/>
      <c r="ULO32" s="1888"/>
      <c r="ULP32" s="1871"/>
      <c r="ULQ32" s="1888"/>
      <c r="ULR32" s="1871"/>
      <c r="ULS32" s="1888"/>
      <c r="ULT32" s="1871"/>
      <c r="ULU32" s="1888"/>
      <c r="ULV32" s="1871"/>
      <c r="ULW32" s="1888"/>
      <c r="ULX32" s="1871"/>
      <c r="ULY32" s="1888"/>
      <c r="ULZ32" s="1871"/>
      <c r="UMA32" s="1888"/>
      <c r="UMB32" s="1871"/>
      <c r="UMC32" s="1888"/>
      <c r="UMD32" s="1871"/>
      <c r="UME32" s="1888"/>
      <c r="UMF32" s="1871"/>
      <c r="UMG32" s="1888"/>
      <c r="UMH32" s="1871"/>
      <c r="UMI32" s="1888"/>
      <c r="UMJ32" s="1871"/>
      <c r="UMK32" s="1888"/>
      <c r="UML32" s="1871"/>
      <c r="UMM32" s="1888"/>
      <c r="UMN32" s="1871"/>
      <c r="UMO32" s="1888"/>
      <c r="UMP32" s="1871"/>
      <c r="UMQ32" s="1888"/>
      <c r="UMR32" s="1871"/>
      <c r="UMS32" s="1888"/>
      <c r="UMT32" s="1871"/>
      <c r="UMU32" s="1888"/>
      <c r="UMV32" s="1871"/>
      <c r="UMW32" s="1888"/>
      <c r="UMX32" s="1871"/>
      <c r="UMY32" s="1888"/>
      <c r="UMZ32" s="1871"/>
      <c r="UNA32" s="1888"/>
      <c r="UNB32" s="1871"/>
      <c r="UNC32" s="1888"/>
      <c r="UND32" s="1871"/>
      <c r="UNE32" s="1888"/>
      <c r="UNF32" s="1871"/>
      <c r="UNG32" s="1888"/>
      <c r="UNH32" s="1871"/>
      <c r="UNI32" s="1888"/>
      <c r="UNJ32" s="1871"/>
      <c r="UNK32" s="1888"/>
      <c r="UNL32" s="1871"/>
      <c r="UNM32" s="1888"/>
      <c r="UNN32" s="1871"/>
      <c r="UNO32" s="1888"/>
      <c r="UNP32" s="1871"/>
      <c r="UNQ32" s="1888"/>
      <c r="UNR32" s="1871"/>
      <c r="UNS32" s="1888"/>
      <c r="UNT32" s="1871"/>
      <c r="UNU32" s="1888"/>
      <c r="UNV32" s="1871"/>
      <c r="UNW32" s="1888"/>
      <c r="UNX32" s="1871"/>
      <c r="UNY32" s="1888"/>
      <c r="UNZ32" s="1871"/>
      <c r="UOA32" s="1888"/>
      <c r="UOB32" s="1871"/>
      <c r="UOC32" s="1888"/>
      <c r="UOD32" s="1871"/>
      <c r="UOE32" s="1888"/>
      <c r="UOF32" s="1871"/>
      <c r="UOG32" s="1888"/>
      <c r="UOH32" s="1871"/>
      <c r="UOI32" s="1888"/>
      <c r="UOJ32" s="1871"/>
      <c r="UOK32" s="1888"/>
      <c r="UOL32" s="1871"/>
      <c r="UOM32" s="1888"/>
      <c r="UON32" s="1871"/>
      <c r="UOO32" s="1888"/>
      <c r="UOP32" s="1871"/>
      <c r="UOQ32" s="1888"/>
      <c r="UOR32" s="1871"/>
      <c r="UOS32" s="1888"/>
      <c r="UOT32" s="1871"/>
      <c r="UOU32" s="1888"/>
      <c r="UOV32" s="1871"/>
      <c r="UOW32" s="1888"/>
      <c r="UOX32" s="1871"/>
      <c r="UOY32" s="1888"/>
      <c r="UOZ32" s="1871"/>
      <c r="UPA32" s="1888"/>
      <c r="UPB32" s="1871"/>
      <c r="UPC32" s="1888"/>
      <c r="UPD32" s="1871"/>
      <c r="UPE32" s="1888"/>
      <c r="UPF32" s="1871"/>
      <c r="UPG32" s="1888"/>
      <c r="UPH32" s="1871"/>
      <c r="UPI32" s="1888"/>
      <c r="UPJ32" s="1871"/>
      <c r="UPK32" s="1888"/>
      <c r="UPL32" s="1871"/>
      <c r="UPM32" s="1888"/>
      <c r="UPN32" s="1871"/>
      <c r="UPO32" s="1888"/>
      <c r="UPP32" s="1871"/>
      <c r="UPQ32" s="1888"/>
      <c r="UPR32" s="1871"/>
      <c r="UPS32" s="1888"/>
      <c r="UPT32" s="1871"/>
      <c r="UPU32" s="1888"/>
      <c r="UPV32" s="1871"/>
      <c r="UPW32" s="1888"/>
      <c r="UPX32" s="1871"/>
      <c r="UPY32" s="1888"/>
      <c r="UPZ32" s="1871"/>
      <c r="UQA32" s="1888"/>
      <c r="UQB32" s="1871"/>
      <c r="UQC32" s="1888"/>
      <c r="UQD32" s="1871"/>
      <c r="UQE32" s="1888"/>
      <c r="UQF32" s="1871"/>
      <c r="UQG32" s="1888"/>
      <c r="UQH32" s="1871"/>
      <c r="UQI32" s="1888"/>
      <c r="UQJ32" s="1871"/>
      <c r="UQK32" s="1888"/>
      <c r="UQL32" s="1871"/>
      <c r="UQM32" s="1888"/>
      <c r="UQN32" s="1871"/>
      <c r="UQO32" s="1888"/>
      <c r="UQP32" s="1871"/>
      <c r="UQQ32" s="1888"/>
      <c r="UQR32" s="1871"/>
      <c r="UQS32" s="1888"/>
      <c r="UQT32" s="1871"/>
      <c r="UQU32" s="1888"/>
      <c r="UQV32" s="1871"/>
      <c r="UQW32" s="1888"/>
      <c r="UQX32" s="1871"/>
      <c r="UQY32" s="1888"/>
      <c r="UQZ32" s="1871"/>
      <c r="URA32" s="1888"/>
      <c r="URB32" s="1871"/>
      <c r="URC32" s="1888"/>
      <c r="URD32" s="1871"/>
      <c r="URE32" s="1888"/>
      <c r="URF32" s="1871"/>
      <c r="URG32" s="1888"/>
      <c r="URH32" s="1871"/>
      <c r="URI32" s="1888"/>
      <c r="URJ32" s="1871"/>
      <c r="URK32" s="1888"/>
      <c r="URL32" s="1871"/>
      <c r="URM32" s="1888"/>
      <c r="URN32" s="1871"/>
      <c r="URO32" s="1888"/>
      <c r="URP32" s="1871"/>
      <c r="URQ32" s="1888"/>
      <c r="URR32" s="1871"/>
      <c r="URS32" s="1888"/>
      <c r="URT32" s="1871"/>
      <c r="URU32" s="1888"/>
      <c r="URV32" s="1871"/>
      <c r="URW32" s="1888"/>
      <c r="URX32" s="1871"/>
      <c r="URY32" s="1888"/>
      <c r="URZ32" s="1871"/>
      <c r="USA32" s="1888"/>
      <c r="USB32" s="1871"/>
      <c r="USC32" s="1888"/>
      <c r="USD32" s="1871"/>
      <c r="USE32" s="1888"/>
      <c r="USF32" s="1871"/>
      <c r="USG32" s="1888"/>
      <c r="USH32" s="1871"/>
      <c r="USI32" s="1888"/>
      <c r="USJ32" s="1871"/>
      <c r="USK32" s="1888"/>
      <c r="USL32" s="1871"/>
      <c r="USM32" s="1888"/>
      <c r="USN32" s="1871"/>
      <c r="USO32" s="1888"/>
      <c r="USP32" s="1871"/>
      <c r="USQ32" s="1888"/>
      <c r="USR32" s="1871"/>
      <c r="USS32" s="1888"/>
      <c r="UST32" s="1871"/>
      <c r="USU32" s="1888"/>
      <c r="USV32" s="1871"/>
      <c r="USW32" s="1888"/>
      <c r="USX32" s="1871"/>
      <c r="USY32" s="1888"/>
      <c r="USZ32" s="1871"/>
      <c r="UTA32" s="1888"/>
      <c r="UTB32" s="1871"/>
      <c r="UTC32" s="1888"/>
      <c r="UTD32" s="1871"/>
      <c r="UTE32" s="1888"/>
      <c r="UTF32" s="1871"/>
      <c r="UTG32" s="1888"/>
      <c r="UTH32" s="1871"/>
      <c r="UTI32" s="1888"/>
      <c r="UTJ32" s="1871"/>
      <c r="UTK32" s="1888"/>
      <c r="UTL32" s="1871"/>
      <c r="UTM32" s="1888"/>
      <c r="UTN32" s="1871"/>
      <c r="UTO32" s="1888"/>
      <c r="UTP32" s="1871"/>
      <c r="UTQ32" s="1888"/>
      <c r="UTR32" s="1871"/>
      <c r="UTS32" s="1888"/>
      <c r="UTT32" s="1871"/>
      <c r="UTU32" s="1888"/>
      <c r="UTV32" s="1871"/>
      <c r="UTW32" s="1888"/>
      <c r="UTX32" s="1871"/>
      <c r="UTY32" s="1888"/>
      <c r="UTZ32" s="1871"/>
      <c r="UUA32" s="1888"/>
      <c r="UUB32" s="1871"/>
      <c r="UUC32" s="1888"/>
      <c r="UUD32" s="1871"/>
      <c r="UUE32" s="1888"/>
      <c r="UUF32" s="1871"/>
      <c r="UUG32" s="1888"/>
      <c r="UUH32" s="1871"/>
      <c r="UUI32" s="1888"/>
      <c r="UUJ32" s="1871"/>
      <c r="UUK32" s="1888"/>
      <c r="UUL32" s="1871"/>
      <c r="UUM32" s="1888"/>
      <c r="UUN32" s="1871"/>
      <c r="UUO32" s="1888"/>
      <c r="UUP32" s="1871"/>
      <c r="UUQ32" s="1888"/>
      <c r="UUR32" s="1871"/>
      <c r="UUS32" s="1888"/>
      <c r="UUT32" s="1871"/>
      <c r="UUU32" s="1888"/>
      <c r="UUV32" s="1871"/>
      <c r="UUW32" s="1888"/>
      <c r="UUX32" s="1871"/>
      <c r="UUY32" s="1888"/>
      <c r="UUZ32" s="1871"/>
      <c r="UVA32" s="1888"/>
      <c r="UVB32" s="1871"/>
      <c r="UVC32" s="1888"/>
      <c r="UVD32" s="1871"/>
      <c r="UVE32" s="1888"/>
      <c r="UVF32" s="1871"/>
      <c r="UVG32" s="1888"/>
      <c r="UVH32" s="1871"/>
      <c r="UVI32" s="1888"/>
      <c r="UVJ32" s="1871"/>
      <c r="UVK32" s="1888"/>
      <c r="UVL32" s="1871"/>
      <c r="UVM32" s="1888"/>
      <c r="UVN32" s="1871"/>
      <c r="UVO32" s="1888"/>
      <c r="UVP32" s="1871"/>
      <c r="UVQ32" s="1888"/>
      <c r="UVR32" s="1871"/>
      <c r="UVS32" s="1888"/>
      <c r="UVT32" s="1871"/>
      <c r="UVU32" s="1888"/>
      <c r="UVV32" s="1871"/>
      <c r="UVW32" s="1888"/>
      <c r="UVX32" s="1871"/>
      <c r="UVY32" s="1888"/>
      <c r="UVZ32" s="1871"/>
      <c r="UWA32" s="1888"/>
      <c r="UWB32" s="1871"/>
      <c r="UWC32" s="1888"/>
      <c r="UWD32" s="1871"/>
      <c r="UWE32" s="1888"/>
      <c r="UWF32" s="1871"/>
      <c r="UWG32" s="1888"/>
      <c r="UWH32" s="1871"/>
      <c r="UWI32" s="1888"/>
      <c r="UWJ32" s="1871"/>
      <c r="UWK32" s="1888"/>
      <c r="UWL32" s="1871"/>
      <c r="UWM32" s="1888"/>
      <c r="UWN32" s="1871"/>
      <c r="UWO32" s="1888"/>
      <c r="UWP32" s="1871"/>
      <c r="UWQ32" s="1888"/>
      <c r="UWR32" s="1871"/>
      <c r="UWS32" s="1888"/>
      <c r="UWT32" s="1871"/>
      <c r="UWU32" s="1888"/>
      <c r="UWV32" s="1871"/>
      <c r="UWW32" s="1888"/>
      <c r="UWX32" s="1871"/>
      <c r="UWY32" s="1888"/>
      <c r="UWZ32" s="1871"/>
      <c r="UXA32" s="1888"/>
      <c r="UXB32" s="1871"/>
      <c r="UXC32" s="1888"/>
      <c r="UXD32" s="1871"/>
      <c r="UXE32" s="1888"/>
      <c r="UXF32" s="1871"/>
      <c r="UXG32" s="1888"/>
      <c r="UXH32" s="1871"/>
      <c r="UXI32" s="1888"/>
      <c r="UXJ32" s="1871"/>
      <c r="UXK32" s="1888"/>
      <c r="UXL32" s="1871"/>
      <c r="UXM32" s="1888"/>
      <c r="UXN32" s="1871"/>
      <c r="UXO32" s="1888"/>
      <c r="UXP32" s="1871"/>
      <c r="UXQ32" s="1888"/>
      <c r="UXR32" s="1871"/>
      <c r="UXS32" s="1888"/>
      <c r="UXT32" s="1871"/>
      <c r="UXU32" s="1888"/>
      <c r="UXV32" s="1871"/>
      <c r="UXW32" s="1888"/>
      <c r="UXX32" s="1871"/>
      <c r="UXY32" s="1888"/>
      <c r="UXZ32" s="1871"/>
      <c r="UYA32" s="1888"/>
      <c r="UYB32" s="1871"/>
      <c r="UYC32" s="1888"/>
      <c r="UYD32" s="1871"/>
      <c r="UYE32" s="1888"/>
      <c r="UYF32" s="1871"/>
      <c r="UYG32" s="1888"/>
      <c r="UYH32" s="1871"/>
      <c r="UYI32" s="1888"/>
      <c r="UYJ32" s="1871"/>
      <c r="UYK32" s="1888"/>
      <c r="UYL32" s="1871"/>
      <c r="UYM32" s="1888"/>
      <c r="UYN32" s="1871"/>
      <c r="UYO32" s="1888"/>
      <c r="UYP32" s="1871"/>
      <c r="UYQ32" s="1888"/>
      <c r="UYR32" s="1871"/>
      <c r="UYS32" s="1888"/>
      <c r="UYT32" s="1871"/>
      <c r="UYU32" s="1888"/>
      <c r="UYV32" s="1871"/>
      <c r="UYW32" s="1888"/>
      <c r="UYX32" s="1871"/>
      <c r="UYY32" s="1888"/>
      <c r="UYZ32" s="1871"/>
      <c r="UZA32" s="1888"/>
      <c r="UZB32" s="1871"/>
      <c r="UZC32" s="1888"/>
      <c r="UZD32" s="1871"/>
      <c r="UZE32" s="1888"/>
      <c r="UZF32" s="1871"/>
      <c r="UZG32" s="1888"/>
      <c r="UZH32" s="1871"/>
      <c r="UZI32" s="1888"/>
      <c r="UZJ32" s="1871"/>
      <c r="UZK32" s="1888"/>
      <c r="UZL32" s="1871"/>
      <c r="UZM32" s="1888"/>
      <c r="UZN32" s="1871"/>
      <c r="UZO32" s="1888"/>
      <c r="UZP32" s="1871"/>
      <c r="UZQ32" s="1888"/>
      <c r="UZR32" s="1871"/>
      <c r="UZS32" s="1888"/>
      <c r="UZT32" s="1871"/>
      <c r="UZU32" s="1888"/>
      <c r="UZV32" s="1871"/>
      <c r="UZW32" s="1888"/>
      <c r="UZX32" s="1871"/>
      <c r="UZY32" s="1888"/>
      <c r="UZZ32" s="1871"/>
      <c r="VAA32" s="1888"/>
      <c r="VAB32" s="1871"/>
      <c r="VAC32" s="1888"/>
      <c r="VAD32" s="1871"/>
      <c r="VAE32" s="1888"/>
      <c r="VAF32" s="1871"/>
      <c r="VAG32" s="1888"/>
      <c r="VAH32" s="1871"/>
      <c r="VAI32" s="1888"/>
      <c r="VAJ32" s="1871"/>
      <c r="VAK32" s="1888"/>
      <c r="VAL32" s="1871"/>
      <c r="VAM32" s="1888"/>
      <c r="VAN32" s="1871"/>
      <c r="VAO32" s="1888"/>
      <c r="VAP32" s="1871"/>
      <c r="VAQ32" s="1888"/>
      <c r="VAR32" s="1871"/>
      <c r="VAS32" s="1888"/>
      <c r="VAT32" s="1871"/>
      <c r="VAU32" s="1888"/>
      <c r="VAV32" s="1871"/>
      <c r="VAW32" s="1888"/>
      <c r="VAX32" s="1871"/>
      <c r="VAY32" s="1888"/>
      <c r="VAZ32" s="1871"/>
      <c r="VBA32" s="1888"/>
      <c r="VBB32" s="1871"/>
      <c r="VBC32" s="1888"/>
      <c r="VBD32" s="1871"/>
      <c r="VBE32" s="1888"/>
      <c r="VBF32" s="1871"/>
      <c r="VBG32" s="1888"/>
      <c r="VBH32" s="1871"/>
      <c r="VBI32" s="1888"/>
      <c r="VBJ32" s="1871"/>
      <c r="VBK32" s="1888"/>
      <c r="VBL32" s="1871"/>
      <c r="VBM32" s="1888"/>
      <c r="VBN32" s="1871"/>
      <c r="VBO32" s="1888"/>
      <c r="VBP32" s="1871"/>
      <c r="VBQ32" s="1888"/>
      <c r="VBR32" s="1871"/>
      <c r="VBS32" s="1888"/>
      <c r="VBT32" s="1871"/>
      <c r="VBU32" s="1888"/>
      <c r="VBV32" s="1871"/>
      <c r="VBW32" s="1888"/>
      <c r="VBX32" s="1871"/>
      <c r="VBY32" s="1888"/>
      <c r="VBZ32" s="1871"/>
      <c r="VCA32" s="1888"/>
      <c r="VCB32" s="1871"/>
      <c r="VCC32" s="1888"/>
      <c r="VCD32" s="1871"/>
      <c r="VCE32" s="1888"/>
      <c r="VCF32" s="1871"/>
      <c r="VCG32" s="1888"/>
      <c r="VCH32" s="1871"/>
      <c r="VCI32" s="1888"/>
      <c r="VCJ32" s="1871"/>
      <c r="VCK32" s="1888"/>
      <c r="VCL32" s="1871"/>
      <c r="VCM32" s="1888"/>
      <c r="VCN32" s="1871"/>
      <c r="VCO32" s="1888"/>
      <c r="VCP32" s="1871"/>
      <c r="VCQ32" s="1888"/>
      <c r="VCR32" s="1871"/>
      <c r="VCS32" s="1888"/>
      <c r="VCT32" s="1871"/>
      <c r="VCU32" s="1888"/>
      <c r="VCV32" s="1871"/>
      <c r="VCW32" s="1888"/>
      <c r="VCX32" s="1871"/>
      <c r="VCY32" s="1888"/>
      <c r="VCZ32" s="1871"/>
      <c r="VDA32" s="1888"/>
      <c r="VDB32" s="1871"/>
      <c r="VDC32" s="1888"/>
      <c r="VDD32" s="1871"/>
      <c r="VDE32" s="1888"/>
      <c r="VDF32" s="1871"/>
      <c r="VDG32" s="1888"/>
      <c r="VDH32" s="1871"/>
      <c r="VDI32" s="1888"/>
      <c r="VDJ32" s="1871"/>
      <c r="VDK32" s="1888"/>
      <c r="VDL32" s="1871"/>
      <c r="VDM32" s="1888"/>
      <c r="VDN32" s="1871"/>
      <c r="VDO32" s="1888"/>
      <c r="VDP32" s="1871"/>
      <c r="VDQ32" s="1888"/>
      <c r="VDR32" s="1871"/>
      <c r="VDS32" s="1888"/>
      <c r="VDT32" s="1871"/>
      <c r="VDU32" s="1888"/>
      <c r="VDV32" s="1871"/>
      <c r="VDW32" s="1888"/>
      <c r="VDX32" s="1871"/>
      <c r="VDY32" s="1888"/>
      <c r="VDZ32" s="1871"/>
      <c r="VEA32" s="1888"/>
      <c r="VEB32" s="1871"/>
      <c r="VEC32" s="1888"/>
      <c r="VED32" s="1871"/>
      <c r="VEE32" s="1888"/>
      <c r="VEF32" s="1871"/>
      <c r="VEG32" s="1888"/>
      <c r="VEH32" s="1871"/>
      <c r="VEI32" s="1888"/>
      <c r="VEJ32" s="1871"/>
      <c r="VEK32" s="1888"/>
      <c r="VEL32" s="1871"/>
      <c r="VEM32" s="1888"/>
      <c r="VEN32" s="1871"/>
      <c r="VEO32" s="1888"/>
      <c r="VEP32" s="1871"/>
      <c r="VEQ32" s="1888"/>
      <c r="VER32" s="1871"/>
      <c r="VES32" s="1888"/>
      <c r="VET32" s="1871"/>
      <c r="VEU32" s="1888"/>
      <c r="VEV32" s="1871"/>
      <c r="VEW32" s="1888"/>
      <c r="VEX32" s="1871"/>
      <c r="VEY32" s="1888"/>
      <c r="VEZ32" s="1871"/>
      <c r="VFA32" s="1888"/>
      <c r="VFB32" s="1871"/>
      <c r="VFC32" s="1888"/>
      <c r="VFD32" s="1871"/>
      <c r="VFE32" s="1888"/>
      <c r="VFF32" s="1871"/>
      <c r="VFG32" s="1888"/>
      <c r="VFH32" s="1871"/>
      <c r="VFI32" s="1888"/>
      <c r="VFJ32" s="1871"/>
      <c r="VFK32" s="1888"/>
      <c r="VFL32" s="1871"/>
      <c r="VFM32" s="1888"/>
      <c r="VFN32" s="1871"/>
      <c r="VFO32" s="1888"/>
      <c r="VFP32" s="1871"/>
      <c r="VFQ32" s="1888"/>
      <c r="VFR32" s="1871"/>
      <c r="VFS32" s="1888"/>
      <c r="VFT32" s="1871"/>
      <c r="VFU32" s="1888"/>
      <c r="VFV32" s="1871"/>
      <c r="VFW32" s="1888"/>
      <c r="VFX32" s="1871"/>
      <c r="VFY32" s="1888"/>
      <c r="VFZ32" s="1871"/>
      <c r="VGA32" s="1888"/>
      <c r="VGB32" s="1871"/>
      <c r="VGC32" s="1888"/>
      <c r="VGD32" s="1871"/>
      <c r="VGE32" s="1888"/>
      <c r="VGF32" s="1871"/>
      <c r="VGG32" s="1888"/>
      <c r="VGH32" s="1871"/>
      <c r="VGI32" s="1888"/>
      <c r="VGJ32" s="1871"/>
      <c r="VGK32" s="1888"/>
      <c r="VGL32" s="1871"/>
      <c r="VGM32" s="1888"/>
      <c r="VGN32" s="1871"/>
      <c r="VGO32" s="1888"/>
      <c r="VGP32" s="1871"/>
      <c r="VGQ32" s="1888"/>
      <c r="VGR32" s="1871"/>
      <c r="VGS32" s="1888"/>
      <c r="VGT32" s="1871"/>
      <c r="VGU32" s="1888"/>
      <c r="VGV32" s="1871"/>
      <c r="VGW32" s="1888"/>
      <c r="VGX32" s="1871"/>
      <c r="VGY32" s="1888"/>
      <c r="VGZ32" s="1871"/>
      <c r="VHA32" s="1888"/>
      <c r="VHB32" s="1871"/>
      <c r="VHC32" s="1888"/>
      <c r="VHD32" s="1871"/>
      <c r="VHE32" s="1888"/>
      <c r="VHF32" s="1871"/>
      <c r="VHG32" s="1888"/>
      <c r="VHH32" s="1871"/>
      <c r="VHI32" s="1888"/>
      <c r="VHJ32" s="1871"/>
      <c r="VHK32" s="1888"/>
      <c r="VHL32" s="1871"/>
      <c r="VHM32" s="1888"/>
      <c r="VHN32" s="1871"/>
      <c r="VHO32" s="1888"/>
      <c r="VHP32" s="1871"/>
      <c r="VHQ32" s="1888"/>
      <c r="VHR32" s="1871"/>
      <c r="VHS32" s="1888"/>
      <c r="VHT32" s="1871"/>
      <c r="VHU32" s="1888"/>
      <c r="VHV32" s="1871"/>
      <c r="VHW32" s="1888"/>
      <c r="VHX32" s="1871"/>
      <c r="VHY32" s="1888"/>
      <c r="VHZ32" s="1871"/>
      <c r="VIA32" s="1888"/>
      <c r="VIB32" s="1871"/>
      <c r="VIC32" s="1888"/>
      <c r="VID32" s="1871"/>
      <c r="VIE32" s="1888"/>
      <c r="VIF32" s="1871"/>
      <c r="VIG32" s="1888"/>
      <c r="VIH32" s="1871"/>
      <c r="VII32" s="1888"/>
      <c r="VIJ32" s="1871"/>
      <c r="VIK32" s="1888"/>
      <c r="VIL32" s="1871"/>
      <c r="VIM32" s="1888"/>
      <c r="VIN32" s="1871"/>
      <c r="VIO32" s="1888"/>
      <c r="VIP32" s="1871"/>
      <c r="VIQ32" s="1888"/>
      <c r="VIR32" s="1871"/>
      <c r="VIS32" s="1888"/>
      <c r="VIT32" s="1871"/>
      <c r="VIU32" s="1888"/>
      <c r="VIV32" s="1871"/>
      <c r="VIW32" s="1888"/>
      <c r="VIX32" s="1871"/>
      <c r="VIY32" s="1888"/>
      <c r="VIZ32" s="1871"/>
      <c r="VJA32" s="1888"/>
      <c r="VJB32" s="1871"/>
      <c r="VJC32" s="1888"/>
      <c r="VJD32" s="1871"/>
      <c r="VJE32" s="1888"/>
      <c r="VJF32" s="1871"/>
      <c r="VJG32" s="1888"/>
      <c r="VJH32" s="1871"/>
      <c r="VJI32" s="1888"/>
      <c r="VJJ32" s="1871"/>
      <c r="VJK32" s="1888"/>
      <c r="VJL32" s="1871"/>
      <c r="VJM32" s="1888"/>
      <c r="VJN32" s="1871"/>
      <c r="VJO32" s="1888"/>
      <c r="VJP32" s="1871"/>
      <c r="VJQ32" s="1888"/>
      <c r="VJR32" s="1871"/>
      <c r="VJS32" s="1888"/>
      <c r="VJT32" s="1871"/>
      <c r="VJU32" s="1888"/>
      <c r="VJV32" s="1871"/>
      <c r="VJW32" s="1888"/>
      <c r="VJX32" s="1871"/>
      <c r="VJY32" s="1888"/>
      <c r="VJZ32" s="1871"/>
      <c r="VKA32" s="1888"/>
      <c r="VKB32" s="1871"/>
      <c r="VKC32" s="1888"/>
      <c r="VKD32" s="1871"/>
      <c r="VKE32" s="1888"/>
      <c r="VKF32" s="1871"/>
      <c r="VKG32" s="1888"/>
      <c r="VKH32" s="1871"/>
      <c r="VKI32" s="1888"/>
      <c r="VKJ32" s="1871"/>
      <c r="VKK32" s="1888"/>
      <c r="VKL32" s="1871"/>
      <c r="VKM32" s="1888"/>
      <c r="VKN32" s="1871"/>
      <c r="VKO32" s="1888"/>
      <c r="VKP32" s="1871"/>
      <c r="VKQ32" s="1888"/>
      <c r="VKR32" s="1871"/>
      <c r="VKS32" s="1888"/>
      <c r="VKT32" s="1871"/>
      <c r="VKU32" s="1888"/>
      <c r="VKV32" s="1871"/>
      <c r="VKW32" s="1888"/>
      <c r="VKX32" s="1871"/>
      <c r="VKY32" s="1888"/>
      <c r="VKZ32" s="1871"/>
      <c r="VLA32" s="1888"/>
      <c r="VLB32" s="1871"/>
      <c r="VLC32" s="1888"/>
      <c r="VLD32" s="1871"/>
      <c r="VLE32" s="1888"/>
      <c r="VLF32" s="1871"/>
      <c r="VLG32" s="1888"/>
      <c r="VLH32" s="1871"/>
      <c r="VLI32" s="1888"/>
      <c r="VLJ32" s="1871"/>
      <c r="VLK32" s="1888"/>
      <c r="VLL32" s="1871"/>
      <c r="VLM32" s="1888"/>
      <c r="VLN32" s="1871"/>
      <c r="VLO32" s="1888"/>
      <c r="VLP32" s="1871"/>
      <c r="VLQ32" s="1888"/>
      <c r="VLR32" s="1871"/>
      <c r="VLS32" s="1888"/>
      <c r="VLT32" s="1871"/>
      <c r="VLU32" s="1888"/>
      <c r="VLV32" s="1871"/>
      <c r="VLW32" s="1888"/>
      <c r="VLX32" s="1871"/>
      <c r="VLY32" s="1888"/>
      <c r="VLZ32" s="1871"/>
      <c r="VMA32" s="1888"/>
      <c r="VMB32" s="1871"/>
      <c r="VMC32" s="1888"/>
      <c r="VMD32" s="1871"/>
      <c r="VME32" s="1888"/>
      <c r="VMF32" s="1871"/>
      <c r="VMG32" s="1888"/>
      <c r="VMH32" s="1871"/>
      <c r="VMI32" s="1888"/>
      <c r="VMJ32" s="1871"/>
      <c r="VMK32" s="1888"/>
      <c r="VML32" s="1871"/>
      <c r="VMM32" s="1888"/>
      <c r="VMN32" s="1871"/>
      <c r="VMO32" s="1888"/>
      <c r="VMP32" s="1871"/>
      <c r="VMQ32" s="1888"/>
      <c r="VMR32" s="1871"/>
      <c r="VMS32" s="1888"/>
      <c r="VMT32" s="1871"/>
      <c r="VMU32" s="1888"/>
      <c r="VMV32" s="1871"/>
      <c r="VMW32" s="1888"/>
      <c r="VMX32" s="1871"/>
      <c r="VMY32" s="1888"/>
      <c r="VMZ32" s="1871"/>
      <c r="VNA32" s="1888"/>
      <c r="VNB32" s="1871"/>
      <c r="VNC32" s="1888"/>
      <c r="VND32" s="1871"/>
      <c r="VNE32" s="1888"/>
      <c r="VNF32" s="1871"/>
      <c r="VNG32" s="1888"/>
      <c r="VNH32" s="1871"/>
      <c r="VNI32" s="1888"/>
      <c r="VNJ32" s="1871"/>
      <c r="VNK32" s="1888"/>
      <c r="VNL32" s="1871"/>
      <c r="VNM32" s="1888"/>
      <c r="VNN32" s="1871"/>
      <c r="VNO32" s="1888"/>
      <c r="VNP32" s="1871"/>
      <c r="VNQ32" s="1888"/>
      <c r="VNR32" s="1871"/>
      <c r="VNS32" s="1888"/>
      <c r="VNT32" s="1871"/>
      <c r="VNU32" s="1888"/>
      <c r="VNV32" s="1871"/>
      <c r="VNW32" s="1888"/>
      <c r="VNX32" s="1871"/>
      <c r="VNY32" s="1888"/>
      <c r="VNZ32" s="1871"/>
      <c r="VOA32" s="1888"/>
      <c r="VOB32" s="1871"/>
      <c r="VOC32" s="1888"/>
      <c r="VOD32" s="1871"/>
      <c r="VOE32" s="1888"/>
      <c r="VOF32" s="1871"/>
      <c r="VOG32" s="1888"/>
      <c r="VOH32" s="1871"/>
      <c r="VOI32" s="1888"/>
      <c r="VOJ32" s="1871"/>
      <c r="VOK32" s="1888"/>
      <c r="VOL32" s="1871"/>
      <c r="VOM32" s="1888"/>
      <c r="VON32" s="1871"/>
      <c r="VOO32" s="1888"/>
      <c r="VOP32" s="1871"/>
      <c r="VOQ32" s="1888"/>
      <c r="VOR32" s="1871"/>
      <c r="VOS32" s="1888"/>
      <c r="VOT32" s="1871"/>
      <c r="VOU32" s="1888"/>
      <c r="VOV32" s="1871"/>
      <c r="VOW32" s="1888"/>
      <c r="VOX32" s="1871"/>
      <c r="VOY32" s="1888"/>
      <c r="VOZ32" s="1871"/>
      <c r="VPA32" s="1888"/>
      <c r="VPB32" s="1871"/>
      <c r="VPC32" s="1888"/>
      <c r="VPD32" s="1871"/>
      <c r="VPE32" s="1888"/>
      <c r="VPF32" s="1871"/>
      <c r="VPG32" s="1888"/>
      <c r="VPH32" s="1871"/>
      <c r="VPI32" s="1888"/>
      <c r="VPJ32" s="1871"/>
      <c r="VPK32" s="1888"/>
      <c r="VPL32" s="1871"/>
      <c r="VPM32" s="1888"/>
      <c r="VPN32" s="1871"/>
      <c r="VPO32" s="1888"/>
      <c r="VPP32" s="1871"/>
      <c r="VPQ32" s="1888"/>
      <c r="VPR32" s="1871"/>
      <c r="VPS32" s="1888"/>
      <c r="VPT32" s="1871"/>
      <c r="VPU32" s="1888"/>
      <c r="VPV32" s="1871"/>
      <c r="VPW32" s="1888"/>
      <c r="VPX32" s="1871"/>
      <c r="VPY32" s="1888"/>
      <c r="VPZ32" s="1871"/>
      <c r="VQA32" s="1888"/>
      <c r="VQB32" s="1871"/>
      <c r="VQC32" s="1888"/>
      <c r="VQD32" s="1871"/>
      <c r="VQE32" s="1888"/>
      <c r="VQF32" s="1871"/>
      <c r="VQG32" s="1888"/>
      <c r="VQH32" s="1871"/>
      <c r="VQI32" s="1888"/>
      <c r="VQJ32" s="1871"/>
      <c r="VQK32" s="1888"/>
      <c r="VQL32" s="1871"/>
      <c r="VQM32" s="1888"/>
      <c r="VQN32" s="1871"/>
      <c r="VQO32" s="1888"/>
      <c r="VQP32" s="1871"/>
      <c r="VQQ32" s="1888"/>
      <c r="VQR32" s="1871"/>
      <c r="VQS32" s="1888"/>
      <c r="VQT32" s="1871"/>
      <c r="VQU32" s="1888"/>
      <c r="VQV32" s="1871"/>
      <c r="VQW32" s="1888"/>
      <c r="VQX32" s="1871"/>
      <c r="VQY32" s="1888"/>
      <c r="VQZ32" s="1871"/>
      <c r="VRA32" s="1888"/>
      <c r="VRB32" s="1871"/>
      <c r="VRC32" s="1888"/>
      <c r="VRD32" s="1871"/>
      <c r="VRE32" s="1888"/>
      <c r="VRF32" s="1871"/>
      <c r="VRG32" s="1888"/>
      <c r="VRH32" s="1871"/>
      <c r="VRI32" s="1888"/>
      <c r="VRJ32" s="1871"/>
      <c r="VRK32" s="1888"/>
      <c r="VRL32" s="1871"/>
      <c r="VRM32" s="1888"/>
      <c r="VRN32" s="1871"/>
      <c r="VRO32" s="1888"/>
      <c r="VRP32" s="1871"/>
      <c r="VRQ32" s="1888"/>
      <c r="VRR32" s="1871"/>
      <c r="VRS32" s="1888"/>
      <c r="VRT32" s="1871"/>
      <c r="VRU32" s="1888"/>
      <c r="VRV32" s="1871"/>
      <c r="VRW32" s="1888"/>
      <c r="VRX32" s="1871"/>
      <c r="VRY32" s="1888"/>
      <c r="VRZ32" s="1871"/>
      <c r="VSA32" s="1888"/>
      <c r="VSB32" s="1871"/>
      <c r="VSC32" s="1888"/>
      <c r="VSD32" s="1871"/>
      <c r="VSE32" s="1888"/>
      <c r="VSF32" s="1871"/>
      <c r="VSG32" s="1888"/>
      <c r="VSH32" s="1871"/>
      <c r="VSI32" s="1888"/>
      <c r="VSJ32" s="1871"/>
      <c r="VSK32" s="1888"/>
      <c r="VSL32" s="1871"/>
      <c r="VSM32" s="1888"/>
      <c r="VSN32" s="1871"/>
      <c r="VSO32" s="1888"/>
      <c r="VSP32" s="1871"/>
      <c r="VSQ32" s="1888"/>
      <c r="VSR32" s="1871"/>
      <c r="VSS32" s="1888"/>
      <c r="VST32" s="1871"/>
      <c r="VSU32" s="1888"/>
      <c r="VSV32" s="1871"/>
      <c r="VSW32" s="1888"/>
      <c r="VSX32" s="1871"/>
      <c r="VSY32" s="1888"/>
      <c r="VSZ32" s="1871"/>
      <c r="VTA32" s="1888"/>
      <c r="VTB32" s="1871"/>
      <c r="VTC32" s="1888"/>
      <c r="VTD32" s="1871"/>
      <c r="VTE32" s="1888"/>
      <c r="VTF32" s="1871"/>
      <c r="VTG32" s="1888"/>
      <c r="VTH32" s="1871"/>
      <c r="VTI32" s="1888"/>
      <c r="VTJ32" s="1871"/>
      <c r="VTK32" s="1888"/>
      <c r="VTL32" s="1871"/>
      <c r="VTM32" s="1888"/>
      <c r="VTN32" s="1871"/>
      <c r="VTO32" s="1888"/>
      <c r="VTP32" s="1871"/>
      <c r="VTQ32" s="1888"/>
      <c r="VTR32" s="1871"/>
      <c r="VTS32" s="1888"/>
      <c r="VTT32" s="1871"/>
      <c r="VTU32" s="1888"/>
      <c r="VTV32" s="1871"/>
      <c r="VTW32" s="1888"/>
      <c r="VTX32" s="1871"/>
      <c r="VTY32" s="1888"/>
      <c r="VTZ32" s="1871"/>
      <c r="VUA32" s="1888"/>
      <c r="VUB32" s="1871"/>
      <c r="VUC32" s="1888"/>
      <c r="VUD32" s="1871"/>
      <c r="VUE32" s="1888"/>
      <c r="VUF32" s="1871"/>
      <c r="VUG32" s="1888"/>
      <c r="VUH32" s="1871"/>
      <c r="VUI32" s="1888"/>
      <c r="VUJ32" s="1871"/>
      <c r="VUK32" s="1888"/>
      <c r="VUL32" s="1871"/>
      <c r="VUM32" s="1888"/>
      <c r="VUN32" s="1871"/>
      <c r="VUO32" s="1888"/>
      <c r="VUP32" s="1871"/>
      <c r="VUQ32" s="1888"/>
      <c r="VUR32" s="1871"/>
      <c r="VUS32" s="1888"/>
      <c r="VUT32" s="1871"/>
      <c r="VUU32" s="1888"/>
      <c r="VUV32" s="1871"/>
      <c r="VUW32" s="1888"/>
      <c r="VUX32" s="1871"/>
      <c r="VUY32" s="1888"/>
      <c r="VUZ32" s="1871"/>
      <c r="VVA32" s="1888"/>
      <c r="VVB32" s="1871"/>
      <c r="VVC32" s="1888"/>
      <c r="VVD32" s="1871"/>
      <c r="VVE32" s="1888"/>
      <c r="VVF32" s="1871"/>
      <c r="VVG32" s="1888"/>
      <c r="VVH32" s="1871"/>
      <c r="VVI32" s="1888"/>
      <c r="VVJ32" s="1871"/>
      <c r="VVK32" s="1888"/>
      <c r="VVL32" s="1871"/>
      <c r="VVM32" s="1888"/>
      <c r="VVN32" s="1871"/>
      <c r="VVO32" s="1888"/>
      <c r="VVP32" s="1871"/>
      <c r="VVQ32" s="1888"/>
      <c r="VVR32" s="1871"/>
      <c r="VVS32" s="1888"/>
      <c r="VVT32" s="1871"/>
      <c r="VVU32" s="1888"/>
      <c r="VVV32" s="1871"/>
      <c r="VVW32" s="1888"/>
      <c r="VVX32" s="1871"/>
      <c r="VVY32" s="1888"/>
      <c r="VVZ32" s="1871"/>
      <c r="VWA32" s="1888"/>
      <c r="VWB32" s="1871"/>
      <c r="VWC32" s="1888"/>
      <c r="VWD32" s="1871"/>
      <c r="VWE32" s="1888"/>
      <c r="VWF32" s="1871"/>
      <c r="VWG32" s="1888"/>
      <c r="VWH32" s="1871"/>
      <c r="VWI32" s="1888"/>
      <c r="VWJ32" s="1871"/>
      <c r="VWK32" s="1888"/>
      <c r="VWL32" s="1871"/>
      <c r="VWM32" s="1888"/>
      <c r="VWN32" s="1871"/>
      <c r="VWO32" s="1888"/>
      <c r="VWP32" s="1871"/>
      <c r="VWQ32" s="1888"/>
      <c r="VWR32" s="1871"/>
      <c r="VWS32" s="1888"/>
      <c r="VWT32" s="1871"/>
      <c r="VWU32" s="1888"/>
      <c r="VWV32" s="1871"/>
      <c r="VWW32" s="1888"/>
      <c r="VWX32" s="1871"/>
      <c r="VWY32" s="1888"/>
      <c r="VWZ32" s="1871"/>
      <c r="VXA32" s="1888"/>
      <c r="VXB32" s="1871"/>
      <c r="VXC32" s="1888"/>
      <c r="VXD32" s="1871"/>
      <c r="VXE32" s="1888"/>
      <c r="VXF32" s="1871"/>
      <c r="VXG32" s="1888"/>
      <c r="VXH32" s="1871"/>
      <c r="VXI32" s="1888"/>
      <c r="VXJ32" s="1871"/>
      <c r="VXK32" s="1888"/>
      <c r="VXL32" s="1871"/>
      <c r="VXM32" s="1888"/>
      <c r="VXN32" s="1871"/>
      <c r="VXO32" s="1888"/>
      <c r="VXP32" s="1871"/>
      <c r="VXQ32" s="1888"/>
      <c r="VXR32" s="1871"/>
      <c r="VXS32" s="1888"/>
      <c r="VXT32" s="1871"/>
      <c r="VXU32" s="1888"/>
      <c r="VXV32" s="1871"/>
      <c r="VXW32" s="1888"/>
      <c r="VXX32" s="1871"/>
      <c r="VXY32" s="1888"/>
      <c r="VXZ32" s="1871"/>
      <c r="VYA32" s="1888"/>
      <c r="VYB32" s="1871"/>
      <c r="VYC32" s="1888"/>
      <c r="VYD32" s="1871"/>
      <c r="VYE32" s="1888"/>
      <c r="VYF32" s="1871"/>
      <c r="VYG32" s="1888"/>
      <c r="VYH32" s="1871"/>
      <c r="VYI32" s="1888"/>
      <c r="VYJ32" s="1871"/>
      <c r="VYK32" s="1888"/>
      <c r="VYL32" s="1871"/>
      <c r="VYM32" s="1888"/>
      <c r="VYN32" s="1871"/>
      <c r="VYO32" s="1888"/>
      <c r="VYP32" s="1871"/>
      <c r="VYQ32" s="1888"/>
      <c r="VYR32" s="1871"/>
      <c r="VYS32" s="1888"/>
      <c r="VYT32" s="1871"/>
      <c r="VYU32" s="1888"/>
      <c r="VYV32" s="1871"/>
      <c r="VYW32" s="1888"/>
      <c r="VYX32" s="1871"/>
      <c r="VYY32" s="1888"/>
      <c r="VYZ32" s="1871"/>
      <c r="VZA32" s="1888"/>
      <c r="VZB32" s="1871"/>
      <c r="VZC32" s="1888"/>
      <c r="VZD32" s="1871"/>
      <c r="VZE32" s="1888"/>
      <c r="VZF32" s="1871"/>
      <c r="VZG32" s="1888"/>
      <c r="VZH32" s="1871"/>
      <c r="VZI32" s="1888"/>
      <c r="VZJ32" s="1871"/>
      <c r="VZK32" s="1888"/>
      <c r="VZL32" s="1871"/>
      <c r="VZM32" s="1888"/>
      <c r="VZN32" s="1871"/>
      <c r="VZO32" s="1888"/>
      <c r="VZP32" s="1871"/>
      <c r="VZQ32" s="1888"/>
      <c r="VZR32" s="1871"/>
      <c r="VZS32" s="1888"/>
      <c r="VZT32" s="1871"/>
      <c r="VZU32" s="1888"/>
      <c r="VZV32" s="1871"/>
      <c r="VZW32" s="1888"/>
      <c r="VZX32" s="1871"/>
      <c r="VZY32" s="1888"/>
      <c r="VZZ32" s="1871"/>
      <c r="WAA32" s="1888"/>
      <c r="WAB32" s="1871"/>
      <c r="WAC32" s="1888"/>
      <c r="WAD32" s="1871"/>
      <c r="WAE32" s="1888"/>
      <c r="WAF32" s="1871"/>
      <c r="WAG32" s="1888"/>
      <c r="WAH32" s="1871"/>
      <c r="WAI32" s="1888"/>
      <c r="WAJ32" s="1871"/>
      <c r="WAK32" s="1888"/>
      <c r="WAL32" s="1871"/>
      <c r="WAM32" s="1888"/>
      <c r="WAN32" s="1871"/>
      <c r="WAO32" s="1888"/>
      <c r="WAP32" s="1871"/>
      <c r="WAQ32" s="1888"/>
      <c r="WAR32" s="1871"/>
      <c r="WAS32" s="1888"/>
      <c r="WAT32" s="1871"/>
      <c r="WAU32" s="1888"/>
      <c r="WAV32" s="1871"/>
      <c r="WAW32" s="1888"/>
      <c r="WAX32" s="1871"/>
      <c r="WAY32" s="1888"/>
      <c r="WAZ32" s="1871"/>
      <c r="WBA32" s="1888"/>
      <c r="WBB32" s="1871"/>
      <c r="WBC32" s="1888"/>
      <c r="WBD32" s="1871"/>
      <c r="WBE32" s="1888"/>
      <c r="WBF32" s="1871"/>
      <c r="WBG32" s="1888"/>
      <c r="WBH32" s="1871"/>
      <c r="WBI32" s="1888"/>
      <c r="WBJ32" s="1871"/>
      <c r="WBK32" s="1888"/>
      <c r="WBL32" s="1871"/>
      <c r="WBM32" s="1888"/>
      <c r="WBN32" s="1871"/>
      <c r="WBO32" s="1888"/>
      <c r="WBP32" s="1871"/>
      <c r="WBQ32" s="1888"/>
      <c r="WBR32" s="1871"/>
      <c r="WBS32" s="1888"/>
      <c r="WBT32" s="1871"/>
      <c r="WBU32" s="1888"/>
      <c r="WBV32" s="1871"/>
      <c r="WBW32" s="1888"/>
      <c r="WBX32" s="1871"/>
      <c r="WBY32" s="1888"/>
      <c r="WBZ32" s="1871"/>
      <c r="WCA32" s="1888"/>
      <c r="WCB32" s="1871"/>
      <c r="WCC32" s="1888"/>
      <c r="WCD32" s="1871"/>
      <c r="WCE32" s="1888"/>
      <c r="WCF32" s="1871"/>
      <c r="WCG32" s="1888"/>
      <c r="WCH32" s="1871"/>
      <c r="WCI32" s="1888"/>
      <c r="WCJ32" s="1871"/>
      <c r="WCK32" s="1888"/>
      <c r="WCL32" s="1871"/>
      <c r="WCM32" s="1888"/>
      <c r="WCN32" s="1871"/>
      <c r="WCO32" s="1888"/>
      <c r="WCP32" s="1871"/>
      <c r="WCQ32" s="1888"/>
      <c r="WCR32" s="1871"/>
      <c r="WCS32" s="1888"/>
      <c r="WCT32" s="1871"/>
      <c r="WCU32" s="1888"/>
      <c r="WCV32" s="1871"/>
      <c r="WCW32" s="1888"/>
      <c r="WCX32" s="1871"/>
      <c r="WCY32" s="1888"/>
      <c r="WCZ32" s="1871"/>
      <c r="WDA32" s="1888"/>
      <c r="WDB32" s="1871"/>
      <c r="WDC32" s="1888"/>
      <c r="WDD32" s="1871"/>
      <c r="WDE32" s="1888"/>
      <c r="WDF32" s="1871"/>
      <c r="WDG32" s="1888"/>
      <c r="WDH32" s="1871"/>
      <c r="WDI32" s="1888"/>
      <c r="WDJ32" s="1871"/>
      <c r="WDK32" s="1888"/>
      <c r="WDL32" s="1871"/>
      <c r="WDM32" s="1888"/>
      <c r="WDN32" s="1871"/>
      <c r="WDO32" s="1888"/>
      <c r="WDP32" s="1871"/>
      <c r="WDQ32" s="1888"/>
      <c r="WDR32" s="1871"/>
      <c r="WDS32" s="1888"/>
      <c r="WDT32" s="1871"/>
      <c r="WDU32" s="1888"/>
      <c r="WDV32" s="1871"/>
      <c r="WDW32" s="1888"/>
      <c r="WDX32" s="1871"/>
      <c r="WDY32" s="1888"/>
      <c r="WDZ32" s="1871"/>
      <c r="WEA32" s="1888"/>
      <c r="WEB32" s="1871"/>
      <c r="WEC32" s="1888"/>
      <c r="WED32" s="1871"/>
      <c r="WEE32" s="1888"/>
      <c r="WEF32" s="1871"/>
      <c r="WEG32" s="1888"/>
      <c r="WEH32" s="1871"/>
      <c r="WEI32" s="1888"/>
      <c r="WEJ32" s="1871"/>
      <c r="WEK32" s="1888"/>
      <c r="WEL32" s="1871"/>
      <c r="WEM32" s="1888"/>
      <c r="WEN32" s="1871"/>
      <c r="WEO32" s="1888"/>
      <c r="WEP32" s="1871"/>
      <c r="WEQ32" s="1888"/>
      <c r="WER32" s="1871"/>
      <c r="WES32" s="1888"/>
      <c r="WET32" s="1871"/>
      <c r="WEU32" s="1888"/>
      <c r="WEV32" s="1871"/>
      <c r="WEW32" s="1888"/>
      <c r="WEX32" s="1871"/>
      <c r="WEY32" s="1888"/>
      <c r="WEZ32" s="1871"/>
      <c r="WFA32" s="1888"/>
      <c r="WFB32" s="1871"/>
      <c r="WFC32" s="1888"/>
      <c r="WFD32" s="1871"/>
      <c r="WFE32" s="1888"/>
      <c r="WFF32" s="1871"/>
      <c r="WFG32" s="1888"/>
      <c r="WFH32" s="1871"/>
      <c r="WFI32" s="1888"/>
      <c r="WFJ32" s="1871"/>
      <c r="WFK32" s="1888"/>
      <c r="WFL32" s="1871"/>
      <c r="WFM32" s="1888"/>
      <c r="WFN32" s="1871"/>
      <c r="WFO32" s="1888"/>
      <c r="WFP32" s="1871"/>
      <c r="WFQ32" s="1888"/>
      <c r="WFR32" s="1871"/>
      <c r="WFS32" s="1888"/>
      <c r="WFT32" s="1871"/>
      <c r="WFU32" s="1888"/>
      <c r="WFV32" s="1871"/>
      <c r="WFW32" s="1888"/>
      <c r="WFX32" s="1871"/>
      <c r="WFY32" s="1888"/>
      <c r="WFZ32" s="1871"/>
      <c r="WGA32" s="1888"/>
      <c r="WGB32" s="1871"/>
      <c r="WGC32" s="1888"/>
      <c r="WGD32" s="1871"/>
      <c r="WGE32" s="1888"/>
      <c r="WGF32" s="1871"/>
      <c r="WGG32" s="1888"/>
      <c r="WGH32" s="1871"/>
      <c r="WGI32" s="1888"/>
      <c r="WGJ32" s="1871"/>
      <c r="WGK32" s="1888"/>
      <c r="WGL32" s="1871"/>
      <c r="WGM32" s="1888"/>
      <c r="WGN32" s="1871"/>
      <c r="WGO32" s="1888"/>
      <c r="WGP32" s="1871"/>
      <c r="WGQ32" s="1888"/>
      <c r="WGR32" s="1871"/>
      <c r="WGS32" s="1888"/>
      <c r="WGT32" s="1871"/>
      <c r="WGU32" s="1888"/>
      <c r="WGV32" s="1871"/>
      <c r="WGW32" s="1888"/>
      <c r="WGX32" s="1871"/>
      <c r="WGY32" s="1888"/>
      <c r="WGZ32" s="1871"/>
      <c r="WHA32" s="1888"/>
      <c r="WHB32" s="1871"/>
      <c r="WHC32" s="1888"/>
      <c r="WHD32" s="1871"/>
      <c r="WHE32" s="1888"/>
      <c r="WHF32" s="1871"/>
      <c r="WHG32" s="1888"/>
      <c r="WHH32" s="1871"/>
      <c r="WHI32" s="1888"/>
      <c r="WHJ32" s="1871"/>
      <c r="WHK32" s="1888"/>
      <c r="WHL32" s="1871"/>
      <c r="WHM32" s="1888"/>
      <c r="WHN32" s="1871"/>
      <c r="WHO32" s="1888"/>
      <c r="WHP32" s="1871"/>
      <c r="WHQ32" s="1888"/>
      <c r="WHR32" s="1871"/>
      <c r="WHS32" s="1888"/>
      <c r="WHT32" s="1871"/>
      <c r="WHU32" s="1888"/>
      <c r="WHV32" s="1871"/>
      <c r="WHW32" s="1888"/>
      <c r="WHX32" s="1871"/>
      <c r="WHY32" s="1888"/>
      <c r="WHZ32" s="1871"/>
      <c r="WIA32" s="1888"/>
      <c r="WIB32" s="1871"/>
      <c r="WIC32" s="1888"/>
      <c r="WID32" s="1871"/>
      <c r="WIE32" s="1888"/>
      <c r="WIF32" s="1871"/>
      <c r="WIG32" s="1888"/>
      <c r="WIH32" s="1871"/>
      <c r="WII32" s="1888"/>
      <c r="WIJ32" s="1871"/>
      <c r="WIK32" s="1888"/>
      <c r="WIL32" s="1871"/>
      <c r="WIM32" s="1888"/>
      <c r="WIN32" s="1871"/>
      <c r="WIO32" s="1888"/>
      <c r="WIP32" s="1871"/>
      <c r="WIQ32" s="1888"/>
      <c r="WIR32" s="1871"/>
      <c r="WIS32" s="1888"/>
      <c r="WIT32" s="1871"/>
      <c r="WIU32" s="1888"/>
      <c r="WIV32" s="1871"/>
      <c r="WIW32" s="1888"/>
      <c r="WIX32" s="1871"/>
      <c r="WIY32" s="1888"/>
      <c r="WIZ32" s="1871"/>
      <c r="WJA32" s="1888"/>
      <c r="WJB32" s="1871"/>
      <c r="WJC32" s="1888"/>
      <c r="WJD32" s="1871"/>
      <c r="WJE32" s="1888"/>
      <c r="WJF32" s="1871"/>
      <c r="WJG32" s="1888"/>
      <c r="WJH32" s="1871"/>
      <c r="WJI32" s="1888"/>
      <c r="WJJ32" s="1871"/>
      <c r="WJK32" s="1888"/>
      <c r="WJL32" s="1871"/>
      <c r="WJM32" s="1888"/>
      <c r="WJN32" s="1871"/>
      <c r="WJO32" s="1888"/>
      <c r="WJP32" s="1871"/>
      <c r="WJQ32" s="1888"/>
      <c r="WJR32" s="1871"/>
      <c r="WJS32" s="1888"/>
      <c r="WJT32" s="1871"/>
      <c r="WJU32" s="1888"/>
      <c r="WJV32" s="1871"/>
      <c r="WJW32" s="1888"/>
      <c r="WJX32" s="1871"/>
      <c r="WJY32" s="1888"/>
      <c r="WJZ32" s="1871"/>
      <c r="WKA32" s="1888"/>
      <c r="WKB32" s="1871"/>
      <c r="WKC32" s="1888"/>
      <c r="WKD32" s="1871"/>
      <c r="WKE32" s="1888"/>
      <c r="WKF32" s="1871"/>
      <c r="WKG32" s="1888"/>
      <c r="WKH32" s="1871"/>
      <c r="WKI32" s="1888"/>
      <c r="WKJ32" s="1871"/>
      <c r="WKK32" s="1888"/>
      <c r="WKL32" s="1871"/>
      <c r="WKM32" s="1888"/>
      <c r="WKN32" s="1871"/>
      <c r="WKO32" s="1888"/>
      <c r="WKP32" s="1871"/>
      <c r="WKQ32" s="1888"/>
      <c r="WKR32" s="1871"/>
      <c r="WKS32" s="1888"/>
      <c r="WKT32" s="1871"/>
      <c r="WKU32" s="1888"/>
      <c r="WKV32" s="1871"/>
      <c r="WKW32" s="1888"/>
      <c r="WKX32" s="1871"/>
      <c r="WKY32" s="1888"/>
      <c r="WKZ32" s="1871"/>
      <c r="WLA32" s="1888"/>
      <c r="WLB32" s="1871"/>
      <c r="WLC32" s="1888"/>
      <c r="WLD32" s="1871"/>
      <c r="WLE32" s="1888"/>
      <c r="WLF32" s="1871"/>
      <c r="WLG32" s="1888"/>
      <c r="WLH32" s="1871"/>
      <c r="WLI32" s="1888"/>
      <c r="WLJ32" s="1871"/>
      <c r="WLK32" s="1888"/>
      <c r="WLL32" s="1871"/>
      <c r="WLM32" s="1888"/>
      <c r="WLN32" s="1871"/>
      <c r="WLO32" s="1888"/>
      <c r="WLP32" s="1871"/>
      <c r="WLQ32" s="1888"/>
      <c r="WLR32" s="1871"/>
      <c r="WLS32" s="1888"/>
      <c r="WLT32" s="1871"/>
      <c r="WLU32" s="1888"/>
      <c r="WLV32" s="1871"/>
      <c r="WLW32" s="1888"/>
      <c r="WLX32" s="1871"/>
      <c r="WLY32" s="1888"/>
      <c r="WLZ32" s="1871"/>
      <c r="WMA32" s="1888"/>
      <c r="WMB32" s="1871"/>
      <c r="WMC32" s="1888"/>
      <c r="WMD32" s="1871"/>
      <c r="WME32" s="1888"/>
      <c r="WMF32" s="1871"/>
      <c r="WMG32" s="1888"/>
      <c r="WMH32" s="1871"/>
      <c r="WMI32" s="1888"/>
      <c r="WMJ32" s="1871"/>
      <c r="WMK32" s="1888"/>
      <c r="WML32" s="1871"/>
      <c r="WMM32" s="1888"/>
      <c r="WMN32" s="1871"/>
      <c r="WMO32" s="1888"/>
      <c r="WMP32" s="1871"/>
      <c r="WMQ32" s="1888"/>
      <c r="WMR32" s="1871"/>
      <c r="WMS32" s="1888"/>
      <c r="WMT32" s="1871"/>
      <c r="WMU32" s="1888"/>
      <c r="WMV32" s="1871"/>
      <c r="WMW32" s="1888"/>
      <c r="WMX32" s="1871"/>
      <c r="WMY32" s="1888"/>
      <c r="WMZ32" s="1871"/>
      <c r="WNA32" s="1888"/>
      <c r="WNB32" s="1871"/>
      <c r="WNC32" s="1888"/>
      <c r="WND32" s="1871"/>
      <c r="WNE32" s="1888"/>
      <c r="WNF32" s="1871"/>
      <c r="WNG32" s="1888"/>
      <c r="WNH32" s="1871"/>
      <c r="WNI32" s="1888"/>
      <c r="WNJ32" s="1871"/>
      <c r="WNK32" s="1888"/>
      <c r="WNL32" s="1871"/>
      <c r="WNM32" s="1888"/>
      <c r="WNN32" s="1871"/>
      <c r="WNO32" s="1888"/>
      <c r="WNP32" s="1871"/>
      <c r="WNQ32" s="1888"/>
      <c r="WNR32" s="1871"/>
      <c r="WNS32" s="1888"/>
      <c r="WNT32" s="1871"/>
      <c r="WNU32" s="1888"/>
      <c r="WNV32" s="1871"/>
      <c r="WNW32" s="1888"/>
      <c r="WNX32" s="1871"/>
      <c r="WNY32" s="1888"/>
      <c r="WNZ32" s="1871"/>
      <c r="WOA32" s="1888"/>
      <c r="WOB32" s="1871"/>
      <c r="WOC32" s="1888"/>
      <c r="WOD32" s="1871"/>
      <c r="WOE32" s="1888"/>
      <c r="WOF32" s="1871"/>
      <c r="WOG32" s="1888"/>
      <c r="WOH32" s="1871"/>
      <c r="WOI32" s="1888"/>
      <c r="WOJ32" s="1871"/>
      <c r="WOK32" s="1888"/>
      <c r="WOL32" s="1871"/>
      <c r="WOM32" s="1888"/>
      <c r="WON32" s="1871"/>
      <c r="WOO32" s="1888"/>
      <c r="WOP32" s="1871"/>
      <c r="WOQ32" s="1888"/>
      <c r="WOR32" s="1871"/>
      <c r="WOS32" s="1888"/>
      <c r="WOT32" s="1871"/>
      <c r="WOU32" s="1888"/>
      <c r="WOV32" s="1871"/>
      <c r="WOW32" s="1888"/>
      <c r="WOX32" s="1871"/>
      <c r="WOY32" s="1888"/>
      <c r="WOZ32" s="1871"/>
      <c r="WPA32" s="1888"/>
      <c r="WPB32" s="1871"/>
      <c r="WPC32" s="1888"/>
      <c r="WPD32" s="1871"/>
      <c r="WPE32" s="1888"/>
      <c r="WPF32" s="1871"/>
      <c r="WPG32" s="1888"/>
      <c r="WPH32" s="1871"/>
      <c r="WPI32" s="1888"/>
      <c r="WPJ32" s="1871"/>
      <c r="WPK32" s="1888"/>
      <c r="WPL32" s="1871"/>
      <c r="WPM32" s="1888"/>
      <c r="WPN32" s="1871"/>
      <c r="WPO32" s="1888"/>
      <c r="WPP32" s="1871"/>
      <c r="WPQ32" s="1888"/>
      <c r="WPR32" s="1871"/>
      <c r="WPS32" s="1888"/>
      <c r="WPT32" s="1871"/>
      <c r="WPU32" s="1888"/>
      <c r="WPV32" s="1871"/>
      <c r="WPW32" s="1888"/>
      <c r="WPX32" s="1871"/>
      <c r="WPY32" s="1888"/>
      <c r="WPZ32" s="1871"/>
      <c r="WQA32" s="1888"/>
      <c r="WQB32" s="1871"/>
      <c r="WQC32" s="1888"/>
      <c r="WQD32" s="1871"/>
      <c r="WQE32" s="1888"/>
      <c r="WQF32" s="1871"/>
      <c r="WQG32" s="1888"/>
      <c r="WQH32" s="1871"/>
      <c r="WQI32" s="1888"/>
      <c r="WQJ32" s="1871"/>
      <c r="WQK32" s="1888"/>
      <c r="WQL32" s="1871"/>
      <c r="WQM32" s="1888"/>
      <c r="WQN32" s="1871"/>
      <c r="WQO32" s="1888"/>
      <c r="WQP32" s="1871"/>
      <c r="WQQ32" s="1888"/>
      <c r="WQR32" s="1871"/>
      <c r="WQS32" s="1888"/>
      <c r="WQT32" s="1871"/>
      <c r="WQU32" s="1888"/>
      <c r="WQV32" s="1871"/>
      <c r="WQW32" s="1888"/>
      <c r="WQX32" s="1871"/>
      <c r="WQY32" s="1888"/>
      <c r="WQZ32" s="1871"/>
      <c r="WRA32" s="1888"/>
      <c r="WRB32" s="1871"/>
      <c r="WRC32" s="1888"/>
      <c r="WRD32" s="1871"/>
      <c r="WRE32" s="1888"/>
      <c r="WRF32" s="1871"/>
      <c r="WRG32" s="1888"/>
      <c r="WRH32" s="1871"/>
      <c r="WRI32" s="1888"/>
      <c r="WRJ32" s="1871"/>
      <c r="WRK32" s="1888"/>
      <c r="WRL32" s="1871"/>
      <c r="WRM32" s="1888"/>
      <c r="WRN32" s="1871"/>
      <c r="WRO32" s="1888"/>
      <c r="WRP32" s="1871"/>
      <c r="WRQ32" s="1888"/>
      <c r="WRR32" s="1871"/>
      <c r="WRS32" s="1888"/>
      <c r="WRT32" s="1871"/>
      <c r="WRU32" s="1888"/>
      <c r="WRV32" s="1871"/>
      <c r="WRW32" s="1888"/>
      <c r="WRX32" s="1871"/>
      <c r="WRY32" s="1888"/>
      <c r="WRZ32" s="1871"/>
      <c r="WSA32" s="1888"/>
      <c r="WSB32" s="1871"/>
      <c r="WSC32" s="1888"/>
      <c r="WSD32" s="1871"/>
      <c r="WSE32" s="1888"/>
      <c r="WSF32" s="1871"/>
      <c r="WSG32" s="1888"/>
      <c r="WSH32" s="1871"/>
      <c r="WSI32" s="1888"/>
      <c r="WSJ32" s="1871"/>
      <c r="WSK32" s="1888"/>
      <c r="WSL32" s="1871"/>
      <c r="WSM32" s="1888"/>
      <c r="WSN32" s="1871"/>
      <c r="WSO32" s="1888"/>
      <c r="WSP32" s="1871"/>
      <c r="WSQ32" s="1888"/>
      <c r="WSR32" s="1871"/>
      <c r="WSS32" s="1888"/>
      <c r="WST32" s="1871"/>
      <c r="WSU32" s="1888"/>
      <c r="WSV32" s="1871"/>
      <c r="WSW32" s="1888"/>
      <c r="WSX32" s="1871"/>
      <c r="WSY32" s="1888"/>
      <c r="WSZ32" s="1871"/>
      <c r="WTA32" s="1888"/>
      <c r="WTB32" s="1871"/>
      <c r="WTC32" s="1888"/>
      <c r="WTD32" s="1871"/>
      <c r="WTE32" s="1888"/>
      <c r="WTF32" s="1871"/>
      <c r="WTG32" s="1888"/>
      <c r="WTH32" s="1871"/>
      <c r="WTI32" s="1888"/>
      <c r="WTJ32" s="1871"/>
      <c r="WTK32" s="1888"/>
      <c r="WTL32" s="1871"/>
      <c r="WTM32" s="1888"/>
      <c r="WTN32" s="1871"/>
      <c r="WTO32" s="1888"/>
      <c r="WTP32" s="1871"/>
      <c r="WTQ32" s="1888"/>
      <c r="WTR32" s="1871"/>
      <c r="WTS32" s="1888"/>
      <c r="WTT32" s="1871"/>
      <c r="WTU32" s="1888"/>
      <c r="WTV32" s="1871"/>
      <c r="WTW32" s="1888"/>
      <c r="WTX32" s="1871"/>
      <c r="WTY32" s="1888"/>
      <c r="WTZ32" s="1871"/>
      <c r="WUA32" s="1888"/>
      <c r="WUB32" s="1871"/>
      <c r="WUC32" s="1888"/>
      <c r="WUD32" s="1871"/>
      <c r="WUE32" s="1888"/>
      <c r="WUF32" s="1871"/>
      <c r="WUG32" s="1888"/>
      <c r="WUH32" s="1871"/>
      <c r="WUI32" s="1888"/>
      <c r="WUJ32" s="1871"/>
      <c r="WUK32" s="1888"/>
      <c r="WUL32" s="1871"/>
      <c r="WUM32" s="1888"/>
      <c r="WUN32" s="1871"/>
      <c r="WUO32" s="1888"/>
      <c r="WUP32" s="1871"/>
      <c r="WUQ32" s="1888"/>
      <c r="WUR32" s="1871"/>
      <c r="WUS32" s="1888"/>
      <c r="WUT32" s="1871"/>
      <c r="WUU32" s="1888"/>
      <c r="WUV32" s="1871"/>
      <c r="WUW32" s="1888"/>
      <c r="WUX32" s="1871"/>
      <c r="WUY32" s="1888"/>
      <c r="WUZ32" s="1871"/>
      <c r="WVA32" s="1888"/>
      <c r="WVB32" s="1871"/>
      <c r="WVC32" s="1888"/>
      <c r="WVD32" s="1871"/>
      <c r="WVE32" s="1888"/>
      <c r="WVF32" s="1871"/>
      <c r="WVG32" s="1888"/>
      <c r="WVH32" s="1871"/>
      <c r="WVI32" s="1888"/>
      <c r="WVJ32" s="1871"/>
      <c r="WVK32" s="1888"/>
      <c r="WVL32" s="1871"/>
      <c r="WVM32" s="1888"/>
      <c r="WVN32" s="1871"/>
      <c r="WVO32" s="1888"/>
      <c r="WVP32" s="1871"/>
      <c r="WVQ32" s="1888"/>
      <c r="WVR32" s="1871"/>
      <c r="WVS32" s="1888"/>
      <c r="WVT32" s="1871"/>
      <c r="WVU32" s="1888"/>
      <c r="WVV32" s="1871"/>
      <c r="WVW32" s="1888"/>
      <c r="WVX32" s="1871"/>
      <c r="WVY32" s="1888"/>
      <c r="WVZ32" s="1871"/>
      <c r="WWA32" s="1888"/>
      <c r="WWB32" s="1871"/>
      <c r="WWC32" s="1888"/>
      <c r="WWD32" s="1871"/>
      <c r="WWE32" s="1888"/>
      <c r="WWF32" s="1871"/>
      <c r="WWG32" s="1888"/>
      <c r="WWH32" s="1871"/>
      <c r="WWI32" s="1888"/>
      <c r="WWJ32" s="1871"/>
      <c r="WWK32" s="1888"/>
      <c r="WWL32" s="1871"/>
      <c r="WWM32" s="1888"/>
      <c r="WWN32" s="1871"/>
      <c r="WWO32" s="1888"/>
      <c r="WWP32" s="1871"/>
      <c r="WWQ32" s="1888"/>
      <c r="WWR32" s="1871"/>
      <c r="WWS32" s="1888"/>
      <c r="WWT32" s="1871"/>
      <c r="WWU32" s="1888"/>
      <c r="WWV32" s="1871"/>
      <c r="WWW32" s="1888"/>
      <c r="WWX32" s="1871"/>
      <c r="WWY32" s="1888"/>
      <c r="WWZ32" s="1871"/>
      <c r="WXA32" s="1888"/>
      <c r="WXB32" s="1871"/>
      <c r="WXC32" s="1888"/>
      <c r="WXD32" s="1871"/>
      <c r="WXE32" s="1888"/>
      <c r="WXF32" s="1871"/>
      <c r="WXG32" s="1888"/>
      <c r="WXH32" s="1871"/>
      <c r="WXI32" s="1888"/>
      <c r="WXJ32" s="1871"/>
      <c r="WXK32" s="1888"/>
      <c r="WXL32" s="1871"/>
      <c r="WXM32" s="1888"/>
      <c r="WXN32" s="1871"/>
      <c r="WXO32" s="1888"/>
      <c r="WXP32" s="1871"/>
      <c r="WXQ32" s="1888"/>
      <c r="WXR32" s="1871"/>
      <c r="WXS32" s="1888"/>
      <c r="WXT32" s="1871"/>
      <c r="WXU32" s="1888"/>
      <c r="WXV32" s="1871"/>
      <c r="WXW32" s="1888"/>
      <c r="WXX32" s="1871"/>
      <c r="WXY32" s="1888"/>
      <c r="WXZ32" s="1871"/>
      <c r="WYA32" s="1888"/>
      <c r="WYB32" s="1871"/>
      <c r="WYC32" s="1888"/>
      <c r="WYD32" s="1871"/>
      <c r="WYE32" s="1888"/>
      <c r="WYF32" s="1871"/>
      <c r="WYG32" s="1888"/>
      <c r="WYH32" s="1871"/>
      <c r="WYI32" s="1888"/>
      <c r="WYJ32" s="1871"/>
      <c r="WYK32" s="1888"/>
      <c r="WYL32" s="1871"/>
      <c r="WYM32" s="1888"/>
      <c r="WYN32" s="1871"/>
      <c r="WYO32" s="1888"/>
      <c r="WYP32" s="1871"/>
      <c r="WYQ32" s="1888"/>
      <c r="WYR32" s="1871"/>
      <c r="WYS32" s="1888"/>
      <c r="WYT32" s="1871"/>
      <c r="WYU32" s="1888"/>
      <c r="WYV32" s="1871"/>
      <c r="WYW32" s="1888"/>
      <c r="WYX32" s="1871"/>
      <c r="WYY32" s="1888"/>
      <c r="WYZ32" s="1871"/>
      <c r="WZA32" s="1888"/>
      <c r="WZB32" s="1871"/>
      <c r="WZC32" s="1888"/>
      <c r="WZD32" s="1871"/>
      <c r="WZE32" s="1888"/>
      <c r="WZF32" s="1871"/>
      <c r="WZG32" s="1888"/>
      <c r="WZH32" s="1871"/>
      <c r="WZI32" s="1888"/>
      <c r="WZJ32" s="1871"/>
      <c r="WZK32" s="1888"/>
      <c r="WZL32" s="1871"/>
      <c r="WZM32" s="1888"/>
      <c r="WZN32" s="1871"/>
      <c r="WZO32" s="1888"/>
      <c r="WZP32" s="1871"/>
      <c r="WZQ32" s="1888"/>
      <c r="WZR32" s="1871"/>
      <c r="WZS32" s="1888"/>
      <c r="WZT32" s="1871"/>
      <c r="WZU32" s="1888"/>
      <c r="WZV32" s="1871"/>
      <c r="WZW32" s="1888"/>
      <c r="WZX32" s="1871"/>
      <c r="WZY32" s="1888"/>
      <c r="WZZ32" s="1871"/>
      <c r="XAA32" s="1888"/>
      <c r="XAB32" s="1871"/>
      <c r="XAC32" s="1888"/>
      <c r="XAD32" s="1871"/>
      <c r="XAE32" s="1888"/>
      <c r="XAF32" s="1871"/>
      <c r="XAG32" s="1888"/>
      <c r="XAH32" s="1871"/>
      <c r="XAI32" s="1888"/>
      <c r="XAJ32" s="1871"/>
      <c r="XAK32" s="1888"/>
      <c r="XAL32" s="1871"/>
      <c r="XAM32" s="1888"/>
      <c r="XAN32" s="1871"/>
      <c r="XAO32" s="1888"/>
      <c r="XAP32" s="1871"/>
      <c r="XAQ32" s="1888"/>
      <c r="XAR32" s="1871"/>
      <c r="XAS32" s="1888"/>
      <c r="XAT32" s="1871"/>
      <c r="XAU32" s="1888"/>
      <c r="XAV32" s="1871"/>
      <c r="XAW32" s="1888"/>
      <c r="XAX32" s="1871"/>
      <c r="XAY32" s="1888"/>
      <c r="XAZ32" s="1871"/>
      <c r="XBA32" s="1888"/>
      <c r="XBB32" s="1871"/>
      <c r="XBC32" s="1888"/>
      <c r="XBD32" s="1871"/>
      <c r="XBE32" s="1888"/>
      <c r="XBF32" s="1871"/>
      <c r="XBG32" s="1888"/>
      <c r="XBH32" s="1871"/>
      <c r="XBI32" s="1888"/>
      <c r="XBJ32" s="1871"/>
      <c r="XBK32" s="1888"/>
      <c r="XBL32" s="1871"/>
      <c r="XBM32" s="1888"/>
      <c r="XBN32" s="1871"/>
      <c r="XBO32" s="1888"/>
      <c r="XBP32" s="1871"/>
      <c r="XBQ32" s="1888"/>
      <c r="XBR32" s="1871"/>
      <c r="XBS32" s="1888"/>
      <c r="XBT32" s="1871"/>
      <c r="XBU32" s="1888"/>
      <c r="XBV32" s="1871"/>
      <c r="XBW32" s="1888"/>
      <c r="XBX32" s="1871"/>
      <c r="XBY32" s="1888"/>
      <c r="XBZ32" s="1871"/>
      <c r="XCA32" s="1888"/>
      <c r="XCB32" s="1871"/>
      <c r="XCC32" s="1888"/>
      <c r="XCD32" s="1871"/>
      <c r="XCE32" s="1888"/>
      <c r="XCF32" s="1871"/>
      <c r="XCG32" s="1888"/>
      <c r="XCH32" s="1871"/>
      <c r="XCI32" s="1888"/>
      <c r="XCJ32" s="1871"/>
      <c r="XCK32" s="1888"/>
      <c r="XCL32" s="1871"/>
      <c r="XCM32" s="1888"/>
      <c r="XCN32" s="1871"/>
      <c r="XCO32" s="1888"/>
      <c r="XCP32" s="1871"/>
      <c r="XCQ32" s="1888"/>
      <c r="XCR32" s="1871"/>
      <c r="XCS32" s="1888"/>
      <c r="XCT32" s="1871"/>
      <c r="XCU32" s="1888"/>
      <c r="XCV32" s="1871"/>
      <c r="XCW32" s="1888"/>
      <c r="XCX32" s="1871"/>
      <c r="XCY32" s="1888"/>
      <c r="XCZ32" s="1871"/>
      <c r="XDA32" s="1888"/>
      <c r="XDB32" s="1871"/>
      <c r="XDC32" s="1888"/>
      <c r="XDD32" s="1871"/>
      <c r="XDE32" s="1888"/>
      <c r="XDF32" s="1871"/>
      <c r="XDG32" s="1888"/>
      <c r="XDH32" s="1871"/>
      <c r="XDI32" s="1888"/>
      <c r="XDJ32" s="1871"/>
      <c r="XDK32" s="1888"/>
      <c r="XDL32" s="1871"/>
      <c r="XDM32" s="1888"/>
      <c r="XDN32" s="1871"/>
      <c r="XDO32" s="1888"/>
      <c r="XDP32" s="1871"/>
      <c r="XDQ32" s="1888"/>
      <c r="XDR32" s="1871"/>
      <c r="XDS32" s="1888"/>
      <c r="XDT32" s="1871"/>
      <c r="XDU32" s="1888"/>
      <c r="XDV32" s="1871"/>
      <c r="XDW32" s="1888"/>
      <c r="XDX32" s="1871"/>
      <c r="XDY32" s="1888"/>
      <c r="XDZ32" s="1871"/>
      <c r="XEA32" s="1888"/>
      <c r="XEB32" s="1871"/>
      <c r="XEC32" s="1888"/>
      <c r="XED32" s="1871"/>
      <c r="XEE32" s="1888"/>
      <c r="XEF32" s="1871"/>
      <c r="XEG32" s="1888"/>
      <c r="XEH32" s="1871"/>
      <c r="XEI32" s="1888"/>
      <c r="XEJ32" s="1871"/>
      <c r="XEK32" s="1888"/>
      <c r="XEL32" s="1871"/>
      <c r="XEM32" s="1888"/>
      <c r="XEN32" s="1871"/>
      <c r="XEO32" s="1888"/>
      <c r="XEP32" s="1871"/>
      <c r="XEQ32" s="1888"/>
      <c r="XER32" s="1871"/>
      <c r="XES32" s="1888"/>
      <c r="XET32" s="1871"/>
      <c r="XEU32" s="1888"/>
      <c r="XEV32" s="1871"/>
      <c r="XEW32" s="1888"/>
      <c r="XEX32" s="1871"/>
      <c r="XEY32" s="1888"/>
      <c r="XEZ32" s="1871"/>
      <c r="XFA32" s="1888"/>
      <c r="XFB32" s="1871"/>
      <c r="XFC32" s="1888"/>
    </row>
    <row r="33" spans="1:24" s="321" customFormat="1" ht="22.5" customHeight="1">
      <c r="A33" s="322"/>
      <c r="B33" s="2314" t="s">
        <v>30</v>
      </c>
      <c r="C33" s="2314"/>
      <c r="D33" s="2314"/>
      <c r="E33" s="1879">
        <f t="shared" ref="E33" si="8">SUM(E10:E30)</f>
        <v>562</v>
      </c>
      <c r="F33" s="1877">
        <f>SUM(F10:F32)</f>
        <v>44674966</v>
      </c>
      <c r="G33" s="1877">
        <f t="shared" ref="G33:T33" si="9">SUM(G10:G32)</f>
        <v>4200000</v>
      </c>
      <c r="H33" s="1877">
        <f t="shared" si="9"/>
        <v>52238084</v>
      </c>
      <c r="I33" s="1877">
        <f t="shared" si="9"/>
        <v>40000</v>
      </c>
      <c r="J33" s="1877">
        <f t="shared" si="9"/>
        <v>274000</v>
      </c>
      <c r="K33" s="1877">
        <f t="shared" si="9"/>
        <v>13049263</v>
      </c>
      <c r="L33" s="1877">
        <f t="shared" si="9"/>
        <v>3000000</v>
      </c>
      <c r="M33" s="1877">
        <f t="shared" si="9"/>
        <v>24591263</v>
      </c>
      <c r="N33" s="1877">
        <f t="shared" si="9"/>
        <v>76829347</v>
      </c>
      <c r="O33" s="1877">
        <f t="shared" si="9"/>
        <v>488749.66</v>
      </c>
      <c r="P33" s="1877">
        <f t="shared" si="9"/>
        <v>977499.32</v>
      </c>
      <c r="Q33" s="1877">
        <f t="shared" si="9"/>
        <v>488749.66</v>
      </c>
      <c r="R33" s="1877">
        <f t="shared" si="9"/>
        <v>74874348.359999999</v>
      </c>
      <c r="S33" s="1877">
        <f t="shared" si="9"/>
        <v>2075000</v>
      </c>
      <c r="T33" s="1877">
        <f t="shared" si="9"/>
        <v>72799348.359999999</v>
      </c>
      <c r="U33" s="1869"/>
      <c r="V33" s="2289"/>
      <c r="W33" s="2290"/>
      <c r="X33" s="2290"/>
    </row>
    <row r="34" spans="1:24" ht="18" customHeight="1">
      <c r="A34" s="305"/>
      <c r="B34" s="294"/>
      <c r="C34" s="294"/>
      <c r="D34" s="128"/>
      <c r="E34" s="133"/>
      <c r="F34" s="36"/>
      <c r="G34" s="37"/>
      <c r="H34" s="2170"/>
      <c r="I34" s="128"/>
      <c r="J34" s="128"/>
      <c r="K34" s="37"/>
      <c r="L34" s="37" t="s">
        <v>2627</v>
      </c>
      <c r="M34" s="37"/>
      <c r="N34" s="37"/>
      <c r="O34" s="37"/>
      <c r="P34" s="37"/>
      <c r="Q34" s="37"/>
      <c r="R34" s="37"/>
      <c r="S34" s="37"/>
      <c r="T34" s="37"/>
      <c r="U34" s="38"/>
    </row>
    <row r="35" spans="1:24" ht="18" customHeight="1">
      <c r="A35" s="305"/>
      <c r="B35" s="306" t="s">
        <v>31</v>
      </c>
      <c r="C35" s="306"/>
      <c r="D35" s="128"/>
      <c r="E35" s="133"/>
      <c r="F35" s="39"/>
      <c r="G35" s="40"/>
      <c r="H35" s="40"/>
      <c r="I35" s="37"/>
      <c r="J35" s="37"/>
      <c r="K35" s="40"/>
      <c r="L35" s="40"/>
      <c r="M35" s="40"/>
      <c r="N35" s="40" t="s">
        <v>2627</v>
      </c>
      <c r="O35" s="40"/>
      <c r="P35" s="40" t="s">
        <v>2627</v>
      </c>
      <c r="Q35" s="40"/>
      <c r="R35" s="40" t="s">
        <v>2627</v>
      </c>
      <c r="S35" s="40"/>
      <c r="T35" s="40"/>
      <c r="U35" s="41"/>
    </row>
    <row r="36" spans="1:24" ht="15" customHeight="1">
      <c r="A36" s="307"/>
      <c r="B36" s="42"/>
      <c r="C36" s="42"/>
      <c r="D36" s="43"/>
      <c r="E36" s="134"/>
      <c r="F36" s="45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8"/>
    </row>
    <row r="37" spans="1:24" ht="20.100000000000001" customHeight="1">
      <c r="A37" s="2309" t="s">
        <v>2755</v>
      </c>
      <c r="B37" s="2294" t="s">
        <v>3</v>
      </c>
      <c r="C37" s="2294" t="s">
        <v>4</v>
      </c>
      <c r="D37" s="2294" t="s">
        <v>5</v>
      </c>
      <c r="E37" s="2292" t="s">
        <v>6</v>
      </c>
      <c r="F37" s="2295" t="s">
        <v>7</v>
      </c>
      <c r="G37" s="2296"/>
      <c r="H37" s="2292" t="s">
        <v>509</v>
      </c>
      <c r="I37" s="2297" t="s">
        <v>8</v>
      </c>
      <c r="J37" s="2298"/>
      <c r="K37" s="2298"/>
      <c r="L37" s="2299"/>
      <c r="M37" s="2304" t="s">
        <v>9</v>
      </c>
      <c r="N37" s="2292" t="s">
        <v>10</v>
      </c>
      <c r="O37" s="2291" t="s">
        <v>11</v>
      </c>
      <c r="P37" s="2291"/>
      <c r="Q37" s="2291"/>
      <c r="R37" s="2292" t="s">
        <v>12</v>
      </c>
      <c r="S37" s="761"/>
      <c r="T37" s="761"/>
      <c r="U37" s="2291" t="s">
        <v>13</v>
      </c>
    </row>
    <row r="38" spans="1:24" ht="63.75">
      <c r="A38" s="2310"/>
      <c r="B38" s="2257"/>
      <c r="C38" s="2257"/>
      <c r="D38" s="2257"/>
      <c r="E38" s="2300"/>
      <c r="F38" s="762" t="s">
        <v>14</v>
      </c>
      <c r="G38" s="762" t="s">
        <v>15</v>
      </c>
      <c r="H38" s="2293"/>
      <c r="I38" s="762" t="s">
        <v>2990</v>
      </c>
      <c r="J38" s="762" t="s">
        <v>16</v>
      </c>
      <c r="K38" s="762" t="s">
        <v>18</v>
      </c>
      <c r="L38" s="762" t="s">
        <v>19</v>
      </c>
      <c r="M38" s="2305"/>
      <c r="N38" s="2293"/>
      <c r="O38" s="763" t="s">
        <v>2316</v>
      </c>
      <c r="P38" s="763" t="s">
        <v>20</v>
      </c>
      <c r="Q38" s="763" t="s">
        <v>2274</v>
      </c>
      <c r="R38" s="2293"/>
      <c r="S38" s="764" t="s">
        <v>3687</v>
      </c>
      <c r="T38" s="764" t="s">
        <v>3688</v>
      </c>
      <c r="U38" s="2291"/>
    </row>
    <row r="39" spans="1:24" s="1681" customFormat="1" ht="16.5">
      <c r="A39" s="185">
        <v>2124075</v>
      </c>
      <c r="B39" s="414">
        <v>1</v>
      </c>
      <c r="C39" s="1696" t="s">
        <v>3539</v>
      </c>
      <c r="D39" s="407" t="s">
        <v>88</v>
      </c>
      <c r="E39" s="1695">
        <f>VLOOKUP(C39,'[3]Daftar Gaji'!$C$9:$E$126,3,FALSE)</f>
        <v>20</v>
      </c>
      <c r="F39" s="309">
        <v>1864075</v>
      </c>
      <c r="G39" s="309">
        <v>260000</v>
      </c>
      <c r="H39" s="309">
        <f>SUM(F39:G39)</f>
        <v>2124075</v>
      </c>
      <c r="I39" s="309">
        <v>0</v>
      </c>
      <c r="J39" s="309">
        <f>15000</f>
        <v>15000</v>
      </c>
      <c r="K39" s="311">
        <v>409342</v>
      </c>
      <c r="L39" s="311">
        <v>0</v>
      </c>
      <c r="M39" s="189">
        <f t="shared" ref="M39:M99" si="10">(E39*I39)+(E39*J39)+K39+L39</f>
        <v>709342</v>
      </c>
      <c r="N39" s="48">
        <f t="shared" ref="N39:N99" si="11">H39+M39</f>
        <v>2833417</v>
      </c>
      <c r="O39" s="48">
        <f t="shared" ref="O39:O70" si="12">H39*1%</f>
        <v>21240.75</v>
      </c>
      <c r="P39" s="48">
        <f t="shared" ref="P39:P70" si="13">H39*2%</f>
        <v>42481.5</v>
      </c>
      <c r="Q39" s="48">
        <f t="shared" ref="Q39:Q70" si="14">H39*1%</f>
        <v>21240.75</v>
      </c>
      <c r="R39" s="190">
        <f>N39-P39-Q39-O39</f>
        <v>2748454</v>
      </c>
      <c r="S39" s="1687">
        <f>VLOOKUP(C39,'[3]Daftar Gaji'!$C$9:$R$126,16,FALSE)</f>
        <v>0</v>
      </c>
      <c r="T39" s="1687">
        <f>R39-S39</f>
        <v>2748454</v>
      </c>
      <c r="U39" s="403">
        <f>VLOOKUP(C39,'[4]Daftar Gaji'!$C$9:$F$129,4,FALSE)</f>
        <v>9000014767181</v>
      </c>
    </row>
    <row r="40" spans="1:24" s="1681" customFormat="1" ht="18" customHeight="1">
      <c r="A40" s="185">
        <v>2124075</v>
      </c>
      <c r="B40" s="414">
        <v>2</v>
      </c>
      <c r="C40" s="1696" t="s">
        <v>3540</v>
      </c>
      <c r="D40" s="407" t="s">
        <v>88</v>
      </c>
      <c r="E40" s="1695">
        <f>VLOOKUP(C40,'[3]Daftar Gaji'!$C$9:$E$126,3,FALSE)</f>
        <v>20</v>
      </c>
      <c r="F40" s="309">
        <v>1864075</v>
      </c>
      <c r="G40" s="309">
        <v>260000</v>
      </c>
      <c r="H40" s="309">
        <f t="shared" ref="H40:H100" si="15">SUM(F40:G40)</f>
        <v>2124075</v>
      </c>
      <c r="I40" s="309">
        <v>0</v>
      </c>
      <c r="J40" s="309">
        <f>15000</f>
        <v>15000</v>
      </c>
      <c r="K40" s="309">
        <v>545786</v>
      </c>
      <c r="L40" s="311">
        <v>0</v>
      </c>
      <c r="M40" s="189">
        <f t="shared" si="10"/>
        <v>845786</v>
      </c>
      <c r="N40" s="48">
        <f t="shared" si="11"/>
        <v>2969861</v>
      </c>
      <c r="O40" s="48">
        <f t="shared" si="12"/>
        <v>21240.75</v>
      </c>
      <c r="P40" s="48">
        <f t="shared" si="13"/>
        <v>42481.5</v>
      </c>
      <c r="Q40" s="48">
        <f t="shared" si="14"/>
        <v>21240.75</v>
      </c>
      <c r="R40" s="190">
        <f t="shared" ref="R40:R100" si="16">N40-P40-Q40-O40</f>
        <v>2884898</v>
      </c>
      <c r="S40" s="1687">
        <f>VLOOKUP(C40,'[3]Daftar Gaji'!$C$9:$R$126,16,FALSE)</f>
        <v>0</v>
      </c>
      <c r="T40" s="1687">
        <f t="shared" ref="T40:T100" si="17">R40-S40</f>
        <v>2884898</v>
      </c>
      <c r="U40" s="403">
        <f>VLOOKUP(C40,'[4]Daftar Gaji'!$C$9:$F$129,4,FALSE)</f>
        <v>1450009730553</v>
      </c>
    </row>
    <row r="41" spans="1:24" s="1681" customFormat="1" ht="18" customHeight="1">
      <c r="A41" s="185">
        <v>2124075</v>
      </c>
      <c r="B41" s="414">
        <v>3</v>
      </c>
      <c r="C41" s="1696" t="s">
        <v>3541</v>
      </c>
      <c r="D41" s="407" t="s">
        <v>88</v>
      </c>
      <c r="E41" s="1695">
        <f>VLOOKUP(C41,'[3]Daftar Gaji'!$C$9:$E$126,3,FALSE)</f>
        <v>23</v>
      </c>
      <c r="F41" s="309">
        <v>1864075</v>
      </c>
      <c r="G41" s="309">
        <v>260000</v>
      </c>
      <c r="H41" s="309">
        <f t="shared" si="15"/>
        <v>2124075</v>
      </c>
      <c r="I41" s="309">
        <v>0</v>
      </c>
      <c r="J41" s="309">
        <f>15000</f>
        <v>15000</v>
      </c>
      <c r="K41" s="309">
        <v>436631</v>
      </c>
      <c r="L41" s="311">
        <v>0</v>
      </c>
      <c r="M41" s="189">
        <f t="shared" si="10"/>
        <v>781631</v>
      </c>
      <c r="N41" s="48">
        <f t="shared" si="11"/>
        <v>2905706</v>
      </c>
      <c r="O41" s="48">
        <f t="shared" si="12"/>
        <v>21240.75</v>
      </c>
      <c r="P41" s="48">
        <f t="shared" si="13"/>
        <v>42481.5</v>
      </c>
      <c r="Q41" s="48">
        <f t="shared" si="14"/>
        <v>21240.75</v>
      </c>
      <c r="R41" s="190">
        <f t="shared" si="16"/>
        <v>2820743</v>
      </c>
      <c r="S41" s="1687">
        <f>VLOOKUP(C41,'[3]Daftar Gaji'!$C$9:$R$126,16,FALSE)</f>
        <v>0</v>
      </c>
      <c r="T41" s="1687">
        <f t="shared" si="17"/>
        <v>2820743</v>
      </c>
      <c r="U41" s="403" t="str">
        <f>VLOOKUP(C41,'[4]Daftar Gaji'!$C$9:$F$129,4,FALSE)</f>
        <v>1450010408710</v>
      </c>
    </row>
    <row r="42" spans="1:24" s="1681" customFormat="1" ht="18" customHeight="1">
      <c r="A42" s="185">
        <v>2124075</v>
      </c>
      <c r="B42" s="414">
        <v>4</v>
      </c>
      <c r="C42" s="1696" t="s">
        <v>3542</v>
      </c>
      <c r="D42" s="407" t="s">
        <v>88</v>
      </c>
      <c r="E42" s="1695">
        <f>VLOOKUP(C42,'[3]Daftar Gaji'!$C$9:$E$126,3,FALSE)</f>
        <v>20</v>
      </c>
      <c r="F42" s="309">
        <v>1864075</v>
      </c>
      <c r="G42" s="309">
        <v>260000</v>
      </c>
      <c r="H42" s="309">
        <f t="shared" si="15"/>
        <v>2124075</v>
      </c>
      <c r="I42" s="309">
        <v>0</v>
      </c>
      <c r="J42" s="309">
        <f>15000</f>
        <v>15000</v>
      </c>
      <c r="K42" s="311">
        <v>463918</v>
      </c>
      <c r="L42" s="311">
        <v>0</v>
      </c>
      <c r="M42" s="189">
        <f t="shared" si="10"/>
        <v>763918</v>
      </c>
      <c r="N42" s="48">
        <f t="shared" si="11"/>
        <v>2887993</v>
      </c>
      <c r="O42" s="48">
        <f t="shared" si="12"/>
        <v>21240.75</v>
      </c>
      <c r="P42" s="48">
        <f t="shared" si="13"/>
        <v>42481.5</v>
      </c>
      <c r="Q42" s="48">
        <f t="shared" si="14"/>
        <v>21240.75</v>
      </c>
      <c r="R42" s="190">
        <f t="shared" si="16"/>
        <v>2803030</v>
      </c>
      <c r="S42" s="1687">
        <f>VLOOKUP(C42,'[3]Daftar Gaji'!$C$9:$R$126,16,FALSE)</f>
        <v>0</v>
      </c>
      <c r="T42" s="1687">
        <f t="shared" si="17"/>
        <v>2803030</v>
      </c>
      <c r="U42" s="403">
        <f>VLOOKUP(C42,'[4]Daftar Gaji'!$C$9:$F$129,4,FALSE)</f>
        <v>1450009736550</v>
      </c>
    </row>
    <row r="43" spans="1:24" s="1681" customFormat="1" ht="18" customHeight="1">
      <c r="A43" s="185">
        <v>2124075</v>
      </c>
      <c r="B43" s="414">
        <v>5</v>
      </c>
      <c r="C43" s="1696" t="s">
        <v>3543</v>
      </c>
      <c r="D43" s="407" t="s">
        <v>88</v>
      </c>
      <c r="E43" s="1695">
        <f>VLOOKUP(C43,'[3]Daftar Gaji'!$C$9:$E$126,3,FALSE)</f>
        <v>19</v>
      </c>
      <c r="F43" s="309">
        <v>1864075</v>
      </c>
      <c r="G43" s="309">
        <v>260000</v>
      </c>
      <c r="H43" s="309">
        <f t="shared" si="15"/>
        <v>2124075</v>
      </c>
      <c r="I43" s="309">
        <v>0</v>
      </c>
      <c r="J43" s="309">
        <f>15000</f>
        <v>15000</v>
      </c>
      <c r="K43" s="311">
        <v>300182</v>
      </c>
      <c r="L43" s="311">
        <v>0</v>
      </c>
      <c r="M43" s="189">
        <f t="shared" si="10"/>
        <v>585182</v>
      </c>
      <c r="N43" s="48">
        <f t="shared" si="11"/>
        <v>2709257</v>
      </c>
      <c r="O43" s="48">
        <f t="shared" si="12"/>
        <v>21240.75</v>
      </c>
      <c r="P43" s="48">
        <f t="shared" si="13"/>
        <v>42481.5</v>
      </c>
      <c r="Q43" s="48">
        <f t="shared" si="14"/>
        <v>21240.75</v>
      </c>
      <c r="R43" s="190">
        <f t="shared" si="16"/>
        <v>2624294</v>
      </c>
      <c r="S43" s="1687">
        <f>VLOOKUP(C43,'[3]Daftar Gaji'!$C$9:$R$126,16,FALSE)</f>
        <v>0</v>
      </c>
      <c r="T43" s="1687">
        <f t="shared" si="17"/>
        <v>2624294</v>
      </c>
      <c r="U43" s="403">
        <f>VLOOKUP(C43,'[4]Daftar Gaji'!$C$9:$F$129,4,FALSE)</f>
        <v>1450009746179</v>
      </c>
    </row>
    <row r="44" spans="1:24" s="1681" customFormat="1" ht="18" customHeight="1">
      <c r="A44" s="185">
        <v>2124075</v>
      </c>
      <c r="B44" s="414">
        <v>6</v>
      </c>
      <c r="C44" s="1696" t="s">
        <v>3544</v>
      </c>
      <c r="D44" s="407" t="s">
        <v>88</v>
      </c>
      <c r="E44" s="1695">
        <f>VLOOKUP(C44,'[3]Daftar Gaji'!$C$9:$E$126,3,FALSE)</f>
        <v>22</v>
      </c>
      <c r="F44" s="309">
        <v>1864075</v>
      </c>
      <c r="G44" s="309">
        <v>260000</v>
      </c>
      <c r="H44" s="309">
        <f t="shared" si="15"/>
        <v>2124075</v>
      </c>
      <c r="I44" s="309">
        <v>0</v>
      </c>
      <c r="J44" s="309">
        <f>15000</f>
        <v>15000</v>
      </c>
      <c r="K44" s="309">
        <v>491207</v>
      </c>
      <c r="L44" s="311">
        <v>0</v>
      </c>
      <c r="M44" s="189">
        <f t="shared" si="10"/>
        <v>821207</v>
      </c>
      <c r="N44" s="48">
        <f t="shared" si="11"/>
        <v>2945282</v>
      </c>
      <c r="O44" s="48">
        <f t="shared" si="12"/>
        <v>21240.75</v>
      </c>
      <c r="P44" s="48">
        <f t="shared" si="13"/>
        <v>42481.5</v>
      </c>
      <c r="Q44" s="48">
        <f t="shared" si="14"/>
        <v>21240.75</v>
      </c>
      <c r="R44" s="190">
        <f t="shared" si="16"/>
        <v>2860319</v>
      </c>
      <c r="S44" s="1687">
        <f>VLOOKUP(C44,'[3]Daftar Gaji'!$C$9:$R$126,16,FALSE)</f>
        <v>0</v>
      </c>
      <c r="T44" s="1687">
        <f t="shared" si="17"/>
        <v>2860319</v>
      </c>
      <c r="U44" s="403">
        <f>VLOOKUP(C44,'[4]Daftar Gaji'!$C$9:$F$129,4,FALSE)</f>
        <v>1450009839040</v>
      </c>
    </row>
    <row r="45" spans="1:24" s="1681" customFormat="1" ht="18" customHeight="1">
      <c r="A45" s="185">
        <v>2124075</v>
      </c>
      <c r="B45" s="414">
        <v>7</v>
      </c>
      <c r="C45" s="1696" t="s">
        <v>3545</v>
      </c>
      <c r="D45" s="407" t="s">
        <v>88</v>
      </c>
      <c r="E45" s="1695">
        <f>VLOOKUP(C45,'[3]Daftar Gaji'!$C$9:$E$126,3,FALSE)</f>
        <v>19</v>
      </c>
      <c r="F45" s="309">
        <v>1864075</v>
      </c>
      <c r="G45" s="309">
        <v>260000</v>
      </c>
      <c r="H45" s="309">
        <f t="shared" si="15"/>
        <v>2124075</v>
      </c>
      <c r="I45" s="309">
        <v>0</v>
      </c>
      <c r="J45" s="309">
        <f>15000</f>
        <v>15000</v>
      </c>
      <c r="K45" s="311">
        <v>545876</v>
      </c>
      <c r="L45" s="311">
        <v>0</v>
      </c>
      <c r="M45" s="189">
        <f t="shared" si="10"/>
        <v>830876</v>
      </c>
      <c r="N45" s="48">
        <f t="shared" si="11"/>
        <v>2954951</v>
      </c>
      <c r="O45" s="48">
        <f t="shared" si="12"/>
        <v>21240.75</v>
      </c>
      <c r="P45" s="48">
        <f t="shared" si="13"/>
        <v>42481.5</v>
      </c>
      <c r="Q45" s="48">
        <f t="shared" si="14"/>
        <v>21240.75</v>
      </c>
      <c r="R45" s="190">
        <f t="shared" si="16"/>
        <v>2869988</v>
      </c>
      <c r="S45" s="1687">
        <f>VLOOKUP(C45,'[3]Daftar Gaji'!$C$9:$R$126,16,FALSE)</f>
        <v>0</v>
      </c>
      <c r="T45" s="1687">
        <f t="shared" si="17"/>
        <v>2869988</v>
      </c>
      <c r="U45" s="403">
        <f>VLOOKUP(C45,'[4]Daftar Gaji'!$C$9:$F$129,4,FALSE)</f>
        <v>1450009835816</v>
      </c>
    </row>
    <row r="46" spans="1:24" s="1681" customFormat="1" ht="18" customHeight="1">
      <c r="A46" s="185">
        <v>2124075</v>
      </c>
      <c r="B46" s="414">
        <v>8</v>
      </c>
      <c r="C46" s="1696" t="s">
        <v>3546</v>
      </c>
      <c r="D46" s="407" t="s">
        <v>88</v>
      </c>
      <c r="E46" s="1695">
        <f>VLOOKUP(C46,'[3]Daftar Gaji'!$C$9:$E$126,3,FALSE)</f>
        <v>22</v>
      </c>
      <c r="F46" s="309">
        <v>1864075</v>
      </c>
      <c r="G46" s="309">
        <v>260000</v>
      </c>
      <c r="H46" s="309">
        <f t="shared" si="15"/>
        <v>2124075</v>
      </c>
      <c r="I46" s="309">
        <v>0</v>
      </c>
      <c r="J46" s="309">
        <f>15000</f>
        <v>15000</v>
      </c>
      <c r="K46" s="189">
        <v>436628</v>
      </c>
      <c r="L46" s="311">
        <v>0</v>
      </c>
      <c r="M46" s="189">
        <f t="shared" si="10"/>
        <v>766628</v>
      </c>
      <c r="N46" s="48">
        <f t="shared" si="11"/>
        <v>2890703</v>
      </c>
      <c r="O46" s="48">
        <f t="shared" si="12"/>
        <v>21240.75</v>
      </c>
      <c r="P46" s="48">
        <f t="shared" si="13"/>
        <v>42481.5</v>
      </c>
      <c r="Q46" s="48">
        <f t="shared" si="14"/>
        <v>21240.75</v>
      </c>
      <c r="R46" s="190">
        <f t="shared" si="16"/>
        <v>2805740</v>
      </c>
      <c r="S46" s="1687">
        <f>VLOOKUP(C46,'[3]Daftar Gaji'!$C$9:$R$126,16,FALSE)</f>
        <v>0</v>
      </c>
      <c r="T46" s="1687">
        <f t="shared" si="17"/>
        <v>2805740</v>
      </c>
      <c r="U46" s="403">
        <f>VLOOKUP(C46,'[4]Daftar Gaji'!$C$9:$F$129,4,FALSE)</f>
        <v>1450009730728</v>
      </c>
    </row>
    <row r="47" spans="1:24" s="1681" customFormat="1" ht="18" customHeight="1">
      <c r="A47" s="185">
        <v>2124075</v>
      </c>
      <c r="B47" s="414">
        <v>9</v>
      </c>
      <c r="C47" s="1696" t="s">
        <v>3547</v>
      </c>
      <c r="D47" s="407" t="s">
        <v>88</v>
      </c>
      <c r="E47" s="1695">
        <f>VLOOKUP(C47,'[3]Daftar Gaji'!$C$9:$E$126,3,FALSE)</f>
        <v>9</v>
      </c>
      <c r="F47" s="309">
        <v>1864075</v>
      </c>
      <c r="G47" s="309">
        <v>260000</v>
      </c>
      <c r="H47" s="309">
        <f t="shared" si="15"/>
        <v>2124075</v>
      </c>
      <c r="I47" s="309">
        <v>0</v>
      </c>
      <c r="J47" s="309">
        <f>15000</f>
        <v>15000</v>
      </c>
      <c r="K47" s="311">
        <v>436628.98581187596</v>
      </c>
      <c r="L47" s="311">
        <v>0</v>
      </c>
      <c r="M47" s="189">
        <f t="shared" si="10"/>
        <v>571628.9858118759</v>
      </c>
      <c r="N47" s="48">
        <f t="shared" si="11"/>
        <v>2695703.9858118761</v>
      </c>
      <c r="O47" s="48">
        <f t="shared" si="12"/>
        <v>21240.75</v>
      </c>
      <c r="P47" s="48">
        <f t="shared" si="13"/>
        <v>42481.5</v>
      </c>
      <c r="Q47" s="48">
        <f t="shared" si="14"/>
        <v>21240.75</v>
      </c>
      <c r="R47" s="190">
        <f t="shared" si="16"/>
        <v>2610740.9858118761</v>
      </c>
      <c r="S47" s="1687">
        <f>VLOOKUP(C47,'[3]Daftar Gaji'!$C$9:$R$126,16,FALSE)</f>
        <v>0</v>
      </c>
      <c r="T47" s="1687">
        <f t="shared" si="17"/>
        <v>2610740.9858118761</v>
      </c>
      <c r="U47" s="403">
        <f>VLOOKUP(C47,'[4]Daftar Gaji'!$C$9:$F$129,4,FALSE)</f>
        <v>1450009732070</v>
      </c>
    </row>
    <row r="48" spans="1:24" s="1681" customFormat="1" ht="18" customHeight="1">
      <c r="A48" s="185">
        <v>2124075</v>
      </c>
      <c r="B48" s="414">
        <v>10</v>
      </c>
      <c r="C48" s="766" t="s">
        <v>89</v>
      </c>
      <c r="D48" s="407" t="s">
        <v>88</v>
      </c>
      <c r="E48" s="1695">
        <f>VLOOKUP(C48,'[3]Daftar Gaji'!$C$9:$E$126,3,FALSE)</f>
        <v>19</v>
      </c>
      <c r="F48" s="309">
        <v>1864075</v>
      </c>
      <c r="G48" s="309">
        <v>260000</v>
      </c>
      <c r="H48" s="309">
        <f t="shared" si="15"/>
        <v>2124075</v>
      </c>
      <c r="I48" s="309">
        <v>0</v>
      </c>
      <c r="J48" s="309">
        <f>15000</f>
        <v>15000</v>
      </c>
      <c r="K48" s="309">
        <v>491207</v>
      </c>
      <c r="L48" s="311">
        <v>0</v>
      </c>
      <c r="M48" s="189">
        <f t="shared" si="10"/>
        <v>776207</v>
      </c>
      <c r="N48" s="48">
        <f t="shared" si="11"/>
        <v>2900282</v>
      </c>
      <c r="O48" s="48">
        <f t="shared" si="12"/>
        <v>21240.75</v>
      </c>
      <c r="P48" s="48">
        <f t="shared" si="13"/>
        <v>42481.5</v>
      </c>
      <c r="Q48" s="48">
        <f t="shared" si="14"/>
        <v>21240.75</v>
      </c>
      <c r="R48" s="190">
        <f t="shared" si="16"/>
        <v>2815319</v>
      </c>
      <c r="S48" s="1687">
        <f>VLOOKUP(C48,'[3]Daftar Gaji'!$C$9:$R$126,16,FALSE)</f>
        <v>0</v>
      </c>
      <c r="T48" s="1687">
        <f t="shared" si="17"/>
        <v>2815319</v>
      </c>
      <c r="U48" s="403">
        <f>VLOOKUP(C48,'[4]Daftar Gaji'!$C$9:$F$129,4,FALSE)</f>
        <v>1450005649641</v>
      </c>
    </row>
    <row r="49" spans="1:21" s="1681" customFormat="1" ht="18" customHeight="1">
      <c r="A49" s="185">
        <v>2124075</v>
      </c>
      <c r="B49" s="414">
        <v>11</v>
      </c>
      <c r="C49" s="1696" t="s">
        <v>3548</v>
      </c>
      <c r="D49" s="407" t="s">
        <v>88</v>
      </c>
      <c r="E49" s="1695">
        <f>VLOOKUP(C49,'[3]Daftar Gaji'!$C$9:$E$126,3,FALSE)</f>
        <v>18</v>
      </c>
      <c r="F49" s="309">
        <v>1864075</v>
      </c>
      <c r="G49" s="309">
        <v>260000</v>
      </c>
      <c r="H49" s="309">
        <f t="shared" si="15"/>
        <v>2124075</v>
      </c>
      <c r="I49" s="309">
        <v>0</v>
      </c>
      <c r="J49" s="309">
        <f>15000</f>
        <v>15000</v>
      </c>
      <c r="K49" s="311">
        <v>409341</v>
      </c>
      <c r="L49" s="311">
        <v>0</v>
      </c>
      <c r="M49" s="189">
        <f t="shared" si="10"/>
        <v>679341</v>
      </c>
      <c r="N49" s="48">
        <f t="shared" si="11"/>
        <v>2803416</v>
      </c>
      <c r="O49" s="48">
        <f t="shared" si="12"/>
        <v>21240.75</v>
      </c>
      <c r="P49" s="48">
        <f t="shared" si="13"/>
        <v>42481.5</v>
      </c>
      <c r="Q49" s="48">
        <f t="shared" si="14"/>
        <v>21240.75</v>
      </c>
      <c r="R49" s="190">
        <f t="shared" si="16"/>
        <v>2718453</v>
      </c>
      <c r="S49" s="1687">
        <f>VLOOKUP(C49,'[3]Daftar Gaji'!$C$9:$R$126,16,FALSE)</f>
        <v>345000</v>
      </c>
      <c r="T49" s="1687">
        <f t="shared" si="17"/>
        <v>2373453</v>
      </c>
      <c r="U49" s="403">
        <f>VLOOKUP(C49,'[4]Daftar Gaji'!$C$9:$F$129,4,FALSE)</f>
        <v>9000014356142</v>
      </c>
    </row>
    <row r="50" spans="1:21" s="1681" customFormat="1" ht="18" customHeight="1">
      <c r="A50" s="185">
        <v>2124075</v>
      </c>
      <c r="B50" s="414">
        <v>12</v>
      </c>
      <c r="C50" s="1696" t="s">
        <v>3549</v>
      </c>
      <c r="D50" s="407" t="s">
        <v>88</v>
      </c>
      <c r="E50" s="1695">
        <f>VLOOKUP(C50,'[3]Daftar Gaji'!$C$9:$E$126,3,FALSE)</f>
        <v>18</v>
      </c>
      <c r="F50" s="309">
        <v>1864075</v>
      </c>
      <c r="G50" s="309">
        <v>260000</v>
      </c>
      <c r="H50" s="309">
        <f t="shared" si="15"/>
        <v>2124075</v>
      </c>
      <c r="I50" s="309">
        <v>0</v>
      </c>
      <c r="J50" s="309">
        <f>15000</f>
        <v>15000</v>
      </c>
      <c r="K50" s="309">
        <v>491207</v>
      </c>
      <c r="L50" s="311">
        <v>0</v>
      </c>
      <c r="M50" s="189">
        <f t="shared" si="10"/>
        <v>761207</v>
      </c>
      <c r="N50" s="48">
        <f t="shared" si="11"/>
        <v>2885282</v>
      </c>
      <c r="O50" s="48">
        <f t="shared" si="12"/>
        <v>21240.75</v>
      </c>
      <c r="P50" s="48">
        <f t="shared" si="13"/>
        <v>42481.5</v>
      </c>
      <c r="Q50" s="48">
        <f t="shared" si="14"/>
        <v>21240.75</v>
      </c>
      <c r="R50" s="190">
        <f t="shared" si="16"/>
        <v>2800319</v>
      </c>
      <c r="S50" s="1687">
        <f>VLOOKUP(C50,'[3]Daftar Gaji'!$C$9:$R$126,16,FALSE)</f>
        <v>0</v>
      </c>
      <c r="T50" s="1687">
        <f t="shared" si="17"/>
        <v>2800319</v>
      </c>
      <c r="U50" s="403" t="str">
        <f>VLOOKUP(C50,'[4]Daftar Gaji'!$C$9:$F$129,4,FALSE)</f>
        <v>1450009732021</v>
      </c>
    </row>
    <row r="51" spans="1:21" s="1681" customFormat="1" ht="18" customHeight="1">
      <c r="A51" s="185">
        <v>2124075</v>
      </c>
      <c r="B51" s="414">
        <v>13</v>
      </c>
      <c r="C51" s="1696" t="s">
        <v>3550</v>
      </c>
      <c r="D51" s="407" t="s">
        <v>88</v>
      </c>
      <c r="E51" s="1695">
        <f>VLOOKUP(C51,'[3]Daftar Gaji'!$C$9:$E$126,3,FALSE)</f>
        <v>16</v>
      </c>
      <c r="F51" s="309">
        <v>1864075</v>
      </c>
      <c r="G51" s="309">
        <v>260000</v>
      </c>
      <c r="H51" s="309">
        <f t="shared" si="15"/>
        <v>2124075</v>
      </c>
      <c r="I51" s="309">
        <v>0</v>
      </c>
      <c r="J51" s="309">
        <f>15000</f>
        <v>15000</v>
      </c>
      <c r="K51" s="189">
        <v>445805</v>
      </c>
      <c r="L51" s="311">
        <v>0</v>
      </c>
      <c r="M51" s="189">
        <f t="shared" si="10"/>
        <v>685805</v>
      </c>
      <c r="N51" s="48">
        <f t="shared" si="11"/>
        <v>2809880</v>
      </c>
      <c r="O51" s="48">
        <f t="shared" si="12"/>
        <v>21240.75</v>
      </c>
      <c r="P51" s="48">
        <f t="shared" si="13"/>
        <v>42481.5</v>
      </c>
      <c r="Q51" s="48">
        <f t="shared" si="14"/>
        <v>21240.75</v>
      </c>
      <c r="R51" s="190">
        <f t="shared" si="16"/>
        <v>2724917</v>
      </c>
      <c r="S51" s="1687">
        <f>VLOOKUP(C51,'[3]Daftar Gaji'!$C$9:$R$126,16,FALSE)</f>
        <v>0</v>
      </c>
      <c r="T51" s="1687">
        <f t="shared" si="17"/>
        <v>2724917</v>
      </c>
      <c r="U51" s="403" t="str">
        <f>VLOOKUP(C51,'[4]Daftar Gaji'!$C$9:$F$129,4,FALSE)</f>
        <v>9000020478583</v>
      </c>
    </row>
    <row r="52" spans="1:21" s="1681" customFormat="1" ht="18" customHeight="1">
      <c r="A52" s="185">
        <v>2124075</v>
      </c>
      <c r="B52" s="414">
        <v>14</v>
      </c>
      <c r="C52" s="1696" t="s">
        <v>3551</v>
      </c>
      <c r="D52" s="407" t="s">
        <v>88</v>
      </c>
      <c r="E52" s="1695">
        <f>VLOOKUP(C52,'[3]Daftar Gaji'!$C$9:$E$126,3,FALSE)</f>
        <v>21</v>
      </c>
      <c r="F52" s="309">
        <v>1864075</v>
      </c>
      <c r="G52" s="309">
        <v>260000</v>
      </c>
      <c r="H52" s="309">
        <f t="shared" si="15"/>
        <v>2124075</v>
      </c>
      <c r="I52" s="309">
        <v>0</v>
      </c>
      <c r="J52" s="309">
        <f>15000</f>
        <v>15000</v>
      </c>
      <c r="K52" s="311">
        <v>463918</v>
      </c>
      <c r="L52" s="311">
        <v>0</v>
      </c>
      <c r="M52" s="189">
        <f t="shared" si="10"/>
        <v>778918</v>
      </c>
      <c r="N52" s="48">
        <f t="shared" si="11"/>
        <v>2902993</v>
      </c>
      <c r="O52" s="48">
        <f t="shared" si="12"/>
        <v>21240.75</v>
      </c>
      <c r="P52" s="48">
        <f t="shared" si="13"/>
        <v>42481.5</v>
      </c>
      <c r="Q52" s="48">
        <f t="shared" si="14"/>
        <v>21240.75</v>
      </c>
      <c r="R52" s="190">
        <f t="shared" si="16"/>
        <v>2818030</v>
      </c>
      <c r="S52" s="1687">
        <f>VLOOKUP(C52,'[3]Daftar Gaji'!$C$9:$R$126,16,FALSE)</f>
        <v>0</v>
      </c>
      <c r="T52" s="1687">
        <f t="shared" si="17"/>
        <v>2818030</v>
      </c>
      <c r="U52" s="403">
        <f>VLOOKUP(C52,'[4]Daftar Gaji'!$C$9:$F$129,4,FALSE)</f>
        <v>1450009834173</v>
      </c>
    </row>
    <row r="53" spans="1:21" s="1681" customFormat="1" ht="18" customHeight="1">
      <c r="A53" s="185">
        <v>2124075</v>
      </c>
      <c r="B53" s="414">
        <v>15</v>
      </c>
      <c r="C53" s="1696" t="s">
        <v>3552</v>
      </c>
      <c r="D53" s="407" t="s">
        <v>88</v>
      </c>
      <c r="E53" s="1695">
        <f>VLOOKUP(C53,'[3]Daftar Gaji'!$C$9:$E$126,3,FALSE)</f>
        <v>13</v>
      </c>
      <c r="F53" s="309">
        <v>1864075</v>
      </c>
      <c r="G53" s="309">
        <v>260000</v>
      </c>
      <c r="H53" s="309">
        <f t="shared" si="15"/>
        <v>2124075</v>
      </c>
      <c r="I53" s="309">
        <v>0</v>
      </c>
      <c r="J53" s="309">
        <f>15000</f>
        <v>15000</v>
      </c>
      <c r="K53" s="311">
        <v>463918</v>
      </c>
      <c r="L53" s="311">
        <v>0</v>
      </c>
      <c r="M53" s="189">
        <f t="shared" si="10"/>
        <v>658918</v>
      </c>
      <c r="N53" s="48">
        <f t="shared" si="11"/>
        <v>2782993</v>
      </c>
      <c r="O53" s="48">
        <f t="shared" si="12"/>
        <v>21240.75</v>
      </c>
      <c r="P53" s="48">
        <f t="shared" si="13"/>
        <v>42481.5</v>
      </c>
      <c r="Q53" s="48">
        <f t="shared" si="14"/>
        <v>21240.75</v>
      </c>
      <c r="R53" s="190">
        <f t="shared" si="16"/>
        <v>2698030</v>
      </c>
      <c r="S53" s="1687">
        <f>VLOOKUP(C53,'[3]Daftar Gaji'!$C$9:$R$126,16,FALSE)</f>
        <v>0</v>
      </c>
      <c r="T53" s="1687">
        <f t="shared" si="17"/>
        <v>2698030</v>
      </c>
      <c r="U53" s="403">
        <f>VLOOKUP(C53,'[4]Daftar Gaji'!$C$9:$F$129,4,FALSE)</f>
        <v>1450009830536</v>
      </c>
    </row>
    <row r="54" spans="1:21" s="1681" customFormat="1" ht="18" customHeight="1">
      <c r="A54" s="185">
        <v>2124075</v>
      </c>
      <c r="B54" s="414">
        <v>16</v>
      </c>
      <c r="C54" s="1696" t="s">
        <v>3553</v>
      </c>
      <c r="D54" s="407" t="s">
        <v>88</v>
      </c>
      <c r="E54" s="1695">
        <f>VLOOKUP(C54,'[3]Daftar Gaji'!$C$9:$E$126,3,FALSE)</f>
        <v>22</v>
      </c>
      <c r="F54" s="309">
        <v>1864075</v>
      </c>
      <c r="G54" s="309">
        <v>260000</v>
      </c>
      <c r="H54" s="309">
        <f t="shared" si="15"/>
        <v>2124075</v>
      </c>
      <c r="I54" s="309">
        <v>0</v>
      </c>
      <c r="J54" s="309">
        <f>15000</f>
        <v>15000</v>
      </c>
      <c r="K54" s="189">
        <v>463918</v>
      </c>
      <c r="L54" s="311">
        <v>0</v>
      </c>
      <c r="M54" s="189">
        <f t="shared" si="10"/>
        <v>793918</v>
      </c>
      <c r="N54" s="48">
        <f t="shared" si="11"/>
        <v>2917993</v>
      </c>
      <c r="O54" s="48">
        <f t="shared" si="12"/>
        <v>21240.75</v>
      </c>
      <c r="P54" s="48">
        <f t="shared" si="13"/>
        <v>42481.5</v>
      </c>
      <c r="Q54" s="48">
        <f t="shared" si="14"/>
        <v>21240.75</v>
      </c>
      <c r="R54" s="190">
        <f t="shared" si="16"/>
        <v>2833030</v>
      </c>
      <c r="S54" s="1687">
        <f>VLOOKUP(C54,'[3]Daftar Gaji'!$C$9:$R$126,16,FALSE)</f>
        <v>460000</v>
      </c>
      <c r="T54" s="1687">
        <f t="shared" si="17"/>
        <v>2373030</v>
      </c>
      <c r="U54" s="403">
        <f>VLOOKUP(C54,'[4]Daftar Gaji'!$C$9:$F$129,4,FALSE)</f>
        <v>1450009730314</v>
      </c>
    </row>
    <row r="55" spans="1:21" s="1681" customFormat="1" ht="18" customHeight="1">
      <c r="A55" s="185">
        <v>2124075</v>
      </c>
      <c r="B55" s="414">
        <v>17</v>
      </c>
      <c r="C55" s="1696" t="s">
        <v>3554</v>
      </c>
      <c r="D55" s="407" t="s">
        <v>88</v>
      </c>
      <c r="E55" s="1695">
        <f>VLOOKUP(C55,'[3]Daftar Gaji'!$C$9:$E$126,3,FALSE)</f>
        <v>17</v>
      </c>
      <c r="F55" s="309">
        <v>1864075</v>
      </c>
      <c r="G55" s="309">
        <v>260000</v>
      </c>
      <c r="H55" s="309">
        <f t="shared" si="15"/>
        <v>2124075</v>
      </c>
      <c r="I55" s="309">
        <v>0</v>
      </c>
      <c r="J55" s="309">
        <f>15000</f>
        <v>15000</v>
      </c>
      <c r="K55" s="311">
        <v>300183</v>
      </c>
      <c r="L55" s="311">
        <v>0</v>
      </c>
      <c r="M55" s="189">
        <f t="shared" si="10"/>
        <v>555183</v>
      </c>
      <c r="N55" s="48">
        <f t="shared" si="11"/>
        <v>2679258</v>
      </c>
      <c r="O55" s="48">
        <f t="shared" si="12"/>
        <v>21240.75</v>
      </c>
      <c r="P55" s="48">
        <f t="shared" si="13"/>
        <v>42481.5</v>
      </c>
      <c r="Q55" s="48">
        <f t="shared" si="14"/>
        <v>21240.75</v>
      </c>
      <c r="R55" s="190">
        <f t="shared" si="16"/>
        <v>2594295</v>
      </c>
      <c r="S55" s="1687">
        <f>VLOOKUP(C55,'[3]Daftar Gaji'!$C$9:$R$126,16,FALSE)</f>
        <v>0</v>
      </c>
      <c r="T55" s="1687">
        <f t="shared" si="17"/>
        <v>2594295</v>
      </c>
      <c r="U55" s="403">
        <f>VLOOKUP(C55,'[4]Daftar Gaji'!$C$9:$F$129,4,FALSE)</f>
        <v>1450009741691</v>
      </c>
    </row>
    <row r="56" spans="1:21" s="1681" customFormat="1" ht="18" customHeight="1">
      <c r="A56" s="185">
        <v>2124075</v>
      </c>
      <c r="B56" s="414">
        <v>18</v>
      </c>
      <c r="C56" s="1696" t="s">
        <v>3555</v>
      </c>
      <c r="D56" s="407" t="s">
        <v>88</v>
      </c>
      <c r="E56" s="1695">
        <f>VLOOKUP(C56,'[3]Daftar Gaji'!$C$9:$E$126,3,FALSE)</f>
        <v>15</v>
      </c>
      <c r="F56" s="309">
        <v>1864075</v>
      </c>
      <c r="G56" s="309">
        <v>260000</v>
      </c>
      <c r="H56" s="309">
        <f t="shared" si="15"/>
        <v>2124075</v>
      </c>
      <c r="I56" s="309">
        <v>0</v>
      </c>
      <c r="J56" s="309">
        <f>15000</f>
        <v>15000</v>
      </c>
      <c r="K56" s="309">
        <v>436630</v>
      </c>
      <c r="L56" s="311">
        <v>0</v>
      </c>
      <c r="M56" s="189">
        <f t="shared" si="10"/>
        <v>661630</v>
      </c>
      <c r="N56" s="48">
        <f t="shared" si="11"/>
        <v>2785705</v>
      </c>
      <c r="O56" s="48">
        <f t="shared" si="12"/>
        <v>21240.75</v>
      </c>
      <c r="P56" s="48">
        <f t="shared" si="13"/>
        <v>42481.5</v>
      </c>
      <c r="Q56" s="48">
        <f t="shared" si="14"/>
        <v>21240.75</v>
      </c>
      <c r="R56" s="190">
        <f t="shared" si="16"/>
        <v>2700742</v>
      </c>
      <c r="S56" s="1687">
        <f>VLOOKUP(C56,'[3]Daftar Gaji'!$C$9:$R$126,16,FALSE)</f>
        <v>0</v>
      </c>
      <c r="T56" s="1687">
        <f t="shared" si="17"/>
        <v>2700742</v>
      </c>
      <c r="U56" s="403">
        <f>VLOOKUP(C56,'[4]Daftar Gaji'!$C$9:$F$129,4,FALSE)</f>
        <v>1450009731155</v>
      </c>
    </row>
    <row r="57" spans="1:21" s="1681" customFormat="1" ht="18" customHeight="1">
      <c r="A57" s="185">
        <v>2124075</v>
      </c>
      <c r="B57" s="414">
        <v>19</v>
      </c>
      <c r="C57" s="766" t="s">
        <v>90</v>
      </c>
      <c r="D57" s="407" t="s">
        <v>88</v>
      </c>
      <c r="E57" s="1695">
        <f>VLOOKUP(C57,'[3]Daftar Gaji'!$C$9:$E$126,3,FALSE)</f>
        <v>18</v>
      </c>
      <c r="F57" s="309">
        <v>1864075</v>
      </c>
      <c r="G57" s="309">
        <v>260000</v>
      </c>
      <c r="H57" s="309">
        <f t="shared" si="15"/>
        <v>2124075</v>
      </c>
      <c r="I57" s="309">
        <v>0</v>
      </c>
      <c r="J57" s="309">
        <f>15000</f>
        <v>15000</v>
      </c>
      <c r="K57" s="309">
        <v>518496</v>
      </c>
      <c r="L57" s="311">
        <v>0</v>
      </c>
      <c r="M57" s="189">
        <f t="shared" si="10"/>
        <v>788496</v>
      </c>
      <c r="N57" s="48">
        <f t="shared" si="11"/>
        <v>2912571</v>
      </c>
      <c r="O57" s="48">
        <f t="shared" si="12"/>
        <v>21240.75</v>
      </c>
      <c r="P57" s="48">
        <f t="shared" si="13"/>
        <v>42481.5</v>
      </c>
      <c r="Q57" s="48">
        <f t="shared" si="14"/>
        <v>21240.75</v>
      </c>
      <c r="R57" s="190">
        <f t="shared" si="16"/>
        <v>2827608</v>
      </c>
      <c r="S57" s="1687">
        <f>VLOOKUP(C57,'[3]Daftar Gaji'!$C$9:$R$126,16,FALSE)</f>
        <v>460000</v>
      </c>
      <c r="T57" s="1687">
        <f t="shared" si="17"/>
        <v>2367608</v>
      </c>
      <c r="U57" s="403">
        <f>VLOOKUP(C57,'[4]Daftar Gaji'!$C$9:$F$129,4,FALSE)</f>
        <v>1450009731734</v>
      </c>
    </row>
    <row r="58" spans="1:21" s="1681" customFormat="1" ht="18" customHeight="1">
      <c r="A58" s="185">
        <v>2124075</v>
      </c>
      <c r="B58" s="414">
        <v>20</v>
      </c>
      <c r="C58" s="1696" t="s">
        <v>3556</v>
      </c>
      <c r="D58" s="407" t="s">
        <v>88</v>
      </c>
      <c r="E58" s="1695">
        <f>VLOOKUP(C58,'[3]Daftar Gaji'!$C$9:$E$126,3,FALSE)</f>
        <v>16</v>
      </c>
      <c r="F58" s="309">
        <v>1864075</v>
      </c>
      <c r="G58" s="309">
        <v>260000</v>
      </c>
      <c r="H58" s="309">
        <f t="shared" si="15"/>
        <v>2124075</v>
      </c>
      <c r="I58" s="309">
        <v>0</v>
      </c>
      <c r="J58" s="309">
        <f>15000</f>
        <v>15000</v>
      </c>
      <c r="K58" s="311">
        <v>436628</v>
      </c>
      <c r="L58" s="311">
        <v>0</v>
      </c>
      <c r="M58" s="189">
        <f t="shared" si="10"/>
        <v>676628</v>
      </c>
      <c r="N58" s="48">
        <f t="shared" si="11"/>
        <v>2800703</v>
      </c>
      <c r="O58" s="48">
        <f t="shared" si="12"/>
        <v>21240.75</v>
      </c>
      <c r="P58" s="48">
        <f t="shared" si="13"/>
        <v>42481.5</v>
      </c>
      <c r="Q58" s="48">
        <f t="shared" si="14"/>
        <v>21240.75</v>
      </c>
      <c r="R58" s="190">
        <f t="shared" si="16"/>
        <v>2715740</v>
      </c>
      <c r="S58" s="1687">
        <f>VLOOKUP(C58,'[3]Daftar Gaji'!$C$9:$R$126,16,FALSE)</f>
        <v>0</v>
      </c>
      <c r="T58" s="1687">
        <f t="shared" si="17"/>
        <v>2715740</v>
      </c>
      <c r="U58" s="403" t="str">
        <f>VLOOKUP(C58,'[4]Daftar Gaji'!$C$9:$F$129,4,FALSE)</f>
        <v>9000020787033</v>
      </c>
    </row>
    <row r="59" spans="1:21" s="1681" customFormat="1" ht="18" customHeight="1">
      <c r="A59" s="185">
        <v>2124075</v>
      </c>
      <c r="B59" s="414">
        <v>21</v>
      </c>
      <c r="C59" s="1696" t="s">
        <v>3557</v>
      </c>
      <c r="D59" s="407" t="s">
        <v>88</v>
      </c>
      <c r="E59" s="1695">
        <f>VLOOKUP(C59,'[3]Daftar Gaji'!$C$9:$E$126,3,FALSE)</f>
        <v>18</v>
      </c>
      <c r="F59" s="309">
        <v>1864075</v>
      </c>
      <c r="G59" s="309">
        <v>260000</v>
      </c>
      <c r="H59" s="309">
        <f t="shared" si="15"/>
        <v>2124075</v>
      </c>
      <c r="I59" s="309">
        <v>0</v>
      </c>
      <c r="J59" s="309">
        <f>15000</f>
        <v>15000</v>
      </c>
      <c r="K59" s="311">
        <v>545876</v>
      </c>
      <c r="L59" s="311">
        <v>0</v>
      </c>
      <c r="M59" s="189">
        <f t="shared" si="10"/>
        <v>815876</v>
      </c>
      <c r="N59" s="48">
        <f t="shared" si="11"/>
        <v>2939951</v>
      </c>
      <c r="O59" s="48">
        <f t="shared" si="12"/>
        <v>21240.75</v>
      </c>
      <c r="P59" s="48">
        <f t="shared" si="13"/>
        <v>42481.5</v>
      </c>
      <c r="Q59" s="48">
        <f t="shared" si="14"/>
        <v>21240.75</v>
      </c>
      <c r="R59" s="190">
        <f t="shared" si="16"/>
        <v>2854988</v>
      </c>
      <c r="S59" s="1687">
        <f>VLOOKUP(C59,'[3]Daftar Gaji'!$C$9:$R$126,16,FALSE)</f>
        <v>0</v>
      </c>
      <c r="T59" s="1687">
        <f t="shared" si="17"/>
        <v>2854988</v>
      </c>
      <c r="U59" s="403">
        <f>VLOOKUP(C59,'[4]Daftar Gaji'!$C$9:$F$129,4,FALSE)</f>
        <v>1450009729159</v>
      </c>
    </row>
    <row r="60" spans="1:21" s="1681" customFormat="1" ht="18" customHeight="1">
      <c r="A60" s="185">
        <v>2124075</v>
      </c>
      <c r="B60" s="414">
        <v>22</v>
      </c>
      <c r="C60" s="766" t="s">
        <v>91</v>
      </c>
      <c r="D60" s="407" t="s">
        <v>88</v>
      </c>
      <c r="E60" s="1695">
        <f>VLOOKUP(C60,'[3]Daftar Gaji'!$C$9:$E$126,3,FALSE)</f>
        <v>22</v>
      </c>
      <c r="F60" s="309">
        <v>1864075</v>
      </c>
      <c r="G60" s="309">
        <v>260000</v>
      </c>
      <c r="H60" s="309">
        <f t="shared" si="15"/>
        <v>2124075</v>
      </c>
      <c r="I60" s="309">
        <v>0</v>
      </c>
      <c r="J60" s="309">
        <f>15000</f>
        <v>15000</v>
      </c>
      <c r="K60" s="309">
        <v>491207</v>
      </c>
      <c r="L60" s="311">
        <v>0</v>
      </c>
      <c r="M60" s="189">
        <f t="shared" si="10"/>
        <v>821207</v>
      </c>
      <c r="N60" s="48">
        <f t="shared" si="11"/>
        <v>2945282</v>
      </c>
      <c r="O60" s="48">
        <f t="shared" si="12"/>
        <v>21240.75</v>
      </c>
      <c r="P60" s="48">
        <f t="shared" si="13"/>
        <v>42481.5</v>
      </c>
      <c r="Q60" s="48">
        <f t="shared" si="14"/>
        <v>21240.75</v>
      </c>
      <c r="R60" s="190">
        <f t="shared" si="16"/>
        <v>2860319</v>
      </c>
      <c r="S60" s="1687">
        <f>VLOOKUP(C60,'[3]Daftar Gaji'!$C$9:$R$126,16,FALSE)</f>
        <v>0</v>
      </c>
      <c r="T60" s="1687">
        <f t="shared" si="17"/>
        <v>2860319</v>
      </c>
      <c r="U60" s="403">
        <f>VLOOKUP(C60,'[4]Daftar Gaji'!$C$9:$F$129,4,FALSE)</f>
        <v>1450009732211</v>
      </c>
    </row>
    <row r="61" spans="1:21" s="1681" customFormat="1" ht="18" customHeight="1">
      <c r="A61" s="185">
        <v>2124075</v>
      </c>
      <c r="B61" s="414">
        <v>23</v>
      </c>
      <c r="C61" s="766" t="s">
        <v>92</v>
      </c>
      <c r="D61" s="407" t="s">
        <v>88</v>
      </c>
      <c r="E61" s="1695">
        <f>VLOOKUP(C61,'[3]Daftar Gaji'!$C$9:$E$126,3,FALSE)</f>
        <v>26</v>
      </c>
      <c r="F61" s="309">
        <v>1864075</v>
      </c>
      <c r="G61" s="309">
        <v>260000</v>
      </c>
      <c r="H61" s="309">
        <f t="shared" si="15"/>
        <v>2124075</v>
      </c>
      <c r="I61" s="309">
        <v>0</v>
      </c>
      <c r="J61" s="309">
        <f>15000</f>
        <v>15000</v>
      </c>
      <c r="K61" s="311">
        <v>463918</v>
      </c>
      <c r="L61" s="311">
        <v>0</v>
      </c>
      <c r="M61" s="189">
        <f t="shared" si="10"/>
        <v>853918</v>
      </c>
      <c r="N61" s="48">
        <f t="shared" si="11"/>
        <v>2977993</v>
      </c>
      <c r="O61" s="48">
        <f t="shared" si="12"/>
        <v>21240.75</v>
      </c>
      <c r="P61" s="48">
        <f t="shared" si="13"/>
        <v>42481.5</v>
      </c>
      <c r="Q61" s="48">
        <f t="shared" si="14"/>
        <v>21240.75</v>
      </c>
      <c r="R61" s="190">
        <f t="shared" si="16"/>
        <v>2893030</v>
      </c>
      <c r="S61" s="1687">
        <f>VLOOKUP(C61,'[3]Daftar Gaji'!$C$9:$R$126,16,FALSE)</f>
        <v>0</v>
      </c>
      <c r="T61" s="1687">
        <f t="shared" si="17"/>
        <v>2893030</v>
      </c>
      <c r="U61" s="403">
        <f>VLOOKUP(C61,'[4]Daftar Gaji'!$C$9:$F$129,4,FALSE)</f>
        <v>1450009731031</v>
      </c>
    </row>
    <row r="62" spans="1:21" s="1681" customFormat="1" ht="18" customHeight="1">
      <c r="A62" s="185">
        <v>2124075</v>
      </c>
      <c r="B62" s="414">
        <v>24</v>
      </c>
      <c r="C62" s="766" t="s">
        <v>93</v>
      </c>
      <c r="D62" s="407" t="s">
        <v>88</v>
      </c>
      <c r="E62" s="1695">
        <f>VLOOKUP(C62,'[3]Daftar Gaji'!$C$9:$E$126,3,FALSE)</f>
        <v>15</v>
      </c>
      <c r="F62" s="309">
        <v>1864075</v>
      </c>
      <c r="G62" s="309">
        <v>260000</v>
      </c>
      <c r="H62" s="309">
        <f t="shared" si="15"/>
        <v>2124075</v>
      </c>
      <c r="I62" s="309">
        <v>0</v>
      </c>
      <c r="J62" s="309">
        <f>15000</f>
        <v>15000</v>
      </c>
      <c r="K62" s="311">
        <v>436628</v>
      </c>
      <c r="L62" s="311">
        <v>0</v>
      </c>
      <c r="M62" s="189">
        <f t="shared" si="10"/>
        <v>661628</v>
      </c>
      <c r="N62" s="48">
        <f t="shared" si="11"/>
        <v>2785703</v>
      </c>
      <c r="O62" s="48">
        <f t="shared" si="12"/>
        <v>21240.75</v>
      </c>
      <c r="P62" s="48">
        <f t="shared" si="13"/>
        <v>42481.5</v>
      </c>
      <c r="Q62" s="48">
        <f t="shared" si="14"/>
        <v>21240.75</v>
      </c>
      <c r="R62" s="190">
        <f t="shared" si="16"/>
        <v>2700740</v>
      </c>
      <c r="S62" s="1687">
        <f>VLOOKUP(C62,'[3]Daftar Gaji'!$C$9:$R$126,16,FALSE)</f>
        <v>0</v>
      </c>
      <c r="T62" s="1687">
        <f t="shared" si="17"/>
        <v>2700740</v>
      </c>
      <c r="U62" s="403">
        <f>VLOOKUP(C62,'[4]Daftar Gaji'!$C$9:$F$129,4,FALSE)</f>
        <v>1450009731874</v>
      </c>
    </row>
    <row r="63" spans="1:21" s="1681" customFormat="1" ht="18" customHeight="1">
      <c r="A63" s="185">
        <v>2124075</v>
      </c>
      <c r="B63" s="414">
        <v>25</v>
      </c>
      <c r="C63" s="766" t="s">
        <v>94</v>
      </c>
      <c r="D63" s="407" t="s">
        <v>88</v>
      </c>
      <c r="E63" s="1695">
        <f>VLOOKUP(C63,'[3]Daftar Gaji'!$C$9:$E$126,3,FALSE)</f>
        <v>24</v>
      </c>
      <c r="F63" s="309">
        <v>1864075</v>
      </c>
      <c r="G63" s="309">
        <v>260000</v>
      </c>
      <c r="H63" s="309">
        <f t="shared" si="15"/>
        <v>2124075</v>
      </c>
      <c r="I63" s="309">
        <v>0</v>
      </c>
      <c r="J63" s="309">
        <f>15000</f>
        <v>15000</v>
      </c>
      <c r="K63" s="189">
        <v>300182</v>
      </c>
      <c r="L63" s="311">
        <v>0</v>
      </c>
      <c r="M63" s="189">
        <f t="shared" si="10"/>
        <v>660182</v>
      </c>
      <c r="N63" s="48">
        <f t="shared" si="11"/>
        <v>2784257</v>
      </c>
      <c r="O63" s="48">
        <f t="shared" si="12"/>
        <v>21240.75</v>
      </c>
      <c r="P63" s="48">
        <f t="shared" si="13"/>
        <v>42481.5</v>
      </c>
      <c r="Q63" s="48">
        <f t="shared" si="14"/>
        <v>21240.75</v>
      </c>
      <c r="R63" s="190">
        <f t="shared" si="16"/>
        <v>2699294</v>
      </c>
      <c r="S63" s="1687">
        <f>VLOOKUP(C63,'[3]Daftar Gaji'!$C$9:$R$126,16,FALSE)</f>
        <v>0</v>
      </c>
      <c r="T63" s="1687">
        <f t="shared" si="17"/>
        <v>2699294</v>
      </c>
      <c r="U63" s="403">
        <f>VLOOKUP(C63,'[4]Daftar Gaji'!$C$9:$F$129,4,FALSE)</f>
        <v>9000029319473</v>
      </c>
    </row>
    <row r="64" spans="1:21" s="1681" customFormat="1" ht="18" customHeight="1">
      <c r="A64" s="185">
        <v>2124075</v>
      </c>
      <c r="B64" s="414">
        <v>26</v>
      </c>
      <c r="C64" s="766" t="s">
        <v>95</v>
      </c>
      <c r="D64" s="407" t="s">
        <v>88</v>
      </c>
      <c r="E64" s="1695">
        <f>VLOOKUP(C64,'[3]Daftar Gaji'!$C$9:$E$126,3,FALSE)</f>
        <v>14</v>
      </c>
      <c r="F64" s="309">
        <v>1864075</v>
      </c>
      <c r="G64" s="309">
        <v>260000</v>
      </c>
      <c r="H64" s="309">
        <f t="shared" si="15"/>
        <v>2124075</v>
      </c>
      <c r="I64" s="309">
        <v>0</v>
      </c>
      <c r="J64" s="309">
        <f>15000</f>
        <v>15000</v>
      </c>
      <c r="K64" s="189">
        <v>300182</v>
      </c>
      <c r="L64" s="311">
        <v>0</v>
      </c>
      <c r="M64" s="189">
        <f t="shared" si="10"/>
        <v>510182</v>
      </c>
      <c r="N64" s="48">
        <f t="shared" si="11"/>
        <v>2634257</v>
      </c>
      <c r="O64" s="48">
        <f t="shared" si="12"/>
        <v>21240.75</v>
      </c>
      <c r="P64" s="48">
        <f t="shared" si="13"/>
        <v>42481.5</v>
      </c>
      <c r="Q64" s="48">
        <f t="shared" si="14"/>
        <v>21240.75</v>
      </c>
      <c r="R64" s="190">
        <f t="shared" si="16"/>
        <v>2549294</v>
      </c>
      <c r="S64" s="1687">
        <f>VLOOKUP(C64,'[3]Daftar Gaji'!$C$9:$R$126,16,FALSE)</f>
        <v>0</v>
      </c>
      <c r="T64" s="1687">
        <f t="shared" si="17"/>
        <v>2549294</v>
      </c>
      <c r="U64" s="403">
        <f>VLOOKUP(C64,'[4]Daftar Gaji'!$C$9:$F$129,4,FALSE)</f>
        <v>9000029825180</v>
      </c>
    </row>
    <row r="65" spans="1:22" s="1681" customFormat="1" ht="18" customHeight="1">
      <c r="A65" s="185">
        <v>2124075</v>
      </c>
      <c r="B65" s="414">
        <v>27</v>
      </c>
      <c r="C65" s="766" t="s">
        <v>96</v>
      </c>
      <c r="D65" s="407" t="s">
        <v>88</v>
      </c>
      <c r="E65" s="1695">
        <f>VLOOKUP(C65,'[3]Daftar Gaji'!$C$9:$E$126,3,FALSE)</f>
        <v>18</v>
      </c>
      <c r="F65" s="309">
        <v>1864075</v>
      </c>
      <c r="G65" s="309">
        <v>260000</v>
      </c>
      <c r="H65" s="309">
        <f t="shared" si="15"/>
        <v>2124075</v>
      </c>
      <c r="I65" s="309">
        <v>0</v>
      </c>
      <c r="J65" s="309">
        <f>15000</f>
        <v>15000</v>
      </c>
      <c r="K65" s="189">
        <v>300182</v>
      </c>
      <c r="L65" s="311">
        <v>0</v>
      </c>
      <c r="M65" s="189">
        <f t="shared" si="10"/>
        <v>570182</v>
      </c>
      <c r="N65" s="48">
        <f t="shared" si="11"/>
        <v>2694257</v>
      </c>
      <c r="O65" s="48">
        <f t="shared" si="12"/>
        <v>21240.75</v>
      </c>
      <c r="P65" s="48">
        <f t="shared" si="13"/>
        <v>42481.5</v>
      </c>
      <c r="Q65" s="48">
        <f t="shared" si="14"/>
        <v>21240.75</v>
      </c>
      <c r="R65" s="190">
        <f t="shared" si="16"/>
        <v>2609294</v>
      </c>
      <c r="S65" s="1687">
        <f>VLOOKUP(C65,'[3]Daftar Gaji'!$C$9:$R$126,16,FALSE)</f>
        <v>0</v>
      </c>
      <c r="T65" s="1687">
        <f t="shared" si="17"/>
        <v>2609294</v>
      </c>
      <c r="U65" s="403">
        <f>VLOOKUP(C65,'[4]Daftar Gaji'!$C$9:$F$129,4,FALSE)</f>
        <v>9000029319499</v>
      </c>
    </row>
    <row r="66" spans="1:22" s="1681" customFormat="1" ht="18" customHeight="1">
      <c r="A66" s="185">
        <v>2124075</v>
      </c>
      <c r="B66" s="414">
        <v>28</v>
      </c>
      <c r="C66" s="766" t="s">
        <v>97</v>
      </c>
      <c r="D66" s="407" t="s">
        <v>88</v>
      </c>
      <c r="E66" s="1695">
        <f>VLOOKUP(C66,'[3]Daftar Gaji'!$C$9:$E$126,3,FALSE)</f>
        <v>16</v>
      </c>
      <c r="F66" s="309">
        <v>1864075</v>
      </c>
      <c r="G66" s="309">
        <v>260000</v>
      </c>
      <c r="H66" s="309">
        <f t="shared" si="15"/>
        <v>2124075</v>
      </c>
      <c r="I66" s="309">
        <v>0</v>
      </c>
      <c r="J66" s="309">
        <f>15000</f>
        <v>15000</v>
      </c>
      <c r="K66" s="189">
        <v>300182</v>
      </c>
      <c r="L66" s="311">
        <v>0</v>
      </c>
      <c r="M66" s="189">
        <f t="shared" si="10"/>
        <v>540182</v>
      </c>
      <c r="N66" s="48">
        <f t="shared" si="11"/>
        <v>2664257</v>
      </c>
      <c r="O66" s="48">
        <f t="shared" si="12"/>
        <v>21240.75</v>
      </c>
      <c r="P66" s="48">
        <f t="shared" si="13"/>
        <v>42481.5</v>
      </c>
      <c r="Q66" s="48">
        <f t="shared" si="14"/>
        <v>21240.75</v>
      </c>
      <c r="R66" s="190">
        <f t="shared" si="16"/>
        <v>2579294</v>
      </c>
      <c r="S66" s="1687">
        <f>VLOOKUP(C66,'[3]Daftar Gaji'!$C$9:$R$126,16,FALSE)</f>
        <v>0</v>
      </c>
      <c r="T66" s="1687">
        <f t="shared" si="17"/>
        <v>2579294</v>
      </c>
      <c r="U66" s="403">
        <f>VLOOKUP(C66,'[4]Daftar Gaji'!$C$9:$F$129,4,FALSE)</f>
        <v>9000028941988</v>
      </c>
    </row>
    <row r="67" spans="1:22" s="1681" customFormat="1" ht="18" customHeight="1">
      <c r="A67" s="185">
        <v>2124075</v>
      </c>
      <c r="B67" s="414">
        <v>29</v>
      </c>
      <c r="C67" s="766" t="s">
        <v>98</v>
      </c>
      <c r="D67" s="407" t="s">
        <v>88</v>
      </c>
      <c r="E67" s="1695">
        <v>15</v>
      </c>
      <c r="F67" s="309">
        <v>1864075</v>
      </c>
      <c r="G67" s="309">
        <v>260000</v>
      </c>
      <c r="H67" s="309">
        <f t="shared" si="15"/>
        <v>2124075</v>
      </c>
      <c r="I67" s="309">
        <v>0</v>
      </c>
      <c r="J67" s="309">
        <f>15000</f>
        <v>15000</v>
      </c>
      <c r="K67" s="189">
        <v>436628</v>
      </c>
      <c r="L67" s="311">
        <v>0</v>
      </c>
      <c r="M67" s="189">
        <f t="shared" si="10"/>
        <v>661628</v>
      </c>
      <c r="N67" s="48">
        <f t="shared" si="11"/>
        <v>2785703</v>
      </c>
      <c r="O67" s="48">
        <f t="shared" si="12"/>
        <v>21240.75</v>
      </c>
      <c r="P67" s="48">
        <f t="shared" si="13"/>
        <v>42481.5</v>
      </c>
      <c r="Q67" s="48">
        <f t="shared" si="14"/>
        <v>21240.75</v>
      </c>
      <c r="R67" s="190">
        <f t="shared" si="16"/>
        <v>2700740</v>
      </c>
      <c r="S67" s="651">
        <v>575000</v>
      </c>
      <c r="T67" s="1687">
        <f t="shared" si="17"/>
        <v>2125740</v>
      </c>
      <c r="U67" s="1629">
        <v>1450009730991</v>
      </c>
      <c r="V67" s="1681" t="s">
        <v>4403</v>
      </c>
    </row>
    <row r="68" spans="1:22" s="1681" customFormat="1" ht="18" customHeight="1">
      <c r="A68" s="185">
        <v>2124075</v>
      </c>
      <c r="B68" s="414">
        <v>30</v>
      </c>
      <c r="C68" s="766" t="s">
        <v>99</v>
      </c>
      <c r="D68" s="407" t="s">
        <v>88</v>
      </c>
      <c r="E68" s="1695">
        <f>VLOOKUP(C68,'[3]Daftar Gaji'!$C$9:$E$126,3,FALSE)</f>
        <v>23</v>
      </c>
      <c r="F68" s="309">
        <v>1864075</v>
      </c>
      <c r="G68" s="309">
        <v>260000</v>
      </c>
      <c r="H68" s="309">
        <f t="shared" si="15"/>
        <v>2124075</v>
      </c>
      <c r="I68" s="309">
        <v>0</v>
      </c>
      <c r="J68" s="309">
        <f>15000</f>
        <v>15000</v>
      </c>
      <c r="K68" s="189">
        <v>600369</v>
      </c>
      <c r="L68" s="311">
        <v>0</v>
      </c>
      <c r="M68" s="189">
        <f t="shared" si="10"/>
        <v>945369</v>
      </c>
      <c r="N68" s="48">
        <f t="shared" si="11"/>
        <v>3069444</v>
      </c>
      <c r="O68" s="48">
        <f t="shared" si="12"/>
        <v>21240.75</v>
      </c>
      <c r="P68" s="48">
        <f t="shared" si="13"/>
        <v>42481.5</v>
      </c>
      <c r="Q68" s="48">
        <f t="shared" si="14"/>
        <v>21240.75</v>
      </c>
      <c r="R68" s="190">
        <f t="shared" si="16"/>
        <v>2984481</v>
      </c>
      <c r="S68" s="1687">
        <f>VLOOKUP(C68,'[3]Daftar Gaji'!$C$9:$R$126,16,FALSE)</f>
        <v>0</v>
      </c>
      <c r="T68" s="1687">
        <f t="shared" si="17"/>
        <v>2984481</v>
      </c>
      <c r="U68" s="403" t="str">
        <f>VLOOKUP(C68,'[4]Daftar Gaji'!$C$9:$F$129,4,FALSE)</f>
        <v>1450010994818</v>
      </c>
    </row>
    <row r="69" spans="1:22" s="1681" customFormat="1" ht="18" customHeight="1">
      <c r="A69" s="185">
        <v>2124075</v>
      </c>
      <c r="B69" s="414">
        <v>31</v>
      </c>
      <c r="C69" s="766" t="s">
        <v>100</v>
      </c>
      <c r="D69" s="407" t="s">
        <v>88</v>
      </c>
      <c r="E69" s="1695">
        <f>VLOOKUP(C69,'[3]Daftar Gaji'!$C$9:$E$126,3,FALSE)</f>
        <v>18</v>
      </c>
      <c r="F69" s="309">
        <v>1864075</v>
      </c>
      <c r="G69" s="309">
        <v>260000</v>
      </c>
      <c r="H69" s="309">
        <f t="shared" si="15"/>
        <v>2124075</v>
      </c>
      <c r="I69" s="309">
        <v>0</v>
      </c>
      <c r="J69" s="309">
        <f>15000</f>
        <v>15000</v>
      </c>
      <c r="K69" s="189">
        <v>463922</v>
      </c>
      <c r="L69" s="311">
        <v>0</v>
      </c>
      <c r="M69" s="189">
        <f t="shared" si="10"/>
        <v>733922</v>
      </c>
      <c r="N69" s="48">
        <f t="shared" si="11"/>
        <v>2857997</v>
      </c>
      <c r="O69" s="48">
        <f t="shared" si="12"/>
        <v>21240.75</v>
      </c>
      <c r="P69" s="48">
        <f t="shared" si="13"/>
        <v>42481.5</v>
      </c>
      <c r="Q69" s="48">
        <f t="shared" si="14"/>
        <v>21240.75</v>
      </c>
      <c r="R69" s="190">
        <f t="shared" si="16"/>
        <v>2773034</v>
      </c>
      <c r="S69" s="1687">
        <f>VLOOKUP(C69,'[3]Daftar Gaji'!$C$9:$R$126,16,FALSE)</f>
        <v>0</v>
      </c>
      <c r="T69" s="1687">
        <f t="shared" si="17"/>
        <v>2773034</v>
      </c>
      <c r="U69" s="403" t="str">
        <f>VLOOKUP(C69,'[4]Daftar Gaji'!$C$9:$F$129,4,FALSE)</f>
        <v>9000013956140</v>
      </c>
    </row>
    <row r="70" spans="1:22" s="1681" customFormat="1" ht="18" customHeight="1">
      <c r="A70" s="185">
        <v>2124075</v>
      </c>
      <c r="B70" s="414">
        <v>32</v>
      </c>
      <c r="C70" s="1696" t="s">
        <v>3558</v>
      </c>
      <c r="D70" s="407" t="s">
        <v>88</v>
      </c>
      <c r="E70" s="1695">
        <f>VLOOKUP(C70,'[3]Daftar Gaji'!$C$9:$E$126,3,FALSE)</f>
        <v>18</v>
      </c>
      <c r="F70" s="309">
        <v>1864075</v>
      </c>
      <c r="G70" s="309">
        <v>260000</v>
      </c>
      <c r="H70" s="309">
        <f t="shared" si="15"/>
        <v>2124075</v>
      </c>
      <c r="I70" s="309">
        <v>0</v>
      </c>
      <c r="J70" s="309">
        <f>15000</f>
        <v>15000</v>
      </c>
      <c r="K70" s="311">
        <v>463918</v>
      </c>
      <c r="L70" s="311">
        <v>0</v>
      </c>
      <c r="M70" s="189">
        <f t="shared" si="10"/>
        <v>733918</v>
      </c>
      <c r="N70" s="48">
        <f t="shared" si="11"/>
        <v>2857993</v>
      </c>
      <c r="O70" s="48">
        <f t="shared" si="12"/>
        <v>21240.75</v>
      </c>
      <c r="P70" s="48">
        <f t="shared" si="13"/>
        <v>42481.5</v>
      </c>
      <c r="Q70" s="48">
        <f t="shared" si="14"/>
        <v>21240.75</v>
      </c>
      <c r="R70" s="190">
        <f t="shared" si="16"/>
        <v>2773030</v>
      </c>
      <c r="S70" s="1687">
        <f>VLOOKUP(C70,'[3]Daftar Gaji'!$C$9:$R$126,16,FALSE)</f>
        <v>575000</v>
      </c>
      <c r="T70" s="1687">
        <f t="shared" si="17"/>
        <v>2198030</v>
      </c>
      <c r="U70" s="403">
        <f>VLOOKUP(C70,'[4]Daftar Gaji'!$C$9:$F$129,4,FALSE)</f>
        <v>1450009731072</v>
      </c>
    </row>
    <row r="71" spans="1:22" s="1681" customFormat="1" ht="18" customHeight="1">
      <c r="A71" s="185">
        <v>2124075</v>
      </c>
      <c r="B71" s="414">
        <v>33</v>
      </c>
      <c r="C71" s="1696" t="s">
        <v>3559</v>
      </c>
      <c r="D71" s="407" t="s">
        <v>88</v>
      </c>
      <c r="E71" s="1695">
        <f>VLOOKUP(C71,'[3]Daftar Gaji'!$C$9:$E$126,3,FALSE)</f>
        <v>16</v>
      </c>
      <c r="F71" s="309">
        <v>1864075</v>
      </c>
      <c r="G71" s="309">
        <v>260000</v>
      </c>
      <c r="H71" s="309">
        <f t="shared" si="15"/>
        <v>2124075</v>
      </c>
      <c r="I71" s="309">
        <v>0</v>
      </c>
      <c r="J71" s="309">
        <f>15000</f>
        <v>15000</v>
      </c>
      <c r="K71" s="311">
        <v>463918</v>
      </c>
      <c r="L71" s="311">
        <v>0</v>
      </c>
      <c r="M71" s="189">
        <f t="shared" si="10"/>
        <v>703918</v>
      </c>
      <c r="N71" s="48">
        <f t="shared" si="11"/>
        <v>2827993</v>
      </c>
      <c r="O71" s="48">
        <f t="shared" ref="O71:O99" si="18">H71*1%</f>
        <v>21240.75</v>
      </c>
      <c r="P71" s="48">
        <f t="shared" ref="P71:P99" si="19">H71*2%</f>
        <v>42481.5</v>
      </c>
      <c r="Q71" s="48">
        <f t="shared" ref="Q71:Q99" si="20">H71*1%</f>
        <v>21240.75</v>
      </c>
      <c r="R71" s="190">
        <f t="shared" si="16"/>
        <v>2743030</v>
      </c>
      <c r="S71" s="1687">
        <f>VLOOKUP(C71,'[3]Daftar Gaji'!$C$9:$R$126,16,FALSE)</f>
        <v>0</v>
      </c>
      <c r="T71" s="1687">
        <f t="shared" si="17"/>
        <v>2743030</v>
      </c>
      <c r="U71" s="403">
        <f>VLOOKUP(C71,'[4]Daftar Gaji'!$C$9:$F$129,4,FALSE)</f>
        <v>1450009732096</v>
      </c>
    </row>
    <row r="72" spans="1:22" s="1681" customFormat="1" ht="18" customHeight="1">
      <c r="A72" s="185">
        <v>2124075</v>
      </c>
      <c r="B72" s="414">
        <v>34</v>
      </c>
      <c r="C72" s="1696" t="s">
        <v>3560</v>
      </c>
      <c r="D72" s="407" t="s">
        <v>88</v>
      </c>
      <c r="E72" s="1695">
        <f>VLOOKUP(C72,'[3]Daftar Gaji'!$C$9:$E$126,3,FALSE)</f>
        <v>22</v>
      </c>
      <c r="F72" s="309">
        <v>1864075</v>
      </c>
      <c r="G72" s="309">
        <v>260000</v>
      </c>
      <c r="H72" s="309">
        <f t="shared" si="15"/>
        <v>2124075</v>
      </c>
      <c r="I72" s="309">
        <v>0</v>
      </c>
      <c r="J72" s="309">
        <f>15000</f>
        <v>15000</v>
      </c>
      <c r="K72" s="311">
        <v>436630</v>
      </c>
      <c r="L72" s="311">
        <v>0</v>
      </c>
      <c r="M72" s="189">
        <f t="shared" si="10"/>
        <v>766630</v>
      </c>
      <c r="N72" s="48">
        <f t="shared" si="11"/>
        <v>2890705</v>
      </c>
      <c r="O72" s="48">
        <f t="shared" si="18"/>
        <v>21240.75</v>
      </c>
      <c r="P72" s="48">
        <f t="shared" si="19"/>
        <v>42481.5</v>
      </c>
      <c r="Q72" s="48">
        <f t="shared" si="20"/>
        <v>21240.75</v>
      </c>
      <c r="R72" s="190">
        <f t="shared" si="16"/>
        <v>2805742</v>
      </c>
      <c r="S72" s="1687">
        <f>VLOOKUP(C72,'[3]Daftar Gaji'!$C$9:$R$126,16,FALSE)</f>
        <v>460000</v>
      </c>
      <c r="T72" s="1687">
        <f t="shared" si="17"/>
        <v>2345742</v>
      </c>
      <c r="U72" s="403">
        <f>VLOOKUP(C72,'[4]Daftar Gaji'!$C$9:$F$129,4,FALSE)</f>
        <v>1450011033004</v>
      </c>
    </row>
    <row r="73" spans="1:22" s="1681" customFormat="1" ht="18" customHeight="1">
      <c r="A73" s="185">
        <v>2124075</v>
      </c>
      <c r="B73" s="414">
        <v>35</v>
      </c>
      <c r="C73" s="1696" t="s">
        <v>3561</v>
      </c>
      <c r="D73" s="407" t="s">
        <v>88</v>
      </c>
      <c r="E73" s="1695">
        <f>VLOOKUP(C73,'[3]Daftar Gaji'!$C$9:$E$126,3,FALSE)</f>
        <v>18</v>
      </c>
      <c r="F73" s="309">
        <v>1864075</v>
      </c>
      <c r="G73" s="309">
        <v>260000</v>
      </c>
      <c r="H73" s="309">
        <f t="shared" si="15"/>
        <v>2124075</v>
      </c>
      <c r="I73" s="309">
        <v>0</v>
      </c>
      <c r="J73" s="309">
        <f>15000</f>
        <v>15000</v>
      </c>
      <c r="K73" s="311">
        <v>573075</v>
      </c>
      <c r="L73" s="311">
        <v>0</v>
      </c>
      <c r="M73" s="189">
        <f t="shared" si="10"/>
        <v>843075</v>
      </c>
      <c r="N73" s="48">
        <f t="shared" si="11"/>
        <v>2967150</v>
      </c>
      <c r="O73" s="48">
        <f t="shared" si="18"/>
        <v>21240.75</v>
      </c>
      <c r="P73" s="48">
        <f t="shared" si="19"/>
        <v>42481.5</v>
      </c>
      <c r="Q73" s="48">
        <f t="shared" si="20"/>
        <v>21240.75</v>
      </c>
      <c r="R73" s="190">
        <f t="shared" si="16"/>
        <v>2882187</v>
      </c>
      <c r="S73" s="1687">
        <f>VLOOKUP(C73,'[3]Daftar Gaji'!$C$9:$R$126,16,FALSE)</f>
        <v>0</v>
      </c>
      <c r="T73" s="1687">
        <f t="shared" si="17"/>
        <v>2882187</v>
      </c>
      <c r="U73" s="403">
        <f>VLOOKUP(C73,'[4]Daftar Gaji'!$C$9:$F$129,4,FALSE)</f>
        <v>1450009730694</v>
      </c>
    </row>
    <row r="74" spans="1:22" s="1681" customFormat="1" ht="18" customHeight="1">
      <c r="A74" s="185">
        <v>2124075</v>
      </c>
      <c r="B74" s="414">
        <v>36</v>
      </c>
      <c r="C74" s="1696" t="s">
        <v>3562</v>
      </c>
      <c r="D74" s="407" t="s">
        <v>88</v>
      </c>
      <c r="E74" s="1695">
        <f>VLOOKUP(C74,'[3]Daftar Gaji'!$C$9:$E$126,3,FALSE)</f>
        <v>17</v>
      </c>
      <c r="F74" s="309">
        <v>1864075</v>
      </c>
      <c r="G74" s="309">
        <v>260000</v>
      </c>
      <c r="H74" s="309">
        <f t="shared" si="15"/>
        <v>2124075</v>
      </c>
      <c r="I74" s="309">
        <v>0</v>
      </c>
      <c r="J74" s="309">
        <f>15000</f>
        <v>15000</v>
      </c>
      <c r="K74" s="311">
        <v>409339.20126116654</v>
      </c>
      <c r="L74" s="311">
        <v>0</v>
      </c>
      <c r="M74" s="189">
        <f t="shared" si="10"/>
        <v>664339.20126116648</v>
      </c>
      <c r="N74" s="48">
        <f t="shared" si="11"/>
        <v>2788414.2012611665</v>
      </c>
      <c r="O74" s="48">
        <f t="shared" si="18"/>
        <v>21240.75</v>
      </c>
      <c r="P74" s="48">
        <f t="shared" si="19"/>
        <v>42481.5</v>
      </c>
      <c r="Q74" s="48">
        <f t="shared" si="20"/>
        <v>21240.75</v>
      </c>
      <c r="R74" s="190">
        <f t="shared" si="16"/>
        <v>2703451.2012611665</v>
      </c>
      <c r="S74" s="1687">
        <f>VLOOKUP(C74,'[3]Daftar Gaji'!$C$9:$R$126,16,FALSE)</f>
        <v>0</v>
      </c>
      <c r="T74" s="1687">
        <f t="shared" si="17"/>
        <v>2703451.2012611665</v>
      </c>
      <c r="U74" s="403" t="str">
        <f>VLOOKUP(C74,'[4]Daftar Gaji'!$C$9:$F$129,4,FALSE)</f>
        <v>9000020810934</v>
      </c>
    </row>
    <row r="75" spans="1:22" s="1681" customFormat="1" ht="18" customHeight="1">
      <c r="A75" s="185">
        <v>2124075</v>
      </c>
      <c r="B75" s="414">
        <v>37</v>
      </c>
      <c r="C75" s="1696" t="s">
        <v>3563</v>
      </c>
      <c r="D75" s="407" t="s">
        <v>88</v>
      </c>
      <c r="E75" s="1695">
        <f>VLOOKUP(C75,'[3]Daftar Gaji'!$C$9:$E$126,3,FALSE)</f>
        <v>20</v>
      </c>
      <c r="F75" s="309">
        <v>1864075</v>
      </c>
      <c r="G75" s="309">
        <v>260000</v>
      </c>
      <c r="H75" s="309">
        <f t="shared" si="15"/>
        <v>2124075</v>
      </c>
      <c r="I75" s="309">
        <v>0</v>
      </c>
      <c r="J75" s="309">
        <f>15000</f>
        <v>15000</v>
      </c>
      <c r="K75" s="311">
        <v>409339.20126116654</v>
      </c>
      <c r="L75" s="311">
        <v>0</v>
      </c>
      <c r="M75" s="189">
        <f t="shared" si="10"/>
        <v>709339.20126116648</v>
      </c>
      <c r="N75" s="48">
        <f t="shared" si="11"/>
        <v>2833414.2012611665</v>
      </c>
      <c r="O75" s="48">
        <f t="shared" si="18"/>
        <v>21240.75</v>
      </c>
      <c r="P75" s="48">
        <f t="shared" si="19"/>
        <v>42481.5</v>
      </c>
      <c r="Q75" s="48">
        <f t="shared" si="20"/>
        <v>21240.75</v>
      </c>
      <c r="R75" s="190">
        <f t="shared" si="16"/>
        <v>2748451.2012611665</v>
      </c>
      <c r="S75" s="1687">
        <f>VLOOKUP(C75,'[3]Daftar Gaji'!$C$9:$R$126,16,FALSE)</f>
        <v>575000</v>
      </c>
      <c r="T75" s="1687">
        <f t="shared" si="17"/>
        <v>2173451.2012611665</v>
      </c>
      <c r="U75" s="403">
        <f>VLOOKUP(C75,'[4]Daftar Gaji'!$C$9:$F$129,4,FALSE)</f>
        <v>1450009741865</v>
      </c>
    </row>
    <row r="76" spans="1:22" s="1681" customFormat="1" ht="18" customHeight="1">
      <c r="A76" s="185">
        <v>2124075</v>
      </c>
      <c r="B76" s="414">
        <v>38</v>
      </c>
      <c r="C76" s="1696" t="s">
        <v>3564</v>
      </c>
      <c r="D76" s="407" t="s">
        <v>88</v>
      </c>
      <c r="E76" s="1695">
        <f>VLOOKUP(C76,'[3]Daftar Gaji'!$C$9:$E$126,3,FALSE)</f>
        <v>22</v>
      </c>
      <c r="F76" s="309">
        <v>1864075</v>
      </c>
      <c r="G76" s="309">
        <v>260000</v>
      </c>
      <c r="H76" s="309">
        <f t="shared" si="15"/>
        <v>2124075</v>
      </c>
      <c r="I76" s="309">
        <v>0</v>
      </c>
      <c r="J76" s="309">
        <f>15000</f>
        <v>15000</v>
      </c>
      <c r="K76" s="311">
        <v>463918</v>
      </c>
      <c r="L76" s="311">
        <v>0</v>
      </c>
      <c r="M76" s="189">
        <f t="shared" si="10"/>
        <v>793918</v>
      </c>
      <c r="N76" s="48">
        <f t="shared" si="11"/>
        <v>2917993</v>
      </c>
      <c r="O76" s="48">
        <f t="shared" si="18"/>
        <v>21240.75</v>
      </c>
      <c r="P76" s="48">
        <f t="shared" si="19"/>
        <v>42481.5</v>
      </c>
      <c r="Q76" s="48">
        <f t="shared" si="20"/>
        <v>21240.75</v>
      </c>
      <c r="R76" s="190">
        <f t="shared" si="16"/>
        <v>2833030</v>
      </c>
      <c r="S76" s="1687">
        <f>VLOOKUP(C76,'[3]Daftar Gaji'!$C$9:$R$126,16,FALSE)</f>
        <v>0</v>
      </c>
      <c r="T76" s="1687">
        <f t="shared" si="17"/>
        <v>2833030</v>
      </c>
      <c r="U76" s="403">
        <f>VLOOKUP(C76,'[4]Daftar Gaji'!$C$9:$F$129,4,FALSE)</f>
        <v>1450009731007</v>
      </c>
    </row>
    <row r="77" spans="1:22" s="1681" customFormat="1" ht="18" customHeight="1">
      <c r="A77" s="185">
        <v>2124075</v>
      </c>
      <c r="B77" s="414">
        <v>39</v>
      </c>
      <c r="C77" s="1696" t="s">
        <v>3565</v>
      </c>
      <c r="D77" s="407" t="s">
        <v>88</v>
      </c>
      <c r="E77" s="1695">
        <f>VLOOKUP(C77,'[3]Daftar Gaji'!$C$9:$E$126,3,FALSE)</f>
        <v>19</v>
      </c>
      <c r="F77" s="309">
        <v>1864075</v>
      </c>
      <c r="G77" s="309">
        <v>260000</v>
      </c>
      <c r="H77" s="309">
        <f t="shared" si="15"/>
        <v>2124075</v>
      </c>
      <c r="I77" s="309">
        <v>0</v>
      </c>
      <c r="J77" s="309">
        <f>15000</f>
        <v>15000</v>
      </c>
      <c r="K77" s="311">
        <v>463918</v>
      </c>
      <c r="L77" s="311">
        <v>0</v>
      </c>
      <c r="M77" s="189">
        <f t="shared" si="10"/>
        <v>748918</v>
      </c>
      <c r="N77" s="48">
        <f t="shared" si="11"/>
        <v>2872993</v>
      </c>
      <c r="O77" s="48">
        <f t="shared" si="18"/>
        <v>21240.75</v>
      </c>
      <c r="P77" s="48">
        <f t="shared" si="19"/>
        <v>42481.5</v>
      </c>
      <c r="Q77" s="48">
        <f t="shared" si="20"/>
        <v>21240.75</v>
      </c>
      <c r="R77" s="190">
        <f t="shared" si="16"/>
        <v>2788030</v>
      </c>
      <c r="S77" s="1687">
        <f>VLOOKUP(C77,'[3]Daftar Gaji'!$C$9:$R$126,16,FALSE)</f>
        <v>0</v>
      </c>
      <c r="T77" s="1687">
        <f t="shared" si="17"/>
        <v>2788030</v>
      </c>
      <c r="U77" s="403">
        <f>VLOOKUP(C77,'[4]Daftar Gaji'!$C$9:$F$129,4,FALSE)</f>
        <v>1450009828357</v>
      </c>
    </row>
    <row r="78" spans="1:22" s="1681" customFormat="1" ht="18" customHeight="1">
      <c r="A78" s="185">
        <v>2124075</v>
      </c>
      <c r="B78" s="414">
        <v>40</v>
      </c>
      <c r="C78" s="1696" t="s">
        <v>3566</v>
      </c>
      <c r="D78" s="407" t="s">
        <v>88</v>
      </c>
      <c r="E78" s="1695">
        <f>VLOOKUP(C78,'[3]Daftar Gaji'!$C$9:$E$126,3,FALSE)</f>
        <v>21</v>
      </c>
      <c r="F78" s="309">
        <v>1864075</v>
      </c>
      <c r="G78" s="309">
        <v>260000</v>
      </c>
      <c r="H78" s="309">
        <f t="shared" si="15"/>
        <v>2124075</v>
      </c>
      <c r="I78" s="309">
        <v>0</v>
      </c>
      <c r="J78" s="309">
        <f>15000</f>
        <v>15000</v>
      </c>
      <c r="K78" s="311">
        <v>409339.20126116654</v>
      </c>
      <c r="L78" s="311">
        <v>0</v>
      </c>
      <c r="M78" s="189">
        <f t="shared" si="10"/>
        <v>724339.20126116648</v>
      </c>
      <c r="N78" s="48">
        <f t="shared" si="11"/>
        <v>2848414.2012611665</v>
      </c>
      <c r="O78" s="48">
        <f t="shared" si="18"/>
        <v>21240.75</v>
      </c>
      <c r="P78" s="48">
        <f t="shared" si="19"/>
        <v>42481.5</v>
      </c>
      <c r="Q78" s="48">
        <f t="shared" si="20"/>
        <v>21240.75</v>
      </c>
      <c r="R78" s="190">
        <f t="shared" si="16"/>
        <v>2763451.2012611665</v>
      </c>
      <c r="S78" s="1687">
        <f>VLOOKUP(C78,'[3]Daftar Gaji'!$C$9:$R$126,16,FALSE)</f>
        <v>0</v>
      </c>
      <c r="T78" s="1687">
        <f t="shared" si="17"/>
        <v>2763451.2012611665</v>
      </c>
      <c r="U78" s="403">
        <f>VLOOKUP(C78,'[4]Daftar Gaji'!$C$9:$F$129,4,FALSE)</f>
        <v>1450009731601</v>
      </c>
    </row>
    <row r="79" spans="1:22" s="1681" customFormat="1" ht="18" customHeight="1">
      <c r="A79" s="185">
        <v>2124075</v>
      </c>
      <c r="B79" s="414">
        <v>41</v>
      </c>
      <c r="C79" s="1696" t="s">
        <v>3567</v>
      </c>
      <c r="D79" s="407" t="s">
        <v>88</v>
      </c>
      <c r="E79" s="1695">
        <f>VLOOKUP(C79,'[3]Daftar Gaji'!$C$9:$E$126,3,FALSE)</f>
        <v>19</v>
      </c>
      <c r="F79" s="309">
        <v>1864075</v>
      </c>
      <c r="G79" s="309">
        <v>260000</v>
      </c>
      <c r="H79" s="309">
        <f t="shared" si="15"/>
        <v>2124075</v>
      </c>
      <c r="I79" s="309">
        <v>0</v>
      </c>
      <c r="J79" s="309">
        <f>15000</f>
        <v>15000</v>
      </c>
      <c r="K79" s="311">
        <v>518499</v>
      </c>
      <c r="L79" s="311">
        <v>0</v>
      </c>
      <c r="M79" s="189">
        <f t="shared" si="10"/>
        <v>803499</v>
      </c>
      <c r="N79" s="48">
        <f t="shared" si="11"/>
        <v>2927574</v>
      </c>
      <c r="O79" s="48">
        <f t="shared" si="18"/>
        <v>21240.75</v>
      </c>
      <c r="P79" s="48">
        <f t="shared" si="19"/>
        <v>42481.5</v>
      </c>
      <c r="Q79" s="48">
        <f t="shared" si="20"/>
        <v>21240.75</v>
      </c>
      <c r="R79" s="190">
        <f t="shared" si="16"/>
        <v>2842611</v>
      </c>
      <c r="S79" s="1687">
        <f>VLOOKUP(C79,'[3]Daftar Gaji'!$C$9:$R$126,16,FALSE)</f>
        <v>0</v>
      </c>
      <c r="T79" s="1687">
        <f t="shared" si="17"/>
        <v>2842611</v>
      </c>
      <c r="U79" s="403" t="str">
        <f>VLOOKUP(C79,'[4]Daftar Gaji'!$C$9:$F$129,4,FALSE)</f>
        <v>9000013762902</v>
      </c>
    </row>
    <row r="80" spans="1:22" s="1681" customFormat="1" ht="18" customHeight="1">
      <c r="A80" s="185">
        <v>2124075</v>
      </c>
      <c r="B80" s="414">
        <v>42</v>
      </c>
      <c r="C80" s="1696" t="s">
        <v>3568</v>
      </c>
      <c r="D80" s="407" t="s">
        <v>88</v>
      </c>
      <c r="E80" s="1695">
        <f>VLOOKUP(C80,'[3]Daftar Gaji'!$C$9:$E$126,3,FALSE)</f>
        <v>20</v>
      </c>
      <c r="F80" s="309">
        <v>1864075</v>
      </c>
      <c r="G80" s="309">
        <v>260000</v>
      </c>
      <c r="H80" s="309">
        <f t="shared" si="15"/>
        <v>2124075</v>
      </c>
      <c r="I80" s="309">
        <v>0</v>
      </c>
      <c r="J80" s="309">
        <f>15000</f>
        <v>15000</v>
      </c>
      <c r="K80" s="311">
        <v>463918</v>
      </c>
      <c r="L80" s="311">
        <v>0</v>
      </c>
      <c r="M80" s="189">
        <f t="shared" si="10"/>
        <v>763918</v>
      </c>
      <c r="N80" s="48">
        <f t="shared" si="11"/>
        <v>2887993</v>
      </c>
      <c r="O80" s="48">
        <f t="shared" si="18"/>
        <v>21240.75</v>
      </c>
      <c r="P80" s="48">
        <f t="shared" si="19"/>
        <v>42481.5</v>
      </c>
      <c r="Q80" s="48">
        <f t="shared" si="20"/>
        <v>21240.75</v>
      </c>
      <c r="R80" s="190">
        <f t="shared" si="16"/>
        <v>2803030</v>
      </c>
      <c r="S80" s="1687">
        <f>VLOOKUP(C80,'[3]Daftar Gaji'!$C$9:$R$126,16,FALSE)</f>
        <v>0</v>
      </c>
      <c r="T80" s="1687">
        <f t="shared" si="17"/>
        <v>2803030</v>
      </c>
      <c r="U80" s="403">
        <f>VLOOKUP(C80,'[4]Daftar Gaji'!$C$9:$F$129,4,FALSE)</f>
        <v>1450009731817</v>
      </c>
    </row>
    <row r="81" spans="1:21" s="1681" customFormat="1" ht="18" customHeight="1">
      <c r="A81" s="185">
        <v>2124075</v>
      </c>
      <c r="B81" s="414">
        <v>43</v>
      </c>
      <c r="C81" s="1696" t="s">
        <v>3569</v>
      </c>
      <c r="D81" s="407" t="s">
        <v>88</v>
      </c>
      <c r="E81" s="1695">
        <f>VLOOKUP(C81,'[3]Daftar Gaji'!$C$9:$E$126,3,FALSE)</f>
        <v>18</v>
      </c>
      <c r="F81" s="309">
        <v>1864075</v>
      </c>
      <c r="G81" s="309">
        <v>260000</v>
      </c>
      <c r="H81" s="309">
        <f t="shared" si="15"/>
        <v>2124075</v>
      </c>
      <c r="I81" s="309">
        <v>0</v>
      </c>
      <c r="J81" s="309">
        <f>15000</f>
        <v>15000</v>
      </c>
      <c r="K81" s="311">
        <v>409339</v>
      </c>
      <c r="L81" s="311">
        <v>0</v>
      </c>
      <c r="M81" s="189">
        <f t="shared" si="10"/>
        <v>679339</v>
      </c>
      <c r="N81" s="48">
        <f t="shared" si="11"/>
        <v>2803414</v>
      </c>
      <c r="O81" s="48">
        <f t="shared" si="18"/>
        <v>21240.75</v>
      </c>
      <c r="P81" s="48">
        <f t="shared" si="19"/>
        <v>42481.5</v>
      </c>
      <c r="Q81" s="48">
        <f t="shared" si="20"/>
        <v>21240.75</v>
      </c>
      <c r="R81" s="190">
        <f t="shared" si="16"/>
        <v>2718451</v>
      </c>
      <c r="S81" s="1687">
        <f>VLOOKUP(C81,'[3]Daftar Gaji'!$C$9:$R$126,16,FALSE)</f>
        <v>0</v>
      </c>
      <c r="T81" s="1687">
        <f t="shared" si="17"/>
        <v>2718451</v>
      </c>
      <c r="U81" s="403">
        <f>VLOOKUP(C81,'[4]Daftar Gaji'!$C$9:$F$129,4,FALSE)</f>
        <v>1450009734993</v>
      </c>
    </row>
    <row r="82" spans="1:21" s="1681" customFormat="1" ht="18" customHeight="1">
      <c r="A82" s="185">
        <v>2124075</v>
      </c>
      <c r="B82" s="414">
        <v>44</v>
      </c>
      <c r="C82" s="1696" t="s">
        <v>3570</v>
      </c>
      <c r="D82" s="407" t="s">
        <v>88</v>
      </c>
      <c r="E82" s="1695">
        <f>VLOOKUP(C82,'[3]Daftar Gaji'!$C$9:$E$126,3,FALSE)</f>
        <v>23</v>
      </c>
      <c r="F82" s="309">
        <v>1864075</v>
      </c>
      <c r="G82" s="309">
        <v>260000</v>
      </c>
      <c r="H82" s="309">
        <f t="shared" si="15"/>
        <v>2124075</v>
      </c>
      <c r="I82" s="309">
        <v>0</v>
      </c>
      <c r="J82" s="309">
        <f>15000</f>
        <v>15000</v>
      </c>
      <c r="K82" s="309">
        <v>491207</v>
      </c>
      <c r="L82" s="311">
        <v>0</v>
      </c>
      <c r="M82" s="189">
        <f t="shared" si="10"/>
        <v>836207</v>
      </c>
      <c r="N82" s="48">
        <f t="shared" si="11"/>
        <v>2960282</v>
      </c>
      <c r="O82" s="48">
        <f t="shared" si="18"/>
        <v>21240.75</v>
      </c>
      <c r="P82" s="48">
        <f t="shared" si="19"/>
        <v>42481.5</v>
      </c>
      <c r="Q82" s="48">
        <f t="shared" si="20"/>
        <v>21240.75</v>
      </c>
      <c r="R82" s="190">
        <f t="shared" si="16"/>
        <v>2875319</v>
      </c>
      <c r="S82" s="1687">
        <f>VLOOKUP(C82,'[3]Daftar Gaji'!$C$9:$R$126,16,FALSE)</f>
        <v>0</v>
      </c>
      <c r="T82" s="1687">
        <f t="shared" si="17"/>
        <v>2875319</v>
      </c>
      <c r="U82" s="403">
        <f>VLOOKUP(C82,'[4]Daftar Gaji'!$C$9:$F$129,4,FALSE)</f>
        <v>1450009741592</v>
      </c>
    </row>
    <row r="83" spans="1:21" s="1681" customFormat="1" ht="18" customHeight="1">
      <c r="A83" s="185">
        <v>2124075</v>
      </c>
      <c r="B83" s="414">
        <v>45</v>
      </c>
      <c r="C83" s="1696" t="s">
        <v>3571</v>
      </c>
      <c r="D83" s="407" t="s">
        <v>88</v>
      </c>
      <c r="E83" s="1695">
        <f>VLOOKUP(C83,'[3]Daftar Gaji'!$C$9:$E$126,3,FALSE)</f>
        <v>18</v>
      </c>
      <c r="F83" s="309">
        <v>1864075</v>
      </c>
      <c r="G83" s="309">
        <v>260000</v>
      </c>
      <c r="H83" s="309">
        <f t="shared" si="15"/>
        <v>2124075</v>
      </c>
      <c r="I83" s="309">
        <v>0</v>
      </c>
      <c r="J83" s="309">
        <f>15000</f>
        <v>15000</v>
      </c>
      <c r="K83" s="309">
        <v>491207</v>
      </c>
      <c r="L83" s="311">
        <v>0</v>
      </c>
      <c r="M83" s="189">
        <f t="shared" si="10"/>
        <v>761207</v>
      </c>
      <c r="N83" s="48">
        <f t="shared" si="11"/>
        <v>2885282</v>
      </c>
      <c r="O83" s="48">
        <f t="shared" si="18"/>
        <v>21240.75</v>
      </c>
      <c r="P83" s="48">
        <f t="shared" si="19"/>
        <v>42481.5</v>
      </c>
      <c r="Q83" s="48">
        <f t="shared" si="20"/>
        <v>21240.75</v>
      </c>
      <c r="R83" s="190">
        <f t="shared" si="16"/>
        <v>2800319</v>
      </c>
      <c r="S83" s="1687">
        <f>VLOOKUP(C83,'[3]Daftar Gaji'!$C$9:$R$126,16,FALSE)</f>
        <v>0</v>
      </c>
      <c r="T83" s="1687">
        <f t="shared" si="17"/>
        <v>2800319</v>
      </c>
      <c r="U83" s="403">
        <f>VLOOKUP(C83,'[4]Daftar Gaji'!$C$9:$F$129,4,FALSE)</f>
        <v>1450009734977</v>
      </c>
    </row>
    <row r="84" spans="1:21" s="1681" customFormat="1" ht="18" customHeight="1">
      <c r="A84" s="185">
        <v>2124075</v>
      </c>
      <c r="B84" s="414">
        <v>46</v>
      </c>
      <c r="C84" s="1696" t="s">
        <v>3572</v>
      </c>
      <c r="D84" s="407" t="s">
        <v>88</v>
      </c>
      <c r="E84" s="1695">
        <f>VLOOKUP(C84,'[3]Daftar Gaji'!$C$9:$E$126,3,FALSE)</f>
        <v>20</v>
      </c>
      <c r="F84" s="309">
        <v>1864075</v>
      </c>
      <c r="G84" s="309">
        <v>260000</v>
      </c>
      <c r="H84" s="309">
        <f t="shared" si="15"/>
        <v>2124075</v>
      </c>
      <c r="I84" s="309">
        <v>0</v>
      </c>
      <c r="J84" s="309">
        <f>15000</f>
        <v>15000</v>
      </c>
      <c r="K84" s="311">
        <v>491207</v>
      </c>
      <c r="L84" s="311">
        <v>0</v>
      </c>
      <c r="M84" s="189">
        <f t="shared" si="10"/>
        <v>791207</v>
      </c>
      <c r="N84" s="48">
        <f t="shared" si="11"/>
        <v>2915282</v>
      </c>
      <c r="O84" s="48">
        <f t="shared" si="18"/>
        <v>21240.75</v>
      </c>
      <c r="P84" s="48">
        <f t="shared" si="19"/>
        <v>42481.5</v>
      </c>
      <c r="Q84" s="48">
        <f t="shared" si="20"/>
        <v>21240.75</v>
      </c>
      <c r="R84" s="190">
        <f t="shared" si="16"/>
        <v>2830319</v>
      </c>
      <c r="S84" s="1687">
        <f>VLOOKUP(C84,'[3]Daftar Gaji'!$C$9:$R$126,16,FALSE)</f>
        <v>0</v>
      </c>
      <c r="T84" s="1687">
        <f t="shared" si="17"/>
        <v>2830319</v>
      </c>
      <c r="U84" s="403">
        <f>VLOOKUP(C84,'[4]Daftar Gaji'!$C$9:$F$129,4,FALSE)</f>
        <v>1450009730462</v>
      </c>
    </row>
    <row r="85" spans="1:21" s="1681" customFormat="1" ht="18" customHeight="1">
      <c r="A85" s="185">
        <v>2124075</v>
      </c>
      <c r="B85" s="414">
        <v>47</v>
      </c>
      <c r="C85" s="1696" t="s">
        <v>3573</v>
      </c>
      <c r="D85" s="407" t="s">
        <v>88</v>
      </c>
      <c r="E85" s="1695">
        <f>VLOOKUP(C85,'[3]Daftar Gaji'!$C$9:$E$126,3,FALSE)</f>
        <v>16</v>
      </c>
      <c r="F85" s="309">
        <v>1864075</v>
      </c>
      <c r="G85" s="309">
        <v>260000</v>
      </c>
      <c r="H85" s="309">
        <f t="shared" si="15"/>
        <v>2124075</v>
      </c>
      <c r="I85" s="309">
        <v>0</v>
      </c>
      <c r="J85" s="309">
        <f>15000</f>
        <v>15000</v>
      </c>
      <c r="K85" s="309">
        <v>518496</v>
      </c>
      <c r="L85" s="311">
        <v>0</v>
      </c>
      <c r="M85" s="189">
        <f t="shared" si="10"/>
        <v>758496</v>
      </c>
      <c r="N85" s="48">
        <f t="shared" si="11"/>
        <v>2882571</v>
      </c>
      <c r="O85" s="48">
        <f t="shared" si="18"/>
        <v>21240.75</v>
      </c>
      <c r="P85" s="48">
        <f t="shared" si="19"/>
        <v>42481.5</v>
      </c>
      <c r="Q85" s="48">
        <f t="shared" si="20"/>
        <v>21240.75</v>
      </c>
      <c r="R85" s="190">
        <f t="shared" si="16"/>
        <v>2797608</v>
      </c>
      <c r="S85" s="1687">
        <f>VLOOKUP(C85,'[3]Daftar Gaji'!$C$9:$R$126,16,FALSE)</f>
        <v>575000</v>
      </c>
      <c r="T85" s="1687">
        <f t="shared" si="17"/>
        <v>2222608</v>
      </c>
      <c r="U85" s="403">
        <f>VLOOKUP(C85,'[4]Daftar Gaji'!$C$9:$F$129,4,FALSE)</f>
        <v>1450009730496</v>
      </c>
    </row>
    <row r="86" spans="1:21" s="1681" customFormat="1" ht="18" customHeight="1">
      <c r="A86" s="185">
        <v>2124075</v>
      </c>
      <c r="B86" s="414">
        <v>48</v>
      </c>
      <c r="C86" s="1696" t="s">
        <v>3574</v>
      </c>
      <c r="D86" s="407" t="s">
        <v>88</v>
      </c>
      <c r="E86" s="1695">
        <f>VLOOKUP(C86,'[3]Daftar Gaji'!$C$9:$E$126,3,FALSE)</f>
        <v>20</v>
      </c>
      <c r="F86" s="309">
        <v>1864075</v>
      </c>
      <c r="G86" s="309">
        <v>260000</v>
      </c>
      <c r="H86" s="309">
        <f t="shared" si="15"/>
        <v>2124075</v>
      </c>
      <c r="I86" s="309">
        <v>0</v>
      </c>
      <c r="J86" s="309">
        <f>15000</f>
        <v>15000</v>
      </c>
      <c r="K86" s="311">
        <v>518496</v>
      </c>
      <c r="L86" s="311">
        <v>0</v>
      </c>
      <c r="M86" s="189">
        <f t="shared" si="10"/>
        <v>818496</v>
      </c>
      <c r="N86" s="48">
        <f t="shared" si="11"/>
        <v>2942571</v>
      </c>
      <c r="O86" s="48">
        <f t="shared" si="18"/>
        <v>21240.75</v>
      </c>
      <c r="P86" s="48">
        <f t="shared" si="19"/>
        <v>42481.5</v>
      </c>
      <c r="Q86" s="48">
        <f t="shared" si="20"/>
        <v>21240.75</v>
      </c>
      <c r="R86" s="190">
        <f t="shared" si="16"/>
        <v>2857608</v>
      </c>
      <c r="S86" s="1687">
        <f>VLOOKUP(C86,'[3]Daftar Gaji'!$C$9:$R$126,16,FALSE)</f>
        <v>0</v>
      </c>
      <c r="T86" s="1687">
        <f t="shared" si="17"/>
        <v>2857608</v>
      </c>
      <c r="U86" s="403">
        <f>VLOOKUP(C86,'[4]Daftar Gaji'!$C$9:$F$129,4,FALSE)</f>
        <v>1450009732260</v>
      </c>
    </row>
    <row r="87" spans="1:21" s="1681" customFormat="1" ht="18" customHeight="1">
      <c r="A87" s="185">
        <v>2124075</v>
      </c>
      <c r="B87" s="414">
        <v>49</v>
      </c>
      <c r="C87" s="1696" t="s">
        <v>3575</v>
      </c>
      <c r="D87" s="407" t="s">
        <v>88</v>
      </c>
      <c r="E87" s="1695">
        <f>VLOOKUP(C87,'[3]Daftar Gaji'!$C$9:$E$126,3,FALSE)</f>
        <v>16</v>
      </c>
      <c r="F87" s="309">
        <v>1864075</v>
      </c>
      <c r="G87" s="309">
        <v>260000</v>
      </c>
      <c r="H87" s="309">
        <f t="shared" si="15"/>
        <v>2124075</v>
      </c>
      <c r="I87" s="309">
        <v>0</v>
      </c>
      <c r="J87" s="309">
        <f>15000</f>
        <v>15000</v>
      </c>
      <c r="K87" s="189">
        <v>436628</v>
      </c>
      <c r="L87" s="311">
        <v>0</v>
      </c>
      <c r="M87" s="189">
        <f t="shared" si="10"/>
        <v>676628</v>
      </c>
      <c r="N87" s="48">
        <f t="shared" si="11"/>
        <v>2800703</v>
      </c>
      <c r="O87" s="48">
        <f t="shared" si="18"/>
        <v>21240.75</v>
      </c>
      <c r="P87" s="48">
        <f t="shared" si="19"/>
        <v>42481.5</v>
      </c>
      <c r="Q87" s="48">
        <f t="shared" si="20"/>
        <v>21240.75</v>
      </c>
      <c r="R87" s="190">
        <f t="shared" si="16"/>
        <v>2715740</v>
      </c>
      <c r="S87" s="1687">
        <f>VLOOKUP(C87,'[3]Daftar Gaji'!$C$9:$R$126,16,FALSE)</f>
        <v>0</v>
      </c>
      <c r="T87" s="1687">
        <f t="shared" si="17"/>
        <v>2715740</v>
      </c>
      <c r="U87" s="403">
        <f>VLOOKUP(C87,'[4]Daftar Gaji'!$C$9:$F$129,4,FALSE)</f>
        <v>1450009732062</v>
      </c>
    </row>
    <row r="88" spans="1:21" s="1681" customFormat="1" ht="18" customHeight="1">
      <c r="A88" s="185">
        <v>2124075</v>
      </c>
      <c r="B88" s="414">
        <v>50</v>
      </c>
      <c r="C88" s="1696" t="s">
        <v>3576</v>
      </c>
      <c r="D88" s="407" t="s">
        <v>88</v>
      </c>
      <c r="E88" s="1695">
        <f>VLOOKUP(C88,'[3]Daftar Gaji'!$C$9:$E$126,3,FALSE)</f>
        <v>17</v>
      </c>
      <c r="F88" s="309">
        <v>1864075</v>
      </c>
      <c r="G88" s="309">
        <v>260000</v>
      </c>
      <c r="H88" s="309">
        <f t="shared" si="15"/>
        <v>2124075</v>
      </c>
      <c r="I88" s="309">
        <v>0</v>
      </c>
      <c r="J88" s="309">
        <f>15000</f>
        <v>15000</v>
      </c>
      <c r="K88" s="339">
        <v>436628</v>
      </c>
      <c r="L88" s="311">
        <v>0</v>
      </c>
      <c r="M88" s="189">
        <f t="shared" si="10"/>
        <v>691628</v>
      </c>
      <c r="N88" s="48">
        <f t="shared" si="11"/>
        <v>2815703</v>
      </c>
      <c r="O88" s="48">
        <f t="shared" si="18"/>
        <v>21240.75</v>
      </c>
      <c r="P88" s="48">
        <f t="shared" si="19"/>
        <v>42481.5</v>
      </c>
      <c r="Q88" s="48">
        <f t="shared" si="20"/>
        <v>21240.75</v>
      </c>
      <c r="R88" s="190">
        <f t="shared" si="16"/>
        <v>2730740</v>
      </c>
      <c r="S88" s="1687">
        <f>VLOOKUP(C88,'[3]Daftar Gaji'!$C$9:$R$126,16,FALSE)</f>
        <v>230000</v>
      </c>
      <c r="T88" s="1687">
        <f t="shared" si="17"/>
        <v>2500740</v>
      </c>
      <c r="U88" s="403">
        <f>VLOOKUP(C88,'[4]Daftar Gaji'!$C$9:$F$129,4,FALSE)</f>
        <v>1450009731908</v>
      </c>
    </row>
    <row r="89" spans="1:21" s="1681" customFormat="1" ht="18" customHeight="1">
      <c r="A89" s="185">
        <v>2124075</v>
      </c>
      <c r="B89" s="414">
        <v>51</v>
      </c>
      <c r="C89" s="1696" t="s">
        <v>3577</v>
      </c>
      <c r="D89" s="407" t="s">
        <v>88</v>
      </c>
      <c r="E89" s="1695">
        <f>VLOOKUP(C89,'[3]Daftar Gaji'!$C$9:$E$126,3,FALSE)</f>
        <v>19</v>
      </c>
      <c r="F89" s="309">
        <v>1864075</v>
      </c>
      <c r="G89" s="309">
        <v>260000</v>
      </c>
      <c r="H89" s="309">
        <f t="shared" si="15"/>
        <v>2124075</v>
      </c>
      <c r="I89" s="309">
        <v>0</v>
      </c>
      <c r="J89" s="309">
        <f>15000</f>
        <v>15000</v>
      </c>
      <c r="K89" s="189">
        <v>573075</v>
      </c>
      <c r="L89" s="311">
        <v>0</v>
      </c>
      <c r="M89" s="189">
        <f t="shared" si="10"/>
        <v>858075</v>
      </c>
      <c r="N89" s="48">
        <f t="shared" si="11"/>
        <v>2982150</v>
      </c>
      <c r="O89" s="48">
        <f t="shared" si="18"/>
        <v>21240.75</v>
      </c>
      <c r="P89" s="48">
        <f t="shared" si="19"/>
        <v>42481.5</v>
      </c>
      <c r="Q89" s="48">
        <f t="shared" si="20"/>
        <v>21240.75</v>
      </c>
      <c r="R89" s="190">
        <f t="shared" si="16"/>
        <v>2897187</v>
      </c>
      <c r="S89" s="1687">
        <f>VLOOKUP(C89,'[3]Daftar Gaji'!$C$9:$R$126,16,FALSE)</f>
        <v>0</v>
      </c>
      <c r="T89" s="1687">
        <f t="shared" si="17"/>
        <v>2897187</v>
      </c>
      <c r="U89" s="403">
        <f>VLOOKUP(C89,'[4]Daftar Gaji'!$C$9:$F$129,4,FALSE)</f>
        <v>1450009732328</v>
      </c>
    </row>
    <row r="90" spans="1:21" s="1681" customFormat="1" ht="18" customHeight="1">
      <c r="A90" s="185">
        <v>2124075</v>
      </c>
      <c r="B90" s="414">
        <v>52</v>
      </c>
      <c r="C90" s="1696" t="s">
        <v>3578</v>
      </c>
      <c r="D90" s="407" t="s">
        <v>88</v>
      </c>
      <c r="E90" s="1695">
        <f>VLOOKUP(C90,'[3]Daftar Gaji'!$C$9:$E$126,3,FALSE)</f>
        <v>23</v>
      </c>
      <c r="F90" s="309">
        <v>1864075</v>
      </c>
      <c r="G90" s="309">
        <v>260000</v>
      </c>
      <c r="H90" s="309">
        <f t="shared" si="15"/>
        <v>2124075</v>
      </c>
      <c r="I90" s="309">
        <v>0</v>
      </c>
      <c r="J90" s="309">
        <f>15000</f>
        <v>15000</v>
      </c>
      <c r="K90" s="311">
        <v>463918</v>
      </c>
      <c r="L90" s="311">
        <v>0</v>
      </c>
      <c r="M90" s="189">
        <f t="shared" si="10"/>
        <v>808918</v>
      </c>
      <c r="N90" s="48">
        <f t="shared" si="11"/>
        <v>2932993</v>
      </c>
      <c r="O90" s="48">
        <f t="shared" si="18"/>
        <v>21240.75</v>
      </c>
      <c r="P90" s="48">
        <f t="shared" si="19"/>
        <v>42481.5</v>
      </c>
      <c r="Q90" s="48">
        <f t="shared" si="20"/>
        <v>21240.75</v>
      </c>
      <c r="R90" s="190">
        <f t="shared" si="16"/>
        <v>2848030</v>
      </c>
      <c r="S90" s="1687">
        <f>VLOOKUP(C90,'[3]Daftar Gaji'!$C$9:$R$126,16,FALSE)</f>
        <v>0</v>
      </c>
      <c r="T90" s="1687">
        <f t="shared" si="17"/>
        <v>2848030</v>
      </c>
      <c r="U90" s="403" t="str">
        <f>VLOOKUP(C90,'[4]Daftar Gaji'!$C$9:$F$129,4,FALSE)</f>
        <v>9000020787124</v>
      </c>
    </row>
    <row r="91" spans="1:21" s="1681" customFormat="1" ht="18" customHeight="1">
      <c r="A91" s="185">
        <v>2124075</v>
      </c>
      <c r="B91" s="414">
        <v>53</v>
      </c>
      <c r="C91" s="1696" t="s">
        <v>3579</v>
      </c>
      <c r="D91" s="407" t="s">
        <v>88</v>
      </c>
      <c r="E91" s="1695">
        <f>VLOOKUP(C91,'[3]Daftar Gaji'!$C$9:$E$126,3,FALSE)</f>
        <v>16</v>
      </c>
      <c r="F91" s="309">
        <v>1864075</v>
      </c>
      <c r="G91" s="309">
        <v>260000</v>
      </c>
      <c r="H91" s="309">
        <f t="shared" si="15"/>
        <v>2124075</v>
      </c>
      <c r="I91" s="309">
        <v>0</v>
      </c>
      <c r="J91" s="309">
        <f>15000</f>
        <v>15000</v>
      </c>
      <c r="K91" s="311">
        <v>354761</v>
      </c>
      <c r="L91" s="311">
        <v>0</v>
      </c>
      <c r="M91" s="189">
        <f t="shared" si="10"/>
        <v>594761</v>
      </c>
      <c r="N91" s="48">
        <f t="shared" si="11"/>
        <v>2718836</v>
      </c>
      <c r="O91" s="48">
        <f t="shared" si="18"/>
        <v>21240.75</v>
      </c>
      <c r="P91" s="48">
        <f t="shared" si="19"/>
        <v>42481.5</v>
      </c>
      <c r="Q91" s="48">
        <f t="shared" si="20"/>
        <v>21240.75</v>
      </c>
      <c r="R91" s="190">
        <f t="shared" si="16"/>
        <v>2633873</v>
      </c>
      <c r="S91" s="1687">
        <f>VLOOKUP(C91,'[3]Daftar Gaji'!$C$9:$R$126,16,FALSE)</f>
        <v>0</v>
      </c>
      <c r="T91" s="1687">
        <f t="shared" si="17"/>
        <v>2633873</v>
      </c>
      <c r="U91" s="403">
        <f>VLOOKUP(C91,'[4]Daftar Gaji'!$C$9:$F$129,4,FALSE)</f>
        <v>1450009731577</v>
      </c>
    </row>
    <row r="92" spans="1:21" s="1681" customFormat="1" ht="18" customHeight="1">
      <c r="A92" s="185">
        <v>2124075</v>
      </c>
      <c r="B92" s="414">
        <v>54</v>
      </c>
      <c r="C92" s="1696" t="s">
        <v>3580</v>
      </c>
      <c r="D92" s="407" t="s">
        <v>88</v>
      </c>
      <c r="E92" s="1695">
        <f>VLOOKUP(C92,'[3]Daftar Gaji'!$C$9:$E$126,3,FALSE)</f>
        <v>21</v>
      </c>
      <c r="F92" s="309">
        <v>1864075</v>
      </c>
      <c r="G92" s="309">
        <v>260000</v>
      </c>
      <c r="H92" s="309">
        <f t="shared" si="15"/>
        <v>2124075</v>
      </c>
      <c r="I92" s="309">
        <v>0</v>
      </c>
      <c r="J92" s="309">
        <f>15000</f>
        <v>15000</v>
      </c>
      <c r="K92" s="189">
        <v>382050</v>
      </c>
      <c r="L92" s="311">
        <v>0</v>
      </c>
      <c r="M92" s="189">
        <f t="shared" si="10"/>
        <v>697050</v>
      </c>
      <c r="N92" s="48">
        <f t="shared" si="11"/>
        <v>2821125</v>
      </c>
      <c r="O92" s="48">
        <f t="shared" si="18"/>
        <v>21240.75</v>
      </c>
      <c r="P92" s="48">
        <f t="shared" si="19"/>
        <v>42481.5</v>
      </c>
      <c r="Q92" s="48">
        <f t="shared" si="20"/>
        <v>21240.75</v>
      </c>
      <c r="R92" s="190">
        <f t="shared" si="16"/>
        <v>2736162</v>
      </c>
      <c r="S92" s="1687">
        <f>VLOOKUP(C92,'[3]Daftar Gaji'!$C$9:$R$126,16,FALSE)</f>
        <v>0</v>
      </c>
      <c r="T92" s="1687">
        <f t="shared" si="17"/>
        <v>2736162</v>
      </c>
      <c r="U92" s="403">
        <f>VLOOKUP(C92,'[4]Daftar Gaji'!$C$9:$F$129,4,FALSE)</f>
        <v>1450009746187</v>
      </c>
    </row>
    <row r="93" spans="1:21" s="1681" customFormat="1" ht="18" customHeight="1">
      <c r="A93" s="185">
        <v>2124075</v>
      </c>
      <c r="B93" s="414">
        <v>55</v>
      </c>
      <c r="C93" s="1696" t="s">
        <v>3581</v>
      </c>
      <c r="D93" s="407" t="s">
        <v>88</v>
      </c>
      <c r="E93" s="1695">
        <f>VLOOKUP(C93,'[3]Daftar Gaji'!$C$9:$E$126,3,FALSE)</f>
        <v>17</v>
      </c>
      <c r="F93" s="309">
        <v>1864075</v>
      </c>
      <c r="G93" s="309">
        <v>260000</v>
      </c>
      <c r="H93" s="309">
        <f t="shared" si="15"/>
        <v>2124075</v>
      </c>
      <c r="I93" s="309">
        <v>0</v>
      </c>
      <c r="J93" s="309">
        <f>15000</f>
        <v>15000</v>
      </c>
      <c r="K93" s="311">
        <v>573080</v>
      </c>
      <c r="L93" s="311">
        <v>0</v>
      </c>
      <c r="M93" s="189">
        <f t="shared" si="10"/>
        <v>828080</v>
      </c>
      <c r="N93" s="48">
        <f t="shared" si="11"/>
        <v>2952155</v>
      </c>
      <c r="O93" s="48">
        <f t="shared" si="18"/>
        <v>21240.75</v>
      </c>
      <c r="P93" s="48">
        <f t="shared" si="19"/>
        <v>42481.5</v>
      </c>
      <c r="Q93" s="48">
        <f t="shared" si="20"/>
        <v>21240.75</v>
      </c>
      <c r="R93" s="190">
        <f t="shared" si="16"/>
        <v>2867192</v>
      </c>
      <c r="S93" s="1687">
        <f>VLOOKUP(C93,'[3]Daftar Gaji'!$C$9:$R$126,16,FALSE)</f>
        <v>0</v>
      </c>
      <c r="T93" s="1687">
        <f t="shared" si="17"/>
        <v>2867192</v>
      </c>
      <c r="U93" s="403" t="str">
        <f>VLOOKUP(C93,'[4]Daftar Gaji'!$C$9:$F$129,4,FALSE)</f>
        <v>9000025453532</v>
      </c>
    </row>
    <row r="94" spans="1:21" s="1681" customFormat="1" ht="18" customHeight="1">
      <c r="A94" s="185">
        <v>2124075</v>
      </c>
      <c r="B94" s="414">
        <v>56</v>
      </c>
      <c r="C94" s="1696" t="s">
        <v>3582</v>
      </c>
      <c r="D94" s="407" t="s">
        <v>88</v>
      </c>
      <c r="E94" s="1695">
        <f>VLOOKUP(C94,'[3]Daftar Gaji'!$C$9:$E$126,3,FALSE)</f>
        <v>17</v>
      </c>
      <c r="F94" s="309">
        <v>1864075</v>
      </c>
      <c r="G94" s="309">
        <v>260000</v>
      </c>
      <c r="H94" s="309">
        <f t="shared" si="15"/>
        <v>2124075</v>
      </c>
      <c r="I94" s="309">
        <v>0</v>
      </c>
      <c r="J94" s="309">
        <f>15000</f>
        <v>15000</v>
      </c>
      <c r="K94" s="311">
        <v>491207</v>
      </c>
      <c r="L94" s="311">
        <v>0</v>
      </c>
      <c r="M94" s="189">
        <f t="shared" si="10"/>
        <v>746207</v>
      </c>
      <c r="N94" s="48">
        <f t="shared" si="11"/>
        <v>2870282</v>
      </c>
      <c r="O94" s="48">
        <f t="shared" si="18"/>
        <v>21240.75</v>
      </c>
      <c r="P94" s="48">
        <f t="shared" si="19"/>
        <v>42481.5</v>
      </c>
      <c r="Q94" s="48">
        <f t="shared" si="20"/>
        <v>21240.75</v>
      </c>
      <c r="R94" s="190">
        <f t="shared" si="16"/>
        <v>2785319</v>
      </c>
      <c r="S94" s="1687">
        <f>VLOOKUP(C94,'[3]Daftar Gaji'!$C$9:$R$126,16,FALSE)</f>
        <v>575000</v>
      </c>
      <c r="T94" s="1687">
        <f t="shared" si="17"/>
        <v>2210319</v>
      </c>
      <c r="U94" s="403">
        <f>VLOOKUP(C94,'[4]Daftar Gaji'!$C$9:$F$129,4,FALSE)</f>
        <v>1450009731700</v>
      </c>
    </row>
    <row r="95" spans="1:21" s="1681" customFormat="1" ht="18" customHeight="1">
      <c r="A95" s="185">
        <v>2124075</v>
      </c>
      <c r="B95" s="414">
        <v>57</v>
      </c>
      <c r="C95" s="1696" t="s">
        <v>3583</v>
      </c>
      <c r="D95" s="407" t="s">
        <v>88</v>
      </c>
      <c r="E95" s="1695">
        <f>VLOOKUP(C95,'[3]Daftar Gaji'!$C$9:$E$126,3,FALSE)</f>
        <v>20</v>
      </c>
      <c r="F95" s="309">
        <v>1864075</v>
      </c>
      <c r="G95" s="309">
        <v>260000</v>
      </c>
      <c r="H95" s="309">
        <f t="shared" si="15"/>
        <v>2124075</v>
      </c>
      <c r="I95" s="309">
        <v>0</v>
      </c>
      <c r="J95" s="309">
        <f>15000</f>
        <v>15000</v>
      </c>
      <c r="K95" s="189">
        <v>491207</v>
      </c>
      <c r="L95" s="311">
        <v>0</v>
      </c>
      <c r="M95" s="189">
        <f t="shared" si="10"/>
        <v>791207</v>
      </c>
      <c r="N95" s="48">
        <f t="shared" si="11"/>
        <v>2915282</v>
      </c>
      <c r="O95" s="48">
        <f t="shared" si="18"/>
        <v>21240.75</v>
      </c>
      <c r="P95" s="48">
        <f t="shared" si="19"/>
        <v>42481.5</v>
      </c>
      <c r="Q95" s="48">
        <f t="shared" si="20"/>
        <v>21240.75</v>
      </c>
      <c r="R95" s="190">
        <f t="shared" si="16"/>
        <v>2830319</v>
      </c>
      <c r="S95" s="1687">
        <f>VLOOKUP(C95,'[3]Daftar Gaji'!$C$9:$R$126,16,FALSE)</f>
        <v>0</v>
      </c>
      <c r="T95" s="1687">
        <f t="shared" si="17"/>
        <v>2830319</v>
      </c>
      <c r="U95" s="403">
        <f>VLOOKUP(C95,'[4]Daftar Gaji'!$C$9:$F$129,4,FALSE)</f>
        <v>1450009746153</v>
      </c>
    </row>
    <row r="96" spans="1:21" s="1681" customFormat="1" ht="18" customHeight="1">
      <c r="A96" s="185">
        <v>2124075</v>
      </c>
      <c r="B96" s="414">
        <v>58</v>
      </c>
      <c r="C96" s="1696" t="s">
        <v>3584</v>
      </c>
      <c r="D96" s="407" t="s">
        <v>88</v>
      </c>
      <c r="E96" s="1695">
        <f>VLOOKUP(C96,'[3]Daftar Gaji'!$C$9:$E$126,3,FALSE)</f>
        <v>19</v>
      </c>
      <c r="F96" s="309">
        <v>1864075</v>
      </c>
      <c r="G96" s="309">
        <v>260000</v>
      </c>
      <c r="H96" s="309">
        <f t="shared" si="15"/>
        <v>2124075</v>
      </c>
      <c r="I96" s="309">
        <v>0</v>
      </c>
      <c r="J96" s="309">
        <f>15000</f>
        <v>15000</v>
      </c>
      <c r="K96" s="309">
        <v>491207</v>
      </c>
      <c r="L96" s="311">
        <v>0</v>
      </c>
      <c r="M96" s="189">
        <f t="shared" si="10"/>
        <v>776207</v>
      </c>
      <c r="N96" s="48">
        <f t="shared" si="11"/>
        <v>2900282</v>
      </c>
      <c r="O96" s="48">
        <f t="shared" si="18"/>
        <v>21240.75</v>
      </c>
      <c r="P96" s="48">
        <f t="shared" si="19"/>
        <v>42481.5</v>
      </c>
      <c r="Q96" s="48">
        <f t="shared" si="20"/>
        <v>21240.75</v>
      </c>
      <c r="R96" s="190">
        <f t="shared" si="16"/>
        <v>2815319</v>
      </c>
      <c r="S96" s="1687">
        <f>VLOOKUP(C96,'[3]Daftar Gaji'!$C$9:$R$126,16,FALSE)</f>
        <v>0</v>
      </c>
      <c r="T96" s="1687">
        <f t="shared" si="17"/>
        <v>2815319</v>
      </c>
      <c r="U96" s="403">
        <f>VLOOKUP(C96,'[4]Daftar Gaji'!$C$9:$F$129,4,FALSE)</f>
        <v>1450009817590</v>
      </c>
    </row>
    <row r="97" spans="1:21" s="1681" customFormat="1" ht="18" customHeight="1">
      <c r="A97" s="185">
        <v>2124075</v>
      </c>
      <c r="B97" s="414">
        <v>59</v>
      </c>
      <c r="C97" s="1696" t="s">
        <v>3585</v>
      </c>
      <c r="D97" s="407" t="s">
        <v>88</v>
      </c>
      <c r="E97" s="1695">
        <f>VLOOKUP(C97,'[3]Daftar Gaji'!$C$9:$E$126,3,FALSE)</f>
        <v>18</v>
      </c>
      <c r="F97" s="309">
        <v>1864075</v>
      </c>
      <c r="G97" s="309">
        <v>260000</v>
      </c>
      <c r="H97" s="309">
        <f t="shared" si="15"/>
        <v>2124075</v>
      </c>
      <c r="I97" s="309">
        <v>0</v>
      </c>
      <c r="J97" s="309">
        <f>15000</f>
        <v>15000</v>
      </c>
      <c r="K97" s="309">
        <v>545786</v>
      </c>
      <c r="L97" s="311">
        <v>0</v>
      </c>
      <c r="M97" s="189">
        <f t="shared" si="10"/>
        <v>815786</v>
      </c>
      <c r="N97" s="48">
        <f t="shared" si="11"/>
        <v>2939861</v>
      </c>
      <c r="O97" s="48">
        <f t="shared" si="18"/>
        <v>21240.75</v>
      </c>
      <c r="P97" s="48">
        <f t="shared" si="19"/>
        <v>42481.5</v>
      </c>
      <c r="Q97" s="48">
        <f t="shared" si="20"/>
        <v>21240.75</v>
      </c>
      <c r="R97" s="190">
        <f t="shared" si="16"/>
        <v>2854898</v>
      </c>
      <c r="S97" s="1687">
        <f>VLOOKUP(C97,'[3]Daftar Gaji'!$C$9:$R$126,16,FALSE)</f>
        <v>0</v>
      </c>
      <c r="T97" s="1687">
        <f t="shared" si="17"/>
        <v>2854898</v>
      </c>
      <c r="U97" s="403">
        <f>VLOOKUP(C97,'[4]Daftar Gaji'!$C$9:$F$129,4,FALSE)</f>
        <v>1450009731692</v>
      </c>
    </row>
    <row r="98" spans="1:21" s="1681" customFormat="1" ht="18" customHeight="1">
      <c r="A98" s="185">
        <v>2124075</v>
      </c>
      <c r="B98" s="414">
        <v>60</v>
      </c>
      <c r="C98" s="1696" t="s">
        <v>3586</v>
      </c>
      <c r="D98" s="407" t="s">
        <v>88</v>
      </c>
      <c r="E98" s="1695">
        <f>VLOOKUP(C98,'[3]Daftar Gaji'!$C$9:$E$126,3,FALSE)</f>
        <v>11</v>
      </c>
      <c r="F98" s="309">
        <v>1864075</v>
      </c>
      <c r="G98" s="309">
        <v>260000</v>
      </c>
      <c r="H98" s="309">
        <f t="shared" si="15"/>
        <v>2124075</v>
      </c>
      <c r="I98" s="309">
        <v>0</v>
      </c>
      <c r="J98" s="309">
        <f>15000</f>
        <v>15000</v>
      </c>
      <c r="K98" s="311">
        <v>354761</v>
      </c>
      <c r="L98" s="311">
        <v>0</v>
      </c>
      <c r="M98" s="189">
        <f t="shared" si="10"/>
        <v>519761</v>
      </c>
      <c r="N98" s="48">
        <f t="shared" si="11"/>
        <v>2643836</v>
      </c>
      <c r="O98" s="48">
        <f t="shared" si="18"/>
        <v>21240.75</v>
      </c>
      <c r="P98" s="48">
        <f t="shared" si="19"/>
        <v>42481.5</v>
      </c>
      <c r="Q98" s="48">
        <f t="shared" si="20"/>
        <v>21240.75</v>
      </c>
      <c r="R98" s="190">
        <f t="shared" si="16"/>
        <v>2558873</v>
      </c>
      <c r="S98" s="1687">
        <f>VLOOKUP(C98,'[3]Daftar Gaji'!$C$9:$R$126,16,FALSE)</f>
        <v>460000</v>
      </c>
      <c r="T98" s="1687">
        <f t="shared" si="17"/>
        <v>2098873</v>
      </c>
      <c r="U98" s="403">
        <f>VLOOKUP(C98,'[4]Daftar Gaji'!$C$9:$F$129,4,FALSE)</f>
        <v>1450009736535</v>
      </c>
    </row>
    <row r="99" spans="1:21" s="1681" customFormat="1" ht="18" customHeight="1">
      <c r="A99" s="185">
        <v>2124075</v>
      </c>
      <c r="B99" s="414">
        <v>61</v>
      </c>
      <c r="C99" s="1696" t="s">
        <v>3587</v>
      </c>
      <c r="D99" s="407" t="s">
        <v>88</v>
      </c>
      <c r="E99" s="1695">
        <f>VLOOKUP(C99,'[3]Daftar Gaji'!$C$9:$E$126,3,FALSE)</f>
        <v>24</v>
      </c>
      <c r="F99" s="309">
        <v>1864075</v>
      </c>
      <c r="G99" s="309">
        <v>260000</v>
      </c>
      <c r="H99" s="309">
        <f t="shared" si="15"/>
        <v>2124075</v>
      </c>
      <c r="I99" s="309">
        <v>0</v>
      </c>
      <c r="J99" s="309">
        <f>15000</f>
        <v>15000</v>
      </c>
      <c r="K99" s="311">
        <v>545786</v>
      </c>
      <c r="L99" s="311">
        <v>0</v>
      </c>
      <c r="M99" s="189">
        <f t="shared" si="10"/>
        <v>905786</v>
      </c>
      <c r="N99" s="48">
        <f t="shared" si="11"/>
        <v>3029861</v>
      </c>
      <c r="O99" s="48">
        <f t="shared" si="18"/>
        <v>21240.75</v>
      </c>
      <c r="P99" s="48">
        <f t="shared" si="19"/>
        <v>42481.5</v>
      </c>
      <c r="Q99" s="48">
        <f t="shared" si="20"/>
        <v>21240.75</v>
      </c>
      <c r="R99" s="190">
        <f t="shared" si="16"/>
        <v>2944898</v>
      </c>
      <c r="S99" s="1687">
        <f>VLOOKUP(C99,'[3]Daftar Gaji'!$C$9:$R$126,16,FALSE)</f>
        <v>0</v>
      </c>
      <c r="T99" s="1687">
        <f t="shared" si="17"/>
        <v>2944898</v>
      </c>
      <c r="U99" s="403">
        <f>VLOOKUP(C99,'[4]Daftar Gaji'!$C$9:$F$129,4,FALSE)</f>
        <v>1450009819273</v>
      </c>
    </row>
    <row r="100" spans="1:21" s="1681" customFormat="1" ht="18" customHeight="1">
      <c r="A100" s="185">
        <v>2124075</v>
      </c>
      <c r="B100" s="414">
        <v>62</v>
      </c>
      <c r="C100" s="1696" t="s">
        <v>3588</v>
      </c>
      <c r="D100" s="407" t="s">
        <v>88</v>
      </c>
      <c r="E100" s="1695">
        <f>VLOOKUP(C100,'[3]Daftar Gaji'!$C$9:$E$126,3,FALSE)</f>
        <v>22</v>
      </c>
      <c r="F100" s="309">
        <v>1864075</v>
      </c>
      <c r="G100" s="309">
        <v>260000</v>
      </c>
      <c r="H100" s="309">
        <f t="shared" si="15"/>
        <v>2124075</v>
      </c>
      <c r="I100" s="309">
        <v>0</v>
      </c>
      <c r="J100" s="309">
        <f>15000</f>
        <v>15000</v>
      </c>
      <c r="K100" s="311">
        <v>436629.49027850758</v>
      </c>
      <c r="L100" s="311">
        <v>0</v>
      </c>
      <c r="M100" s="189">
        <f t="shared" ref="M100:M150" si="21">(E100*I100)+(E100*J100)+K100+L100</f>
        <v>766629.49027850758</v>
      </c>
      <c r="N100" s="48">
        <f t="shared" ref="N100:N150" si="22">H100+M100</f>
        <v>2890704.4902785076</v>
      </c>
      <c r="O100" s="48">
        <f t="shared" ref="O100:O131" si="23">H100*1%</f>
        <v>21240.75</v>
      </c>
      <c r="P100" s="48">
        <f t="shared" ref="P100:P131" si="24">H100*2%</f>
        <v>42481.5</v>
      </c>
      <c r="Q100" s="48">
        <f t="shared" ref="Q100:Q131" si="25">H100*1%</f>
        <v>21240.75</v>
      </c>
      <c r="R100" s="190">
        <f t="shared" si="16"/>
        <v>2805741.4902785076</v>
      </c>
      <c r="S100" s="1687">
        <f>VLOOKUP(C100,'[3]Daftar Gaji'!$C$9:$R$126,16,FALSE)</f>
        <v>0</v>
      </c>
      <c r="T100" s="1687">
        <f t="shared" si="17"/>
        <v>2805741.4902785076</v>
      </c>
      <c r="U100" s="403">
        <f>VLOOKUP(C100,'[4]Daftar Gaji'!$C$9:$F$129,4,FALSE)</f>
        <v>1450010304166</v>
      </c>
    </row>
    <row r="101" spans="1:21" s="1681" customFormat="1" ht="18" customHeight="1">
      <c r="A101" s="185">
        <v>2124075</v>
      </c>
      <c r="B101" s="414">
        <v>63</v>
      </c>
      <c r="C101" s="1696" t="s">
        <v>3589</v>
      </c>
      <c r="D101" s="407" t="s">
        <v>88</v>
      </c>
      <c r="E101" s="1695">
        <f>VLOOKUP(C101,'[3]Daftar Gaji'!$C$9:$E$126,3,FALSE)</f>
        <v>20</v>
      </c>
      <c r="F101" s="309">
        <v>1864075</v>
      </c>
      <c r="G101" s="309">
        <v>260000</v>
      </c>
      <c r="H101" s="309">
        <f t="shared" ref="H101:H124" si="26">SUM(F101:G101)</f>
        <v>2124075</v>
      </c>
      <c r="I101" s="309">
        <v>0</v>
      </c>
      <c r="J101" s="309">
        <f>15000</f>
        <v>15000</v>
      </c>
      <c r="K101" s="311">
        <v>463919</v>
      </c>
      <c r="L101" s="311">
        <v>0</v>
      </c>
      <c r="M101" s="189">
        <f t="shared" si="21"/>
        <v>763919</v>
      </c>
      <c r="N101" s="48">
        <f t="shared" si="22"/>
        <v>2887994</v>
      </c>
      <c r="O101" s="48">
        <f t="shared" si="23"/>
        <v>21240.75</v>
      </c>
      <c r="P101" s="48">
        <f t="shared" si="24"/>
        <v>42481.5</v>
      </c>
      <c r="Q101" s="48">
        <f t="shared" si="25"/>
        <v>21240.75</v>
      </c>
      <c r="R101" s="190">
        <f t="shared" ref="R101:R150" si="27">N101-P101-Q101-O101</f>
        <v>2803031</v>
      </c>
      <c r="S101" s="1687">
        <f>VLOOKUP(C101,'[3]Daftar Gaji'!$C$9:$R$126,16,FALSE)</f>
        <v>0</v>
      </c>
      <c r="T101" s="1687">
        <f t="shared" ref="T101:T154" si="28">R101-S101</f>
        <v>2803031</v>
      </c>
      <c r="U101" s="403">
        <f>VLOOKUP(C101,'[4]Daftar Gaji'!$C$9:$F$129,4,FALSE)</f>
        <v>1450010302525</v>
      </c>
    </row>
    <row r="102" spans="1:21" s="1681" customFormat="1" ht="18" customHeight="1">
      <c r="A102" s="185">
        <v>2124075</v>
      </c>
      <c r="B102" s="414">
        <v>64</v>
      </c>
      <c r="C102" s="1696" t="s">
        <v>3590</v>
      </c>
      <c r="D102" s="407" t="s">
        <v>88</v>
      </c>
      <c r="E102" s="1695">
        <f>VLOOKUP(C102,'[3]Daftar Gaji'!$C$9:$E$126,3,FALSE)</f>
        <v>16</v>
      </c>
      <c r="F102" s="309">
        <v>1864075</v>
      </c>
      <c r="G102" s="309">
        <v>260000</v>
      </c>
      <c r="H102" s="309">
        <f t="shared" si="26"/>
        <v>2124075</v>
      </c>
      <c r="I102" s="309">
        <v>0</v>
      </c>
      <c r="J102" s="309">
        <f>15000</f>
        <v>15000</v>
      </c>
      <c r="K102" s="309">
        <v>436628</v>
      </c>
      <c r="L102" s="311">
        <v>0</v>
      </c>
      <c r="M102" s="189">
        <f t="shared" si="21"/>
        <v>676628</v>
      </c>
      <c r="N102" s="48">
        <f t="shared" si="22"/>
        <v>2800703</v>
      </c>
      <c r="O102" s="48">
        <f t="shared" si="23"/>
        <v>21240.75</v>
      </c>
      <c r="P102" s="48">
        <f t="shared" si="24"/>
        <v>42481.5</v>
      </c>
      <c r="Q102" s="48">
        <f t="shared" si="25"/>
        <v>21240.75</v>
      </c>
      <c r="R102" s="190">
        <f t="shared" si="27"/>
        <v>2715740</v>
      </c>
      <c r="S102" s="1687">
        <f>VLOOKUP(C102,'[3]Daftar Gaji'!$C$9:$R$126,16,FALSE)</f>
        <v>0</v>
      </c>
      <c r="T102" s="1687">
        <f t="shared" si="28"/>
        <v>2715740</v>
      </c>
      <c r="U102" s="403">
        <f>VLOOKUP(C102,'[4]Daftar Gaji'!$C$9:$F$129,4,FALSE)</f>
        <v>1450009730769</v>
      </c>
    </row>
    <row r="103" spans="1:21" s="1681" customFormat="1" ht="18" customHeight="1">
      <c r="A103" s="185">
        <v>2124075</v>
      </c>
      <c r="B103" s="414">
        <v>65</v>
      </c>
      <c r="C103" s="1696" t="s">
        <v>3591</v>
      </c>
      <c r="D103" s="407" t="s">
        <v>88</v>
      </c>
      <c r="E103" s="1695">
        <f>VLOOKUP(C103,'[3]Daftar Gaji'!$C$9:$E$126,3,FALSE)</f>
        <v>16</v>
      </c>
      <c r="F103" s="309">
        <v>1864075</v>
      </c>
      <c r="G103" s="309">
        <v>260000</v>
      </c>
      <c r="H103" s="309">
        <f t="shared" si="26"/>
        <v>2124075</v>
      </c>
      <c r="I103" s="309">
        <v>0</v>
      </c>
      <c r="J103" s="309">
        <f>15000</f>
        <v>15000</v>
      </c>
      <c r="K103" s="311">
        <v>436630</v>
      </c>
      <c r="L103" s="311">
        <v>0</v>
      </c>
      <c r="M103" s="189">
        <f t="shared" si="21"/>
        <v>676630</v>
      </c>
      <c r="N103" s="48">
        <f t="shared" si="22"/>
        <v>2800705</v>
      </c>
      <c r="O103" s="48">
        <f t="shared" si="23"/>
        <v>21240.75</v>
      </c>
      <c r="P103" s="48">
        <f t="shared" si="24"/>
        <v>42481.5</v>
      </c>
      <c r="Q103" s="48">
        <f t="shared" si="25"/>
        <v>21240.75</v>
      </c>
      <c r="R103" s="190">
        <f t="shared" si="27"/>
        <v>2715742</v>
      </c>
      <c r="S103" s="1687">
        <f>VLOOKUP(C103,'[3]Daftar Gaji'!$C$9:$R$126,16,FALSE)</f>
        <v>0</v>
      </c>
      <c r="T103" s="1687">
        <f t="shared" si="28"/>
        <v>2715742</v>
      </c>
      <c r="U103" s="403">
        <f>VLOOKUP(C103,'[4]Daftar Gaji'!$C$9:$F$129,4,FALSE)</f>
        <v>9000004681749</v>
      </c>
    </row>
    <row r="104" spans="1:21" s="1681" customFormat="1" ht="18" customHeight="1">
      <c r="A104" s="185">
        <v>2124075</v>
      </c>
      <c r="B104" s="414">
        <v>66</v>
      </c>
      <c r="C104" s="1696" t="s">
        <v>3592</v>
      </c>
      <c r="D104" s="407" t="s">
        <v>88</v>
      </c>
      <c r="E104" s="1695">
        <f>VLOOKUP(C104,'[3]Daftar Gaji'!$C$9:$E$126,3,FALSE)</f>
        <v>22</v>
      </c>
      <c r="F104" s="309">
        <v>1864075</v>
      </c>
      <c r="G104" s="309">
        <v>260000</v>
      </c>
      <c r="H104" s="309">
        <f t="shared" si="26"/>
        <v>2124075</v>
      </c>
      <c r="I104" s="309">
        <v>0</v>
      </c>
      <c r="J104" s="309">
        <f>15000</f>
        <v>15000</v>
      </c>
      <c r="K104" s="311">
        <v>491207</v>
      </c>
      <c r="L104" s="311">
        <v>0</v>
      </c>
      <c r="M104" s="189">
        <f t="shared" si="21"/>
        <v>821207</v>
      </c>
      <c r="N104" s="48">
        <f t="shared" si="22"/>
        <v>2945282</v>
      </c>
      <c r="O104" s="48">
        <f t="shared" si="23"/>
        <v>21240.75</v>
      </c>
      <c r="P104" s="48">
        <f t="shared" si="24"/>
        <v>42481.5</v>
      </c>
      <c r="Q104" s="48">
        <f t="shared" si="25"/>
        <v>21240.75</v>
      </c>
      <c r="R104" s="190">
        <f t="shared" si="27"/>
        <v>2860319</v>
      </c>
      <c r="S104" s="1687">
        <f>VLOOKUP(C104,'[3]Daftar Gaji'!$C$9:$R$126,16,FALSE)</f>
        <v>0</v>
      </c>
      <c r="T104" s="1687">
        <f t="shared" si="28"/>
        <v>2860319</v>
      </c>
      <c r="U104" s="403">
        <f>VLOOKUP(C104,'[4]Daftar Gaji'!$C$9:$F$129,4,FALSE)</f>
        <v>1450009731999</v>
      </c>
    </row>
    <row r="105" spans="1:21" s="1681" customFormat="1" ht="18" customHeight="1">
      <c r="A105" s="185">
        <v>2124075</v>
      </c>
      <c r="B105" s="414">
        <v>67</v>
      </c>
      <c r="C105" s="1696" t="s">
        <v>3593</v>
      </c>
      <c r="D105" s="407" t="s">
        <v>88</v>
      </c>
      <c r="E105" s="1695">
        <f>VLOOKUP(C105,'[3]Daftar Gaji'!$C$9:$E$126,3,FALSE)</f>
        <v>18</v>
      </c>
      <c r="F105" s="309">
        <v>1864075</v>
      </c>
      <c r="G105" s="309">
        <v>260000</v>
      </c>
      <c r="H105" s="309">
        <f t="shared" si="26"/>
        <v>2124075</v>
      </c>
      <c r="I105" s="309">
        <v>0</v>
      </c>
      <c r="J105" s="309">
        <f>15000</f>
        <v>15000</v>
      </c>
      <c r="K105" s="189">
        <v>436628</v>
      </c>
      <c r="L105" s="311">
        <v>0</v>
      </c>
      <c r="M105" s="189">
        <f t="shared" si="21"/>
        <v>706628</v>
      </c>
      <c r="N105" s="48">
        <f t="shared" si="22"/>
        <v>2830703</v>
      </c>
      <c r="O105" s="48">
        <f t="shared" si="23"/>
        <v>21240.75</v>
      </c>
      <c r="P105" s="48">
        <f t="shared" si="24"/>
        <v>42481.5</v>
      </c>
      <c r="Q105" s="48">
        <f t="shared" si="25"/>
        <v>21240.75</v>
      </c>
      <c r="R105" s="190">
        <f t="shared" si="27"/>
        <v>2745740</v>
      </c>
      <c r="S105" s="1687">
        <f>VLOOKUP(C105,'[3]Daftar Gaji'!$C$9:$R$126,16,FALSE)</f>
        <v>575000</v>
      </c>
      <c r="T105" s="1687">
        <f t="shared" si="28"/>
        <v>2170740</v>
      </c>
      <c r="U105" s="403">
        <f>VLOOKUP(C105,'[4]Daftar Gaji'!$C$9:$F$129,4,FALSE)</f>
        <v>1450009731460</v>
      </c>
    </row>
    <row r="106" spans="1:21" s="1681" customFormat="1" ht="18" customHeight="1">
      <c r="A106" s="185">
        <v>2124075</v>
      </c>
      <c r="B106" s="414">
        <v>68</v>
      </c>
      <c r="C106" s="1696" t="s">
        <v>3594</v>
      </c>
      <c r="D106" s="407" t="s">
        <v>88</v>
      </c>
      <c r="E106" s="1695">
        <f>VLOOKUP(C106,'[3]Daftar Gaji'!$C$9:$E$126,3,FALSE)</f>
        <v>18</v>
      </c>
      <c r="F106" s="309">
        <v>1864075</v>
      </c>
      <c r="G106" s="309">
        <v>260000</v>
      </c>
      <c r="H106" s="309">
        <f t="shared" si="26"/>
        <v>2124075</v>
      </c>
      <c r="I106" s="309">
        <v>0</v>
      </c>
      <c r="J106" s="309">
        <f>15000</f>
        <v>15000</v>
      </c>
      <c r="K106" s="311">
        <v>600364</v>
      </c>
      <c r="L106" s="311">
        <v>0</v>
      </c>
      <c r="M106" s="189">
        <f t="shared" si="21"/>
        <v>870364</v>
      </c>
      <c r="N106" s="48">
        <f t="shared" si="22"/>
        <v>2994439</v>
      </c>
      <c r="O106" s="48">
        <f t="shared" si="23"/>
        <v>21240.75</v>
      </c>
      <c r="P106" s="48">
        <f t="shared" si="24"/>
        <v>42481.5</v>
      </c>
      <c r="Q106" s="48">
        <f t="shared" si="25"/>
        <v>21240.75</v>
      </c>
      <c r="R106" s="190">
        <f t="shared" si="27"/>
        <v>2909476</v>
      </c>
      <c r="S106" s="1687">
        <f>VLOOKUP(C106,'[3]Daftar Gaji'!$C$9:$R$126,16,FALSE)</f>
        <v>0</v>
      </c>
      <c r="T106" s="1687">
        <f t="shared" si="28"/>
        <v>2909476</v>
      </c>
      <c r="U106" s="403">
        <f>VLOOKUP(C106,'[4]Daftar Gaji'!$C$9:$F$129,4,FALSE)</f>
        <v>1450009820099</v>
      </c>
    </row>
    <row r="107" spans="1:21" s="1681" customFormat="1" ht="18" customHeight="1">
      <c r="A107" s="185">
        <v>2124075</v>
      </c>
      <c r="B107" s="414">
        <v>69</v>
      </c>
      <c r="C107" s="1696" t="s">
        <v>3595</v>
      </c>
      <c r="D107" s="407" t="s">
        <v>88</v>
      </c>
      <c r="E107" s="1695">
        <f>VLOOKUP(C107,'[3]Daftar Gaji'!$C$9:$E$126,3,FALSE)</f>
        <v>14</v>
      </c>
      <c r="F107" s="309">
        <v>1864075</v>
      </c>
      <c r="G107" s="309">
        <v>260000</v>
      </c>
      <c r="H107" s="309">
        <f t="shared" si="26"/>
        <v>2124075</v>
      </c>
      <c r="I107" s="309">
        <v>0</v>
      </c>
      <c r="J107" s="309">
        <f>15000</f>
        <v>15000</v>
      </c>
      <c r="K107" s="311">
        <v>545786</v>
      </c>
      <c r="L107" s="311">
        <v>0</v>
      </c>
      <c r="M107" s="189">
        <f t="shared" si="21"/>
        <v>755786</v>
      </c>
      <c r="N107" s="48">
        <f t="shared" si="22"/>
        <v>2879861</v>
      </c>
      <c r="O107" s="48">
        <f t="shared" si="23"/>
        <v>21240.75</v>
      </c>
      <c r="P107" s="48">
        <f t="shared" si="24"/>
        <v>42481.5</v>
      </c>
      <c r="Q107" s="48">
        <f t="shared" si="25"/>
        <v>21240.75</v>
      </c>
      <c r="R107" s="190">
        <f t="shared" si="27"/>
        <v>2794898</v>
      </c>
      <c r="S107" s="1687">
        <f>VLOOKUP(C107,'[3]Daftar Gaji'!$C$9:$R$126,16,FALSE)</f>
        <v>575000</v>
      </c>
      <c r="T107" s="1687">
        <f t="shared" si="28"/>
        <v>2219898</v>
      </c>
      <c r="U107" s="403">
        <f>VLOOKUP(C107,'[4]Daftar Gaji'!$C$9:$F$129,4,FALSE)</f>
        <v>1450009731403</v>
      </c>
    </row>
    <row r="108" spans="1:21" s="1681" customFormat="1" ht="18" customHeight="1">
      <c r="A108" s="185">
        <v>2124075</v>
      </c>
      <c r="B108" s="414">
        <v>70</v>
      </c>
      <c r="C108" s="1696" t="s">
        <v>3517</v>
      </c>
      <c r="D108" s="407" t="s">
        <v>88</v>
      </c>
      <c r="E108" s="1695">
        <f>VLOOKUP(C108,'[3]Daftar Gaji'!$C$9:$E$126,3,FALSE)</f>
        <v>17</v>
      </c>
      <c r="F108" s="309">
        <v>1864075</v>
      </c>
      <c r="G108" s="309">
        <v>260000</v>
      </c>
      <c r="H108" s="309">
        <f t="shared" si="26"/>
        <v>2124075</v>
      </c>
      <c r="I108" s="309">
        <v>0</v>
      </c>
      <c r="J108" s="309">
        <f>15000</f>
        <v>15000</v>
      </c>
      <c r="K108" s="311">
        <v>518496</v>
      </c>
      <c r="L108" s="311">
        <v>0</v>
      </c>
      <c r="M108" s="189">
        <f t="shared" si="21"/>
        <v>773496</v>
      </c>
      <c r="N108" s="48">
        <f t="shared" si="22"/>
        <v>2897571</v>
      </c>
      <c r="O108" s="48">
        <f t="shared" si="23"/>
        <v>21240.75</v>
      </c>
      <c r="P108" s="48">
        <f t="shared" si="24"/>
        <v>42481.5</v>
      </c>
      <c r="Q108" s="48">
        <f t="shared" si="25"/>
        <v>21240.75</v>
      </c>
      <c r="R108" s="190">
        <f t="shared" si="27"/>
        <v>2812608</v>
      </c>
      <c r="S108" s="1687">
        <f>VLOOKUP(C108,'[3]Daftar Gaji'!$C$9:$R$126,16,FALSE)</f>
        <v>0</v>
      </c>
      <c r="T108" s="1687">
        <f t="shared" si="28"/>
        <v>2812608</v>
      </c>
      <c r="U108" s="403">
        <f>VLOOKUP(C108,'[4]Daftar Gaji'!$C$9:$F$129,4,FALSE)</f>
        <v>1450009732245</v>
      </c>
    </row>
    <row r="109" spans="1:21" s="1681" customFormat="1" ht="18" customHeight="1">
      <c r="A109" s="185">
        <v>2124075</v>
      </c>
      <c r="B109" s="414">
        <v>71</v>
      </c>
      <c r="C109" s="1696" t="s">
        <v>3596</v>
      </c>
      <c r="D109" s="407" t="s">
        <v>88</v>
      </c>
      <c r="E109" s="1695">
        <f>VLOOKUP(C109,'[3]Daftar Gaji'!$C$9:$E$126,3,FALSE)</f>
        <v>18</v>
      </c>
      <c r="F109" s="309">
        <v>1864075</v>
      </c>
      <c r="G109" s="309">
        <v>260000</v>
      </c>
      <c r="H109" s="309">
        <f t="shared" si="26"/>
        <v>2124075</v>
      </c>
      <c r="I109" s="309">
        <v>0</v>
      </c>
      <c r="J109" s="309">
        <f>15000</f>
        <v>15000</v>
      </c>
      <c r="K109" s="311">
        <v>545786</v>
      </c>
      <c r="L109" s="311">
        <v>0</v>
      </c>
      <c r="M109" s="189">
        <f t="shared" si="21"/>
        <v>815786</v>
      </c>
      <c r="N109" s="48">
        <f t="shared" si="22"/>
        <v>2939861</v>
      </c>
      <c r="O109" s="48">
        <f t="shared" si="23"/>
        <v>21240.75</v>
      </c>
      <c r="P109" s="48">
        <f t="shared" si="24"/>
        <v>42481.5</v>
      </c>
      <c r="Q109" s="48">
        <f t="shared" si="25"/>
        <v>21240.75</v>
      </c>
      <c r="R109" s="190">
        <f t="shared" si="27"/>
        <v>2854898</v>
      </c>
      <c r="S109" s="1687">
        <f>VLOOKUP(C109,'[3]Daftar Gaji'!$C$9:$R$126,16,FALSE)</f>
        <v>0</v>
      </c>
      <c r="T109" s="1687">
        <f t="shared" si="28"/>
        <v>2854898</v>
      </c>
      <c r="U109" s="403">
        <f>VLOOKUP(C109,'[4]Daftar Gaji'!$C$9:$F$129,4,FALSE)</f>
        <v>1450009731726</v>
      </c>
    </row>
    <row r="110" spans="1:21" s="1681" customFormat="1" ht="18" customHeight="1">
      <c r="A110" s="185">
        <v>2124075</v>
      </c>
      <c r="B110" s="414">
        <v>72</v>
      </c>
      <c r="C110" s="1633" t="s">
        <v>98</v>
      </c>
      <c r="D110" s="407" t="s">
        <v>88</v>
      </c>
      <c r="E110" s="1695">
        <f>VLOOKUP(C110,'[3]Daftar Gaji'!$C$9:$E$126,3,FALSE)</f>
        <v>17</v>
      </c>
      <c r="F110" s="309">
        <v>1864075</v>
      </c>
      <c r="G110" s="309">
        <v>260000</v>
      </c>
      <c r="H110" s="309">
        <f t="shared" si="26"/>
        <v>2124075</v>
      </c>
      <c r="I110" s="309">
        <v>0</v>
      </c>
      <c r="J110" s="309">
        <f>15000</f>
        <v>15000</v>
      </c>
      <c r="K110" s="189">
        <v>300182</v>
      </c>
      <c r="L110" s="311">
        <v>0</v>
      </c>
      <c r="M110" s="189">
        <f t="shared" si="21"/>
        <v>555182</v>
      </c>
      <c r="N110" s="48">
        <f t="shared" si="22"/>
        <v>2679257</v>
      </c>
      <c r="O110" s="48">
        <f t="shared" si="23"/>
        <v>21240.75</v>
      </c>
      <c r="P110" s="48">
        <f t="shared" si="24"/>
        <v>42481.5</v>
      </c>
      <c r="Q110" s="48">
        <f t="shared" si="25"/>
        <v>21240.75</v>
      </c>
      <c r="R110" s="190">
        <f t="shared" si="27"/>
        <v>2594294</v>
      </c>
      <c r="S110" s="1687">
        <f>VLOOKUP(C110,'[3]Daftar Gaji'!$C$9:$R$126,16,FALSE)</f>
        <v>0</v>
      </c>
      <c r="T110" s="1687">
        <f t="shared" si="28"/>
        <v>2594294</v>
      </c>
      <c r="U110" s="403">
        <f>VLOOKUP(C110,'[4]Daftar Gaji'!$C$9:$F$129,4,FALSE)</f>
        <v>9000028942002</v>
      </c>
    </row>
    <row r="111" spans="1:21" s="1681" customFormat="1" ht="18" customHeight="1">
      <c r="A111" s="185">
        <v>2124075</v>
      </c>
      <c r="B111" s="414">
        <v>73</v>
      </c>
      <c r="C111" s="1696" t="s">
        <v>3597</v>
      </c>
      <c r="D111" s="407" t="s">
        <v>88</v>
      </c>
      <c r="E111" s="1695">
        <f>VLOOKUP(C111,'[3]Daftar Gaji'!$C$9:$E$126,3,FALSE)</f>
        <v>17</v>
      </c>
      <c r="F111" s="309">
        <v>1864075</v>
      </c>
      <c r="G111" s="309">
        <v>260000</v>
      </c>
      <c r="H111" s="309">
        <f t="shared" si="26"/>
        <v>2124075</v>
      </c>
      <c r="I111" s="309">
        <v>0</v>
      </c>
      <c r="J111" s="309">
        <f>15000</f>
        <v>15000</v>
      </c>
      <c r="K111" s="311">
        <v>573075</v>
      </c>
      <c r="L111" s="311">
        <v>0</v>
      </c>
      <c r="M111" s="189">
        <f t="shared" si="21"/>
        <v>828075</v>
      </c>
      <c r="N111" s="48">
        <f t="shared" si="22"/>
        <v>2952150</v>
      </c>
      <c r="O111" s="48">
        <f t="shared" si="23"/>
        <v>21240.75</v>
      </c>
      <c r="P111" s="48">
        <f t="shared" si="24"/>
        <v>42481.5</v>
      </c>
      <c r="Q111" s="48">
        <f t="shared" si="25"/>
        <v>21240.75</v>
      </c>
      <c r="R111" s="190">
        <f t="shared" si="27"/>
        <v>2867187</v>
      </c>
      <c r="S111" s="1687">
        <f>VLOOKUP(C111,'[3]Daftar Gaji'!$C$9:$R$126,16,FALSE)</f>
        <v>460000</v>
      </c>
      <c r="T111" s="1687">
        <f t="shared" si="28"/>
        <v>2407187</v>
      </c>
      <c r="U111" s="403">
        <f>VLOOKUP(C111,'[4]Daftar Gaji'!$C$9:$F$129,4,FALSE)</f>
        <v>9000001681494</v>
      </c>
    </row>
    <row r="112" spans="1:21" s="1681" customFormat="1" ht="18" customHeight="1">
      <c r="A112" s="185">
        <v>2124075</v>
      </c>
      <c r="B112" s="414">
        <v>74</v>
      </c>
      <c r="C112" s="766" t="s">
        <v>101</v>
      </c>
      <c r="D112" s="407" t="s">
        <v>88</v>
      </c>
      <c r="E112" s="1695">
        <f>VLOOKUP(C112,'[3]Daftar Gaji'!$C$9:$E$126,3,FALSE)</f>
        <v>23</v>
      </c>
      <c r="F112" s="309">
        <v>1864075</v>
      </c>
      <c r="G112" s="309">
        <v>260000</v>
      </c>
      <c r="H112" s="309">
        <f t="shared" si="26"/>
        <v>2124075</v>
      </c>
      <c r="I112" s="309">
        <v>0</v>
      </c>
      <c r="J112" s="309">
        <f>15000</f>
        <v>15000</v>
      </c>
      <c r="K112" s="189">
        <v>463918</v>
      </c>
      <c r="L112" s="311">
        <v>0</v>
      </c>
      <c r="M112" s="189">
        <f t="shared" si="21"/>
        <v>808918</v>
      </c>
      <c r="N112" s="48">
        <f t="shared" si="22"/>
        <v>2932993</v>
      </c>
      <c r="O112" s="48">
        <f t="shared" si="23"/>
        <v>21240.75</v>
      </c>
      <c r="P112" s="48">
        <f t="shared" si="24"/>
        <v>42481.5</v>
      </c>
      <c r="Q112" s="48">
        <f t="shared" si="25"/>
        <v>21240.75</v>
      </c>
      <c r="R112" s="190">
        <f t="shared" si="27"/>
        <v>2848030</v>
      </c>
      <c r="S112" s="1687">
        <f>VLOOKUP(C112,'[3]Daftar Gaji'!$C$9:$R$126,16,FALSE)</f>
        <v>0</v>
      </c>
      <c r="T112" s="1687">
        <f t="shared" si="28"/>
        <v>2848030</v>
      </c>
      <c r="U112" s="403">
        <f>VLOOKUP(C112,'[4]Daftar Gaji'!$C$9:$F$129,4,FALSE)</f>
        <v>1450009730868</v>
      </c>
    </row>
    <row r="113" spans="1:21" s="1681" customFormat="1" ht="18" customHeight="1">
      <c r="A113" s="185">
        <v>2124075</v>
      </c>
      <c r="B113" s="414">
        <v>75</v>
      </c>
      <c r="C113" s="1696" t="s">
        <v>3598</v>
      </c>
      <c r="D113" s="407" t="s">
        <v>88</v>
      </c>
      <c r="E113" s="1695">
        <f>VLOOKUP(C113,'[3]Daftar Gaji'!$C$9:$E$126,3,FALSE)</f>
        <v>21</v>
      </c>
      <c r="F113" s="309">
        <v>1864075</v>
      </c>
      <c r="G113" s="309">
        <v>260000</v>
      </c>
      <c r="H113" s="309">
        <f t="shared" si="26"/>
        <v>2124075</v>
      </c>
      <c r="I113" s="309">
        <v>0</v>
      </c>
      <c r="J113" s="309">
        <f>15000</f>
        <v>15000</v>
      </c>
      <c r="K113" s="311">
        <v>491207</v>
      </c>
      <c r="L113" s="311">
        <v>0</v>
      </c>
      <c r="M113" s="189">
        <f t="shared" si="21"/>
        <v>806207</v>
      </c>
      <c r="N113" s="48">
        <f t="shared" si="22"/>
        <v>2930282</v>
      </c>
      <c r="O113" s="48">
        <f t="shared" si="23"/>
        <v>21240.75</v>
      </c>
      <c r="P113" s="48">
        <f t="shared" si="24"/>
        <v>42481.5</v>
      </c>
      <c r="Q113" s="48">
        <f t="shared" si="25"/>
        <v>21240.75</v>
      </c>
      <c r="R113" s="190">
        <f t="shared" si="27"/>
        <v>2845319</v>
      </c>
      <c r="S113" s="1687">
        <f>VLOOKUP(C113,'[3]Daftar Gaji'!$C$9:$R$126,16,FALSE)</f>
        <v>345000</v>
      </c>
      <c r="T113" s="1687">
        <f t="shared" si="28"/>
        <v>2500319</v>
      </c>
      <c r="U113" s="403">
        <f>VLOOKUP(C113,'[4]Daftar Gaji'!$C$9:$F$129,4,FALSE)</f>
        <v>1450009732161</v>
      </c>
    </row>
    <row r="114" spans="1:21" s="1681" customFormat="1" ht="18" customHeight="1">
      <c r="A114" s="185">
        <v>2124075</v>
      </c>
      <c r="B114" s="414">
        <v>76</v>
      </c>
      <c r="C114" s="1696" t="s">
        <v>3599</v>
      </c>
      <c r="D114" s="407" t="s">
        <v>88</v>
      </c>
      <c r="E114" s="1695">
        <f>VLOOKUP(C114,'[3]Daftar Gaji'!$C$9:$E$126,3,FALSE)</f>
        <v>21</v>
      </c>
      <c r="F114" s="309">
        <v>1864075</v>
      </c>
      <c r="G114" s="309">
        <v>260000</v>
      </c>
      <c r="H114" s="309">
        <f t="shared" si="26"/>
        <v>2124075</v>
      </c>
      <c r="I114" s="309">
        <v>0</v>
      </c>
      <c r="J114" s="309">
        <f>15000</f>
        <v>15000</v>
      </c>
      <c r="K114" s="311">
        <v>518496</v>
      </c>
      <c r="L114" s="311">
        <v>0</v>
      </c>
      <c r="M114" s="189">
        <f t="shared" si="21"/>
        <v>833496</v>
      </c>
      <c r="N114" s="48">
        <f t="shared" si="22"/>
        <v>2957571</v>
      </c>
      <c r="O114" s="48">
        <f t="shared" si="23"/>
        <v>21240.75</v>
      </c>
      <c r="P114" s="48">
        <f t="shared" si="24"/>
        <v>42481.5</v>
      </c>
      <c r="Q114" s="48">
        <f t="shared" si="25"/>
        <v>21240.75</v>
      </c>
      <c r="R114" s="190">
        <f t="shared" si="27"/>
        <v>2872608</v>
      </c>
      <c r="S114" s="1687">
        <f>VLOOKUP(C114,'[3]Daftar Gaji'!$C$9:$R$126,16,FALSE)</f>
        <v>0</v>
      </c>
      <c r="T114" s="1687">
        <f t="shared" si="28"/>
        <v>2872608</v>
      </c>
      <c r="U114" s="403">
        <f>VLOOKUP(C114,'[4]Daftar Gaji'!$C$9:$F$129,4,FALSE)</f>
        <v>1450009741618</v>
      </c>
    </row>
    <row r="115" spans="1:21" s="1681" customFormat="1" ht="18" customHeight="1">
      <c r="A115" s="185">
        <v>2124075</v>
      </c>
      <c r="B115" s="414">
        <v>77</v>
      </c>
      <c r="C115" s="1696" t="s">
        <v>3600</v>
      </c>
      <c r="D115" s="407" t="s">
        <v>88</v>
      </c>
      <c r="E115" s="1695">
        <f>VLOOKUP(C115,'[3]Daftar Gaji'!$C$9:$E$126,3,FALSE)</f>
        <v>17</v>
      </c>
      <c r="F115" s="309">
        <v>1864075</v>
      </c>
      <c r="G115" s="309">
        <v>260000</v>
      </c>
      <c r="H115" s="309">
        <f t="shared" si="26"/>
        <v>2124075</v>
      </c>
      <c r="I115" s="309">
        <v>0</v>
      </c>
      <c r="J115" s="309">
        <f>15000</f>
        <v>15000</v>
      </c>
      <c r="K115" s="311">
        <v>463918</v>
      </c>
      <c r="L115" s="311">
        <v>0</v>
      </c>
      <c r="M115" s="189">
        <f t="shared" si="21"/>
        <v>718918</v>
      </c>
      <c r="N115" s="48">
        <f t="shared" si="22"/>
        <v>2842993</v>
      </c>
      <c r="O115" s="48">
        <f t="shared" si="23"/>
        <v>21240.75</v>
      </c>
      <c r="P115" s="48">
        <f t="shared" si="24"/>
        <v>42481.5</v>
      </c>
      <c r="Q115" s="48">
        <f t="shared" si="25"/>
        <v>21240.75</v>
      </c>
      <c r="R115" s="190">
        <f t="shared" si="27"/>
        <v>2758030</v>
      </c>
      <c r="S115" s="1687">
        <f>VLOOKUP(C115,'[3]Daftar Gaji'!$C$9:$R$126,16,FALSE)</f>
        <v>460000</v>
      </c>
      <c r="T115" s="1687">
        <f t="shared" si="28"/>
        <v>2298030</v>
      </c>
      <c r="U115" s="403">
        <f>VLOOKUP(C115,'[4]Daftar Gaji'!$C$9:$F$129,4,FALSE)</f>
        <v>1450009731791</v>
      </c>
    </row>
    <row r="116" spans="1:21" s="1681" customFormat="1" ht="18" customHeight="1">
      <c r="A116" s="185">
        <v>2124075</v>
      </c>
      <c r="B116" s="414">
        <v>78</v>
      </c>
      <c r="C116" s="1696" t="s">
        <v>3525</v>
      </c>
      <c r="D116" s="407" t="s">
        <v>88</v>
      </c>
      <c r="E116" s="1695">
        <f>VLOOKUP(C116,'[3]Daftar Gaji'!$C$9:$E$126,3,FALSE)</f>
        <v>11</v>
      </c>
      <c r="F116" s="309">
        <v>1864075</v>
      </c>
      <c r="G116" s="309">
        <v>260000</v>
      </c>
      <c r="H116" s="309">
        <f t="shared" si="26"/>
        <v>2124075</v>
      </c>
      <c r="I116" s="309">
        <v>0</v>
      </c>
      <c r="J116" s="309">
        <f>15000</f>
        <v>15000</v>
      </c>
      <c r="K116" s="189">
        <v>409339</v>
      </c>
      <c r="L116" s="311">
        <v>0</v>
      </c>
      <c r="M116" s="189">
        <f t="shared" si="21"/>
        <v>574339</v>
      </c>
      <c r="N116" s="48">
        <f t="shared" si="22"/>
        <v>2698414</v>
      </c>
      <c r="O116" s="48">
        <f t="shared" si="23"/>
        <v>21240.75</v>
      </c>
      <c r="P116" s="48">
        <f t="shared" si="24"/>
        <v>42481.5</v>
      </c>
      <c r="Q116" s="48">
        <f t="shared" si="25"/>
        <v>21240.75</v>
      </c>
      <c r="R116" s="190">
        <f t="shared" si="27"/>
        <v>2613451</v>
      </c>
      <c r="S116" s="1687">
        <f>VLOOKUP(C116,'[3]Daftar Gaji'!$C$9:$R$126,16,FALSE)</f>
        <v>0</v>
      </c>
      <c r="T116" s="1687">
        <f t="shared" si="28"/>
        <v>2613451</v>
      </c>
      <c r="U116" s="403">
        <f>VLOOKUP(C116,'[4]Daftar Gaji'!$C$9:$F$129,4,FALSE)</f>
        <v>1450009731205</v>
      </c>
    </row>
    <row r="117" spans="1:21" s="1681" customFormat="1" ht="18" customHeight="1">
      <c r="A117" s="185">
        <v>2124075</v>
      </c>
      <c r="B117" s="414">
        <v>79</v>
      </c>
      <c r="C117" s="1696" t="s">
        <v>3601</v>
      </c>
      <c r="D117" s="407" t="s">
        <v>88</v>
      </c>
      <c r="E117" s="1695">
        <f>VLOOKUP(C117,'[3]Daftar Gaji'!$C$9:$E$126,3,FALSE)</f>
        <v>21</v>
      </c>
      <c r="F117" s="309">
        <v>1864075</v>
      </c>
      <c r="G117" s="309">
        <v>260000</v>
      </c>
      <c r="H117" s="309">
        <f t="shared" si="26"/>
        <v>2124075</v>
      </c>
      <c r="I117" s="309">
        <v>0</v>
      </c>
      <c r="J117" s="309">
        <f>15000</f>
        <v>15000</v>
      </c>
      <c r="K117" s="339">
        <v>409339</v>
      </c>
      <c r="L117" s="311">
        <v>0</v>
      </c>
      <c r="M117" s="189">
        <f t="shared" si="21"/>
        <v>724339</v>
      </c>
      <c r="N117" s="48">
        <f t="shared" si="22"/>
        <v>2848414</v>
      </c>
      <c r="O117" s="48">
        <f t="shared" si="23"/>
        <v>21240.75</v>
      </c>
      <c r="P117" s="48">
        <f t="shared" si="24"/>
        <v>42481.5</v>
      </c>
      <c r="Q117" s="48">
        <f t="shared" si="25"/>
        <v>21240.75</v>
      </c>
      <c r="R117" s="190">
        <f t="shared" si="27"/>
        <v>2763451</v>
      </c>
      <c r="S117" s="1687">
        <f>VLOOKUP(C117,'[3]Daftar Gaji'!$C$9:$R$126,16,FALSE)</f>
        <v>0</v>
      </c>
      <c r="T117" s="1687">
        <f t="shared" si="28"/>
        <v>2763451</v>
      </c>
      <c r="U117" s="403" t="str">
        <f>VLOOKUP(C117,'[4]Daftar Gaji'!$C$9:$F$129,4,FALSE)</f>
        <v>9000013906665</v>
      </c>
    </row>
    <row r="118" spans="1:21" s="1681" customFormat="1" ht="18" customHeight="1">
      <c r="A118" s="185">
        <v>2124075</v>
      </c>
      <c r="B118" s="414">
        <v>80</v>
      </c>
      <c r="C118" s="1696" t="s">
        <v>3602</v>
      </c>
      <c r="D118" s="407" t="s">
        <v>88</v>
      </c>
      <c r="E118" s="1695">
        <f>VLOOKUP(C118,'[3]Daftar Gaji'!$C$9:$E$126,3,FALSE)</f>
        <v>22</v>
      </c>
      <c r="F118" s="309">
        <v>1864075</v>
      </c>
      <c r="G118" s="309">
        <v>260000</v>
      </c>
      <c r="H118" s="309">
        <f t="shared" si="26"/>
        <v>2124075</v>
      </c>
      <c r="I118" s="309">
        <v>0</v>
      </c>
      <c r="J118" s="309">
        <f>15000</f>
        <v>15000</v>
      </c>
      <c r="K118" s="311">
        <v>654943</v>
      </c>
      <c r="L118" s="311">
        <v>0</v>
      </c>
      <c r="M118" s="189">
        <f t="shared" si="21"/>
        <v>984943</v>
      </c>
      <c r="N118" s="48">
        <f t="shared" si="22"/>
        <v>3109018</v>
      </c>
      <c r="O118" s="48">
        <f t="shared" si="23"/>
        <v>21240.75</v>
      </c>
      <c r="P118" s="48">
        <f t="shared" si="24"/>
        <v>42481.5</v>
      </c>
      <c r="Q118" s="48">
        <f t="shared" si="25"/>
        <v>21240.75</v>
      </c>
      <c r="R118" s="190">
        <f t="shared" si="27"/>
        <v>3024055</v>
      </c>
      <c r="S118" s="1687">
        <f>VLOOKUP(C118,'[3]Daftar Gaji'!$C$9:$R$126,16,FALSE)</f>
        <v>0</v>
      </c>
      <c r="T118" s="1687">
        <f t="shared" si="28"/>
        <v>3024055</v>
      </c>
      <c r="U118" s="403">
        <f>VLOOKUP(C118,'[4]Daftar Gaji'!$C$9:$F$129,4,FALSE)</f>
        <v>1450009734985</v>
      </c>
    </row>
    <row r="119" spans="1:21" s="1681" customFormat="1" ht="18" customHeight="1">
      <c r="A119" s="185">
        <v>2124075</v>
      </c>
      <c r="B119" s="414">
        <v>81</v>
      </c>
      <c r="C119" s="1696" t="s">
        <v>3603</v>
      </c>
      <c r="D119" s="407" t="s">
        <v>88</v>
      </c>
      <c r="E119" s="1695">
        <f>VLOOKUP(C119,'[3]Daftar Gaji'!$C$9:$E$126,3,FALSE)</f>
        <v>27</v>
      </c>
      <c r="F119" s="309">
        <v>1864075</v>
      </c>
      <c r="G119" s="309">
        <v>260000</v>
      </c>
      <c r="H119" s="309">
        <f t="shared" si="26"/>
        <v>2124075</v>
      </c>
      <c r="I119" s="309">
        <v>0</v>
      </c>
      <c r="J119" s="309">
        <f>15000</f>
        <v>15000</v>
      </c>
      <c r="K119" s="311">
        <v>409339.20126116654</v>
      </c>
      <c r="L119" s="311">
        <v>0</v>
      </c>
      <c r="M119" s="189">
        <f t="shared" si="21"/>
        <v>814339.20126116648</v>
      </c>
      <c r="N119" s="48">
        <f t="shared" si="22"/>
        <v>2938414.2012611665</v>
      </c>
      <c r="O119" s="48">
        <f t="shared" si="23"/>
        <v>21240.75</v>
      </c>
      <c r="P119" s="48">
        <f t="shared" si="24"/>
        <v>42481.5</v>
      </c>
      <c r="Q119" s="48">
        <f t="shared" si="25"/>
        <v>21240.75</v>
      </c>
      <c r="R119" s="190">
        <f t="shared" si="27"/>
        <v>2853451.2012611665</v>
      </c>
      <c r="S119" s="1687">
        <f>VLOOKUP(C119,'[3]Daftar Gaji'!$C$9:$R$126,16,FALSE)</f>
        <v>0</v>
      </c>
      <c r="T119" s="1687">
        <f t="shared" si="28"/>
        <v>2853451.2012611665</v>
      </c>
      <c r="U119" s="403">
        <f>VLOOKUP(C119,'[4]Daftar Gaji'!$C$9:$F$129,4,FALSE)</f>
        <v>1450009729167</v>
      </c>
    </row>
    <row r="120" spans="1:21" s="1681" customFormat="1" ht="18" customHeight="1">
      <c r="A120" s="185">
        <v>2124075</v>
      </c>
      <c r="B120" s="414">
        <v>82</v>
      </c>
      <c r="C120" s="1696" t="s">
        <v>3604</v>
      </c>
      <c r="D120" s="407" t="s">
        <v>88</v>
      </c>
      <c r="E120" s="1695">
        <f>VLOOKUP(C120,'[3]Daftar Gaji'!$C$9:$E$126,3,FALSE)</f>
        <v>14</v>
      </c>
      <c r="F120" s="309">
        <v>1864075</v>
      </c>
      <c r="G120" s="309">
        <v>260000</v>
      </c>
      <c r="H120" s="309">
        <f t="shared" si="26"/>
        <v>2124075</v>
      </c>
      <c r="I120" s="309">
        <v>0</v>
      </c>
      <c r="J120" s="309">
        <f>15000</f>
        <v>15000</v>
      </c>
      <c r="K120" s="311">
        <v>382050</v>
      </c>
      <c r="L120" s="311">
        <v>0</v>
      </c>
      <c r="M120" s="189">
        <f t="shared" si="21"/>
        <v>592050</v>
      </c>
      <c r="N120" s="48">
        <f t="shared" si="22"/>
        <v>2716125</v>
      </c>
      <c r="O120" s="48">
        <f t="shared" si="23"/>
        <v>21240.75</v>
      </c>
      <c r="P120" s="48">
        <f t="shared" si="24"/>
        <v>42481.5</v>
      </c>
      <c r="Q120" s="48">
        <f t="shared" si="25"/>
        <v>21240.75</v>
      </c>
      <c r="R120" s="190">
        <f t="shared" si="27"/>
        <v>2631162</v>
      </c>
      <c r="S120" s="1687">
        <f>VLOOKUP(C120,'[3]Daftar Gaji'!$C$9:$R$126,16,FALSE)</f>
        <v>575000</v>
      </c>
      <c r="T120" s="1687">
        <f t="shared" si="28"/>
        <v>2056162</v>
      </c>
      <c r="U120" s="403">
        <f>VLOOKUP(C120,'[4]Daftar Gaji'!$C$9:$F$129,4,FALSE)</f>
        <v>1450009732237</v>
      </c>
    </row>
    <row r="121" spans="1:21" s="1681" customFormat="1" ht="18" customHeight="1">
      <c r="A121" s="185">
        <v>2124075</v>
      </c>
      <c r="B121" s="414">
        <v>83</v>
      </c>
      <c r="C121" s="1696" t="s">
        <v>3605</v>
      </c>
      <c r="D121" s="407" t="s">
        <v>88</v>
      </c>
      <c r="E121" s="1695">
        <f>VLOOKUP(C121,'[3]Daftar Gaji'!$C$9:$E$126,3,FALSE)</f>
        <v>21</v>
      </c>
      <c r="F121" s="309">
        <v>1864075</v>
      </c>
      <c r="G121" s="309">
        <v>260000</v>
      </c>
      <c r="H121" s="309">
        <f t="shared" si="26"/>
        <v>2124075</v>
      </c>
      <c r="I121" s="309">
        <v>0</v>
      </c>
      <c r="J121" s="309">
        <f>15000</f>
        <v>15000</v>
      </c>
      <c r="K121" s="311">
        <v>491207</v>
      </c>
      <c r="L121" s="311">
        <v>0</v>
      </c>
      <c r="M121" s="189">
        <f t="shared" si="21"/>
        <v>806207</v>
      </c>
      <c r="N121" s="48">
        <f t="shared" si="22"/>
        <v>2930282</v>
      </c>
      <c r="O121" s="48">
        <f t="shared" si="23"/>
        <v>21240.75</v>
      </c>
      <c r="P121" s="48">
        <f t="shared" si="24"/>
        <v>42481.5</v>
      </c>
      <c r="Q121" s="48">
        <f t="shared" si="25"/>
        <v>21240.75</v>
      </c>
      <c r="R121" s="190">
        <f t="shared" si="27"/>
        <v>2845319</v>
      </c>
      <c r="S121" s="1687">
        <f>VLOOKUP(C121,'[3]Daftar Gaji'!$C$9:$R$126,16,FALSE)</f>
        <v>0</v>
      </c>
      <c r="T121" s="1687">
        <f t="shared" si="28"/>
        <v>2845319</v>
      </c>
      <c r="U121" s="403">
        <f>VLOOKUP(C121,'[4]Daftar Gaji'!$C$9:$F$129,4,FALSE)</f>
        <v>1450009731528</v>
      </c>
    </row>
    <row r="122" spans="1:21" s="1681" customFormat="1" ht="18" customHeight="1">
      <c r="A122" s="185">
        <v>2124075</v>
      </c>
      <c r="B122" s="414">
        <v>84</v>
      </c>
      <c r="C122" s="1696" t="s">
        <v>3606</v>
      </c>
      <c r="D122" s="407" t="s">
        <v>88</v>
      </c>
      <c r="E122" s="1695">
        <f>VLOOKUP(C122,'[3]Daftar Gaji'!$C$9:$E$126,3,FALSE)</f>
        <v>21</v>
      </c>
      <c r="F122" s="309">
        <v>1864075</v>
      </c>
      <c r="G122" s="309">
        <v>260000</v>
      </c>
      <c r="H122" s="309">
        <f t="shared" si="26"/>
        <v>2124075</v>
      </c>
      <c r="I122" s="309">
        <v>0</v>
      </c>
      <c r="J122" s="309">
        <f>15000</f>
        <v>15000</v>
      </c>
      <c r="K122" s="311">
        <v>463918</v>
      </c>
      <c r="L122" s="311">
        <v>0</v>
      </c>
      <c r="M122" s="189">
        <f t="shared" si="21"/>
        <v>778918</v>
      </c>
      <c r="N122" s="48">
        <f t="shared" si="22"/>
        <v>2902993</v>
      </c>
      <c r="O122" s="48">
        <f t="shared" si="23"/>
        <v>21240.75</v>
      </c>
      <c r="P122" s="48">
        <f t="shared" si="24"/>
        <v>42481.5</v>
      </c>
      <c r="Q122" s="48">
        <f t="shared" si="25"/>
        <v>21240.75</v>
      </c>
      <c r="R122" s="190">
        <f t="shared" si="27"/>
        <v>2818030</v>
      </c>
      <c r="S122" s="1687">
        <f>VLOOKUP(C122,'[3]Daftar Gaji'!$C$9:$R$126,16,FALSE)</f>
        <v>0</v>
      </c>
      <c r="T122" s="1687">
        <f t="shared" si="28"/>
        <v>2818030</v>
      </c>
      <c r="U122" s="403">
        <f>VLOOKUP(C122,'[4]Daftar Gaji'!$C$9:$F$129,4,FALSE)</f>
        <v>1450009819257</v>
      </c>
    </row>
    <row r="123" spans="1:21" s="1681" customFormat="1" ht="18" customHeight="1">
      <c r="A123" s="185">
        <v>2124075</v>
      </c>
      <c r="B123" s="414">
        <v>85</v>
      </c>
      <c r="C123" s="1696" t="s">
        <v>3607</v>
      </c>
      <c r="D123" s="407" t="s">
        <v>88</v>
      </c>
      <c r="E123" s="1695">
        <f>VLOOKUP(C123,'[3]Daftar Gaji'!$C$9:$E$126,3,FALSE)</f>
        <v>20</v>
      </c>
      <c r="F123" s="309">
        <v>1864075</v>
      </c>
      <c r="G123" s="309">
        <v>260000</v>
      </c>
      <c r="H123" s="309">
        <f t="shared" si="26"/>
        <v>2124075</v>
      </c>
      <c r="I123" s="309">
        <v>0</v>
      </c>
      <c r="J123" s="309">
        <f>15000</f>
        <v>15000</v>
      </c>
      <c r="K123" s="189">
        <v>573075</v>
      </c>
      <c r="L123" s="311">
        <v>0</v>
      </c>
      <c r="M123" s="189">
        <f t="shared" si="21"/>
        <v>873075</v>
      </c>
      <c r="N123" s="48">
        <f t="shared" si="22"/>
        <v>2997150</v>
      </c>
      <c r="O123" s="48">
        <f t="shared" si="23"/>
        <v>21240.75</v>
      </c>
      <c r="P123" s="48">
        <f t="shared" si="24"/>
        <v>42481.5</v>
      </c>
      <c r="Q123" s="48">
        <f t="shared" si="25"/>
        <v>21240.75</v>
      </c>
      <c r="R123" s="190">
        <f t="shared" si="27"/>
        <v>2912187</v>
      </c>
      <c r="S123" s="1687">
        <f>VLOOKUP(C123,'[3]Daftar Gaji'!$C$9:$R$126,16,FALSE)</f>
        <v>0</v>
      </c>
      <c r="T123" s="1687">
        <f t="shared" si="28"/>
        <v>2912187</v>
      </c>
      <c r="U123" s="403">
        <f>VLOOKUP(C123,'[4]Daftar Gaji'!$C$9:$F$129,4,FALSE)</f>
        <v>1450009730959</v>
      </c>
    </row>
    <row r="124" spans="1:21" s="1681" customFormat="1" ht="18" customHeight="1">
      <c r="A124" s="185">
        <v>2124075</v>
      </c>
      <c r="B124" s="414">
        <v>86</v>
      </c>
      <c r="C124" s="1696" t="s">
        <v>3608</v>
      </c>
      <c r="D124" s="407" t="s">
        <v>88</v>
      </c>
      <c r="E124" s="1695">
        <f>VLOOKUP(C124,'[3]Daftar Gaji'!$C$9:$E$126,3,FALSE)</f>
        <v>19</v>
      </c>
      <c r="F124" s="309">
        <v>1864075</v>
      </c>
      <c r="G124" s="309">
        <v>260000</v>
      </c>
      <c r="H124" s="309">
        <f t="shared" si="26"/>
        <v>2124075</v>
      </c>
      <c r="I124" s="309">
        <v>0</v>
      </c>
      <c r="J124" s="309">
        <f>15000</f>
        <v>15000</v>
      </c>
      <c r="K124" s="189">
        <v>491207</v>
      </c>
      <c r="L124" s="311">
        <v>0</v>
      </c>
      <c r="M124" s="189">
        <f t="shared" si="21"/>
        <v>776207</v>
      </c>
      <c r="N124" s="48">
        <f t="shared" si="22"/>
        <v>2900282</v>
      </c>
      <c r="O124" s="48">
        <f t="shared" si="23"/>
        <v>21240.75</v>
      </c>
      <c r="P124" s="48">
        <f t="shared" si="24"/>
        <v>42481.5</v>
      </c>
      <c r="Q124" s="48">
        <f t="shared" si="25"/>
        <v>21240.75</v>
      </c>
      <c r="R124" s="190">
        <f t="shared" si="27"/>
        <v>2815319</v>
      </c>
      <c r="S124" s="1687">
        <f>VLOOKUP(C124,'[3]Daftar Gaji'!$C$9:$R$126,16,FALSE)</f>
        <v>0</v>
      </c>
      <c r="T124" s="1687">
        <f t="shared" si="28"/>
        <v>2815319</v>
      </c>
      <c r="U124" s="403">
        <f>VLOOKUP(C124,'[4]Daftar Gaji'!$C$9:$F$129,4,FALSE)</f>
        <v>1450009731981</v>
      </c>
    </row>
    <row r="125" spans="1:21" s="1681" customFormat="1" ht="18" customHeight="1">
      <c r="A125" s="185">
        <v>2124075</v>
      </c>
      <c r="B125" s="414">
        <v>87</v>
      </c>
      <c r="C125" s="1696" t="s">
        <v>3609</v>
      </c>
      <c r="D125" s="407" t="s">
        <v>88</v>
      </c>
      <c r="E125" s="1695">
        <f>VLOOKUP(C125,'[3]Daftar Gaji'!$C$9:$E$126,3,FALSE)</f>
        <v>10</v>
      </c>
      <c r="F125" s="309">
        <v>1864075</v>
      </c>
      <c r="G125" s="309">
        <v>260000</v>
      </c>
      <c r="H125" s="309">
        <f t="shared" ref="H125:H151" si="29">SUM(F125:G125)</f>
        <v>2124075</v>
      </c>
      <c r="I125" s="309">
        <v>0</v>
      </c>
      <c r="J125" s="309">
        <f>15000</f>
        <v>15000</v>
      </c>
      <c r="K125" s="311">
        <v>354761</v>
      </c>
      <c r="L125" s="311">
        <v>0</v>
      </c>
      <c r="M125" s="189">
        <f t="shared" si="21"/>
        <v>504761</v>
      </c>
      <c r="N125" s="48">
        <f t="shared" si="22"/>
        <v>2628836</v>
      </c>
      <c r="O125" s="48">
        <f t="shared" si="23"/>
        <v>21240.75</v>
      </c>
      <c r="P125" s="48">
        <f t="shared" si="24"/>
        <v>42481.5</v>
      </c>
      <c r="Q125" s="48">
        <f t="shared" si="25"/>
        <v>21240.75</v>
      </c>
      <c r="R125" s="190">
        <f t="shared" si="27"/>
        <v>2543873</v>
      </c>
      <c r="S125" s="1687">
        <f>VLOOKUP(C125,'[3]Daftar Gaji'!$C$9:$R$126,16,FALSE)</f>
        <v>0</v>
      </c>
      <c r="T125" s="1687">
        <f t="shared" si="28"/>
        <v>2543873</v>
      </c>
      <c r="U125" s="403">
        <f>VLOOKUP(C125,'[4]Daftar Gaji'!$C$9:$F$129,4,FALSE)</f>
        <v>1450009731411</v>
      </c>
    </row>
    <row r="126" spans="1:21" s="1681" customFormat="1" ht="18" customHeight="1">
      <c r="A126" s="185">
        <v>2124075</v>
      </c>
      <c r="B126" s="414">
        <v>88</v>
      </c>
      <c r="C126" s="766" t="s">
        <v>102</v>
      </c>
      <c r="D126" s="407" t="s">
        <v>88</v>
      </c>
      <c r="E126" s="1695">
        <f>VLOOKUP(C126,'[3]Daftar Gaji'!$C$9:$E$126,3,FALSE)</f>
        <v>18</v>
      </c>
      <c r="F126" s="309">
        <v>1864075</v>
      </c>
      <c r="G126" s="309">
        <v>260000</v>
      </c>
      <c r="H126" s="309">
        <f t="shared" si="29"/>
        <v>2124075</v>
      </c>
      <c r="I126" s="309">
        <v>0</v>
      </c>
      <c r="J126" s="309">
        <f>15000</f>
        <v>15000</v>
      </c>
      <c r="K126" s="311">
        <v>518497</v>
      </c>
      <c r="L126" s="311">
        <v>0</v>
      </c>
      <c r="M126" s="189">
        <f t="shared" si="21"/>
        <v>788497</v>
      </c>
      <c r="N126" s="48">
        <f t="shared" si="22"/>
        <v>2912572</v>
      </c>
      <c r="O126" s="48">
        <f t="shared" si="23"/>
        <v>21240.75</v>
      </c>
      <c r="P126" s="48">
        <f t="shared" si="24"/>
        <v>42481.5</v>
      </c>
      <c r="Q126" s="48">
        <f t="shared" si="25"/>
        <v>21240.75</v>
      </c>
      <c r="R126" s="190">
        <f t="shared" si="27"/>
        <v>2827609</v>
      </c>
      <c r="S126" s="1687">
        <f>VLOOKUP(C126,'[3]Daftar Gaji'!$C$9:$R$126,16,FALSE)</f>
        <v>0</v>
      </c>
      <c r="T126" s="1687">
        <f t="shared" si="28"/>
        <v>2827609</v>
      </c>
      <c r="U126" s="403">
        <f>VLOOKUP(C126,'[4]Daftar Gaji'!$C$9:$F$129,4,FALSE)</f>
        <v>9000008648421</v>
      </c>
    </row>
    <row r="127" spans="1:21" s="1681" customFormat="1" ht="18" customHeight="1">
      <c r="A127" s="185">
        <v>2124075</v>
      </c>
      <c r="B127" s="414">
        <v>89</v>
      </c>
      <c r="C127" s="1696" t="s">
        <v>3610</v>
      </c>
      <c r="D127" s="407" t="s">
        <v>88</v>
      </c>
      <c r="E127" s="1695">
        <f>VLOOKUP(C127,'[3]Daftar Gaji'!$C$9:$E$126,3,FALSE)</f>
        <v>16</v>
      </c>
      <c r="F127" s="309">
        <v>1864075</v>
      </c>
      <c r="G127" s="309">
        <v>260000</v>
      </c>
      <c r="H127" s="309">
        <f t="shared" si="29"/>
        <v>2124075</v>
      </c>
      <c r="I127" s="309">
        <v>0</v>
      </c>
      <c r="J127" s="309">
        <f>15000</f>
        <v>15000</v>
      </c>
      <c r="K127" s="189">
        <v>573079</v>
      </c>
      <c r="L127" s="311">
        <v>0</v>
      </c>
      <c r="M127" s="189">
        <f t="shared" si="21"/>
        <v>813079</v>
      </c>
      <c r="N127" s="48">
        <f t="shared" si="22"/>
        <v>2937154</v>
      </c>
      <c r="O127" s="48">
        <f t="shared" si="23"/>
        <v>21240.75</v>
      </c>
      <c r="P127" s="48">
        <f t="shared" si="24"/>
        <v>42481.5</v>
      </c>
      <c r="Q127" s="48">
        <f t="shared" si="25"/>
        <v>21240.75</v>
      </c>
      <c r="R127" s="190">
        <f t="shared" si="27"/>
        <v>2852191</v>
      </c>
      <c r="S127" s="1687">
        <f>VLOOKUP(C127,'[3]Daftar Gaji'!$C$9:$R$126,16,FALSE)</f>
        <v>0</v>
      </c>
      <c r="T127" s="1687">
        <f t="shared" si="28"/>
        <v>2852191</v>
      </c>
      <c r="U127" s="1689">
        <v>1450010876809</v>
      </c>
    </row>
    <row r="128" spans="1:21" s="1681" customFormat="1" ht="18" customHeight="1">
      <c r="A128" s="185">
        <v>2124075</v>
      </c>
      <c r="B128" s="414">
        <v>90</v>
      </c>
      <c r="C128" s="1696" t="s">
        <v>3611</v>
      </c>
      <c r="D128" s="407" t="s">
        <v>88</v>
      </c>
      <c r="E128" s="1695">
        <f>VLOOKUP(C128,'[3]Daftar Gaji'!$C$9:$E$126,3,FALSE)</f>
        <v>21</v>
      </c>
      <c r="F128" s="309">
        <v>1864075</v>
      </c>
      <c r="G128" s="309">
        <v>260000</v>
      </c>
      <c r="H128" s="309">
        <f t="shared" si="29"/>
        <v>2124075</v>
      </c>
      <c r="I128" s="309">
        <v>0</v>
      </c>
      <c r="J128" s="309">
        <f>15000</f>
        <v>15000</v>
      </c>
      <c r="K128" s="309">
        <v>491207</v>
      </c>
      <c r="L128" s="311">
        <v>0</v>
      </c>
      <c r="M128" s="189">
        <f t="shared" si="21"/>
        <v>806207</v>
      </c>
      <c r="N128" s="48">
        <f t="shared" si="22"/>
        <v>2930282</v>
      </c>
      <c r="O128" s="48">
        <f t="shared" si="23"/>
        <v>21240.75</v>
      </c>
      <c r="P128" s="48">
        <f t="shared" si="24"/>
        <v>42481.5</v>
      </c>
      <c r="Q128" s="48">
        <f t="shared" si="25"/>
        <v>21240.75</v>
      </c>
      <c r="R128" s="190">
        <f t="shared" si="27"/>
        <v>2845319</v>
      </c>
      <c r="S128" s="1687">
        <f>VLOOKUP(C128,'[3]Daftar Gaji'!$C$9:$R$126,16,FALSE)</f>
        <v>0</v>
      </c>
      <c r="T128" s="1687">
        <f t="shared" si="28"/>
        <v>2845319</v>
      </c>
      <c r="U128" s="403" t="str">
        <f>VLOOKUP(C128,'[4]Daftar Gaji'!$C$9:$F$129,4,FALSE)</f>
        <v>9000020810967</v>
      </c>
    </row>
    <row r="129" spans="1:21" s="1681" customFormat="1" ht="18" customHeight="1">
      <c r="A129" s="185">
        <v>2124075</v>
      </c>
      <c r="B129" s="414">
        <v>91</v>
      </c>
      <c r="C129" s="1696" t="s">
        <v>3612</v>
      </c>
      <c r="D129" s="407" t="s">
        <v>88</v>
      </c>
      <c r="E129" s="1695">
        <f>VLOOKUP(C129,'[3]Daftar Gaji'!$C$9:$E$126,3,FALSE)</f>
        <v>20</v>
      </c>
      <c r="F129" s="309">
        <v>1864075</v>
      </c>
      <c r="G129" s="309">
        <v>260000</v>
      </c>
      <c r="H129" s="309">
        <f t="shared" si="29"/>
        <v>2124075</v>
      </c>
      <c r="I129" s="309">
        <v>0</v>
      </c>
      <c r="J129" s="309">
        <f>15000</f>
        <v>15000</v>
      </c>
      <c r="K129" s="189">
        <v>518496</v>
      </c>
      <c r="L129" s="311">
        <v>0</v>
      </c>
      <c r="M129" s="189">
        <f t="shared" si="21"/>
        <v>818496</v>
      </c>
      <c r="N129" s="48">
        <f t="shared" si="22"/>
        <v>2942571</v>
      </c>
      <c r="O129" s="48">
        <f t="shared" si="23"/>
        <v>21240.75</v>
      </c>
      <c r="P129" s="48">
        <f t="shared" si="24"/>
        <v>42481.5</v>
      </c>
      <c r="Q129" s="48">
        <f t="shared" si="25"/>
        <v>21240.75</v>
      </c>
      <c r="R129" s="190">
        <f t="shared" si="27"/>
        <v>2857608</v>
      </c>
      <c r="S129" s="1687">
        <f>VLOOKUP(C129,'[3]Daftar Gaji'!$C$9:$R$126,16,FALSE)</f>
        <v>0</v>
      </c>
      <c r="T129" s="1687">
        <f t="shared" si="28"/>
        <v>2857608</v>
      </c>
      <c r="U129" s="403">
        <f>VLOOKUP(C129,'[4]Daftar Gaji'!$C$9:$F$129,4,FALSE)</f>
        <v>1450009730892</v>
      </c>
    </row>
    <row r="130" spans="1:21" s="1681" customFormat="1" ht="18" customHeight="1">
      <c r="A130" s="185">
        <v>2124075</v>
      </c>
      <c r="B130" s="414">
        <v>92</v>
      </c>
      <c r="C130" s="1696" t="s">
        <v>3613</v>
      </c>
      <c r="D130" s="407" t="s">
        <v>88</v>
      </c>
      <c r="E130" s="1695">
        <f>VLOOKUP(C130,'[3]Daftar Gaji'!$C$9:$E$126,3,FALSE)</f>
        <v>23</v>
      </c>
      <c r="F130" s="309">
        <v>1864075</v>
      </c>
      <c r="G130" s="309">
        <v>260000</v>
      </c>
      <c r="H130" s="309">
        <f t="shared" si="29"/>
        <v>2124075</v>
      </c>
      <c r="I130" s="309">
        <v>0</v>
      </c>
      <c r="J130" s="309">
        <f>15000</f>
        <v>15000</v>
      </c>
      <c r="K130" s="311">
        <v>463917.76142932213</v>
      </c>
      <c r="L130" s="311">
        <v>0</v>
      </c>
      <c r="M130" s="189">
        <f t="shared" si="21"/>
        <v>808917.76142932218</v>
      </c>
      <c r="N130" s="48">
        <f t="shared" si="22"/>
        <v>2932992.761429322</v>
      </c>
      <c r="O130" s="48">
        <f t="shared" si="23"/>
        <v>21240.75</v>
      </c>
      <c r="P130" s="48">
        <f t="shared" si="24"/>
        <v>42481.5</v>
      </c>
      <c r="Q130" s="48">
        <f t="shared" si="25"/>
        <v>21240.75</v>
      </c>
      <c r="R130" s="190">
        <f t="shared" si="27"/>
        <v>2848029.761429322</v>
      </c>
      <c r="S130" s="1687">
        <f>VLOOKUP(C130,'[3]Daftar Gaji'!$C$9:$R$126,16,FALSE)</f>
        <v>460000</v>
      </c>
      <c r="T130" s="1687">
        <f t="shared" si="28"/>
        <v>2388029.761429322</v>
      </c>
      <c r="U130" s="403">
        <f>VLOOKUP(C130,'[4]Daftar Gaji'!$C$9:$F$129,4,FALSE)</f>
        <v>1450009820289</v>
      </c>
    </row>
    <row r="131" spans="1:21" s="1681" customFormat="1" ht="18" customHeight="1">
      <c r="A131" s="185">
        <v>2124075</v>
      </c>
      <c r="B131" s="414">
        <v>93</v>
      </c>
      <c r="C131" s="1696" t="s">
        <v>3614</v>
      </c>
      <c r="D131" s="407" t="s">
        <v>88</v>
      </c>
      <c r="E131" s="1695">
        <f>VLOOKUP(C131,'[3]Daftar Gaji'!$C$9:$E$126,3,FALSE)</f>
        <v>20</v>
      </c>
      <c r="F131" s="309">
        <v>1864075</v>
      </c>
      <c r="G131" s="309">
        <v>260000</v>
      </c>
      <c r="H131" s="309">
        <f t="shared" si="29"/>
        <v>2124075</v>
      </c>
      <c r="I131" s="309">
        <v>0</v>
      </c>
      <c r="J131" s="309">
        <f>15000</f>
        <v>15000</v>
      </c>
      <c r="K131" s="311">
        <v>382050</v>
      </c>
      <c r="L131" s="311">
        <v>0</v>
      </c>
      <c r="M131" s="189">
        <f t="shared" si="21"/>
        <v>682050</v>
      </c>
      <c r="N131" s="48">
        <f t="shared" si="22"/>
        <v>2806125</v>
      </c>
      <c r="O131" s="48">
        <f t="shared" si="23"/>
        <v>21240.75</v>
      </c>
      <c r="P131" s="48">
        <f t="shared" si="24"/>
        <v>42481.5</v>
      </c>
      <c r="Q131" s="48">
        <f t="shared" si="25"/>
        <v>21240.75</v>
      </c>
      <c r="R131" s="190">
        <f t="shared" si="27"/>
        <v>2721162</v>
      </c>
      <c r="S131" s="1687">
        <f>VLOOKUP(C131,'[3]Daftar Gaji'!$C$9:$R$126,16,FALSE)</f>
        <v>0</v>
      </c>
      <c r="T131" s="1687">
        <f t="shared" si="28"/>
        <v>2721162</v>
      </c>
      <c r="U131" s="403">
        <f>VLOOKUP(C131,'[4]Daftar Gaji'!$C$9:$F$129,4,FALSE)</f>
        <v>1450009746146</v>
      </c>
    </row>
    <row r="132" spans="1:21" s="1681" customFormat="1" ht="18" customHeight="1">
      <c r="A132" s="185">
        <v>2124075</v>
      </c>
      <c r="B132" s="414">
        <v>94</v>
      </c>
      <c r="C132" s="1696" t="s">
        <v>3615</v>
      </c>
      <c r="D132" s="407" t="s">
        <v>88</v>
      </c>
      <c r="E132" s="1695">
        <f>VLOOKUP(C132,'[3]Daftar Gaji'!$C$9:$E$126,3,FALSE)</f>
        <v>13</v>
      </c>
      <c r="F132" s="309">
        <v>1864075</v>
      </c>
      <c r="G132" s="309">
        <v>260000</v>
      </c>
      <c r="H132" s="309">
        <f t="shared" si="29"/>
        <v>2124075</v>
      </c>
      <c r="I132" s="309">
        <v>0</v>
      </c>
      <c r="J132" s="309">
        <f>15000</f>
        <v>15000</v>
      </c>
      <c r="K132" s="311">
        <v>409339.20126116654</v>
      </c>
      <c r="L132" s="311">
        <v>0</v>
      </c>
      <c r="M132" s="189">
        <f t="shared" si="21"/>
        <v>604339.20126116648</v>
      </c>
      <c r="N132" s="48">
        <f t="shared" si="22"/>
        <v>2728414.2012611665</v>
      </c>
      <c r="O132" s="48">
        <f t="shared" ref="O132:O150" si="30">H132*1%</f>
        <v>21240.75</v>
      </c>
      <c r="P132" s="48">
        <f t="shared" ref="P132:P150" si="31">H132*2%</f>
        <v>42481.5</v>
      </c>
      <c r="Q132" s="48">
        <f t="shared" ref="Q132:Q150" si="32">H132*1%</f>
        <v>21240.75</v>
      </c>
      <c r="R132" s="190">
        <f t="shared" si="27"/>
        <v>2643451.2012611665</v>
      </c>
      <c r="S132" s="1687">
        <f>VLOOKUP(C132,'[3]Daftar Gaji'!$C$9:$R$126,16,FALSE)</f>
        <v>0</v>
      </c>
      <c r="T132" s="1687">
        <f t="shared" si="28"/>
        <v>2643451.2012611665</v>
      </c>
      <c r="U132" s="403">
        <f>VLOOKUP(C132,'[4]Daftar Gaji'!$C$9:$F$129,4,FALSE)</f>
        <v>1450009835808</v>
      </c>
    </row>
    <row r="133" spans="1:21" s="1681" customFormat="1" ht="18" customHeight="1">
      <c r="A133" s="185">
        <v>2124075</v>
      </c>
      <c r="B133" s="414">
        <v>95</v>
      </c>
      <c r="C133" s="1696" t="s">
        <v>3616</v>
      </c>
      <c r="D133" s="407" t="s">
        <v>88</v>
      </c>
      <c r="E133" s="1695">
        <f>VLOOKUP(C133,'[3]Daftar Gaji'!$C$9:$E$126,3,FALSE)</f>
        <v>19</v>
      </c>
      <c r="F133" s="309">
        <v>1864075</v>
      </c>
      <c r="G133" s="309">
        <v>260000</v>
      </c>
      <c r="H133" s="309">
        <f t="shared" si="29"/>
        <v>2124075</v>
      </c>
      <c r="I133" s="309">
        <v>0</v>
      </c>
      <c r="J133" s="309">
        <f>15000</f>
        <v>15000</v>
      </c>
      <c r="K133" s="189">
        <v>409339</v>
      </c>
      <c r="L133" s="311">
        <v>0</v>
      </c>
      <c r="M133" s="189">
        <f t="shared" si="21"/>
        <v>694339</v>
      </c>
      <c r="N133" s="48">
        <f t="shared" si="22"/>
        <v>2818414</v>
      </c>
      <c r="O133" s="48">
        <f t="shared" si="30"/>
        <v>21240.75</v>
      </c>
      <c r="P133" s="48">
        <f t="shared" si="31"/>
        <v>42481.5</v>
      </c>
      <c r="Q133" s="48">
        <f t="shared" si="32"/>
        <v>21240.75</v>
      </c>
      <c r="R133" s="190">
        <f t="shared" si="27"/>
        <v>2733451</v>
      </c>
      <c r="S133" s="1687">
        <f>VLOOKUP(C133,'[3]Daftar Gaji'!$C$9:$R$126,16,FALSE)</f>
        <v>0</v>
      </c>
      <c r="T133" s="1687">
        <f t="shared" si="28"/>
        <v>2733451</v>
      </c>
      <c r="U133" s="403">
        <f>VLOOKUP(C133,'[4]Daftar Gaji'!$C$9:$F$129,4,FALSE)</f>
        <v>1450009730934</v>
      </c>
    </row>
    <row r="134" spans="1:21" s="1681" customFormat="1" ht="18" customHeight="1">
      <c r="A134" s="185">
        <v>2124075</v>
      </c>
      <c r="B134" s="414">
        <v>96</v>
      </c>
      <c r="C134" s="1696" t="s">
        <v>3617</v>
      </c>
      <c r="D134" s="407" t="s">
        <v>88</v>
      </c>
      <c r="E134" s="1695">
        <f>VLOOKUP(C134,'[3]Daftar Gaji'!$C$9:$E$126,3,FALSE)</f>
        <v>18</v>
      </c>
      <c r="F134" s="309">
        <v>1864075</v>
      </c>
      <c r="G134" s="309">
        <v>260000</v>
      </c>
      <c r="H134" s="309">
        <f t="shared" si="29"/>
        <v>2124075</v>
      </c>
      <c r="I134" s="309">
        <v>0</v>
      </c>
      <c r="J134" s="309">
        <f>15000</f>
        <v>15000</v>
      </c>
      <c r="K134" s="311">
        <v>518496</v>
      </c>
      <c r="L134" s="311">
        <v>0</v>
      </c>
      <c r="M134" s="189">
        <f t="shared" si="21"/>
        <v>788496</v>
      </c>
      <c r="N134" s="48">
        <f t="shared" si="22"/>
        <v>2912571</v>
      </c>
      <c r="O134" s="48">
        <f t="shared" si="30"/>
        <v>21240.75</v>
      </c>
      <c r="P134" s="48">
        <f t="shared" si="31"/>
        <v>42481.5</v>
      </c>
      <c r="Q134" s="48">
        <f t="shared" si="32"/>
        <v>21240.75</v>
      </c>
      <c r="R134" s="190">
        <f t="shared" si="27"/>
        <v>2827608</v>
      </c>
      <c r="S134" s="1687">
        <f>VLOOKUP(C134,'[3]Daftar Gaji'!$C$9:$R$126,16,FALSE)</f>
        <v>575000</v>
      </c>
      <c r="T134" s="1687">
        <f t="shared" si="28"/>
        <v>2252608</v>
      </c>
      <c r="U134" s="403" t="str">
        <f>VLOOKUP(C134,'[4]Daftar Gaji'!$C$9:$F$129,4,FALSE)</f>
        <v>9000020787025</v>
      </c>
    </row>
    <row r="135" spans="1:21" s="1681" customFormat="1" ht="18" customHeight="1">
      <c r="A135" s="185">
        <v>2124075</v>
      </c>
      <c r="B135" s="414">
        <v>97</v>
      </c>
      <c r="C135" s="1696" t="s">
        <v>3618</v>
      </c>
      <c r="D135" s="407" t="s">
        <v>88</v>
      </c>
      <c r="E135" s="1695">
        <f>VLOOKUP(C135,'[3]Daftar Gaji'!$C$9:$E$126,3,FALSE)</f>
        <v>21</v>
      </c>
      <c r="F135" s="309">
        <v>1864075</v>
      </c>
      <c r="G135" s="309">
        <v>260000</v>
      </c>
      <c r="H135" s="309">
        <f t="shared" si="29"/>
        <v>2124075</v>
      </c>
      <c r="I135" s="309">
        <v>0</v>
      </c>
      <c r="J135" s="309">
        <f>15000</f>
        <v>15000</v>
      </c>
      <c r="K135" s="311">
        <v>491207</v>
      </c>
      <c r="L135" s="311">
        <v>0</v>
      </c>
      <c r="M135" s="189">
        <f t="shared" si="21"/>
        <v>806207</v>
      </c>
      <c r="N135" s="48">
        <f t="shared" si="22"/>
        <v>2930282</v>
      </c>
      <c r="O135" s="48">
        <f t="shared" si="30"/>
        <v>21240.75</v>
      </c>
      <c r="P135" s="48">
        <f t="shared" si="31"/>
        <v>42481.5</v>
      </c>
      <c r="Q135" s="48">
        <f t="shared" si="32"/>
        <v>21240.75</v>
      </c>
      <c r="R135" s="190">
        <f t="shared" si="27"/>
        <v>2845319</v>
      </c>
      <c r="S135" s="1687">
        <f>VLOOKUP(C135,'[3]Daftar Gaji'!$C$9:$R$126,16,FALSE)</f>
        <v>575000</v>
      </c>
      <c r="T135" s="1687">
        <f t="shared" si="28"/>
        <v>2270319</v>
      </c>
      <c r="U135" s="403">
        <f>VLOOKUP(C135,'[4]Daftar Gaji'!$C$9:$F$129,4,FALSE)</f>
        <v>1450009731197</v>
      </c>
    </row>
    <row r="136" spans="1:21" s="1681" customFormat="1" ht="18" customHeight="1">
      <c r="A136" s="185">
        <v>2124075</v>
      </c>
      <c r="B136" s="414">
        <v>98</v>
      </c>
      <c r="C136" s="1696" t="s">
        <v>3619</v>
      </c>
      <c r="D136" s="407" t="s">
        <v>88</v>
      </c>
      <c r="E136" s="1695">
        <f>VLOOKUP(C136,'[3]Daftar Gaji'!$C$9:$E$126,3,FALSE)</f>
        <v>21</v>
      </c>
      <c r="F136" s="309">
        <v>1864075</v>
      </c>
      <c r="G136" s="309">
        <v>260000</v>
      </c>
      <c r="H136" s="309">
        <f t="shared" si="29"/>
        <v>2124075</v>
      </c>
      <c r="I136" s="309">
        <v>0</v>
      </c>
      <c r="J136" s="309">
        <f>15000</f>
        <v>15000</v>
      </c>
      <c r="K136" s="311">
        <v>436628</v>
      </c>
      <c r="L136" s="311">
        <v>0</v>
      </c>
      <c r="M136" s="189">
        <f t="shared" si="21"/>
        <v>751628</v>
      </c>
      <c r="N136" s="48">
        <f t="shared" si="22"/>
        <v>2875703</v>
      </c>
      <c r="O136" s="48">
        <f t="shared" si="30"/>
        <v>21240.75</v>
      </c>
      <c r="P136" s="48">
        <f t="shared" si="31"/>
        <v>42481.5</v>
      </c>
      <c r="Q136" s="48">
        <f t="shared" si="32"/>
        <v>21240.75</v>
      </c>
      <c r="R136" s="190">
        <f t="shared" si="27"/>
        <v>2790740</v>
      </c>
      <c r="S136" s="1687">
        <f>VLOOKUP(C136,'[3]Daftar Gaji'!$C$9:$R$126,16,FALSE)</f>
        <v>0</v>
      </c>
      <c r="T136" s="1687">
        <f t="shared" si="28"/>
        <v>2790740</v>
      </c>
      <c r="U136" s="403">
        <f>VLOOKUP(C136,'[4]Daftar Gaji'!$C$9:$F$129,4,FALSE)</f>
        <v>1450009731809</v>
      </c>
    </row>
    <row r="137" spans="1:21" s="1681" customFormat="1" ht="18" customHeight="1">
      <c r="A137" s="185">
        <v>2124075</v>
      </c>
      <c r="B137" s="414">
        <v>99</v>
      </c>
      <c r="C137" s="1696" t="s">
        <v>103</v>
      </c>
      <c r="D137" s="407" t="s">
        <v>88</v>
      </c>
      <c r="E137" s="1695">
        <f>VLOOKUP(C137,'[3]Daftar Gaji'!$C$9:$E$126,3,FALSE)</f>
        <v>16</v>
      </c>
      <c r="F137" s="309">
        <v>1864075</v>
      </c>
      <c r="G137" s="309">
        <v>260000</v>
      </c>
      <c r="H137" s="309">
        <f t="shared" si="29"/>
        <v>2124075</v>
      </c>
      <c r="I137" s="309">
        <v>0</v>
      </c>
      <c r="J137" s="309">
        <f>15000</f>
        <v>15000</v>
      </c>
      <c r="K137" s="311">
        <v>463920</v>
      </c>
      <c r="L137" s="311">
        <v>0</v>
      </c>
      <c r="M137" s="189">
        <f t="shared" si="21"/>
        <v>703920</v>
      </c>
      <c r="N137" s="48">
        <f t="shared" si="22"/>
        <v>2827995</v>
      </c>
      <c r="O137" s="48">
        <f t="shared" si="30"/>
        <v>21240.75</v>
      </c>
      <c r="P137" s="48">
        <f t="shared" si="31"/>
        <v>42481.5</v>
      </c>
      <c r="Q137" s="48">
        <f t="shared" si="32"/>
        <v>21240.75</v>
      </c>
      <c r="R137" s="190">
        <f t="shared" si="27"/>
        <v>2743032</v>
      </c>
      <c r="S137" s="1687">
        <f>VLOOKUP(C137,'[3]Daftar Gaji'!$C$9:$R$126,16,FALSE)</f>
        <v>0</v>
      </c>
      <c r="T137" s="1687">
        <f t="shared" si="28"/>
        <v>2743032</v>
      </c>
      <c r="U137" s="403" t="str">
        <f>VLOOKUP(C137,'[4]Daftar Gaji'!$C$9:$F$129,4,FALSE)</f>
        <v>9000016266075</v>
      </c>
    </row>
    <row r="138" spans="1:21" s="1681" customFormat="1" ht="18" customHeight="1">
      <c r="A138" s="185">
        <v>2124075</v>
      </c>
      <c r="B138" s="414">
        <v>100</v>
      </c>
      <c r="C138" s="1696" t="s">
        <v>3624</v>
      </c>
      <c r="D138" s="407" t="s">
        <v>88</v>
      </c>
      <c r="E138" s="1695">
        <f>VLOOKUP(C138,'[3]Daftar Gaji'!$C$9:$E$126,3,FALSE)</f>
        <v>18</v>
      </c>
      <c r="F138" s="309">
        <v>1864075</v>
      </c>
      <c r="G138" s="309">
        <v>260000</v>
      </c>
      <c r="H138" s="309">
        <f t="shared" si="29"/>
        <v>2124075</v>
      </c>
      <c r="I138" s="309">
        <v>0</v>
      </c>
      <c r="J138" s="309">
        <f>15000</f>
        <v>15000</v>
      </c>
      <c r="K138" s="189">
        <v>421038</v>
      </c>
      <c r="L138" s="311">
        <v>0</v>
      </c>
      <c r="M138" s="189">
        <f t="shared" si="21"/>
        <v>691038</v>
      </c>
      <c r="N138" s="48">
        <f t="shared" si="22"/>
        <v>2815113</v>
      </c>
      <c r="O138" s="48">
        <f t="shared" si="30"/>
        <v>21240.75</v>
      </c>
      <c r="P138" s="48">
        <f t="shared" si="31"/>
        <v>42481.5</v>
      </c>
      <c r="Q138" s="48">
        <f t="shared" si="32"/>
        <v>21240.75</v>
      </c>
      <c r="R138" s="190">
        <f t="shared" si="27"/>
        <v>2730150</v>
      </c>
      <c r="S138" s="1687">
        <f>VLOOKUP(C138,'[3]Daftar Gaji'!$C$9:$R$126,16,FALSE)</f>
        <v>0</v>
      </c>
      <c r="T138" s="1687">
        <f t="shared" si="28"/>
        <v>2730150</v>
      </c>
      <c r="U138" s="403">
        <f>VLOOKUP(C138,'[4]Daftar Gaji'!$C$9:$F$129,4,FALSE)</f>
        <v>1450009818432</v>
      </c>
    </row>
    <row r="139" spans="1:21" s="1681" customFormat="1" ht="18" customHeight="1">
      <c r="A139" s="185">
        <v>2124075</v>
      </c>
      <c r="B139" s="414">
        <v>101</v>
      </c>
      <c r="C139" s="1696" t="s">
        <v>3625</v>
      </c>
      <c r="D139" s="407" t="s">
        <v>88</v>
      </c>
      <c r="E139" s="1695">
        <f>VLOOKUP(C139,'[3]Daftar Gaji'!$C$9:$E$126,3,FALSE)</f>
        <v>25</v>
      </c>
      <c r="F139" s="309">
        <v>1864075</v>
      </c>
      <c r="G139" s="309">
        <v>260000</v>
      </c>
      <c r="H139" s="309">
        <f t="shared" si="29"/>
        <v>2124075</v>
      </c>
      <c r="I139" s="309">
        <v>0</v>
      </c>
      <c r="J139" s="309">
        <f>15000</f>
        <v>15000</v>
      </c>
      <c r="K139" s="189">
        <v>421038</v>
      </c>
      <c r="L139" s="311">
        <v>0</v>
      </c>
      <c r="M139" s="189">
        <f t="shared" si="21"/>
        <v>796038</v>
      </c>
      <c r="N139" s="48">
        <f t="shared" si="22"/>
        <v>2920113</v>
      </c>
      <c r="O139" s="48">
        <f t="shared" si="30"/>
        <v>21240.75</v>
      </c>
      <c r="P139" s="48">
        <f t="shared" si="31"/>
        <v>42481.5</v>
      </c>
      <c r="Q139" s="48">
        <f t="shared" si="32"/>
        <v>21240.75</v>
      </c>
      <c r="R139" s="190">
        <f t="shared" si="27"/>
        <v>2835150</v>
      </c>
      <c r="S139" s="1687">
        <f>VLOOKUP(C139,'[3]Daftar Gaji'!$C$9:$R$126,16,FALSE)</f>
        <v>0</v>
      </c>
      <c r="T139" s="1687">
        <f t="shared" si="28"/>
        <v>2835150</v>
      </c>
      <c r="U139" s="403">
        <f>VLOOKUP(C139,'[4]Daftar Gaji'!$C$9:$F$129,4,FALSE)</f>
        <v>1450009731965</v>
      </c>
    </row>
    <row r="140" spans="1:21" s="1681" customFormat="1" ht="18" customHeight="1">
      <c r="A140" s="185">
        <v>2124075</v>
      </c>
      <c r="B140" s="414">
        <v>102</v>
      </c>
      <c r="C140" s="1696" t="s">
        <v>3657</v>
      </c>
      <c r="D140" s="407" t="s">
        <v>88</v>
      </c>
      <c r="E140" s="1695">
        <f>VLOOKUP(C140,'[3]Daftar Gaji'!$C$9:$E$126,3,FALSE)</f>
        <v>12</v>
      </c>
      <c r="F140" s="309">
        <v>1864075</v>
      </c>
      <c r="G140" s="309">
        <v>260000</v>
      </c>
      <c r="H140" s="309">
        <f t="shared" si="29"/>
        <v>2124075</v>
      </c>
      <c r="I140" s="309">
        <v>0</v>
      </c>
      <c r="J140" s="309">
        <f>15000</f>
        <v>15000</v>
      </c>
      <c r="K140" s="189">
        <v>421038</v>
      </c>
      <c r="L140" s="311">
        <v>0</v>
      </c>
      <c r="M140" s="189">
        <f t="shared" si="21"/>
        <v>601038</v>
      </c>
      <c r="N140" s="48">
        <f>H140+M140</f>
        <v>2725113</v>
      </c>
      <c r="O140" s="48">
        <f t="shared" si="30"/>
        <v>21240.75</v>
      </c>
      <c r="P140" s="48">
        <f t="shared" si="31"/>
        <v>42481.5</v>
      </c>
      <c r="Q140" s="48">
        <f t="shared" si="32"/>
        <v>21240.75</v>
      </c>
      <c r="R140" s="190">
        <f t="shared" si="27"/>
        <v>2640150</v>
      </c>
      <c r="S140" s="1687">
        <f>VLOOKUP(C140,'[3]Daftar Gaji'!$C$9:$R$126,16,FALSE)</f>
        <v>345000</v>
      </c>
      <c r="T140" s="1687">
        <f t="shared" si="28"/>
        <v>2295150</v>
      </c>
      <c r="U140" s="403">
        <f>VLOOKUP(C140,'[4]Daftar Gaji'!$C$9:$F$129,4,FALSE)</f>
        <v>1450009732054</v>
      </c>
    </row>
    <row r="141" spans="1:21" s="1681" customFormat="1" ht="18" customHeight="1">
      <c r="A141" s="185">
        <v>2124075</v>
      </c>
      <c r="B141" s="414">
        <v>103</v>
      </c>
      <c r="C141" s="1696" t="s">
        <v>3623</v>
      </c>
      <c r="D141" s="407" t="s">
        <v>88</v>
      </c>
      <c r="E141" s="1695">
        <f>VLOOKUP(C141,'[3]Daftar Gaji'!$C$9:$E$126,3,FALSE)</f>
        <v>18</v>
      </c>
      <c r="F141" s="309">
        <v>1864075</v>
      </c>
      <c r="G141" s="309">
        <v>260000</v>
      </c>
      <c r="H141" s="309">
        <f t="shared" si="29"/>
        <v>2124075</v>
      </c>
      <c r="I141" s="309">
        <v>0</v>
      </c>
      <c r="J141" s="309">
        <f>15000</f>
        <v>15000</v>
      </c>
      <c r="K141" s="189">
        <v>569640</v>
      </c>
      <c r="L141" s="311">
        <v>0</v>
      </c>
      <c r="M141" s="189">
        <f t="shared" si="21"/>
        <v>839640</v>
      </c>
      <c r="N141" s="48">
        <f t="shared" si="22"/>
        <v>2963715</v>
      </c>
      <c r="O141" s="48">
        <f t="shared" si="30"/>
        <v>21240.75</v>
      </c>
      <c r="P141" s="48">
        <f t="shared" si="31"/>
        <v>42481.5</v>
      </c>
      <c r="Q141" s="48">
        <f t="shared" si="32"/>
        <v>21240.75</v>
      </c>
      <c r="R141" s="190">
        <f t="shared" si="27"/>
        <v>2878752</v>
      </c>
      <c r="S141" s="1687">
        <f>VLOOKUP(C141,'[3]Daftar Gaji'!$C$9:$R$126,16,FALSE)</f>
        <v>460000</v>
      </c>
      <c r="T141" s="1687">
        <f t="shared" si="28"/>
        <v>2418752</v>
      </c>
      <c r="U141" s="403">
        <f>VLOOKUP(C141,'[4]Daftar Gaji'!$C$9:$F$129,4,FALSE)</f>
        <v>1450009730785</v>
      </c>
    </row>
    <row r="142" spans="1:21" s="1681" customFormat="1" ht="18" customHeight="1">
      <c r="A142" s="185">
        <v>2124075</v>
      </c>
      <c r="B142" s="414">
        <v>104</v>
      </c>
      <c r="C142" s="1696" t="s">
        <v>3622</v>
      </c>
      <c r="D142" s="407" t="s">
        <v>88</v>
      </c>
      <c r="E142" s="1695">
        <f>VLOOKUP(C142,'[3]Daftar Gaji'!$C$9:$E$126,3,FALSE)</f>
        <v>14</v>
      </c>
      <c r="F142" s="309">
        <v>1864075</v>
      </c>
      <c r="G142" s="309">
        <v>260000</v>
      </c>
      <c r="H142" s="309">
        <f t="shared" si="29"/>
        <v>2124075</v>
      </c>
      <c r="I142" s="309">
        <v>0</v>
      </c>
      <c r="J142" s="309">
        <f>15000</f>
        <v>15000</v>
      </c>
      <c r="K142" s="189">
        <v>371504</v>
      </c>
      <c r="L142" s="311">
        <v>0</v>
      </c>
      <c r="M142" s="189">
        <f t="shared" si="21"/>
        <v>581504</v>
      </c>
      <c r="N142" s="48">
        <f t="shared" si="22"/>
        <v>2705579</v>
      </c>
      <c r="O142" s="48">
        <f t="shared" si="30"/>
        <v>21240.75</v>
      </c>
      <c r="P142" s="48">
        <f t="shared" si="31"/>
        <v>42481.5</v>
      </c>
      <c r="Q142" s="48">
        <f t="shared" si="32"/>
        <v>21240.75</v>
      </c>
      <c r="R142" s="190">
        <f t="shared" si="27"/>
        <v>2620616</v>
      </c>
      <c r="S142" s="1687">
        <f>VLOOKUP(C142,'[3]Daftar Gaji'!$C$9:$R$126,16,FALSE)</f>
        <v>0</v>
      </c>
      <c r="T142" s="1687">
        <f t="shared" si="28"/>
        <v>2620616</v>
      </c>
      <c r="U142" s="403">
        <f>VLOOKUP(C142,'[4]Daftar Gaji'!$C$9:$F$129,4,FALSE)</f>
        <v>1450009865169</v>
      </c>
    </row>
    <row r="143" spans="1:21" s="1681" customFormat="1" ht="18" customHeight="1">
      <c r="A143" s="185">
        <v>2124075</v>
      </c>
      <c r="B143" s="414">
        <v>105</v>
      </c>
      <c r="C143" s="766" t="s">
        <v>72</v>
      </c>
      <c r="D143" s="407" t="s">
        <v>88</v>
      </c>
      <c r="E143" s="1695">
        <f>VLOOKUP(C143,'[3]Daftar Gaji'!$C$9:$E$126,3,FALSE)</f>
        <v>21</v>
      </c>
      <c r="F143" s="309">
        <v>1864075</v>
      </c>
      <c r="G143" s="309">
        <v>260000</v>
      </c>
      <c r="H143" s="309">
        <f t="shared" si="29"/>
        <v>2124075</v>
      </c>
      <c r="I143" s="309"/>
      <c r="J143" s="309">
        <f>15000</f>
        <v>15000</v>
      </c>
      <c r="K143" s="311">
        <v>300183</v>
      </c>
      <c r="L143" s="311"/>
      <c r="M143" s="189">
        <f t="shared" si="21"/>
        <v>615183</v>
      </c>
      <c r="N143" s="48">
        <f t="shared" si="22"/>
        <v>2739258</v>
      </c>
      <c r="O143" s="48">
        <f t="shared" si="30"/>
        <v>21240.75</v>
      </c>
      <c r="P143" s="48">
        <f t="shared" si="31"/>
        <v>42481.5</v>
      </c>
      <c r="Q143" s="48">
        <f t="shared" si="32"/>
        <v>21240.75</v>
      </c>
      <c r="R143" s="190">
        <f t="shared" si="27"/>
        <v>2654295</v>
      </c>
      <c r="S143" s="1687">
        <f>VLOOKUP(C143,'[3]Daftar Gaji'!$C$9:$R$126,16,FALSE)</f>
        <v>0</v>
      </c>
      <c r="T143" s="1687">
        <f t="shared" si="28"/>
        <v>2654295</v>
      </c>
      <c r="U143" s="403">
        <f>VLOOKUP(C143,'[4]Daftar Gaji'!$C$9:$F$129,4,FALSE)</f>
        <v>1450011050511</v>
      </c>
    </row>
    <row r="144" spans="1:21" s="1681" customFormat="1" ht="18" customHeight="1">
      <c r="A144" s="185">
        <v>2124075</v>
      </c>
      <c r="B144" s="414">
        <v>106</v>
      </c>
      <c r="C144" s="767" t="s">
        <v>2296</v>
      </c>
      <c r="D144" s="407" t="s">
        <v>88</v>
      </c>
      <c r="E144" s="1695">
        <f>VLOOKUP(C144,'[3]Daftar Gaji'!$C$9:$E$126,3,FALSE)</f>
        <v>21</v>
      </c>
      <c r="F144" s="309">
        <v>1864075</v>
      </c>
      <c r="G144" s="309">
        <v>260000</v>
      </c>
      <c r="H144" s="309">
        <f t="shared" si="29"/>
        <v>2124075</v>
      </c>
      <c r="I144" s="309">
        <v>0</v>
      </c>
      <c r="J144" s="309">
        <f>15000</f>
        <v>15000</v>
      </c>
      <c r="K144" s="311">
        <v>300183</v>
      </c>
      <c r="L144" s="311">
        <v>0</v>
      </c>
      <c r="M144" s="189">
        <f t="shared" si="21"/>
        <v>615183</v>
      </c>
      <c r="N144" s="48">
        <f t="shared" si="22"/>
        <v>2739258</v>
      </c>
      <c r="O144" s="48">
        <f t="shared" si="30"/>
        <v>21240.75</v>
      </c>
      <c r="P144" s="48">
        <f t="shared" si="31"/>
        <v>42481.5</v>
      </c>
      <c r="Q144" s="48">
        <f t="shared" si="32"/>
        <v>21240.75</v>
      </c>
      <c r="R144" s="190">
        <f t="shared" si="27"/>
        <v>2654295</v>
      </c>
      <c r="S144" s="1687">
        <f>VLOOKUP(C144,'[3]Daftar Gaji'!$C$9:$R$126,16,FALSE)</f>
        <v>0</v>
      </c>
      <c r="T144" s="1687">
        <f t="shared" si="28"/>
        <v>2654295</v>
      </c>
      <c r="U144" s="403">
        <f>VLOOKUP(C144,'[4]Daftar Gaji'!$C$9:$F$129,4,FALSE)</f>
        <v>9000032156813</v>
      </c>
    </row>
    <row r="145" spans="1:22" s="1681" customFormat="1" ht="18" customHeight="1">
      <c r="A145" s="185">
        <v>2124075</v>
      </c>
      <c r="B145" s="414">
        <v>107</v>
      </c>
      <c r="C145" s="767" t="s">
        <v>2297</v>
      </c>
      <c r="D145" s="407" t="s">
        <v>88</v>
      </c>
      <c r="E145" s="1695">
        <f>VLOOKUP(C145,'[3]Daftar Gaji'!$C$9:$E$126,3,FALSE)</f>
        <v>22</v>
      </c>
      <c r="F145" s="309">
        <v>1864075</v>
      </c>
      <c r="G145" s="309">
        <v>260000</v>
      </c>
      <c r="H145" s="309">
        <f t="shared" si="29"/>
        <v>2124075</v>
      </c>
      <c r="I145" s="309">
        <v>0</v>
      </c>
      <c r="J145" s="309">
        <f>15000</f>
        <v>15000</v>
      </c>
      <c r="K145" s="311">
        <v>300183</v>
      </c>
      <c r="L145" s="311">
        <v>0</v>
      </c>
      <c r="M145" s="189">
        <f t="shared" si="21"/>
        <v>630183</v>
      </c>
      <c r="N145" s="48">
        <f t="shared" si="22"/>
        <v>2754258</v>
      </c>
      <c r="O145" s="48">
        <f t="shared" si="30"/>
        <v>21240.75</v>
      </c>
      <c r="P145" s="48">
        <f t="shared" si="31"/>
        <v>42481.5</v>
      </c>
      <c r="Q145" s="48">
        <f t="shared" si="32"/>
        <v>21240.75</v>
      </c>
      <c r="R145" s="190">
        <f t="shared" si="27"/>
        <v>2669295</v>
      </c>
      <c r="S145" s="1687">
        <f>VLOOKUP(C145,'[3]Daftar Gaji'!$C$9:$R$126,16,FALSE)</f>
        <v>0</v>
      </c>
      <c r="T145" s="1687">
        <f t="shared" si="28"/>
        <v>2669295</v>
      </c>
      <c r="U145" s="403">
        <f>VLOOKUP(C145,'[4]Daftar Gaji'!$C$9:$F$129,4,FALSE)</f>
        <v>9000033998452</v>
      </c>
    </row>
    <row r="146" spans="1:22" s="1681" customFormat="1" ht="18" customHeight="1">
      <c r="A146" s="185">
        <v>2124075</v>
      </c>
      <c r="B146" s="414">
        <v>108</v>
      </c>
      <c r="C146" s="767" t="s">
        <v>2298</v>
      </c>
      <c r="D146" s="407" t="s">
        <v>88</v>
      </c>
      <c r="E146" s="1695">
        <f>VLOOKUP(C146,'[3]Daftar Gaji'!$C$9:$E$126,3,FALSE)</f>
        <v>30</v>
      </c>
      <c r="F146" s="309">
        <v>1864075</v>
      </c>
      <c r="G146" s="309">
        <v>260000</v>
      </c>
      <c r="H146" s="309">
        <f t="shared" si="29"/>
        <v>2124075</v>
      </c>
      <c r="I146" s="309">
        <v>0</v>
      </c>
      <c r="J146" s="309">
        <f>15000</f>
        <v>15000</v>
      </c>
      <c r="K146" s="311">
        <v>300183</v>
      </c>
      <c r="L146" s="311">
        <v>0</v>
      </c>
      <c r="M146" s="189">
        <f t="shared" si="21"/>
        <v>750183</v>
      </c>
      <c r="N146" s="48">
        <f t="shared" si="22"/>
        <v>2874258</v>
      </c>
      <c r="O146" s="48">
        <f t="shared" si="30"/>
        <v>21240.75</v>
      </c>
      <c r="P146" s="48">
        <f t="shared" si="31"/>
        <v>42481.5</v>
      </c>
      <c r="Q146" s="48">
        <f t="shared" si="32"/>
        <v>21240.75</v>
      </c>
      <c r="R146" s="190">
        <f t="shared" si="27"/>
        <v>2789295</v>
      </c>
      <c r="S146" s="1687">
        <f>VLOOKUP(C146,'[3]Daftar Gaji'!$C$9:$R$126,16,FALSE)</f>
        <v>0</v>
      </c>
      <c r="T146" s="1687">
        <f t="shared" si="28"/>
        <v>2789295</v>
      </c>
      <c r="U146" s="403">
        <f>VLOOKUP(C146,'[4]Daftar Gaji'!$C$9:$F$129,4,FALSE)</f>
        <v>9000033998569</v>
      </c>
    </row>
    <row r="147" spans="1:22" s="1681" customFormat="1" ht="18" customHeight="1">
      <c r="A147" s="185">
        <v>2124075</v>
      </c>
      <c r="B147" s="414">
        <v>109</v>
      </c>
      <c r="C147" s="767" t="s">
        <v>2299</v>
      </c>
      <c r="D147" s="407" t="s">
        <v>88</v>
      </c>
      <c r="E147" s="1695">
        <f>VLOOKUP(C147,'[3]Daftar Gaji'!$C$9:$E$126,3,FALSE)</f>
        <v>20</v>
      </c>
      <c r="F147" s="309">
        <v>1864075</v>
      </c>
      <c r="G147" s="309">
        <v>260000</v>
      </c>
      <c r="H147" s="309">
        <f t="shared" si="29"/>
        <v>2124075</v>
      </c>
      <c r="I147" s="309">
        <v>0</v>
      </c>
      <c r="J147" s="309">
        <f>15000</f>
        <v>15000</v>
      </c>
      <c r="K147" s="311">
        <v>300183</v>
      </c>
      <c r="L147" s="311">
        <v>0</v>
      </c>
      <c r="M147" s="189">
        <f t="shared" si="21"/>
        <v>600183</v>
      </c>
      <c r="N147" s="48">
        <f t="shared" si="22"/>
        <v>2724258</v>
      </c>
      <c r="O147" s="48">
        <f t="shared" si="30"/>
        <v>21240.75</v>
      </c>
      <c r="P147" s="48">
        <f t="shared" si="31"/>
        <v>42481.5</v>
      </c>
      <c r="Q147" s="48">
        <f t="shared" si="32"/>
        <v>21240.75</v>
      </c>
      <c r="R147" s="190">
        <f t="shared" si="27"/>
        <v>2639295</v>
      </c>
      <c r="S147" s="1687">
        <f>VLOOKUP(C147,'[3]Daftar Gaji'!$C$9:$R$126,16,FALSE)</f>
        <v>0</v>
      </c>
      <c r="T147" s="1687">
        <f t="shared" si="28"/>
        <v>2639295</v>
      </c>
      <c r="U147" s="403">
        <f>VLOOKUP(C147,'[4]Daftar Gaji'!$C$9:$F$129,4,FALSE)</f>
        <v>9000033998528</v>
      </c>
    </row>
    <row r="148" spans="1:22" s="1681" customFormat="1" ht="18" customHeight="1">
      <c r="A148" s="185">
        <v>2124075</v>
      </c>
      <c r="B148" s="414">
        <v>110</v>
      </c>
      <c r="C148" s="767" t="s">
        <v>2300</v>
      </c>
      <c r="D148" s="407" t="s">
        <v>88</v>
      </c>
      <c r="E148" s="1695">
        <f>VLOOKUP(C148,'[3]Daftar Gaji'!$C$9:$E$126,3,FALSE)</f>
        <v>20</v>
      </c>
      <c r="F148" s="309">
        <v>1864075</v>
      </c>
      <c r="G148" s="309">
        <v>260000</v>
      </c>
      <c r="H148" s="309">
        <f t="shared" si="29"/>
        <v>2124075</v>
      </c>
      <c r="I148" s="309">
        <v>0</v>
      </c>
      <c r="J148" s="309">
        <f>15000</f>
        <v>15000</v>
      </c>
      <c r="K148" s="311">
        <v>300183</v>
      </c>
      <c r="L148" s="311">
        <v>0</v>
      </c>
      <c r="M148" s="189">
        <f t="shared" si="21"/>
        <v>600183</v>
      </c>
      <c r="N148" s="48">
        <f t="shared" si="22"/>
        <v>2724258</v>
      </c>
      <c r="O148" s="48">
        <f t="shared" si="30"/>
        <v>21240.75</v>
      </c>
      <c r="P148" s="48">
        <f t="shared" si="31"/>
        <v>42481.5</v>
      </c>
      <c r="Q148" s="48">
        <f t="shared" si="32"/>
        <v>21240.75</v>
      </c>
      <c r="R148" s="190">
        <f t="shared" si="27"/>
        <v>2639295</v>
      </c>
      <c r="S148" s="1687">
        <f>VLOOKUP(C148,'[3]Daftar Gaji'!$C$9:$R$126,16,FALSE)</f>
        <v>0</v>
      </c>
      <c r="T148" s="1687">
        <f t="shared" si="28"/>
        <v>2639295</v>
      </c>
      <c r="U148" s="403">
        <f>VLOOKUP(C148,'[4]Daftar Gaji'!$C$9:$F$129,4,FALSE)</f>
        <v>9000033998536</v>
      </c>
    </row>
    <row r="149" spans="1:22" s="1681" customFormat="1" ht="18" customHeight="1">
      <c r="A149" s="185">
        <v>2124075</v>
      </c>
      <c r="B149" s="414">
        <v>111</v>
      </c>
      <c r="C149" s="767" t="s">
        <v>2301</v>
      </c>
      <c r="D149" s="407" t="s">
        <v>88</v>
      </c>
      <c r="E149" s="1695">
        <f>VLOOKUP(C149,'[3]Daftar Gaji'!$C$9:$E$126,3,FALSE)</f>
        <v>25</v>
      </c>
      <c r="F149" s="309">
        <v>1864075</v>
      </c>
      <c r="G149" s="309">
        <v>260000</v>
      </c>
      <c r="H149" s="309">
        <f t="shared" si="29"/>
        <v>2124075</v>
      </c>
      <c r="I149" s="309">
        <v>0</v>
      </c>
      <c r="J149" s="309">
        <f>15000</f>
        <v>15000</v>
      </c>
      <c r="K149" s="311">
        <v>300183</v>
      </c>
      <c r="L149" s="311">
        <v>0</v>
      </c>
      <c r="M149" s="189">
        <f t="shared" si="21"/>
        <v>675183</v>
      </c>
      <c r="N149" s="48">
        <f t="shared" si="22"/>
        <v>2799258</v>
      </c>
      <c r="O149" s="48">
        <f t="shared" si="30"/>
        <v>21240.75</v>
      </c>
      <c r="P149" s="48">
        <f t="shared" si="31"/>
        <v>42481.5</v>
      </c>
      <c r="Q149" s="48">
        <f t="shared" si="32"/>
        <v>21240.75</v>
      </c>
      <c r="R149" s="190">
        <f t="shared" si="27"/>
        <v>2714295</v>
      </c>
      <c r="S149" s="1687">
        <f>VLOOKUP(C149,'[3]Daftar Gaji'!$C$9:$R$126,16,FALSE)</f>
        <v>0</v>
      </c>
      <c r="T149" s="1687">
        <f t="shared" si="28"/>
        <v>2714295</v>
      </c>
      <c r="U149" s="403">
        <f>VLOOKUP(C149,'[4]Daftar Gaji'!$C$9:$F$129,4,FALSE)</f>
        <v>9000033998502</v>
      </c>
    </row>
    <row r="150" spans="1:22" s="1681" customFormat="1" ht="18" customHeight="1">
      <c r="A150" s="185">
        <v>2124075</v>
      </c>
      <c r="B150" s="414">
        <v>112</v>
      </c>
      <c r="C150" s="767" t="s">
        <v>2302</v>
      </c>
      <c r="D150" s="407" t="s">
        <v>88</v>
      </c>
      <c r="E150" s="1695">
        <f>VLOOKUP(C150,'[3]Daftar Gaji'!$C$9:$E$126,3,FALSE)</f>
        <v>24</v>
      </c>
      <c r="F150" s="309">
        <v>1864075</v>
      </c>
      <c r="G150" s="309">
        <v>260000</v>
      </c>
      <c r="H150" s="309">
        <f t="shared" si="29"/>
        <v>2124075</v>
      </c>
      <c r="I150" s="309">
        <v>0</v>
      </c>
      <c r="J150" s="309">
        <f>15000</f>
        <v>15000</v>
      </c>
      <c r="K150" s="311">
        <v>300183</v>
      </c>
      <c r="L150" s="311">
        <v>0</v>
      </c>
      <c r="M150" s="189">
        <f t="shared" si="21"/>
        <v>660183</v>
      </c>
      <c r="N150" s="48">
        <f t="shared" si="22"/>
        <v>2784258</v>
      </c>
      <c r="O150" s="48">
        <f t="shared" si="30"/>
        <v>21240.75</v>
      </c>
      <c r="P150" s="48">
        <f t="shared" si="31"/>
        <v>42481.5</v>
      </c>
      <c r="Q150" s="48">
        <f t="shared" si="32"/>
        <v>21240.75</v>
      </c>
      <c r="R150" s="190">
        <f t="shared" si="27"/>
        <v>2699295</v>
      </c>
      <c r="S150" s="1687">
        <f>VLOOKUP(C150,'[3]Daftar Gaji'!$C$9:$R$126,16,FALSE)</f>
        <v>0</v>
      </c>
      <c r="T150" s="1687">
        <f t="shared" si="28"/>
        <v>2699295</v>
      </c>
      <c r="U150" s="403">
        <f>VLOOKUP(C150,'[4]Daftar Gaji'!$C$9:$F$129,4,FALSE)</f>
        <v>9000033998577</v>
      </c>
    </row>
    <row r="151" spans="1:22" s="1681" customFormat="1" ht="18" customHeight="1">
      <c r="A151" s="185">
        <v>2124075</v>
      </c>
      <c r="B151" s="414">
        <v>113</v>
      </c>
      <c r="C151" s="1696" t="s">
        <v>3621</v>
      </c>
      <c r="D151" s="408" t="s">
        <v>88</v>
      </c>
      <c r="E151" s="1695">
        <f>VLOOKUP(C151,'[3]Daftar Gaji'!$C$9:$E$126,3,FALSE)</f>
        <v>20</v>
      </c>
      <c r="F151" s="309">
        <v>1864075</v>
      </c>
      <c r="G151" s="309">
        <v>260000</v>
      </c>
      <c r="H151" s="309">
        <f t="shared" si="29"/>
        <v>2124075</v>
      </c>
      <c r="I151" s="309">
        <v>0</v>
      </c>
      <c r="J151" s="309">
        <f>15000</f>
        <v>15000</v>
      </c>
      <c r="K151" s="311">
        <v>300183</v>
      </c>
      <c r="L151" s="311">
        <v>0</v>
      </c>
      <c r="M151" s="189">
        <f>(E151*I151)+(E151*J151)+K151+L151</f>
        <v>600183</v>
      </c>
      <c r="N151" s="48">
        <f>H151+M151</f>
        <v>2724258</v>
      </c>
      <c r="O151" s="48">
        <f>H151*1%</f>
        <v>21240.75</v>
      </c>
      <c r="P151" s="48">
        <f>H151*2%</f>
        <v>42481.5</v>
      </c>
      <c r="Q151" s="48">
        <f>H151*1%</f>
        <v>21240.75</v>
      </c>
      <c r="R151" s="190">
        <f>N151-P151-Q151-O151</f>
        <v>2639295</v>
      </c>
      <c r="S151" s="1687">
        <f>VLOOKUP(C151,'[3]Daftar Gaji'!$C$9:$R$126,16,FALSE)</f>
        <v>0</v>
      </c>
      <c r="T151" s="1687">
        <f t="shared" si="28"/>
        <v>2639295</v>
      </c>
      <c r="U151" s="403">
        <f>VLOOKUP(C151,'[4]Daftar Gaji'!$C$9:$F$129,4,FALSE)</f>
        <v>1450009729175</v>
      </c>
    </row>
    <row r="152" spans="1:22" s="1681" customFormat="1" ht="18" customHeight="1">
      <c r="A152" s="185">
        <v>2124075</v>
      </c>
      <c r="B152" s="414">
        <v>114</v>
      </c>
      <c r="C152" s="1696" t="s">
        <v>3620</v>
      </c>
      <c r="D152" s="408" t="s">
        <v>88</v>
      </c>
      <c r="E152" s="1695">
        <v>22</v>
      </c>
      <c r="F152" s="309">
        <v>1864075</v>
      </c>
      <c r="G152" s="309">
        <v>260000</v>
      </c>
      <c r="H152" s="309">
        <f>SUM(F152:G152)</f>
        <v>2124075</v>
      </c>
      <c r="I152" s="309">
        <v>0</v>
      </c>
      <c r="J152" s="309">
        <f>15000</f>
        <v>15000</v>
      </c>
      <c r="K152" s="311">
        <v>300183</v>
      </c>
      <c r="L152" s="311">
        <v>0</v>
      </c>
      <c r="M152" s="189">
        <f>(E152*I152)+(E152*J152)+K152+L152</f>
        <v>630183</v>
      </c>
      <c r="N152" s="48">
        <f>H152+M152</f>
        <v>2754258</v>
      </c>
      <c r="O152" s="48">
        <f>H152*1%</f>
        <v>21240.75</v>
      </c>
      <c r="P152" s="48">
        <f>H152*2%</f>
        <v>42481.5</v>
      </c>
      <c r="Q152" s="48">
        <f>H152*1%</f>
        <v>21240.75</v>
      </c>
      <c r="R152" s="190">
        <f>N152-P152-Q152-O152</f>
        <v>2669295</v>
      </c>
      <c r="S152" s="1687">
        <v>345000</v>
      </c>
      <c r="T152" s="1687">
        <f t="shared" si="28"/>
        <v>2324295</v>
      </c>
      <c r="U152" s="403">
        <f>VLOOKUP(C152,'[4]Daftar Gaji'!$C$9:$F$129,4,FALSE)</f>
        <v>1450009731445</v>
      </c>
    </row>
    <row r="153" spans="1:22" s="1681" customFormat="1" ht="18" customHeight="1">
      <c r="A153" s="185">
        <v>2124075</v>
      </c>
      <c r="B153" s="414">
        <v>115</v>
      </c>
      <c r="C153" s="1696" t="s">
        <v>3610</v>
      </c>
      <c r="D153" s="408" t="s">
        <v>88</v>
      </c>
      <c r="E153" s="1695">
        <v>17</v>
      </c>
      <c r="F153" s="309">
        <v>1864075</v>
      </c>
      <c r="G153" s="309">
        <v>260000</v>
      </c>
      <c r="H153" s="309">
        <f>SUM(F153:G153)</f>
        <v>2124075</v>
      </c>
      <c r="I153" s="309">
        <v>0</v>
      </c>
      <c r="J153" s="309">
        <f>15000</f>
        <v>15000</v>
      </c>
      <c r="K153" s="311">
        <v>300183</v>
      </c>
      <c r="L153" s="311">
        <v>0</v>
      </c>
      <c r="M153" s="189">
        <f>(E153*I153)+(E153*J153)+K153+L153</f>
        <v>555183</v>
      </c>
      <c r="N153" s="48">
        <f>H153+M153</f>
        <v>2679258</v>
      </c>
      <c r="O153" s="48">
        <f>H153*1%</f>
        <v>21240.75</v>
      </c>
      <c r="P153" s="48">
        <f>H153*2%</f>
        <v>42481.5</v>
      </c>
      <c r="Q153" s="48">
        <f>H153*1%</f>
        <v>21240.75</v>
      </c>
      <c r="R153" s="190">
        <f>N153-P153-Q153-O153</f>
        <v>2594295</v>
      </c>
      <c r="S153" s="1687">
        <f>VLOOKUP(C153,'[3]Daftar Gaji'!$C$9:$R$126,16,FALSE)</f>
        <v>0</v>
      </c>
      <c r="T153" s="1687">
        <f t="shared" si="28"/>
        <v>2594295</v>
      </c>
      <c r="U153" s="1630">
        <v>9000001621235</v>
      </c>
      <c r="V153" s="1681" t="s">
        <v>4403</v>
      </c>
    </row>
    <row r="154" spans="1:22" s="1681" customFormat="1" ht="18" customHeight="1">
      <c r="A154" s="314">
        <v>2124075</v>
      </c>
      <c r="B154" s="414">
        <v>116</v>
      </c>
      <c r="C154" s="619" t="s">
        <v>119</v>
      </c>
      <c r="D154" s="408" t="s">
        <v>88</v>
      </c>
      <c r="E154" s="1695">
        <v>20</v>
      </c>
      <c r="F154" s="309">
        <v>1864075</v>
      </c>
      <c r="G154" s="309">
        <v>260000</v>
      </c>
      <c r="H154" s="309">
        <f t="shared" ref="H154" si="33">SUM(F154:G154)</f>
        <v>2124075</v>
      </c>
      <c r="I154" s="309">
        <v>0</v>
      </c>
      <c r="J154" s="309">
        <f>15000</f>
        <v>15000</v>
      </c>
      <c r="K154" s="311">
        <v>300183</v>
      </c>
      <c r="L154" s="310">
        <v>0</v>
      </c>
      <c r="M154" s="189">
        <f t="shared" ref="M154" si="34">(E154*I154)+(E154*J154)+K154+L154</f>
        <v>600183</v>
      </c>
      <c r="N154" s="48">
        <f t="shared" ref="N154" si="35">H154+M154</f>
        <v>2724258</v>
      </c>
      <c r="O154" s="48">
        <f t="shared" ref="O154" si="36">H154*1%</f>
        <v>21240.75</v>
      </c>
      <c r="P154" s="48">
        <f t="shared" ref="P154" si="37">H154*2%</f>
        <v>42481.5</v>
      </c>
      <c r="Q154" s="48">
        <f t="shared" ref="Q154" si="38">H154*1%</f>
        <v>21240.75</v>
      </c>
      <c r="R154" s="190">
        <f t="shared" ref="R154" si="39">N154-P154-Q154-O154</f>
        <v>2639295</v>
      </c>
      <c r="S154" s="1878">
        <v>460000</v>
      </c>
      <c r="T154" s="1687">
        <f t="shared" si="28"/>
        <v>2179295</v>
      </c>
      <c r="U154" s="650">
        <v>1450009731973</v>
      </c>
      <c r="V154" s="1681" t="s">
        <v>4404</v>
      </c>
    </row>
    <row r="155" spans="1:22" ht="22.5" customHeight="1">
      <c r="B155" s="2306" t="s">
        <v>34</v>
      </c>
      <c r="C155" s="2307"/>
      <c r="D155" s="2307"/>
      <c r="E155" s="765">
        <f>SUM(E39:E153)</f>
        <v>2179</v>
      </c>
      <c r="F155" s="769">
        <f>SUM(F39:F154)</f>
        <v>216232700</v>
      </c>
      <c r="G155" s="769">
        <f>SUM(G39:G154)</f>
        <v>30160000</v>
      </c>
      <c r="H155" s="769">
        <f t="shared" ref="H155:T155" si="40">SUM(H39:H154)</f>
        <v>246392700</v>
      </c>
      <c r="I155" s="769">
        <f t="shared" si="40"/>
        <v>0</v>
      </c>
      <c r="J155" s="769">
        <f t="shared" si="40"/>
        <v>1740000</v>
      </c>
      <c r="K155" s="769">
        <f t="shared" si="40"/>
        <v>51607261.243825547</v>
      </c>
      <c r="L155" s="769">
        <f t="shared" si="40"/>
        <v>0</v>
      </c>
      <c r="M155" s="769">
        <f t="shared" si="40"/>
        <v>84592261.24382554</v>
      </c>
      <c r="N155" s="769">
        <f t="shared" si="40"/>
        <v>330984961.24382555</v>
      </c>
      <c r="O155" s="769">
        <f t="shared" si="40"/>
        <v>2463927</v>
      </c>
      <c r="P155" s="769">
        <f t="shared" si="40"/>
        <v>4927854</v>
      </c>
      <c r="Q155" s="769">
        <f t="shared" si="40"/>
        <v>2463927</v>
      </c>
      <c r="R155" s="769">
        <f t="shared" si="40"/>
        <v>321129253.24382555</v>
      </c>
      <c r="S155" s="769">
        <f t="shared" si="40"/>
        <v>11500000</v>
      </c>
      <c r="T155" s="769">
        <f t="shared" si="40"/>
        <v>309629253.24382555</v>
      </c>
      <c r="U155" s="769"/>
    </row>
    <row r="156" spans="1:22" ht="18" customHeight="1">
      <c r="A156" s="122"/>
      <c r="B156" s="128"/>
      <c r="C156" s="128"/>
      <c r="D156" s="47"/>
      <c r="E156" s="135"/>
      <c r="F156" s="128"/>
      <c r="G156" s="128"/>
      <c r="H156" s="128"/>
      <c r="I156" s="128"/>
      <c r="J156" s="128"/>
      <c r="K156" s="119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</row>
    <row r="157" spans="1:22" ht="18" customHeight="1">
      <c r="A157" s="122"/>
      <c r="B157" s="306" t="s">
        <v>35</v>
      </c>
      <c r="C157" s="306"/>
      <c r="D157" s="34"/>
      <c r="E157" s="106"/>
      <c r="F157" s="36"/>
      <c r="G157" s="37"/>
      <c r="H157" s="37" t="s">
        <v>2627</v>
      </c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8"/>
    </row>
    <row r="158" spans="1:22" ht="15" customHeight="1">
      <c r="A158" s="307"/>
      <c r="B158" s="306"/>
      <c r="C158" s="306"/>
      <c r="D158" s="34"/>
      <c r="E158" s="106"/>
      <c r="F158" s="36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8"/>
    </row>
    <row r="159" spans="1:22" ht="20.100000000000001" customHeight="1">
      <c r="A159" s="2311" t="s">
        <v>2755</v>
      </c>
      <c r="B159" s="2294" t="s">
        <v>3</v>
      </c>
      <c r="C159" s="2294" t="s">
        <v>4</v>
      </c>
      <c r="D159" s="2294" t="s">
        <v>5</v>
      </c>
      <c r="E159" s="2292" t="s">
        <v>6</v>
      </c>
      <c r="F159" s="2295" t="s">
        <v>7</v>
      </c>
      <c r="G159" s="2296"/>
      <c r="H159" s="2292" t="s">
        <v>509</v>
      </c>
      <c r="I159" s="2297" t="s">
        <v>8</v>
      </c>
      <c r="J159" s="2298"/>
      <c r="K159" s="2298"/>
      <c r="L159" s="2299"/>
      <c r="M159" s="2304" t="s">
        <v>9</v>
      </c>
      <c r="N159" s="2292" t="s">
        <v>10</v>
      </c>
      <c r="O159" s="2291" t="s">
        <v>11</v>
      </c>
      <c r="P159" s="2291"/>
      <c r="Q159" s="2291"/>
      <c r="R159" s="2292" t="s">
        <v>12</v>
      </c>
      <c r="S159" s="761"/>
      <c r="T159" s="761"/>
      <c r="U159" s="2291" t="s">
        <v>13</v>
      </c>
    </row>
    <row r="160" spans="1:22" ht="45" customHeight="1">
      <c r="A160" s="2312"/>
      <c r="B160" s="2257"/>
      <c r="C160" s="2257"/>
      <c r="D160" s="2257"/>
      <c r="E160" s="2293"/>
      <c r="F160" s="762" t="s">
        <v>14</v>
      </c>
      <c r="G160" s="762" t="s">
        <v>15</v>
      </c>
      <c r="H160" s="2293"/>
      <c r="I160" s="762" t="s">
        <v>87</v>
      </c>
      <c r="J160" s="762" t="s">
        <v>16</v>
      </c>
      <c r="K160" s="762" t="s">
        <v>18</v>
      </c>
      <c r="L160" s="762" t="s">
        <v>19</v>
      </c>
      <c r="M160" s="2305"/>
      <c r="N160" s="2293"/>
      <c r="O160" s="763" t="s">
        <v>2316</v>
      </c>
      <c r="P160" s="763" t="s">
        <v>20</v>
      </c>
      <c r="Q160" s="763" t="s">
        <v>2274</v>
      </c>
      <c r="R160" s="2293"/>
      <c r="S160" s="764" t="s">
        <v>3687</v>
      </c>
      <c r="T160" s="764" t="s">
        <v>3688</v>
      </c>
      <c r="U160" s="2291"/>
    </row>
    <row r="161" spans="1:21" s="1681" customFormat="1" ht="17.25" customHeight="1">
      <c r="A161" s="314">
        <v>2124075</v>
      </c>
      <c r="B161" s="414">
        <v>1</v>
      </c>
      <c r="C161" s="619" t="s">
        <v>3449</v>
      </c>
      <c r="D161" s="407" t="s">
        <v>104</v>
      </c>
      <c r="E161" s="1695">
        <f>VLOOKUP(C161,'[3]Daftar Gaji'!$C$128:$E$239,3,FALSE)</f>
        <v>20</v>
      </c>
      <c r="F161" s="308">
        <v>2024075</v>
      </c>
      <c r="G161" s="308">
        <v>100000</v>
      </c>
      <c r="H161" s="309">
        <f>SUM(F161:G161)</f>
        <v>2124075</v>
      </c>
      <c r="I161" s="309">
        <v>0</v>
      </c>
      <c r="J161" s="309">
        <v>10000</v>
      </c>
      <c r="K161" s="310">
        <v>371504</v>
      </c>
      <c r="L161" s="310">
        <v>0</v>
      </c>
      <c r="M161" s="189">
        <f t="shared" ref="M161:M223" si="41">(E161*I161)+(E161*J161)+K161+L161</f>
        <v>571504</v>
      </c>
      <c r="N161" s="48">
        <f t="shared" ref="N161:N191" si="42">H161+M161</f>
        <v>2695579</v>
      </c>
      <c r="O161" s="48">
        <f t="shared" ref="O161:O191" si="43">H161*1%</f>
        <v>21240.75</v>
      </c>
      <c r="P161" s="48">
        <f t="shared" ref="P161:P191" si="44">H161*2%</f>
        <v>42481.5</v>
      </c>
      <c r="Q161" s="48">
        <f t="shared" ref="Q161:Q191" si="45">H161*1%</f>
        <v>21240.75</v>
      </c>
      <c r="R161" s="190">
        <f>N161-P161-Q161-O161</f>
        <v>2610616</v>
      </c>
      <c r="S161" s="1687">
        <f>VLOOKUP(C161,'[3]Daftar Gaji'!$C$128:$R$239,16,FALSE)</f>
        <v>0</v>
      </c>
      <c r="T161" s="1687">
        <f>R161-S161</f>
        <v>2610616</v>
      </c>
      <c r="U161" s="403">
        <f>VLOOKUP(C161,'[4]Daftar Gaji'!$C$131:$F$242,4,FALSE)</f>
        <v>1450009732179</v>
      </c>
    </row>
    <row r="162" spans="1:21" s="1681" customFormat="1" ht="18" customHeight="1">
      <c r="A162" s="314">
        <v>2124075</v>
      </c>
      <c r="B162" s="414">
        <v>2</v>
      </c>
      <c r="C162" s="619" t="s">
        <v>3450</v>
      </c>
      <c r="D162" s="407" t="s">
        <v>104</v>
      </c>
      <c r="E162" s="1695">
        <f>VLOOKUP(C162,'[3]Daftar Gaji'!$C$128:$E$239,3,FALSE)</f>
        <v>19</v>
      </c>
      <c r="F162" s="308">
        <v>2024075</v>
      </c>
      <c r="G162" s="308">
        <v>100000</v>
      </c>
      <c r="H162" s="309">
        <f t="shared" ref="H162:H224" si="46">SUM(F162:G162)</f>
        <v>2124075</v>
      </c>
      <c r="I162" s="309">
        <v>0</v>
      </c>
      <c r="J162" s="309">
        <v>10000</v>
      </c>
      <c r="K162" s="310">
        <v>470572</v>
      </c>
      <c r="L162" s="310">
        <v>0</v>
      </c>
      <c r="M162" s="189">
        <f t="shared" si="41"/>
        <v>660572</v>
      </c>
      <c r="N162" s="48">
        <f t="shared" si="42"/>
        <v>2784647</v>
      </c>
      <c r="O162" s="48">
        <f t="shared" si="43"/>
        <v>21240.75</v>
      </c>
      <c r="P162" s="48">
        <f t="shared" si="44"/>
        <v>42481.5</v>
      </c>
      <c r="Q162" s="48">
        <f t="shared" si="45"/>
        <v>21240.75</v>
      </c>
      <c r="R162" s="190">
        <f t="shared" ref="R162:R224" si="47">N162-P162-Q162-O162</f>
        <v>2699684</v>
      </c>
      <c r="S162" s="1687">
        <f>VLOOKUP(C162,'[3]Daftar Gaji'!$C$128:$R$239,16,FALSE)</f>
        <v>0</v>
      </c>
      <c r="T162" s="1687">
        <f t="shared" ref="T162:T225" si="48">R162-S162</f>
        <v>2699684</v>
      </c>
      <c r="U162" s="403">
        <f>VLOOKUP(C162,'[4]Daftar Gaji'!$C$131:$F$242,4,FALSE)</f>
        <v>1450009730702</v>
      </c>
    </row>
    <row r="163" spans="1:21" s="1681" customFormat="1" ht="18" customHeight="1">
      <c r="A163" s="314">
        <v>2124075</v>
      </c>
      <c r="B163" s="414">
        <v>3</v>
      </c>
      <c r="C163" s="619" t="s">
        <v>3451</v>
      </c>
      <c r="D163" s="407" t="s">
        <v>104</v>
      </c>
      <c r="E163" s="1695">
        <f>VLOOKUP(C163,'[3]Daftar Gaji'!$C$128:$E$239,3,FALSE)</f>
        <v>17</v>
      </c>
      <c r="F163" s="308">
        <v>2024075</v>
      </c>
      <c r="G163" s="308">
        <v>100000</v>
      </c>
      <c r="H163" s="309">
        <f t="shared" si="46"/>
        <v>2124075</v>
      </c>
      <c r="I163" s="309">
        <v>0</v>
      </c>
      <c r="J163" s="309">
        <v>10000</v>
      </c>
      <c r="K163" s="310">
        <v>445805</v>
      </c>
      <c r="L163" s="310">
        <v>0</v>
      </c>
      <c r="M163" s="189">
        <f t="shared" si="41"/>
        <v>615805</v>
      </c>
      <c r="N163" s="48">
        <f t="shared" si="42"/>
        <v>2739880</v>
      </c>
      <c r="O163" s="48">
        <f t="shared" si="43"/>
        <v>21240.75</v>
      </c>
      <c r="P163" s="48">
        <f t="shared" si="44"/>
        <v>42481.5</v>
      </c>
      <c r="Q163" s="48">
        <f t="shared" si="45"/>
        <v>21240.75</v>
      </c>
      <c r="R163" s="190">
        <f t="shared" si="47"/>
        <v>2654917</v>
      </c>
      <c r="S163" s="1687">
        <f>VLOOKUP(C163,'[3]Daftar Gaji'!$C$128:$R$239,16,FALSE)</f>
        <v>0</v>
      </c>
      <c r="T163" s="1687">
        <f t="shared" si="48"/>
        <v>2654917</v>
      </c>
      <c r="U163" s="403">
        <f>VLOOKUP(C163,'[4]Daftar Gaji'!$C$131:$F$242,4,FALSE)</f>
        <v>1450009731478</v>
      </c>
    </row>
    <row r="164" spans="1:21" s="1681" customFormat="1" ht="18" customHeight="1">
      <c r="A164" s="314">
        <v>2124075</v>
      </c>
      <c r="B164" s="414">
        <v>4</v>
      </c>
      <c r="C164" s="619" t="s">
        <v>3452</v>
      </c>
      <c r="D164" s="407" t="s">
        <v>104</v>
      </c>
      <c r="E164" s="1695">
        <f>VLOOKUP(C164,'[3]Daftar Gaji'!$C$128:$E$239,3,FALSE)</f>
        <v>22</v>
      </c>
      <c r="F164" s="308">
        <v>2024075</v>
      </c>
      <c r="G164" s="308">
        <v>100000</v>
      </c>
      <c r="H164" s="309">
        <f t="shared" si="46"/>
        <v>2124075</v>
      </c>
      <c r="I164" s="309">
        <v>0</v>
      </c>
      <c r="J164" s="309">
        <v>10000</v>
      </c>
      <c r="K164" s="310">
        <v>396276</v>
      </c>
      <c r="L164" s="310">
        <v>0</v>
      </c>
      <c r="M164" s="189">
        <f t="shared" si="41"/>
        <v>616276</v>
      </c>
      <c r="N164" s="48">
        <f t="shared" si="42"/>
        <v>2740351</v>
      </c>
      <c r="O164" s="48">
        <f t="shared" si="43"/>
        <v>21240.75</v>
      </c>
      <c r="P164" s="48">
        <f t="shared" si="44"/>
        <v>42481.5</v>
      </c>
      <c r="Q164" s="48">
        <f t="shared" si="45"/>
        <v>21240.75</v>
      </c>
      <c r="R164" s="190">
        <f t="shared" si="47"/>
        <v>2655388</v>
      </c>
      <c r="S164" s="1687">
        <f>VLOOKUP(C164,'[3]Daftar Gaji'!$C$128:$R$239,16,FALSE)</f>
        <v>0</v>
      </c>
      <c r="T164" s="1687">
        <f t="shared" si="48"/>
        <v>2655388</v>
      </c>
      <c r="U164" s="403">
        <f>VLOOKUP(C164,'[4]Daftar Gaji'!$C$131:$F$242,4,FALSE)</f>
        <v>1450010304174</v>
      </c>
    </row>
    <row r="165" spans="1:21" s="1681" customFormat="1" ht="18" customHeight="1">
      <c r="A165" s="314">
        <v>2124075</v>
      </c>
      <c r="B165" s="414">
        <v>5</v>
      </c>
      <c r="C165" s="619" t="s">
        <v>3453</v>
      </c>
      <c r="D165" s="407" t="s">
        <v>104</v>
      </c>
      <c r="E165" s="1695">
        <f>VLOOKUP(C165,'[3]Daftar Gaji'!$C$128:$E$239,3,FALSE)</f>
        <v>11</v>
      </c>
      <c r="F165" s="308">
        <v>2024075</v>
      </c>
      <c r="G165" s="308">
        <v>100000</v>
      </c>
      <c r="H165" s="309">
        <f t="shared" si="46"/>
        <v>2124075</v>
      </c>
      <c r="I165" s="309">
        <v>0</v>
      </c>
      <c r="J165" s="309">
        <v>10000</v>
      </c>
      <c r="K165" s="310">
        <v>421038</v>
      </c>
      <c r="L165" s="310">
        <v>0</v>
      </c>
      <c r="M165" s="189">
        <f t="shared" si="41"/>
        <v>531038</v>
      </c>
      <c r="N165" s="48">
        <f t="shared" si="42"/>
        <v>2655113</v>
      </c>
      <c r="O165" s="48">
        <f t="shared" si="43"/>
        <v>21240.75</v>
      </c>
      <c r="P165" s="48">
        <f t="shared" si="44"/>
        <v>42481.5</v>
      </c>
      <c r="Q165" s="48">
        <f t="shared" si="45"/>
        <v>21240.75</v>
      </c>
      <c r="R165" s="190">
        <f t="shared" si="47"/>
        <v>2570150</v>
      </c>
      <c r="S165" s="1687">
        <f>VLOOKUP(C165,'[3]Daftar Gaji'!$C$128:$R$239,16,FALSE)</f>
        <v>0</v>
      </c>
      <c r="T165" s="1687">
        <f t="shared" si="48"/>
        <v>2570150</v>
      </c>
      <c r="U165" s="403">
        <f>VLOOKUP(C165,'[4]Daftar Gaji'!$C$131:$F$242,4,FALSE)</f>
        <v>1450009731437</v>
      </c>
    </row>
    <row r="166" spans="1:21" s="1681" customFormat="1" ht="18" customHeight="1">
      <c r="A166" s="314">
        <v>2124075</v>
      </c>
      <c r="B166" s="414">
        <v>6</v>
      </c>
      <c r="C166" s="619" t="s">
        <v>3454</v>
      </c>
      <c r="D166" s="407" t="s">
        <v>104</v>
      </c>
      <c r="E166" s="1695">
        <f>VLOOKUP(C166,'[3]Daftar Gaji'!$C$128:$E$239,3,FALSE)</f>
        <v>21</v>
      </c>
      <c r="F166" s="308">
        <v>2024075</v>
      </c>
      <c r="G166" s="308">
        <v>100000</v>
      </c>
      <c r="H166" s="309">
        <f t="shared" si="46"/>
        <v>2124075</v>
      </c>
      <c r="I166" s="309">
        <v>0</v>
      </c>
      <c r="J166" s="309">
        <v>10000</v>
      </c>
      <c r="K166" s="310">
        <v>396271</v>
      </c>
      <c r="L166" s="310">
        <v>0</v>
      </c>
      <c r="M166" s="189">
        <f t="shared" si="41"/>
        <v>606271</v>
      </c>
      <c r="N166" s="48">
        <f t="shared" si="42"/>
        <v>2730346</v>
      </c>
      <c r="O166" s="48">
        <f t="shared" si="43"/>
        <v>21240.75</v>
      </c>
      <c r="P166" s="48">
        <f t="shared" si="44"/>
        <v>42481.5</v>
      </c>
      <c r="Q166" s="48">
        <f t="shared" si="45"/>
        <v>21240.75</v>
      </c>
      <c r="R166" s="190">
        <f t="shared" si="47"/>
        <v>2645383</v>
      </c>
      <c r="S166" s="1687">
        <f>VLOOKUP(C166,'[3]Daftar Gaji'!$C$128:$R$239,16,FALSE)</f>
        <v>0</v>
      </c>
      <c r="T166" s="1687">
        <f t="shared" si="48"/>
        <v>2645383</v>
      </c>
      <c r="U166" s="403">
        <f>VLOOKUP(C166,'[4]Daftar Gaji'!$C$131:$F$242,4,FALSE)</f>
        <v>1450009732310</v>
      </c>
    </row>
    <row r="167" spans="1:21" s="1681" customFormat="1" ht="18" customHeight="1">
      <c r="A167" s="314">
        <v>2124075</v>
      </c>
      <c r="B167" s="414">
        <v>7</v>
      </c>
      <c r="C167" s="619" t="s">
        <v>3455</v>
      </c>
      <c r="D167" s="407" t="s">
        <v>104</v>
      </c>
      <c r="E167" s="1695">
        <f>VLOOKUP(C167,'[3]Daftar Gaji'!$C$128:$E$239,3,FALSE)</f>
        <v>18</v>
      </c>
      <c r="F167" s="308">
        <v>2024075</v>
      </c>
      <c r="G167" s="308">
        <v>100000</v>
      </c>
      <c r="H167" s="309">
        <f t="shared" si="46"/>
        <v>2124075</v>
      </c>
      <c r="I167" s="309">
        <v>0</v>
      </c>
      <c r="J167" s="309">
        <v>10000</v>
      </c>
      <c r="K167" s="310">
        <v>470579</v>
      </c>
      <c r="L167" s="310">
        <v>0</v>
      </c>
      <c r="M167" s="189">
        <f t="shared" si="41"/>
        <v>650579</v>
      </c>
      <c r="N167" s="48">
        <f t="shared" si="42"/>
        <v>2774654</v>
      </c>
      <c r="O167" s="48">
        <f t="shared" si="43"/>
        <v>21240.75</v>
      </c>
      <c r="P167" s="48">
        <f t="shared" si="44"/>
        <v>42481.5</v>
      </c>
      <c r="Q167" s="48">
        <f t="shared" si="45"/>
        <v>21240.75</v>
      </c>
      <c r="R167" s="190">
        <f t="shared" si="47"/>
        <v>2689691</v>
      </c>
      <c r="S167" s="1687">
        <f>VLOOKUP(C167,'[3]Daftar Gaji'!$C$128:$R$239,16,FALSE)</f>
        <v>0</v>
      </c>
      <c r="T167" s="1687">
        <f t="shared" si="48"/>
        <v>2689691</v>
      </c>
      <c r="U167" s="403">
        <f>VLOOKUP(C167,'[4]Daftar Gaji'!$C$131:$F$242,4,FALSE)</f>
        <v>1450011156961</v>
      </c>
    </row>
    <row r="168" spans="1:21" s="1681" customFormat="1" ht="18" customHeight="1">
      <c r="A168" s="314">
        <v>2124075</v>
      </c>
      <c r="B168" s="414">
        <v>8</v>
      </c>
      <c r="C168" s="619" t="s">
        <v>3456</v>
      </c>
      <c r="D168" s="407" t="s">
        <v>104</v>
      </c>
      <c r="E168" s="1695">
        <f>VLOOKUP(C168,'[3]Daftar Gaji'!$C$128:$E$239,3,FALSE)</f>
        <v>17</v>
      </c>
      <c r="F168" s="308">
        <v>2024075</v>
      </c>
      <c r="G168" s="308">
        <v>100000</v>
      </c>
      <c r="H168" s="309">
        <f t="shared" si="46"/>
        <v>2124075</v>
      </c>
      <c r="I168" s="309">
        <v>0</v>
      </c>
      <c r="J168" s="309">
        <v>10000</v>
      </c>
      <c r="K168" s="310">
        <v>445805</v>
      </c>
      <c r="L168" s="310">
        <v>0</v>
      </c>
      <c r="M168" s="189">
        <f t="shared" si="41"/>
        <v>615805</v>
      </c>
      <c r="N168" s="48">
        <f t="shared" si="42"/>
        <v>2739880</v>
      </c>
      <c r="O168" s="48">
        <f t="shared" si="43"/>
        <v>21240.75</v>
      </c>
      <c r="P168" s="48">
        <f t="shared" si="44"/>
        <v>42481.5</v>
      </c>
      <c r="Q168" s="48">
        <f t="shared" si="45"/>
        <v>21240.75</v>
      </c>
      <c r="R168" s="190">
        <f t="shared" si="47"/>
        <v>2654917</v>
      </c>
      <c r="S168" s="1687">
        <f>VLOOKUP(C168,'[3]Daftar Gaji'!$C$128:$R$239,16,FALSE)</f>
        <v>460000</v>
      </c>
      <c r="T168" s="1687">
        <f t="shared" si="48"/>
        <v>2194917</v>
      </c>
      <c r="U168" s="403">
        <f>VLOOKUP(C168,'[4]Daftar Gaji'!$C$131:$F$242,4,FALSE)</f>
        <v>1450009731536</v>
      </c>
    </row>
    <row r="169" spans="1:21" s="1681" customFormat="1" ht="18" customHeight="1">
      <c r="A169" s="314">
        <v>2124075</v>
      </c>
      <c r="B169" s="414">
        <v>9</v>
      </c>
      <c r="C169" s="619" t="s">
        <v>3457</v>
      </c>
      <c r="D169" s="407" t="s">
        <v>104</v>
      </c>
      <c r="E169" s="1695">
        <f>VLOOKUP(C169,'[3]Daftar Gaji'!$C$128:$E$239,3,FALSE)</f>
        <v>18</v>
      </c>
      <c r="F169" s="308">
        <v>2024075</v>
      </c>
      <c r="G169" s="308">
        <v>100000</v>
      </c>
      <c r="H169" s="309">
        <f t="shared" si="46"/>
        <v>2124075</v>
      </c>
      <c r="I169" s="309">
        <v>0</v>
      </c>
      <c r="J169" s="309">
        <v>10000</v>
      </c>
      <c r="K169" s="310">
        <v>371504</v>
      </c>
      <c r="L169" s="310">
        <v>0</v>
      </c>
      <c r="M169" s="189">
        <f t="shared" si="41"/>
        <v>551504</v>
      </c>
      <c r="N169" s="48">
        <f t="shared" si="42"/>
        <v>2675579</v>
      </c>
      <c r="O169" s="48">
        <f t="shared" si="43"/>
        <v>21240.75</v>
      </c>
      <c r="P169" s="48">
        <f t="shared" si="44"/>
        <v>42481.5</v>
      </c>
      <c r="Q169" s="48">
        <f t="shared" si="45"/>
        <v>21240.75</v>
      </c>
      <c r="R169" s="190">
        <f t="shared" si="47"/>
        <v>2590616</v>
      </c>
      <c r="S169" s="1687">
        <f>VLOOKUP(C169,'[3]Daftar Gaji'!$C$128:$R$239,16,FALSE)</f>
        <v>0</v>
      </c>
      <c r="T169" s="1687">
        <f t="shared" si="48"/>
        <v>2590616</v>
      </c>
      <c r="U169" s="403">
        <f>VLOOKUP(C169,'[4]Daftar Gaji'!$C$131:$F$242,4,FALSE)</f>
        <v>1450009823374</v>
      </c>
    </row>
    <row r="170" spans="1:21" s="1681" customFormat="1" ht="18" customHeight="1">
      <c r="A170" s="314">
        <v>2124075</v>
      </c>
      <c r="B170" s="414">
        <v>10</v>
      </c>
      <c r="C170" s="619" t="s">
        <v>3458</v>
      </c>
      <c r="D170" s="407" t="s">
        <v>104</v>
      </c>
      <c r="E170" s="1695">
        <f>VLOOKUP(C170,'[3]Daftar Gaji'!$C$128:$E$239,3,FALSE)</f>
        <v>20</v>
      </c>
      <c r="F170" s="308">
        <v>2024075</v>
      </c>
      <c r="G170" s="308">
        <v>100000</v>
      </c>
      <c r="H170" s="309">
        <f t="shared" si="46"/>
        <v>2124075</v>
      </c>
      <c r="I170" s="309">
        <v>0</v>
      </c>
      <c r="J170" s="309">
        <v>10000</v>
      </c>
      <c r="K170" s="310">
        <v>421038</v>
      </c>
      <c r="L170" s="310">
        <v>0</v>
      </c>
      <c r="M170" s="189">
        <f t="shared" si="41"/>
        <v>621038</v>
      </c>
      <c r="N170" s="48">
        <f t="shared" si="42"/>
        <v>2745113</v>
      </c>
      <c r="O170" s="48">
        <f t="shared" si="43"/>
        <v>21240.75</v>
      </c>
      <c r="P170" s="48">
        <f t="shared" si="44"/>
        <v>42481.5</v>
      </c>
      <c r="Q170" s="48">
        <f t="shared" si="45"/>
        <v>21240.75</v>
      </c>
      <c r="R170" s="190">
        <f t="shared" si="47"/>
        <v>2660150</v>
      </c>
      <c r="S170" s="1687">
        <f>VLOOKUP(C170,'[3]Daftar Gaji'!$C$128:$R$239,16,FALSE)</f>
        <v>0</v>
      </c>
      <c r="T170" s="1687">
        <f t="shared" si="48"/>
        <v>2660150</v>
      </c>
      <c r="U170" s="403">
        <f>VLOOKUP(C170,'[4]Daftar Gaji'!$C$131:$F$242,4,FALSE)</f>
        <v>1450009731940</v>
      </c>
    </row>
    <row r="171" spans="1:21" s="1681" customFormat="1" ht="18" customHeight="1">
      <c r="A171" s="314">
        <v>2124075</v>
      </c>
      <c r="B171" s="414">
        <v>11</v>
      </c>
      <c r="C171" s="402" t="s">
        <v>105</v>
      </c>
      <c r="D171" s="407" t="s">
        <v>104</v>
      </c>
      <c r="E171" s="1695">
        <f>VLOOKUP(C171,'[3]Daftar Gaji'!$C$128:$E$239,3,FALSE)</f>
        <v>18</v>
      </c>
      <c r="F171" s="308">
        <v>2024075</v>
      </c>
      <c r="G171" s="308">
        <v>100000</v>
      </c>
      <c r="H171" s="309">
        <f t="shared" si="46"/>
        <v>2124075</v>
      </c>
      <c r="I171" s="309">
        <v>0</v>
      </c>
      <c r="J171" s="309">
        <v>10000</v>
      </c>
      <c r="K171" s="310">
        <v>421038</v>
      </c>
      <c r="L171" s="310">
        <v>0</v>
      </c>
      <c r="M171" s="189">
        <f t="shared" si="41"/>
        <v>601038</v>
      </c>
      <c r="N171" s="48">
        <f t="shared" si="42"/>
        <v>2725113</v>
      </c>
      <c r="O171" s="48">
        <f t="shared" si="43"/>
        <v>21240.75</v>
      </c>
      <c r="P171" s="48">
        <f t="shared" si="44"/>
        <v>42481.5</v>
      </c>
      <c r="Q171" s="48">
        <f t="shared" si="45"/>
        <v>21240.75</v>
      </c>
      <c r="R171" s="190">
        <f t="shared" si="47"/>
        <v>2640150</v>
      </c>
      <c r="S171" s="1687">
        <f>VLOOKUP(C171,'[3]Daftar Gaji'!$C$128:$R$239,16,FALSE)</f>
        <v>0</v>
      </c>
      <c r="T171" s="1687">
        <f t="shared" si="48"/>
        <v>2640150</v>
      </c>
      <c r="U171" s="403">
        <f>VLOOKUP(C171,'[4]Daftar Gaji'!$C$131:$F$242,4,FALSE)</f>
        <v>1450009731684</v>
      </c>
    </row>
    <row r="172" spans="1:21" s="1681" customFormat="1" ht="18" customHeight="1">
      <c r="A172" s="314">
        <v>2124075</v>
      </c>
      <c r="B172" s="414">
        <v>12</v>
      </c>
      <c r="C172" s="619" t="s">
        <v>3459</v>
      </c>
      <c r="D172" s="407" t="s">
        <v>104</v>
      </c>
      <c r="E172" s="1695">
        <f>VLOOKUP(C172,'[3]Daftar Gaji'!$C$128:$E$239,3,FALSE)</f>
        <v>20</v>
      </c>
      <c r="F172" s="308">
        <v>2024075</v>
      </c>
      <c r="G172" s="308">
        <v>100000</v>
      </c>
      <c r="H172" s="309">
        <f t="shared" si="46"/>
        <v>2124075</v>
      </c>
      <c r="I172" s="309">
        <v>0</v>
      </c>
      <c r="J172" s="309">
        <v>10000</v>
      </c>
      <c r="K172" s="310">
        <v>470572</v>
      </c>
      <c r="L172" s="310">
        <v>0</v>
      </c>
      <c r="M172" s="189">
        <f t="shared" si="41"/>
        <v>670572</v>
      </c>
      <c r="N172" s="48">
        <f t="shared" si="42"/>
        <v>2794647</v>
      </c>
      <c r="O172" s="48">
        <f t="shared" si="43"/>
        <v>21240.75</v>
      </c>
      <c r="P172" s="48">
        <f t="shared" si="44"/>
        <v>42481.5</v>
      </c>
      <c r="Q172" s="48">
        <f t="shared" si="45"/>
        <v>21240.75</v>
      </c>
      <c r="R172" s="190">
        <f t="shared" si="47"/>
        <v>2709684</v>
      </c>
      <c r="S172" s="1687">
        <f>VLOOKUP(C172,'[3]Daftar Gaji'!$C$128:$R$239,16,FALSE)</f>
        <v>0</v>
      </c>
      <c r="T172" s="1687">
        <f t="shared" si="48"/>
        <v>2709684</v>
      </c>
      <c r="U172" s="403">
        <f>VLOOKUP(C172,'[4]Daftar Gaji'!$C$131:$F$242,4,FALSE)</f>
        <v>1450009731510</v>
      </c>
    </row>
    <row r="173" spans="1:21" s="1681" customFormat="1" ht="18" customHeight="1">
      <c r="A173" s="314">
        <v>2124075</v>
      </c>
      <c r="B173" s="414">
        <v>13</v>
      </c>
      <c r="C173" s="619" t="s">
        <v>3460</v>
      </c>
      <c r="D173" s="407" t="s">
        <v>104</v>
      </c>
      <c r="E173" s="1695">
        <f>VLOOKUP(C173,'[3]Daftar Gaji'!$C$128:$E$239,3,FALSE)</f>
        <v>18</v>
      </c>
      <c r="F173" s="308">
        <v>2024075</v>
      </c>
      <c r="G173" s="308">
        <v>100000</v>
      </c>
      <c r="H173" s="309">
        <f t="shared" si="46"/>
        <v>2124075</v>
      </c>
      <c r="I173" s="309">
        <v>0</v>
      </c>
      <c r="J173" s="309">
        <v>10000</v>
      </c>
      <c r="K173" s="310">
        <v>421038</v>
      </c>
      <c r="L173" s="310">
        <v>0</v>
      </c>
      <c r="M173" s="189">
        <f t="shared" si="41"/>
        <v>601038</v>
      </c>
      <c r="N173" s="48">
        <f t="shared" si="42"/>
        <v>2725113</v>
      </c>
      <c r="O173" s="48">
        <f t="shared" si="43"/>
        <v>21240.75</v>
      </c>
      <c r="P173" s="48">
        <f t="shared" si="44"/>
        <v>42481.5</v>
      </c>
      <c r="Q173" s="48">
        <f t="shared" si="45"/>
        <v>21240.75</v>
      </c>
      <c r="R173" s="190">
        <f t="shared" si="47"/>
        <v>2640150</v>
      </c>
      <c r="S173" s="1687">
        <f>VLOOKUP(C173,'[3]Daftar Gaji'!$C$128:$R$239,16,FALSE)</f>
        <v>0</v>
      </c>
      <c r="T173" s="1687">
        <f t="shared" si="48"/>
        <v>2640150</v>
      </c>
      <c r="U173" s="403">
        <f>VLOOKUP(C173,'[4]Daftar Gaji'!$C$131:$F$242,4,FALSE)</f>
        <v>1450009778255</v>
      </c>
    </row>
    <row r="174" spans="1:21" s="1681" customFormat="1" ht="18" customHeight="1">
      <c r="A174" s="314">
        <v>2124075</v>
      </c>
      <c r="B174" s="414">
        <v>14</v>
      </c>
      <c r="C174" s="619" t="s">
        <v>3461</v>
      </c>
      <c r="D174" s="407" t="s">
        <v>104</v>
      </c>
      <c r="E174" s="1695">
        <f>VLOOKUP(C174,'[3]Daftar Gaji'!$C$128:$E$239,3,FALSE)</f>
        <v>27</v>
      </c>
      <c r="F174" s="308">
        <v>2024075</v>
      </c>
      <c r="G174" s="308">
        <v>100000</v>
      </c>
      <c r="H174" s="309">
        <f t="shared" si="46"/>
        <v>2124075</v>
      </c>
      <c r="I174" s="309">
        <v>0</v>
      </c>
      <c r="J174" s="309">
        <v>10000</v>
      </c>
      <c r="K174" s="310">
        <v>445810</v>
      </c>
      <c r="L174" s="310">
        <v>0</v>
      </c>
      <c r="M174" s="189">
        <f t="shared" si="41"/>
        <v>715810</v>
      </c>
      <c r="N174" s="48">
        <f t="shared" si="42"/>
        <v>2839885</v>
      </c>
      <c r="O174" s="48">
        <f t="shared" si="43"/>
        <v>21240.75</v>
      </c>
      <c r="P174" s="48">
        <f t="shared" si="44"/>
        <v>42481.5</v>
      </c>
      <c r="Q174" s="48">
        <f t="shared" si="45"/>
        <v>21240.75</v>
      </c>
      <c r="R174" s="190">
        <f t="shared" si="47"/>
        <v>2754922</v>
      </c>
      <c r="S174" s="1687">
        <f>VLOOKUP(C174,'[3]Daftar Gaji'!$C$128:$R$239,16,FALSE)</f>
        <v>0</v>
      </c>
      <c r="T174" s="1687">
        <f t="shared" si="48"/>
        <v>2754922</v>
      </c>
      <c r="U174" s="403">
        <f>VLOOKUP(C174,'[4]Daftar Gaji'!$C$131:$F$242,4,FALSE)</f>
        <v>9000010569029</v>
      </c>
    </row>
    <row r="175" spans="1:21" s="1681" customFormat="1" ht="18" customHeight="1">
      <c r="A175" s="314">
        <v>2124075</v>
      </c>
      <c r="B175" s="414">
        <v>15</v>
      </c>
      <c r="C175" s="619" t="s">
        <v>3462</v>
      </c>
      <c r="D175" s="407" t="s">
        <v>104</v>
      </c>
      <c r="E175" s="1695">
        <f>VLOOKUP(C175,'[3]Daftar Gaji'!$C$128:$E$239,3,FALSE)</f>
        <v>20</v>
      </c>
      <c r="F175" s="308">
        <v>2024075</v>
      </c>
      <c r="G175" s="308">
        <v>100000</v>
      </c>
      <c r="H175" s="309">
        <f t="shared" si="46"/>
        <v>2124075</v>
      </c>
      <c r="I175" s="309">
        <v>0</v>
      </c>
      <c r="J175" s="309">
        <v>10000</v>
      </c>
      <c r="K175" s="310">
        <v>470575</v>
      </c>
      <c r="L175" s="310">
        <v>0</v>
      </c>
      <c r="M175" s="189">
        <f t="shared" si="41"/>
        <v>670575</v>
      </c>
      <c r="N175" s="48">
        <f t="shared" si="42"/>
        <v>2794650</v>
      </c>
      <c r="O175" s="48">
        <f t="shared" si="43"/>
        <v>21240.75</v>
      </c>
      <c r="P175" s="48">
        <f t="shared" si="44"/>
        <v>42481.5</v>
      </c>
      <c r="Q175" s="48">
        <f t="shared" si="45"/>
        <v>21240.75</v>
      </c>
      <c r="R175" s="190">
        <f t="shared" si="47"/>
        <v>2709687</v>
      </c>
      <c r="S175" s="1687">
        <f>VLOOKUP(C175,'[3]Daftar Gaji'!$C$128:$R$239,16,FALSE)</f>
        <v>0</v>
      </c>
      <c r="T175" s="1687">
        <f t="shared" si="48"/>
        <v>2709687</v>
      </c>
      <c r="U175" s="403">
        <f>VLOOKUP(C175,'[4]Daftar Gaji'!$C$131:$F$242,4,FALSE)</f>
        <v>9000008547920</v>
      </c>
    </row>
    <row r="176" spans="1:21" s="1681" customFormat="1" ht="18" customHeight="1">
      <c r="A176" s="314">
        <v>2124075</v>
      </c>
      <c r="B176" s="414">
        <v>16</v>
      </c>
      <c r="C176" s="619" t="s">
        <v>3463</v>
      </c>
      <c r="D176" s="407" t="s">
        <v>104</v>
      </c>
      <c r="E176" s="1695">
        <f>VLOOKUP(C176,'[3]Daftar Gaji'!$C$128:$E$239,3,FALSE)</f>
        <v>21</v>
      </c>
      <c r="F176" s="308">
        <v>1864075</v>
      </c>
      <c r="G176" s="308">
        <v>260000</v>
      </c>
      <c r="H176" s="309">
        <f t="shared" si="46"/>
        <v>2124075</v>
      </c>
      <c r="I176" s="309">
        <v>0</v>
      </c>
      <c r="J176" s="309">
        <v>10000</v>
      </c>
      <c r="K176" s="310">
        <v>445805</v>
      </c>
      <c r="L176" s="310">
        <v>0</v>
      </c>
      <c r="M176" s="189">
        <f t="shared" si="41"/>
        <v>655805</v>
      </c>
      <c r="N176" s="48">
        <f t="shared" si="42"/>
        <v>2779880</v>
      </c>
      <c r="O176" s="48">
        <f t="shared" si="43"/>
        <v>21240.75</v>
      </c>
      <c r="P176" s="48">
        <f t="shared" si="44"/>
        <v>42481.5</v>
      </c>
      <c r="Q176" s="48">
        <f t="shared" si="45"/>
        <v>21240.75</v>
      </c>
      <c r="R176" s="190">
        <f t="shared" si="47"/>
        <v>2694917</v>
      </c>
      <c r="S176" s="1687">
        <f>VLOOKUP(C176,'[3]Daftar Gaji'!$C$128:$R$239,16,FALSE)</f>
        <v>0</v>
      </c>
      <c r="T176" s="1687">
        <f t="shared" si="48"/>
        <v>2694917</v>
      </c>
      <c r="U176" s="403">
        <f>VLOOKUP(C176,'[4]Daftar Gaji'!$C$131:$F$242,4,FALSE)</f>
        <v>1450009730850</v>
      </c>
    </row>
    <row r="177" spans="1:21" s="1681" customFormat="1" ht="18" customHeight="1">
      <c r="A177" s="314">
        <v>2124075</v>
      </c>
      <c r="B177" s="414">
        <v>17</v>
      </c>
      <c r="C177" s="619" t="s">
        <v>3464</v>
      </c>
      <c r="D177" s="407" t="s">
        <v>104</v>
      </c>
      <c r="E177" s="1695">
        <f>VLOOKUP(C177,'[3]Daftar Gaji'!$C$128:$E$239,3,FALSE)</f>
        <v>18</v>
      </c>
      <c r="F177" s="308">
        <v>2024075</v>
      </c>
      <c r="G177" s="308">
        <v>100000</v>
      </c>
      <c r="H177" s="309">
        <f t="shared" si="46"/>
        <v>2124075</v>
      </c>
      <c r="I177" s="309">
        <v>0</v>
      </c>
      <c r="J177" s="309">
        <v>10000</v>
      </c>
      <c r="K177" s="310">
        <v>470572</v>
      </c>
      <c r="L177" s="310">
        <v>0</v>
      </c>
      <c r="M177" s="189">
        <f t="shared" si="41"/>
        <v>650572</v>
      </c>
      <c r="N177" s="48">
        <f t="shared" si="42"/>
        <v>2774647</v>
      </c>
      <c r="O177" s="48">
        <f t="shared" si="43"/>
        <v>21240.75</v>
      </c>
      <c r="P177" s="48">
        <f t="shared" si="44"/>
        <v>42481.5</v>
      </c>
      <c r="Q177" s="48">
        <f t="shared" si="45"/>
        <v>21240.75</v>
      </c>
      <c r="R177" s="190">
        <f t="shared" si="47"/>
        <v>2689684</v>
      </c>
      <c r="S177" s="1687">
        <f>VLOOKUP(C177,'[3]Daftar Gaji'!$C$128:$R$239,16,FALSE)</f>
        <v>2000000</v>
      </c>
      <c r="T177" s="1687">
        <f t="shared" si="48"/>
        <v>689684</v>
      </c>
      <c r="U177" s="403">
        <f>VLOOKUP(C177,'[4]Daftar Gaji'!$C$131:$F$242,4,FALSE)</f>
        <v>1450009731015</v>
      </c>
    </row>
    <row r="178" spans="1:21" s="1681" customFormat="1" ht="18" customHeight="1">
      <c r="A178" s="314">
        <v>2124075</v>
      </c>
      <c r="B178" s="414">
        <v>18</v>
      </c>
      <c r="C178" s="619" t="s">
        <v>3465</v>
      </c>
      <c r="D178" s="407" t="s">
        <v>104</v>
      </c>
      <c r="E178" s="1695">
        <f>VLOOKUP(C178,'[3]Daftar Gaji'!$C$128:$E$239,3,FALSE)</f>
        <v>21</v>
      </c>
      <c r="F178" s="308">
        <v>2024075</v>
      </c>
      <c r="G178" s="308">
        <v>100000</v>
      </c>
      <c r="H178" s="309">
        <f t="shared" si="46"/>
        <v>2124075</v>
      </c>
      <c r="I178" s="309">
        <v>0</v>
      </c>
      <c r="J178" s="309">
        <v>10000</v>
      </c>
      <c r="K178" s="310">
        <v>371509</v>
      </c>
      <c r="L178" s="310">
        <v>0</v>
      </c>
      <c r="M178" s="189">
        <f t="shared" si="41"/>
        <v>581509</v>
      </c>
      <c r="N178" s="48">
        <f t="shared" si="42"/>
        <v>2705584</v>
      </c>
      <c r="O178" s="48">
        <f t="shared" si="43"/>
        <v>21240.75</v>
      </c>
      <c r="P178" s="48">
        <f t="shared" si="44"/>
        <v>42481.5</v>
      </c>
      <c r="Q178" s="48">
        <f t="shared" si="45"/>
        <v>21240.75</v>
      </c>
      <c r="R178" s="190">
        <f t="shared" si="47"/>
        <v>2620621</v>
      </c>
      <c r="S178" s="1687">
        <f>VLOOKUP(C178,'[3]Daftar Gaji'!$C$128:$R$239,16,FALSE)</f>
        <v>0</v>
      </c>
      <c r="T178" s="1687">
        <f t="shared" si="48"/>
        <v>2620621</v>
      </c>
      <c r="U178" s="403">
        <f>VLOOKUP(C178,'[4]Daftar Gaji'!$C$131:$F$242,4,FALSE)</f>
        <v>9000014356159</v>
      </c>
    </row>
    <row r="179" spans="1:21" s="1681" customFormat="1" ht="18" customHeight="1">
      <c r="A179" s="314">
        <v>2124075</v>
      </c>
      <c r="B179" s="414">
        <v>19</v>
      </c>
      <c r="C179" s="619" t="s">
        <v>3466</v>
      </c>
      <c r="D179" s="407" t="s">
        <v>104</v>
      </c>
      <c r="E179" s="1695">
        <f>VLOOKUP(C179,'[3]Daftar Gaji'!$C$128:$E$239,3,FALSE)</f>
        <v>16</v>
      </c>
      <c r="F179" s="308">
        <v>2024075</v>
      </c>
      <c r="G179" s="308">
        <v>100000</v>
      </c>
      <c r="H179" s="309">
        <f t="shared" si="46"/>
        <v>2124075</v>
      </c>
      <c r="I179" s="309">
        <v>0</v>
      </c>
      <c r="J179" s="309">
        <v>10000</v>
      </c>
      <c r="K179" s="310">
        <v>445805</v>
      </c>
      <c r="L179" s="310">
        <v>0</v>
      </c>
      <c r="M179" s="189">
        <f t="shared" si="41"/>
        <v>605805</v>
      </c>
      <c r="N179" s="48">
        <f t="shared" si="42"/>
        <v>2729880</v>
      </c>
      <c r="O179" s="48">
        <f t="shared" si="43"/>
        <v>21240.75</v>
      </c>
      <c r="P179" s="48">
        <f t="shared" si="44"/>
        <v>42481.5</v>
      </c>
      <c r="Q179" s="48">
        <f t="shared" si="45"/>
        <v>21240.75</v>
      </c>
      <c r="R179" s="190">
        <f t="shared" si="47"/>
        <v>2644917</v>
      </c>
      <c r="S179" s="1687">
        <f>VLOOKUP(C179,'[3]Daftar Gaji'!$C$128:$R$239,16,FALSE)</f>
        <v>0</v>
      </c>
      <c r="T179" s="1687">
        <f t="shared" si="48"/>
        <v>2644917</v>
      </c>
      <c r="U179" s="403">
        <f>VLOOKUP(C179,'[4]Daftar Gaji'!$C$131:$F$242,4,FALSE)</f>
        <v>1450009732146</v>
      </c>
    </row>
    <row r="180" spans="1:21" s="1681" customFormat="1" ht="18" customHeight="1">
      <c r="A180" s="314">
        <v>2124075</v>
      </c>
      <c r="B180" s="414">
        <v>20</v>
      </c>
      <c r="C180" s="619" t="s">
        <v>3467</v>
      </c>
      <c r="D180" s="407" t="s">
        <v>104</v>
      </c>
      <c r="E180" s="1695">
        <f>VLOOKUP(C180,'[3]Daftar Gaji'!$C$128:$E$239,3,FALSE)</f>
        <v>17</v>
      </c>
      <c r="F180" s="308">
        <v>2024075</v>
      </c>
      <c r="G180" s="308">
        <v>100000</v>
      </c>
      <c r="H180" s="309">
        <f t="shared" si="46"/>
        <v>2124075</v>
      </c>
      <c r="I180" s="309">
        <v>0</v>
      </c>
      <c r="J180" s="309">
        <v>10000</v>
      </c>
      <c r="K180" s="310">
        <v>396274</v>
      </c>
      <c r="L180" s="310">
        <v>0</v>
      </c>
      <c r="M180" s="189">
        <f t="shared" si="41"/>
        <v>566274</v>
      </c>
      <c r="N180" s="48">
        <f t="shared" si="42"/>
        <v>2690349</v>
      </c>
      <c r="O180" s="48">
        <f t="shared" si="43"/>
        <v>21240.75</v>
      </c>
      <c r="P180" s="48">
        <f t="shared" si="44"/>
        <v>42481.5</v>
      </c>
      <c r="Q180" s="48">
        <f t="shared" si="45"/>
        <v>21240.75</v>
      </c>
      <c r="R180" s="190">
        <f t="shared" si="47"/>
        <v>2605386</v>
      </c>
      <c r="S180" s="1687">
        <f>VLOOKUP(C180,'[3]Daftar Gaji'!$C$128:$R$239,16,FALSE)</f>
        <v>0</v>
      </c>
      <c r="T180" s="1687">
        <f t="shared" si="48"/>
        <v>2605386</v>
      </c>
      <c r="U180" s="403">
        <f>VLOOKUP(C180,'[4]Daftar Gaji'!$C$131:$F$242,4,FALSE)</f>
        <v>1450010302939</v>
      </c>
    </row>
    <row r="181" spans="1:21" s="1681" customFormat="1" ht="18" customHeight="1">
      <c r="A181" s="314">
        <v>2124075</v>
      </c>
      <c r="B181" s="414">
        <v>21</v>
      </c>
      <c r="C181" s="619" t="s">
        <v>3468</v>
      </c>
      <c r="D181" s="407" t="s">
        <v>104</v>
      </c>
      <c r="E181" s="1695">
        <f>VLOOKUP(C181,'[3]Daftar Gaji'!$C$128:$E$239,3,FALSE)</f>
        <v>20</v>
      </c>
      <c r="F181" s="308">
        <v>2024075</v>
      </c>
      <c r="G181" s="308">
        <v>100000</v>
      </c>
      <c r="H181" s="309">
        <f t="shared" si="46"/>
        <v>2124075</v>
      </c>
      <c r="I181" s="309">
        <v>0</v>
      </c>
      <c r="J181" s="309">
        <v>10000</v>
      </c>
      <c r="K181" s="310">
        <v>396271</v>
      </c>
      <c r="L181" s="310">
        <v>0</v>
      </c>
      <c r="M181" s="189">
        <f t="shared" si="41"/>
        <v>596271</v>
      </c>
      <c r="N181" s="48">
        <f t="shared" si="42"/>
        <v>2720346</v>
      </c>
      <c r="O181" s="48">
        <f t="shared" si="43"/>
        <v>21240.75</v>
      </c>
      <c r="P181" s="48">
        <f t="shared" si="44"/>
        <v>42481.5</v>
      </c>
      <c r="Q181" s="48">
        <f t="shared" si="45"/>
        <v>21240.75</v>
      </c>
      <c r="R181" s="190">
        <f t="shared" si="47"/>
        <v>2635383</v>
      </c>
      <c r="S181" s="1687">
        <f>VLOOKUP(C181,'[3]Daftar Gaji'!$C$128:$R$239,16,FALSE)</f>
        <v>0</v>
      </c>
      <c r="T181" s="1687">
        <f t="shared" si="48"/>
        <v>2635383</v>
      </c>
      <c r="U181" s="403">
        <f>VLOOKUP(C181,'[4]Daftar Gaji'!$C$131:$F$242,4,FALSE)</f>
        <v>1450009730504</v>
      </c>
    </row>
    <row r="182" spans="1:21" s="1681" customFormat="1" ht="18" customHeight="1">
      <c r="A182" s="314">
        <v>2124075</v>
      </c>
      <c r="B182" s="414">
        <v>22</v>
      </c>
      <c r="C182" s="619" t="s">
        <v>106</v>
      </c>
      <c r="D182" s="407" t="s">
        <v>104</v>
      </c>
      <c r="E182" s="1695">
        <f>VLOOKUP(C182,'[3]Daftar Gaji'!$C$128:$E$239,3,FALSE)</f>
        <v>17</v>
      </c>
      <c r="F182" s="308">
        <v>2024075</v>
      </c>
      <c r="G182" s="308">
        <v>100000</v>
      </c>
      <c r="H182" s="309">
        <f t="shared" si="46"/>
        <v>2124075</v>
      </c>
      <c r="I182" s="309">
        <v>0</v>
      </c>
      <c r="J182" s="309">
        <v>10000</v>
      </c>
      <c r="K182" s="310">
        <v>346737</v>
      </c>
      <c r="L182" s="310">
        <v>0</v>
      </c>
      <c r="M182" s="189">
        <f t="shared" si="41"/>
        <v>516737</v>
      </c>
      <c r="N182" s="48">
        <f t="shared" si="42"/>
        <v>2640812</v>
      </c>
      <c r="O182" s="48">
        <f t="shared" si="43"/>
        <v>21240.75</v>
      </c>
      <c r="P182" s="48">
        <f t="shared" si="44"/>
        <v>42481.5</v>
      </c>
      <c r="Q182" s="48">
        <f t="shared" si="45"/>
        <v>21240.75</v>
      </c>
      <c r="R182" s="190">
        <f t="shared" si="47"/>
        <v>2555849</v>
      </c>
      <c r="S182" s="1687">
        <f>VLOOKUP(C182,'[3]Daftar Gaji'!$C$128:$R$239,16,FALSE)</f>
        <v>460000</v>
      </c>
      <c r="T182" s="1687">
        <f t="shared" si="48"/>
        <v>2095849</v>
      </c>
      <c r="U182" s="403">
        <f>VLOOKUP(C182,'[4]Daftar Gaji'!$C$131:$F$242,4,FALSE)</f>
        <v>1450009732104</v>
      </c>
    </row>
    <row r="183" spans="1:21" s="1681" customFormat="1" ht="18" customHeight="1">
      <c r="A183" s="314">
        <v>2124075</v>
      </c>
      <c r="B183" s="414">
        <v>23</v>
      </c>
      <c r="C183" s="619" t="s">
        <v>107</v>
      </c>
      <c r="D183" s="407" t="s">
        <v>104</v>
      </c>
      <c r="E183" s="1695">
        <f>VLOOKUP(C183,'[3]Daftar Gaji'!$C$128:$E$239,3,FALSE)</f>
        <v>11</v>
      </c>
      <c r="F183" s="308">
        <v>2024075</v>
      </c>
      <c r="G183" s="308">
        <v>100000</v>
      </c>
      <c r="H183" s="309">
        <f t="shared" si="46"/>
        <v>2124075</v>
      </c>
      <c r="I183" s="309">
        <v>0</v>
      </c>
      <c r="J183" s="309">
        <v>10000</v>
      </c>
      <c r="K183" s="310">
        <v>445805</v>
      </c>
      <c r="L183" s="310">
        <v>0</v>
      </c>
      <c r="M183" s="189">
        <f t="shared" si="41"/>
        <v>555805</v>
      </c>
      <c r="N183" s="48">
        <f t="shared" si="42"/>
        <v>2679880</v>
      </c>
      <c r="O183" s="48">
        <f t="shared" si="43"/>
        <v>21240.75</v>
      </c>
      <c r="P183" s="48">
        <f t="shared" si="44"/>
        <v>42481.5</v>
      </c>
      <c r="Q183" s="48">
        <f t="shared" si="45"/>
        <v>21240.75</v>
      </c>
      <c r="R183" s="190">
        <f t="shared" si="47"/>
        <v>2594917</v>
      </c>
      <c r="S183" s="1687">
        <f>VLOOKUP(C183,'[3]Daftar Gaji'!$C$128:$R$239,16,FALSE)</f>
        <v>0</v>
      </c>
      <c r="T183" s="1687">
        <f t="shared" si="48"/>
        <v>2594917</v>
      </c>
      <c r="U183" s="403">
        <f>VLOOKUP(C183,'[4]Daftar Gaji'!$C$131:$F$242,4,FALSE)</f>
        <v>1450009736675</v>
      </c>
    </row>
    <row r="184" spans="1:21" s="1681" customFormat="1" ht="18" customHeight="1">
      <c r="A184" s="314">
        <v>2124075</v>
      </c>
      <c r="B184" s="414">
        <v>24</v>
      </c>
      <c r="C184" s="619" t="s">
        <v>108</v>
      </c>
      <c r="D184" s="407" t="s">
        <v>104</v>
      </c>
      <c r="E184" s="1695">
        <f>VLOOKUP(C184,'[3]Daftar Gaji'!$C$128:$E$239,3,FALSE)</f>
        <v>18</v>
      </c>
      <c r="F184" s="308">
        <v>2024075</v>
      </c>
      <c r="G184" s="308">
        <v>100000</v>
      </c>
      <c r="H184" s="309">
        <f t="shared" si="46"/>
        <v>2124075</v>
      </c>
      <c r="I184" s="309">
        <v>0</v>
      </c>
      <c r="J184" s="309">
        <v>10000</v>
      </c>
      <c r="K184" s="310">
        <v>421038</v>
      </c>
      <c r="L184" s="310">
        <v>0</v>
      </c>
      <c r="M184" s="189">
        <f t="shared" si="41"/>
        <v>601038</v>
      </c>
      <c r="N184" s="48">
        <f t="shared" si="42"/>
        <v>2725113</v>
      </c>
      <c r="O184" s="48">
        <f t="shared" si="43"/>
        <v>21240.75</v>
      </c>
      <c r="P184" s="48">
        <f t="shared" si="44"/>
        <v>42481.5</v>
      </c>
      <c r="Q184" s="48">
        <f t="shared" si="45"/>
        <v>21240.75</v>
      </c>
      <c r="R184" s="190">
        <f t="shared" si="47"/>
        <v>2640150</v>
      </c>
      <c r="S184" s="1687">
        <f>VLOOKUP(C184,'[3]Daftar Gaji'!$C$128:$R$239,16,FALSE)</f>
        <v>345000</v>
      </c>
      <c r="T184" s="1687">
        <f t="shared" si="48"/>
        <v>2295150</v>
      </c>
      <c r="U184" s="403">
        <f>VLOOKUP(C184,'[4]Daftar Gaji'!$C$131:$F$242,4,FALSE)</f>
        <v>1450009731502</v>
      </c>
    </row>
    <row r="185" spans="1:21" s="1681" customFormat="1" ht="18" customHeight="1">
      <c r="A185" s="314">
        <v>2124075</v>
      </c>
      <c r="B185" s="414">
        <v>25</v>
      </c>
      <c r="C185" s="619" t="s">
        <v>3469</v>
      </c>
      <c r="D185" s="407" t="s">
        <v>104</v>
      </c>
      <c r="E185" s="1695">
        <f>VLOOKUP(C185,'[3]Daftar Gaji'!$C$128:$E$239,3,FALSE)</f>
        <v>20</v>
      </c>
      <c r="F185" s="308">
        <v>2024075</v>
      </c>
      <c r="G185" s="308">
        <v>100000</v>
      </c>
      <c r="H185" s="309">
        <f t="shared" si="46"/>
        <v>2124075</v>
      </c>
      <c r="I185" s="309">
        <v>0</v>
      </c>
      <c r="J185" s="309">
        <v>10000</v>
      </c>
      <c r="K185" s="310">
        <v>445805</v>
      </c>
      <c r="L185" s="310">
        <v>0</v>
      </c>
      <c r="M185" s="189">
        <f t="shared" si="41"/>
        <v>645805</v>
      </c>
      <c r="N185" s="48">
        <f t="shared" si="42"/>
        <v>2769880</v>
      </c>
      <c r="O185" s="48">
        <f t="shared" si="43"/>
        <v>21240.75</v>
      </c>
      <c r="P185" s="48">
        <f t="shared" si="44"/>
        <v>42481.5</v>
      </c>
      <c r="Q185" s="48">
        <f t="shared" si="45"/>
        <v>21240.75</v>
      </c>
      <c r="R185" s="190">
        <f t="shared" si="47"/>
        <v>2684917</v>
      </c>
      <c r="S185" s="1687">
        <f>VLOOKUP(C185,'[3]Daftar Gaji'!$C$128:$R$239,16,FALSE)</f>
        <v>0</v>
      </c>
      <c r="T185" s="1687">
        <f t="shared" si="48"/>
        <v>2684917</v>
      </c>
      <c r="U185" s="403">
        <f>VLOOKUP(C185,'[4]Daftar Gaji'!$C$131:$F$242,4,FALSE)</f>
        <v>9000004210242</v>
      </c>
    </row>
    <row r="186" spans="1:21" s="1681" customFormat="1" ht="18" customHeight="1">
      <c r="A186" s="314">
        <v>2124075</v>
      </c>
      <c r="B186" s="414">
        <v>26</v>
      </c>
      <c r="C186" s="619" t="s">
        <v>109</v>
      </c>
      <c r="D186" s="407" t="s">
        <v>104</v>
      </c>
      <c r="E186" s="1695">
        <f>VLOOKUP(C186,'[3]Daftar Gaji'!$C$128:$E$239,3,FALSE)</f>
        <v>26</v>
      </c>
      <c r="F186" s="308">
        <v>2024075</v>
      </c>
      <c r="G186" s="308">
        <v>100000</v>
      </c>
      <c r="H186" s="309">
        <f t="shared" si="46"/>
        <v>2124075</v>
      </c>
      <c r="I186" s="309">
        <v>0</v>
      </c>
      <c r="J186" s="309">
        <v>10000</v>
      </c>
      <c r="K186" s="310">
        <v>222903</v>
      </c>
      <c r="L186" s="310">
        <v>0</v>
      </c>
      <c r="M186" s="189">
        <f t="shared" si="41"/>
        <v>482903</v>
      </c>
      <c r="N186" s="48">
        <f t="shared" si="42"/>
        <v>2606978</v>
      </c>
      <c r="O186" s="48">
        <f t="shared" si="43"/>
        <v>21240.75</v>
      </c>
      <c r="P186" s="48">
        <f t="shared" si="44"/>
        <v>42481.5</v>
      </c>
      <c r="Q186" s="48">
        <f t="shared" si="45"/>
        <v>21240.75</v>
      </c>
      <c r="R186" s="190">
        <f t="shared" si="47"/>
        <v>2522015</v>
      </c>
      <c r="S186" s="1687">
        <f>VLOOKUP(C186,'[3]Daftar Gaji'!$C$128:$R$239,16,FALSE)</f>
        <v>0</v>
      </c>
      <c r="T186" s="1687">
        <f t="shared" si="48"/>
        <v>2522015</v>
      </c>
      <c r="U186" s="403">
        <f>VLOOKUP(C186,'[4]Daftar Gaji'!$C$131:$F$242,4,FALSE)</f>
        <v>1450011077498</v>
      </c>
    </row>
    <row r="187" spans="1:21" s="1681" customFormat="1" ht="18" customHeight="1">
      <c r="A187" s="314">
        <v>2124075</v>
      </c>
      <c r="B187" s="414">
        <v>27</v>
      </c>
      <c r="C187" s="402" t="s">
        <v>110</v>
      </c>
      <c r="D187" s="407" t="s">
        <v>104</v>
      </c>
      <c r="E187" s="1695">
        <f>VLOOKUP(C187,'[3]Daftar Gaji'!$C$128:$E$239,3,FALSE)</f>
        <v>21</v>
      </c>
      <c r="F187" s="308">
        <v>2024075</v>
      </c>
      <c r="G187" s="308">
        <v>100000</v>
      </c>
      <c r="H187" s="309">
        <f t="shared" si="46"/>
        <v>2124075</v>
      </c>
      <c r="I187" s="309">
        <v>0</v>
      </c>
      <c r="J187" s="309">
        <v>10000</v>
      </c>
      <c r="K187" s="310">
        <v>520106</v>
      </c>
      <c r="L187" s="310">
        <v>0</v>
      </c>
      <c r="M187" s="189">
        <f t="shared" si="41"/>
        <v>730106</v>
      </c>
      <c r="N187" s="48">
        <f t="shared" si="42"/>
        <v>2854181</v>
      </c>
      <c r="O187" s="48">
        <f t="shared" si="43"/>
        <v>21240.75</v>
      </c>
      <c r="P187" s="48">
        <f t="shared" si="44"/>
        <v>42481.5</v>
      </c>
      <c r="Q187" s="48">
        <f t="shared" si="45"/>
        <v>21240.75</v>
      </c>
      <c r="R187" s="190">
        <f t="shared" si="47"/>
        <v>2769218</v>
      </c>
      <c r="S187" s="1687">
        <f>VLOOKUP(C187,'[3]Daftar Gaji'!$C$128:$R$239,16,FALSE)</f>
        <v>460000</v>
      </c>
      <c r="T187" s="1687">
        <f t="shared" si="48"/>
        <v>2309218</v>
      </c>
      <c r="U187" s="403">
        <f>VLOOKUP(C187,'[4]Daftar Gaji'!$C$131:$F$242,4,FALSE)</f>
        <v>1450009741642</v>
      </c>
    </row>
    <row r="188" spans="1:21" s="1681" customFormat="1" ht="18" customHeight="1">
      <c r="A188" s="314">
        <v>2124075</v>
      </c>
      <c r="B188" s="414">
        <v>28</v>
      </c>
      <c r="C188" s="619" t="s">
        <v>3470</v>
      </c>
      <c r="D188" s="407" t="s">
        <v>104</v>
      </c>
      <c r="E188" s="1695">
        <f>VLOOKUP(C188,'[3]Daftar Gaji'!$C$128:$E$239,3,FALSE)</f>
        <v>19</v>
      </c>
      <c r="F188" s="308">
        <v>2024075</v>
      </c>
      <c r="G188" s="308">
        <v>100000</v>
      </c>
      <c r="H188" s="309">
        <f t="shared" si="46"/>
        <v>2124075</v>
      </c>
      <c r="I188" s="309">
        <v>0</v>
      </c>
      <c r="J188" s="309">
        <v>10000</v>
      </c>
      <c r="K188" s="310">
        <v>470572</v>
      </c>
      <c r="L188" s="310">
        <v>0</v>
      </c>
      <c r="M188" s="189">
        <f t="shared" si="41"/>
        <v>660572</v>
      </c>
      <c r="N188" s="48">
        <f t="shared" si="42"/>
        <v>2784647</v>
      </c>
      <c r="O188" s="48">
        <f t="shared" si="43"/>
        <v>21240.75</v>
      </c>
      <c r="P188" s="48">
        <f t="shared" si="44"/>
        <v>42481.5</v>
      </c>
      <c r="Q188" s="48">
        <f t="shared" si="45"/>
        <v>21240.75</v>
      </c>
      <c r="R188" s="190">
        <f t="shared" si="47"/>
        <v>2699684</v>
      </c>
      <c r="S188" s="1687">
        <f>VLOOKUP(C188,'[3]Daftar Gaji'!$C$128:$R$239,16,FALSE)</f>
        <v>0</v>
      </c>
      <c r="T188" s="1687">
        <f t="shared" si="48"/>
        <v>2699684</v>
      </c>
      <c r="U188" s="403">
        <f>VLOOKUP(C188,'[4]Daftar Gaji'!$C$131:$F$242,4,FALSE)</f>
        <v>1450009731635</v>
      </c>
    </row>
    <row r="189" spans="1:21" s="1681" customFormat="1" ht="18" customHeight="1">
      <c r="A189" s="314">
        <v>2124075</v>
      </c>
      <c r="B189" s="414">
        <v>29</v>
      </c>
      <c r="C189" s="620" t="s">
        <v>111</v>
      </c>
      <c r="D189" s="407" t="s">
        <v>104</v>
      </c>
      <c r="E189" s="1695">
        <f>VLOOKUP(C189,'[3]Daftar Gaji'!$C$128:$E$239,3,FALSE)</f>
        <v>17</v>
      </c>
      <c r="F189" s="308">
        <v>2024075</v>
      </c>
      <c r="G189" s="308">
        <v>100000</v>
      </c>
      <c r="H189" s="309">
        <f t="shared" si="46"/>
        <v>2124075</v>
      </c>
      <c r="I189" s="309">
        <v>0</v>
      </c>
      <c r="J189" s="309">
        <v>10000</v>
      </c>
      <c r="K189" s="310">
        <v>222903</v>
      </c>
      <c r="L189" s="310">
        <v>0</v>
      </c>
      <c r="M189" s="189">
        <f t="shared" si="41"/>
        <v>392903</v>
      </c>
      <c r="N189" s="48">
        <f t="shared" si="42"/>
        <v>2516978</v>
      </c>
      <c r="O189" s="48">
        <f t="shared" si="43"/>
        <v>21240.75</v>
      </c>
      <c r="P189" s="48">
        <f t="shared" si="44"/>
        <v>42481.5</v>
      </c>
      <c r="Q189" s="48">
        <f t="shared" si="45"/>
        <v>21240.75</v>
      </c>
      <c r="R189" s="190">
        <f t="shared" si="47"/>
        <v>2432015</v>
      </c>
      <c r="S189" s="1687">
        <f>VLOOKUP(C189,'[3]Daftar Gaji'!$C$128:$R$239,16,FALSE)</f>
        <v>0</v>
      </c>
      <c r="T189" s="1687">
        <f t="shared" si="48"/>
        <v>2432015</v>
      </c>
      <c r="U189" s="403">
        <f>VLOOKUP(C189,'[4]Daftar Gaji'!$C$131:$F$242,4,FALSE)</f>
        <v>1450004385197</v>
      </c>
    </row>
    <row r="190" spans="1:21" s="1681" customFormat="1" ht="18" customHeight="1">
      <c r="A190" s="314">
        <v>2124075</v>
      </c>
      <c r="B190" s="414">
        <v>30</v>
      </c>
      <c r="C190" s="620" t="s">
        <v>112</v>
      </c>
      <c r="D190" s="407" t="s">
        <v>104</v>
      </c>
      <c r="E190" s="1695">
        <f>VLOOKUP(C190,'[3]Daftar Gaji'!$C$128:$E$239,3,FALSE)</f>
        <v>20</v>
      </c>
      <c r="F190" s="308">
        <v>2024075</v>
      </c>
      <c r="G190" s="308">
        <v>100000</v>
      </c>
      <c r="H190" s="309">
        <f t="shared" si="46"/>
        <v>2124075</v>
      </c>
      <c r="I190" s="309">
        <v>0</v>
      </c>
      <c r="J190" s="309">
        <v>10000</v>
      </c>
      <c r="K190" s="310">
        <v>222903</v>
      </c>
      <c r="L190" s="310">
        <v>0</v>
      </c>
      <c r="M190" s="189">
        <f t="shared" si="41"/>
        <v>422903</v>
      </c>
      <c r="N190" s="48">
        <f t="shared" si="42"/>
        <v>2546978</v>
      </c>
      <c r="O190" s="48">
        <f t="shared" si="43"/>
        <v>21240.75</v>
      </c>
      <c r="P190" s="48">
        <f t="shared" si="44"/>
        <v>42481.5</v>
      </c>
      <c r="Q190" s="48">
        <f t="shared" si="45"/>
        <v>21240.75</v>
      </c>
      <c r="R190" s="190">
        <f t="shared" si="47"/>
        <v>2462015</v>
      </c>
      <c r="S190" s="1687">
        <f>VLOOKUP(C190,'[3]Daftar Gaji'!$C$128:$R$239,16,FALSE)</f>
        <v>0</v>
      </c>
      <c r="T190" s="1687">
        <f t="shared" si="48"/>
        <v>2462015</v>
      </c>
      <c r="U190" s="403">
        <f>VLOOKUP(C190,'[4]Daftar Gaji'!$C$131:$F$242,4,FALSE)</f>
        <v>9000030812425</v>
      </c>
    </row>
    <row r="191" spans="1:21" s="1681" customFormat="1" ht="18" customHeight="1">
      <c r="A191" s="314">
        <v>2124075</v>
      </c>
      <c r="B191" s="414">
        <v>31</v>
      </c>
      <c r="C191" s="620" t="s">
        <v>113</v>
      </c>
      <c r="D191" s="407" t="s">
        <v>104</v>
      </c>
      <c r="E191" s="1695">
        <f>VLOOKUP(C191,'[3]Daftar Gaji'!$C$128:$E$239,3,FALSE)</f>
        <v>18</v>
      </c>
      <c r="F191" s="308">
        <v>2024075</v>
      </c>
      <c r="G191" s="308">
        <v>100000</v>
      </c>
      <c r="H191" s="309">
        <f t="shared" si="46"/>
        <v>2124075</v>
      </c>
      <c r="I191" s="309">
        <v>0</v>
      </c>
      <c r="J191" s="309">
        <v>10000</v>
      </c>
      <c r="K191" s="310">
        <v>222903</v>
      </c>
      <c r="L191" s="310">
        <v>0</v>
      </c>
      <c r="M191" s="189">
        <f t="shared" si="41"/>
        <v>402903</v>
      </c>
      <c r="N191" s="48">
        <f t="shared" si="42"/>
        <v>2526978</v>
      </c>
      <c r="O191" s="48">
        <f t="shared" si="43"/>
        <v>21240.75</v>
      </c>
      <c r="P191" s="48">
        <f t="shared" si="44"/>
        <v>42481.5</v>
      </c>
      <c r="Q191" s="48">
        <f t="shared" si="45"/>
        <v>21240.75</v>
      </c>
      <c r="R191" s="190">
        <f t="shared" si="47"/>
        <v>2442015</v>
      </c>
      <c r="S191" s="1687">
        <f>VLOOKUP(C191,'[3]Daftar Gaji'!$C$128:$R$239,16,FALSE)</f>
        <v>0</v>
      </c>
      <c r="T191" s="1687">
        <f t="shared" si="48"/>
        <v>2442015</v>
      </c>
      <c r="U191" s="403">
        <f>VLOOKUP(C191,'[4]Daftar Gaji'!$C$131:$F$242,4,FALSE)</f>
        <v>9000029319515</v>
      </c>
    </row>
    <row r="192" spans="1:21" s="1681" customFormat="1" ht="18" customHeight="1">
      <c r="A192" s="314">
        <v>2124075</v>
      </c>
      <c r="B192" s="414">
        <v>32</v>
      </c>
      <c r="C192" s="620" t="s">
        <v>114</v>
      </c>
      <c r="D192" s="407" t="s">
        <v>104</v>
      </c>
      <c r="E192" s="1695">
        <f>VLOOKUP(C192,'[3]Daftar Gaji'!$C$128:$E$239,3,FALSE)</f>
        <v>18</v>
      </c>
      <c r="F192" s="308">
        <v>2024075</v>
      </c>
      <c r="G192" s="308">
        <v>100000</v>
      </c>
      <c r="H192" s="309">
        <f t="shared" si="46"/>
        <v>2124075</v>
      </c>
      <c r="I192" s="309">
        <v>0</v>
      </c>
      <c r="J192" s="309">
        <v>10000</v>
      </c>
      <c r="K192" s="310">
        <v>222903</v>
      </c>
      <c r="L192" s="310">
        <v>0</v>
      </c>
      <c r="M192" s="189">
        <f t="shared" si="41"/>
        <v>402903</v>
      </c>
      <c r="N192" s="48">
        <f t="shared" ref="N192:N223" si="49">H192+M192</f>
        <v>2526978</v>
      </c>
      <c r="O192" s="48">
        <f t="shared" ref="O192:O223" si="50">H192*1%</f>
        <v>21240.75</v>
      </c>
      <c r="P192" s="48">
        <f t="shared" ref="P192:P223" si="51">H192*2%</f>
        <v>42481.5</v>
      </c>
      <c r="Q192" s="48">
        <f t="shared" ref="Q192:Q223" si="52">H192*1%</f>
        <v>21240.75</v>
      </c>
      <c r="R192" s="190">
        <f t="shared" si="47"/>
        <v>2442015</v>
      </c>
      <c r="S192" s="1687">
        <f>VLOOKUP(C192,'[3]Daftar Gaji'!$C$128:$R$239,16,FALSE)</f>
        <v>0</v>
      </c>
      <c r="T192" s="1687">
        <f t="shared" si="48"/>
        <v>2442015</v>
      </c>
      <c r="U192" s="403">
        <f>VLOOKUP(C192,'[4]Daftar Gaji'!$C$131:$F$242,4,FALSE)</f>
        <v>9000028941996</v>
      </c>
    </row>
    <row r="193" spans="1:21" s="1681" customFormat="1" ht="18" customHeight="1">
      <c r="A193" s="314">
        <v>2124075</v>
      </c>
      <c r="B193" s="414">
        <v>33</v>
      </c>
      <c r="C193" s="402" t="s">
        <v>115</v>
      </c>
      <c r="D193" s="407" t="s">
        <v>104</v>
      </c>
      <c r="E193" s="1695">
        <f>VLOOKUP(C193,'[3]Daftar Gaji'!$C$128:$E$239,3,FALSE)</f>
        <v>17</v>
      </c>
      <c r="F193" s="308">
        <v>2024075</v>
      </c>
      <c r="G193" s="308">
        <v>100000</v>
      </c>
      <c r="H193" s="309">
        <f t="shared" si="46"/>
        <v>2124075</v>
      </c>
      <c r="I193" s="309">
        <v>0</v>
      </c>
      <c r="J193" s="309">
        <v>10000</v>
      </c>
      <c r="K193" s="310">
        <v>495347</v>
      </c>
      <c r="L193" s="310">
        <v>0</v>
      </c>
      <c r="M193" s="189">
        <f t="shared" si="41"/>
        <v>665347</v>
      </c>
      <c r="N193" s="48">
        <f t="shared" si="49"/>
        <v>2789422</v>
      </c>
      <c r="O193" s="48">
        <f t="shared" si="50"/>
        <v>21240.75</v>
      </c>
      <c r="P193" s="48">
        <f t="shared" si="51"/>
        <v>42481.5</v>
      </c>
      <c r="Q193" s="48">
        <f t="shared" si="52"/>
        <v>21240.75</v>
      </c>
      <c r="R193" s="190">
        <f t="shared" si="47"/>
        <v>2704459</v>
      </c>
      <c r="S193" s="1687">
        <f>VLOOKUP(C193,'[3]Daftar Gaji'!$C$128:$R$239,16,FALSE)</f>
        <v>0</v>
      </c>
      <c r="T193" s="1687">
        <f t="shared" si="48"/>
        <v>2704459</v>
      </c>
      <c r="U193" s="403" t="str">
        <f>VLOOKUP(C193,'[4]Daftar Gaji'!$C$131:$F$242,4,FALSE)</f>
        <v>9000024498827</v>
      </c>
    </row>
    <row r="194" spans="1:21" s="1681" customFormat="1" ht="18" customHeight="1">
      <c r="A194" s="314">
        <v>2124075</v>
      </c>
      <c r="B194" s="414">
        <v>34</v>
      </c>
      <c r="C194" s="619" t="s">
        <v>3471</v>
      </c>
      <c r="D194" s="407" t="s">
        <v>104</v>
      </c>
      <c r="E194" s="1695">
        <f>VLOOKUP(C194,'[3]Daftar Gaji'!$C$128:$E$239,3,FALSE)</f>
        <v>22</v>
      </c>
      <c r="F194" s="308">
        <v>2024075</v>
      </c>
      <c r="G194" s="308">
        <v>100000</v>
      </c>
      <c r="H194" s="309">
        <f t="shared" si="46"/>
        <v>2124075</v>
      </c>
      <c r="I194" s="309">
        <v>0</v>
      </c>
      <c r="J194" s="309">
        <v>10000</v>
      </c>
      <c r="K194" s="310">
        <v>495339</v>
      </c>
      <c r="L194" s="310">
        <v>0</v>
      </c>
      <c r="M194" s="189">
        <f t="shared" si="41"/>
        <v>715339</v>
      </c>
      <c r="N194" s="48">
        <f t="shared" si="49"/>
        <v>2839414</v>
      </c>
      <c r="O194" s="48">
        <f t="shared" si="50"/>
        <v>21240.75</v>
      </c>
      <c r="P194" s="48">
        <f t="shared" si="51"/>
        <v>42481.5</v>
      </c>
      <c r="Q194" s="48">
        <f t="shared" si="52"/>
        <v>21240.75</v>
      </c>
      <c r="R194" s="190">
        <f t="shared" si="47"/>
        <v>2754451</v>
      </c>
      <c r="S194" s="1687">
        <f>VLOOKUP(C194,'[3]Daftar Gaji'!$C$128:$R$239,16,FALSE)</f>
        <v>0</v>
      </c>
      <c r="T194" s="1687">
        <f t="shared" si="48"/>
        <v>2754451</v>
      </c>
      <c r="U194" s="403">
        <f>VLOOKUP(C194,'[4]Daftar Gaji'!$C$131:$F$242,4,FALSE)</f>
        <v>1450009809977</v>
      </c>
    </row>
    <row r="195" spans="1:21" s="1681" customFormat="1" ht="18" customHeight="1">
      <c r="A195" s="314">
        <v>2124075</v>
      </c>
      <c r="B195" s="414">
        <v>35</v>
      </c>
      <c r="C195" s="619" t="s">
        <v>3472</v>
      </c>
      <c r="D195" s="407" t="s">
        <v>104</v>
      </c>
      <c r="E195" s="1695">
        <f>VLOOKUP(C195,'[3]Daftar Gaji'!$C$128:$E$239,3,FALSE)</f>
        <v>25</v>
      </c>
      <c r="F195" s="308">
        <v>2024075</v>
      </c>
      <c r="G195" s="308">
        <v>100000</v>
      </c>
      <c r="H195" s="309">
        <f t="shared" si="46"/>
        <v>2124075</v>
      </c>
      <c r="I195" s="309">
        <v>0</v>
      </c>
      <c r="J195" s="309">
        <v>10000</v>
      </c>
      <c r="K195" s="310">
        <v>297204</v>
      </c>
      <c r="L195" s="310">
        <v>0</v>
      </c>
      <c r="M195" s="189">
        <f t="shared" si="41"/>
        <v>547204</v>
      </c>
      <c r="N195" s="48">
        <f t="shared" si="49"/>
        <v>2671279</v>
      </c>
      <c r="O195" s="48">
        <f t="shared" si="50"/>
        <v>21240.75</v>
      </c>
      <c r="P195" s="48">
        <f t="shared" si="51"/>
        <v>42481.5</v>
      </c>
      <c r="Q195" s="48">
        <f t="shared" si="52"/>
        <v>21240.75</v>
      </c>
      <c r="R195" s="190">
        <f t="shared" si="47"/>
        <v>2586316</v>
      </c>
      <c r="S195" s="1687">
        <f>VLOOKUP(C195,'[3]Daftar Gaji'!$C$128:$R$239,16,FALSE)</f>
        <v>0</v>
      </c>
      <c r="T195" s="1687">
        <f t="shared" si="48"/>
        <v>2586316</v>
      </c>
      <c r="U195" s="403">
        <f>VLOOKUP(C195,'[4]Daftar Gaji'!$C$131:$F$242,4,FALSE)</f>
        <v>1450010161350</v>
      </c>
    </row>
    <row r="196" spans="1:21" s="1681" customFormat="1" ht="18" customHeight="1">
      <c r="A196" s="314">
        <v>2124075</v>
      </c>
      <c r="B196" s="414">
        <v>36</v>
      </c>
      <c r="C196" s="619" t="s">
        <v>3473</v>
      </c>
      <c r="D196" s="407" t="s">
        <v>104</v>
      </c>
      <c r="E196" s="1695">
        <f>VLOOKUP(C196,'[3]Daftar Gaji'!$C$128:$E$239,3,FALSE)</f>
        <v>16</v>
      </c>
      <c r="F196" s="308">
        <v>2024075</v>
      </c>
      <c r="G196" s="308">
        <v>100000</v>
      </c>
      <c r="H196" s="309">
        <f t="shared" si="46"/>
        <v>2124075</v>
      </c>
      <c r="I196" s="309">
        <v>0</v>
      </c>
      <c r="J196" s="309">
        <v>10000</v>
      </c>
      <c r="K196" s="310">
        <v>421038</v>
      </c>
      <c r="L196" s="310">
        <v>0</v>
      </c>
      <c r="M196" s="189">
        <f t="shared" si="41"/>
        <v>581038</v>
      </c>
      <c r="N196" s="48">
        <f t="shared" si="49"/>
        <v>2705113</v>
      </c>
      <c r="O196" s="48">
        <f t="shared" si="50"/>
        <v>21240.75</v>
      </c>
      <c r="P196" s="48">
        <f t="shared" si="51"/>
        <v>42481.5</v>
      </c>
      <c r="Q196" s="48">
        <f t="shared" si="52"/>
        <v>21240.75</v>
      </c>
      <c r="R196" s="190">
        <f t="shared" si="47"/>
        <v>2620150</v>
      </c>
      <c r="S196" s="1687">
        <f>VLOOKUP(C196,'[3]Daftar Gaji'!$C$128:$R$239,16,FALSE)</f>
        <v>0</v>
      </c>
      <c r="T196" s="1687">
        <f t="shared" si="48"/>
        <v>2620150</v>
      </c>
      <c r="U196" s="403" t="str">
        <f>VLOOKUP(C196,'[4]Daftar Gaji'!$C$131:$F$242,4,FALSE)</f>
        <v>9000027284034</v>
      </c>
    </row>
    <row r="197" spans="1:21" s="1681" customFormat="1" ht="18" customHeight="1">
      <c r="A197" s="314">
        <v>2124075</v>
      </c>
      <c r="B197" s="414">
        <v>37</v>
      </c>
      <c r="C197" s="619" t="s">
        <v>3474</v>
      </c>
      <c r="D197" s="407" t="s">
        <v>104</v>
      </c>
      <c r="E197" s="1695">
        <f>VLOOKUP(C197,'[3]Daftar Gaji'!$C$128:$E$239,3,FALSE)</f>
        <v>11</v>
      </c>
      <c r="F197" s="308">
        <v>2024075</v>
      </c>
      <c r="G197" s="308">
        <v>100000</v>
      </c>
      <c r="H197" s="309">
        <f t="shared" si="46"/>
        <v>2124075</v>
      </c>
      <c r="I197" s="309">
        <v>0</v>
      </c>
      <c r="J197" s="309">
        <v>10000</v>
      </c>
      <c r="K197" s="310">
        <v>396271</v>
      </c>
      <c r="L197" s="310">
        <v>0</v>
      </c>
      <c r="M197" s="189">
        <f t="shared" si="41"/>
        <v>506271</v>
      </c>
      <c r="N197" s="48">
        <f t="shared" si="49"/>
        <v>2630346</v>
      </c>
      <c r="O197" s="48">
        <f t="shared" si="50"/>
        <v>21240.75</v>
      </c>
      <c r="P197" s="48">
        <f t="shared" si="51"/>
        <v>42481.5</v>
      </c>
      <c r="Q197" s="48">
        <f t="shared" si="52"/>
        <v>21240.75</v>
      </c>
      <c r="R197" s="190">
        <f t="shared" si="47"/>
        <v>2545383</v>
      </c>
      <c r="S197" s="1687">
        <f>VLOOKUP(C197,'[3]Daftar Gaji'!$C$128:$R$239,16,FALSE)</f>
        <v>0</v>
      </c>
      <c r="T197" s="1687">
        <f t="shared" si="48"/>
        <v>2545383</v>
      </c>
      <c r="U197" s="403">
        <f>VLOOKUP(C197,'[4]Daftar Gaji'!$C$131:$F$242,4,FALSE)</f>
        <v>1450009829223</v>
      </c>
    </row>
    <row r="198" spans="1:21" s="1681" customFormat="1" ht="18" customHeight="1">
      <c r="A198" s="314">
        <v>2124075</v>
      </c>
      <c r="B198" s="414">
        <v>38</v>
      </c>
      <c r="C198" s="619" t="s">
        <v>3475</v>
      </c>
      <c r="D198" s="407" t="s">
        <v>104</v>
      </c>
      <c r="E198" s="1695">
        <f>VLOOKUP(C198,'[3]Daftar Gaji'!$C$128:$E$239,3,FALSE)</f>
        <v>25</v>
      </c>
      <c r="F198" s="308">
        <v>2024075</v>
      </c>
      <c r="G198" s="308">
        <v>100000</v>
      </c>
      <c r="H198" s="309">
        <f t="shared" si="46"/>
        <v>2124075</v>
      </c>
      <c r="I198" s="309">
        <v>0</v>
      </c>
      <c r="J198" s="309">
        <v>10000</v>
      </c>
      <c r="K198" s="310">
        <v>445813</v>
      </c>
      <c r="L198" s="310">
        <v>0</v>
      </c>
      <c r="M198" s="189">
        <f t="shared" si="41"/>
        <v>695813</v>
      </c>
      <c r="N198" s="48">
        <f t="shared" si="49"/>
        <v>2819888</v>
      </c>
      <c r="O198" s="48">
        <f t="shared" si="50"/>
        <v>21240.75</v>
      </c>
      <c r="P198" s="48">
        <f t="shared" si="51"/>
        <v>42481.5</v>
      </c>
      <c r="Q198" s="48">
        <f t="shared" si="52"/>
        <v>21240.75</v>
      </c>
      <c r="R198" s="190">
        <f t="shared" si="47"/>
        <v>2734925</v>
      </c>
      <c r="S198" s="1687">
        <f>VLOOKUP(C198,'[3]Daftar Gaji'!$C$128:$R$239,16,FALSE)</f>
        <v>0</v>
      </c>
      <c r="T198" s="1687">
        <f t="shared" si="48"/>
        <v>2734925</v>
      </c>
      <c r="U198" s="403">
        <f>VLOOKUP(C198,'[4]Daftar Gaji'!$C$131:$F$242,4,FALSE)</f>
        <v>1450009731957</v>
      </c>
    </row>
    <row r="199" spans="1:21" s="1681" customFormat="1" ht="18" customHeight="1">
      <c r="A199" s="314">
        <v>2124075</v>
      </c>
      <c r="B199" s="414">
        <v>39</v>
      </c>
      <c r="C199" s="619" t="s">
        <v>3476</v>
      </c>
      <c r="D199" s="407" t="s">
        <v>104</v>
      </c>
      <c r="E199" s="1695">
        <f>VLOOKUP(C199,'[3]Daftar Gaji'!$C$128:$E$239,3,FALSE)</f>
        <v>22</v>
      </c>
      <c r="F199" s="308">
        <v>2024075</v>
      </c>
      <c r="G199" s="308">
        <v>100000</v>
      </c>
      <c r="H199" s="309">
        <f t="shared" si="46"/>
        <v>2124075</v>
      </c>
      <c r="I199" s="309">
        <v>0</v>
      </c>
      <c r="J199" s="309">
        <v>10000</v>
      </c>
      <c r="K199" s="311">
        <v>619184</v>
      </c>
      <c r="L199" s="310">
        <v>0</v>
      </c>
      <c r="M199" s="189">
        <f t="shared" si="41"/>
        <v>839184</v>
      </c>
      <c r="N199" s="48">
        <f t="shared" si="49"/>
        <v>2963259</v>
      </c>
      <c r="O199" s="48">
        <f t="shared" si="50"/>
        <v>21240.75</v>
      </c>
      <c r="P199" s="48">
        <f t="shared" si="51"/>
        <v>42481.5</v>
      </c>
      <c r="Q199" s="48">
        <f t="shared" si="52"/>
        <v>21240.75</v>
      </c>
      <c r="R199" s="190">
        <f t="shared" si="47"/>
        <v>2878296</v>
      </c>
      <c r="S199" s="1687">
        <f>VLOOKUP(C199,'[3]Daftar Gaji'!$C$128:$R$239,16,FALSE)</f>
        <v>0</v>
      </c>
      <c r="T199" s="1687">
        <f t="shared" si="48"/>
        <v>2878296</v>
      </c>
      <c r="U199" s="403">
        <f>VLOOKUP(C199,'[4]Daftar Gaji'!$C$131:$F$242,4,FALSE)</f>
        <v>9000025443319</v>
      </c>
    </row>
    <row r="200" spans="1:21" s="1681" customFormat="1" ht="18" customHeight="1">
      <c r="A200" s="314">
        <v>2124075</v>
      </c>
      <c r="B200" s="414">
        <v>40</v>
      </c>
      <c r="C200" s="619" t="s">
        <v>3477</v>
      </c>
      <c r="D200" s="407" t="s">
        <v>104</v>
      </c>
      <c r="E200" s="1695">
        <f>VLOOKUP(C200,'[3]Daftar Gaji'!$C$128:$E$239,3,FALSE)</f>
        <v>22</v>
      </c>
      <c r="F200" s="308">
        <v>2024075</v>
      </c>
      <c r="G200" s="308">
        <v>100000</v>
      </c>
      <c r="H200" s="309">
        <f t="shared" si="46"/>
        <v>2124075</v>
      </c>
      <c r="I200" s="309">
        <v>0</v>
      </c>
      <c r="J200" s="309">
        <v>10000</v>
      </c>
      <c r="K200" s="310">
        <v>371504</v>
      </c>
      <c r="L200" s="310">
        <v>0</v>
      </c>
      <c r="M200" s="189">
        <f t="shared" si="41"/>
        <v>591504</v>
      </c>
      <c r="N200" s="48">
        <f t="shared" si="49"/>
        <v>2715579</v>
      </c>
      <c r="O200" s="48">
        <f t="shared" si="50"/>
        <v>21240.75</v>
      </c>
      <c r="P200" s="48">
        <f t="shared" si="51"/>
        <v>42481.5</v>
      </c>
      <c r="Q200" s="48">
        <f t="shared" si="52"/>
        <v>21240.75</v>
      </c>
      <c r="R200" s="190">
        <f t="shared" si="47"/>
        <v>2630616</v>
      </c>
      <c r="S200" s="1687">
        <f>VLOOKUP(C200,'[3]Daftar Gaji'!$C$128:$R$239,16,FALSE)</f>
        <v>0</v>
      </c>
      <c r="T200" s="1687">
        <f t="shared" si="48"/>
        <v>2630616</v>
      </c>
      <c r="U200" s="403">
        <f>VLOOKUP(C200,'[4]Daftar Gaji'!$C$131:$F$242,4,FALSE)</f>
        <v>1450009730884</v>
      </c>
    </row>
    <row r="201" spans="1:21" s="1681" customFormat="1" ht="18" customHeight="1">
      <c r="A201" s="314">
        <v>2124075</v>
      </c>
      <c r="B201" s="414">
        <v>41</v>
      </c>
      <c r="C201" s="619" t="s">
        <v>3478</v>
      </c>
      <c r="D201" s="407" t="s">
        <v>104</v>
      </c>
      <c r="E201" s="1695">
        <f>VLOOKUP(C201,'[3]Daftar Gaji'!$C$128:$E$239,3,FALSE)</f>
        <v>21</v>
      </c>
      <c r="F201" s="308">
        <v>2024075</v>
      </c>
      <c r="G201" s="308">
        <v>100000</v>
      </c>
      <c r="H201" s="309">
        <f t="shared" si="46"/>
        <v>2124075</v>
      </c>
      <c r="I201" s="309">
        <v>0</v>
      </c>
      <c r="J201" s="309">
        <v>10000</v>
      </c>
      <c r="K201" s="310">
        <v>371504</v>
      </c>
      <c r="L201" s="310">
        <v>0</v>
      </c>
      <c r="M201" s="189">
        <f t="shared" si="41"/>
        <v>581504</v>
      </c>
      <c r="N201" s="48">
        <f t="shared" si="49"/>
        <v>2705579</v>
      </c>
      <c r="O201" s="48">
        <f t="shared" si="50"/>
        <v>21240.75</v>
      </c>
      <c r="P201" s="48">
        <f t="shared" si="51"/>
        <v>42481.5</v>
      </c>
      <c r="Q201" s="48">
        <f t="shared" si="52"/>
        <v>21240.75</v>
      </c>
      <c r="R201" s="190">
        <f t="shared" si="47"/>
        <v>2620616</v>
      </c>
      <c r="S201" s="1687">
        <f>VLOOKUP(C201,'[3]Daftar Gaji'!$C$128:$R$239,16,FALSE)</f>
        <v>0</v>
      </c>
      <c r="T201" s="1687">
        <f t="shared" si="48"/>
        <v>2620616</v>
      </c>
      <c r="U201" s="403" t="str">
        <f>VLOOKUP(C201,'[4]Daftar Gaji'!$C$131:$F$242,4,FALSE)</f>
        <v>9000020811031</v>
      </c>
    </row>
    <row r="202" spans="1:21" s="1681" customFormat="1" ht="18" customHeight="1">
      <c r="A202" s="314">
        <v>2124075</v>
      </c>
      <c r="B202" s="414">
        <v>42</v>
      </c>
      <c r="C202" s="619" t="s">
        <v>3479</v>
      </c>
      <c r="D202" s="407" t="s">
        <v>104</v>
      </c>
      <c r="E202" s="1695">
        <f>VLOOKUP(C202,'[3]Daftar Gaji'!$C$128:$E$239,3,FALSE)</f>
        <v>21</v>
      </c>
      <c r="F202" s="308">
        <v>2024075</v>
      </c>
      <c r="G202" s="308">
        <v>100000</v>
      </c>
      <c r="H202" s="309">
        <f t="shared" si="46"/>
        <v>2124075</v>
      </c>
      <c r="I202" s="309">
        <v>0</v>
      </c>
      <c r="J202" s="309">
        <v>10000</v>
      </c>
      <c r="K202" s="310">
        <v>371506</v>
      </c>
      <c r="L202" s="310">
        <v>0</v>
      </c>
      <c r="M202" s="189">
        <f t="shared" si="41"/>
        <v>581506</v>
      </c>
      <c r="N202" s="48">
        <f t="shared" si="49"/>
        <v>2705581</v>
      </c>
      <c r="O202" s="48">
        <f t="shared" si="50"/>
        <v>21240.75</v>
      </c>
      <c r="P202" s="48">
        <f t="shared" si="51"/>
        <v>42481.5</v>
      </c>
      <c r="Q202" s="48">
        <f t="shared" si="52"/>
        <v>21240.75</v>
      </c>
      <c r="R202" s="190">
        <f t="shared" si="47"/>
        <v>2620618</v>
      </c>
      <c r="S202" s="1687">
        <f>VLOOKUP(C202,'[3]Daftar Gaji'!$C$128:$R$239,16,FALSE)</f>
        <v>0</v>
      </c>
      <c r="T202" s="1687">
        <f t="shared" si="48"/>
        <v>2620618</v>
      </c>
      <c r="U202" s="403">
        <f>VLOOKUP(C202,'[4]Daftar Gaji'!$C$131:$F$242,4,FALSE)</f>
        <v>1450009854098</v>
      </c>
    </row>
    <row r="203" spans="1:21" s="1681" customFormat="1" ht="18" customHeight="1">
      <c r="A203" s="314">
        <v>2124075</v>
      </c>
      <c r="B203" s="414">
        <v>43</v>
      </c>
      <c r="C203" s="619" t="s">
        <v>3480</v>
      </c>
      <c r="D203" s="407" t="s">
        <v>104</v>
      </c>
      <c r="E203" s="1695">
        <f>VLOOKUP(C203,'[3]Daftar Gaji'!$C$128:$E$239,3,FALSE)</f>
        <v>19</v>
      </c>
      <c r="F203" s="308">
        <v>2024075</v>
      </c>
      <c r="G203" s="308">
        <v>100000</v>
      </c>
      <c r="H203" s="309">
        <f t="shared" si="46"/>
        <v>2124075</v>
      </c>
      <c r="I203" s="309">
        <v>0</v>
      </c>
      <c r="J203" s="309">
        <v>10000</v>
      </c>
      <c r="K203" s="310">
        <v>297203</v>
      </c>
      <c r="L203" s="310">
        <v>0</v>
      </c>
      <c r="M203" s="189">
        <f t="shared" si="41"/>
        <v>487203</v>
      </c>
      <c r="N203" s="48">
        <f t="shared" si="49"/>
        <v>2611278</v>
      </c>
      <c r="O203" s="48">
        <f t="shared" si="50"/>
        <v>21240.75</v>
      </c>
      <c r="P203" s="48">
        <f t="shared" si="51"/>
        <v>42481.5</v>
      </c>
      <c r="Q203" s="48">
        <f t="shared" si="52"/>
        <v>21240.75</v>
      </c>
      <c r="R203" s="190">
        <f t="shared" si="47"/>
        <v>2526315</v>
      </c>
      <c r="S203" s="1687">
        <f>VLOOKUP(C203,'[3]Daftar Gaji'!$C$128:$R$239,16,FALSE)</f>
        <v>0</v>
      </c>
      <c r="T203" s="1687">
        <f t="shared" si="48"/>
        <v>2526315</v>
      </c>
      <c r="U203" s="403">
        <f>VLOOKUP(C203,'[4]Daftar Gaji'!$C$131:$F$242,4,FALSE)</f>
        <v>1450009731098</v>
      </c>
    </row>
    <row r="204" spans="1:21" s="1681" customFormat="1" ht="18" customHeight="1">
      <c r="A204" s="314">
        <v>2124075</v>
      </c>
      <c r="B204" s="414">
        <v>44</v>
      </c>
      <c r="C204" s="619" t="s">
        <v>3481</v>
      </c>
      <c r="D204" s="407" t="s">
        <v>104</v>
      </c>
      <c r="E204" s="1695">
        <f>VLOOKUP(C204,'[3]Daftar Gaji'!$C$128:$E$239,3,FALSE)</f>
        <v>20</v>
      </c>
      <c r="F204" s="308">
        <v>2024075</v>
      </c>
      <c r="G204" s="308">
        <v>100000</v>
      </c>
      <c r="H204" s="309">
        <f t="shared" si="46"/>
        <v>2124075</v>
      </c>
      <c r="I204" s="309">
        <v>0</v>
      </c>
      <c r="J204" s="309">
        <v>10000</v>
      </c>
      <c r="K204" s="310">
        <v>346737</v>
      </c>
      <c r="L204" s="310">
        <v>0</v>
      </c>
      <c r="M204" s="189">
        <f t="shared" si="41"/>
        <v>546737</v>
      </c>
      <c r="N204" s="48">
        <f t="shared" si="49"/>
        <v>2670812</v>
      </c>
      <c r="O204" s="48">
        <f t="shared" si="50"/>
        <v>21240.75</v>
      </c>
      <c r="P204" s="48">
        <f t="shared" si="51"/>
        <v>42481.5</v>
      </c>
      <c r="Q204" s="48">
        <f t="shared" si="52"/>
        <v>21240.75</v>
      </c>
      <c r="R204" s="190">
        <f t="shared" si="47"/>
        <v>2585849</v>
      </c>
      <c r="S204" s="1687">
        <f>VLOOKUP(C204,'[3]Daftar Gaji'!$C$128:$R$239,16,FALSE)</f>
        <v>0</v>
      </c>
      <c r="T204" s="1687">
        <f t="shared" si="48"/>
        <v>2585849</v>
      </c>
      <c r="U204" s="403" t="str">
        <f>VLOOKUP(C204,'[4]Daftar Gaji'!$C$131:$F$242,4,FALSE)</f>
        <v>9000020811023</v>
      </c>
    </row>
    <row r="205" spans="1:21" s="1681" customFormat="1" ht="16.5">
      <c r="A205" s="314">
        <v>2124075</v>
      </c>
      <c r="B205" s="414">
        <v>45</v>
      </c>
      <c r="C205" s="619" t="s">
        <v>3482</v>
      </c>
      <c r="D205" s="407" t="s">
        <v>104</v>
      </c>
      <c r="E205" s="1695">
        <f>VLOOKUP(C205,'[3]Daftar Gaji'!$C$128:$E$239,3,FALSE)</f>
        <v>16</v>
      </c>
      <c r="F205" s="308">
        <v>2024075</v>
      </c>
      <c r="G205" s="308">
        <v>100000</v>
      </c>
      <c r="H205" s="309">
        <f t="shared" si="46"/>
        <v>2124075</v>
      </c>
      <c r="I205" s="309">
        <v>0</v>
      </c>
      <c r="J205" s="309">
        <v>10000</v>
      </c>
      <c r="K205" s="310">
        <v>445805</v>
      </c>
      <c r="L205" s="310">
        <v>0</v>
      </c>
      <c r="M205" s="189">
        <f t="shared" si="41"/>
        <v>605805</v>
      </c>
      <c r="N205" s="48">
        <f t="shared" si="49"/>
        <v>2729880</v>
      </c>
      <c r="O205" s="48">
        <f t="shared" si="50"/>
        <v>21240.75</v>
      </c>
      <c r="P205" s="48">
        <f t="shared" si="51"/>
        <v>42481.5</v>
      </c>
      <c r="Q205" s="48">
        <f t="shared" si="52"/>
        <v>21240.75</v>
      </c>
      <c r="R205" s="190">
        <f t="shared" si="47"/>
        <v>2644917</v>
      </c>
      <c r="S205" s="1687">
        <f>VLOOKUP(C205,'[3]Daftar Gaji'!$C$128:$R$239,16,FALSE)</f>
        <v>0</v>
      </c>
      <c r="T205" s="1687">
        <f t="shared" si="48"/>
        <v>2644917</v>
      </c>
      <c r="U205" s="403">
        <f>VLOOKUP(C205,'[4]Daftar Gaji'!$C$131:$F$242,4,FALSE)</f>
        <v>1450009731593</v>
      </c>
    </row>
    <row r="206" spans="1:21" s="1681" customFormat="1" ht="18" customHeight="1">
      <c r="A206" s="314">
        <v>2124075</v>
      </c>
      <c r="B206" s="414">
        <v>46</v>
      </c>
      <c r="C206" s="619" t="s">
        <v>3483</v>
      </c>
      <c r="D206" s="407" t="s">
        <v>104</v>
      </c>
      <c r="E206" s="1695">
        <f>VLOOKUP(C206,'[3]Daftar Gaji'!$C$128:$E$239,3,FALSE)</f>
        <v>19</v>
      </c>
      <c r="F206" s="308">
        <v>2024075</v>
      </c>
      <c r="G206" s="308">
        <v>100000</v>
      </c>
      <c r="H206" s="309">
        <f t="shared" si="46"/>
        <v>2124075</v>
      </c>
      <c r="I206" s="309">
        <v>0</v>
      </c>
      <c r="J206" s="309">
        <v>10000</v>
      </c>
      <c r="K206" s="310">
        <v>445805</v>
      </c>
      <c r="L206" s="310">
        <v>0</v>
      </c>
      <c r="M206" s="189">
        <f t="shared" si="41"/>
        <v>635805</v>
      </c>
      <c r="N206" s="48">
        <f t="shared" si="49"/>
        <v>2759880</v>
      </c>
      <c r="O206" s="48">
        <f t="shared" si="50"/>
        <v>21240.75</v>
      </c>
      <c r="P206" s="48">
        <f t="shared" si="51"/>
        <v>42481.5</v>
      </c>
      <c r="Q206" s="48">
        <f t="shared" si="52"/>
        <v>21240.75</v>
      </c>
      <c r="R206" s="190">
        <f t="shared" si="47"/>
        <v>2674917</v>
      </c>
      <c r="S206" s="1687">
        <f>VLOOKUP(C206,'[3]Daftar Gaji'!$C$128:$R$239,16,FALSE)</f>
        <v>0</v>
      </c>
      <c r="T206" s="1687">
        <f t="shared" si="48"/>
        <v>2674917</v>
      </c>
      <c r="U206" s="403">
        <f>VLOOKUP(C206,'[4]Daftar Gaji'!$C$131:$F$242,4,FALSE)</f>
        <v>1450009732138</v>
      </c>
    </row>
    <row r="207" spans="1:21" s="1681" customFormat="1" ht="18" customHeight="1">
      <c r="A207" s="314">
        <v>2124075</v>
      </c>
      <c r="B207" s="414">
        <v>47</v>
      </c>
      <c r="C207" s="619" t="s">
        <v>3484</v>
      </c>
      <c r="D207" s="407" t="s">
        <v>104</v>
      </c>
      <c r="E207" s="1695">
        <f>VLOOKUP(C207,'[3]Daftar Gaji'!$C$128:$E$239,3,FALSE)</f>
        <v>19</v>
      </c>
      <c r="F207" s="308">
        <v>2024075</v>
      </c>
      <c r="G207" s="308">
        <v>100000</v>
      </c>
      <c r="H207" s="309">
        <f t="shared" si="46"/>
        <v>2124075</v>
      </c>
      <c r="I207" s="309">
        <v>0</v>
      </c>
      <c r="J207" s="309">
        <v>10000</v>
      </c>
      <c r="K207" s="310">
        <v>396275</v>
      </c>
      <c r="L207" s="310">
        <v>0</v>
      </c>
      <c r="M207" s="189">
        <f t="shared" si="41"/>
        <v>586275</v>
      </c>
      <c r="N207" s="48">
        <f t="shared" si="49"/>
        <v>2710350</v>
      </c>
      <c r="O207" s="48">
        <f t="shared" si="50"/>
        <v>21240.75</v>
      </c>
      <c r="P207" s="48">
        <f t="shared" si="51"/>
        <v>42481.5</v>
      </c>
      <c r="Q207" s="48">
        <f t="shared" si="52"/>
        <v>21240.75</v>
      </c>
      <c r="R207" s="190">
        <f t="shared" si="47"/>
        <v>2625387</v>
      </c>
      <c r="S207" s="1687">
        <f>VLOOKUP(C207,'[3]Daftar Gaji'!$C$128:$R$239,16,FALSE)</f>
        <v>0</v>
      </c>
      <c r="T207" s="1687">
        <f t="shared" si="48"/>
        <v>2625387</v>
      </c>
      <c r="U207" s="403">
        <f>VLOOKUP(C207,'[4]Daftar Gaji'!$C$131:$F$242,4,FALSE)</f>
        <v>1450010339196</v>
      </c>
    </row>
    <row r="208" spans="1:21" s="1681" customFormat="1" ht="18" customHeight="1">
      <c r="A208" s="314">
        <v>2124075</v>
      </c>
      <c r="B208" s="414">
        <v>48</v>
      </c>
      <c r="C208" s="619" t="s">
        <v>3485</v>
      </c>
      <c r="D208" s="407" t="s">
        <v>104</v>
      </c>
      <c r="E208" s="1695">
        <f>VLOOKUP(C208,'[3]Daftar Gaji'!$C$128:$E$239,3,FALSE)</f>
        <v>17</v>
      </c>
      <c r="F208" s="308">
        <v>2024075</v>
      </c>
      <c r="G208" s="308">
        <v>100000</v>
      </c>
      <c r="H208" s="309">
        <f t="shared" si="46"/>
        <v>2124075</v>
      </c>
      <c r="I208" s="309">
        <v>0</v>
      </c>
      <c r="J208" s="309">
        <v>10000</v>
      </c>
      <c r="K208" s="310">
        <v>495339</v>
      </c>
      <c r="L208" s="310">
        <v>0</v>
      </c>
      <c r="M208" s="189">
        <f t="shared" si="41"/>
        <v>665339</v>
      </c>
      <c r="N208" s="48">
        <f t="shared" si="49"/>
        <v>2789414</v>
      </c>
      <c r="O208" s="48">
        <f t="shared" si="50"/>
        <v>21240.75</v>
      </c>
      <c r="P208" s="48">
        <f t="shared" si="51"/>
        <v>42481.5</v>
      </c>
      <c r="Q208" s="48">
        <f t="shared" si="52"/>
        <v>21240.75</v>
      </c>
      <c r="R208" s="190">
        <f t="shared" si="47"/>
        <v>2704451</v>
      </c>
      <c r="S208" s="1687">
        <f>VLOOKUP(C208,'[3]Daftar Gaji'!$C$128:$R$239,16,FALSE)</f>
        <v>0</v>
      </c>
      <c r="T208" s="1687">
        <f t="shared" si="48"/>
        <v>2704451</v>
      </c>
      <c r="U208" s="403">
        <f>VLOOKUP(C208,'[4]Daftar Gaji'!$C$131:$F$242,4,FALSE)</f>
        <v>1450009736568</v>
      </c>
    </row>
    <row r="209" spans="1:21" s="1681" customFormat="1" ht="18" customHeight="1">
      <c r="A209" s="314">
        <v>2124075</v>
      </c>
      <c r="B209" s="414">
        <v>49</v>
      </c>
      <c r="C209" s="619" t="s">
        <v>3486</v>
      </c>
      <c r="D209" s="407" t="s">
        <v>104</v>
      </c>
      <c r="E209" s="1695">
        <f>VLOOKUP(C209,'[3]Daftar Gaji'!$C$128:$E$239,3,FALSE)</f>
        <v>19</v>
      </c>
      <c r="F209" s="308">
        <v>2024075</v>
      </c>
      <c r="G209" s="308">
        <v>100000</v>
      </c>
      <c r="H209" s="309">
        <f t="shared" si="46"/>
        <v>2124075</v>
      </c>
      <c r="I209" s="309">
        <v>0</v>
      </c>
      <c r="J209" s="309">
        <v>10000</v>
      </c>
      <c r="K209" s="310">
        <v>396271</v>
      </c>
      <c r="L209" s="310">
        <v>0</v>
      </c>
      <c r="M209" s="189">
        <f t="shared" si="41"/>
        <v>586271</v>
      </c>
      <c r="N209" s="48">
        <f t="shared" si="49"/>
        <v>2710346</v>
      </c>
      <c r="O209" s="48">
        <f t="shared" si="50"/>
        <v>21240.75</v>
      </c>
      <c r="P209" s="48">
        <f t="shared" si="51"/>
        <v>42481.5</v>
      </c>
      <c r="Q209" s="48">
        <f t="shared" si="52"/>
        <v>21240.75</v>
      </c>
      <c r="R209" s="190">
        <f t="shared" si="47"/>
        <v>2625383</v>
      </c>
      <c r="S209" s="1687">
        <f>VLOOKUP(C209,'[3]Daftar Gaji'!$C$128:$R$239,16,FALSE)</f>
        <v>0</v>
      </c>
      <c r="T209" s="1687">
        <f t="shared" si="48"/>
        <v>2625383</v>
      </c>
      <c r="U209" s="403">
        <f>VLOOKUP(C209,'[4]Daftar Gaji'!$C$131:$F$242,4,FALSE)</f>
        <v>1450009731569</v>
      </c>
    </row>
    <row r="210" spans="1:21" s="1681" customFormat="1" ht="18" customHeight="1">
      <c r="A210" s="314">
        <v>2124075</v>
      </c>
      <c r="B210" s="414">
        <v>50</v>
      </c>
      <c r="C210" s="402" t="s">
        <v>116</v>
      </c>
      <c r="D210" s="407" t="s">
        <v>104</v>
      </c>
      <c r="E210" s="1695">
        <f>VLOOKUP(C210,'[3]Daftar Gaji'!$C$128:$E$239,3,FALSE)</f>
        <v>21</v>
      </c>
      <c r="F210" s="308">
        <v>2024075</v>
      </c>
      <c r="G210" s="308">
        <v>100000</v>
      </c>
      <c r="H210" s="309">
        <f t="shared" si="46"/>
        <v>2124075</v>
      </c>
      <c r="I210" s="309">
        <v>0</v>
      </c>
      <c r="J210" s="309">
        <v>10000</v>
      </c>
      <c r="K210" s="310">
        <v>470572</v>
      </c>
      <c r="L210" s="310">
        <v>0</v>
      </c>
      <c r="M210" s="189">
        <f t="shared" si="41"/>
        <v>680572</v>
      </c>
      <c r="N210" s="48">
        <f t="shared" si="49"/>
        <v>2804647</v>
      </c>
      <c r="O210" s="48">
        <f t="shared" si="50"/>
        <v>21240.75</v>
      </c>
      <c r="P210" s="48">
        <f t="shared" si="51"/>
        <v>42481.5</v>
      </c>
      <c r="Q210" s="48">
        <f t="shared" si="52"/>
        <v>21240.75</v>
      </c>
      <c r="R210" s="190">
        <f t="shared" si="47"/>
        <v>2719684</v>
      </c>
      <c r="S210" s="1687">
        <f>VLOOKUP(C210,'[3]Daftar Gaji'!$C$128:$R$239,16,FALSE)</f>
        <v>0</v>
      </c>
      <c r="T210" s="1687">
        <f t="shared" si="48"/>
        <v>2719684</v>
      </c>
      <c r="U210" s="403">
        <f>VLOOKUP(C210,'[4]Daftar Gaji'!$C$131:$F$242,4,FALSE)</f>
        <v>1450009730926</v>
      </c>
    </row>
    <row r="211" spans="1:21" s="1681" customFormat="1" ht="18" customHeight="1">
      <c r="A211" s="314">
        <v>2124075</v>
      </c>
      <c r="B211" s="414">
        <v>51</v>
      </c>
      <c r="C211" s="619" t="s">
        <v>3487</v>
      </c>
      <c r="D211" s="407" t="s">
        <v>104</v>
      </c>
      <c r="E211" s="1695">
        <f>VLOOKUP(C211,'[3]Daftar Gaji'!$C$128:$E$239,3,FALSE)</f>
        <v>13</v>
      </c>
      <c r="F211" s="308">
        <v>2024075</v>
      </c>
      <c r="G211" s="308">
        <v>100000</v>
      </c>
      <c r="H211" s="309">
        <f t="shared" si="46"/>
        <v>2124075</v>
      </c>
      <c r="I211" s="309">
        <v>0</v>
      </c>
      <c r="J211" s="309">
        <v>10000</v>
      </c>
      <c r="K211" s="310">
        <v>445812</v>
      </c>
      <c r="L211" s="310">
        <v>0</v>
      </c>
      <c r="M211" s="189">
        <f t="shared" si="41"/>
        <v>575812</v>
      </c>
      <c r="N211" s="48">
        <f t="shared" si="49"/>
        <v>2699887</v>
      </c>
      <c r="O211" s="48">
        <f t="shared" si="50"/>
        <v>21240.75</v>
      </c>
      <c r="P211" s="48">
        <f t="shared" si="51"/>
        <v>42481.5</v>
      </c>
      <c r="Q211" s="48">
        <f t="shared" si="52"/>
        <v>21240.75</v>
      </c>
      <c r="R211" s="190">
        <f t="shared" si="47"/>
        <v>2614924</v>
      </c>
      <c r="S211" s="1687">
        <f>VLOOKUP(C211,'[3]Daftar Gaji'!$C$128:$R$239,16,FALSE)</f>
        <v>0</v>
      </c>
      <c r="T211" s="1687">
        <f t="shared" si="48"/>
        <v>2614924</v>
      </c>
      <c r="U211" s="403" t="str">
        <f>VLOOKUP(C211,'[4]Daftar Gaji'!$C$131:$F$242,4,FALSE)</f>
        <v>9000025443269</v>
      </c>
    </row>
    <row r="212" spans="1:21" s="1681" customFormat="1" ht="18" customHeight="1">
      <c r="A212" s="314">
        <v>2124075</v>
      </c>
      <c r="B212" s="414">
        <v>52</v>
      </c>
      <c r="C212" s="619" t="s">
        <v>3488</v>
      </c>
      <c r="D212" s="407" t="s">
        <v>104</v>
      </c>
      <c r="E212" s="1695">
        <f>VLOOKUP(C212,'[3]Daftar Gaji'!$C$128:$E$239,3,FALSE)</f>
        <v>19</v>
      </c>
      <c r="F212" s="308">
        <v>2024075</v>
      </c>
      <c r="G212" s="308">
        <v>100000</v>
      </c>
      <c r="H212" s="309">
        <f t="shared" si="46"/>
        <v>2124075</v>
      </c>
      <c r="I212" s="309">
        <v>0</v>
      </c>
      <c r="J212" s="309">
        <v>10000</v>
      </c>
      <c r="K212" s="310">
        <v>470572</v>
      </c>
      <c r="L212" s="310">
        <v>0</v>
      </c>
      <c r="M212" s="189">
        <f t="shared" si="41"/>
        <v>660572</v>
      </c>
      <c r="N212" s="48">
        <f t="shared" si="49"/>
        <v>2784647</v>
      </c>
      <c r="O212" s="48">
        <f t="shared" si="50"/>
        <v>21240.75</v>
      </c>
      <c r="P212" s="48">
        <f t="shared" si="51"/>
        <v>42481.5</v>
      </c>
      <c r="Q212" s="48">
        <f t="shared" si="52"/>
        <v>21240.75</v>
      </c>
      <c r="R212" s="190">
        <f t="shared" si="47"/>
        <v>2699684</v>
      </c>
      <c r="S212" s="1687">
        <f>VLOOKUP(C212,'[3]Daftar Gaji'!$C$128:$R$239,16,FALSE)</f>
        <v>0</v>
      </c>
      <c r="T212" s="1687">
        <f t="shared" si="48"/>
        <v>2699684</v>
      </c>
      <c r="U212" s="403">
        <f>VLOOKUP(C212,'[4]Daftar Gaji'!$C$131:$F$242,4,FALSE)</f>
        <v>1450009732112</v>
      </c>
    </row>
    <row r="213" spans="1:21" s="1681" customFormat="1" ht="18" customHeight="1">
      <c r="A213" s="314">
        <v>2124075</v>
      </c>
      <c r="B213" s="414">
        <v>53</v>
      </c>
      <c r="C213" s="619" t="s">
        <v>3489</v>
      </c>
      <c r="D213" s="407" t="s">
        <v>104</v>
      </c>
      <c r="E213" s="1695">
        <f>VLOOKUP(C213,'[3]Daftar Gaji'!$C$128:$E$239,3,FALSE)</f>
        <v>18</v>
      </c>
      <c r="F213" s="308">
        <v>2024075</v>
      </c>
      <c r="G213" s="308">
        <v>100000</v>
      </c>
      <c r="H213" s="309">
        <f t="shared" si="46"/>
        <v>2124075</v>
      </c>
      <c r="I213" s="309">
        <v>0</v>
      </c>
      <c r="J213" s="309">
        <v>10000</v>
      </c>
      <c r="K213" s="310">
        <v>321970</v>
      </c>
      <c r="L213" s="310">
        <v>0</v>
      </c>
      <c r="M213" s="189">
        <f t="shared" si="41"/>
        <v>501970</v>
      </c>
      <c r="N213" s="48">
        <f t="shared" si="49"/>
        <v>2626045</v>
      </c>
      <c r="O213" s="48">
        <f t="shared" si="50"/>
        <v>21240.75</v>
      </c>
      <c r="P213" s="48">
        <f t="shared" si="51"/>
        <v>42481.5</v>
      </c>
      <c r="Q213" s="48">
        <f t="shared" si="52"/>
        <v>21240.75</v>
      </c>
      <c r="R213" s="190">
        <f t="shared" si="47"/>
        <v>2541082</v>
      </c>
      <c r="S213" s="1687">
        <f>VLOOKUP(C213,'[3]Daftar Gaji'!$C$128:$R$239,16,FALSE)</f>
        <v>0</v>
      </c>
      <c r="T213" s="1687">
        <f t="shared" si="48"/>
        <v>2541082</v>
      </c>
      <c r="U213" s="403">
        <f>VLOOKUP(C213,'[4]Daftar Gaji'!$C$131:$F$242,4,FALSE)</f>
        <v>1450009851235</v>
      </c>
    </row>
    <row r="214" spans="1:21" s="1681" customFormat="1" ht="18" customHeight="1">
      <c r="A214" s="314">
        <v>2124075</v>
      </c>
      <c r="B214" s="414">
        <v>54</v>
      </c>
      <c r="C214" s="619" t="s">
        <v>3490</v>
      </c>
      <c r="D214" s="407" t="s">
        <v>104</v>
      </c>
      <c r="E214" s="1695">
        <f>VLOOKUP(C214,'[3]Daftar Gaji'!$C$128:$E$239,3,FALSE)</f>
        <v>22</v>
      </c>
      <c r="F214" s="308">
        <v>2024075</v>
      </c>
      <c r="G214" s="308">
        <v>100000</v>
      </c>
      <c r="H214" s="309">
        <f t="shared" si="46"/>
        <v>2124075</v>
      </c>
      <c r="I214" s="309">
        <v>0</v>
      </c>
      <c r="J214" s="309">
        <v>10000</v>
      </c>
      <c r="K214" s="310">
        <v>445805</v>
      </c>
      <c r="L214" s="310">
        <v>0</v>
      </c>
      <c r="M214" s="189">
        <f t="shared" si="41"/>
        <v>665805</v>
      </c>
      <c r="N214" s="48">
        <f t="shared" si="49"/>
        <v>2789880</v>
      </c>
      <c r="O214" s="48">
        <f t="shared" si="50"/>
        <v>21240.75</v>
      </c>
      <c r="P214" s="48">
        <f t="shared" si="51"/>
        <v>42481.5</v>
      </c>
      <c r="Q214" s="48">
        <f t="shared" si="52"/>
        <v>21240.75</v>
      </c>
      <c r="R214" s="190">
        <f t="shared" si="47"/>
        <v>2704917</v>
      </c>
      <c r="S214" s="1687">
        <f>VLOOKUP(C214,'[3]Daftar Gaji'!$C$128:$R$239,16,FALSE)</f>
        <v>0</v>
      </c>
      <c r="T214" s="1687">
        <f t="shared" si="48"/>
        <v>2704917</v>
      </c>
      <c r="U214" s="403">
        <f>VLOOKUP(C214,'[4]Daftar Gaji'!$C$131:$F$242,4,FALSE)</f>
        <v>1450009825718</v>
      </c>
    </row>
    <row r="215" spans="1:21" s="1681" customFormat="1" ht="18" customHeight="1">
      <c r="A215" s="314">
        <v>2124075</v>
      </c>
      <c r="B215" s="414">
        <v>55</v>
      </c>
      <c r="C215" s="619" t="s">
        <v>3491</v>
      </c>
      <c r="D215" s="407" t="s">
        <v>104</v>
      </c>
      <c r="E215" s="1695">
        <f>VLOOKUP(C215,'[3]Daftar Gaji'!$C$128:$E$239,3,FALSE)</f>
        <v>17</v>
      </c>
      <c r="F215" s="308">
        <v>2024075</v>
      </c>
      <c r="G215" s="308">
        <v>100000</v>
      </c>
      <c r="H215" s="309">
        <f t="shared" si="46"/>
        <v>2124075</v>
      </c>
      <c r="I215" s="309">
        <v>0</v>
      </c>
      <c r="J215" s="309">
        <v>10000</v>
      </c>
      <c r="K215" s="310">
        <v>495339</v>
      </c>
      <c r="L215" s="310">
        <v>0</v>
      </c>
      <c r="M215" s="189">
        <f t="shared" si="41"/>
        <v>665339</v>
      </c>
      <c r="N215" s="48">
        <f t="shared" si="49"/>
        <v>2789414</v>
      </c>
      <c r="O215" s="48">
        <f t="shared" si="50"/>
        <v>21240.75</v>
      </c>
      <c r="P215" s="48">
        <f t="shared" si="51"/>
        <v>42481.5</v>
      </c>
      <c r="Q215" s="48">
        <f t="shared" si="52"/>
        <v>21240.75</v>
      </c>
      <c r="R215" s="190">
        <f t="shared" si="47"/>
        <v>2704451</v>
      </c>
      <c r="S215" s="1687">
        <f>VLOOKUP(C215,'[3]Daftar Gaji'!$C$128:$R$239,16,FALSE)</f>
        <v>460000</v>
      </c>
      <c r="T215" s="1687">
        <f t="shared" si="48"/>
        <v>2244451</v>
      </c>
      <c r="U215" s="403">
        <f>VLOOKUP(C215,'[4]Daftar Gaji'!$C$131:$F$242,4,FALSE)</f>
        <v>1450009731627</v>
      </c>
    </row>
    <row r="216" spans="1:21" s="1681" customFormat="1" ht="18" customHeight="1">
      <c r="A216" s="314">
        <v>2124075</v>
      </c>
      <c r="B216" s="414">
        <v>56</v>
      </c>
      <c r="C216" s="619" t="s">
        <v>3492</v>
      </c>
      <c r="D216" s="407" t="s">
        <v>104</v>
      </c>
      <c r="E216" s="1695">
        <f>VLOOKUP(C216,'[3]Daftar Gaji'!$C$128:$E$239,3,FALSE)</f>
        <v>20</v>
      </c>
      <c r="F216" s="308">
        <v>2024075</v>
      </c>
      <c r="G216" s="308">
        <v>100000</v>
      </c>
      <c r="H216" s="309">
        <f t="shared" si="46"/>
        <v>2124075</v>
      </c>
      <c r="I216" s="309">
        <v>0</v>
      </c>
      <c r="J216" s="309">
        <v>10000</v>
      </c>
      <c r="K216" s="310">
        <v>445808</v>
      </c>
      <c r="L216" s="310">
        <v>0</v>
      </c>
      <c r="M216" s="189">
        <f t="shared" si="41"/>
        <v>645808</v>
      </c>
      <c r="N216" s="48">
        <f t="shared" si="49"/>
        <v>2769883</v>
      </c>
      <c r="O216" s="48">
        <f t="shared" si="50"/>
        <v>21240.75</v>
      </c>
      <c r="P216" s="48">
        <f t="shared" si="51"/>
        <v>42481.5</v>
      </c>
      <c r="Q216" s="48">
        <f t="shared" si="52"/>
        <v>21240.75</v>
      </c>
      <c r="R216" s="190">
        <f t="shared" si="47"/>
        <v>2684920</v>
      </c>
      <c r="S216" s="1687">
        <f>VLOOKUP(C216,'[3]Daftar Gaji'!$C$128:$R$239,16,FALSE)</f>
        <v>0</v>
      </c>
      <c r="T216" s="1687">
        <f t="shared" si="48"/>
        <v>2684920</v>
      </c>
      <c r="U216" s="403">
        <f>VLOOKUP(C216,'[4]Daftar Gaji'!$C$131:$F$242,4,FALSE)</f>
        <v>9000010569052</v>
      </c>
    </row>
    <row r="217" spans="1:21" s="1681" customFormat="1" ht="18" customHeight="1">
      <c r="A217" s="314">
        <v>2124075</v>
      </c>
      <c r="B217" s="414">
        <v>57</v>
      </c>
      <c r="C217" s="402" t="s">
        <v>117</v>
      </c>
      <c r="D217" s="407" t="s">
        <v>104</v>
      </c>
      <c r="E217" s="1695">
        <f>VLOOKUP(C217,'[3]Daftar Gaji'!$C$128:$E$239,3,FALSE)</f>
        <v>20</v>
      </c>
      <c r="F217" s="308">
        <v>2024075</v>
      </c>
      <c r="G217" s="308">
        <v>100000</v>
      </c>
      <c r="H217" s="309">
        <f t="shared" si="46"/>
        <v>2124075</v>
      </c>
      <c r="I217" s="309">
        <v>0</v>
      </c>
      <c r="J217" s="309">
        <v>10000</v>
      </c>
      <c r="K217" s="310">
        <v>520111</v>
      </c>
      <c r="L217" s="310">
        <v>0</v>
      </c>
      <c r="M217" s="189">
        <f t="shared" si="41"/>
        <v>720111</v>
      </c>
      <c r="N217" s="48">
        <f t="shared" si="49"/>
        <v>2844186</v>
      </c>
      <c r="O217" s="48">
        <f t="shared" si="50"/>
        <v>21240.75</v>
      </c>
      <c r="P217" s="48">
        <f t="shared" si="51"/>
        <v>42481.5</v>
      </c>
      <c r="Q217" s="48">
        <f t="shared" si="52"/>
        <v>21240.75</v>
      </c>
      <c r="R217" s="190">
        <f t="shared" si="47"/>
        <v>2759223</v>
      </c>
      <c r="S217" s="1687">
        <f>VLOOKUP(C217,'[3]Daftar Gaji'!$C$128:$R$239,16,FALSE)</f>
        <v>0</v>
      </c>
      <c r="T217" s="1687">
        <f t="shared" si="48"/>
        <v>2759223</v>
      </c>
      <c r="U217" s="403">
        <f>VLOOKUP(C217,'[4]Daftar Gaji'!$C$131:$F$242,4,FALSE)</f>
        <v>9000011811446</v>
      </c>
    </row>
    <row r="218" spans="1:21" s="1681" customFormat="1" ht="18" customHeight="1">
      <c r="A218" s="314">
        <v>2124075</v>
      </c>
      <c r="B218" s="414">
        <v>58</v>
      </c>
      <c r="C218" s="619" t="s">
        <v>3493</v>
      </c>
      <c r="D218" s="407" t="s">
        <v>104</v>
      </c>
      <c r="E218" s="1695">
        <f>VLOOKUP(C218,'[3]Daftar Gaji'!$C$128:$E$239,3,FALSE)</f>
        <v>20</v>
      </c>
      <c r="F218" s="308">
        <v>2024075</v>
      </c>
      <c r="G218" s="308">
        <v>100000</v>
      </c>
      <c r="H218" s="309">
        <f t="shared" si="46"/>
        <v>2124075</v>
      </c>
      <c r="I218" s="309">
        <v>0</v>
      </c>
      <c r="J218" s="309">
        <v>10000</v>
      </c>
      <c r="K218" s="310">
        <v>371504</v>
      </c>
      <c r="L218" s="310">
        <v>0</v>
      </c>
      <c r="M218" s="189">
        <f t="shared" si="41"/>
        <v>571504</v>
      </c>
      <c r="N218" s="48">
        <f t="shared" si="49"/>
        <v>2695579</v>
      </c>
      <c r="O218" s="48">
        <f t="shared" si="50"/>
        <v>21240.75</v>
      </c>
      <c r="P218" s="48">
        <f t="shared" si="51"/>
        <v>42481.5</v>
      </c>
      <c r="Q218" s="48">
        <f t="shared" si="52"/>
        <v>21240.75</v>
      </c>
      <c r="R218" s="190">
        <f t="shared" si="47"/>
        <v>2610616</v>
      </c>
      <c r="S218" s="1687">
        <f>VLOOKUP(C218,'[3]Daftar Gaji'!$C$128:$R$239,16,FALSE)</f>
        <v>0</v>
      </c>
      <c r="T218" s="1687">
        <f t="shared" si="48"/>
        <v>2610616</v>
      </c>
      <c r="U218" s="403">
        <f>VLOOKUP(C218,'[4]Daftar Gaji'!$C$131:$F$242,4,FALSE)</f>
        <v>1450009731833</v>
      </c>
    </row>
    <row r="219" spans="1:21" s="1681" customFormat="1" ht="18" customHeight="1">
      <c r="A219" s="314">
        <v>2124075</v>
      </c>
      <c r="B219" s="414">
        <v>59</v>
      </c>
      <c r="C219" s="619" t="s">
        <v>3494</v>
      </c>
      <c r="D219" s="407" t="s">
        <v>104</v>
      </c>
      <c r="E219" s="1695">
        <f>VLOOKUP(C219,'[3]Daftar Gaji'!$C$128:$E$239,3,FALSE)</f>
        <v>18</v>
      </c>
      <c r="F219" s="308">
        <v>2024075</v>
      </c>
      <c r="G219" s="308">
        <v>100000</v>
      </c>
      <c r="H219" s="309">
        <f t="shared" si="46"/>
        <v>2124075</v>
      </c>
      <c r="I219" s="309">
        <v>0</v>
      </c>
      <c r="J219" s="309">
        <v>10000</v>
      </c>
      <c r="K219" s="310">
        <v>544873</v>
      </c>
      <c r="L219" s="310">
        <v>0</v>
      </c>
      <c r="M219" s="189">
        <f t="shared" si="41"/>
        <v>724873</v>
      </c>
      <c r="N219" s="48">
        <f t="shared" si="49"/>
        <v>2848948</v>
      </c>
      <c r="O219" s="48">
        <f t="shared" si="50"/>
        <v>21240.75</v>
      </c>
      <c r="P219" s="48">
        <f t="shared" si="51"/>
        <v>42481.5</v>
      </c>
      <c r="Q219" s="48">
        <f t="shared" si="52"/>
        <v>21240.75</v>
      </c>
      <c r="R219" s="190">
        <f t="shared" si="47"/>
        <v>2763985</v>
      </c>
      <c r="S219" s="1687">
        <f>VLOOKUP(C219,'[3]Daftar Gaji'!$C$128:$R$239,16,FALSE)</f>
        <v>0</v>
      </c>
      <c r="T219" s="1687">
        <f t="shared" si="48"/>
        <v>2763985</v>
      </c>
      <c r="U219" s="403">
        <f>VLOOKUP(C219,'[4]Daftar Gaji'!$C$131:$F$242,4,FALSE)</f>
        <v>1450009731585</v>
      </c>
    </row>
    <row r="220" spans="1:21" s="1681" customFormat="1" ht="18" customHeight="1">
      <c r="A220" s="314">
        <v>2124075</v>
      </c>
      <c r="B220" s="414">
        <v>60</v>
      </c>
      <c r="C220" s="619" t="s">
        <v>3495</v>
      </c>
      <c r="D220" s="407" t="s">
        <v>104</v>
      </c>
      <c r="E220" s="1695">
        <f>VLOOKUP(C220,'[3]Daftar Gaji'!$C$128:$E$239,3,FALSE)</f>
        <v>20</v>
      </c>
      <c r="F220" s="308">
        <v>2024075</v>
      </c>
      <c r="G220" s="308">
        <v>100000</v>
      </c>
      <c r="H220" s="309">
        <f t="shared" si="46"/>
        <v>2124075</v>
      </c>
      <c r="I220" s="309">
        <v>0</v>
      </c>
      <c r="J220" s="309">
        <v>10000</v>
      </c>
      <c r="K220" s="310">
        <v>321970</v>
      </c>
      <c r="L220" s="310">
        <v>0</v>
      </c>
      <c r="M220" s="189">
        <f t="shared" si="41"/>
        <v>521970</v>
      </c>
      <c r="N220" s="48">
        <f t="shared" si="49"/>
        <v>2646045</v>
      </c>
      <c r="O220" s="48">
        <f t="shared" si="50"/>
        <v>21240.75</v>
      </c>
      <c r="P220" s="48">
        <f t="shared" si="51"/>
        <v>42481.5</v>
      </c>
      <c r="Q220" s="48">
        <f t="shared" si="52"/>
        <v>21240.75</v>
      </c>
      <c r="R220" s="190">
        <f t="shared" si="47"/>
        <v>2561082</v>
      </c>
      <c r="S220" s="1687">
        <f>VLOOKUP(C220,'[3]Daftar Gaji'!$C$128:$R$239,16,FALSE)</f>
        <v>575000</v>
      </c>
      <c r="T220" s="1687">
        <f t="shared" si="48"/>
        <v>1986082</v>
      </c>
      <c r="U220" s="403">
        <f>VLOOKUP(C220,'[4]Daftar Gaji'!$C$131:$F$242,4,FALSE)</f>
        <v>1450009732344</v>
      </c>
    </row>
    <row r="221" spans="1:21" s="1681" customFormat="1" ht="18" customHeight="1">
      <c r="A221" s="314">
        <v>2124075</v>
      </c>
      <c r="B221" s="414">
        <v>61</v>
      </c>
      <c r="C221" s="619" t="s">
        <v>3496</v>
      </c>
      <c r="D221" s="407" t="s">
        <v>104</v>
      </c>
      <c r="E221" s="1695">
        <f>VLOOKUP(C221,'[3]Daftar Gaji'!$C$128:$E$239,3,FALSE)</f>
        <v>15</v>
      </c>
      <c r="F221" s="308">
        <v>2024075</v>
      </c>
      <c r="G221" s="308">
        <v>100000</v>
      </c>
      <c r="H221" s="309">
        <f t="shared" si="46"/>
        <v>2124075</v>
      </c>
      <c r="I221" s="309">
        <v>0</v>
      </c>
      <c r="J221" s="309">
        <v>10000</v>
      </c>
      <c r="K221" s="310">
        <v>371504</v>
      </c>
      <c r="L221" s="310">
        <v>0</v>
      </c>
      <c r="M221" s="189">
        <f t="shared" si="41"/>
        <v>521504</v>
      </c>
      <c r="N221" s="48">
        <f t="shared" si="49"/>
        <v>2645579</v>
      </c>
      <c r="O221" s="48">
        <f t="shared" si="50"/>
        <v>21240.75</v>
      </c>
      <c r="P221" s="48">
        <f t="shared" si="51"/>
        <v>42481.5</v>
      </c>
      <c r="Q221" s="48">
        <f t="shared" si="52"/>
        <v>21240.75</v>
      </c>
      <c r="R221" s="190">
        <f t="shared" si="47"/>
        <v>2560616</v>
      </c>
      <c r="S221" s="1687">
        <f>VLOOKUP(C221,'[3]Daftar Gaji'!$C$128:$R$239,16,FALSE)</f>
        <v>0</v>
      </c>
      <c r="T221" s="1687">
        <f t="shared" si="48"/>
        <v>2560616</v>
      </c>
      <c r="U221" s="403">
        <f>VLOOKUP(C221,'[4]Daftar Gaji'!$C$131:$F$242,4,FALSE)</f>
        <v>1450009819414</v>
      </c>
    </row>
    <row r="222" spans="1:21" s="1681" customFormat="1" ht="18" customHeight="1">
      <c r="A222" s="314">
        <v>2124075</v>
      </c>
      <c r="B222" s="414">
        <v>62</v>
      </c>
      <c r="C222" s="619" t="s">
        <v>3497</v>
      </c>
      <c r="D222" s="407" t="s">
        <v>104</v>
      </c>
      <c r="E222" s="1695">
        <f>VLOOKUP(C222,'[3]Daftar Gaji'!$C$128:$E$239,3,FALSE)</f>
        <v>16</v>
      </c>
      <c r="F222" s="308">
        <v>2024075</v>
      </c>
      <c r="G222" s="308">
        <v>100000</v>
      </c>
      <c r="H222" s="309">
        <f t="shared" si="46"/>
        <v>2124075</v>
      </c>
      <c r="I222" s="309">
        <v>0</v>
      </c>
      <c r="J222" s="309">
        <v>10000</v>
      </c>
      <c r="K222" s="310">
        <v>421038</v>
      </c>
      <c r="L222" s="310">
        <v>0</v>
      </c>
      <c r="M222" s="189">
        <f t="shared" si="41"/>
        <v>581038</v>
      </c>
      <c r="N222" s="48">
        <f t="shared" si="49"/>
        <v>2705113</v>
      </c>
      <c r="O222" s="48">
        <f t="shared" si="50"/>
        <v>21240.75</v>
      </c>
      <c r="P222" s="48">
        <f t="shared" si="51"/>
        <v>42481.5</v>
      </c>
      <c r="Q222" s="48">
        <f t="shared" si="52"/>
        <v>21240.75</v>
      </c>
      <c r="R222" s="190">
        <f t="shared" si="47"/>
        <v>2620150</v>
      </c>
      <c r="S222" s="1687">
        <f>VLOOKUP(C222,'[3]Daftar Gaji'!$C$128:$R$239,16,FALSE)</f>
        <v>575000</v>
      </c>
      <c r="T222" s="1687">
        <f t="shared" si="48"/>
        <v>2045150</v>
      </c>
      <c r="U222" s="403">
        <f>VLOOKUP(C222,'[4]Daftar Gaji'!$C$131:$F$242,4,FALSE)</f>
        <v>1450009731916</v>
      </c>
    </row>
    <row r="223" spans="1:21" s="1681" customFormat="1" ht="18" customHeight="1">
      <c r="A223" s="314">
        <v>2124075</v>
      </c>
      <c r="B223" s="414">
        <v>63</v>
      </c>
      <c r="C223" s="619" t="s">
        <v>3498</v>
      </c>
      <c r="D223" s="407" t="s">
        <v>104</v>
      </c>
      <c r="E223" s="1695">
        <f>VLOOKUP(C223,'[3]Daftar Gaji'!$C$128:$E$239,3,FALSE)</f>
        <v>19</v>
      </c>
      <c r="F223" s="308">
        <v>2024075</v>
      </c>
      <c r="G223" s="308">
        <v>100000</v>
      </c>
      <c r="H223" s="309">
        <f t="shared" si="46"/>
        <v>2124075</v>
      </c>
      <c r="I223" s="309">
        <v>0</v>
      </c>
      <c r="J223" s="309">
        <v>10000</v>
      </c>
      <c r="K223" s="310">
        <v>272436</v>
      </c>
      <c r="L223" s="310">
        <v>0</v>
      </c>
      <c r="M223" s="189">
        <f t="shared" si="41"/>
        <v>462436</v>
      </c>
      <c r="N223" s="48">
        <f t="shared" si="49"/>
        <v>2586511</v>
      </c>
      <c r="O223" s="48">
        <f t="shared" si="50"/>
        <v>21240.75</v>
      </c>
      <c r="P223" s="48">
        <f t="shared" si="51"/>
        <v>42481.5</v>
      </c>
      <c r="Q223" s="48">
        <f t="shared" si="52"/>
        <v>21240.75</v>
      </c>
      <c r="R223" s="190">
        <f t="shared" si="47"/>
        <v>2501548</v>
      </c>
      <c r="S223" s="1687">
        <f>VLOOKUP(C223,'[3]Daftar Gaji'!$C$128:$R$239,16,FALSE)</f>
        <v>0</v>
      </c>
      <c r="T223" s="1687">
        <f t="shared" si="48"/>
        <v>2501548</v>
      </c>
      <c r="U223" s="403">
        <f>VLOOKUP(C223,'[4]Daftar Gaji'!$C$131:$F$242,4,FALSE)</f>
        <v>1450009732047</v>
      </c>
    </row>
    <row r="224" spans="1:21" s="1681" customFormat="1" ht="18" customHeight="1">
      <c r="A224" s="314">
        <v>2124075</v>
      </c>
      <c r="B224" s="414">
        <v>64</v>
      </c>
      <c r="C224" s="619" t="s">
        <v>3499</v>
      </c>
      <c r="D224" s="407" t="s">
        <v>104</v>
      </c>
      <c r="E224" s="1695">
        <f>VLOOKUP(C224,'[3]Daftar Gaji'!$C$128:$E$239,3,FALSE)</f>
        <v>17</v>
      </c>
      <c r="F224" s="308">
        <v>2024075</v>
      </c>
      <c r="G224" s="308">
        <v>100000</v>
      </c>
      <c r="H224" s="309">
        <f t="shared" si="46"/>
        <v>2124075</v>
      </c>
      <c r="I224" s="309">
        <v>0</v>
      </c>
      <c r="J224" s="309">
        <v>10000</v>
      </c>
      <c r="K224" s="310">
        <v>346737</v>
      </c>
      <c r="L224" s="310">
        <v>0</v>
      </c>
      <c r="M224" s="189">
        <f t="shared" ref="M224:M272" si="53">(E224*I224)+(E224*J224)+K224+L224</f>
        <v>516737</v>
      </c>
      <c r="N224" s="48">
        <f t="shared" ref="N224:N253" si="54">H224+M224</f>
        <v>2640812</v>
      </c>
      <c r="O224" s="48">
        <f t="shared" ref="O224:O253" si="55">H224*1%</f>
        <v>21240.75</v>
      </c>
      <c r="P224" s="48">
        <f t="shared" ref="P224:P253" si="56">H224*2%</f>
        <v>42481.5</v>
      </c>
      <c r="Q224" s="48">
        <f t="shared" ref="Q224:Q253" si="57">H224*1%</f>
        <v>21240.75</v>
      </c>
      <c r="R224" s="190">
        <f t="shared" si="47"/>
        <v>2555849</v>
      </c>
      <c r="S224" s="1687">
        <f>VLOOKUP(C224,'[3]Daftar Gaji'!$C$128:$R$239,16,FALSE)</f>
        <v>0</v>
      </c>
      <c r="T224" s="1687">
        <f t="shared" si="48"/>
        <v>2555849</v>
      </c>
      <c r="U224" s="403">
        <f>VLOOKUP(C224,'[4]Daftar Gaji'!$C$131:$F$242,4,FALSE)</f>
        <v>1450009730751</v>
      </c>
    </row>
    <row r="225" spans="1:21" s="1681" customFormat="1" ht="18" customHeight="1">
      <c r="A225" s="314">
        <v>2124075</v>
      </c>
      <c r="B225" s="414">
        <v>65</v>
      </c>
      <c r="C225" s="619" t="s">
        <v>3500</v>
      </c>
      <c r="D225" s="407" t="s">
        <v>104</v>
      </c>
      <c r="E225" s="1695">
        <f>VLOOKUP(C225,'[3]Daftar Gaji'!$C$128:$E$239,3,FALSE)</f>
        <v>17</v>
      </c>
      <c r="F225" s="308">
        <v>2024075</v>
      </c>
      <c r="G225" s="308">
        <v>100000</v>
      </c>
      <c r="H225" s="309">
        <f t="shared" ref="H225:H272" si="58">SUM(F225:G225)</f>
        <v>2124075</v>
      </c>
      <c r="I225" s="309">
        <v>0</v>
      </c>
      <c r="J225" s="309">
        <v>10000</v>
      </c>
      <c r="K225" s="310">
        <v>421038</v>
      </c>
      <c r="L225" s="310">
        <v>0</v>
      </c>
      <c r="M225" s="189">
        <f t="shared" si="53"/>
        <v>591038</v>
      </c>
      <c r="N225" s="48">
        <f t="shared" si="54"/>
        <v>2715113</v>
      </c>
      <c r="O225" s="48">
        <f t="shared" si="55"/>
        <v>21240.75</v>
      </c>
      <c r="P225" s="48">
        <f t="shared" si="56"/>
        <v>42481.5</v>
      </c>
      <c r="Q225" s="48">
        <f t="shared" si="57"/>
        <v>21240.75</v>
      </c>
      <c r="R225" s="190">
        <f t="shared" ref="R225:R272" si="59">N225-P225-Q225-O225</f>
        <v>2630150</v>
      </c>
      <c r="S225" s="1687">
        <f>VLOOKUP(C225,'[3]Daftar Gaji'!$C$128:$R$239,16,FALSE)</f>
        <v>0</v>
      </c>
      <c r="T225" s="1687">
        <f t="shared" si="48"/>
        <v>2630150</v>
      </c>
      <c r="U225" s="403">
        <f>VLOOKUP(C225,'[4]Daftar Gaji'!$C$131:$F$242,4,FALSE)</f>
        <v>1450009731643</v>
      </c>
    </row>
    <row r="226" spans="1:21" s="1681" customFormat="1" ht="18" customHeight="1">
      <c r="A226" s="314">
        <v>2124075</v>
      </c>
      <c r="B226" s="414">
        <v>66</v>
      </c>
      <c r="C226" s="619" t="s">
        <v>3501</v>
      </c>
      <c r="D226" s="407" t="s">
        <v>104</v>
      </c>
      <c r="E226" s="1695">
        <f>VLOOKUP(C226,'[3]Daftar Gaji'!$C$128:$E$239,3,FALSE)</f>
        <v>20</v>
      </c>
      <c r="F226" s="308">
        <v>2024075</v>
      </c>
      <c r="G226" s="308">
        <v>100000</v>
      </c>
      <c r="H226" s="309">
        <f t="shared" si="58"/>
        <v>2124075</v>
      </c>
      <c r="I226" s="309">
        <v>0</v>
      </c>
      <c r="J226" s="309">
        <v>10000</v>
      </c>
      <c r="K226" s="310">
        <v>470572</v>
      </c>
      <c r="L226" s="310">
        <v>0</v>
      </c>
      <c r="M226" s="189">
        <f t="shared" si="53"/>
        <v>670572</v>
      </c>
      <c r="N226" s="48">
        <f t="shared" si="54"/>
        <v>2794647</v>
      </c>
      <c r="O226" s="48">
        <f t="shared" si="55"/>
        <v>21240.75</v>
      </c>
      <c r="P226" s="48">
        <f t="shared" si="56"/>
        <v>42481.5</v>
      </c>
      <c r="Q226" s="48">
        <f t="shared" si="57"/>
        <v>21240.75</v>
      </c>
      <c r="R226" s="190">
        <f t="shared" si="59"/>
        <v>2709684</v>
      </c>
      <c r="S226" s="1687">
        <f>VLOOKUP(C226,'[3]Daftar Gaji'!$C$128:$R$239,16,FALSE)</f>
        <v>230000</v>
      </c>
      <c r="T226" s="1687">
        <f t="shared" ref="T226:T272" si="60">R226-S226</f>
        <v>2479684</v>
      </c>
      <c r="U226" s="403">
        <f>VLOOKUP(C226,'[4]Daftar Gaji'!$C$131:$F$242,4,FALSE)</f>
        <v>1450009734902</v>
      </c>
    </row>
    <row r="227" spans="1:21" s="1681" customFormat="1" ht="18" customHeight="1">
      <c r="A227" s="314">
        <v>2124075</v>
      </c>
      <c r="B227" s="414">
        <v>67</v>
      </c>
      <c r="C227" s="619" t="s">
        <v>3502</v>
      </c>
      <c r="D227" s="407" t="s">
        <v>104</v>
      </c>
      <c r="E227" s="1695">
        <f>VLOOKUP(C227,'[3]Daftar Gaji'!$C$128:$E$239,3,FALSE)</f>
        <v>16</v>
      </c>
      <c r="F227" s="308">
        <v>2024075</v>
      </c>
      <c r="G227" s="308">
        <v>100000</v>
      </c>
      <c r="H227" s="309">
        <f t="shared" si="58"/>
        <v>2124075</v>
      </c>
      <c r="I227" s="309">
        <v>0</v>
      </c>
      <c r="J227" s="309">
        <v>10000</v>
      </c>
      <c r="K227" s="310">
        <v>421038</v>
      </c>
      <c r="L227" s="310">
        <v>0</v>
      </c>
      <c r="M227" s="189">
        <f t="shared" si="53"/>
        <v>581038</v>
      </c>
      <c r="N227" s="48">
        <f t="shared" si="54"/>
        <v>2705113</v>
      </c>
      <c r="O227" s="48">
        <f t="shared" si="55"/>
        <v>21240.75</v>
      </c>
      <c r="P227" s="48">
        <f t="shared" si="56"/>
        <v>42481.5</v>
      </c>
      <c r="Q227" s="48">
        <f t="shared" si="57"/>
        <v>21240.75</v>
      </c>
      <c r="R227" s="190">
        <f t="shared" si="59"/>
        <v>2620150</v>
      </c>
      <c r="S227" s="1687">
        <f>VLOOKUP(C227,'[3]Daftar Gaji'!$C$128:$R$239,16,FALSE)</f>
        <v>0</v>
      </c>
      <c r="T227" s="1687">
        <f t="shared" si="60"/>
        <v>2620150</v>
      </c>
      <c r="U227" s="403">
        <f>VLOOKUP(C227,'[4]Daftar Gaji'!$C$131:$F$242,4,FALSE)</f>
        <v>1450009778289</v>
      </c>
    </row>
    <row r="228" spans="1:21" s="1681" customFormat="1" ht="18" customHeight="1">
      <c r="A228" s="314">
        <v>2124075</v>
      </c>
      <c r="B228" s="414">
        <v>68</v>
      </c>
      <c r="C228" s="619" t="s">
        <v>3503</v>
      </c>
      <c r="D228" s="407" t="s">
        <v>104</v>
      </c>
      <c r="E228" s="1695">
        <f>VLOOKUP(C228,'[3]Daftar Gaji'!$C$128:$E$239,3,FALSE)</f>
        <v>22</v>
      </c>
      <c r="F228" s="308">
        <v>2024075</v>
      </c>
      <c r="G228" s="308">
        <v>100000</v>
      </c>
      <c r="H228" s="309">
        <f t="shared" si="58"/>
        <v>2124075</v>
      </c>
      <c r="I228" s="309">
        <v>0</v>
      </c>
      <c r="J228" s="309">
        <v>10000</v>
      </c>
      <c r="K228" s="310">
        <v>321970</v>
      </c>
      <c r="L228" s="310">
        <v>0</v>
      </c>
      <c r="M228" s="189">
        <f t="shared" si="53"/>
        <v>541970</v>
      </c>
      <c r="N228" s="48">
        <f t="shared" si="54"/>
        <v>2666045</v>
      </c>
      <c r="O228" s="48">
        <f t="shared" si="55"/>
        <v>21240.75</v>
      </c>
      <c r="P228" s="48">
        <f t="shared" si="56"/>
        <v>42481.5</v>
      </c>
      <c r="Q228" s="48">
        <f t="shared" si="57"/>
        <v>21240.75</v>
      </c>
      <c r="R228" s="190">
        <f t="shared" si="59"/>
        <v>2581082</v>
      </c>
      <c r="S228" s="1687">
        <f>VLOOKUP(C228,'[3]Daftar Gaji'!$C$128:$R$239,16,FALSE)</f>
        <v>0</v>
      </c>
      <c r="T228" s="1687">
        <f t="shared" si="60"/>
        <v>2581082</v>
      </c>
      <c r="U228" s="403">
        <f>VLOOKUP(C228,'[4]Daftar Gaji'!$C$131:$F$242,4,FALSE)</f>
        <v>1450009820750</v>
      </c>
    </row>
    <row r="229" spans="1:21" s="1681" customFormat="1" ht="18" customHeight="1">
      <c r="A229" s="314">
        <v>2124075</v>
      </c>
      <c r="B229" s="414">
        <v>69</v>
      </c>
      <c r="C229" s="619" t="s">
        <v>3504</v>
      </c>
      <c r="D229" s="407" t="s">
        <v>104</v>
      </c>
      <c r="E229" s="1695">
        <f>VLOOKUP(C229,'[3]Daftar Gaji'!$C$128:$E$239,3,FALSE)</f>
        <v>17</v>
      </c>
      <c r="F229" s="308">
        <v>2024075</v>
      </c>
      <c r="G229" s="308">
        <v>100000</v>
      </c>
      <c r="H229" s="309">
        <f t="shared" si="58"/>
        <v>2124075</v>
      </c>
      <c r="I229" s="309">
        <v>0</v>
      </c>
      <c r="J229" s="309">
        <v>10000</v>
      </c>
      <c r="K229" s="310">
        <v>495339</v>
      </c>
      <c r="L229" s="310">
        <v>0</v>
      </c>
      <c r="M229" s="189">
        <f t="shared" si="53"/>
        <v>665339</v>
      </c>
      <c r="N229" s="48">
        <f t="shared" si="54"/>
        <v>2789414</v>
      </c>
      <c r="O229" s="48">
        <f t="shared" si="55"/>
        <v>21240.75</v>
      </c>
      <c r="P229" s="48">
        <f t="shared" si="56"/>
        <v>42481.5</v>
      </c>
      <c r="Q229" s="48">
        <f t="shared" si="57"/>
        <v>21240.75</v>
      </c>
      <c r="R229" s="190">
        <f t="shared" si="59"/>
        <v>2704451</v>
      </c>
      <c r="S229" s="1687">
        <f>VLOOKUP(C229,'[3]Daftar Gaji'!$C$128:$R$239,16,FALSE)</f>
        <v>0</v>
      </c>
      <c r="T229" s="1687">
        <f t="shared" si="60"/>
        <v>2704451</v>
      </c>
      <c r="U229" s="403">
        <f>VLOOKUP(C229,'[4]Daftar Gaji'!$C$131:$F$242,4,FALSE)</f>
        <v>1450009731551</v>
      </c>
    </row>
    <row r="230" spans="1:21" s="1681" customFormat="1" ht="18" customHeight="1">
      <c r="A230" s="314">
        <v>2124075</v>
      </c>
      <c r="B230" s="414">
        <v>70</v>
      </c>
      <c r="C230" s="619" t="s">
        <v>3505</v>
      </c>
      <c r="D230" s="407" t="s">
        <v>104</v>
      </c>
      <c r="E230" s="1695">
        <f>VLOOKUP(C230,'[3]Daftar Gaji'!$C$128:$E$239,3,FALSE)</f>
        <v>20</v>
      </c>
      <c r="F230" s="308">
        <v>2024075</v>
      </c>
      <c r="G230" s="308">
        <v>100000</v>
      </c>
      <c r="H230" s="309">
        <f t="shared" si="58"/>
        <v>2124075</v>
      </c>
      <c r="I230" s="309">
        <v>0</v>
      </c>
      <c r="J230" s="309">
        <v>10000</v>
      </c>
      <c r="K230" s="310">
        <v>346737</v>
      </c>
      <c r="L230" s="310">
        <v>0</v>
      </c>
      <c r="M230" s="189">
        <f t="shared" si="53"/>
        <v>546737</v>
      </c>
      <c r="N230" s="48">
        <f t="shared" si="54"/>
        <v>2670812</v>
      </c>
      <c r="O230" s="48">
        <f t="shared" si="55"/>
        <v>21240.75</v>
      </c>
      <c r="P230" s="48">
        <f t="shared" si="56"/>
        <v>42481.5</v>
      </c>
      <c r="Q230" s="48">
        <f t="shared" si="57"/>
        <v>21240.75</v>
      </c>
      <c r="R230" s="190">
        <f t="shared" si="59"/>
        <v>2585849</v>
      </c>
      <c r="S230" s="1687">
        <f>VLOOKUP(C230,'[3]Daftar Gaji'!$C$128:$R$239,16,FALSE)</f>
        <v>0</v>
      </c>
      <c r="T230" s="1687">
        <f t="shared" si="60"/>
        <v>2585849</v>
      </c>
      <c r="U230" s="403" t="str">
        <f>VLOOKUP(C230,'[4]Daftar Gaji'!$C$131:$F$242,4,FALSE)</f>
        <v>9000013906657</v>
      </c>
    </row>
    <row r="231" spans="1:21" s="1681" customFormat="1" ht="18" customHeight="1">
      <c r="A231" s="314">
        <v>2124075</v>
      </c>
      <c r="B231" s="414">
        <v>71</v>
      </c>
      <c r="C231" s="619" t="s">
        <v>3506</v>
      </c>
      <c r="D231" s="407" t="s">
        <v>104</v>
      </c>
      <c r="E231" s="1695">
        <f>VLOOKUP(C231,'[3]Daftar Gaji'!$C$128:$E$239,3,FALSE)</f>
        <v>18</v>
      </c>
      <c r="F231" s="308">
        <v>2024075</v>
      </c>
      <c r="G231" s="308">
        <v>100000</v>
      </c>
      <c r="H231" s="309">
        <f t="shared" si="58"/>
        <v>2124075</v>
      </c>
      <c r="I231" s="309">
        <v>0</v>
      </c>
      <c r="J231" s="309">
        <v>10000</v>
      </c>
      <c r="K231" s="310">
        <v>421038</v>
      </c>
      <c r="L231" s="310">
        <v>0</v>
      </c>
      <c r="M231" s="189">
        <f t="shared" si="53"/>
        <v>601038</v>
      </c>
      <c r="N231" s="48">
        <f t="shared" si="54"/>
        <v>2725113</v>
      </c>
      <c r="O231" s="48">
        <f t="shared" si="55"/>
        <v>21240.75</v>
      </c>
      <c r="P231" s="48">
        <f t="shared" si="56"/>
        <v>42481.5</v>
      </c>
      <c r="Q231" s="48">
        <f t="shared" si="57"/>
        <v>21240.75</v>
      </c>
      <c r="R231" s="190">
        <f t="shared" si="59"/>
        <v>2640150</v>
      </c>
      <c r="S231" s="1687">
        <f>VLOOKUP(C231,'[3]Daftar Gaji'!$C$128:$R$239,16,FALSE)</f>
        <v>0</v>
      </c>
      <c r="T231" s="1687">
        <f t="shared" si="60"/>
        <v>2640150</v>
      </c>
      <c r="U231" s="403">
        <f>VLOOKUP(C231,'[4]Daftar Gaji'!$C$131:$F$242,4,FALSE)</f>
        <v>1450009731650</v>
      </c>
    </row>
    <row r="232" spans="1:21" s="1681" customFormat="1" ht="18" customHeight="1">
      <c r="A232" s="314">
        <v>2124075</v>
      </c>
      <c r="B232" s="414">
        <v>72</v>
      </c>
      <c r="C232" s="619" t="s">
        <v>3507</v>
      </c>
      <c r="D232" s="407" t="s">
        <v>104</v>
      </c>
      <c r="E232" s="1695">
        <f>VLOOKUP(C232,'[3]Daftar Gaji'!$C$128:$E$239,3,FALSE)</f>
        <v>18</v>
      </c>
      <c r="F232" s="308">
        <v>2024075</v>
      </c>
      <c r="G232" s="308">
        <v>100000</v>
      </c>
      <c r="H232" s="309">
        <f t="shared" si="58"/>
        <v>2124075</v>
      </c>
      <c r="I232" s="309">
        <v>0</v>
      </c>
      <c r="J232" s="309">
        <v>10000</v>
      </c>
      <c r="K232" s="310">
        <v>371507</v>
      </c>
      <c r="L232" s="310">
        <v>0</v>
      </c>
      <c r="M232" s="189">
        <f t="shared" si="53"/>
        <v>551507</v>
      </c>
      <c r="N232" s="48">
        <f t="shared" si="54"/>
        <v>2675582</v>
      </c>
      <c r="O232" s="48">
        <f t="shared" si="55"/>
        <v>21240.75</v>
      </c>
      <c r="P232" s="48">
        <f t="shared" si="56"/>
        <v>42481.5</v>
      </c>
      <c r="Q232" s="48">
        <f t="shared" si="57"/>
        <v>21240.75</v>
      </c>
      <c r="R232" s="190">
        <f t="shared" si="59"/>
        <v>2590619</v>
      </c>
      <c r="S232" s="1687">
        <f>VLOOKUP(C232,'[3]Daftar Gaji'!$C$128:$R$239,16,FALSE)</f>
        <v>0</v>
      </c>
      <c r="T232" s="1687">
        <f t="shared" si="60"/>
        <v>2590619</v>
      </c>
      <c r="U232" s="403">
        <f>VLOOKUP(C232,'[4]Daftar Gaji'!$C$131:$F$242,4,FALSE)</f>
        <v>1450010344071</v>
      </c>
    </row>
    <row r="233" spans="1:21" s="1681" customFormat="1" ht="18" customHeight="1">
      <c r="A233" s="314">
        <v>2124075</v>
      </c>
      <c r="B233" s="414">
        <v>73</v>
      </c>
      <c r="C233" s="619" t="s">
        <v>3508</v>
      </c>
      <c r="D233" s="407" t="s">
        <v>104</v>
      </c>
      <c r="E233" s="1695">
        <f>VLOOKUP(C233,'[3]Daftar Gaji'!$C$128:$E$239,3,FALSE)</f>
        <v>16</v>
      </c>
      <c r="F233" s="308">
        <v>2024075</v>
      </c>
      <c r="G233" s="308">
        <v>100000</v>
      </c>
      <c r="H233" s="309">
        <f t="shared" si="58"/>
        <v>2124075</v>
      </c>
      <c r="I233" s="309">
        <v>0</v>
      </c>
      <c r="J233" s="309">
        <v>10000</v>
      </c>
      <c r="K233" s="310">
        <v>470572</v>
      </c>
      <c r="L233" s="310">
        <v>0</v>
      </c>
      <c r="M233" s="189">
        <f t="shared" si="53"/>
        <v>630572</v>
      </c>
      <c r="N233" s="48">
        <f t="shared" si="54"/>
        <v>2754647</v>
      </c>
      <c r="O233" s="48">
        <f t="shared" si="55"/>
        <v>21240.75</v>
      </c>
      <c r="P233" s="48">
        <f t="shared" si="56"/>
        <v>42481.5</v>
      </c>
      <c r="Q233" s="48">
        <f t="shared" si="57"/>
        <v>21240.75</v>
      </c>
      <c r="R233" s="190">
        <f t="shared" si="59"/>
        <v>2669684</v>
      </c>
      <c r="S233" s="1687">
        <f>VLOOKUP(C233,'[3]Daftar Gaji'!$C$128:$R$239,16,FALSE)</f>
        <v>0</v>
      </c>
      <c r="T233" s="1687">
        <f t="shared" si="60"/>
        <v>2669684</v>
      </c>
      <c r="U233" s="403">
        <f>VLOOKUP(C233,'[4]Daftar Gaji'!$C$131:$F$242,4,FALSE)</f>
        <v>1450009730736</v>
      </c>
    </row>
    <row r="234" spans="1:21" s="1681" customFormat="1" ht="18" customHeight="1">
      <c r="A234" s="314">
        <v>2124075</v>
      </c>
      <c r="B234" s="414">
        <v>74</v>
      </c>
      <c r="C234" s="402" t="s">
        <v>118</v>
      </c>
      <c r="D234" s="407" t="s">
        <v>104</v>
      </c>
      <c r="E234" s="1695">
        <f>VLOOKUP(C234,'[3]Daftar Gaji'!$C$128:$E$239,3,FALSE)</f>
        <v>20</v>
      </c>
      <c r="F234" s="308">
        <v>2024075</v>
      </c>
      <c r="G234" s="308">
        <v>100000</v>
      </c>
      <c r="H234" s="309">
        <f t="shared" si="58"/>
        <v>2124075</v>
      </c>
      <c r="I234" s="309">
        <v>0</v>
      </c>
      <c r="J234" s="309">
        <v>10000</v>
      </c>
      <c r="K234" s="310">
        <v>445805</v>
      </c>
      <c r="L234" s="310">
        <v>0</v>
      </c>
      <c r="M234" s="189">
        <f t="shared" si="53"/>
        <v>645805</v>
      </c>
      <c r="N234" s="48">
        <f t="shared" si="54"/>
        <v>2769880</v>
      </c>
      <c r="O234" s="48">
        <f t="shared" si="55"/>
        <v>21240.75</v>
      </c>
      <c r="P234" s="48">
        <f t="shared" si="56"/>
        <v>42481.5</v>
      </c>
      <c r="Q234" s="48">
        <f t="shared" si="57"/>
        <v>21240.75</v>
      </c>
      <c r="R234" s="190">
        <f t="shared" si="59"/>
        <v>2684917</v>
      </c>
      <c r="S234" s="1687">
        <f>VLOOKUP(C234,'[3]Daftar Gaji'!$C$128:$R$239,16,FALSE)</f>
        <v>0</v>
      </c>
      <c r="T234" s="1687">
        <f t="shared" si="60"/>
        <v>2684917</v>
      </c>
      <c r="U234" s="403">
        <f>VLOOKUP(C234,'[4]Daftar Gaji'!$C$131:$F$242,4,FALSE)</f>
        <v>1450009731049</v>
      </c>
    </row>
    <row r="235" spans="1:21" s="1681" customFormat="1" ht="18" customHeight="1">
      <c r="A235" s="314">
        <v>2124075</v>
      </c>
      <c r="B235" s="414">
        <v>75</v>
      </c>
      <c r="C235" s="619" t="s">
        <v>3509</v>
      </c>
      <c r="D235" s="407" t="s">
        <v>104</v>
      </c>
      <c r="E235" s="1695">
        <f>VLOOKUP(C235,'[3]Daftar Gaji'!$C$128:$E$239,3,FALSE)</f>
        <v>28</v>
      </c>
      <c r="F235" s="308">
        <v>2024075</v>
      </c>
      <c r="G235" s="308">
        <v>100000</v>
      </c>
      <c r="H235" s="309">
        <f t="shared" si="58"/>
        <v>2124075</v>
      </c>
      <c r="I235" s="309">
        <v>0</v>
      </c>
      <c r="J235" s="309">
        <v>10000</v>
      </c>
      <c r="K235" s="310">
        <v>396272</v>
      </c>
      <c r="L235" s="310">
        <v>0</v>
      </c>
      <c r="M235" s="189">
        <f t="shared" si="53"/>
        <v>676272</v>
      </c>
      <c r="N235" s="48">
        <f t="shared" si="54"/>
        <v>2800347</v>
      </c>
      <c r="O235" s="48">
        <f t="shared" si="55"/>
        <v>21240.75</v>
      </c>
      <c r="P235" s="48">
        <f t="shared" si="56"/>
        <v>42481.5</v>
      </c>
      <c r="Q235" s="48">
        <f t="shared" si="57"/>
        <v>21240.75</v>
      </c>
      <c r="R235" s="190">
        <f t="shared" si="59"/>
        <v>2715384</v>
      </c>
      <c r="S235" s="1687">
        <f>VLOOKUP(C235,'[3]Daftar Gaji'!$C$128:$R$239,16,FALSE)</f>
        <v>0</v>
      </c>
      <c r="T235" s="1687">
        <f t="shared" si="60"/>
        <v>2715384</v>
      </c>
      <c r="U235" s="403">
        <f>VLOOKUP(C235,'[4]Daftar Gaji'!$C$131:$F$242,4,FALSE)</f>
        <v>1450009827334</v>
      </c>
    </row>
    <row r="236" spans="1:21" s="1681" customFormat="1" ht="18" customHeight="1">
      <c r="A236" s="314">
        <v>2124075</v>
      </c>
      <c r="B236" s="414">
        <v>76</v>
      </c>
      <c r="C236" s="619" t="s">
        <v>3510</v>
      </c>
      <c r="D236" s="407" t="s">
        <v>104</v>
      </c>
      <c r="E236" s="1695">
        <f>VLOOKUP(C236,'[3]Daftar Gaji'!$C$128:$E$239,3,FALSE)</f>
        <v>18</v>
      </c>
      <c r="F236" s="308">
        <v>2024075</v>
      </c>
      <c r="G236" s="308">
        <v>100000</v>
      </c>
      <c r="H236" s="309">
        <f t="shared" si="58"/>
        <v>2124075</v>
      </c>
      <c r="I236" s="309">
        <v>0</v>
      </c>
      <c r="J236" s="309">
        <v>10000</v>
      </c>
      <c r="K236" s="310">
        <v>396271</v>
      </c>
      <c r="L236" s="310">
        <v>0</v>
      </c>
      <c r="M236" s="189">
        <f t="shared" si="53"/>
        <v>576271</v>
      </c>
      <c r="N236" s="48">
        <f t="shared" si="54"/>
        <v>2700346</v>
      </c>
      <c r="O236" s="48">
        <f t="shared" si="55"/>
        <v>21240.75</v>
      </c>
      <c r="P236" s="48">
        <f t="shared" si="56"/>
        <v>42481.5</v>
      </c>
      <c r="Q236" s="48">
        <f t="shared" si="57"/>
        <v>21240.75</v>
      </c>
      <c r="R236" s="190">
        <f t="shared" si="59"/>
        <v>2615383</v>
      </c>
      <c r="S236" s="1687">
        <f>VLOOKUP(C236,'[3]Daftar Gaji'!$C$128:$R$239,16,FALSE)</f>
        <v>0</v>
      </c>
      <c r="T236" s="1687">
        <f t="shared" si="60"/>
        <v>2615383</v>
      </c>
      <c r="U236" s="403">
        <f>VLOOKUP(C236,'[4]Daftar Gaji'!$C$131:$F$242,4,FALSE)</f>
        <v>1450009730801</v>
      </c>
    </row>
    <row r="237" spans="1:21" s="1681" customFormat="1" ht="18" customHeight="1">
      <c r="A237" s="314">
        <v>2124075</v>
      </c>
      <c r="B237" s="414">
        <v>77</v>
      </c>
      <c r="C237" s="619" t="s">
        <v>3511</v>
      </c>
      <c r="D237" s="407" t="s">
        <v>104</v>
      </c>
      <c r="E237" s="1695">
        <f>VLOOKUP(C237,'[3]Daftar Gaji'!$C$128:$E$239,3,FALSE)</f>
        <v>24</v>
      </c>
      <c r="F237" s="308">
        <v>2024075</v>
      </c>
      <c r="G237" s="308">
        <v>100000</v>
      </c>
      <c r="H237" s="309">
        <f t="shared" si="58"/>
        <v>2124075</v>
      </c>
      <c r="I237" s="309">
        <v>0</v>
      </c>
      <c r="J237" s="309">
        <v>10000</v>
      </c>
      <c r="K237" s="310">
        <v>520106</v>
      </c>
      <c r="L237" s="310">
        <v>0</v>
      </c>
      <c r="M237" s="189">
        <f t="shared" si="53"/>
        <v>760106</v>
      </c>
      <c r="N237" s="48">
        <f t="shared" si="54"/>
        <v>2884181</v>
      </c>
      <c r="O237" s="48">
        <f t="shared" si="55"/>
        <v>21240.75</v>
      </c>
      <c r="P237" s="48">
        <f t="shared" si="56"/>
        <v>42481.5</v>
      </c>
      <c r="Q237" s="48">
        <f t="shared" si="57"/>
        <v>21240.75</v>
      </c>
      <c r="R237" s="190">
        <f t="shared" si="59"/>
        <v>2799218</v>
      </c>
      <c r="S237" s="1687">
        <f>VLOOKUP(C237,'[3]Daftar Gaji'!$C$128:$R$239,16,FALSE)</f>
        <v>575000</v>
      </c>
      <c r="T237" s="1687">
        <f t="shared" si="60"/>
        <v>2224218</v>
      </c>
      <c r="U237" s="403">
        <f>VLOOKUP(C237,'[4]Daftar Gaji'!$C$131:$F$242,4,FALSE)</f>
        <v>1450009815677</v>
      </c>
    </row>
    <row r="238" spans="1:21" s="1681" customFormat="1" ht="18" customHeight="1">
      <c r="A238" s="314">
        <v>2124075</v>
      </c>
      <c r="B238" s="414">
        <v>78</v>
      </c>
      <c r="C238" s="619" t="s">
        <v>3512</v>
      </c>
      <c r="D238" s="407" t="s">
        <v>104</v>
      </c>
      <c r="E238" s="1695">
        <f>VLOOKUP(C238,'[3]Daftar Gaji'!$C$128:$E$239,3,FALSE)</f>
        <v>18</v>
      </c>
      <c r="F238" s="308">
        <v>2024075</v>
      </c>
      <c r="G238" s="308">
        <v>100000</v>
      </c>
      <c r="H238" s="309">
        <f t="shared" si="58"/>
        <v>2124075</v>
      </c>
      <c r="I238" s="309">
        <v>0</v>
      </c>
      <c r="J238" s="309">
        <v>10000</v>
      </c>
      <c r="K238" s="310">
        <v>396271</v>
      </c>
      <c r="L238" s="310">
        <v>0</v>
      </c>
      <c r="M238" s="189">
        <f t="shared" si="53"/>
        <v>576271</v>
      </c>
      <c r="N238" s="48">
        <f t="shared" si="54"/>
        <v>2700346</v>
      </c>
      <c r="O238" s="48">
        <f t="shared" si="55"/>
        <v>21240.75</v>
      </c>
      <c r="P238" s="48">
        <f t="shared" si="56"/>
        <v>42481.5</v>
      </c>
      <c r="Q238" s="48">
        <f t="shared" si="57"/>
        <v>21240.75</v>
      </c>
      <c r="R238" s="190">
        <f t="shared" si="59"/>
        <v>2615383</v>
      </c>
      <c r="S238" s="1687">
        <f>VLOOKUP(C238,'[3]Daftar Gaji'!$C$128:$R$239,16,FALSE)</f>
        <v>0</v>
      </c>
      <c r="T238" s="1687">
        <f t="shared" si="60"/>
        <v>2615383</v>
      </c>
      <c r="U238" s="403">
        <f>VLOOKUP(C238,'[4]Daftar Gaji'!$C$131:$F$242,4,FALSE)</f>
        <v>1450009732336</v>
      </c>
    </row>
    <row r="239" spans="1:21" s="1681" customFormat="1" ht="18" customHeight="1">
      <c r="A239" s="314">
        <v>2124075</v>
      </c>
      <c r="B239" s="414">
        <v>79</v>
      </c>
      <c r="C239" s="619" t="s">
        <v>3513</v>
      </c>
      <c r="D239" s="407" t="s">
        <v>104</v>
      </c>
      <c r="E239" s="1695">
        <f>VLOOKUP(C239,'[3]Daftar Gaji'!$C$128:$E$239,3,FALSE)</f>
        <v>20</v>
      </c>
      <c r="F239" s="308">
        <v>2024075</v>
      </c>
      <c r="G239" s="308">
        <v>100000</v>
      </c>
      <c r="H239" s="309">
        <f t="shared" si="58"/>
        <v>2124075</v>
      </c>
      <c r="I239" s="309">
        <v>0</v>
      </c>
      <c r="J239" s="309">
        <v>10000</v>
      </c>
      <c r="K239" s="310">
        <v>445810</v>
      </c>
      <c r="L239" s="310">
        <v>0</v>
      </c>
      <c r="M239" s="189">
        <f t="shared" si="53"/>
        <v>645810</v>
      </c>
      <c r="N239" s="48">
        <f t="shared" si="54"/>
        <v>2769885</v>
      </c>
      <c r="O239" s="48">
        <f t="shared" si="55"/>
        <v>21240.75</v>
      </c>
      <c r="P239" s="48">
        <f t="shared" si="56"/>
        <v>42481.5</v>
      </c>
      <c r="Q239" s="48">
        <f t="shared" si="57"/>
        <v>21240.75</v>
      </c>
      <c r="R239" s="190">
        <f t="shared" si="59"/>
        <v>2684922</v>
      </c>
      <c r="S239" s="1687">
        <f>VLOOKUP(C239,'[3]Daftar Gaji'!$C$128:$R$239,16,FALSE)</f>
        <v>0</v>
      </c>
      <c r="T239" s="1687">
        <f t="shared" si="60"/>
        <v>2684922</v>
      </c>
      <c r="U239" s="403">
        <f>VLOOKUP(C239,'[4]Daftar Gaji'!$C$131:$F$242,4,FALSE)</f>
        <v>1450010345656</v>
      </c>
    </row>
    <row r="240" spans="1:21" s="1681" customFormat="1" ht="18" customHeight="1">
      <c r="A240" s="314">
        <v>2124075</v>
      </c>
      <c r="B240" s="414">
        <v>80</v>
      </c>
      <c r="C240" s="619" t="s">
        <v>3514</v>
      </c>
      <c r="D240" s="407" t="s">
        <v>104</v>
      </c>
      <c r="E240" s="1695">
        <f>VLOOKUP(C240,'[3]Daftar Gaji'!$C$128:$E$239,3,FALSE)</f>
        <v>12</v>
      </c>
      <c r="F240" s="308">
        <v>2024075</v>
      </c>
      <c r="G240" s="308">
        <v>100000</v>
      </c>
      <c r="H240" s="309">
        <f t="shared" si="58"/>
        <v>2124075</v>
      </c>
      <c r="I240" s="309">
        <v>0</v>
      </c>
      <c r="J240" s="309">
        <v>10000</v>
      </c>
      <c r="K240" s="310">
        <v>222903</v>
      </c>
      <c r="L240" s="310">
        <v>0</v>
      </c>
      <c r="M240" s="189">
        <f t="shared" si="53"/>
        <v>342903</v>
      </c>
      <c r="N240" s="48">
        <f t="shared" si="54"/>
        <v>2466978</v>
      </c>
      <c r="O240" s="48">
        <f t="shared" si="55"/>
        <v>21240.75</v>
      </c>
      <c r="P240" s="48">
        <f t="shared" si="56"/>
        <v>42481.5</v>
      </c>
      <c r="Q240" s="48">
        <f t="shared" si="57"/>
        <v>21240.75</v>
      </c>
      <c r="R240" s="190">
        <f t="shared" si="59"/>
        <v>2382015</v>
      </c>
      <c r="S240" s="1687">
        <f>VLOOKUP(C240,'[3]Daftar Gaji'!$C$128:$R$239,16,FALSE)</f>
        <v>575000</v>
      </c>
      <c r="T240" s="1687">
        <f t="shared" si="60"/>
        <v>1807015</v>
      </c>
      <c r="U240" s="403">
        <f>VLOOKUP(C240,'[4]Daftar Gaji'!$C$131:$F$242,4,FALSE)</f>
        <v>1450009730298</v>
      </c>
    </row>
    <row r="241" spans="1:21" s="1681" customFormat="1" ht="18" customHeight="1">
      <c r="A241" s="314">
        <v>2124075</v>
      </c>
      <c r="B241" s="414">
        <v>81</v>
      </c>
      <c r="C241" s="619" t="s">
        <v>3515</v>
      </c>
      <c r="D241" s="407" t="s">
        <v>104</v>
      </c>
      <c r="E241" s="1695">
        <f>VLOOKUP(C241,'[3]Daftar Gaji'!$C$128:$E$239,3,FALSE)</f>
        <v>21</v>
      </c>
      <c r="F241" s="308">
        <v>2024075</v>
      </c>
      <c r="G241" s="308">
        <v>100000</v>
      </c>
      <c r="H241" s="309">
        <f t="shared" si="58"/>
        <v>2124075</v>
      </c>
      <c r="I241" s="309">
        <v>0</v>
      </c>
      <c r="J241" s="309">
        <v>10000</v>
      </c>
      <c r="K241" s="310">
        <v>470579</v>
      </c>
      <c r="L241" s="310">
        <v>0</v>
      </c>
      <c r="M241" s="189">
        <f t="shared" si="53"/>
        <v>680579</v>
      </c>
      <c r="N241" s="48">
        <f t="shared" si="54"/>
        <v>2804654</v>
      </c>
      <c r="O241" s="48">
        <f t="shared" si="55"/>
        <v>21240.75</v>
      </c>
      <c r="P241" s="48">
        <f t="shared" si="56"/>
        <v>42481.5</v>
      </c>
      <c r="Q241" s="48">
        <f t="shared" si="57"/>
        <v>21240.75</v>
      </c>
      <c r="R241" s="190">
        <f t="shared" si="59"/>
        <v>2719691</v>
      </c>
      <c r="S241" s="1687">
        <f>VLOOKUP(C241,'[3]Daftar Gaji'!$C$128:$R$239,16,FALSE)</f>
        <v>0</v>
      </c>
      <c r="T241" s="1687">
        <f t="shared" si="60"/>
        <v>2719691</v>
      </c>
      <c r="U241" s="403" t="str">
        <f>VLOOKUP(C241,'[4]Daftar Gaji'!$C$131:$F$242,4,FALSE)</f>
        <v>9000028924976</v>
      </c>
    </row>
    <row r="242" spans="1:21" s="1681" customFormat="1" ht="18" customHeight="1">
      <c r="A242" s="314">
        <v>2124075</v>
      </c>
      <c r="B242" s="414">
        <v>82</v>
      </c>
      <c r="C242" s="619" t="s">
        <v>3516</v>
      </c>
      <c r="D242" s="407" t="s">
        <v>104</v>
      </c>
      <c r="E242" s="1695">
        <f>VLOOKUP(C242,'[3]Daftar Gaji'!$C$128:$E$239,3,FALSE)</f>
        <v>19</v>
      </c>
      <c r="F242" s="308">
        <v>2024075</v>
      </c>
      <c r="G242" s="308">
        <v>100000</v>
      </c>
      <c r="H242" s="309">
        <f t="shared" si="58"/>
        <v>2124075</v>
      </c>
      <c r="I242" s="309">
        <v>0</v>
      </c>
      <c r="J242" s="309">
        <v>10000</v>
      </c>
      <c r="K242" s="310">
        <v>346737</v>
      </c>
      <c r="L242" s="310">
        <v>0</v>
      </c>
      <c r="M242" s="189">
        <f t="shared" si="53"/>
        <v>536737</v>
      </c>
      <c r="N242" s="48">
        <f t="shared" si="54"/>
        <v>2660812</v>
      </c>
      <c r="O242" s="48">
        <f t="shared" si="55"/>
        <v>21240.75</v>
      </c>
      <c r="P242" s="48">
        <f t="shared" si="56"/>
        <v>42481.5</v>
      </c>
      <c r="Q242" s="48">
        <f t="shared" si="57"/>
        <v>21240.75</v>
      </c>
      <c r="R242" s="190">
        <f t="shared" si="59"/>
        <v>2575849</v>
      </c>
      <c r="S242" s="1687">
        <f>VLOOKUP(C242,'[3]Daftar Gaji'!$C$128:$R$239,16,FALSE)</f>
        <v>0</v>
      </c>
      <c r="T242" s="1687">
        <f t="shared" si="60"/>
        <v>2575849</v>
      </c>
      <c r="U242" s="403">
        <f>VLOOKUP(C242,'[4]Daftar Gaji'!$C$131:$F$242,4,FALSE)</f>
        <v>1450009732229</v>
      </c>
    </row>
    <row r="243" spans="1:21" s="1681" customFormat="1" ht="18" customHeight="1">
      <c r="A243" s="314">
        <v>2124075</v>
      </c>
      <c r="B243" s="414">
        <v>83</v>
      </c>
      <c r="C243" s="619" t="s">
        <v>3517</v>
      </c>
      <c r="D243" s="407" t="s">
        <v>104</v>
      </c>
      <c r="E243" s="1695">
        <f>VLOOKUP(C243,'[3]Daftar Gaji'!$C$128:$E$239,3,FALSE)</f>
        <v>20</v>
      </c>
      <c r="F243" s="308">
        <v>1864075</v>
      </c>
      <c r="G243" s="308">
        <v>260000</v>
      </c>
      <c r="H243" s="309">
        <f t="shared" si="58"/>
        <v>2124075</v>
      </c>
      <c r="I243" s="309">
        <v>0</v>
      </c>
      <c r="J243" s="309">
        <v>10000</v>
      </c>
      <c r="K243" s="310">
        <v>470572</v>
      </c>
      <c r="L243" s="310">
        <v>0</v>
      </c>
      <c r="M243" s="189">
        <f t="shared" si="53"/>
        <v>670572</v>
      </c>
      <c r="N243" s="48">
        <f t="shared" si="54"/>
        <v>2794647</v>
      </c>
      <c r="O243" s="48">
        <f t="shared" si="55"/>
        <v>21240.75</v>
      </c>
      <c r="P243" s="48">
        <f t="shared" si="56"/>
        <v>42481.5</v>
      </c>
      <c r="Q243" s="48">
        <f t="shared" si="57"/>
        <v>21240.75</v>
      </c>
      <c r="R243" s="190">
        <f t="shared" si="59"/>
        <v>2709684</v>
      </c>
      <c r="S243" s="1687">
        <f>VLOOKUP(C243,'[3]Daftar Gaji'!$C$128:$R$239,16,FALSE)</f>
        <v>0</v>
      </c>
      <c r="T243" s="1687">
        <f t="shared" si="60"/>
        <v>2709684</v>
      </c>
      <c r="U243" s="403">
        <f>VLOOKUP(C243,'[4]Daftar Gaji'!$C$131:$F$242,4,FALSE)</f>
        <v>1450009731742</v>
      </c>
    </row>
    <row r="244" spans="1:21" s="1681" customFormat="1" ht="18" customHeight="1">
      <c r="A244" s="314">
        <v>2124075</v>
      </c>
      <c r="B244" s="414">
        <v>84</v>
      </c>
      <c r="C244" s="619" t="s">
        <v>3518</v>
      </c>
      <c r="D244" s="407" t="s">
        <v>104</v>
      </c>
      <c r="E244" s="1695">
        <f>VLOOKUP(C244,'[3]Daftar Gaji'!$C$128:$E$239,3,FALSE)</f>
        <v>24</v>
      </c>
      <c r="F244" s="308">
        <v>2024075</v>
      </c>
      <c r="G244" s="308">
        <v>100000</v>
      </c>
      <c r="H244" s="309">
        <f t="shared" si="58"/>
        <v>2124075</v>
      </c>
      <c r="I244" s="309">
        <v>0</v>
      </c>
      <c r="J244" s="309">
        <v>10000</v>
      </c>
      <c r="K244" s="310">
        <v>445805</v>
      </c>
      <c r="L244" s="310">
        <v>0</v>
      </c>
      <c r="M244" s="189">
        <f t="shared" si="53"/>
        <v>685805</v>
      </c>
      <c r="N244" s="48">
        <f t="shared" si="54"/>
        <v>2809880</v>
      </c>
      <c r="O244" s="48">
        <f t="shared" si="55"/>
        <v>21240.75</v>
      </c>
      <c r="P244" s="48">
        <f t="shared" si="56"/>
        <v>42481.5</v>
      </c>
      <c r="Q244" s="48">
        <f t="shared" si="57"/>
        <v>21240.75</v>
      </c>
      <c r="R244" s="190">
        <f t="shared" si="59"/>
        <v>2724917</v>
      </c>
      <c r="S244" s="1687">
        <f>VLOOKUP(C244,'[3]Daftar Gaji'!$C$128:$R$239,16,FALSE)</f>
        <v>0</v>
      </c>
      <c r="T244" s="1687">
        <f t="shared" si="60"/>
        <v>2724917</v>
      </c>
      <c r="U244" s="403">
        <f>VLOOKUP(C244,'[4]Daftar Gaji'!$C$131:$F$242,4,FALSE)</f>
        <v>1450009732302</v>
      </c>
    </row>
    <row r="245" spans="1:21" s="1681" customFormat="1" ht="18" customHeight="1">
      <c r="A245" s="314">
        <v>2124075</v>
      </c>
      <c r="B245" s="414">
        <v>85</v>
      </c>
      <c r="C245" s="619" t="s">
        <v>3519</v>
      </c>
      <c r="D245" s="407" t="s">
        <v>104</v>
      </c>
      <c r="E245" s="1695">
        <f>VLOOKUP(C245,'[3]Daftar Gaji'!$C$128:$E$239,3,FALSE)</f>
        <v>16</v>
      </c>
      <c r="F245" s="308">
        <v>2024075</v>
      </c>
      <c r="G245" s="308">
        <v>100000</v>
      </c>
      <c r="H245" s="309">
        <f t="shared" si="58"/>
        <v>2124075</v>
      </c>
      <c r="I245" s="309">
        <v>0</v>
      </c>
      <c r="J245" s="309">
        <v>10000</v>
      </c>
      <c r="K245" s="310">
        <v>396271</v>
      </c>
      <c r="L245" s="310">
        <v>0</v>
      </c>
      <c r="M245" s="189">
        <f t="shared" si="53"/>
        <v>556271</v>
      </c>
      <c r="N245" s="48">
        <f t="shared" si="54"/>
        <v>2680346</v>
      </c>
      <c r="O245" s="48">
        <f t="shared" si="55"/>
        <v>21240.75</v>
      </c>
      <c r="P245" s="48">
        <f t="shared" si="56"/>
        <v>42481.5</v>
      </c>
      <c r="Q245" s="48">
        <f t="shared" si="57"/>
        <v>21240.75</v>
      </c>
      <c r="R245" s="190">
        <f t="shared" si="59"/>
        <v>2595383</v>
      </c>
      <c r="S245" s="1687">
        <f>VLOOKUP(C245,'[3]Daftar Gaji'!$C$128:$R$239,16,FALSE)</f>
        <v>0</v>
      </c>
      <c r="T245" s="1687">
        <f t="shared" si="60"/>
        <v>2595383</v>
      </c>
      <c r="U245" s="403" t="str">
        <f>VLOOKUP(C245,'[4]Daftar Gaji'!$C$131:$F$242,4,FALSE)</f>
        <v>9000020791399</v>
      </c>
    </row>
    <row r="246" spans="1:21" s="1681" customFormat="1" ht="18" customHeight="1">
      <c r="A246" s="314">
        <v>2124075</v>
      </c>
      <c r="B246" s="414">
        <v>86</v>
      </c>
      <c r="C246" s="619" t="s">
        <v>3520</v>
      </c>
      <c r="D246" s="407" t="s">
        <v>104</v>
      </c>
      <c r="E246" s="1695">
        <f>VLOOKUP(C246,'[3]Daftar Gaji'!$C$128:$E$239,3,FALSE)</f>
        <v>20</v>
      </c>
      <c r="F246" s="308">
        <v>2024075</v>
      </c>
      <c r="G246" s="308">
        <v>100000</v>
      </c>
      <c r="H246" s="309">
        <f t="shared" si="58"/>
        <v>2124075</v>
      </c>
      <c r="I246" s="309">
        <v>0</v>
      </c>
      <c r="J246" s="309">
        <v>10000</v>
      </c>
      <c r="K246" s="310">
        <v>346737</v>
      </c>
      <c r="L246" s="310">
        <v>0</v>
      </c>
      <c r="M246" s="189">
        <f t="shared" si="53"/>
        <v>546737</v>
      </c>
      <c r="N246" s="48">
        <f t="shared" si="54"/>
        <v>2670812</v>
      </c>
      <c r="O246" s="48">
        <f t="shared" si="55"/>
        <v>21240.75</v>
      </c>
      <c r="P246" s="48">
        <f t="shared" si="56"/>
        <v>42481.5</v>
      </c>
      <c r="Q246" s="48">
        <f t="shared" si="57"/>
        <v>21240.75</v>
      </c>
      <c r="R246" s="190">
        <f t="shared" si="59"/>
        <v>2585849</v>
      </c>
      <c r="S246" s="1687">
        <f>VLOOKUP(C246,'[3]Daftar Gaji'!$C$128:$R$239,16,FALSE)</f>
        <v>0</v>
      </c>
      <c r="T246" s="1687">
        <f t="shared" si="60"/>
        <v>2585849</v>
      </c>
      <c r="U246" s="403">
        <f>VLOOKUP(C246,'[4]Daftar Gaji'!$C$131:$F$242,4,FALSE)</f>
        <v>1450009731023</v>
      </c>
    </row>
    <row r="247" spans="1:21" s="1681" customFormat="1" ht="18" customHeight="1">
      <c r="A247" s="314">
        <v>2124075</v>
      </c>
      <c r="B247" s="414">
        <v>87</v>
      </c>
      <c r="C247" s="619" t="s">
        <v>3521</v>
      </c>
      <c r="D247" s="407" t="s">
        <v>104</v>
      </c>
      <c r="E247" s="1695">
        <f>VLOOKUP(C247,'[3]Daftar Gaji'!$C$128:$E$239,3,FALSE)</f>
        <v>19</v>
      </c>
      <c r="F247" s="308">
        <v>2024075</v>
      </c>
      <c r="G247" s="308">
        <v>100000</v>
      </c>
      <c r="H247" s="309">
        <f t="shared" si="58"/>
        <v>2124075</v>
      </c>
      <c r="I247" s="309">
        <v>0</v>
      </c>
      <c r="J247" s="309">
        <v>10000</v>
      </c>
      <c r="K247" s="310">
        <v>346737</v>
      </c>
      <c r="L247" s="310">
        <v>0</v>
      </c>
      <c r="M247" s="189">
        <f t="shared" si="53"/>
        <v>536737</v>
      </c>
      <c r="N247" s="48">
        <f t="shared" si="54"/>
        <v>2660812</v>
      </c>
      <c r="O247" s="48">
        <f t="shared" si="55"/>
        <v>21240.75</v>
      </c>
      <c r="P247" s="48">
        <f t="shared" si="56"/>
        <v>42481.5</v>
      </c>
      <c r="Q247" s="48">
        <f t="shared" si="57"/>
        <v>21240.75</v>
      </c>
      <c r="R247" s="190">
        <f t="shared" si="59"/>
        <v>2575849</v>
      </c>
      <c r="S247" s="1687">
        <f>VLOOKUP(C247,'[3]Daftar Gaji'!$C$128:$R$239,16,FALSE)</f>
        <v>460000</v>
      </c>
      <c r="T247" s="1687">
        <f t="shared" si="60"/>
        <v>2115849</v>
      </c>
      <c r="U247" s="403">
        <f>VLOOKUP(C247,'[4]Daftar Gaji'!$C$131:$F$242,4,FALSE)</f>
        <v>1450009731619</v>
      </c>
    </row>
    <row r="248" spans="1:21" s="1681" customFormat="1" ht="18" customHeight="1">
      <c r="A248" s="314">
        <v>2124075</v>
      </c>
      <c r="B248" s="414">
        <v>88</v>
      </c>
      <c r="C248" s="619" t="s">
        <v>3522</v>
      </c>
      <c r="D248" s="407" t="s">
        <v>104</v>
      </c>
      <c r="E248" s="1695">
        <f>VLOOKUP(C248,'[3]Daftar Gaji'!$C$128:$E$239,3,FALSE)</f>
        <v>18</v>
      </c>
      <c r="F248" s="308">
        <v>2024075</v>
      </c>
      <c r="G248" s="308">
        <v>100000</v>
      </c>
      <c r="H248" s="309">
        <f t="shared" si="58"/>
        <v>2124075</v>
      </c>
      <c r="I248" s="309">
        <v>0</v>
      </c>
      <c r="J248" s="309">
        <v>10000</v>
      </c>
      <c r="K248" s="310">
        <v>445805</v>
      </c>
      <c r="L248" s="310">
        <v>0</v>
      </c>
      <c r="M248" s="189">
        <f t="shared" si="53"/>
        <v>625805</v>
      </c>
      <c r="N248" s="48">
        <f t="shared" si="54"/>
        <v>2749880</v>
      </c>
      <c r="O248" s="48">
        <f t="shared" si="55"/>
        <v>21240.75</v>
      </c>
      <c r="P248" s="48">
        <f t="shared" si="56"/>
        <v>42481.5</v>
      </c>
      <c r="Q248" s="48">
        <f t="shared" si="57"/>
        <v>21240.75</v>
      </c>
      <c r="R248" s="190">
        <f t="shared" si="59"/>
        <v>2664917</v>
      </c>
      <c r="S248" s="1687">
        <f>VLOOKUP(C248,'[3]Daftar Gaji'!$C$128:$R$239,16,FALSE)</f>
        <v>0</v>
      </c>
      <c r="T248" s="1687">
        <f t="shared" si="60"/>
        <v>2664917</v>
      </c>
      <c r="U248" s="403">
        <f>VLOOKUP(C248,'[4]Daftar Gaji'!$C$131:$F$242,4,FALSE)</f>
        <v>1450009732005</v>
      </c>
    </row>
    <row r="249" spans="1:21" s="1681" customFormat="1" ht="18" customHeight="1">
      <c r="A249" s="314">
        <v>2124075</v>
      </c>
      <c r="B249" s="414">
        <v>89</v>
      </c>
      <c r="C249" s="619" t="s">
        <v>3523</v>
      </c>
      <c r="D249" s="407" t="s">
        <v>104</v>
      </c>
      <c r="E249" s="1695">
        <f>VLOOKUP(C249,'[3]Daftar Gaji'!$C$128:$E$239,3,FALSE)</f>
        <v>20</v>
      </c>
      <c r="F249" s="308">
        <v>1864075</v>
      </c>
      <c r="G249" s="308">
        <v>260000</v>
      </c>
      <c r="H249" s="309">
        <f t="shared" si="58"/>
        <v>2124075</v>
      </c>
      <c r="I249" s="309">
        <v>0</v>
      </c>
      <c r="J249" s="309">
        <v>10000</v>
      </c>
      <c r="K249" s="310">
        <v>470574</v>
      </c>
      <c r="L249" s="310">
        <v>0</v>
      </c>
      <c r="M249" s="189">
        <f t="shared" si="53"/>
        <v>670574</v>
      </c>
      <c r="N249" s="48">
        <f t="shared" si="54"/>
        <v>2794649</v>
      </c>
      <c r="O249" s="48">
        <f t="shared" si="55"/>
        <v>21240.75</v>
      </c>
      <c r="P249" s="48">
        <f t="shared" si="56"/>
        <v>42481.5</v>
      </c>
      <c r="Q249" s="48">
        <f t="shared" si="57"/>
        <v>21240.75</v>
      </c>
      <c r="R249" s="190">
        <f t="shared" si="59"/>
        <v>2709686</v>
      </c>
      <c r="S249" s="1687">
        <f>VLOOKUP(C249,'[3]Daftar Gaji'!$C$128:$R$239,16,FALSE)</f>
        <v>0</v>
      </c>
      <c r="T249" s="1687">
        <f t="shared" si="60"/>
        <v>2709686</v>
      </c>
      <c r="U249" s="403">
        <f>VLOOKUP(C249,'[4]Daftar Gaji'!$C$131:$F$242,4,FALSE)</f>
        <v>1450009812138</v>
      </c>
    </row>
    <row r="250" spans="1:21" s="1681" customFormat="1" ht="18" customHeight="1">
      <c r="A250" s="314">
        <v>2124075</v>
      </c>
      <c r="B250" s="414">
        <v>90</v>
      </c>
      <c r="C250" s="619" t="s">
        <v>3524</v>
      </c>
      <c r="D250" s="407" t="s">
        <v>104</v>
      </c>
      <c r="E250" s="1695">
        <f>VLOOKUP(C250,'[3]Daftar Gaji'!$C$128:$E$239,3,FALSE)</f>
        <v>22</v>
      </c>
      <c r="F250" s="308">
        <v>2024075</v>
      </c>
      <c r="G250" s="308">
        <v>100000</v>
      </c>
      <c r="H250" s="309">
        <f t="shared" si="58"/>
        <v>2124075</v>
      </c>
      <c r="I250" s="309">
        <v>0</v>
      </c>
      <c r="J250" s="309">
        <v>10000</v>
      </c>
      <c r="K250" s="310">
        <v>421038</v>
      </c>
      <c r="L250" s="310">
        <v>0</v>
      </c>
      <c r="M250" s="189">
        <f t="shared" si="53"/>
        <v>641038</v>
      </c>
      <c r="N250" s="48">
        <f t="shared" si="54"/>
        <v>2765113</v>
      </c>
      <c r="O250" s="48">
        <f t="shared" si="55"/>
        <v>21240.75</v>
      </c>
      <c r="P250" s="48">
        <f t="shared" si="56"/>
        <v>42481.5</v>
      </c>
      <c r="Q250" s="48">
        <f t="shared" si="57"/>
        <v>21240.75</v>
      </c>
      <c r="R250" s="190">
        <f t="shared" si="59"/>
        <v>2680150</v>
      </c>
      <c r="S250" s="1687">
        <f>VLOOKUP(C250,'[3]Daftar Gaji'!$C$128:$R$239,16,FALSE)</f>
        <v>0</v>
      </c>
      <c r="T250" s="1687">
        <f t="shared" si="60"/>
        <v>2680150</v>
      </c>
      <c r="U250" s="403">
        <f>VLOOKUP(C250,'[4]Daftar Gaji'!$C$131:$F$242,4,FALSE)</f>
        <v>1450009731494</v>
      </c>
    </row>
    <row r="251" spans="1:21" s="1681" customFormat="1" ht="18" customHeight="1">
      <c r="A251" s="314">
        <v>2124075</v>
      </c>
      <c r="B251" s="414">
        <v>91</v>
      </c>
      <c r="C251" s="619" t="s">
        <v>3525</v>
      </c>
      <c r="D251" s="407" t="s">
        <v>104</v>
      </c>
      <c r="E251" s="1695">
        <f>VLOOKUP(C251,'[3]Daftar Gaji'!$C$128:$E$239,3,FALSE)</f>
        <v>16</v>
      </c>
      <c r="F251" s="308">
        <v>1864075</v>
      </c>
      <c r="G251" s="308">
        <v>260000</v>
      </c>
      <c r="H251" s="309">
        <f t="shared" si="58"/>
        <v>2124075</v>
      </c>
      <c r="I251" s="309">
        <v>0</v>
      </c>
      <c r="J251" s="309">
        <v>10000</v>
      </c>
      <c r="K251" s="310">
        <v>346737</v>
      </c>
      <c r="L251" s="310">
        <v>0</v>
      </c>
      <c r="M251" s="189">
        <f t="shared" si="53"/>
        <v>506737</v>
      </c>
      <c r="N251" s="48">
        <f t="shared" si="54"/>
        <v>2630812</v>
      </c>
      <c r="O251" s="48">
        <f t="shared" si="55"/>
        <v>21240.75</v>
      </c>
      <c r="P251" s="48">
        <f t="shared" si="56"/>
        <v>42481.5</v>
      </c>
      <c r="Q251" s="48">
        <f t="shared" si="57"/>
        <v>21240.75</v>
      </c>
      <c r="R251" s="190">
        <f t="shared" si="59"/>
        <v>2545849</v>
      </c>
      <c r="S251" s="1687">
        <f>VLOOKUP(C251,'[3]Daftar Gaji'!$C$128:$R$239,16,FALSE)</f>
        <v>460000</v>
      </c>
      <c r="T251" s="1687">
        <f t="shared" si="60"/>
        <v>2085849</v>
      </c>
      <c r="U251" s="403">
        <f>VLOOKUP(C251,'[4]Daftar Gaji'!$C$131:$F$242,4,FALSE)</f>
        <v>1450009731858</v>
      </c>
    </row>
    <row r="252" spans="1:21" s="1681" customFormat="1" ht="18" customHeight="1">
      <c r="A252" s="314">
        <v>2124075</v>
      </c>
      <c r="B252" s="414">
        <v>92</v>
      </c>
      <c r="C252" s="619" t="s">
        <v>3526</v>
      </c>
      <c r="D252" s="407" t="s">
        <v>104</v>
      </c>
      <c r="E252" s="1695">
        <f>VLOOKUP(C252,'[3]Daftar Gaji'!$C$128:$E$239,3,FALSE)</f>
        <v>17</v>
      </c>
      <c r="F252" s="308">
        <v>2024075</v>
      </c>
      <c r="G252" s="308">
        <v>100000</v>
      </c>
      <c r="H252" s="309">
        <f t="shared" si="58"/>
        <v>2124075</v>
      </c>
      <c r="I252" s="309">
        <v>0</v>
      </c>
      <c r="J252" s="309">
        <v>10000</v>
      </c>
      <c r="K252" s="310">
        <v>421038</v>
      </c>
      <c r="L252" s="310">
        <v>0</v>
      </c>
      <c r="M252" s="189">
        <f t="shared" si="53"/>
        <v>591038</v>
      </c>
      <c r="N252" s="48">
        <f t="shared" si="54"/>
        <v>2715113</v>
      </c>
      <c r="O252" s="48">
        <f t="shared" si="55"/>
        <v>21240.75</v>
      </c>
      <c r="P252" s="48">
        <f t="shared" si="56"/>
        <v>42481.5</v>
      </c>
      <c r="Q252" s="48">
        <f t="shared" si="57"/>
        <v>21240.75</v>
      </c>
      <c r="R252" s="190">
        <f t="shared" si="59"/>
        <v>2630150</v>
      </c>
      <c r="S252" s="1687">
        <f>VLOOKUP(C252,'[3]Daftar Gaji'!$C$128:$R$239,16,FALSE)</f>
        <v>0</v>
      </c>
      <c r="T252" s="1687">
        <f t="shared" si="60"/>
        <v>2630150</v>
      </c>
      <c r="U252" s="403">
        <f>VLOOKUP(C252,'[4]Daftar Gaji'!$C$131:$F$242,4,FALSE)</f>
        <v>1450009731676</v>
      </c>
    </row>
    <row r="253" spans="1:21" s="1681" customFormat="1" ht="18" customHeight="1">
      <c r="A253" s="314">
        <v>2124075</v>
      </c>
      <c r="B253" s="414">
        <v>93</v>
      </c>
      <c r="C253" s="619" t="s">
        <v>3527</v>
      </c>
      <c r="D253" s="407" t="s">
        <v>104</v>
      </c>
      <c r="E253" s="1695">
        <f>VLOOKUP(C253,'[3]Daftar Gaji'!$C$128:$E$239,3,FALSE)</f>
        <v>16</v>
      </c>
      <c r="F253" s="308">
        <v>2024075</v>
      </c>
      <c r="G253" s="308">
        <v>100000</v>
      </c>
      <c r="H253" s="309">
        <f t="shared" si="58"/>
        <v>2124075</v>
      </c>
      <c r="I253" s="309">
        <v>0</v>
      </c>
      <c r="J253" s="309">
        <v>10000</v>
      </c>
      <c r="K253" s="310">
        <v>396271</v>
      </c>
      <c r="L253" s="310">
        <v>0</v>
      </c>
      <c r="M253" s="189">
        <f t="shared" si="53"/>
        <v>556271</v>
      </c>
      <c r="N253" s="48">
        <f t="shared" si="54"/>
        <v>2680346</v>
      </c>
      <c r="O253" s="48">
        <f t="shared" si="55"/>
        <v>21240.75</v>
      </c>
      <c r="P253" s="48">
        <f t="shared" si="56"/>
        <v>42481.5</v>
      </c>
      <c r="Q253" s="48">
        <f t="shared" si="57"/>
        <v>21240.75</v>
      </c>
      <c r="R253" s="190">
        <f t="shared" si="59"/>
        <v>2595383</v>
      </c>
      <c r="S253" s="1687">
        <f>VLOOKUP(C253,'[3]Daftar Gaji'!$C$128:$R$239,16,FALSE)</f>
        <v>0</v>
      </c>
      <c r="T253" s="1687">
        <f t="shared" si="60"/>
        <v>2595383</v>
      </c>
      <c r="U253" s="403">
        <f>VLOOKUP(C253,'[4]Daftar Gaji'!$C$131:$F$242,4,FALSE)</f>
        <v>1450009823390</v>
      </c>
    </row>
    <row r="254" spans="1:21" s="1681" customFormat="1" ht="18" customHeight="1">
      <c r="A254" s="314">
        <v>2124075</v>
      </c>
      <c r="B254" s="414">
        <v>94</v>
      </c>
      <c r="C254" s="619" t="s">
        <v>3528</v>
      </c>
      <c r="D254" s="407" t="s">
        <v>104</v>
      </c>
      <c r="E254" s="1695">
        <f>VLOOKUP(C254,'[3]Daftar Gaji'!$C$128:$E$239,3,FALSE)</f>
        <v>20</v>
      </c>
      <c r="F254" s="308">
        <v>2024075</v>
      </c>
      <c r="G254" s="308">
        <v>100000</v>
      </c>
      <c r="H254" s="309">
        <f t="shared" si="58"/>
        <v>2124075</v>
      </c>
      <c r="I254" s="309">
        <v>0</v>
      </c>
      <c r="J254" s="309">
        <v>10000</v>
      </c>
      <c r="K254" s="310">
        <v>470572</v>
      </c>
      <c r="L254" s="310">
        <v>0</v>
      </c>
      <c r="M254" s="189">
        <f t="shared" si="53"/>
        <v>670572</v>
      </c>
      <c r="N254" s="48">
        <f t="shared" ref="N254:N272" si="61">H254+M254</f>
        <v>2794647</v>
      </c>
      <c r="O254" s="48">
        <f t="shared" ref="O254:O272" si="62">H254*1%</f>
        <v>21240.75</v>
      </c>
      <c r="P254" s="48">
        <f t="shared" ref="P254:P272" si="63">H254*2%</f>
        <v>42481.5</v>
      </c>
      <c r="Q254" s="48">
        <f t="shared" ref="Q254:Q272" si="64">H254*1%</f>
        <v>21240.75</v>
      </c>
      <c r="R254" s="190">
        <f t="shared" si="59"/>
        <v>2709684</v>
      </c>
      <c r="S254" s="1687">
        <f>VLOOKUP(C254,'[3]Daftar Gaji'!$C$128:$R$239,16,FALSE)</f>
        <v>0</v>
      </c>
      <c r="T254" s="1687">
        <f t="shared" si="60"/>
        <v>2709684</v>
      </c>
      <c r="U254" s="403">
        <f>VLOOKUP(C254,'[4]Daftar Gaji'!$C$131:$F$242,4,FALSE)</f>
        <v>1450009824604</v>
      </c>
    </row>
    <row r="255" spans="1:21" s="1681" customFormat="1" ht="18" customHeight="1">
      <c r="A255" s="314">
        <v>2124075</v>
      </c>
      <c r="B255" s="414">
        <v>95</v>
      </c>
      <c r="C255" s="619" t="s">
        <v>3529</v>
      </c>
      <c r="D255" s="407" t="s">
        <v>104</v>
      </c>
      <c r="E255" s="1695">
        <f>VLOOKUP(C255,'[3]Daftar Gaji'!$C$128:$E$239,3,FALSE)</f>
        <v>17</v>
      </c>
      <c r="F255" s="308">
        <v>2024075</v>
      </c>
      <c r="G255" s="308">
        <v>100000</v>
      </c>
      <c r="H255" s="309">
        <f t="shared" si="58"/>
        <v>2124075</v>
      </c>
      <c r="I255" s="309">
        <v>0</v>
      </c>
      <c r="J255" s="309">
        <v>10000</v>
      </c>
      <c r="K255" s="310">
        <v>396271</v>
      </c>
      <c r="L255" s="310">
        <v>0</v>
      </c>
      <c r="M255" s="189">
        <f t="shared" si="53"/>
        <v>566271</v>
      </c>
      <c r="N255" s="48">
        <f t="shared" si="61"/>
        <v>2690346</v>
      </c>
      <c r="O255" s="48">
        <f t="shared" si="62"/>
        <v>21240.75</v>
      </c>
      <c r="P255" s="48">
        <f t="shared" si="63"/>
        <v>42481.5</v>
      </c>
      <c r="Q255" s="48">
        <f t="shared" si="64"/>
        <v>21240.75</v>
      </c>
      <c r="R255" s="190">
        <f t="shared" si="59"/>
        <v>2605383</v>
      </c>
      <c r="S255" s="1687">
        <f>VLOOKUP(C255,'[3]Daftar Gaji'!$C$128:$R$239,16,FALSE)</f>
        <v>0</v>
      </c>
      <c r="T255" s="1687">
        <f t="shared" si="60"/>
        <v>2605383</v>
      </c>
      <c r="U255" s="403">
        <f>VLOOKUP(C255,'[4]Daftar Gaji'!$C$131:$F$242,4,FALSE)</f>
        <v>1450009731122</v>
      </c>
    </row>
    <row r="256" spans="1:21" s="1681" customFormat="1" ht="18" customHeight="1">
      <c r="A256" s="314">
        <v>2124075</v>
      </c>
      <c r="B256" s="414">
        <v>96</v>
      </c>
      <c r="C256" s="619" t="s">
        <v>3530</v>
      </c>
      <c r="D256" s="407" t="s">
        <v>104</v>
      </c>
      <c r="E256" s="1695">
        <f>VLOOKUP(C256,'[3]Daftar Gaji'!$C$128:$E$239,3,FALSE)</f>
        <v>19</v>
      </c>
      <c r="F256" s="308">
        <v>2024075</v>
      </c>
      <c r="G256" s="308">
        <v>100000</v>
      </c>
      <c r="H256" s="309">
        <f t="shared" si="58"/>
        <v>2124075</v>
      </c>
      <c r="I256" s="309">
        <v>0</v>
      </c>
      <c r="J256" s="309">
        <v>10000</v>
      </c>
      <c r="K256" s="310">
        <v>396273</v>
      </c>
      <c r="L256" s="310">
        <v>0</v>
      </c>
      <c r="M256" s="189">
        <f t="shared" si="53"/>
        <v>586273</v>
      </c>
      <c r="N256" s="48">
        <f t="shared" si="61"/>
        <v>2710348</v>
      </c>
      <c r="O256" s="48">
        <f t="shared" si="62"/>
        <v>21240.75</v>
      </c>
      <c r="P256" s="48">
        <f t="shared" si="63"/>
        <v>42481.5</v>
      </c>
      <c r="Q256" s="48">
        <f t="shared" si="64"/>
        <v>21240.75</v>
      </c>
      <c r="R256" s="190">
        <f t="shared" si="59"/>
        <v>2625385</v>
      </c>
      <c r="S256" s="1687">
        <f>VLOOKUP(C256,'[3]Daftar Gaji'!$C$128:$R$239,16,FALSE)</f>
        <v>0</v>
      </c>
      <c r="T256" s="1687">
        <f t="shared" si="60"/>
        <v>2625385</v>
      </c>
      <c r="U256" s="403">
        <f>VLOOKUP(C256,'[4]Daftar Gaji'!$C$131:$F$242,4,FALSE)</f>
        <v>1450009838802</v>
      </c>
    </row>
    <row r="257" spans="1:21" s="1681" customFormat="1" ht="18" customHeight="1">
      <c r="A257" s="314">
        <v>2124075</v>
      </c>
      <c r="B257" s="414">
        <v>97</v>
      </c>
      <c r="C257" s="619" t="s">
        <v>3531</v>
      </c>
      <c r="D257" s="407" t="s">
        <v>104</v>
      </c>
      <c r="E257" s="1695">
        <f>VLOOKUP(C257,'[3]Daftar Gaji'!$C$128:$E$239,3,FALSE)</f>
        <v>19</v>
      </c>
      <c r="F257" s="308">
        <v>2024075</v>
      </c>
      <c r="G257" s="308">
        <v>100000</v>
      </c>
      <c r="H257" s="309">
        <f t="shared" si="58"/>
        <v>2124075</v>
      </c>
      <c r="I257" s="309">
        <v>0</v>
      </c>
      <c r="J257" s="309">
        <v>10000</v>
      </c>
      <c r="K257" s="310">
        <v>346737</v>
      </c>
      <c r="L257" s="310">
        <v>0</v>
      </c>
      <c r="M257" s="189">
        <f t="shared" si="53"/>
        <v>536737</v>
      </c>
      <c r="N257" s="48">
        <f t="shared" si="61"/>
        <v>2660812</v>
      </c>
      <c r="O257" s="48">
        <f t="shared" si="62"/>
        <v>21240.75</v>
      </c>
      <c r="P257" s="48">
        <f t="shared" si="63"/>
        <v>42481.5</v>
      </c>
      <c r="Q257" s="48">
        <f t="shared" si="64"/>
        <v>21240.75</v>
      </c>
      <c r="R257" s="190">
        <f t="shared" si="59"/>
        <v>2575849</v>
      </c>
      <c r="S257" s="1687">
        <f>VLOOKUP(C257,'[3]Daftar Gaji'!$C$128:$R$239,16,FALSE)</f>
        <v>460000</v>
      </c>
      <c r="T257" s="1687">
        <f t="shared" si="60"/>
        <v>2115849</v>
      </c>
      <c r="U257" s="403">
        <f>VLOOKUP(C257,'[4]Daftar Gaji'!$C$131:$F$242,4,FALSE)</f>
        <v>1450009741857</v>
      </c>
    </row>
    <row r="258" spans="1:21" s="1681" customFormat="1" ht="18" customHeight="1">
      <c r="A258" s="314">
        <v>2124075</v>
      </c>
      <c r="B258" s="414">
        <v>98</v>
      </c>
      <c r="C258" s="619" t="s">
        <v>3532</v>
      </c>
      <c r="D258" s="407" t="s">
        <v>104</v>
      </c>
      <c r="E258" s="1695">
        <f>VLOOKUP(C258,'[3]Daftar Gaji'!$C$128:$E$239,3,FALSE)</f>
        <v>16</v>
      </c>
      <c r="F258" s="308">
        <v>2024075</v>
      </c>
      <c r="G258" s="308">
        <v>100000</v>
      </c>
      <c r="H258" s="309">
        <f t="shared" si="58"/>
        <v>2124075</v>
      </c>
      <c r="I258" s="309">
        <v>0</v>
      </c>
      <c r="J258" s="309">
        <v>10000</v>
      </c>
      <c r="K258" s="310">
        <v>396271</v>
      </c>
      <c r="L258" s="310">
        <v>0</v>
      </c>
      <c r="M258" s="189">
        <f t="shared" si="53"/>
        <v>556271</v>
      </c>
      <c r="N258" s="48">
        <f t="shared" si="61"/>
        <v>2680346</v>
      </c>
      <c r="O258" s="48">
        <f t="shared" si="62"/>
        <v>21240.75</v>
      </c>
      <c r="P258" s="48">
        <f t="shared" si="63"/>
        <v>42481.5</v>
      </c>
      <c r="Q258" s="48">
        <f t="shared" si="64"/>
        <v>21240.75</v>
      </c>
      <c r="R258" s="190">
        <f t="shared" si="59"/>
        <v>2595383</v>
      </c>
      <c r="S258" s="1687">
        <f>VLOOKUP(C258,'[3]Daftar Gaji'!$C$128:$R$239,16,FALSE)</f>
        <v>0</v>
      </c>
      <c r="T258" s="1687">
        <f t="shared" si="60"/>
        <v>2595383</v>
      </c>
      <c r="U258" s="403">
        <f>VLOOKUP(C258,'[4]Daftar Gaji'!$C$131:$F$242,4,FALSE)</f>
        <v>1450009730983</v>
      </c>
    </row>
    <row r="259" spans="1:21" s="1681" customFormat="1" ht="18" customHeight="1">
      <c r="A259" s="314">
        <v>2124075</v>
      </c>
      <c r="B259" s="414">
        <v>99</v>
      </c>
      <c r="C259" s="619" t="s">
        <v>3533</v>
      </c>
      <c r="D259" s="407" t="s">
        <v>104</v>
      </c>
      <c r="E259" s="1695">
        <f>VLOOKUP(C259,'[3]Daftar Gaji'!$C$128:$E$239,3,FALSE)</f>
        <v>14</v>
      </c>
      <c r="F259" s="308">
        <v>2024075</v>
      </c>
      <c r="G259" s="308">
        <v>100000</v>
      </c>
      <c r="H259" s="309">
        <f t="shared" si="58"/>
        <v>2124075</v>
      </c>
      <c r="I259" s="309">
        <v>0</v>
      </c>
      <c r="J259" s="309">
        <v>10000</v>
      </c>
      <c r="K259" s="310">
        <v>321970</v>
      </c>
      <c r="L259" s="310">
        <v>0</v>
      </c>
      <c r="M259" s="189">
        <f t="shared" si="53"/>
        <v>461970</v>
      </c>
      <c r="N259" s="48">
        <f t="shared" si="61"/>
        <v>2586045</v>
      </c>
      <c r="O259" s="48">
        <f t="shared" si="62"/>
        <v>21240.75</v>
      </c>
      <c r="P259" s="48">
        <f t="shared" si="63"/>
        <v>42481.5</v>
      </c>
      <c r="Q259" s="48">
        <f t="shared" si="64"/>
        <v>21240.75</v>
      </c>
      <c r="R259" s="190">
        <f t="shared" si="59"/>
        <v>2501082</v>
      </c>
      <c r="S259" s="1687">
        <f>VLOOKUP(C259,'[3]Daftar Gaji'!$C$128:$R$239,16,FALSE)</f>
        <v>0</v>
      </c>
      <c r="T259" s="1687">
        <f t="shared" si="60"/>
        <v>2501082</v>
      </c>
      <c r="U259" s="403">
        <f>VLOOKUP(C259,'[4]Daftar Gaji'!$C$131:$F$242,4,FALSE)</f>
        <v>1450009731882</v>
      </c>
    </row>
    <row r="260" spans="1:21" s="1681" customFormat="1" ht="18" customHeight="1">
      <c r="A260" s="314">
        <v>2124075</v>
      </c>
      <c r="B260" s="414">
        <v>100</v>
      </c>
      <c r="C260" s="619" t="s">
        <v>3534</v>
      </c>
      <c r="D260" s="407" t="s">
        <v>104</v>
      </c>
      <c r="E260" s="1695">
        <f>VLOOKUP(C260,'[3]Daftar Gaji'!$C$128:$E$239,3,FALSE)</f>
        <v>19</v>
      </c>
      <c r="F260" s="308">
        <v>2024075</v>
      </c>
      <c r="G260" s="308">
        <v>100000</v>
      </c>
      <c r="H260" s="309">
        <f t="shared" si="58"/>
        <v>2124075</v>
      </c>
      <c r="I260" s="309">
        <v>0</v>
      </c>
      <c r="J260" s="309">
        <v>10000</v>
      </c>
      <c r="K260" s="310">
        <v>396271</v>
      </c>
      <c r="L260" s="310">
        <v>0</v>
      </c>
      <c r="M260" s="189">
        <f t="shared" si="53"/>
        <v>586271</v>
      </c>
      <c r="N260" s="48">
        <f t="shared" si="61"/>
        <v>2710346</v>
      </c>
      <c r="O260" s="48">
        <f t="shared" si="62"/>
        <v>21240.75</v>
      </c>
      <c r="P260" s="48">
        <f t="shared" si="63"/>
        <v>42481.5</v>
      </c>
      <c r="Q260" s="48">
        <f t="shared" si="64"/>
        <v>21240.75</v>
      </c>
      <c r="R260" s="190">
        <f t="shared" si="59"/>
        <v>2625383</v>
      </c>
      <c r="S260" s="1687">
        <f>VLOOKUP(C260,'[3]Daftar Gaji'!$C$128:$R$239,16,FALSE)</f>
        <v>0</v>
      </c>
      <c r="T260" s="1687">
        <f t="shared" si="60"/>
        <v>2625383</v>
      </c>
      <c r="U260" s="403">
        <f>VLOOKUP(C260,'[4]Daftar Gaji'!$C$131:$F$242,4,FALSE)</f>
        <v>1450009731759</v>
      </c>
    </row>
    <row r="261" spans="1:21" s="1681" customFormat="1" ht="18" customHeight="1">
      <c r="A261" s="314">
        <v>2124075</v>
      </c>
      <c r="B261" s="414">
        <v>101</v>
      </c>
      <c r="C261" s="619" t="s">
        <v>3535</v>
      </c>
      <c r="D261" s="407" t="s">
        <v>104</v>
      </c>
      <c r="E261" s="1695">
        <f>VLOOKUP(C261,'[3]Daftar Gaji'!$C$128:$E$239,3,FALSE)</f>
        <v>20</v>
      </c>
      <c r="F261" s="308">
        <v>2024075</v>
      </c>
      <c r="G261" s="308">
        <v>100000</v>
      </c>
      <c r="H261" s="309">
        <f t="shared" si="58"/>
        <v>2124075</v>
      </c>
      <c r="I261" s="309">
        <v>0</v>
      </c>
      <c r="J261" s="309">
        <v>10000</v>
      </c>
      <c r="K261" s="310">
        <v>445806</v>
      </c>
      <c r="L261" s="310">
        <v>0</v>
      </c>
      <c r="M261" s="189">
        <f t="shared" si="53"/>
        <v>645806</v>
      </c>
      <c r="N261" s="48">
        <f t="shared" si="61"/>
        <v>2769881</v>
      </c>
      <c r="O261" s="48">
        <f t="shared" si="62"/>
        <v>21240.75</v>
      </c>
      <c r="P261" s="48">
        <f t="shared" si="63"/>
        <v>42481.5</v>
      </c>
      <c r="Q261" s="48">
        <f t="shared" si="64"/>
        <v>21240.75</v>
      </c>
      <c r="R261" s="190">
        <f t="shared" si="59"/>
        <v>2684918</v>
      </c>
      <c r="S261" s="1687">
        <f>VLOOKUP(C261,'[3]Daftar Gaji'!$C$128:$R$239,16,FALSE)</f>
        <v>0</v>
      </c>
      <c r="T261" s="1687">
        <f t="shared" si="60"/>
        <v>2684918</v>
      </c>
      <c r="U261" s="403">
        <f>VLOOKUP(C261,'[4]Daftar Gaji'!$C$131:$F$242,4,FALSE)</f>
        <v>1450009730835</v>
      </c>
    </row>
    <row r="262" spans="1:21" s="1681" customFormat="1" ht="18" customHeight="1">
      <c r="A262" s="314">
        <v>2124075</v>
      </c>
      <c r="B262" s="414">
        <v>102</v>
      </c>
      <c r="C262" s="619" t="s">
        <v>3536</v>
      </c>
      <c r="D262" s="407" t="s">
        <v>104</v>
      </c>
      <c r="E262" s="1695">
        <f>VLOOKUP(C262,'[3]Daftar Gaji'!$C$128:$E$239,3,FALSE)</f>
        <v>17</v>
      </c>
      <c r="F262" s="308">
        <v>2024075</v>
      </c>
      <c r="G262" s="308">
        <v>100000</v>
      </c>
      <c r="H262" s="309">
        <f t="shared" si="58"/>
        <v>2124075</v>
      </c>
      <c r="I262" s="309">
        <v>0</v>
      </c>
      <c r="J262" s="309">
        <v>10000</v>
      </c>
      <c r="K262" s="310">
        <v>297203</v>
      </c>
      <c r="L262" s="310">
        <v>0</v>
      </c>
      <c r="M262" s="189">
        <f t="shared" si="53"/>
        <v>467203</v>
      </c>
      <c r="N262" s="48">
        <f t="shared" si="61"/>
        <v>2591278</v>
      </c>
      <c r="O262" s="48">
        <f t="shared" si="62"/>
        <v>21240.75</v>
      </c>
      <c r="P262" s="48">
        <f t="shared" si="63"/>
        <v>42481.5</v>
      </c>
      <c r="Q262" s="48">
        <f t="shared" si="64"/>
        <v>21240.75</v>
      </c>
      <c r="R262" s="190">
        <f t="shared" si="59"/>
        <v>2506315</v>
      </c>
      <c r="S262" s="1687">
        <f>VLOOKUP(C262,'[3]Daftar Gaji'!$C$128:$R$239,16,FALSE)</f>
        <v>460000</v>
      </c>
      <c r="T262" s="1687">
        <f t="shared" si="60"/>
        <v>2046315</v>
      </c>
      <c r="U262" s="403">
        <f>VLOOKUP(C262,'[4]Daftar Gaji'!$C$131:$F$242,4,FALSE)</f>
        <v>1450009731924</v>
      </c>
    </row>
    <row r="263" spans="1:21" s="1681" customFormat="1" ht="18" customHeight="1">
      <c r="A263" s="314">
        <v>2124075</v>
      </c>
      <c r="B263" s="414">
        <v>103</v>
      </c>
      <c r="C263" s="619" t="s">
        <v>3537</v>
      </c>
      <c r="D263" s="407" t="s">
        <v>104</v>
      </c>
      <c r="E263" s="1695">
        <f>VLOOKUP(C263,'[3]Daftar Gaji'!$C$128:$E$239,3,FALSE)</f>
        <v>21</v>
      </c>
      <c r="F263" s="308">
        <v>2024075</v>
      </c>
      <c r="G263" s="308">
        <v>100000</v>
      </c>
      <c r="H263" s="309">
        <f t="shared" si="58"/>
        <v>2124075</v>
      </c>
      <c r="I263" s="309">
        <v>0</v>
      </c>
      <c r="J263" s="309">
        <v>10000</v>
      </c>
      <c r="K263" s="310">
        <v>495339</v>
      </c>
      <c r="L263" s="310">
        <v>0</v>
      </c>
      <c r="M263" s="189">
        <f t="shared" si="53"/>
        <v>705339</v>
      </c>
      <c r="N263" s="48">
        <f t="shared" si="61"/>
        <v>2829414</v>
      </c>
      <c r="O263" s="48">
        <f t="shared" si="62"/>
        <v>21240.75</v>
      </c>
      <c r="P263" s="48">
        <f t="shared" si="63"/>
        <v>42481.5</v>
      </c>
      <c r="Q263" s="48">
        <f t="shared" si="64"/>
        <v>21240.75</v>
      </c>
      <c r="R263" s="190">
        <f t="shared" si="59"/>
        <v>2744451</v>
      </c>
      <c r="S263" s="1687">
        <f>VLOOKUP(C263,'[3]Daftar Gaji'!$C$128:$R$239,16,FALSE)</f>
        <v>0</v>
      </c>
      <c r="T263" s="1687">
        <f t="shared" si="60"/>
        <v>2744451</v>
      </c>
      <c r="U263" s="403">
        <f>VLOOKUP(C263,'[4]Daftar Gaji'!$C$131:$F$242,4,FALSE)</f>
        <v>1450009732153</v>
      </c>
    </row>
    <row r="264" spans="1:21" s="1681" customFormat="1" ht="18" customHeight="1">
      <c r="A264" s="314">
        <v>2124075</v>
      </c>
      <c r="B264" s="414">
        <v>104</v>
      </c>
      <c r="C264" s="402" t="s">
        <v>120</v>
      </c>
      <c r="D264" s="407" t="s">
        <v>104</v>
      </c>
      <c r="E264" s="1695">
        <f>VLOOKUP(C264,'[3]Daftar Gaji'!$C$128:$E$239,3,FALSE)</f>
        <v>24</v>
      </c>
      <c r="F264" s="308">
        <v>2024075</v>
      </c>
      <c r="G264" s="308">
        <v>100000</v>
      </c>
      <c r="H264" s="309">
        <f t="shared" si="58"/>
        <v>2124075</v>
      </c>
      <c r="I264" s="309">
        <v>0</v>
      </c>
      <c r="J264" s="309">
        <v>10000</v>
      </c>
      <c r="K264" s="310">
        <v>445805</v>
      </c>
      <c r="L264" s="310">
        <v>0</v>
      </c>
      <c r="M264" s="189">
        <f t="shared" si="53"/>
        <v>685805</v>
      </c>
      <c r="N264" s="48">
        <f t="shared" si="61"/>
        <v>2809880</v>
      </c>
      <c r="O264" s="48">
        <f t="shared" si="62"/>
        <v>21240.75</v>
      </c>
      <c r="P264" s="48">
        <f t="shared" si="63"/>
        <v>42481.5</v>
      </c>
      <c r="Q264" s="48">
        <f t="shared" si="64"/>
        <v>21240.75</v>
      </c>
      <c r="R264" s="190">
        <f t="shared" si="59"/>
        <v>2724917</v>
      </c>
      <c r="S264" s="1687">
        <f>VLOOKUP(C264,'[3]Daftar Gaji'!$C$128:$R$239,16,FALSE)</f>
        <v>0</v>
      </c>
      <c r="T264" s="1687">
        <f t="shared" si="60"/>
        <v>2724917</v>
      </c>
      <c r="U264" s="403">
        <f>VLOOKUP(C264,'[4]Daftar Gaji'!$C$131:$F$242,4,FALSE)</f>
        <v>1450009730520</v>
      </c>
    </row>
    <row r="265" spans="1:21" s="1681" customFormat="1" ht="18" customHeight="1">
      <c r="A265" s="314">
        <v>2124075</v>
      </c>
      <c r="B265" s="414">
        <v>105</v>
      </c>
      <c r="C265" s="619" t="s">
        <v>3538</v>
      </c>
      <c r="D265" s="407" t="s">
        <v>104</v>
      </c>
      <c r="E265" s="1695">
        <f>VLOOKUP(C265,'[3]Daftar Gaji'!$C$128:$E$239,3,FALSE)</f>
        <v>22</v>
      </c>
      <c r="F265" s="308">
        <v>2024075</v>
      </c>
      <c r="G265" s="308">
        <v>100000</v>
      </c>
      <c r="H265" s="309">
        <f t="shared" si="58"/>
        <v>2124075</v>
      </c>
      <c r="I265" s="309">
        <v>0</v>
      </c>
      <c r="J265" s="309">
        <v>10000</v>
      </c>
      <c r="K265" s="310">
        <v>421043</v>
      </c>
      <c r="L265" s="310">
        <v>0</v>
      </c>
      <c r="M265" s="189">
        <f t="shared" si="53"/>
        <v>641043</v>
      </c>
      <c r="N265" s="48">
        <f t="shared" si="61"/>
        <v>2765118</v>
      </c>
      <c r="O265" s="48">
        <f t="shared" si="62"/>
        <v>21240.75</v>
      </c>
      <c r="P265" s="48">
        <f t="shared" si="63"/>
        <v>42481.5</v>
      </c>
      <c r="Q265" s="48">
        <f t="shared" si="64"/>
        <v>21240.75</v>
      </c>
      <c r="R265" s="190">
        <f t="shared" si="59"/>
        <v>2680155</v>
      </c>
      <c r="S265" s="1687">
        <f>VLOOKUP(C265,'[3]Daftar Gaji'!$C$128:$R$239,16,FALSE)</f>
        <v>0</v>
      </c>
      <c r="T265" s="1687">
        <f t="shared" si="60"/>
        <v>2680155</v>
      </c>
      <c r="U265" s="403">
        <f>VLOOKUP(C265,'[4]Daftar Gaji'!$C$131:$F$242,4,FALSE)</f>
        <v>1450009838745</v>
      </c>
    </row>
    <row r="266" spans="1:21" s="1681" customFormat="1" ht="18" customHeight="1">
      <c r="A266" s="314">
        <v>2124075</v>
      </c>
      <c r="B266" s="414">
        <v>106</v>
      </c>
      <c r="C266" s="621" t="s">
        <v>2303</v>
      </c>
      <c r="D266" s="407" t="s">
        <v>104</v>
      </c>
      <c r="E266" s="1695">
        <f>VLOOKUP(C266,'[3]Daftar Gaji'!$C$128:$E$239,3,FALSE)</f>
        <v>17</v>
      </c>
      <c r="F266" s="308">
        <v>2024075</v>
      </c>
      <c r="G266" s="308">
        <v>100000</v>
      </c>
      <c r="H266" s="309">
        <f t="shared" si="58"/>
        <v>2124075</v>
      </c>
      <c r="I266" s="309">
        <v>0</v>
      </c>
      <c r="J266" s="309">
        <v>10000</v>
      </c>
      <c r="K266" s="310">
        <v>222903</v>
      </c>
      <c r="L266" s="310">
        <v>0</v>
      </c>
      <c r="M266" s="189">
        <f t="shared" si="53"/>
        <v>392903</v>
      </c>
      <c r="N266" s="48">
        <f t="shared" si="61"/>
        <v>2516978</v>
      </c>
      <c r="O266" s="48">
        <f t="shared" si="62"/>
        <v>21240.75</v>
      </c>
      <c r="P266" s="48">
        <f t="shared" si="63"/>
        <v>42481.5</v>
      </c>
      <c r="Q266" s="48">
        <f t="shared" si="64"/>
        <v>21240.75</v>
      </c>
      <c r="R266" s="190">
        <f t="shared" si="59"/>
        <v>2432015</v>
      </c>
      <c r="S266" s="1687">
        <f>VLOOKUP(C266,'[3]Daftar Gaji'!$C$128:$R$239,16,FALSE)</f>
        <v>0</v>
      </c>
      <c r="T266" s="1687">
        <f t="shared" si="60"/>
        <v>2432015</v>
      </c>
      <c r="U266" s="403">
        <f>VLOOKUP(C266,'[4]Daftar Gaji'!$C$131:$F$242,4,FALSE)</f>
        <v>9000035167908</v>
      </c>
    </row>
    <row r="267" spans="1:21" s="1681" customFormat="1" ht="18" customHeight="1">
      <c r="A267" s="314">
        <v>2124075</v>
      </c>
      <c r="B267" s="414">
        <v>107</v>
      </c>
      <c r="C267" s="621" t="s">
        <v>2304</v>
      </c>
      <c r="D267" s="407" t="s">
        <v>104</v>
      </c>
      <c r="E267" s="1695">
        <f>VLOOKUP(C267,'[3]Daftar Gaji'!$C$128:$E$239,3,FALSE)</f>
        <v>23</v>
      </c>
      <c r="F267" s="308">
        <v>2024075</v>
      </c>
      <c r="G267" s="308">
        <v>100000</v>
      </c>
      <c r="H267" s="309">
        <f t="shared" si="58"/>
        <v>2124075</v>
      </c>
      <c r="I267" s="309">
        <v>0</v>
      </c>
      <c r="J267" s="309">
        <v>10000</v>
      </c>
      <c r="K267" s="310">
        <v>222903</v>
      </c>
      <c r="L267" s="310">
        <v>0</v>
      </c>
      <c r="M267" s="189">
        <f t="shared" si="53"/>
        <v>452903</v>
      </c>
      <c r="N267" s="48">
        <f t="shared" si="61"/>
        <v>2576978</v>
      </c>
      <c r="O267" s="48">
        <f t="shared" si="62"/>
        <v>21240.75</v>
      </c>
      <c r="P267" s="48">
        <f t="shared" si="63"/>
        <v>42481.5</v>
      </c>
      <c r="Q267" s="48">
        <f t="shared" si="64"/>
        <v>21240.75</v>
      </c>
      <c r="R267" s="190">
        <f t="shared" si="59"/>
        <v>2492015</v>
      </c>
      <c r="S267" s="1687">
        <f>VLOOKUP(C267,'[3]Daftar Gaji'!$C$128:$R$239,16,FALSE)</f>
        <v>0</v>
      </c>
      <c r="T267" s="1687">
        <f t="shared" si="60"/>
        <v>2492015</v>
      </c>
      <c r="U267" s="403">
        <f>VLOOKUP(C267,'[4]Daftar Gaji'!$C$131:$F$242,4,FALSE)</f>
        <v>1450011224439</v>
      </c>
    </row>
    <row r="268" spans="1:21" s="1681" customFormat="1" ht="18" customHeight="1">
      <c r="A268" s="314">
        <v>2124075</v>
      </c>
      <c r="B268" s="414">
        <v>108</v>
      </c>
      <c r="C268" s="621" t="s">
        <v>2305</v>
      </c>
      <c r="D268" s="407" t="s">
        <v>104</v>
      </c>
      <c r="E268" s="1695">
        <f>VLOOKUP(C268,'[3]Daftar Gaji'!$C$128:$E$239,3,FALSE)</f>
        <v>27</v>
      </c>
      <c r="F268" s="308">
        <v>2024075</v>
      </c>
      <c r="G268" s="308">
        <v>100000</v>
      </c>
      <c r="H268" s="309">
        <f t="shared" si="58"/>
        <v>2124075</v>
      </c>
      <c r="I268" s="309">
        <v>0</v>
      </c>
      <c r="J268" s="309">
        <v>10000</v>
      </c>
      <c r="K268" s="310">
        <v>222903</v>
      </c>
      <c r="L268" s="310">
        <v>0</v>
      </c>
      <c r="M268" s="189">
        <f t="shared" si="53"/>
        <v>492903</v>
      </c>
      <c r="N268" s="48">
        <f t="shared" si="61"/>
        <v>2616978</v>
      </c>
      <c r="O268" s="48">
        <f t="shared" si="62"/>
        <v>21240.75</v>
      </c>
      <c r="P268" s="48">
        <f t="shared" si="63"/>
        <v>42481.5</v>
      </c>
      <c r="Q268" s="48">
        <f t="shared" si="64"/>
        <v>21240.75</v>
      </c>
      <c r="R268" s="190">
        <f t="shared" si="59"/>
        <v>2532015</v>
      </c>
      <c r="S268" s="1687">
        <f>VLOOKUP(C268,'[3]Daftar Gaji'!$C$128:$R$239,16,FALSE)</f>
        <v>0</v>
      </c>
      <c r="T268" s="1687">
        <f t="shared" si="60"/>
        <v>2532015</v>
      </c>
      <c r="U268" s="403">
        <f>VLOOKUP(C268,'[4]Daftar Gaji'!$C$131:$F$242,4,FALSE)</f>
        <v>9000033998619</v>
      </c>
    </row>
    <row r="269" spans="1:21" s="1681" customFormat="1" ht="18" customHeight="1">
      <c r="A269" s="314">
        <v>2124075</v>
      </c>
      <c r="B269" s="414">
        <v>109</v>
      </c>
      <c r="C269" s="621" t="s">
        <v>2306</v>
      </c>
      <c r="D269" s="407" t="s">
        <v>104</v>
      </c>
      <c r="E269" s="1695">
        <f>VLOOKUP(C269,'[3]Daftar Gaji'!$C$128:$E$239,3,FALSE)</f>
        <v>18</v>
      </c>
      <c r="F269" s="308">
        <v>2024075</v>
      </c>
      <c r="G269" s="308">
        <v>100000</v>
      </c>
      <c r="H269" s="309">
        <f t="shared" si="58"/>
        <v>2124075</v>
      </c>
      <c r="I269" s="309">
        <v>0</v>
      </c>
      <c r="J269" s="309">
        <v>10000</v>
      </c>
      <c r="K269" s="310">
        <v>222903</v>
      </c>
      <c r="L269" s="310">
        <v>0</v>
      </c>
      <c r="M269" s="189">
        <f t="shared" si="53"/>
        <v>402903</v>
      </c>
      <c r="N269" s="48">
        <f t="shared" si="61"/>
        <v>2526978</v>
      </c>
      <c r="O269" s="48">
        <f t="shared" si="62"/>
        <v>21240.75</v>
      </c>
      <c r="P269" s="48">
        <f t="shared" si="63"/>
        <v>42481.5</v>
      </c>
      <c r="Q269" s="48">
        <f t="shared" si="64"/>
        <v>21240.75</v>
      </c>
      <c r="R269" s="190">
        <f t="shared" si="59"/>
        <v>2442015</v>
      </c>
      <c r="S269" s="1687">
        <f>VLOOKUP(C269,'[3]Daftar Gaji'!$C$128:$R$239,16,FALSE)</f>
        <v>0</v>
      </c>
      <c r="T269" s="1687">
        <f t="shared" si="60"/>
        <v>2442015</v>
      </c>
      <c r="U269" s="403">
        <f>VLOOKUP(C269,'[4]Daftar Gaji'!$C$131:$F$242,4,FALSE)</f>
        <v>9000033998510</v>
      </c>
    </row>
    <row r="270" spans="1:21" s="1681" customFormat="1" ht="18" customHeight="1">
      <c r="A270" s="314">
        <v>2124075</v>
      </c>
      <c r="B270" s="414">
        <v>110</v>
      </c>
      <c r="C270" s="621" t="s">
        <v>2307</v>
      </c>
      <c r="D270" s="407" t="s">
        <v>104</v>
      </c>
      <c r="E270" s="1695">
        <v>31</v>
      </c>
      <c r="F270" s="308">
        <v>2024075</v>
      </c>
      <c r="G270" s="308">
        <v>100000</v>
      </c>
      <c r="H270" s="309">
        <f t="shared" si="58"/>
        <v>2124075</v>
      </c>
      <c r="I270" s="309">
        <v>0</v>
      </c>
      <c r="J270" s="309">
        <v>10000</v>
      </c>
      <c r="K270" s="310">
        <v>222903</v>
      </c>
      <c r="L270" s="310">
        <v>0</v>
      </c>
      <c r="M270" s="189">
        <f t="shared" si="53"/>
        <v>532903</v>
      </c>
      <c r="N270" s="48">
        <f t="shared" si="61"/>
        <v>2656978</v>
      </c>
      <c r="O270" s="48">
        <f t="shared" si="62"/>
        <v>21240.75</v>
      </c>
      <c r="P270" s="48">
        <f t="shared" si="63"/>
        <v>42481.5</v>
      </c>
      <c r="Q270" s="48">
        <f t="shared" si="64"/>
        <v>21240.75</v>
      </c>
      <c r="R270" s="190">
        <f t="shared" si="59"/>
        <v>2572015</v>
      </c>
      <c r="S270" s="1687">
        <v>0</v>
      </c>
      <c r="T270" s="1687">
        <f t="shared" si="60"/>
        <v>2572015</v>
      </c>
      <c r="U270" s="403">
        <f>VLOOKUP(C270,'[4]Daftar Gaji'!$C$131:$F$242,4,FALSE)</f>
        <v>9000028887272</v>
      </c>
    </row>
    <row r="271" spans="1:21" s="1681" customFormat="1" ht="18" customHeight="1">
      <c r="A271" s="314">
        <v>2124075</v>
      </c>
      <c r="B271" s="414">
        <v>111</v>
      </c>
      <c r="C271" s="621" t="s">
        <v>2308</v>
      </c>
      <c r="D271" s="407" t="s">
        <v>104</v>
      </c>
      <c r="E271" s="1695">
        <v>28</v>
      </c>
      <c r="F271" s="308">
        <v>2024075</v>
      </c>
      <c r="G271" s="308">
        <v>100000</v>
      </c>
      <c r="H271" s="309">
        <f t="shared" si="58"/>
        <v>2124075</v>
      </c>
      <c r="I271" s="309">
        <v>0</v>
      </c>
      <c r="J271" s="309">
        <v>10000</v>
      </c>
      <c r="K271" s="310">
        <v>222903</v>
      </c>
      <c r="L271" s="310">
        <v>0</v>
      </c>
      <c r="M271" s="189">
        <f t="shared" si="53"/>
        <v>502903</v>
      </c>
      <c r="N271" s="48">
        <f t="shared" si="61"/>
        <v>2626978</v>
      </c>
      <c r="O271" s="48">
        <f t="shared" si="62"/>
        <v>21240.75</v>
      </c>
      <c r="P271" s="48">
        <f t="shared" si="63"/>
        <v>42481.5</v>
      </c>
      <c r="Q271" s="48">
        <f t="shared" si="64"/>
        <v>21240.75</v>
      </c>
      <c r="R271" s="190">
        <f t="shared" si="59"/>
        <v>2542015</v>
      </c>
      <c r="S271" s="1687">
        <v>0</v>
      </c>
      <c r="T271" s="1687">
        <f t="shared" si="60"/>
        <v>2542015</v>
      </c>
      <c r="U271" s="403">
        <f>VLOOKUP(C271,'[4]Daftar Gaji'!$C$131:$F$242,4,FALSE)</f>
        <v>9000033998593</v>
      </c>
    </row>
    <row r="272" spans="1:21" s="1681" customFormat="1" ht="18" customHeight="1">
      <c r="A272" s="314">
        <v>2124075</v>
      </c>
      <c r="B272" s="414">
        <v>112</v>
      </c>
      <c r="C272" s="621" t="s">
        <v>2309</v>
      </c>
      <c r="D272" s="407" t="s">
        <v>104</v>
      </c>
      <c r="E272" s="1695">
        <v>28</v>
      </c>
      <c r="F272" s="308">
        <v>2024075</v>
      </c>
      <c r="G272" s="308">
        <v>100000</v>
      </c>
      <c r="H272" s="309">
        <f t="shared" si="58"/>
        <v>2124075</v>
      </c>
      <c r="I272" s="309">
        <v>0</v>
      </c>
      <c r="J272" s="309">
        <v>10000</v>
      </c>
      <c r="K272" s="310">
        <v>222903</v>
      </c>
      <c r="L272" s="310">
        <v>0</v>
      </c>
      <c r="M272" s="189">
        <f t="shared" si="53"/>
        <v>502903</v>
      </c>
      <c r="N272" s="48">
        <f t="shared" si="61"/>
        <v>2626978</v>
      </c>
      <c r="O272" s="48">
        <f t="shared" si="62"/>
        <v>21240.75</v>
      </c>
      <c r="P272" s="48">
        <f t="shared" si="63"/>
        <v>42481.5</v>
      </c>
      <c r="Q272" s="48">
        <f t="shared" si="64"/>
        <v>21240.75</v>
      </c>
      <c r="R272" s="190">
        <f t="shared" si="59"/>
        <v>2542015</v>
      </c>
      <c r="S272" s="1687">
        <v>0</v>
      </c>
      <c r="T272" s="1687">
        <f t="shared" si="60"/>
        <v>2542015</v>
      </c>
      <c r="U272" s="403">
        <f>VLOOKUP(C272,'[4]Daftar Gaji'!$C$131:$F$242,4,FALSE)</f>
        <v>9000033324675</v>
      </c>
    </row>
    <row r="273" spans="1:21" s="46" customFormat="1" ht="22.5" customHeight="1">
      <c r="A273" s="121"/>
      <c r="B273" s="2306" t="s">
        <v>38</v>
      </c>
      <c r="C273" s="2307"/>
      <c r="D273" s="2307"/>
      <c r="E273" s="765">
        <f>SUM(E161:E272)</f>
        <v>2162</v>
      </c>
      <c r="F273" s="771">
        <f>SUM(F161:F272)</f>
        <v>226056400</v>
      </c>
      <c r="G273" s="771">
        <f t="shared" ref="G273:T273" si="65">SUM(G161:G272)</f>
        <v>11840000</v>
      </c>
      <c r="H273" s="771">
        <f t="shared" si="65"/>
        <v>237896400</v>
      </c>
      <c r="I273" s="771">
        <f t="shared" si="65"/>
        <v>0</v>
      </c>
      <c r="J273" s="771">
        <f t="shared" si="65"/>
        <v>1120000</v>
      </c>
      <c r="K273" s="771">
        <f t="shared" si="65"/>
        <v>44382467</v>
      </c>
      <c r="L273" s="771">
        <f t="shared" si="65"/>
        <v>0</v>
      </c>
      <c r="M273" s="771">
        <f t="shared" si="65"/>
        <v>66002467</v>
      </c>
      <c r="N273" s="771">
        <f t="shared" si="65"/>
        <v>303898867</v>
      </c>
      <c r="O273" s="771">
        <f t="shared" si="65"/>
        <v>2378964</v>
      </c>
      <c r="P273" s="771">
        <f t="shared" si="65"/>
        <v>4757928</v>
      </c>
      <c r="Q273" s="771">
        <f t="shared" si="65"/>
        <v>2378964</v>
      </c>
      <c r="R273" s="771">
        <f t="shared" si="65"/>
        <v>294383011</v>
      </c>
      <c r="S273" s="771">
        <f t="shared" si="65"/>
        <v>8555000</v>
      </c>
      <c r="T273" s="771">
        <f t="shared" si="65"/>
        <v>285828011</v>
      </c>
      <c r="U273" s="771"/>
    </row>
    <row r="274" spans="1:21" s="2" customFormat="1" ht="18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340"/>
      <c r="N274" s="121"/>
      <c r="O274" s="121"/>
      <c r="P274" s="121"/>
      <c r="Q274" s="121"/>
      <c r="R274" s="121" t="s">
        <v>2627</v>
      </c>
      <c r="S274" s="121"/>
      <c r="T274" s="121"/>
      <c r="U274" s="121"/>
    </row>
    <row r="275" spans="1:21" ht="18" customHeight="1">
      <c r="A275" s="2"/>
      <c r="B275" s="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41"/>
      <c r="N275" s="2"/>
      <c r="O275" s="2"/>
      <c r="P275" s="2"/>
      <c r="Q275" s="2"/>
      <c r="R275" s="137">
        <f>R273+R155+R33</f>
        <v>690386612.60382557</v>
      </c>
      <c r="S275" s="137">
        <f>S273+S155+S33</f>
        <v>22130000</v>
      </c>
      <c r="T275" s="137">
        <f>T273+T155+T33</f>
        <v>668256612.60382557</v>
      </c>
      <c r="U275" s="2"/>
    </row>
    <row r="276" spans="1:21" ht="24.75" customHeight="1">
      <c r="S276" s="780"/>
    </row>
    <row r="284" spans="1:21" s="266" customFormat="1" ht="18" customHeight="1">
      <c r="C284" s="658" t="s">
        <v>3689</v>
      </c>
      <c r="L284" s="224"/>
    </row>
    <row r="285" spans="1:21" s="266" customFormat="1" ht="18" customHeight="1">
      <c r="C285" s="658"/>
      <c r="L285" s="224"/>
    </row>
    <row r="286" spans="1:21" s="266" customFormat="1" ht="32.25" customHeight="1">
      <c r="B286" s="659" t="s">
        <v>39</v>
      </c>
      <c r="C286" s="659" t="s">
        <v>3690</v>
      </c>
      <c r="D286" s="2274" t="s">
        <v>40</v>
      </c>
      <c r="E286" s="2275"/>
      <c r="F286" s="659" t="s">
        <v>3691</v>
      </c>
      <c r="G286" s="659" t="s">
        <v>41</v>
      </c>
      <c r="L286" s="224"/>
    </row>
    <row r="287" spans="1:21" s="266" customFormat="1" ht="24.95" customHeight="1">
      <c r="B287" s="525">
        <v>1</v>
      </c>
      <c r="C287" s="660" t="s">
        <v>3692</v>
      </c>
      <c r="D287" s="678">
        <f>B32</f>
        <v>23</v>
      </c>
      <c r="E287" s="727" t="s">
        <v>3701</v>
      </c>
      <c r="F287" s="668">
        <v>3000</v>
      </c>
      <c r="G287" s="669">
        <f>F287*D287</f>
        <v>69000</v>
      </c>
      <c r="L287" s="224"/>
    </row>
    <row r="288" spans="1:21" s="266" customFormat="1" ht="24.95" customHeight="1">
      <c r="B288" s="525">
        <v>2</v>
      </c>
      <c r="C288" s="660" t="s">
        <v>42</v>
      </c>
      <c r="D288" s="678">
        <f>B154</f>
        <v>116</v>
      </c>
      <c r="E288" s="727" t="s">
        <v>3701</v>
      </c>
      <c r="F288" s="668">
        <v>3000</v>
      </c>
      <c r="G288" s="669">
        <f>F288*D288</f>
        <v>348000</v>
      </c>
      <c r="L288" s="224"/>
    </row>
    <row r="289" spans="1:15" s="258" customFormat="1" ht="24.95" customHeight="1">
      <c r="B289" s="525">
        <v>3</v>
      </c>
      <c r="C289" s="660" t="s">
        <v>43</v>
      </c>
      <c r="D289" s="678">
        <f>B272</f>
        <v>112</v>
      </c>
      <c r="E289" s="727" t="s">
        <v>3701</v>
      </c>
      <c r="F289" s="668">
        <v>3000</v>
      </c>
      <c r="G289" s="669">
        <f>F289*D289</f>
        <v>336000</v>
      </c>
      <c r="L289" s="204"/>
    </row>
    <row r="290" spans="1:15" s="258" customFormat="1" ht="32.25" customHeight="1">
      <c r="B290" s="2263" t="s">
        <v>3702</v>
      </c>
      <c r="C290" s="2264"/>
      <c r="D290" s="774">
        <f>D289+D288+D287</f>
        <v>251</v>
      </c>
      <c r="E290" s="693" t="s">
        <v>3701</v>
      </c>
      <c r="F290" s="670" t="s">
        <v>2627</v>
      </c>
      <c r="G290" s="777">
        <f>SUM(G287:G289)</f>
        <v>753000</v>
      </c>
      <c r="L290" s="204"/>
    </row>
    <row r="291" spans="1:15" s="258" customFormat="1" ht="18" customHeight="1">
      <c r="L291" s="204"/>
    </row>
    <row r="292" spans="1:15" s="258" customFormat="1" ht="18" customHeight="1">
      <c r="C292" s="662" t="s">
        <v>3693</v>
      </c>
      <c r="L292" s="204"/>
    </row>
    <row r="293" spans="1:15" s="258" customFormat="1" ht="18" customHeight="1">
      <c r="C293" s="662" t="s">
        <v>3694</v>
      </c>
      <c r="L293" s="204"/>
    </row>
    <row r="294" spans="1:15" s="258" customFormat="1" ht="18" customHeight="1">
      <c r="L294" s="204"/>
    </row>
    <row r="295" spans="1:15" s="258" customFormat="1" ht="18" customHeight="1">
      <c r="L295" s="204"/>
    </row>
    <row r="296" spans="1:15" s="258" customFormat="1" ht="18" customHeight="1">
      <c r="C296" s="663" t="s">
        <v>4587</v>
      </c>
      <c r="D296" s="266"/>
      <c r="E296" s="266"/>
      <c r="F296" s="266"/>
      <c r="G296" s="266"/>
      <c r="H296" s="266"/>
      <c r="L296" s="204"/>
      <c r="M296" s="258" t="s">
        <v>2627</v>
      </c>
    </row>
    <row r="297" spans="1:15" s="258" customFormat="1" ht="31.5" customHeight="1">
      <c r="C297" s="664" t="s">
        <v>3025</v>
      </c>
      <c r="D297" s="2265" t="s">
        <v>3696</v>
      </c>
      <c r="E297" s="2266"/>
      <c r="F297" s="2265" t="s">
        <v>2130</v>
      </c>
      <c r="G297" s="2267"/>
      <c r="H297" s="2266"/>
      <c r="L297" s="204"/>
      <c r="M297" s="266"/>
      <c r="N297" s="231" t="s">
        <v>4584</v>
      </c>
      <c r="O297" s="266"/>
    </row>
    <row r="298" spans="1:15" s="258" customFormat="1" ht="24.95" customHeight="1">
      <c r="C298" s="690" t="s">
        <v>3692</v>
      </c>
      <c r="D298" s="678">
        <f>D287</f>
        <v>23</v>
      </c>
      <c r="E298" s="681" t="s">
        <v>3701</v>
      </c>
      <c r="F298" s="677"/>
      <c r="G298" s="681" t="s">
        <v>3703</v>
      </c>
      <c r="H298" s="679">
        <f>R33</f>
        <v>74874348.359999999</v>
      </c>
      <c r="L298" s="204"/>
      <c r="M298" s="266"/>
      <c r="N298" s="232" t="s">
        <v>44</v>
      </c>
      <c r="O298" s="266"/>
    </row>
    <row r="299" spans="1:15" s="266" customFormat="1" ht="24.95" customHeight="1">
      <c r="C299" s="690" t="s">
        <v>42</v>
      </c>
      <c r="D299" s="678">
        <f>D288</f>
        <v>116</v>
      </c>
      <c r="E299" s="681" t="s">
        <v>3701</v>
      </c>
      <c r="F299" s="672"/>
      <c r="G299" s="148" t="s">
        <v>3703</v>
      </c>
      <c r="H299" s="673">
        <f>R155</f>
        <v>321129253.24382555</v>
      </c>
      <c r="L299" s="224"/>
      <c r="N299" s="231"/>
    </row>
    <row r="300" spans="1:15" s="266" customFormat="1" ht="24.95" customHeight="1">
      <c r="C300" s="691" t="s">
        <v>43</v>
      </c>
      <c r="D300" s="678">
        <f>D289</f>
        <v>112</v>
      </c>
      <c r="E300" s="681" t="s">
        <v>3701</v>
      </c>
      <c r="F300" s="677"/>
      <c r="G300" s="681" t="s">
        <v>3703</v>
      </c>
      <c r="H300" s="679">
        <f>R273</f>
        <v>294383011</v>
      </c>
      <c r="L300" s="224"/>
      <c r="N300" s="231"/>
    </row>
    <row r="301" spans="1:15" s="266" customFormat="1" ht="24.95" customHeight="1">
      <c r="C301" s="694" t="s">
        <v>3697</v>
      </c>
      <c r="D301" s="694"/>
      <c r="E301" s="695"/>
      <c r="F301" s="697"/>
      <c r="G301" s="698" t="s">
        <v>3703</v>
      </c>
      <c r="H301" s="699">
        <f>G290</f>
        <v>753000</v>
      </c>
      <c r="I301" s="117">
        <f>SUM(H298:H301)</f>
        <v>691139612.60382557</v>
      </c>
      <c r="L301" s="224"/>
      <c r="N301" s="231"/>
    </row>
    <row r="302" spans="1:15" s="266" customFormat="1" ht="24.95" customHeight="1">
      <c r="C302" s="692" t="s">
        <v>3698</v>
      </c>
      <c r="D302" s="774">
        <f>D300+D299+D298</f>
        <v>251</v>
      </c>
      <c r="E302" s="685" t="s">
        <v>3705</v>
      </c>
      <c r="F302" s="687"/>
      <c r="G302" s="686" t="s">
        <v>3703</v>
      </c>
      <c r="H302" s="2168">
        <f>I301-1517868</f>
        <v>689621744.60382557</v>
      </c>
      <c r="I302" s="2119"/>
      <c r="L302" s="224"/>
      <c r="N302" s="319"/>
    </row>
    <row r="303" spans="1:15" s="266" customFormat="1" ht="24.95" customHeight="1">
      <c r="A303" s="230"/>
      <c r="C303" s="688" t="s">
        <v>3699</v>
      </c>
      <c r="D303" s="696">
        <v>1.4999999999999999E-2</v>
      </c>
      <c r="E303" s="693"/>
      <c r="F303" s="685"/>
      <c r="G303" s="685" t="s">
        <v>3703</v>
      </c>
      <c r="H303" s="779">
        <f>H302*D303</f>
        <v>10344326.169057382</v>
      </c>
      <c r="L303" s="224"/>
      <c r="N303" s="229" t="s">
        <v>3704</v>
      </c>
    </row>
    <row r="304" spans="1:15" s="266" customFormat="1" ht="24.95" customHeight="1">
      <c r="C304" s="680" t="s">
        <v>3700</v>
      </c>
      <c r="D304" s="687"/>
      <c r="E304" s="686"/>
      <c r="F304" s="686"/>
      <c r="G304" s="686" t="s">
        <v>3703</v>
      </c>
      <c r="H304" s="781">
        <f>SUM(H302:H303)</f>
        <v>699966070.77288294</v>
      </c>
      <c r="N304" s="224"/>
    </row>
    <row r="305" spans="4:14" s="266" customFormat="1" ht="24.75" customHeight="1">
      <c r="D305" s="230"/>
      <c r="E305" s="231"/>
      <c r="F305" s="231"/>
      <c r="N305" s="224"/>
    </row>
    <row r="306" spans="4:14" s="266" customFormat="1" ht="24.75" customHeight="1">
      <c r="D306" s="230"/>
      <c r="E306" s="231"/>
      <c r="F306" s="231"/>
      <c r="N306" s="224"/>
    </row>
    <row r="307" spans="4:14" s="266" customFormat="1" ht="24.75" customHeight="1">
      <c r="E307" s="231"/>
      <c r="F307" s="231"/>
      <c r="N307" s="224"/>
    </row>
    <row r="308" spans="4:14" s="266" customFormat="1" ht="24.75" customHeight="1">
      <c r="E308" s="227"/>
      <c r="F308" s="227"/>
      <c r="N308" s="224"/>
    </row>
    <row r="309" spans="4:14" s="266" customFormat="1" ht="24.75" customHeight="1">
      <c r="E309" s="229"/>
      <c r="F309" s="229"/>
      <c r="N309" s="224"/>
    </row>
    <row r="310" spans="4:14" s="266" customFormat="1" ht="24.75" customHeight="1">
      <c r="E310" s="229"/>
      <c r="F310" s="229"/>
      <c r="N310" s="224"/>
    </row>
    <row r="311" spans="4:14" s="266" customFormat="1" ht="24.75" customHeight="1">
      <c r="N311" s="224"/>
    </row>
    <row r="312" spans="4:14" s="266" customFormat="1" ht="24.75" customHeight="1">
      <c r="L312" s="224"/>
    </row>
    <row r="313" spans="4:14" s="266" customFormat="1" ht="24.75" customHeight="1">
      <c r="L313" s="224"/>
    </row>
  </sheetData>
  <mergeCells count="51">
    <mergeCell ref="M159:M160"/>
    <mergeCell ref="N159:N160"/>
    <mergeCell ref="O159:Q159"/>
    <mergeCell ref="F37:G37"/>
    <mergeCell ref="H37:H38"/>
    <mergeCell ref="O37:Q37"/>
    <mergeCell ref="U159:U160"/>
    <mergeCell ref="B273:D273"/>
    <mergeCell ref="A8:A9"/>
    <mergeCell ref="A37:A38"/>
    <mergeCell ref="A159:A160"/>
    <mergeCell ref="U8:U9"/>
    <mergeCell ref="B33:D33"/>
    <mergeCell ref="B37:B38"/>
    <mergeCell ref="C37:C38"/>
    <mergeCell ref="D37:D38"/>
    <mergeCell ref="E37:E38"/>
    <mergeCell ref="I37:L37"/>
    <mergeCell ref="M37:M38"/>
    <mergeCell ref="B155:D155"/>
    <mergeCell ref="D8:D9"/>
    <mergeCell ref="N8:N9"/>
    <mergeCell ref="E8:E9"/>
    <mergeCell ref="F8:G8"/>
    <mergeCell ref="H8:H9"/>
    <mergeCell ref="I8:L8"/>
    <mergeCell ref="B1:R1"/>
    <mergeCell ref="B2:R2"/>
    <mergeCell ref="B3:R3"/>
    <mergeCell ref="B4:R4"/>
    <mergeCell ref="R8:R9"/>
    <mergeCell ref="O8:Q8"/>
    <mergeCell ref="B8:B9"/>
    <mergeCell ref="C8:C9"/>
    <mergeCell ref="M8:M9"/>
    <mergeCell ref="V31:X33"/>
    <mergeCell ref="D286:E286"/>
    <mergeCell ref="B290:C290"/>
    <mergeCell ref="D297:E297"/>
    <mergeCell ref="F297:H297"/>
    <mergeCell ref="U37:U38"/>
    <mergeCell ref="N37:N38"/>
    <mergeCell ref="R159:R160"/>
    <mergeCell ref="B159:B160"/>
    <mergeCell ref="C159:C160"/>
    <mergeCell ref="D159:D160"/>
    <mergeCell ref="E159:E160"/>
    <mergeCell ref="F159:G159"/>
    <mergeCell ref="H159:H160"/>
    <mergeCell ref="I159:L159"/>
    <mergeCell ref="R37:R38"/>
  </mergeCells>
  <conditionalFormatting sqref="U10:U32">
    <cfRule type="duplicateValues" dxfId="105" priority="12"/>
  </conditionalFormatting>
  <conditionalFormatting sqref="U39:U153">
    <cfRule type="duplicateValues" dxfId="104" priority="7"/>
    <cfRule type="duplicateValues" dxfId="103" priority="1225"/>
  </conditionalFormatting>
  <conditionalFormatting sqref="U1:U153 U155:U1048576">
    <cfRule type="duplicateValues" dxfId="102" priority="8"/>
    <cfRule type="duplicateValues" dxfId="101" priority="1301"/>
  </conditionalFormatting>
  <conditionalFormatting sqref="C39:C153">
    <cfRule type="duplicateValues" dxfId="100" priority="6"/>
  </conditionalFormatting>
  <conditionalFormatting sqref="U154">
    <cfRule type="duplicateValues" dxfId="99" priority="3"/>
  </conditionalFormatting>
  <conditionalFormatting sqref="U154">
    <cfRule type="duplicateValues" dxfId="98" priority="2"/>
    <cfRule type="duplicateValues" dxfId="97" priority="4"/>
  </conditionalFormatting>
  <conditionalFormatting sqref="C154">
    <cfRule type="duplicateValues" dxfId="96" priority="1"/>
  </conditionalFormatting>
  <conditionalFormatting sqref="U161:U272">
    <cfRule type="duplicateValues" dxfId="95" priority="1324"/>
  </conditionalFormatting>
  <conditionalFormatting sqref="C161:C272">
    <cfRule type="duplicateValues" dxfId="94" priority="1334"/>
  </conditionalFormatting>
  <pageMargins left="0.25" right="0.16" top="0.2" bottom="0.21" header="0.12" footer="0.13"/>
  <pageSetup paperSize="9" scale="50" orientation="landscape" verticalDpi="18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GD190"/>
  <sheetViews>
    <sheetView showGridLines="0" topLeftCell="B4" zoomScale="70" zoomScaleNormal="70" workbookViewId="0">
      <pane xSplit="4" ySplit="1" topLeftCell="F62" activePane="bottomRight" state="frozen"/>
      <selection activeCell="B4" sqref="B4"/>
      <selection pane="topRight" activeCell="F4" sqref="F4"/>
      <selection pane="bottomLeft" activeCell="B5" sqref="B5"/>
      <selection pane="bottomRight" activeCell="U77" sqref="U77"/>
    </sheetView>
  </sheetViews>
  <sheetFormatPr defaultRowHeight="24.75" customHeight="1"/>
  <cols>
    <col min="1" max="1" width="10.5703125" style="116" hidden="1" customWidth="1"/>
    <col min="2" max="2" width="5.42578125" style="116" customWidth="1"/>
    <col min="3" max="3" width="21" style="116" customWidth="1"/>
    <col min="4" max="4" width="21.140625" style="116" customWidth="1"/>
    <col min="5" max="5" width="7.7109375" style="116" bestFit="1" customWidth="1"/>
    <col min="6" max="6" width="13.5703125" style="116" customWidth="1"/>
    <col min="7" max="7" width="11.28515625" style="116" customWidth="1"/>
    <col min="8" max="8" width="15.7109375" style="116" customWidth="1"/>
    <col min="9" max="9" width="10.28515625" style="116" customWidth="1"/>
    <col min="10" max="10" width="11.28515625" style="116" customWidth="1"/>
    <col min="11" max="11" width="14.140625" style="116" customWidth="1"/>
    <col min="12" max="12" width="11.85546875" style="116" customWidth="1"/>
    <col min="13" max="13" width="11.7109375" style="116" customWidth="1"/>
    <col min="14" max="14" width="12.5703125" style="116" customWidth="1"/>
    <col min="15" max="15" width="13" style="116" customWidth="1"/>
    <col min="16" max="16" width="11.5703125" style="116" customWidth="1"/>
    <col min="17" max="17" width="10.7109375" style="116" customWidth="1"/>
    <col min="18" max="18" width="10.5703125" style="116" customWidth="1"/>
    <col min="19" max="19" width="16.5703125" style="116" customWidth="1"/>
    <col min="20" max="20" width="14.7109375" style="116" customWidth="1"/>
    <col min="21" max="21" width="13.7109375" style="683" customWidth="1"/>
    <col min="22" max="22" width="24.7109375" style="683" customWidth="1"/>
    <col min="23" max="23" width="22.5703125" style="683" customWidth="1"/>
    <col min="24" max="186" width="9.140625" style="683"/>
    <col min="187" max="16384" width="9.140625" style="116"/>
  </cols>
  <sheetData>
    <row r="1" spans="1:186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</row>
    <row r="2" spans="1:186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</row>
    <row r="3" spans="1:186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</row>
    <row r="4" spans="1:186" ht="18">
      <c r="B4" s="2249" t="s">
        <v>280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</row>
    <row r="5" spans="1:186" s="125" customFormat="1" ht="18" customHeight="1">
      <c r="U5" s="683"/>
      <c r="V5" s="683"/>
      <c r="W5" s="683"/>
      <c r="X5" s="683"/>
      <c r="Y5" s="683"/>
      <c r="Z5" s="683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  <c r="BX5" s="683"/>
      <c r="BY5" s="683"/>
      <c r="BZ5" s="683"/>
      <c r="CA5" s="683"/>
      <c r="CB5" s="683"/>
      <c r="CC5" s="683"/>
      <c r="CD5" s="683"/>
      <c r="CE5" s="683"/>
      <c r="CF5" s="683"/>
      <c r="CG5" s="683"/>
      <c r="CH5" s="683"/>
      <c r="CI5" s="683"/>
      <c r="CJ5" s="683"/>
      <c r="CK5" s="683"/>
      <c r="CL5" s="683"/>
      <c r="CM5" s="683"/>
      <c r="CN5" s="683"/>
      <c r="CO5" s="683"/>
      <c r="CP5" s="683"/>
      <c r="CQ5" s="683"/>
      <c r="CR5" s="683"/>
      <c r="CS5" s="683"/>
      <c r="CT5" s="683"/>
      <c r="CU5" s="683"/>
      <c r="CV5" s="683"/>
      <c r="CW5" s="683"/>
      <c r="CX5" s="683"/>
      <c r="CY5" s="683"/>
      <c r="CZ5" s="683"/>
      <c r="DA5" s="683"/>
      <c r="DB5" s="683"/>
      <c r="DC5" s="683"/>
      <c r="DD5" s="683"/>
      <c r="DE5" s="683"/>
      <c r="DF5" s="683"/>
      <c r="DG5" s="683"/>
      <c r="DH5" s="683"/>
      <c r="DI5" s="683"/>
      <c r="DJ5" s="683"/>
      <c r="DK5" s="683"/>
      <c r="DL5" s="683"/>
      <c r="DM5" s="683"/>
      <c r="DN5" s="683"/>
      <c r="DO5" s="683"/>
      <c r="DP5" s="683"/>
      <c r="DQ5" s="683"/>
      <c r="DR5" s="683"/>
      <c r="DS5" s="683"/>
      <c r="DT5" s="683"/>
      <c r="DU5" s="683"/>
      <c r="DV5" s="683"/>
      <c r="DW5" s="683"/>
      <c r="DX5" s="683"/>
      <c r="DY5" s="683"/>
      <c r="DZ5" s="683"/>
      <c r="EA5" s="683"/>
      <c r="EB5" s="683"/>
      <c r="EC5" s="683"/>
      <c r="ED5" s="683"/>
      <c r="EE5" s="683"/>
      <c r="EF5" s="683"/>
      <c r="EG5" s="683"/>
      <c r="EH5" s="683"/>
      <c r="EI5" s="683"/>
      <c r="EJ5" s="683"/>
      <c r="EK5" s="683"/>
      <c r="EL5" s="683"/>
      <c r="EM5" s="683"/>
      <c r="EN5" s="683"/>
      <c r="EO5" s="683"/>
      <c r="EP5" s="683"/>
      <c r="EQ5" s="683"/>
      <c r="ER5" s="683"/>
      <c r="ES5" s="683"/>
      <c r="ET5" s="683"/>
      <c r="EU5" s="683"/>
      <c r="EV5" s="683"/>
      <c r="EW5" s="683"/>
      <c r="EX5" s="683"/>
      <c r="EY5" s="683"/>
      <c r="EZ5" s="683"/>
      <c r="FA5" s="683"/>
      <c r="FB5" s="683"/>
      <c r="FC5" s="683"/>
      <c r="FD5" s="683"/>
      <c r="FE5" s="683"/>
      <c r="FF5" s="683"/>
      <c r="FG5" s="683"/>
      <c r="FH5" s="683"/>
      <c r="FI5" s="683"/>
      <c r="FJ5" s="683"/>
      <c r="FK5" s="683"/>
      <c r="FL5" s="683"/>
      <c r="FM5" s="683"/>
      <c r="FN5" s="683"/>
      <c r="FO5" s="683"/>
      <c r="FP5" s="683"/>
      <c r="FQ5" s="683"/>
      <c r="FR5" s="683"/>
      <c r="FS5" s="683"/>
      <c r="FT5" s="683"/>
      <c r="FU5" s="683"/>
      <c r="FV5" s="683"/>
      <c r="FW5" s="683"/>
      <c r="FX5" s="683"/>
      <c r="FY5" s="683"/>
      <c r="FZ5" s="683"/>
      <c r="GA5" s="683"/>
      <c r="GB5" s="683"/>
      <c r="GC5" s="683"/>
      <c r="GD5" s="683"/>
    </row>
    <row r="6" spans="1:186" s="268" customFormat="1" ht="18" customHeight="1">
      <c r="U6" s="683"/>
      <c r="V6" s="683"/>
      <c r="W6" s="683"/>
      <c r="X6" s="683"/>
      <c r="Y6" s="683"/>
      <c r="Z6" s="683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  <c r="BX6" s="683"/>
      <c r="BY6" s="683"/>
      <c r="BZ6" s="683"/>
      <c r="CA6" s="683"/>
      <c r="CB6" s="683"/>
      <c r="CC6" s="683"/>
      <c r="CD6" s="683"/>
      <c r="CE6" s="683"/>
      <c r="CF6" s="683"/>
      <c r="CG6" s="683"/>
      <c r="CH6" s="683"/>
      <c r="CI6" s="683"/>
      <c r="CJ6" s="683"/>
      <c r="CK6" s="683"/>
      <c r="CL6" s="683"/>
      <c r="CM6" s="683"/>
      <c r="CN6" s="683"/>
      <c r="CO6" s="683"/>
      <c r="CP6" s="683"/>
      <c r="CQ6" s="683"/>
      <c r="CR6" s="683"/>
      <c r="CS6" s="683"/>
      <c r="CT6" s="683"/>
      <c r="CU6" s="683"/>
      <c r="CV6" s="683"/>
      <c r="CW6" s="683"/>
      <c r="CX6" s="683"/>
      <c r="CY6" s="683"/>
      <c r="CZ6" s="683"/>
      <c r="DA6" s="683"/>
      <c r="DB6" s="683"/>
      <c r="DC6" s="683"/>
      <c r="DD6" s="683"/>
      <c r="DE6" s="683"/>
      <c r="DF6" s="683"/>
      <c r="DG6" s="683"/>
      <c r="DH6" s="683"/>
      <c r="DI6" s="683"/>
      <c r="DJ6" s="683"/>
      <c r="DK6" s="683"/>
      <c r="DL6" s="683"/>
      <c r="DM6" s="683"/>
      <c r="DN6" s="683"/>
      <c r="DO6" s="683"/>
      <c r="DP6" s="683"/>
      <c r="DQ6" s="683"/>
      <c r="DR6" s="683"/>
      <c r="DS6" s="683"/>
      <c r="DT6" s="683"/>
      <c r="DU6" s="683"/>
      <c r="DV6" s="683"/>
      <c r="DW6" s="683"/>
      <c r="DX6" s="683"/>
      <c r="DY6" s="683"/>
      <c r="DZ6" s="683"/>
      <c r="EA6" s="683"/>
      <c r="EB6" s="683"/>
      <c r="EC6" s="683"/>
      <c r="ED6" s="683"/>
      <c r="EE6" s="683"/>
      <c r="EF6" s="683"/>
      <c r="EG6" s="683"/>
      <c r="EH6" s="683"/>
      <c r="EI6" s="683"/>
      <c r="EJ6" s="683"/>
      <c r="EK6" s="683"/>
      <c r="EL6" s="683"/>
      <c r="EM6" s="683"/>
      <c r="EN6" s="683"/>
      <c r="EO6" s="683"/>
      <c r="EP6" s="683"/>
      <c r="EQ6" s="683"/>
      <c r="ER6" s="683"/>
      <c r="ES6" s="683"/>
      <c r="ET6" s="683"/>
      <c r="EU6" s="683"/>
      <c r="EV6" s="683"/>
      <c r="EW6" s="683"/>
      <c r="EX6" s="683"/>
      <c r="EY6" s="683"/>
      <c r="EZ6" s="683"/>
      <c r="FA6" s="683"/>
      <c r="FB6" s="683"/>
      <c r="FC6" s="683"/>
      <c r="FD6" s="683"/>
      <c r="FE6" s="683"/>
      <c r="FF6" s="683"/>
      <c r="FG6" s="683"/>
      <c r="FH6" s="683"/>
      <c r="FI6" s="683"/>
      <c r="FJ6" s="683"/>
      <c r="FK6" s="683"/>
      <c r="FL6" s="683"/>
      <c r="FM6" s="683"/>
      <c r="FN6" s="683"/>
      <c r="FO6" s="683"/>
      <c r="FP6" s="683"/>
      <c r="FQ6" s="683"/>
      <c r="FR6" s="683"/>
      <c r="FS6" s="683"/>
      <c r="FT6" s="683"/>
      <c r="FU6" s="683"/>
      <c r="FV6" s="683"/>
      <c r="FW6" s="683"/>
      <c r="FX6" s="683"/>
      <c r="FY6" s="683"/>
      <c r="FZ6" s="683"/>
      <c r="GA6" s="683"/>
      <c r="GB6" s="683"/>
      <c r="GC6" s="683"/>
      <c r="GD6" s="683"/>
    </row>
    <row r="7" spans="1:186" ht="18" customHeight="1">
      <c r="B7" s="212" t="s">
        <v>2944</v>
      </c>
    </row>
    <row r="8" spans="1:186" ht="18" customHeight="1"/>
    <row r="9" spans="1:186" ht="18" customHeight="1">
      <c r="A9" s="2331" t="s">
        <v>2755</v>
      </c>
      <c r="B9" s="2351" t="s">
        <v>3</v>
      </c>
      <c r="C9" s="2351" t="s">
        <v>4</v>
      </c>
      <c r="D9" s="2351" t="s">
        <v>5</v>
      </c>
      <c r="E9" s="2317" t="s">
        <v>6</v>
      </c>
      <c r="F9" s="2317" t="s">
        <v>7</v>
      </c>
      <c r="G9" s="2317"/>
      <c r="H9" s="2317" t="s">
        <v>3015</v>
      </c>
      <c r="I9" s="2318" t="s">
        <v>8</v>
      </c>
      <c r="J9" s="2318"/>
      <c r="K9" s="2318"/>
      <c r="L9" s="2318"/>
      <c r="M9" s="2318"/>
      <c r="N9" s="2350" t="s">
        <v>9</v>
      </c>
      <c r="O9" s="2318" t="s">
        <v>10</v>
      </c>
      <c r="P9" s="2318" t="s">
        <v>11</v>
      </c>
      <c r="Q9" s="2318"/>
      <c r="R9" s="2318"/>
      <c r="S9" s="2318" t="s">
        <v>12</v>
      </c>
      <c r="T9" s="2318" t="s">
        <v>13</v>
      </c>
    </row>
    <row r="10" spans="1:186" ht="46.5" customHeight="1">
      <c r="A10" s="2331"/>
      <c r="B10" s="2351"/>
      <c r="C10" s="2351"/>
      <c r="D10" s="2351"/>
      <c r="E10" s="2352"/>
      <c r="F10" s="807" t="s">
        <v>14</v>
      </c>
      <c r="G10" s="807" t="s">
        <v>15</v>
      </c>
      <c r="H10" s="2317"/>
      <c r="I10" s="807" t="s">
        <v>49</v>
      </c>
      <c r="J10" s="808" t="s">
        <v>16</v>
      </c>
      <c r="K10" s="807" t="s">
        <v>122</v>
      </c>
      <c r="L10" s="808" t="s">
        <v>281</v>
      </c>
      <c r="M10" s="807" t="s">
        <v>19</v>
      </c>
      <c r="N10" s="2350"/>
      <c r="O10" s="2318"/>
      <c r="P10" s="807" t="s">
        <v>2316</v>
      </c>
      <c r="Q10" s="808" t="s">
        <v>20</v>
      </c>
      <c r="R10" s="808" t="s">
        <v>2270</v>
      </c>
      <c r="S10" s="2318"/>
      <c r="T10" s="2318"/>
    </row>
    <row r="11" spans="1:186" s="1674" customFormat="1" ht="18" customHeight="1">
      <c r="A11" s="184">
        <v>2225000</v>
      </c>
      <c r="B11" s="1691">
        <v>1</v>
      </c>
      <c r="C11" s="809" t="s">
        <v>283</v>
      </c>
      <c r="D11" s="814" t="s">
        <v>401</v>
      </c>
      <c r="E11" s="1691">
        <f>VLOOKUP(C11,[5]Sheet1!$C$7:$H$30,6,FALSE)</f>
        <v>18</v>
      </c>
      <c r="F11" s="796">
        <v>2225000</v>
      </c>
      <c r="G11" s="796">
        <v>0</v>
      </c>
      <c r="H11" s="796">
        <f t="shared" ref="H11:H23" si="0">SUM(F11:G11)</f>
        <v>2225000</v>
      </c>
      <c r="I11" s="796">
        <v>0</v>
      </c>
      <c r="J11" s="810">
        <v>20000</v>
      </c>
      <c r="K11" s="796">
        <v>0</v>
      </c>
      <c r="L11" s="796">
        <v>650000</v>
      </c>
      <c r="M11" s="796">
        <v>100000</v>
      </c>
      <c r="N11" s="810">
        <f>(E11*J11)+L11+M11</f>
        <v>1110000</v>
      </c>
      <c r="O11" s="799">
        <f t="shared" ref="O11:O24" si="1">H11+N11</f>
        <v>3335000</v>
      </c>
      <c r="P11" s="799">
        <f t="shared" ref="P11:P24" si="2">1%*H11</f>
        <v>22250</v>
      </c>
      <c r="Q11" s="799">
        <f t="shared" ref="Q11:Q24" si="3">H11*2%</f>
        <v>44500</v>
      </c>
      <c r="R11" s="799">
        <f t="shared" ref="R11:R24" si="4">H11*1%</f>
        <v>22250</v>
      </c>
      <c r="S11" s="1684">
        <f t="shared" ref="S11:S23" si="5">O11-Q11-R11-P11</f>
        <v>3246000</v>
      </c>
      <c r="T11" s="710" t="s">
        <v>3740</v>
      </c>
      <c r="U11" s="804"/>
      <c r="V11" s="804"/>
      <c r="W11" s="804"/>
      <c r="X11" s="804"/>
      <c r="Y11" s="804"/>
      <c r="Z11" s="804"/>
      <c r="AA11" s="804"/>
      <c r="AB11" s="804"/>
      <c r="AC11" s="804"/>
      <c r="AD11" s="804"/>
      <c r="AE11" s="804"/>
      <c r="AF11" s="804"/>
      <c r="AG11" s="804"/>
      <c r="AH11" s="804"/>
      <c r="AI11" s="804"/>
      <c r="AJ11" s="804"/>
      <c r="AK11" s="804"/>
      <c r="AL11" s="804"/>
      <c r="AM11" s="804"/>
      <c r="AN11" s="804"/>
      <c r="AO11" s="804"/>
      <c r="AP11" s="804"/>
      <c r="AQ11" s="804"/>
      <c r="AR11" s="804"/>
      <c r="AS11" s="804"/>
      <c r="AT11" s="804"/>
      <c r="AU11" s="804"/>
      <c r="AV11" s="804"/>
      <c r="AW11" s="804"/>
      <c r="AX11" s="804"/>
      <c r="AY11" s="804"/>
      <c r="AZ11" s="804"/>
      <c r="BA11" s="804"/>
      <c r="BB11" s="804"/>
      <c r="BC11" s="804"/>
      <c r="BD11" s="804"/>
      <c r="BE11" s="804"/>
      <c r="BF11" s="804"/>
      <c r="BG11" s="804"/>
      <c r="BH11" s="804"/>
      <c r="BI11" s="804"/>
      <c r="BJ11" s="804"/>
      <c r="BK11" s="804"/>
      <c r="BL11" s="804"/>
      <c r="BM11" s="804"/>
      <c r="BN11" s="804"/>
      <c r="BO11" s="804"/>
      <c r="BP11" s="804"/>
      <c r="BQ11" s="804"/>
      <c r="BR11" s="804"/>
      <c r="BS11" s="804"/>
      <c r="BT11" s="804"/>
      <c r="BU11" s="804"/>
      <c r="BV11" s="804"/>
      <c r="BW11" s="804"/>
      <c r="BX11" s="804"/>
      <c r="BY11" s="804"/>
      <c r="BZ11" s="804"/>
      <c r="CA11" s="804"/>
      <c r="CB11" s="804"/>
      <c r="CC11" s="804"/>
      <c r="CD11" s="804"/>
      <c r="CE11" s="804"/>
      <c r="CF11" s="804"/>
      <c r="CG11" s="804"/>
      <c r="CH11" s="804"/>
      <c r="CI11" s="804"/>
      <c r="CJ11" s="804"/>
      <c r="CK11" s="804"/>
      <c r="CL11" s="804"/>
      <c r="CM11" s="804"/>
      <c r="CN11" s="804"/>
      <c r="CO11" s="804"/>
      <c r="CP11" s="804"/>
      <c r="CQ11" s="804"/>
      <c r="CR11" s="804"/>
      <c r="CS11" s="804"/>
      <c r="CT11" s="804"/>
      <c r="CU11" s="804"/>
      <c r="CV11" s="804"/>
      <c r="CW11" s="804"/>
      <c r="CX11" s="804"/>
      <c r="CY11" s="804"/>
      <c r="CZ11" s="804"/>
      <c r="DA11" s="804"/>
      <c r="DB11" s="804"/>
      <c r="DC11" s="804"/>
      <c r="DD11" s="804"/>
      <c r="DE11" s="804"/>
      <c r="DF11" s="804"/>
      <c r="DG11" s="804"/>
      <c r="DH11" s="804"/>
      <c r="DI11" s="804"/>
      <c r="DJ11" s="804"/>
      <c r="DK11" s="804"/>
      <c r="DL11" s="804"/>
      <c r="DM11" s="804"/>
      <c r="DN11" s="804"/>
      <c r="DO11" s="804"/>
      <c r="DP11" s="804"/>
      <c r="DQ11" s="804"/>
      <c r="DR11" s="804"/>
      <c r="DS11" s="804"/>
      <c r="DT11" s="804"/>
      <c r="DU11" s="804"/>
      <c r="DV11" s="804"/>
      <c r="DW11" s="804"/>
      <c r="DX11" s="804"/>
      <c r="DY11" s="804"/>
      <c r="DZ11" s="804"/>
      <c r="EA11" s="804"/>
      <c r="EB11" s="804"/>
      <c r="EC11" s="804"/>
      <c r="ED11" s="804"/>
      <c r="EE11" s="804"/>
      <c r="EF11" s="804"/>
      <c r="EG11" s="804"/>
      <c r="EH11" s="804"/>
      <c r="EI11" s="804"/>
      <c r="EJ11" s="804"/>
      <c r="EK11" s="804"/>
      <c r="EL11" s="804"/>
      <c r="EM11" s="804"/>
      <c r="EN11" s="804"/>
      <c r="EO11" s="804"/>
      <c r="EP11" s="804"/>
      <c r="EQ11" s="804"/>
      <c r="ER11" s="804"/>
      <c r="ES11" s="804"/>
      <c r="ET11" s="804"/>
      <c r="EU11" s="804"/>
      <c r="EV11" s="804"/>
      <c r="EW11" s="804"/>
      <c r="EX11" s="804"/>
      <c r="EY11" s="804"/>
      <c r="EZ11" s="804"/>
      <c r="FA11" s="804"/>
      <c r="FB11" s="804"/>
      <c r="FC11" s="804"/>
      <c r="FD11" s="804"/>
      <c r="FE11" s="804"/>
      <c r="FF11" s="804"/>
      <c r="FG11" s="804"/>
      <c r="FH11" s="804"/>
      <c r="FI11" s="804"/>
      <c r="FJ11" s="804"/>
      <c r="FK11" s="804"/>
      <c r="FL11" s="804"/>
      <c r="FM11" s="804"/>
      <c r="FN11" s="804"/>
      <c r="FO11" s="804"/>
      <c r="FP11" s="804"/>
      <c r="FQ11" s="804"/>
      <c r="FR11" s="804"/>
      <c r="FS11" s="804"/>
      <c r="FT11" s="804"/>
      <c r="FU11" s="804"/>
      <c r="FV11" s="804"/>
      <c r="FW11" s="804"/>
      <c r="FX11" s="804"/>
      <c r="FY11" s="804"/>
      <c r="FZ11" s="804"/>
      <c r="GA11" s="804"/>
      <c r="GB11" s="804"/>
      <c r="GC11" s="804"/>
      <c r="GD11" s="804"/>
    </row>
    <row r="12" spans="1:186" s="1674" customFormat="1" ht="18" customHeight="1">
      <c r="A12" s="184">
        <v>2225000</v>
      </c>
      <c r="B12" s="1691">
        <v>2</v>
      </c>
      <c r="C12" s="811" t="s">
        <v>1815</v>
      </c>
      <c r="D12" s="1673" t="s">
        <v>1816</v>
      </c>
      <c r="E12" s="1691">
        <f>VLOOKUP(C12,[5]Sheet1!$C$7:$H$30,6,FALSE)</f>
        <v>20</v>
      </c>
      <c r="F12" s="735">
        <v>2670110</v>
      </c>
      <c r="G12" s="812">
        <v>310000</v>
      </c>
      <c r="H12" s="796">
        <f t="shared" si="0"/>
        <v>2980110</v>
      </c>
      <c r="I12" s="1716">
        <v>0</v>
      </c>
      <c r="J12" s="798">
        <v>35000</v>
      </c>
      <c r="K12" s="815">
        <v>0</v>
      </c>
      <c r="L12" s="796">
        <v>650000</v>
      </c>
      <c r="M12" s="735">
        <v>500000</v>
      </c>
      <c r="N12" s="810">
        <f t="shared" ref="N12:N24" si="6">(E12*J12)+L12+M12</f>
        <v>1850000</v>
      </c>
      <c r="O12" s="799">
        <f t="shared" si="1"/>
        <v>4830110</v>
      </c>
      <c r="P12" s="799">
        <f t="shared" si="2"/>
        <v>29801.100000000002</v>
      </c>
      <c r="Q12" s="799">
        <f t="shared" si="3"/>
        <v>59602.200000000004</v>
      </c>
      <c r="R12" s="799">
        <f t="shared" si="4"/>
        <v>29801.100000000002</v>
      </c>
      <c r="S12" s="1684">
        <f t="shared" si="5"/>
        <v>4710905.6000000006</v>
      </c>
      <c r="T12" s="711" t="s">
        <v>3738</v>
      </c>
      <c r="U12" s="804"/>
      <c r="V12" s="804"/>
      <c r="W12" s="804"/>
      <c r="X12" s="804"/>
      <c r="Y12" s="804"/>
      <c r="Z12" s="804"/>
      <c r="AA12" s="804"/>
      <c r="AB12" s="804"/>
      <c r="AC12" s="804"/>
      <c r="AD12" s="804"/>
      <c r="AE12" s="804"/>
      <c r="AF12" s="804"/>
      <c r="AG12" s="804"/>
      <c r="AH12" s="804"/>
      <c r="AI12" s="804"/>
      <c r="AJ12" s="804"/>
      <c r="AK12" s="804"/>
      <c r="AL12" s="804"/>
      <c r="AM12" s="804"/>
      <c r="AN12" s="804"/>
      <c r="AO12" s="804"/>
      <c r="AP12" s="804"/>
      <c r="AQ12" s="804"/>
      <c r="AR12" s="804"/>
      <c r="AS12" s="804"/>
      <c r="AT12" s="804"/>
      <c r="AU12" s="804"/>
      <c r="AV12" s="804"/>
      <c r="AW12" s="804"/>
      <c r="AX12" s="804"/>
      <c r="AY12" s="804"/>
      <c r="AZ12" s="804"/>
      <c r="BA12" s="804"/>
      <c r="BB12" s="804"/>
      <c r="BC12" s="804"/>
      <c r="BD12" s="804"/>
      <c r="BE12" s="804"/>
      <c r="BF12" s="804"/>
      <c r="BG12" s="804"/>
      <c r="BH12" s="804"/>
      <c r="BI12" s="804"/>
      <c r="BJ12" s="804"/>
      <c r="BK12" s="804"/>
      <c r="BL12" s="804"/>
      <c r="BM12" s="804"/>
      <c r="BN12" s="804"/>
      <c r="BO12" s="804"/>
      <c r="BP12" s="804"/>
      <c r="BQ12" s="804"/>
      <c r="BR12" s="804"/>
      <c r="BS12" s="804"/>
      <c r="BT12" s="804"/>
      <c r="BU12" s="804"/>
      <c r="BV12" s="804"/>
      <c r="BW12" s="804"/>
      <c r="BX12" s="804"/>
      <c r="BY12" s="804"/>
      <c r="BZ12" s="804"/>
      <c r="CA12" s="804"/>
      <c r="CB12" s="804"/>
      <c r="CC12" s="804"/>
      <c r="CD12" s="804"/>
      <c r="CE12" s="804"/>
      <c r="CF12" s="804"/>
      <c r="CG12" s="804"/>
      <c r="CH12" s="804"/>
      <c r="CI12" s="804"/>
      <c r="CJ12" s="804"/>
      <c r="CK12" s="804"/>
      <c r="CL12" s="804"/>
      <c r="CM12" s="804"/>
      <c r="CN12" s="804"/>
      <c r="CO12" s="804"/>
      <c r="CP12" s="804"/>
      <c r="CQ12" s="804"/>
      <c r="CR12" s="804"/>
      <c r="CS12" s="804"/>
      <c r="CT12" s="804"/>
      <c r="CU12" s="804"/>
      <c r="CV12" s="804"/>
      <c r="CW12" s="804"/>
      <c r="CX12" s="804"/>
      <c r="CY12" s="804"/>
      <c r="CZ12" s="804"/>
      <c r="DA12" s="804"/>
      <c r="DB12" s="804"/>
      <c r="DC12" s="804"/>
      <c r="DD12" s="804"/>
      <c r="DE12" s="804"/>
      <c r="DF12" s="804"/>
      <c r="DG12" s="804"/>
      <c r="DH12" s="804"/>
      <c r="DI12" s="804"/>
      <c r="DJ12" s="804"/>
      <c r="DK12" s="804"/>
      <c r="DL12" s="804"/>
      <c r="DM12" s="804"/>
      <c r="DN12" s="804"/>
      <c r="DO12" s="804"/>
      <c r="DP12" s="804"/>
      <c r="DQ12" s="804"/>
      <c r="DR12" s="804"/>
      <c r="DS12" s="804"/>
      <c r="DT12" s="804"/>
      <c r="DU12" s="804"/>
      <c r="DV12" s="804"/>
      <c r="DW12" s="804"/>
      <c r="DX12" s="804"/>
      <c r="DY12" s="804"/>
      <c r="DZ12" s="804"/>
      <c r="EA12" s="804"/>
      <c r="EB12" s="804"/>
      <c r="EC12" s="804"/>
      <c r="ED12" s="804"/>
      <c r="EE12" s="804"/>
      <c r="EF12" s="804"/>
      <c r="EG12" s="804"/>
      <c r="EH12" s="804"/>
      <c r="EI12" s="804"/>
      <c r="EJ12" s="804"/>
      <c r="EK12" s="804"/>
      <c r="EL12" s="804"/>
      <c r="EM12" s="804"/>
      <c r="EN12" s="804"/>
      <c r="EO12" s="804"/>
      <c r="EP12" s="804"/>
      <c r="EQ12" s="804"/>
      <c r="ER12" s="804"/>
      <c r="ES12" s="804"/>
      <c r="ET12" s="804"/>
      <c r="EU12" s="804"/>
      <c r="EV12" s="804"/>
      <c r="EW12" s="804"/>
      <c r="EX12" s="804"/>
      <c r="EY12" s="804"/>
      <c r="EZ12" s="804"/>
      <c r="FA12" s="804"/>
      <c r="FB12" s="804"/>
      <c r="FC12" s="804"/>
      <c r="FD12" s="804"/>
      <c r="FE12" s="804"/>
      <c r="FF12" s="804"/>
      <c r="FG12" s="804"/>
      <c r="FH12" s="804"/>
      <c r="FI12" s="804"/>
      <c r="FJ12" s="804"/>
      <c r="FK12" s="804"/>
      <c r="FL12" s="804"/>
      <c r="FM12" s="804"/>
      <c r="FN12" s="804"/>
      <c r="FO12" s="804"/>
      <c r="FP12" s="804"/>
      <c r="FQ12" s="804"/>
      <c r="FR12" s="804"/>
      <c r="FS12" s="804"/>
      <c r="FT12" s="804"/>
      <c r="FU12" s="804"/>
      <c r="FV12" s="804"/>
      <c r="FW12" s="804"/>
      <c r="FX12" s="804"/>
      <c r="FY12" s="804"/>
      <c r="FZ12" s="804"/>
      <c r="GA12" s="804"/>
      <c r="GB12" s="804"/>
      <c r="GC12" s="804"/>
      <c r="GD12" s="804"/>
    </row>
    <row r="13" spans="1:186" s="1674" customFormat="1" ht="18" customHeight="1">
      <c r="A13" s="184">
        <v>2225000</v>
      </c>
      <c r="B13" s="1691">
        <v>3</v>
      </c>
      <c r="C13" s="801" t="s">
        <v>165</v>
      </c>
      <c r="D13" s="814" t="s">
        <v>746</v>
      </c>
      <c r="E13" s="1691">
        <f>VLOOKUP(C13,[5]Sheet1!$C$7:$H$30,6,FALSE)</f>
        <v>25</v>
      </c>
      <c r="F13" s="796">
        <v>2291750</v>
      </c>
      <c r="G13" s="796">
        <v>0</v>
      </c>
      <c r="H13" s="796">
        <f t="shared" si="0"/>
        <v>2291750</v>
      </c>
      <c r="I13" s="796">
        <v>0</v>
      </c>
      <c r="J13" s="810">
        <v>5000</v>
      </c>
      <c r="K13" s="815">
        <v>0</v>
      </c>
      <c r="L13" s="796">
        <v>350000</v>
      </c>
      <c r="M13" s="796">
        <v>100000</v>
      </c>
      <c r="N13" s="810">
        <f t="shared" si="6"/>
        <v>575000</v>
      </c>
      <c r="O13" s="799">
        <f t="shared" si="1"/>
        <v>2866750</v>
      </c>
      <c r="P13" s="799">
        <f t="shared" si="2"/>
        <v>22917.5</v>
      </c>
      <c r="Q13" s="799">
        <f t="shared" si="3"/>
        <v>45835</v>
      </c>
      <c r="R13" s="799">
        <f t="shared" si="4"/>
        <v>22917.5</v>
      </c>
      <c r="S13" s="1684">
        <f t="shared" si="5"/>
        <v>2775080</v>
      </c>
      <c r="T13" s="710" t="s">
        <v>3744</v>
      </c>
      <c r="U13" s="804"/>
      <c r="V13" s="804"/>
      <c r="W13" s="804"/>
      <c r="X13" s="804"/>
      <c r="Y13" s="804"/>
      <c r="Z13" s="804"/>
      <c r="AA13" s="804"/>
      <c r="AB13" s="804"/>
      <c r="AC13" s="804"/>
      <c r="AD13" s="804"/>
      <c r="AE13" s="804"/>
      <c r="AF13" s="804"/>
      <c r="AG13" s="804"/>
      <c r="AH13" s="804"/>
      <c r="AI13" s="804"/>
      <c r="AJ13" s="804"/>
      <c r="AK13" s="804"/>
      <c r="AL13" s="804"/>
      <c r="AM13" s="804"/>
      <c r="AN13" s="804"/>
      <c r="AO13" s="804"/>
      <c r="AP13" s="804"/>
      <c r="AQ13" s="804"/>
      <c r="AR13" s="804"/>
      <c r="AS13" s="804"/>
      <c r="AT13" s="804"/>
      <c r="AU13" s="804"/>
      <c r="AV13" s="804"/>
      <c r="AW13" s="804"/>
      <c r="AX13" s="804"/>
      <c r="AY13" s="804"/>
      <c r="AZ13" s="804"/>
      <c r="BA13" s="804"/>
      <c r="BB13" s="804"/>
      <c r="BC13" s="804"/>
      <c r="BD13" s="804"/>
      <c r="BE13" s="804"/>
      <c r="BF13" s="804"/>
      <c r="BG13" s="804"/>
      <c r="BH13" s="804"/>
      <c r="BI13" s="804"/>
      <c r="BJ13" s="804"/>
      <c r="BK13" s="804"/>
      <c r="BL13" s="804"/>
      <c r="BM13" s="804"/>
      <c r="BN13" s="804"/>
      <c r="BO13" s="804"/>
      <c r="BP13" s="804"/>
      <c r="BQ13" s="804"/>
      <c r="BR13" s="804"/>
      <c r="BS13" s="804"/>
      <c r="BT13" s="804"/>
      <c r="BU13" s="804"/>
      <c r="BV13" s="804"/>
      <c r="BW13" s="804"/>
      <c r="BX13" s="804"/>
      <c r="BY13" s="804"/>
      <c r="BZ13" s="804"/>
      <c r="CA13" s="804"/>
      <c r="CB13" s="804"/>
      <c r="CC13" s="804"/>
      <c r="CD13" s="804"/>
      <c r="CE13" s="804"/>
      <c r="CF13" s="804"/>
      <c r="CG13" s="804"/>
      <c r="CH13" s="804"/>
      <c r="CI13" s="804"/>
      <c r="CJ13" s="804"/>
      <c r="CK13" s="804"/>
      <c r="CL13" s="804"/>
      <c r="CM13" s="804"/>
      <c r="CN13" s="804"/>
      <c r="CO13" s="804"/>
      <c r="CP13" s="804"/>
      <c r="CQ13" s="804"/>
      <c r="CR13" s="804"/>
      <c r="CS13" s="804"/>
      <c r="CT13" s="804"/>
      <c r="CU13" s="804"/>
      <c r="CV13" s="804"/>
      <c r="CW13" s="804"/>
      <c r="CX13" s="804"/>
      <c r="CY13" s="804"/>
      <c r="CZ13" s="804"/>
      <c r="DA13" s="804"/>
      <c r="DB13" s="804"/>
      <c r="DC13" s="804"/>
      <c r="DD13" s="804"/>
      <c r="DE13" s="804"/>
      <c r="DF13" s="804"/>
      <c r="DG13" s="804"/>
      <c r="DH13" s="804"/>
      <c r="DI13" s="804"/>
      <c r="DJ13" s="804"/>
      <c r="DK13" s="804"/>
      <c r="DL13" s="804"/>
      <c r="DM13" s="804"/>
      <c r="DN13" s="804"/>
      <c r="DO13" s="804"/>
      <c r="DP13" s="804"/>
      <c r="DQ13" s="804"/>
      <c r="DR13" s="804"/>
      <c r="DS13" s="804"/>
      <c r="DT13" s="804"/>
      <c r="DU13" s="804"/>
      <c r="DV13" s="804"/>
      <c r="DW13" s="804"/>
      <c r="DX13" s="804"/>
      <c r="DY13" s="804"/>
      <c r="DZ13" s="804"/>
      <c r="EA13" s="804"/>
      <c r="EB13" s="804"/>
      <c r="EC13" s="804"/>
      <c r="ED13" s="804"/>
      <c r="EE13" s="804"/>
      <c r="EF13" s="804"/>
      <c r="EG13" s="804"/>
      <c r="EH13" s="804"/>
      <c r="EI13" s="804"/>
      <c r="EJ13" s="804"/>
      <c r="EK13" s="804"/>
      <c r="EL13" s="804"/>
      <c r="EM13" s="804"/>
      <c r="EN13" s="804"/>
      <c r="EO13" s="804"/>
      <c r="EP13" s="804"/>
      <c r="EQ13" s="804"/>
      <c r="ER13" s="804"/>
      <c r="ES13" s="804"/>
      <c r="ET13" s="804"/>
      <c r="EU13" s="804"/>
      <c r="EV13" s="804"/>
      <c r="EW13" s="804"/>
      <c r="EX13" s="804"/>
      <c r="EY13" s="804"/>
      <c r="EZ13" s="804"/>
      <c r="FA13" s="804"/>
      <c r="FB13" s="804"/>
      <c r="FC13" s="804"/>
      <c r="FD13" s="804"/>
      <c r="FE13" s="804"/>
      <c r="FF13" s="804"/>
      <c r="FG13" s="804"/>
      <c r="FH13" s="804"/>
      <c r="FI13" s="804"/>
      <c r="FJ13" s="804"/>
      <c r="FK13" s="804"/>
      <c r="FL13" s="804"/>
      <c r="FM13" s="804"/>
      <c r="FN13" s="804"/>
      <c r="FO13" s="804"/>
      <c r="FP13" s="804"/>
      <c r="FQ13" s="804"/>
      <c r="FR13" s="804"/>
      <c r="FS13" s="804"/>
      <c r="FT13" s="804"/>
      <c r="FU13" s="804"/>
      <c r="FV13" s="804"/>
      <c r="FW13" s="804"/>
      <c r="FX13" s="804"/>
      <c r="FY13" s="804"/>
      <c r="FZ13" s="804"/>
      <c r="GA13" s="804"/>
      <c r="GB13" s="804"/>
      <c r="GC13" s="804"/>
      <c r="GD13" s="804"/>
    </row>
    <row r="14" spans="1:186" s="1674" customFormat="1" ht="18" customHeight="1">
      <c r="A14" s="184">
        <v>2225000</v>
      </c>
      <c r="B14" s="1691">
        <v>4</v>
      </c>
      <c r="C14" s="809" t="s">
        <v>287</v>
      </c>
      <c r="D14" s="814" t="s">
        <v>2764</v>
      </c>
      <c r="E14" s="1691">
        <f>VLOOKUP(C14,[5]Sheet1!$C$7:$H$30,6,FALSE)</f>
        <v>25</v>
      </c>
      <c r="F14" s="796">
        <v>2540212</v>
      </c>
      <c r="G14" s="796">
        <v>0</v>
      </c>
      <c r="H14" s="796">
        <f t="shared" si="0"/>
        <v>2540212</v>
      </c>
      <c r="I14" s="796">
        <v>0</v>
      </c>
      <c r="J14" s="810">
        <v>15000</v>
      </c>
      <c r="K14" s="815">
        <v>0</v>
      </c>
      <c r="L14" s="796">
        <v>650000</v>
      </c>
      <c r="M14" s="796">
        <v>250000</v>
      </c>
      <c r="N14" s="810">
        <f t="shared" si="6"/>
        <v>1275000</v>
      </c>
      <c r="O14" s="799">
        <f t="shared" si="1"/>
        <v>3815212</v>
      </c>
      <c r="P14" s="799">
        <f t="shared" si="2"/>
        <v>25402.12</v>
      </c>
      <c r="Q14" s="799">
        <f t="shared" si="3"/>
        <v>50804.24</v>
      </c>
      <c r="R14" s="799">
        <f t="shared" si="4"/>
        <v>25402.12</v>
      </c>
      <c r="S14" s="1684">
        <f t="shared" si="5"/>
        <v>3713603.5199999996</v>
      </c>
      <c r="T14" s="710" t="s">
        <v>3741</v>
      </c>
      <c r="U14" s="804"/>
      <c r="V14" s="804"/>
      <c r="W14" s="804"/>
      <c r="X14" s="804"/>
      <c r="Y14" s="804"/>
      <c r="Z14" s="804"/>
      <c r="AA14" s="804"/>
      <c r="AB14" s="804"/>
      <c r="AC14" s="804"/>
      <c r="AD14" s="804"/>
      <c r="AE14" s="804"/>
      <c r="AF14" s="804"/>
      <c r="AG14" s="804"/>
      <c r="AH14" s="804"/>
      <c r="AI14" s="804"/>
      <c r="AJ14" s="804"/>
      <c r="AK14" s="804"/>
      <c r="AL14" s="804"/>
      <c r="AM14" s="804"/>
      <c r="AN14" s="804"/>
      <c r="AO14" s="804"/>
      <c r="AP14" s="804"/>
      <c r="AQ14" s="804"/>
      <c r="AR14" s="804"/>
      <c r="AS14" s="804"/>
      <c r="AT14" s="804"/>
      <c r="AU14" s="804"/>
      <c r="AV14" s="804"/>
      <c r="AW14" s="804"/>
      <c r="AX14" s="804"/>
      <c r="AY14" s="804"/>
      <c r="AZ14" s="804"/>
      <c r="BA14" s="804"/>
      <c r="BB14" s="804"/>
      <c r="BC14" s="804"/>
      <c r="BD14" s="804"/>
      <c r="BE14" s="804"/>
      <c r="BF14" s="804"/>
      <c r="BG14" s="804"/>
      <c r="BH14" s="804"/>
      <c r="BI14" s="804"/>
      <c r="BJ14" s="804"/>
      <c r="BK14" s="804"/>
      <c r="BL14" s="804"/>
      <c r="BM14" s="804"/>
      <c r="BN14" s="804"/>
      <c r="BO14" s="804"/>
      <c r="BP14" s="804"/>
      <c r="BQ14" s="804"/>
      <c r="BR14" s="804"/>
      <c r="BS14" s="804"/>
      <c r="BT14" s="804"/>
      <c r="BU14" s="804"/>
      <c r="BV14" s="804"/>
      <c r="BW14" s="804"/>
      <c r="BX14" s="804"/>
      <c r="BY14" s="804"/>
      <c r="BZ14" s="804"/>
      <c r="CA14" s="804"/>
      <c r="CB14" s="804"/>
      <c r="CC14" s="804"/>
      <c r="CD14" s="804"/>
      <c r="CE14" s="804"/>
      <c r="CF14" s="804"/>
      <c r="CG14" s="804"/>
      <c r="CH14" s="804"/>
      <c r="CI14" s="804"/>
      <c r="CJ14" s="804"/>
      <c r="CK14" s="804"/>
      <c r="CL14" s="804"/>
      <c r="CM14" s="804"/>
      <c r="CN14" s="804"/>
      <c r="CO14" s="804"/>
      <c r="CP14" s="804"/>
      <c r="CQ14" s="804"/>
      <c r="CR14" s="804"/>
      <c r="CS14" s="804"/>
      <c r="CT14" s="804"/>
      <c r="CU14" s="804"/>
      <c r="CV14" s="804"/>
      <c r="CW14" s="804"/>
      <c r="CX14" s="804"/>
      <c r="CY14" s="804"/>
      <c r="CZ14" s="804"/>
      <c r="DA14" s="804"/>
      <c r="DB14" s="804"/>
      <c r="DC14" s="804"/>
      <c r="DD14" s="804"/>
      <c r="DE14" s="804"/>
      <c r="DF14" s="804"/>
      <c r="DG14" s="804"/>
      <c r="DH14" s="804"/>
      <c r="DI14" s="804"/>
      <c r="DJ14" s="804"/>
      <c r="DK14" s="804"/>
      <c r="DL14" s="804"/>
      <c r="DM14" s="804"/>
      <c r="DN14" s="804"/>
      <c r="DO14" s="804"/>
      <c r="DP14" s="804"/>
      <c r="DQ14" s="804"/>
      <c r="DR14" s="804"/>
      <c r="DS14" s="804"/>
      <c r="DT14" s="804"/>
      <c r="DU14" s="804"/>
      <c r="DV14" s="804"/>
      <c r="DW14" s="804"/>
      <c r="DX14" s="804"/>
      <c r="DY14" s="804"/>
      <c r="DZ14" s="804"/>
      <c r="EA14" s="804"/>
      <c r="EB14" s="804"/>
      <c r="EC14" s="804"/>
      <c r="ED14" s="804"/>
      <c r="EE14" s="804"/>
      <c r="EF14" s="804"/>
      <c r="EG14" s="804"/>
      <c r="EH14" s="804"/>
      <c r="EI14" s="804"/>
      <c r="EJ14" s="804"/>
      <c r="EK14" s="804"/>
      <c r="EL14" s="804"/>
      <c r="EM14" s="804"/>
      <c r="EN14" s="804"/>
      <c r="EO14" s="804"/>
      <c r="EP14" s="804"/>
      <c r="EQ14" s="804"/>
      <c r="ER14" s="804"/>
      <c r="ES14" s="804"/>
      <c r="ET14" s="804"/>
      <c r="EU14" s="804"/>
      <c r="EV14" s="804"/>
      <c r="EW14" s="804"/>
      <c r="EX14" s="804"/>
      <c r="EY14" s="804"/>
      <c r="EZ14" s="804"/>
      <c r="FA14" s="804"/>
      <c r="FB14" s="804"/>
      <c r="FC14" s="804"/>
      <c r="FD14" s="804"/>
      <c r="FE14" s="804"/>
      <c r="FF14" s="804"/>
      <c r="FG14" s="804"/>
      <c r="FH14" s="804"/>
      <c r="FI14" s="804"/>
      <c r="FJ14" s="804"/>
      <c r="FK14" s="804"/>
      <c r="FL14" s="804"/>
      <c r="FM14" s="804"/>
      <c r="FN14" s="804"/>
      <c r="FO14" s="804"/>
      <c r="FP14" s="804"/>
      <c r="FQ14" s="804"/>
      <c r="FR14" s="804"/>
      <c r="FS14" s="804"/>
      <c r="FT14" s="804"/>
      <c r="FU14" s="804"/>
      <c r="FV14" s="804"/>
      <c r="FW14" s="804"/>
      <c r="FX14" s="804"/>
      <c r="FY14" s="804"/>
      <c r="FZ14" s="804"/>
      <c r="GA14" s="804"/>
      <c r="GB14" s="804"/>
      <c r="GC14" s="804"/>
      <c r="GD14" s="804"/>
    </row>
    <row r="15" spans="1:186" s="1674" customFormat="1" ht="18" customHeight="1">
      <c r="A15" s="184">
        <v>2225000</v>
      </c>
      <c r="B15" s="1691">
        <v>5</v>
      </c>
      <c r="C15" s="809" t="s">
        <v>288</v>
      </c>
      <c r="D15" s="814" t="s">
        <v>401</v>
      </c>
      <c r="E15" s="1691">
        <f>VLOOKUP(C15,[5]Sheet1!$C$7:$H$30,6,FALSE)</f>
        <v>22</v>
      </c>
      <c r="F15" s="796">
        <v>1901789</v>
      </c>
      <c r="G15" s="796">
        <v>478961</v>
      </c>
      <c r="H15" s="796">
        <f t="shared" si="0"/>
        <v>2380750</v>
      </c>
      <c r="I15" s="796">
        <v>0</v>
      </c>
      <c r="J15" s="810">
        <v>20000</v>
      </c>
      <c r="K15" s="815">
        <v>0</v>
      </c>
      <c r="L15" s="796">
        <v>650000</v>
      </c>
      <c r="M15" s="796">
        <v>100000</v>
      </c>
      <c r="N15" s="810">
        <f t="shared" si="6"/>
        <v>1190000</v>
      </c>
      <c r="O15" s="799">
        <f t="shared" si="1"/>
        <v>3570750</v>
      </c>
      <c r="P15" s="799">
        <f t="shared" si="2"/>
        <v>23807.5</v>
      </c>
      <c r="Q15" s="799">
        <f t="shared" si="3"/>
        <v>47615</v>
      </c>
      <c r="R15" s="799">
        <f t="shared" si="4"/>
        <v>23807.5</v>
      </c>
      <c r="S15" s="1684">
        <f t="shared" si="5"/>
        <v>3475520</v>
      </c>
      <c r="T15" s="710" t="s">
        <v>3742</v>
      </c>
      <c r="U15" s="804"/>
      <c r="V15" s="804"/>
      <c r="W15" s="804"/>
      <c r="X15" s="804"/>
      <c r="Y15" s="804"/>
      <c r="Z15" s="804"/>
      <c r="AA15" s="804"/>
      <c r="AB15" s="804"/>
      <c r="AC15" s="804"/>
      <c r="AD15" s="804"/>
      <c r="AE15" s="804"/>
      <c r="AF15" s="804"/>
      <c r="AG15" s="804"/>
      <c r="AH15" s="804"/>
      <c r="AI15" s="804"/>
      <c r="AJ15" s="804"/>
      <c r="AK15" s="804"/>
      <c r="AL15" s="804"/>
      <c r="AM15" s="804"/>
      <c r="AN15" s="804"/>
      <c r="AO15" s="804"/>
      <c r="AP15" s="804"/>
      <c r="AQ15" s="804"/>
      <c r="AR15" s="804"/>
      <c r="AS15" s="804"/>
      <c r="AT15" s="804"/>
      <c r="AU15" s="804"/>
      <c r="AV15" s="804"/>
      <c r="AW15" s="804"/>
      <c r="AX15" s="804"/>
      <c r="AY15" s="804"/>
      <c r="AZ15" s="804"/>
      <c r="BA15" s="804"/>
      <c r="BB15" s="804"/>
      <c r="BC15" s="804"/>
      <c r="BD15" s="804"/>
      <c r="BE15" s="804"/>
      <c r="BF15" s="804"/>
      <c r="BG15" s="804"/>
      <c r="BH15" s="804"/>
      <c r="BI15" s="804"/>
      <c r="BJ15" s="804"/>
      <c r="BK15" s="804"/>
      <c r="BL15" s="804"/>
      <c r="BM15" s="804"/>
      <c r="BN15" s="804"/>
      <c r="BO15" s="804"/>
      <c r="BP15" s="804"/>
      <c r="BQ15" s="804"/>
      <c r="BR15" s="804"/>
      <c r="BS15" s="804"/>
      <c r="BT15" s="804"/>
      <c r="BU15" s="804"/>
      <c r="BV15" s="804"/>
      <c r="BW15" s="804"/>
      <c r="BX15" s="804"/>
      <c r="BY15" s="804"/>
      <c r="BZ15" s="804"/>
      <c r="CA15" s="804"/>
      <c r="CB15" s="804"/>
      <c r="CC15" s="804"/>
      <c r="CD15" s="804"/>
      <c r="CE15" s="804"/>
      <c r="CF15" s="804"/>
      <c r="CG15" s="804"/>
      <c r="CH15" s="804"/>
      <c r="CI15" s="804"/>
      <c r="CJ15" s="804"/>
      <c r="CK15" s="804"/>
      <c r="CL15" s="804"/>
      <c r="CM15" s="804"/>
      <c r="CN15" s="804"/>
      <c r="CO15" s="804"/>
      <c r="CP15" s="804"/>
      <c r="CQ15" s="804"/>
      <c r="CR15" s="804"/>
      <c r="CS15" s="804"/>
      <c r="CT15" s="804"/>
      <c r="CU15" s="804"/>
      <c r="CV15" s="804"/>
      <c r="CW15" s="804"/>
      <c r="CX15" s="804"/>
      <c r="CY15" s="804"/>
      <c r="CZ15" s="804"/>
      <c r="DA15" s="804"/>
      <c r="DB15" s="804"/>
      <c r="DC15" s="804"/>
      <c r="DD15" s="804"/>
      <c r="DE15" s="804"/>
      <c r="DF15" s="804"/>
      <c r="DG15" s="804"/>
      <c r="DH15" s="804"/>
      <c r="DI15" s="804"/>
      <c r="DJ15" s="804"/>
      <c r="DK15" s="804"/>
      <c r="DL15" s="804"/>
      <c r="DM15" s="804"/>
      <c r="DN15" s="804"/>
      <c r="DO15" s="804"/>
      <c r="DP15" s="804"/>
      <c r="DQ15" s="804"/>
      <c r="DR15" s="804"/>
      <c r="DS15" s="804"/>
      <c r="DT15" s="804"/>
      <c r="DU15" s="804"/>
      <c r="DV15" s="804"/>
      <c r="DW15" s="804"/>
      <c r="DX15" s="804"/>
      <c r="DY15" s="804"/>
      <c r="DZ15" s="804"/>
      <c r="EA15" s="804"/>
      <c r="EB15" s="804"/>
      <c r="EC15" s="804"/>
      <c r="ED15" s="804"/>
      <c r="EE15" s="804"/>
      <c r="EF15" s="804"/>
      <c r="EG15" s="804"/>
      <c r="EH15" s="804"/>
      <c r="EI15" s="804"/>
      <c r="EJ15" s="804"/>
      <c r="EK15" s="804"/>
      <c r="EL15" s="804"/>
      <c r="EM15" s="804"/>
      <c r="EN15" s="804"/>
      <c r="EO15" s="804"/>
      <c r="EP15" s="804"/>
      <c r="EQ15" s="804"/>
      <c r="ER15" s="804"/>
      <c r="ES15" s="804"/>
      <c r="ET15" s="804"/>
      <c r="EU15" s="804"/>
      <c r="EV15" s="804"/>
      <c r="EW15" s="804"/>
      <c r="EX15" s="804"/>
      <c r="EY15" s="804"/>
      <c r="EZ15" s="804"/>
      <c r="FA15" s="804"/>
      <c r="FB15" s="804"/>
      <c r="FC15" s="804"/>
      <c r="FD15" s="804"/>
      <c r="FE15" s="804"/>
      <c r="FF15" s="804"/>
      <c r="FG15" s="804"/>
      <c r="FH15" s="804"/>
      <c r="FI15" s="804"/>
      <c r="FJ15" s="804"/>
      <c r="FK15" s="804"/>
      <c r="FL15" s="804"/>
      <c r="FM15" s="804"/>
      <c r="FN15" s="804"/>
      <c r="FO15" s="804"/>
      <c r="FP15" s="804"/>
      <c r="FQ15" s="804"/>
      <c r="FR15" s="804"/>
      <c r="FS15" s="804"/>
      <c r="FT15" s="804"/>
      <c r="FU15" s="804"/>
      <c r="FV15" s="804"/>
      <c r="FW15" s="804"/>
      <c r="FX15" s="804"/>
      <c r="FY15" s="804"/>
      <c r="FZ15" s="804"/>
      <c r="GA15" s="804"/>
      <c r="GB15" s="804"/>
      <c r="GC15" s="804"/>
      <c r="GD15" s="804"/>
    </row>
    <row r="16" spans="1:186" s="1674" customFormat="1" ht="18" customHeight="1">
      <c r="A16" s="184">
        <v>2225000</v>
      </c>
      <c r="B16" s="1691">
        <v>6</v>
      </c>
      <c r="C16" s="816" t="s">
        <v>3392</v>
      </c>
      <c r="D16" s="814" t="s">
        <v>792</v>
      </c>
      <c r="E16" s="1691">
        <f>VLOOKUP(C16,[5]Sheet1!$C$7:$H$30,6,FALSE)</f>
        <v>28</v>
      </c>
      <c r="F16" s="796">
        <v>1879539</v>
      </c>
      <c r="G16" s="796">
        <v>478961</v>
      </c>
      <c r="H16" s="796">
        <f t="shared" si="0"/>
        <v>2358500</v>
      </c>
      <c r="I16" s="796">
        <v>0</v>
      </c>
      <c r="J16" s="810">
        <v>20000</v>
      </c>
      <c r="K16" s="815">
        <v>0</v>
      </c>
      <c r="L16" s="796">
        <v>650000</v>
      </c>
      <c r="M16" s="796">
        <v>100000</v>
      </c>
      <c r="N16" s="810">
        <f t="shared" si="6"/>
        <v>1310000</v>
      </c>
      <c r="O16" s="799">
        <f t="shared" si="1"/>
        <v>3668500</v>
      </c>
      <c r="P16" s="799">
        <f t="shared" si="2"/>
        <v>23585</v>
      </c>
      <c r="Q16" s="799">
        <f t="shared" si="3"/>
        <v>47170</v>
      </c>
      <c r="R16" s="799">
        <f t="shared" si="4"/>
        <v>23585</v>
      </c>
      <c r="S16" s="1684">
        <f t="shared" si="5"/>
        <v>3574160</v>
      </c>
      <c r="T16" s="710" t="s">
        <v>3750</v>
      </c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04"/>
      <c r="BD16" s="804"/>
      <c r="BE16" s="804"/>
      <c r="BF16" s="804"/>
      <c r="BG16" s="804"/>
      <c r="BH16" s="804"/>
      <c r="BI16" s="804"/>
      <c r="BJ16" s="804"/>
      <c r="BK16" s="804"/>
      <c r="BL16" s="804"/>
      <c r="BM16" s="804"/>
      <c r="BN16" s="804"/>
      <c r="BO16" s="804"/>
      <c r="BP16" s="804"/>
      <c r="BQ16" s="804"/>
      <c r="BR16" s="804"/>
      <c r="BS16" s="804"/>
      <c r="BT16" s="804"/>
      <c r="BU16" s="804"/>
      <c r="BV16" s="804"/>
      <c r="BW16" s="804"/>
      <c r="BX16" s="804"/>
      <c r="BY16" s="804"/>
      <c r="BZ16" s="804"/>
      <c r="CA16" s="804"/>
      <c r="CB16" s="804"/>
      <c r="CC16" s="804"/>
      <c r="CD16" s="804"/>
      <c r="CE16" s="804"/>
      <c r="CF16" s="804"/>
      <c r="CG16" s="804"/>
      <c r="CH16" s="804"/>
      <c r="CI16" s="804"/>
      <c r="CJ16" s="804"/>
      <c r="CK16" s="804"/>
      <c r="CL16" s="804"/>
      <c r="CM16" s="804"/>
      <c r="CN16" s="804"/>
      <c r="CO16" s="804"/>
      <c r="CP16" s="804"/>
      <c r="CQ16" s="804"/>
      <c r="CR16" s="804"/>
      <c r="CS16" s="804"/>
      <c r="CT16" s="804"/>
      <c r="CU16" s="804"/>
      <c r="CV16" s="804"/>
      <c r="CW16" s="804"/>
      <c r="CX16" s="804"/>
      <c r="CY16" s="804"/>
      <c r="CZ16" s="804"/>
      <c r="DA16" s="804"/>
      <c r="DB16" s="804"/>
      <c r="DC16" s="804"/>
      <c r="DD16" s="804"/>
      <c r="DE16" s="804"/>
      <c r="DF16" s="804"/>
      <c r="DG16" s="804"/>
      <c r="DH16" s="804"/>
      <c r="DI16" s="804"/>
      <c r="DJ16" s="804"/>
      <c r="DK16" s="804"/>
      <c r="DL16" s="804"/>
      <c r="DM16" s="804"/>
      <c r="DN16" s="804"/>
      <c r="DO16" s="804"/>
      <c r="DP16" s="804"/>
      <c r="DQ16" s="804"/>
      <c r="DR16" s="804"/>
      <c r="DS16" s="804"/>
      <c r="DT16" s="804"/>
      <c r="DU16" s="804"/>
      <c r="DV16" s="804"/>
      <c r="DW16" s="804"/>
      <c r="DX16" s="804"/>
      <c r="DY16" s="804"/>
      <c r="DZ16" s="804"/>
      <c r="EA16" s="804"/>
      <c r="EB16" s="804"/>
      <c r="EC16" s="804"/>
      <c r="ED16" s="804"/>
      <c r="EE16" s="804"/>
      <c r="EF16" s="804"/>
      <c r="EG16" s="804"/>
      <c r="EH16" s="804"/>
      <c r="EI16" s="804"/>
      <c r="EJ16" s="804"/>
      <c r="EK16" s="804"/>
      <c r="EL16" s="804"/>
      <c r="EM16" s="804"/>
      <c r="EN16" s="804"/>
      <c r="EO16" s="804"/>
      <c r="EP16" s="804"/>
      <c r="EQ16" s="804"/>
      <c r="ER16" s="804"/>
      <c r="ES16" s="804"/>
      <c r="ET16" s="804"/>
      <c r="EU16" s="804"/>
      <c r="EV16" s="804"/>
      <c r="EW16" s="804"/>
      <c r="EX16" s="804"/>
      <c r="EY16" s="804"/>
      <c r="EZ16" s="804"/>
      <c r="FA16" s="804"/>
      <c r="FB16" s="804"/>
      <c r="FC16" s="804"/>
      <c r="FD16" s="804"/>
      <c r="FE16" s="804"/>
      <c r="FF16" s="804"/>
      <c r="FG16" s="804"/>
      <c r="FH16" s="804"/>
      <c r="FI16" s="804"/>
      <c r="FJ16" s="804"/>
      <c r="FK16" s="804"/>
      <c r="FL16" s="804"/>
      <c r="FM16" s="804"/>
      <c r="FN16" s="804"/>
      <c r="FO16" s="804"/>
      <c r="FP16" s="804"/>
      <c r="FQ16" s="804"/>
      <c r="FR16" s="804"/>
      <c r="FS16" s="804"/>
      <c r="FT16" s="804"/>
      <c r="FU16" s="804"/>
      <c r="FV16" s="804"/>
      <c r="FW16" s="804"/>
      <c r="FX16" s="804"/>
      <c r="FY16" s="804"/>
      <c r="FZ16" s="804"/>
      <c r="GA16" s="804"/>
      <c r="GB16" s="804"/>
      <c r="GC16" s="804"/>
      <c r="GD16" s="804"/>
    </row>
    <row r="17" spans="1:186" s="1674" customFormat="1" ht="18" customHeight="1">
      <c r="A17" s="184">
        <v>2225000</v>
      </c>
      <c r="B17" s="1691">
        <v>7</v>
      </c>
      <c r="C17" s="809" t="s">
        <v>291</v>
      </c>
      <c r="D17" s="814" t="s">
        <v>2763</v>
      </c>
      <c r="E17" s="1691">
        <f>VLOOKUP(C17,[5]Sheet1!$C$7:$H$30,6,FALSE)</f>
        <v>26</v>
      </c>
      <c r="F17" s="796">
        <v>2291750</v>
      </c>
      <c r="G17" s="796">
        <v>0</v>
      </c>
      <c r="H17" s="796">
        <f t="shared" si="0"/>
        <v>2291750</v>
      </c>
      <c r="I17" s="796">
        <v>0</v>
      </c>
      <c r="J17" s="810">
        <v>5000</v>
      </c>
      <c r="K17" s="815">
        <v>0</v>
      </c>
      <c r="L17" s="796">
        <v>0</v>
      </c>
      <c r="M17" s="796">
        <v>0</v>
      </c>
      <c r="N17" s="810">
        <f t="shared" si="6"/>
        <v>130000</v>
      </c>
      <c r="O17" s="799">
        <f t="shared" si="1"/>
        <v>2421750</v>
      </c>
      <c r="P17" s="799">
        <f t="shared" si="2"/>
        <v>22917.5</v>
      </c>
      <c r="Q17" s="799">
        <f t="shared" si="3"/>
        <v>45835</v>
      </c>
      <c r="R17" s="799">
        <f t="shared" si="4"/>
        <v>22917.5</v>
      </c>
      <c r="S17" s="1684">
        <f t="shared" si="5"/>
        <v>2330080</v>
      </c>
      <c r="T17" s="710" t="s">
        <v>3743</v>
      </c>
      <c r="U17" s="804"/>
      <c r="V17" s="804"/>
      <c r="W17" s="804"/>
      <c r="X17" s="804"/>
      <c r="Y17" s="804"/>
      <c r="Z17" s="804"/>
      <c r="AA17" s="804"/>
      <c r="AB17" s="804"/>
      <c r="AC17" s="804"/>
      <c r="AD17" s="804"/>
      <c r="AE17" s="804"/>
      <c r="AF17" s="804"/>
      <c r="AG17" s="804"/>
      <c r="AH17" s="804"/>
      <c r="AI17" s="804"/>
      <c r="AJ17" s="804"/>
      <c r="AK17" s="804"/>
      <c r="AL17" s="804"/>
      <c r="AM17" s="804"/>
      <c r="AN17" s="804"/>
      <c r="AO17" s="804"/>
      <c r="AP17" s="804"/>
      <c r="AQ17" s="804"/>
      <c r="AR17" s="804"/>
      <c r="AS17" s="804"/>
      <c r="AT17" s="804"/>
      <c r="AU17" s="804"/>
      <c r="AV17" s="804"/>
      <c r="AW17" s="804"/>
      <c r="AX17" s="804"/>
      <c r="AY17" s="804"/>
      <c r="AZ17" s="804"/>
      <c r="BA17" s="804"/>
      <c r="BB17" s="804"/>
      <c r="BC17" s="804"/>
      <c r="BD17" s="804"/>
      <c r="BE17" s="804"/>
      <c r="BF17" s="804"/>
      <c r="BG17" s="804"/>
      <c r="BH17" s="804"/>
      <c r="BI17" s="804"/>
      <c r="BJ17" s="804"/>
      <c r="BK17" s="804"/>
      <c r="BL17" s="804"/>
      <c r="BM17" s="804"/>
      <c r="BN17" s="804"/>
      <c r="BO17" s="804"/>
      <c r="BP17" s="804"/>
      <c r="BQ17" s="804"/>
      <c r="BR17" s="804"/>
      <c r="BS17" s="804"/>
      <c r="BT17" s="804"/>
      <c r="BU17" s="804"/>
      <c r="BV17" s="804"/>
      <c r="BW17" s="804"/>
      <c r="BX17" s="804"/>
      <c r="BY17" s="804"/>
      <c r="BZ17" s="804"/>
      <c r="CA17" s="804"/>
      <c r="CB17" s="804"/>
      <c r="CC17" s="804"/>
      <c r="CD17" s="804"/>
      <c r="CE17" s="804"/>
      <c r="CF17" s="804"/>
      <c r="CG17" s="804"/>
      <c r="CH17" s="804"/>
      <c r="CI17" s="804"/>
      <c r="CJ17" s="804"/>
      <c r="CK17" s="804"/>
      <c r="CL17" s="804"/>
      <c r="CM17" s="804"/>
      <c r="CN17" s="804"/>
      <c r="CO17" s="804"/>
      <c r="CP17" s="804"/>
      <c r="CQ17" s="804"/>
      <c r="CR17" s="804"/>
      <c r="CS17" s="804"/>
      <c r="CT17" s="804"/>
      <c r="CU17" s="804"/>
      <c r="CV17" s="804"/>
      <c r="CW17" s="804"/>
      <c r="CX17" s="804"/>
      <c r="CY17" s="804"/>
      <c r="CZ17" s="804"/>
      <c r="DA17" s="804"/>
      <c r="DB17" s="804"/>
      <c r="DC17" s="804"/>
      <c r="DD17" s="804"/>
      <c r="DE17" s="804"/>
      <c r="DF17" s="804"/>
      <c r="DG17" s="804"/>
      <c r="DH17" s="804"/>
      <c r="DI17" s="804"/>
      <c r="DJ17" s="804"/>
      <c r="DK17" s="804"/>
      <c r="DL17" s="804"/>
      <c r="DM17" s="804"/>
      <c r="DN17" s="804"/>
      <c r="DO17" s="804"/>
      <c r="DP17" s="804"/>
      <c r="DQ17" s="804"/>
      <c r="DR17" s="804"/>
      <c r="DS17" s="804"/>
      <c r="DT17" s="804"/>
      <c r="DU17" s="804"/>
      <c r="DV17" s="804"/>
      <c r="DW17" s="804"/>
      <c r="DX17" s="804"/>
      <c r="DY17" s="804"/>
      <c r="DZ17" s="804"/>
      <c r="EA17" s="804"/>
      <c r="EB17" s="804"/>
      <c r="EC17" s="804"/>
      <c r="ED17" s="804"/>
      <c r="EE17" s="804"/>
      <c r="EF17" s="804"/>
      <c r="EG17" s="804"/>
      <c r="EH17" s="804"/>
      <c r="EI17" s="804"/>
      <c r="EJ17" s="804"/>
      <c r="EK17" s="804"/>
      <c r="EL17" s="804"/>
      <c r="EM17" s="804"/>
      <c r="EN17" s="804"/>
      <c r="EO17" s="804"/>
      <c r="EP17" s="804"/>
      <c r="EQ17" s="804"/>
      <c r="ER17" s="804"/>
      <c r="ES17" s="804"/>
      <c r="ET17" s="804"/>
      <c r="EU17" s="804"/>
      <c r="EV17" s="804"/>
      <c r="EW17" s="804"/>
      <c r="EX17" s="804"/>
      <c r="EY17" s="804"/>
      <c r="EZ17" s="804"/>
      <c r="FA17" s="804"/>
      <c r="FB17" s="804"/>
      <c r="FC17" s="804"/>
      <c r="FD17" s="804"/>
      <c r="FE17" s="804"/>
      <c r="FF17" s="804"/>
      <c r="FG17" s="804"/>
      <c r="FH17" s="804"/>
      <c r="FI17" s="804"/>
      <c r="FJ17" s="804"/>
      <c r="FK17" s="804"/>
      <c r="FL17" s="804"/>
      <c r="FM17" s="804"/>
      <c r="FN17" s="804"/>
      <c r="FO17" s="804"/>
      <c r="FP17" s="804"/>
      <c r="FQ17" s="804"/>
      <c r="FR17" s="804"/>
      <c r="FS17" s="804"/>
      <c r="FT17" s="804"/>
      <c r="FU17" s="804"/>
      <c r="FV17" s="804"/>
      <c r="FW17" s="804"/>
      <c r="FX17" s="804"/>
      <c r="FY17" s="804"/>
      <c r="FZ17" s="804"/>
      <c r="GA17" s="804"/>
      <c r="GB17" s="804"/>
      <c r="GC17" s="804"/>
      <c r="GD17" s="804"/>
    </row>
    <row r="18" spans="1:186" s="1674" customFormat="1" ht="18" customHeight="1">
      <c r="A18" s="184">
        <v>2225000</v>
      </c>
      <c r="B18" s="1691">
        <v>8</v>
      </c>
      <c r="C18" s="809" t="s">
        <v>292</v>
      </c>
      <c r="D18" s="814" t="s">
        <v>1687</v>
      </c>
      <c r="E18" s="1691">
        <f>VLOOKUP(C18,[5]Sheet1!$C$7:$H$30,6,FALSE)</f>
        <v>25</v>
      </c>
      <c r="F18" s="796">
        <v>2225000</v>
      </c>
      <c r="G18" s="796">
        <v>0</v>
      </c>
      <c r="H18" s="796">
        <f t="shared" si="0"/>
        <v>2225000</v>
      </c>
      <c r="I18" s="796">
        <v>0</v>
      </c>
      <c r="J18" s="810">
        <v>15000</v>
      </c>
      <c r="K18" s="815">
        <v>0</v>
      </c>
      <c r="L18" s="810">
        <v>650000</v>
      </c>
      <c r="M18" s="796">
        <v>100000</v>
      </c>
      <c r="N18" s="810">
        <f t="shared" si="6"/>
        <v>1125000</v>
      </c>
      <c r="O18" s="799">
        <f t="shared" si="1"/>
        <v>3350000</v>
      </c>
      <c r="P18" s="799">
        <f t="shared" si="2"/>
        <v>22250</v>
      </c>
      <c r="Q18" s="799">
        <f t="shared" si="3"/>
        <v>44500</v>
      </c>
      <c r="R18" s="799">
        <f t="shared" si="4"/>
        <v>22250</v>
      </c>
      <c r="S18" s="1684">
        <f t="shared" si="5"/>
        <v>3261000</v>
      </c>
      <c r="T18" s="710" t="s">
        <v>3745</v>
      </c>
      <c r="U18" s="804"/>
      <c r="V18" s="804"/>
      <c r="W18" s="804"/>
      <c r="X18" s="804"/>
      <c r="Y18" s="804"/>
      <c r="Z18" s="804"/>
      <c r="AA18" s="804"/>
      <c r="AB18" s="804"/>
      <c r="AC18" s="804"/>
      <c r="AD18" s="804"/>
      <c r="AE18" s="804"/>
      <c r="AF18" s="804"/>
      <c r="AG18" s="804"/>
      <c r="AH18" s="804"/>
      <c r="AI18" s="804"/>
      <c r="AJ18" s="804"/>
      <c r="AK18" s="804"/>
      <c r="AL18" s="804"/>
      <c r="AM18" s="804"/>
      <c r="AN18" s="804"/>
      <c r="AO18" s="804"/>
      <c r="AP18" s="804"/>
      <c r="AQ18" s="804"/>
      <c r="AR18" s="804"/>
      <c r="AS18" s="804"/>
      <c r="AT18" s="804"/>
      <c r="AU18" s="804"/>
      <c r="AV18" s="804"/>
      <c r="AW18" s="804"/>
      <c r="AX18" s="804"/>
      <c r="AY18" s="804"/>
      <c r="AZ18" s="804"/>
      <c r="BA18" s="804"/>
      <c r="BB18" s="804"/>
      <c r="BC18" s="804"/>
      <c r="BD18" s="804"/>
      <c r="BE18" s="804"/>
      <c r="BF18" s="804"/>
      <c r="BG18" s="804"/>
      <c r="BH18" s="804"/>
      <c r="BI18" s="804"/>
      <c r="BJ18" s="804"/>
      <c r="BK18" s="804"/>
      <c r="BL18" s="804"/>
      <c r="BM18" s="804"/>
      <c r="BN18" s="804"/>
      <c r="BO18" s="804"/>
      <c r="BP18" s="804"/>
      <c r="BQ18" s="804"/>
      <c r="BR18" s="804"/>
      <c r="BS18" s="804"/>
      <c r="BT18" s="804"/>
      <c r="BU18" s="804"/>
      <c r="BV18" s="804"/>
      <c r="BW18" s="804"/>
      <c r="BX18" s="804"/>
      <c r="BY18" s="804"/>
      <c r="BZ18" s="804"/>
      <c r="CA18" s="804"/>
      <c r="CB18" s="804"/>
      <c r="CC18" s="804"/>
      <c r="CD18" s="804"/>
      <c r="CE18" s="804"/>
      <c r="CF18" s="804"/>
      <c r="CG18" s="804"/>
      <c r="CH18" s="804"/>
      <c r="CI18" s="804"/>
      <c r="CJ18" s="804"/>
      <c r="CK18" s="804"/>
      <c r="CL18" s="804"/>
      <c r="CM18" s="804"/>
      <c r="CN18" s="804"/>
      <c r="CO18" s="804"/>
      <c r="CP18" s="804"/>
      <c r="CQ18" s="804"/>
      <c r="CR18" s="804"/>
      <c r="CS18" s="804"/>
      <c r="CT18" s="804"/>
      <c r="CU18" s="804"/>
      <c r="CV18" s="804"/>
      <c r="CW18" s="804"/>
      <c r="CX18" s="804"/>
      <c r="CY18" s="804"/>
      <c r="CZ18" s="804"/>
      <c r="DA18" s="804"/>
      <c r="DB18" s="804"/>
      <c r="DC18" s="804"/>
      <c r="DD18" s="804"/>
      <c r="DE18" s="804"/>
      <c r="DF18" s="804"/>
      <c r="DG18" s="804"/>
      <c r="DH18" s="804"/>
      <c r="DI18" s="804"/>
      <c r="DJ18" s="804"/>
      <c r="DK18" s="804"/>
      <c r="DL18" s="804"/>
      <c r="DM18" s="804"/>
      <c r="DN18" s="804"/>
      <c r="DO18" s="804"/>
      <c r="DP18" s="804"/>
      <c r="DQ18" s="804"/>
      <c r="DR18" s="804"/>
      <c r="DS18" s="804"/>
      <c r="DT18" s="804"/>
      <c r="DU18" s="804"/>
      <c r="DV18" s="804"/>
      <c r="DW18" s="804"/>
      <c r="DX18" s="804"/>
      <c r="DY18" s="804"/>
      <c r="DZ18" s="804"/>
      <c r="EA18" s="804"/>
      <c r="EB18" s="804"/>
      <c r="EC18" s="804"/>
      <c r="ED18" s="804"/>
      <c r="EE18" s="804"/>
      <c r="EF18" s="804"/>
      <c r="EG18" s="804"/>
      <c r="EH18" s="804"/>
      <c r="EI18" s="804"/>
      <c r="EJ18" s="804"/>
      <c r="EK18" s="804"/>
      <c r="EL18" s="804"/>
      <c r="EM18" s="804"/>
      <c r="EN18" s="804"/>
      <c r="EO18" s="804"/>
      <c r="EP18" s="804"/>
      <c r="EQ18" s="804"/>
      <c r="ER18" s="804"/>
      <c r="ES18" s="804"/>
      <c r="ET18" s="804"/>
      <c r="EU18" s="804"/>
      <c r="EV18" s="804"/>
      <c r="EW18" s="804"/>
      <c r="EX18" s="804"/>
      <c r="EY18" s="804"/>
      <c r="EZ18" s="804"/>
      <c r="FA18" s="804"/>
      <c r="FB18" s="804"/>
      <c r="FC18" s="804"/>
      <c r="FD18" s="804"/>
      <c r="FE18" s="804"/>
      <c r="FF18" s="804"/>
      <c r="FG18" s="804"/>
      <c r="FH18" s="804"/>
      <c r="FI18" s="804"/>
      <c r="FJ18" s="804"/>
      <c r="FK18" s="804"/>
      <c r="FL18" s="804"/>
      <c r="FM18" s="804"/>
      <c r="FN18" s="804"/>
      <c r="FO18" s="804"/>
      <c r="FP18" s="804"/>
      <c r="FQ18" s="804"/>
      <c r="FR18" s="804"/>
      <c r="FS18" s="804"/>
      <c r="FT18" s="804"/>
      <c r="FU18" s="804"/>
      <c r="FV18" s="804"/>
      <c r="FW18" s="804"/>
      <c r="FX18" s="804"/>
      <c r="FY18" s="804"/>
      <c r="FZ18" s="804"/>
      <c r="GA18" s="804"/>
      <c r="GB18" s="804"/>
      <c r="GC18" s="804"/>
      <c r="GD18" s="804"/>
    </row>
    <row r="19" spans="1:186" s="1674" customFormat="1" ht="18" customHeight="1">
      <c r="A19" s="184">
        <v>2225000</v>
      </c>
      <c r="B19" s="1691">
        <v>9</v>
      </c>
      <c r="C19" s="817" t="s">
        <v>296</v>
      </c>
      <c r="D19" s="814" t="s">
        <v>145</v>
      </c>
      <c r="E19" s="1691">
        <f>VLOOKUP(C19,[5]Sheet1!$C$7:$H$30,6,FALSE)</f>
        <v>25</v>
      </c>
      <c r="F19" s="796">
        <v>2225000</v>
      </c>
      <c r="G19" s="796">
        <v>0</v>
      </c>
      <c r="H19" s="796">
        <f t="shared" si="0"/>
        <v>2225000</v>
      </c>
      <c r="I19" s="796">
        <v>0</v>
      </c>
      <c r="J19" s="810">
        <v>15000</v>
      </c>
      <c r="K19" s="815">
        <v>0</v>
      </c>
      <c r="L19" s="810">
        <v>650000</v>
      </c>
      <c r="M19" s="796">
        <v>100000</v>
      </c>
      <c r="N19" s="810">
        <f t="shared" si="6"/>
        <v>1125000</v>
      </c>
      <c r="O19" s="799">
        <f t="shared" si="1"/>
        <v>3350000</v>
      </c>
      <c r="P19" s="799">
        <f t="shared" si="2"/>
        <v>22250</v>
      </c>
      <c r="Q19" s="799">
        <f t="shared" si="3"/>
        <v>44500</v>
      </c>
      <c r="R19" s="799">
        <f t="shared" si="4"/>
        <v>22250</v>
      </c>
      <c r="S19" s="1684">
        <f t="shared" si="5"/>
        <v>3261000</v>
      </c>
      <c r="T19" s="710" t="s">
        <v>3746</v>
      </c>
      <c r="U19" s="804"/>
      <c r="V19" s="804"/>
      <c r="W19" s="804"/>
      <c r="X19" s="804"/>
      <c r="Y19" s="804"/>
      <c r="Z19" s="804"/>
      <c r="AA19" s="804"/>
      <c r="AB19" s="804"/>
      <c r="AC19" s="804"/>
      <c r="AD19" s="804"/>
      <c r="AE19" s="804"/>
      <c r="AF19" s="804"/>
      <c r="AG19" s="804"/>
      <c r="AH19" s="804"/>
      <c r="AI19" s="804"/>
      <c r="AJ19" s="804"/>
      <c r="AK19" s="804"/>
      <c r="AL19" s="804"/>
      <c r="AM19" s="804"/>
      <c r="AN19" s="804"/>
      <c r="AO19" s="804"/>
      <c r="AP19" s="804"/>
      <c r="AQ19" s="804"/>
      <c r="AR19" s="804"/>
      <c r="AS19" s="804"/>
      <c r="AT19" s="804"/>
      <c r="AU19" s="804"/>
      <c r="AV19" s="804"/>
      <c r="AW19" s="804"/>
      <c r="AX19" s="804"/>
      <c r="AY19" s="804"/>
      <c r="AZ19" s="804"/>
      <c r="BA19" s="804"/>
      <c r="BB19" s="804"/>
      <c r="BC19" s="804"/>
      <c r="BD19" s="804"/>
      <c r="BE19" s="804"/>
      <c r="BF19" s="804"/>
      <c r="BG19" s="804"/>
      <c r="BH19" s="804"/>
      <c r="BI19" s="804"/>
      <c r="BJ19" s="804"/>
      <c r="BK19" s="804"/>
      <c r="BL19" s="804"/>
      <c r="BM19" s="804"/>
      <c r="BN19" s="804"/>
      <c r="BO19" s="804"/>
      <c r="BP19" s="804"/>
      <c r="BQ19" s="804"/>
      <c r="BR19" s="804"/>
      <c r="BS19" s="804"/>
      <c r="BT19" s="804"/>
      <c r="BU19" s="804"/>
      <c r="BV19" s="804"/>
      <c r="BW19" s="804"/>
      <c r="BX19" s="804"/>
      <c r="BY19" s="804"/>
      <c r="BZ19" s="804"/>
      <c r="CA19" s="804"/>
      <c r="CB19" s="804"/>
      <c r="CC19" s="804"/>
      <c r="CD19" s="804"/>
      <c r="CE19" s="804"/>
      <c r="CF19" s="804"/>
      <c r="CG19" s="804"/>
      <c r="CH19" s="804"/>
      <c r="CI19" s="804"/>
      <c r="CJ19" s="804"/>
      <c r="CK19" s="804"/>
      <c r="CL19" s="804"/>
      <c r="CM19" s="804"/>
      <c r="CN19" s="804"/>
      <c r="CO19" s="804"/>
      <c r="CP19" s="804"/>
      <c r="CQ19" s="804"/>
      <c r="CR19" s="804"/>
      <c r="CS19" s="804"/>
      <c r="CT19" s="804"/>
      <c r="CU19" s="804"/>
      <c r="CV19" s="804"/>
      <c r="CW19" s="804"/>
      <c r="CX19" s="804"/>
      <c r="CY19" s="804"/>
      <c r="CZ19" s="804"/>
      <c r="DA19" s="804"/>
      <c r="DB19" s="804"/>
      <c r="DC19" s="804"/>
      <c r="DD19" s="804"/>
      <c r="DE19" s="804"/>
      <c r="DF19" s="804"/>
      <c r="DG19" s="804"/>
      <c r="DH19" s="804"/>
      <c r="DI19" s="804"/>
      <c r="DJ19" s="804"/>
      <c r="DK19" s="804"/>
      <c r="DL19" s="804"/>
      <c r="DM19" s="804"/>
      <c r="DN19" s="804"/>
      <c r="DO19" s="804"/>
      <c r="DP19" s="804"/>
      <c r="DQ19" s="804"/>
      <c r="DR19" s="804"/>
      <c r="DS19" s="804"/>
      <c r="DT19" s="804"/>
      <c r="DU19" s="804"/>
      <c r="DV19" s="804"/>
      <c r="DW19" s="804"/>
      <c r="DX19" s="804"/>
      <c r="DY19" s="804"/>
      <c r="DZ19" s="804"/>
      <c r="EA19" s="804"/>
      <c r="EB19" s="804"/>
      <c r="EC19" s="804"/>
      <c r="ED19" s="804"/>
      <c r="EE19" s="804"/>
      <c r="EF19" s="804"/>
      <c r="EG19" s="804"/>
      <c r="EH19" s="804"/>
      <c r="EI19" s="804"/>
      <c r="EJ19" s="804"/>
      <c r="EK19" s="804"/>
      <c r="EL19" s="804"/>
      <c r="EM19" s="804"/>
      <c r="EN19" s="804"/>
      <c r="EO19" s="804"/>
      <c r="EP19" s="804"/>
      <c r="EQ19" s="804"/>
      <c r="ER19" s="804"/>
      <c r="ES19" s="804"/>
      <c r="ET19" s="804"/>
      <c r="EU19" s="804"/>
      <c r="EV19" s="804"/>
      <c r="EW19" s="804"/>
      <c r="EX19" s="804"/>
      <c r="EY19" s="804"/>
      <c r="EZ19" s="804"/>
      <c r="FA19" s="804"/>
      <c r="FB19" s="804"/>
      <c r="FC19" s="804"/>
      <c r="FD19" s="804"/>
      <c r="FE19" s="804"/>
      <c r="FF19" s="804"/>
      <c r="FG19" s="804"/>
      <c r="FH19" s="804"/>
      <c r="FI19" s="804"/>
      <c r="FJ19" s="804"/>
      <c r="FK19" s="804"/>
      <c r="FL19" s="804"/>
      <c r="FM19" s="804"/>
      <c r="FN19" s="804"/>
      <c r="FO19" s="804"/>
      <c r="FP19" s="804"/>
      <c r="FQ19" s="804"/>
      <c r="FR19" s="804"/>
      <c r="FS19" s="804"/>
      <c r="FT19" s="804"/>
      <c r="FU19" s="804"/>
      <c r="FV19" s="804"/>
      <c r="FW19" s="804"/>
      <c r="FX19" s="804"/>
      <c r="FY19" s="804"/>
      <c r="FZ19" s="804"/>
      <c r="GA19" s="804"/>
      <c r="GB19" s="804"/>
      <c r="GC19" s="804"/>
      <c r="GD19" s="804"/>
    </row>
    <row r="20" spans="1:186" s="1674" customFormat="1" ht="18" customHeight="1">
      <c r="A20" s="184">
        <v>2225000</v>
      </c>
      <c r="B20" s="1691">
        <v>10</v>
      </c>
      <c r="C20" s="809" t="s">
        <v>297</v>
      </c>
      <c r="D20" s="814" t="s">
        <v>3417</v>
      </c>
      <c r="E20" s="1691">
        <f>VLOOKUP(C20,[5]Sheet1!$C$7:$H$30,6,FALSE)</f>
        <v>27</v>
      </c>
      <c r="F20" s="796">
        <v>2380750</v>
      </c>
      <c r="G20" s="796">
        <v>0</v>
      </c>
      <c r="H20" s="796">
        <f t="shared" si="0"/>
        <v>2380750</v>
      </c>
      <c r="I20" s="796">
        <v>0</v>
      </c>
      <c r="J20" s="796">
        <v>15000</v>
      </c>
      <c r="K20" s="815">
        <v>0</v>
      </c>
      <c r="L20" s="810">
        <v>650000</v>
      </c>
      <c r="M20" s="796">
        <v>100000</v>
      </c>
      <c r="N20" s="810">
        <f t="shared" si="6"/>
        <v>1155000</v>
      </c>
      <c r="O20" s="799">
        <f t="shared" si="1"/>
        <v>3535750</v>
      </c>
      <c r="P20" s="799">
        <f t="shared" si="2"/>
        <v>23807.5</v>
      </c>
      <c r="Q20" s="799">
        <f t="shared" si="3"/>
        <v>47615</v>
      </c>
      <c r="R20" s="799">
        <f t="shared" si="4"/>
        <v>23807.5</v>
      </c>
      <c r="S20" s="1684">
        <f t="shared" si="5"/>
        <v>3440520</v>
      </c>
      <c r="T20" s="710" t="s">
        <v>3747</v>
      </c>
      <c r="U20" s="804"/>
      <c r="V20" s="804"/>
      <c r="W20" s="804"/>
      <c r="X20" s="804"/>
      <c r="Y20" s="804"/>
      <c r="Z20" s="804"/>
      <c r="AA20" s="804"/>
      <c r="AB20" s="804"/>
      <c r="AC20" s="804"/>
      <c r="AD20" s="804"/>
      <c r="AE20" s="804"/>
      <c r="AF20" s="804"/>
      <c r="AG20" s="804"/>
      <c r="AH20" s="804"/>
      <c r="AI20" s="804"/>
      <c r="AJ20" s="804"/>
      <c r="AK20" s="804"/>
      <c r="AL20" s="804"/>
      <c r="AM20" s="804"/>
      <c r="AN20" s="804"/>
      <c r="AO20" s="804"/>
      <c r="AP20" s="804"/>
      <c r="AQ20" s="804"/>
      <c r="AR20" s="804"/>
      <c r="AS20" s="804"/>
      <c r="AT20" s="804"/>
      <c r="AU20" s="804"/>
      <c r="AV20" s="804"/>
      <c r="AW20" s="804"/>
      <c r="AX20" s="804"/>
      <c r="AY20" s="804"/>
      <c r="AZ20" s="804"/>
      <c r="BA20" s="804"/>
      <c r="BB20" s="804"/>
      <c r="BC20" s="804"/>
      <c r="BD20" s="804"/>
      <c r="BE20" s="804"/>
      <c r="BF20" s="804"/>
      <c r="BG20" s="804"/>
      <c r="BH20" s="804"/>
      <c r="BI20" s="804"/>
      <c r="BJ20" s="804"/>
      <c r="BK20" s="804"/>
      <c r="BL20" s="804"/>
      <c r="BM20" s="804"/>
      <c r="BN20" s="804"/>
      <c r="BO20" s="804"/>
      <c r="BP20" s="804"/>
      <c r="BQ20" s="804"/>
      <c r="BR20" s="804"/>
      <c r="BS20" s="804"/>
      <c r="BT20" s="804"/>
      <c r="BU20" s="804"/>
      <c r="BV20" s="804"/>
      <c r="BW20" s="804"/>
      <c r="BX20" s="804"/>
      <c r="BY20" s="804"/>
      <c r="BZ20" s="804"/>
      <c r="CA20" s="804"/>
      <c r="CB20" s="804"/>
      <c r="CC20" s="804"/>
      <c r="CD20" s="804"/>
      <c r="CE20" s="804"/>
      <c r="CF20" s="804"/>
      <c r="CG20" s="804"/>
      <c r="CH20" s="804"/>
      <c r="CI20" s="804"/>
      <c r="CJ20" s="804"/>
      <c r="CK20" s="804"/>
      <c r="CL20" s="804"/>
      <c r="CM20" s="804"/>
      <c r="CN20" s="804"/>
      <c r="CO20" s="804"/>
      <c r="CP20" s="804"/>
      <c r="CQ20" s="804"/>
      <c r="CR20" s="804"/>
      <c r="CS20" s="804"/>
      <c r="CT20" s="804"/>
      <c r="CU20" s="804"/>
      <c r="CV20" s="804"/>
      <c r="CW20" s="804"/>
      <c r="CX20" s="804"/>
      <c r="CY20" s="804"/>
      <c r="CZ20" s="804"/>
      <c r="DA20" s="804"/>
      <c r="DB20" s="804"/>
      <c r="DC20" s="804"/>
      <c r="DD20" s="804"/>
      <c r="DE20" s="804"/>
      <c r="DF20" s="804"/>
      <c r="DG20" s="804"/>
      <c r="DH20" s="804"/>
      <c r="DI20" s="804"/>
      <c r="DJ20" s="804"/>
      <c r="DK20" s="804"/>
      <c r="DL20" s="804"/>
      <c r="DM20" s="804"/>
      <c r="DN20" s="804"/>
      <c r="DO20" s="804"/>
      <c r="DP20" s="804"/>
      <c r="DQ20" s="804"/>
      <c r="DR20" s="804"/>
      <c r="DS20" s="804"/>
      <c r="DT20" s="804"/>
      <c r="DU20" s="804"/>
      <c r="DV20" s="804"/>
      <c r="DW20" s="804"/>
      <c r="DX20" s="804"/>
      <c r="DY20" s="804"/>
      <c r="DZ20" s="804"/>
      <c r="EA20" s="804"/>
      <c r="EB20" s="804"/>
      <c r="EC20" s="804"/>
      <c r="ED20" s="804"/>
      <c r="EE20" s="804"/>
      <c r="EF20" s="804"/>
      <c r="EG20" s="804"/>
      <c r="EH20" s="804"/>
      <c r="EI20" s="804"/>
      <c r="EJ20" s="804"/>
      <c r="EK20" s="804"/>
      <c r="EL20" s="804"/>
      <c r="EM20" s="804"/>
      <c r="EN20" s="804"/>
      <c r="EO20" s="804"/>
      <c r="EP20" s="804"/>
      <c r="EQ20" s="804"/>
      <c r="ER20" s="804"/>
      <c r="ES20" s="804"/>
      <c r="ET20" s="804"/>
      <c r="EU20" s="804"/>
      <c r="EV20" s="804"/>
      <c r="EW20" s="804"/>
      <c r="EX20" s="804"/>
      <c r="EY20" s="804"/>
      <c r="EZ20" s="804"/>
      <c r="FA20" s="804"/>
      <c r="FB20" s="804"/>
      <c r="FC20" s="804"/>
      <c r="FD20" s="804"/>
      <c r="FE20" s="804"/>
      <c r="FF20" s="804"/>
      <c r="FG20" s="804"/>
      <c r="FH20" s="804"/>
      <c r="FI20" s="804"/>
      <c r="FJ20" s="804"/>
      <c r="FK20" s="804"/>
      <c r="FL20" s="804"/>
      <c r="FM20" s="804"/>
      <c r="FN20" s="804"/>
      <c r="FO20" s="804"/>
      <c r="FP20" s="804"/>
      <c r="FQ20" s="804"/>
      <c r="FR20" s="804"/>
      <c r="FS20" s="804"/>
      <c r="FT20" s="804"/>
      <c r="FU20" s="804"/>
      <c r="FV20" s="804"/>
      <c r="FW20" s="804"/>
      <c r="FX20" s="804"/>
      <c r="FY20" s="804"/>
      <c r="FZ20" s="804"/>
      <c r="GA20" s="804"/>
      <c r="GB20" s="804"/>
      <c r="GC20" s="804"/>
      <c r="GD20" s="804"/>
    </row>
    <row r="21" spans="1:186" s="1674" customFormat="1" ht="18" customHeight="1">
      <c r="A21" s="184">
        <v>2225000</v>
      </c>
      <c r="B21" s="1691">
        <v>11</v>
      </c>
      <c r="C21" s="817" t="s">
        <v>298</v>
      </c>
      <c r="D21" s="814" t="s">
        <v>2765</v>
      </c>
      <c r="E21" s="1691">
        <f>VLOOKUP(C21,[5]Sheet1!$C$7:$H$30,6,FALSE)</f>
        <v>26</v>
      </c>
      <c r="F21" s="796">
        <v>2225000</v>
      </c>
      <c r="G21" s="796">
        <v>0</v>
      </c>
      <c r="H21" s="796">
        <f t="shared" si="0"/>
        <v>2225000</v>
      </c>
      <c r="I21" s="796">
        <v>0</v>
      </c>
      <c r="J21" s="796">
        <v>15000</v>
      </c>
      <c r="K21" s="815">
        <v>0</v>
      </c>
      <c r="L21" s="810">
        <v>650000</v>
      </c>
      <c r="M21" s="796">
        <v>250000</v>
      </c>
      <c r="N21" s="810">
        <f t="shared" si="6"/>
        <v>1290000</v>
      </c>
      <c r="O21" s="799">
        <f t="shared" si="1"/>
        <v>3515000</v>
      </c>
      <c r="P21" s="799">
        <f t="shared" si="2"/>
        <v>22250</v>
      </c>
      <c r="Q21" s="799">
        <f t="shared" si="3"/>
        <v>44500</v>
      </c>
      <c r="R21" s="799">
        <f t="shared" si="4"/>
        <v>22250</v>
      </c>
      <c r="S21" s="1684">
        <f t="shared" si="5"/>
        <v>3426000</v>
      </c>
      <c r="T21" s="712" t="s">
        <v>3748</v>
      </c>
      <c r="U21" s="804"/>
      <c r="V21" s="804"/>
      <c r="W21" s="804"/>
      <c r="X21" s="804"/>
      <c r="Y21" s="804"/>
      <c r="Z21" s="804"/>
      <c r="AA21" s="804"/>
      <c r="AB21" s="804"/>
      <c r="AC21" s="804"/>
      <c r="AD21" s="804"/>
      <c r="AE21" s="804"/>
      <c r="AF21" s="804"/>
      <c r="AG21" s="804"/>
      <c r="AH21" s="804"/>
      <c r="AI21" s="804"/>
      <c r="AJ21" s="804"/>
      <c r="AK21" s="804"/>
      <c r="AL21" s="804"/>
      <c r="AM21" s="804"/>
      <c r="AN21" s="804"/>
      <c r="AO21" s="804"/>
      <c r="AP21" s="804"/>
      <c r="AQ21" s="804"/>
      <c r="AR21" s="804"/>
      <c r="AS21" s="804"/>
      <c r="AT21" s="804"/>
      <c r="AU21" s="804"/>
      <c r="AV21" s="804"/>
      <c r="AW21" s="804"/>
      <c r="AX21" s="804"/>
      <c r="AY21" s="804"/>
      <c r="AZ21" s="804"/>
      <c r="BA21" s="804"/>
      <c r="BB21" s="804"/>
      <c r="BC21" s="804"/>
      <c r="BD21" s="804"/>
      <c r="BE21" s="804"/>
      <c r="BF21" s="804"/>
      <c r="BG21" s="804"/>
      <c r="BH21" s="804"/>
      <c r="BI21" s="804"/>
      <c r="BJ21" s="804"/>
      <c r="BK21" s="804"/>
      <c r="BL21" s="804"/>
      <c r="BM21" s="804"/>
      <c r="BN21" s="804"/>
      <c r="BO21" s="804"/>
      <c r="BP21" s="804"/>
      <c r="BQ21" s="804"/>
      <c r="BR21" s="804"/>
      <c r="BS21" s="804"/>
      <c r="BT21" s="804"/>
      <c r="BU21" s="804"/>
      <c r="BV21" s="804"/>
      <c r="BW21" s="804"/>
      <c r="BX21" s="804"/>
      <c r="BY21" s="804"/>
      <c r="BZ21" s="804"/>
      <c r="CA21" s="804"/>
      <c r="CB21" s="804"/>
      <c r="CC21" s="804"/>
      <c r="CD21" s="804"/>
      <c r="CE21" s="804"/>
      <c r="CF21" s="804"/>
      <c r="CG21" s="804"/>
      <c r="CH21" s="804"/>
      <c r="CI21" s="804"/>
      <c r="CJ21" s="804"/>
      <c r="CK21" s="804"/>
      <c r="CL21" s="804"/>
      <c r="CM21" s="804"/>
      <c r="CN21" s="804"/>
      <c r="CO21" s="804"/>
      <c r="CP21" s="804"/>
      <c r="CQ21" s="804"/>
      <c r="CR21" s="804"/>
      <c r="CS21" s="804"/>
      <c r="CT21" s="804"/>
      <c r="CU21" s="804"/>
      <c r="CV21" s="804"/>
      <c r="CW21" s="804"/>
      <c r="CX21" s="804"/>
      <c r="CY21" s="804"/>
      <c r="CZ21" s="804"/>
      <c r="DA21" s="804"/>
      <c r="DB21" s="804"/>
      <c r="DC21" s="804"/>
      <c r="DD21" s="804"/>
      <c r="DE21" s="804"/>
      <c r="DF21" s="804"/>
      <c r="DG21" s="804"/>
      <c r="DH21" s="804"/>
      <c r="DI21" s="804"/>
      <c r="DJ21" s="804"/>
      <c r="DK21" s="804"/>
      <c r="DL21" s="804"/>
      <c r="DM21" s="804"/>
      <c r="DN21" s="804"/>
      <c r="DO21" s="804"/>
      <c r="DP21" s="804"/>
      <c r="DQ21" s="804"/>
      <c r="DR21" s="804"/>
      <c r="DS21" s="804"/>
      <c r="DT21" s="804"/>
      <c r="DU21" s="804"/>
      <c r="DV21" s="804"/>
      <c r="DW21" s="804"/>
      <c r="DX21" s="804"/>
      <c r="DY21" s="804"/>
      <c r="DZ21" s="804"/>
      <c r="EA21" s="804"/>
      <c r="EB21" s="804"/>
      <c r="EC21" s="804"/>
      <c r="ED21" s="804"/>
      <c r="EE21" s="804"/>
      <c r="EF21" s="804"/>
      <c r="EG21" s="804"/>
      <c r="EH21" s="804"/>
      <c r="EI21" s="804"/>
      <c r="EJ21" s="804"/>
      <c r="EK21" s="804"/>
      <c r="EL21" s="804"/>
      <c r="EM21" s="804"/>
      <c r="EN21" s="804"/>
      <c r="EO21" s="804"/>
      <c r="EP21" s="804"/>
      <c r="EQ21" s="804"/>
      <c r="ER21" s="804"/>
      <c r="ES21" s="804"/>
      <c r="ET21" s="804"/>
      <c r="EU21" s="804"/>
      <c r="EV21" s="804"/>
      <c r="EW21" s="804"/>
      <c r="EX21" s="804"/>
      <c r="EY21" s="804"/>
      <c r="EZ21" s="804"/>
      <c r="FA21" s="804"/>
      <c r="FB21" s="804"/>
      <c r="FC21" s="804"/>
      <c r="FD21" s="804"/>
      <c r="FE21" s="804"/>
      <c r="FF21" s="804"/>
      <c r="FG21" s="804"/>
      <c r="FH21" s="804"/>
      <c r="FI21" s="804"/>
      <c r="FJ21" s="804"/>
      <c r="FK21" s="804"/>
      <c r="FL21" s="804"/>
      <c r="FM21" s="804"/>
      <c r="FN21" s="804"/>
      <c r="FO21" s="804"/>
      <c r="FP21" s="804"/>
      <c r="FQ21" s="804"/>
      <c r="FR21" s="804"/>
      <c r="FS21" s="804"/>
      <c r="FT21" s="804"/>
      <c r="FU21" s="804"/>
      <c r="FV21" s="804"/>
      <c r="FW21" s="804"/>
      <c r="FX21" s="804"/>
      <c r="FY21" s="804"/>
      <c r="FZ21" s="804"/>
      <c r="GA21" s="804"/>
      <c r="GB21" s="804"/>
      <c r="GC21" s="804"/>
      <c r="GD21" s="804"/>
    </row>
    <row r="22" spans="1:186" s="1674" customFormat="1" ht="18" customHeight="1">
      <c r="A22" s="184">
        <v>2225000</v>
      </c>
      <c r="B22" s="1691">
        <v>12</v>
      </c>
      <c r="C22" s="809" t="s">
        <v>299</v>
      </c>
      <c r="D22" s="814" t="s">
        <v>2766</v>
      </c>
      <c r="E22" s="1691">
        <f>VLOOKUP(C22,[5]Sheet1!$C$7:$H$30,6,FALSE)</f>
        <v>21</v>
      </c>
      <c r="F22" s="796">
        <v>2403000</v>
      </c>
      <c r="G22" s="796">
        <v>0</v>
      </c>
      <c r="H22" s="796">
        <f t="shared" si="0"/>
        <v>2403000</v>
      </c>
      <c r="I22" s="796">
        <v>0</v>
      </c>
      <c r="J22" s="796">
        <v>15000</v>
      </c>
      <c r="K22" s="815">
        <v>0</v>
      </c>
      <c r="L22" s="810">
        <v>650000</v>
      </c>
      <c r="M22" s="796">
        <v>250000</v>
      </c>
      <c r="N22" s="810">
        <f t="shared" si="6"/>
        <v>1215000</v>
      </c>
      <c r="O22" s="799">
        <f t="shared" si="1"/>
        <v>3618000</v>
      </c>
      <c r="P22" s="799">
        <f t="shared" si="2"/>
        <v>24030</v>
      </c>
      <c r="Q22" s="799">
        <f t="shared" si="3"/>
        <v>48060</v>
      </c>
      <c r="R22" s="799">
        <f t="shared" si="4"/>
        <v>24030</v>
      </c>
      <c r="S22" s="1684">
        <f t="shared" si="5"/>
        <v>3521880</v>
      </c>
      <c r="T22" s="710" t="s">
        <v>3749</v>
      </c>
      <c r="U22" s="804"/>
      <c r="V22" s="804"/>
      <c r="W22" s="804"/>
      <c r="X22" s="804"/>
      <c r="Y22" s="804"/>
      <c r="Z22" s="804"/>
      <c r="AA22" s="804"/>
      <c r="AB22" s="804"/>
      <c r="AC22" s="804"/>
      <c r="AD22" s="804"/>
      <c r="AE22" s="804"/>
      <c r="AF22" s="804"/>
      <c r="AG22" s="804"/>
      <c r="AH22" s="804"/>
      <c r="AI22" s="804"/>
      <c r="AJ22" s="804"/>
      <c r="AK22" s="804"/>
      <c r="AL22" s="804"/>
      <c r="AM22" s="804"/>
      <c r="AN22" s="804"/>
      <c r="AO22" s="804"/>
      <c r="AP22" s="804"/>
      <c r="AQ22" s="804"/>
      <c r="AR22" s="804"/>
      <c r="AS22" s="804"/>
      <c r="AT22" s="804"/>
      <c r="AU22" s="804"/>
      <c r="AV22" s="804"/>
      <c r="AW22" s="804"/>
      <c r="AX22" s="804"/>
      <c r="AY22" s="804"/>
      <c r="AZ22" s="804"/>
      <c r="BA22" s="804"/>
      <c r="BB22" s="804"/>
      <c r="BC22" s="804"/>
      <c r="BD22" s="804"/>
      <c r="BE22" s="804"/>
      <c r="BF22" s="804"/>
      <c r="BG22" s="804"/>
      <c r="BH22" s="804"/>
      <c r="BI22" s="804"/>
      <c r="BJ22" s="804"/>
      <c r="BK22" s="804"/>
      <c r="BL22" s="804"/>
      <c r="BM22" s="804"/>
      <c r="BN22" s="804"/>
      <c r="BO22" s="804"/>
      <c r="BP22" s="804"/>
      <c r="BQ22" s="804"/>
      <c r="BR22" s="804"/>
      <c r="BS22" s="804"/>
      <c r="BT22" s="804"/>
      <c r="BU22" s="804"/>
      <c r="BV22" s="804"/>
      <c r="BW22" s="804"/>
      <c r="BX22" s="804"/>
      <c r="BY22" s="804"/>
      <c r="BZ22" s="804"/>
      <c r="CA22" s="804"/>
      <c r="CB22" s="804"/>
      <c r="CC22" s="804"/>
      <c r="CD22" s="804"/>
      <c r="CE22" s="804"/>
      <c r="CF22" s="804"/>
      <c r="CG22" s="804"/>
      <c r="CH22" s="804"/>
      <c r="CI22" s="804"/>
      <c r="CJ22" s="804"/>
      <c r="CK22" s="804"/>
      <c r="CL22" s="804"/>
      <c r="CM22" s="804"/>
      <c r="CN22" s="804"/>
      <c r="CO22" s="804"/>
      <c r="CP22" s="804"/>
      <c r="CQ22" s="804"/>
      <c r="CR22" s="804"/>
      <c r="CS22" s="804"/>
      <c r="CT22" s="804"/>
      <c r="CU22" s="804"/>
      <c r="CV22" s="804"/>
      <c r="CW22" s="804"/>
      <c r="CX22" s="804"/>
      <c r="CY22" s="804"/>
      <c r="CZ22" s="804"/>
      <c r="DA22" s="804"/>
      <c r="DB22" s="804"/>
      <c r="DC22" s="804"/>
      <c r="DD22" s="804"/>
      <c r="DE22" s="804"/>
      <c r="DF22" s="804"/>
      <c r="DG22" s="804"/>
      <c r="DH22" s="804"/>
      <c r="DI22" s="804"/>
      <c r="DJ22" s="804"/>
      <c r="DK22" s="804"/>
      <c r="DL22" s="804"/>
      <c r="DM22" s="804"/>
      <c r="DN22" s="804"/>
      <c r="DO22" s="804"/>
      <c r="DP22" s="804"/>
      <c r="DQ22" s="804"/>
      <c r="DR22" s="804"/>
      <c r="DS22" s="804"/>
      <c r="DT22" s="804"/>
      <c r="DU22" s="804"/>
      <c r="DV22" s="804"/>
      <c r="DW22" s="804"/>
      <c r="DX22" s="804"/>
      <c r="DY22" s="804"/>
      <c r="DZ22" s="804"/>
      <c r="EA22" s="804"/>
      <c r="EB22" s="804"/>
      <c r="EC22" s="804"/>
      <c r="ED22" s="804"/>
      <c r="EE22" s="804"/>
      <c r="EF22" s="804"/>
      <c r="EG22" s="804"/>
      <c r="EH22" s="804"/>
      <c r="EI22" s="804"/>
      <c r="EJ22" s="804"/>
      <c r="EK22" s="804"/>
      <c r="EL22" s="804"/>
      <c r="EM22" s="804"/>
      <c r="EN22" s="804"/>
      <c r="EO22" s="804"/>
      <c r="EP22" s="804"/>
      <c r="EQ22" s="804"/>
      <c r="ER22" s="804"/>
      <c r="ES22" s="804"/>
      <c r="ET22" s="804"/>
      <c r="EU22" s="804"/>
      <c r="EV22" s="804"/>
      <c r="EW22" s="804"/>
      <c r="EX22" s="804"/>
      <c r="EY22" s="804"/>
      <c r="EZ22" s="804"/>
      <c r="FA22" s="804"/>
      <c r="FB22" s="804"/>
      <c r="FC22" s="804"/>
      <c r="FD22" s="804"/>
      <c r="FE22" s="804"/>
      <c r="FF22" s="804"/>
      <c r="FG22" s="804"/>
      <c r="FH22" s="804"/>
      <c r="FI22" s="804"/>
      <c r="FJ22" s="804"/>
      <c r="FK22" s="804"/>
      <c r="FL22" s="804"/>
      <c r="FM22" s="804"/>
      <c r="FN22" s="804"/>
      <c r="FO22" s="804"/>
      <c r="FP22" s="804"/>
      <c r="FQ22" s="804"/>
      <c r="FR22" s="804"/>
      <c r="FS22" s="804"/>
      <c r="FT22" s="804"/>
      <c r="FU22" s="804"/>
      <c r="FV22" s="804"/>
      <c r="FW22" s="804"/>
      <c r="FX22" s="804"/>
      <c r="FY22" s="804"/>
      <c r="FZ22" s="804"/>
      <c r="GA22" s="804"/>
      <c r="GB22" s="804"/>
      <c r="GC22" s="804"/>
      <c r="GD22" s="804"/>
    </row>
    <row r="23" spans="1:186" s="1674" customFormat="1" ht="18" customHeight="1">
      <c r="A23" s="184">
        <v>2225000</v>
      </c>
      <c r="B23" s="1691">
        <v>13</v>
      </c>
      <c r="C23" s="816" t="s">
        <v>3638</v>
      </c>
      <c r="D23" s="814" t="s">
        <v>2767</v>
      </c>
      <c r="E23" s="1691">
        <f>VLOOKUP(C23,[5]Sheet1!$C$7:$H$30,6,FALSE)</f>
        <v>29</v>
      </c>
      <c r="F23" s="735">
        <v>2225000</v>
      </c>
      <c r="G23" s="735">
        <v>0</v>
      </c>
      <c r="H23" s="796">
        <f t="shared" si="0"/>
        <v>2225000</v>
      </c>
      <c r="I23" s="735">
        <v>0</v>
      </c>
      <c r="J23" s="735">
        <v>15000</v>
      </c>
      <c r="K23" s="735">
        <v>0</v>
      </c>
      <c r="L23" s="798">
        <v>0</v>
      </c>
      <c r="M23" s="735">
        <v>100000</v>
      </c>
      <c r="N23" s="810">
        <f t="shared" si="6"/>
        <v>535000</v>
      </c>
      <c r="O23" s="799">
        <f t="shared" si="1"/>
        <v>2760000</v>
      </c>
      <c r="P23" s="799">
        <f t="shared" si="2"/>
        <v>22250</v>
      </c>
      <c r="Q23" s="799">
        <f t="shared" si="3"/>
        <v>44500</v>
      </c>
      <c r="R23" s="799">
        <f t="shared" si="4"/>
        <v>22250</v>
      </c>
      <c r="S23" s="1684">
        <f t="shared" si="5"/>
        <v>2671000</v>
      </c>
      <c r="T23" s="710" t="s">
        <v>3751</v>
      </c>
      <c r="U23" s="804"/>
      <c r="V23" s="804"/>
      <c r="W23" s="804"/>
      <c r="X23" s="804"/>
      <c r="Y23" s="804"/>
      <c r="Z23" s="804"/>
      <c r="AA23" s="804"/>
      <c r="AB23" s="804"/>
      <c r="AC23" s="804"/>
      <c r="AD23" s="804"/>
      <c r="AE23" s="804"/>
      <c r="AF23" s="804"/>
      <c r="AG23" s="804"/>
      <c r="AH23" s="804"/>
      <c r="AI23" s="804"/>
      <c r="AJ23" s="804"/>
      <c r="AK23" s="804"/>
      <c r="AL23" s="804"/>
      <c r="AM23" s="804"/>
      <c r="AN23" s="804"/>
      <c r="AO23" s="804"/>
      <c r="AP23" s="804"/>
      <c r="AQ23" s="804"/>
      <c r="AR23" s="804"/>
      <c r="AS23" s="804"/>
      <c r="AT23" s="804"/>
      <c r="AU23" s="804"/>
      <c r="AV23" s="804"/>
      <c r="AW23" s="804"/>
      <c r="AX23" s="804"/>
      <c r="AY23" s="804"/>
      <c r="AZ23" s="804"/>
      <c r="BA23" s="804"/>
      <c r="BB23" s="804"/>
      <c r="BC23" s="804"/>
      <c r="BD23" s="804"/>
      <c r="BE23" s="804"/>
      <c r="BF23" s="804"/>
      <c r="BG23" s="804"/>
      <c r="BH23" s="804"/>
      <c r="BI23" s="804"/>
      <c r="BJ23" s="804"/>
      <c r="BK23" s="804"/>
      <c r="BL23" s="804"/>
      <c r="BM23" s="804"/>
      <c r="BN23" s="804"/>
      <c r="BO23" s="804"/>
      <c r="BP23" s="804"/>
      <c r="BQ23" s="804"/>
      <c r="BR23" s="804"/>
      <c r="BS23" s="804"/>
      <c r="BT23" s="804"/>
      <c r="BU23" s="804"/>
      <c r="BV23" s="804"/>
      <c r="BW23" s="804"/>
      <c r="BX23" s="804"/>
      <c r="BY23" s="804"/>
      <c r="BZ23" s="804"/>
      <c r="CA23" s="804"/>
      <c r="CB23" s="804"/>
      <c r="CC23" s="804"/>
      <c r="CD23" s="804"/>
      <c r="CE23" s="804"/>
      <c r="CF23" s="804"/>
      <c r="CG23" s="804"/>
      <c r="CH23" s="804"/>
      <c r="CI23" s="804"/>
      <c r="CJ23" s="804"/>
      <c r="CK23" s="804"/>
      <c r="CL23" s="804"/>
      <c r="CM23" s="804"/>
      <c r="CN23" s="804"/>
      <c r="CO23" s="804"/>
      <c r="CP23" s="804"/>
      <c r="CQ23" s="804"/>
      <c r="CR23" s="804"/>
      <c r="CS23" s="804"/>
      <c r="CT23" s="804"/>
      <c r="CU23" s="804"/>
      <c r="CV23" s="804"/>
      <c r="CW23" s="804"/>
      <c r="CX23" s="804"/>
      <c r="CY23" s="804"/>
      <c r="CZ23" s="804"/>
      <c r="DA23" s="804"/>
      <c r="DB23" s="804"/>
      <c r="DC23" s="804"/>
      <c r="DD23" s="804"/>
      <c r="DE23" s="804"/>
      <c r="DF23" s="804"/>
      <c r="DG23" s="804"/>
      <c r="DH23" s="804"/>
      <c r="DI23" s="804"/>
      <c r="DJ23" s="804"/>
      <c r="DK23" s="804"/>
      <c r="DL23" s="804"/>
      <c r="DM23" s="804"/>
      <c r="DN23" s="804"/>
      <c r="DO23" s="804"/>
      <c r="DP23" s="804"/>
      <c r="DQ23" s="804"/>
      <c r="DR23" s="804"/>
      <c r="DS23" s="804"/>
      <c r="DT23" s="804"/>
      <c r="DU23" s="804"/>
      <c r="DV23" s="804"/>
      <c r="DW23" s="804"/>
      <c r="DX23" s="804"/>
      <c r="DY23" s="804"/>
      <c r="DZ23" s="804"/>
      <c r="EA23" s="804"/>
      <c r="EB23" s="804"/>
      <c r="EC23" s="804"/>
      <c r="ED23" s="804"/>
      <c r="EE23" s="804"/>
      <c r="EF23" s="804"/>
      <c r="EG23" s="804"/>
      <c r="EH23" s="804"/>
      <c r="EI23" s="804"/>
      <c r="EJ23" s="804"/>
      <c r="EK23" s="804"/>
      <c r="EL23" s="804"/>
      <c r="EM23" s="804"/>
      <c r="EN23" s="804"/>
      <c r="EO23" s="804"/>
      <c r="EP23" s="804"/>
      <c r="EQ23" s="804"/>
      <c r="ER23" s="804"/>
      <c r="ES23" s="804"/>
      <c r="ET23" s="804"/>
      <c r="EU23" s="804"/>
      <c r="EV23" s="804"/>
      <c r="EW23" s="804"/>
      <c r="EX23" s="804"/>
      <c r="EY23" s="804"/>
      <c r="EZ23" s="804"/>
      <c r="FA23" s="804"/>
      <c r="FB23" s="804"/>
      <c r="FC23" s="804"/>
      <c r="FD23" s="804"/>
      <c r="FE23" s="804"/>
      <c r="FF23" s="804"/>
      <c r="FG23" s="804"/>
      <c r="FH23" s="804"/>
      <c r="FI23" s="804"/>
      <c r="FJ23" s="804"/>
      <c r="FK23" s="804"/>
      <c r="FL23" s="804"/>
      <c r="FM23" s="804"/>
      <c r="FN23" s="804"/>
      <c r="FO23" s="804"/>
      <c r="FP23" s="804"/>
      <c r="FQ23" s="804"/>
      <c r="FR23" s="804"/>
      <c r="FS23" s="804"/>
      <c r="FT23" s="804"/>
      <c r="FU23" s="804"/>
      <c r="FV23" s="804"/>
      <c r="FW23" s="804"/>
      <c r="FX23" s="804"/>
      <c r="FY23" s="804"/>
      <c r="FZ23" s="804"/>
      <c r="GA23" s="804"/>
      <c r="GB23" s="804"/>
      <c r="GC23" s="804"/>
      <c r="GD23" s="804"/>
    </row>
    <row r="24" spans="1:186" s="1674" customFormat="1" ht="18" customHeight="1">
      <c r="A24" s="184">
        <v>2225000</v>
      </c>
      <c r="B24" s="1691">
        <v>14</v>
      </c>
      <c r="C24" s="809" t="s">
        <v>3639</v>
      </c>
      <c r="D24" s="814" t="s">
        <v>2723</v>
      </c>
      <c r="E24" s="1691">
        <f>VLOOKUP(C24,[5]Sheet1!$C$7:$H$30,6,FALSE)</f>
        <v>24</v>
      </c>
      <c r="F24" s="796">
        <v>1879539</v>
      </c>
      <c r="G24" s="796">
        <v>478961</v>
      </c>
      <c r="H24" s="796">
        <f>SUM(F24:G24)</f>
        <v>2358500</v>
      </c>
      <c r="I24" s="796">
        <v>0</v>
      </c>
      <c r="J24" s="796">
        <v>15000</v>
      </c>
      <c r="K24" s="815">
        <v>0</v>
      </c>
      <c r="L24" s="810">
        <f>650000</f>
        <v>650000</v>
      </c>
      <c r="M24" s="796">
        <v>100000</v>
      </c>
      <c r="N24" s="810">
        <f t="shared" si="6"/>
        <v>1110000</v>
      </c>
      <c r="O24" s="799">
        <f t="shared" si="1"/>
        <v>3468500</v>
      </c>
      <c r="P24" s="799">
        <f t="shared" si="2"/>
        <v>23585</v>
      </c>
      <c r="Q24" s="799">
        <f t="shared" si="3"/>
        <v>47170</v>
      </c>
      <c r="R24" s="799">
        <f t="shared" si="4"/>
        <v>23585</v>
      </c>
      <c r="S24" s="1684">
        <f>O24-Q24-R24-P24</f>
        <v>3374160</v>
      </c>
      <c r="T24" s="711" t="s">
        <v>3752</v>
      </c>
      <c r="U24" s="804"/>
      <c r="V24" s="804"/>
      <c r="W24" s="804"/>
      <c r="X24" s="804"/>
      <c r="Y24" s="804"/>
      <c r="Z24" s="804"/>
      <c r="AA24" s="804"/>
      <c r="AB24" s="804"/>
      <c r="AC24" s="804"/>
      <c r="AD24" s="804"/>
      <c r="AE24" s="804"/>
      <c r="AF24" s="804"/>
      <c r="AG24" s="804"/>
      <c r="AH24" s="804"/>
      <c r="AI24" s="804"/>
      <c r="AJ24" s="804"/>
      <c r="AK24" s="804"/>
      <c r="AL24" s="804"/>
      <c r="AM24" s="804"/>
      <c r="AN24" s="804"/>
      <c r="AO24" s="804"/>
      <c r="AP24" s="804"/>
      <c r="AQ24" s="804"/>
      <c r="AR24" s="804"/>
      <c r="AS24" s="804"/>
      <c r="AT24" s="804"/>
      <c r="AU24" s="804"/>
      <c r="AV24" s="804"/>
      <c r="AW24" s="804"/>
      <c r="AX24" s="804"/>
      <c r="AY24" s="804"/>
      <c r="AZ24" s="804"/>
      <c r="BA24" s="804"/>
      <c r="BB24" s="804"/>
      <c r="BC24" s="804"/>
      <c r="BD24" s="804"/>
      <c r="BE24" s="804"/>
      <c r="BF24" s="804"/>
      <c r="BG24" s="804"/>
      <c r="BH24" s="804"/>
      <c r="BI24" s="804"/>
      <c r="BJ24" s="804"/>
      <c r="BK24" s="804"/>
      <c r="BL24" s="804"/>
      <c r="BM24" s="804"/>
      <c r="BN24" s="804"/>
      <c r="BO24" s="804"/>
      <c r="BP24" s="804"/>
      <c r="BQ24" s="804"/>
      <c r="BR24" s="804"/>
      <c r="BS24" s="804"/>
      <c r="BT24" s="804"/>
      <c r="BU24" s="804"/>
      <c r="BV24" s="804"/>
      <c r="BW24" s="804"/>
      <c r="BX24" s="804"/>
      <c r="BY24" s="804"/>
      <c r="BZ24" s="804"/>
      <c r="CA24" s="804"/>
      <c r="CB24" s="804"/>
      <c r="CC24" s="804"/>
      <c r="CD24" s="804"/>
      <c r="CE24" s="804"/>
      <c r="CF24" s="804"/>
      <c r="CG24" s="804"/>
      <c r="CH24" s="804"/>
      <c r="CI24" s="804"/>
      <c r="CJ24" s="804"/>
      <c r="CK24" s="804"/>
      <c r="CL24" s="804"/>
      <c r="CM24" s="804"/>
      <c r="CN24" s="804"/>
      <c r="CO24" s="804"/>
      <c r="CP24" s="804"/>
      <c r="CQ24" s="804"/>
      <c r="CR24" s="804"/>
      <c r="CS24" s="804"/>
      <c r="CT24" s="804"/>
      <c r="CU24" s="804"/>
      <c r="CV24" s="804"/>
      <c r="CW24" s="804"/>
      <c r="CX24" s="804"/>
      <c r="CY24" s="804"/>
      <c r="CZ24" s="804"/>
      <c r="DA24" s="804"/>
      <c r="DB24" s="804"/>
      <c r="DC24" s="804"/>
      <c r="DD24" s="804"/>
      <c r="DE24" s="804"/>
      <c r="DF24" s="804"/>
      <c r="DG24" s="804"/>
      <c r="DH24" s="804"/>
      <c r="DI24" s="804"/>
      <c r="DJ24" s="804"/>
      <c r="DK24" s="804"/>
      <c r="DL24" s="804"/>
      <c r="DM24" s="804"/>
      <c r="DN24" s="804"/>
      <c r="DO24" s="804"/>
      <c r="DP24" s="804"/>
      <c r="DQ24" s="804"/>
      <c r="DR24" s="804"/>
      <c r="DS24" s="804"/>
      <c r="DT24" s="804"/>
      <c r="DU24" s="804"/>
      <c r="DV24" s="804"/>
      <c r="DW24" s="804"/>
      <c r="DX24" s="804"/>
      <c r="DY24" s="804"/>
      <c r="DZ24" s="804"/>
      <c r="EA24" s="804"/>
      <c r="EB24" s="804"/>
      <c r="EC24" s="804"/>
      <c r="ED24" s="804"/>
      <c r="EE24" s="804"/>
      <c r="EF24" s="804"/>
      <c r="EG24" s="804"/>
      <c r="EH24" s="804"/>
      <c r="EI24" s="804"/>
      <c r="EJ24" s="804"/>
      <c r="EK24" s="804"/>
      <c r="EL24" s="804"/>
      <c r="EM24" s="804"/>
      <c r="EN24" s="804"/>
      <c r="EO24" s="804"/>
      <c r="EP24" s="804"/>
      <c r="EQ24" s="804"/>
      <c r="ER24" s="804"/>
      <c r="ES24" s="804"/>
      <c r="ET24" s="804"/>
      <c r="EU24" s="804"/>
      <c r="EV24" s="804"/>
      <c r="EW24" s="804"/>
      <c r="EX24" s="804"/>
      <c r="EY24" s="804"/>
      <c r="EZ24" s="804"/>
      <c r="FA24" s="804"/>
      <c r="FB24" s="804"/>
      <c r="FC24" s="804"/>
      <c r="FD24" s="804"/>
      <c r="FE24" s="804"/>
      <c r="FF24" s="804"/>
      <c r="FG24" s="804"/>
      <c r="FH24" s="804"/>
      <c r="FI24" s="804"/>
      <c r="FJ24" s="804"/>
      <c r="FK24" s="804"/>
      <c r="FL24" s="804"/>
      <c r="FM24" s="804"/>
      <c r="FN24" s="804"/>
      <c r="FO24" s="804"/>
      <c r="FP24" s="804"/>
      <c r="FQ24" s="804"/>
      <c r="FR24" s="804"/>
      <c r="FS24" s="804"/>
      <c r="FT24" s="804"/>
      <c r="FU24" s="804"/>
      <c r="FV24" s="804"/>
      <c r="FW24" s="804"/>
      <c r="FX24" s="804"/>
      <c r="FY24" s="804"/>
      <c r="FZ24" s="804"/>
      <c r="GA24" s="804"/>
      <c r="GB24" s="804"/>
      <c r="GC24" s="804"/>
      <c r="GD24" s="804"/>
    </row>
    <row r="25" spans="1:186" ht="23.25" customHeight="1">
      <c r="B25" s="818" t="s">
        <v>30</v>
      </c>
      <c r="C25" s="784"/>
      <c r="D25" s="773"/>
      <c r="E25" s="773">
        <f>SUM(E11:E24)</f>
        <v>341</v>
      </c>
      <c r="F25" s="819">
        <f>SUM(F11:F24)</f>
        <v>31363439</v>
      </c>
      <c r="G25" s="819">
        <f t="shared" ref="G25:S25" si="7">SUM(G11:G24)</f>
        <v>1746883</v>
      </c>
      <c r="H25" s="819">
        <f t="shared" si="7"/>
        <v>33110322</v>
      </c>
      <c r="I25" s="819">
        <f t="shared" si="7"/>
        <v>0</v>
      </c>
      <c r="J25" s="819">
        <f t="shared" si="7"/>
        <v>225000</v>
      </c>
      <c r="K25" s="819">
        <f t="shared" si="7"/>
        <v>0</v>
      </c>
      <c r="L25" s="819">
        <f t="shared" si="7"/>
        <v>7500000</v>
      </c>
      <c r="M25" s="819">
        <f t="shared" si="7"/>
        <v>2150000</v>
      </c>
      <c r="N25" s="819">
        <f t="shared" si="7"/>
        <v>14995000</v>
      </c>
      <c r="O25" s="819">
        <f t="shared" si="7"/>
        <v>48105322</v>
      </c>
      <c r="P25" s="819">
        <f t="shared" si="7"/>
        <v>331103.21999999997</v>
      </c>
      <c r="Q25" s="819">
        <f t="shared" si="7"/>
        <v>662206.43999999994</v>
      </c>
      <c r="R25" s="819">
        <f t="shared" si="7"/>
        <v>331103.21999999997</v>
      </c>
      <c r="S25" s="819">
        <f t="shared" si="7"/>
        <v>46780909.120000005</v>
      </c>
      <c r="T25" s="819"/>
    </row>
    <row r="26" spans="1:186" ht="18" customHeight="1">
      <c r="B26" s="64"/>
      <c r="C26" s="63"/>
      <c r="D26" s="63"/>
      <c r="E26" s="63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186" s="319" customFormat="1" ht="18" customHeight="1">
      <c r="B27" s="64"/>
      <c r="C27" s="63"/>
      <c r="D27" s="63"/>
      <c r="E27" s="63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683"/>
      <c r="V27" s="683"/>
      <c r="W27" s="683"/>
      <c r="X27" s="683"/>
      <c r="Y27" s="683"/>
      <c r="Z27" s="683"/>
      <c r="AA27" s="683"/>
      <c r="AB27" s="683"/>
      <c r="AC27" s="683"/>
      <c r="AD27" s="683"/>
      <c r="AE27" s="683"/>
      <c r="AF27" s="683"/>
      <c r="AG27" s="683"/>
      <c r="AH27" s="683"/>
      <c r="AI27" s="683"/>
      <c r="AJ27" s="683"/>
      <c r="AK27" s="683"/>
      <c r="AL27" s="683"/>
      <c r="AM27" s="683"/>
      <c r="AN27" s="683"/>
      <c r="AO27" s="683"/>
      <c r="AP27" s="683"/>
      <c r="AQ27" s="683"/>
      <c r="AR27" s="683"/>
      <c r="AS27" s="683"/>
      <c r="AT27" s="683"/>
      <c r="AU27" s="683"/>
      <c r="AV27" s="683"/>
      <c r="AW27" s="683"/>
      <c r="AX27" s="683"/>
      <c r="AY27" s="683"/>
      <c r="AZ27" s="683"/>
      <c r="BA27" s="683"/>
      <c r="BB27" s="683"/>
      <c r="BC27" s="683"/>
      <c r="BD27" s="683"/>
      <c r="BE27" s="683"/>
      <c r="BF27" s="683"/>
      <c r="BG27" s="683"/>
      <c r="BH27" s="683"/>
      <c r="BI27" s="683"/>
      <c r="BJ27" s="683"/>
      <c r="BK27" s="683"/>
      <c r="BL27" s="683"/>
      <c r="BM27" s="683"/>
      <c r="BN27" s="683"/>
      <c r="BO27" s="683"/>
      <c r="BP27" s="683"/>
      <c r="BQ27" s="683"/>
      <c r="BR27" s="683"/>
      <c r="BS27" s="683"/>
      <c r="BT27" s="683"/>
      <c r="BU27" s="683"/>
      <c r="BV27" s="683"/>
      <c r="BW27" s="683"/>
      <c r="BX27" s="683"/>
      <c r="BY27" s="683"/>
      <c r="BZ27" s="683"/>
      <c r="CA27" s="683"/>
      <c r="CB27" s="683"/>
      <c r="CC27" s="683"/>
      <c r="CD27" s="683"/>
      <c r="CE27" s="683"/>
      <c r="CF27" s="683"/>
      <c r="CG27" s="683"/>
      <c r="CH27" s="683"/>
      <c r="CI27" s="683"/>
      <c r="CJ27" s="683"/>
      <c r="CK27" s="683"/>
      <c r="CL27" s="683"/>
      <c r="CM27" s="683"/>
      <c r="CN27" s="683"/>
      <c r="CO27" s="683"/>
      <c r="CP27" s="683"/>
      <c r="CQ27" s="683"/>
      <c r="CR27" s="683"/>
      <c r="CS27" s="683"/>
      <c r="CT27" s="683"/>
      <c r="CU27" s="683"/>
      <c r="CV27" s="683"/>
      <c r="CW27" s="683"/>
      <c r="CX27" s="683"/>
      <c r="CY27" s="683"/>
      <c r="CZ27" s="683"/>
      <c r="DA27" s="683"/>
      <c r="DB27" s="683"/>
      <c r="DC27" s="683"/>
      <c r="DD27" s="683"/>
      <c r="DE27" s="683"/>
      <c r="DF27" s="683"/>
      <c r="DG27" s="683"/>
      <c r="DH27" s="683"/>
      <c r="DI27" s="683"/>
      <c r="DJ27" s="683"/>
      <c r="DK27" s="683"/>
      <c r="DL27" s="683"/>
      <c r="DM27" s="683"/>
      <c r="DN27" s="683"/>
      <c r="DO27" s="683"/>
      <c r="DP27" s="683"/>
      <c r="DQ27" s="683"/>
      <c r="DR27" s="683"/>
      <c r="DS27" s="683"/>
      <c r="DT27" s="683"/>
      <c r="DU27" s="683"/>
      <c r="DV27" s="683"/>
      <c r="DW27" s="683"/>
      <c r="DX27" s="683"/>
      <c r="DY27" s="683"/>
      <c r="DZ27" s="683"/>
      <c r="EA27" s="683"/>
      <c r="EB27" s="683"/>
      <c r="EC27" s="683"/>
      <c r="ED27" s="683"/>
      <c r="EE27" s="683"/>
      <c r="EF27" s="683"/>
      <c r="EG27" s="683"/>
      <c r="EH27" s="683"/>
      <c r="EI27" s="683"/>
      <c r="EJ27" s="683"/>
      <c r="EK27" s="683"/>
      <c r="EL27" s="683"/>
      <c r="EM27" s="683"/>
      <c r="EN27" s="683"/>
      <c r="EO27" s="683"/>
      <c r="EP27" s="683"/>
      <c r="EQ27" s="683"/>
      <c r="ER27" s="683"/>
      <c r="ES27" s="683"/>
      <c r="ET27" s="683"/>
      <c r="EU27" s="683"/>
      <c r="EV27" s="683"/>
      <c r="EW27" s="683"/>
      <c r="EX27" s="683"/>
      <c r="EY27" s="683"/>
      <c r="EZ27" s="683"/>
      <c r="FA27" s="683"/>
      <c r="FB27" s="683"/>
      <c r="FC27" s="683"/>
      <c r="FD27" s="683"/>
      <c r="FE27" s="683"/>
      <c r="FF27" s="683"/>
      <c r="FG27" s="683"/>
      <c r="FH27" s="683"/>
      <c r="FI27" s="683"/>
      <c r="FJ27" s="683"/>
      <c r="FK27" s="683"/>
      <c r="FL27" s="683"/>
      <c r="FM27" s="683"/>
      <c r="FN27" s="683"/>
      <c r="FO27" s="683"/>
      <c r="FP27" s="683"/>
      <c r="FQ27" s="683"/>
      <c r="FR27" s="683"/>
      <c r="FS27" s="683"/>
      <c r="FT27" s="683"/>
      <c r="FU27" s="683"/>
      <c r="FV27" s="683"/>
      <c r="FW27" s="683"/>
      <c r="FX27" s="683"/>
      <c r="FY27" s="683"/>
      <c r="FZ27" s="683"/>
      <c r="GA27" s="683"/>
      <c r="GB27" s="683"/>
      <c r="GC27" s="683"/>
      <c r="GD27" s="683"/>
    </row>
    <row r="28" spans="1:186" s="125" customFormat="1" ht="18" customHeight="1">
      <c r="B28" s="4" t="s">
        <v>2542</v>
      </c>
      <c r="C28" s="58"/>
      <c r="D28" s="186"/>
      <c r="E28" s="1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80"/>
      <c r="T28" s="116"/>
      <c r="U28" s="683"/>
      <c r="V28" s="683"/>
      <c r="W28" s="683"/>
      <c r="X28" s="683"/>
      <c r="Y28" s="683"/>
      <c r="Z28" s="683"/>
      <c r="AA28" s="683"/>
      <c r="AB28" s="683"/>
      <c r="AC28" s="683"/>
      <c r="AD28" s="683"/>
      <c r="AE28" s="683"/>
      <c r="AF28" s="683"/>
      <c r="AG28" s="683"/>
      <c r="AH28" s="683"/>
      <c r="AI28" s="683"/>
      <c r="AJ28" s="683"/>
      <c r="AK28" s="683"/>
      <c r="AL28" s="683"/>
      <c r="AM28" s="683"/>
      <c r="AN28" s="683"/>
      <c r="AO28" s="683"/>
      <c r="AP28" s="683"/>
      <c r="AQ28" s="683"/>
      <c r="AR28" s="683"/>
      <c r="AS28" s="683"/>
      <c r="AT28" s="683"/>
      <c r="AU28" s="683"/>
      <c r="AV28" s="683"/>
      <c r="AW28" s="683"/>
      <c r="AX28" s="683"/>
      <c r="AY28" s="683"/>
      <c r="AZ28" s="683"/>
      <c r="BA28" s="683"/>
      <c r="BB28" s="683"/>
      <c r="BC28" s="683"/>
      <c r="BD28" s="683"/>
      <c r="BE28" s="683"/>
      <c r="BF28" s="683"/>
      <c r="BG28" s="683"/>
      <c r="BH28" s="683"/>
      <c r="BI28" s="683"/>
      <c r="BJ28" s="683"/>
      <c r="BK28" s="683"/>
      <c r="BL28" s="683"/>
      <c r="BM28" s="683"/>
      <c r="BN28" s="683"/>
      <c r="BO28" s="683"/>
      <c r="BP28" s="683"/>
      <c r="BQ28" s="683"/>
      <c r="BR28" s="683"/>
      <c r="BS28" s="683"/>
      <c r="BT28" s="683"/>
      <c r="BU28" s="683"/>
      <c r="BV28" s="683"/>
      <c r="BW28" s="683"/>
      <c r="BX28" s="683"/>
      <c r="BY28" s="683"/>
      <c r="BZ28" s="683"/>
      <c r="CA28" s="683"/>
      <c r="CB28" s="683"/>
      <c r="CC28" s="683"/>
      <c r="CD28" s="683"/>
      <c r="CE28" s="683"/>
      <c r="CF28" s="683"/>
      <c r="CG28" s="683"/>
      <c r="CH28" s="683"/>
      <c r="CI28" s="683"/>
      <c r="CJ28" s="683"/>
      <c r="CK28" s="683"/>
      <c r="CL28" s="683"/>
      <c r="CM28" s="683"/>
      <c r="CN28" s="683"/>
      <c r="CO28" s="683"/>
      <c r="CP28" s="683"/>
      <c r="CQ28" s="683"/>
      <c r="CR28" s="683"/>
      <c r="CS28" s="683"/>
      <c r="CT28" s="683"/>
      <c r="CU28" s="683"/>
      <c r="CV28" s="683"/>
      <c r="CW28" s="683"/>
      <c r="CX28" s="683"/>
      <c r="CY28" s="683"/>
      <c r="CZ28" s="683"/>
      <c r="DA28" s="683"/>
      <c r="DB28" s="683"/>
      <c r="DC28" s="683"/>
      <c r="DD28" s="683"/>
      <c r="DE28" s="683"/>
      <c r="DF28" s="683"/>
      <c r="DG28" s="683"/>
      <c r="DH28" s="683"/>
      <c r="DI28" s="683"/>
      <c r="DJ28" s="683"/>
      <c r="DK28" s="683"/>
      <c r="DL28" s="683"/>
      <c r="DM28" s="683"/>
      <c r="DN28" s="683"/>
      <c r="DO28" s="683"/>
      <c r="DP28" s="683"/>
      <c r="DQ28" s="683"/>
      <c r="DR28" s="683"/>
      <c r="DS28" s="683"/>
      <c r="DT28" s="683"/>
      <c r="DU28" s="683"/>
      <c r="DV28" s="683"/>
      <c r="DW28" s="683"/>
      <c r="DX28" s="683"/>
      <c r="DY28" s="683"/>
      <c r="DZ28" s="683"/>
      <c r="EA28" s="683"/>
      <c r="EB28" s="683"/>
      <c r="EC28" s="683"/>
      <c r="ED28" s="683"/>
      <c r="EE28" s="683"/>
      <c r="EF28" s="683"/>
      <c r="EG28" s="683"/>
      <c r="EH28" s="683"/>
      <c r="EI28" s="683"/>
      <c r="EJ28" s="683"/>
      <c r="EK28" s="683"/>
      <c r="EL28" s="683"/>
      <c r="EM28" s="683"/>
      <c r="EN28" s="683"/>
      <c r="EO28" s="683"/>
      <c r="EP28" s="683"/>
      <c r="EQ28" s="683"/>
      <c r="ER28" s="683"/>
      <c r="ES28" s="683"/>
      <c r="ET28" s="683"/>
      <c r="EU28" s="683"/>
      <c r="EV28" s="683"/>
      <c r="EW28" s="683"/>
      <c r="EX28" s="683"/>
      <c r="EY28" s="683"/>
      <c r="EZ28" s="683"/>
      <c r="FA28" s="683"/>
      <c r="FB28" s="683"/>
      <c r="FC28" s="683"/>
      <c r="FD28" s="683"/>
      <c r="FE28" s="683"/>
      <c r="FF28" s="683"/>
      <c r="FG28" s="683"/>
      <c r="FH28" s="683"/>
      <c r="FI28" s="683"/>
      <c r="FJ28" s="683"/>
      <c r="FK28" s="683"/>
      <c r="FL28" s="683"/>
      <c r="FM28" s="683"/>
      <c r="FN28" s="683"/>
      <c r="FO28" s="683"/>
      <c r="FP28" s="683"/>
      <c r="FQ28" s="683"/>
      <c r="FR28" s="683"/>
      <c r="FS28" s="683"/>
      <c r="FT28" s="683"/>
      <c r="FU28" s="683"/>
      <c r="FV28" s="683"/>
      <c r="FW28" s="683"/>
      <c r="FX28" s="683"/>
      <c r="FY28" s="683"/>
      <c r="FZ28" s="683"/>
      <c r="GA28" s="683"/>
      <c r="GB28" s="683"/>
      <c r="GC28" s="683"/>
      <c r="GD28" s="683"/>
    </row>
    <row r="29" spans="1:186" ht="18" customHeight="1">
      <c r="B29" s="4"/>
      <c r="C29" s="58"/>
      <c r="D29" s="186"/>
      <c r="E29" s="1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80"/>
    </row>
    <row r="30" spans="1:186" ht="18" customHeight="1">
      <c r="A30" s="2331" t="s">
        <v>2755</v>
      </c>
      <c r="B30" s="2326" t="s">
        <v>3</v>
      </c>
      <c r="C30" s="2326" t="s">
        <v>4</v>
      </c>
      <c r="D30" s="2326" t="s">
        <v>5</v>
      </c>
      <c r="E30" s="2319" t="s">
        <v>6</v>
      </c>
      <c r="F30" s="2329" t="s">
        <v>7</v>
      </c>
      <c r="G30" s="2330"/>
      <c r="H30" s="2319" t="s">
        <v>2252</v>
      </c>
      <c r="I30" s="2321" t="s">
        <v>8</v>
      </c>
      <c r="J30" s="2322"/>
      <c r="K30" s="2322"/>
      <c r="L30" s="2322"/>
      <c r="M30" s="2323"/>
      <c r="N30" s="2315" t="s">
        <v>9</v>
      </c>
      <c r="O30" s="2324" t="s">
        <v>10</v>
      </c>
      <c r="P30" s="2321" t="s">
        <v>11</v>
      </c>
      <c r="Q30" s="2322"/>
      <c r="R30" s="2323"/>
      <c r="S30" s="2324" t="s">
        <v>12</v>
      </c>
      <c r="T30" s="2324" t="s">
        <v>13</v>
      </c>
    </row>
    <row r="31" spans="1:186" ht="54.75" customHeight="1">
      <c r="A31" s="2331"/>
      <c r="B31" s="2327"/>
      <c r="C31" s="2327"/>
      <c r="D31" s="2327"/>
      <c r="E31" s="2346"/>
      <c r="F31" s="807" t="s">
        <v>14</v>
      </c>
      <c r="G31" s="807" t="s">
        <v>15</v>
      </c>
      <c r="H31" s="2320"/>
      <c r="I31" s="807" t="s">
        <v>49</v>
      </c>
      <c r="J31" s="808" t="s">
        <v>16</v>
      </c>
      <c r="K31" s="807" t="s">
        <v>122</v>
      </c>
      <c r="L31" s="808" t="s">
        <v>281</v>
      </c>
      <c r="M31" s="807" t="s">
        <v>19</v>
      </c>
      <c r="N31" s="2316"/>
      <c r="O31" s="2325"/>
      <c r="P31" s="807" t="s">
        <v>2316</v>
      </c>
      <c r="Q31" s="808" t="s">
        <v>20</v>
      </c>
      <c r="R31" s="808" t="s">
        <v>2270</v>
      </c>
      <c r="S31" s="2325"/>
      <c r="T31" s="2349"/>
    </row>
    <row r="32" spans="1:186" s="370" customFormat="1" ht="15">
      <c r="A32" s="184">
        <v>2225000</v>
      </c>
      <c r="B32" s="1691">
        <v>1</v>
      </c>
      <c r="C32" s="809" t="s">
        <v>282</v>
      </c>
      <c r="D32" s="821" t="s">
        <v>24</v>
      </c>
      <c r="E32" s="612">
        <f>VLOOKUP(C32,[5]Sheet1!$C$7:$H$30,6,FALSE)</f>
        <v>28</v>
      </c>
      <c r="F32" s="796">
        <v>1968539</v>
      </c>
      <c r="G32" s="796">
        <v>478961</v>
      </c>
      <c r="H32" s="796">
        <f>SUM(F32:G32)</f>
        <v>2447500</v>
      </c>
      <c r="I32" s="796">
        <v>0</v>
      </c>
      <c r="J32" s="796">
        <v>15000</v>
      </c>
      <c r="K32" s="796">
        <v>0</v>
      </c>
      <c r="L32" s="796">
        <v>650000</v>
      </c>
      <c r="M32" s="796">
        <v>100000</v>
      </c>
      <c r="N32" s="810">
        <f>(E32*J32)+L32+M32</f>
        <v>1170000</v>
      </c>
      <c r="O32" s="799">
        <f>H32+N32</f>
        <v>3617500</v>
      </c>
      <c r="P32" s="799">
        <f>1%*H32</f>
        <v>24475</v>
      </c>
      <c r="Q32" s="799">
        <f>H32*2%</f>
        <v>48950</v>
      </c>
      <c r="R32" s="799">
        <f>H32*1%</f>
        <v>24475</v>
      </c>
      <c r="S32" s="652">
        <f>O32-Q32-R32-P32</f>
        <v>3519600</v>
      </c>
      <c r="T32" s="710" t="s">
        <v>3739</v>
      </c>
      <c r="U32" s="804"/>
      <c r="V32" s="804"/>
      <c r="W32" s="804"/>
      <c r="X32" s="804"/>
      <c r="Y32" s="804"/>
      <c r="Z32" s="804"/>
      <c r="AA32" s="804"/>
      <c r="AB32" s="804"/>
      <c r="AC32" s="804"/>
      <c r="AD32" s="804"/>
      <c r="AE32" s="804"/>
      <c r="AF32" s="804"/>
      <c r="AG32" s="804"/>
      <c r="AH32" s="804"/>
      <c r="AI32" s="804"/>
      <c r="AJ32" s="804"/>
      <c r="AK32" s="804"/>
      <c r="AL32" s="804"/>
      <c r="AM32" s="804"/>
      <c r="AN32" s="804"/>
      <c r="AO32" s="804"/>
      <c r="AP32" s="804"/>
      <c r="AQ32" s="804"/>
      <c r="AR32" s="804"/>
      <c r="AS32" s="804"/>
      <c r="AT32" s="804"/>
      <c r="AU32" s="804"/>
      <c r="AV32" s="804"/>
      <c r="AW32" s="804"/>
      <c r="AX32" s="804"/>
      <c r="AY32" s="804"/>
      <c r="AZ32" s="804"/>
      <c r="BA32" s="804"/>
      <c r="BB32" s="804"/>
      <c r="BC32" s="804"/>
      <c r="BD32" s="804"/>
      <c r="BE32" s="804"/>
      <c r="BF32" s="804"/>
      <c r="BG32" s="804"/>
      <c r="BH32" s="804"/>
      <c r="BI32" s="804"/>
      <c r="BJ32" s="804"/>
      <c r="BK32" s="804"/>
      <c r="BL32" s="804"/>
      <c r="BM32" s="804"/>
      <c r="BN32" s="804"/>
      <c r="BO32" s="804"/>
      <c r="BP32" s="804"/>
      <c r="BQ32" s="804"/>
      <c r="BR32" s="804"/>
      <c r="BS32" s="804"/>
      <c r="BT32" s="804"/>
      <c r="BU32" s="804"/>
      <c r="BV32" s="804"/>
      <c r="BW32" s="804"/>
      <c r="BX32" s="804"/>
      <c r="BY32" s="804"/>
      <c r="BZ32" s="804"/>
      <c r="CA32" s="804"/>
      <c r="CB32" s="804"/>
      <c r="CC32" s="804"/>
      <c r="CD32" s="804"/>
      <c r="CE32" s="804"/>
      <c r="CF32" s="804"/>
      <c r="CG32" s="804"/>
      <c r="CH32" s="804"/>
      <c r="CI32" s="804"/>
      <c r="CJ32" s="804"/>
      <c r="CK32" s="804"/>
      <c r="CL32" s="804"/>
      <c r="CM32" s="804"/>
      <c r="CN32" s="804"/>
      <c r="CO32" s="804"/>
      <c r="CP32" s="804"/>
      <c r="CQ32" s="804"/>
      <c r="CR32" s="804"/>
      <c r="CS32" s="804"/>
      <c r="CT32" s="804"/>
      <c r="CU32" s="804"/>
      <c r="CV32" s="804"/>
      <c r="CW32" s="804"/>
      <c r="CX32" s="804"/>
      <c r="CY32" s="804"/>
      <c r="CZ32" s="804"/>
      <c r="DA32" s="804"/>
      <c r="DB32" s="804"/>
      <c r="DC32" s="804"/>
      <c r="DD32" s="804"/>
      <c r="DE32" s="804"/>
      <c r="DF32" s="804"/>
      <c r="DG32" s="804"/>
      <c r="DH32" s="804"/>
      <c r="DI32" s="804"/>
      <c r="DJ32" s="804"/>
      <c r="DK32" s="804"/>
      <c r="DL32" s="804"/>
      <c r="DM32" s="804"/>
      <c r="DN32" s="804"/>
      <c r="DO32" s="804"/>
      <c r="DP32" s="804"/>
      <c r="DQ32" s="804"/>
      <c r="DR32" s="804"/>
      <c r="DS32" s="804"/>
      <c r="DT32" s="804"/>
      <c r="DU32" s="804"/>
      <c r="DV32" s="804"/>
      <c r="DW32" s="804"/>
      <c r="DX32" s="804"/>
      <c r="DY32" s="804"/>
      <c r="DZ32" s="804"/>
      <c r="EA32" s="804"/>
      <c r="EB32" s="804"/>
      <c r="EC32" s="804"/>
      <c r="ED32" s="804"/>
      <c r="EE32" s="804"/>
      <c r="EF32" s="804"/>
      <c r="EG32" s="804"/>
      <c r="EH32" s="804"/>
      <c r="EI32" s="804"/>
      <c r="EJ32" s="804"/>
      <c r="EK32" s="804"/>
      <c r="EL32" s="804"/>
      <c r="EM32" s="804"/>
      <c r="EN32" s="804"/>
      <c r="EO32" s="804"/>
      <c r="EP32" s="804"/>
      <c r="EQ32" s="804"/>
      <c r="ER32" s="804"/>
      <c r="ES32" s="804"/>
      <c r="ET32" s="804"/>
      <c r="EU32" s="804"/>
      <c r="EV32" s="804"/>
      <c r="EW32" s="804"/>
      <c r="EX32" s="804"/>
      <c r="EY32" s="804"/>
      <c r="EZ32" s="804"/>
      <c r="FA32" s="804"/>
      <c r="FB32" s="804"/>
      <c r="FC32" s="804"/>
      <c r="FD32" s="804"/>
      <c r="FE32" s="804"/>
      <c r="FF32" s="804"/>
      <c r="FG32" s="804"/>
      <c r="FH32" s="804"/>
      <c r="FI32" s="804"/>
      <c r="FJ32" s="804"/>
      <c r="FK32" s="804"/>
      <c r="FL32" s="804"/>
      <c r="FM32" s="804"/>
      <c r="FN32" s="804"/>
      <c r="FO32" s="804"/>
      <c r="FP32" s="804"/>
      <c r="FQ32" s="804"/>
      <c r="FR32" s="804"/>
      <c r="FS32" s="804"/>
      <c r="FT32" s="804"/>
      <c r="FU32" s="804"/>
      <c r="FV32" s="804"/>
      <c r="FW32" s="804"/>
      <c r="FX32" s="804"/>
      <c r="FY32" s="804"/>
      <c r="FZ32" s="804"/>
      <c r="GA32" s="804"/>
      <c r="GB32" s="804"/>
      <c r="GC32" s="804"/>
      <c r="GD32" s="804"/>
    </row>
    <row r="33" spans="1:186" s="370" customFormat="1" ht="18" customHeight="1">
      <c r="A33" s="184">
        <v>2225000</v>
      </c>
      <c r="B33" s="1691">
        <v>2</v>
      </c>
      <c r="C33" s="801" t="s">
        <v>285</v>
      </c>
      <c r="D33" s="612" t="s">
        <v>286</v>
      </c>
      <c r="E33" s="1691">
        <f>VLOOKUP(C33,[5]Sheet1!$C$7:$H$30,6,FALSE)</f>
        <v>23</v>
      </c>
      <c r="F33" s="796">
        <v>2225000</v>
      </c>
      <c r="G33" s="796">
        <v>0</v>
      </c>
      <c r="H33" s="796">
        <f>SUM(F33:G33)</f>
        <v>2225000</v>
      </c>
      <c r="I33" s="796">
        <v>0</v>
      </c>
      <c r="J33" s="796">
        <v>7500</v>
      </c>
      <c r="K33" s="815">
        <v>0</v>
      </c>
      <c r="L33" s="796">
        <v>0</v>
      </c>
      <c r="M33" s="796">
        <v>0</v>
      </c>
      <c r="N33" s="810">
        <f>(E33*J33)+L33+M33</f>
        <v>172500</v>
      </c>
      <c r="O33" s="799">
        <f>H33+N33</f>
        <v>2397500</v>
      </c>
      <c r="P33" s="799">
        <f>1%*H33</f>
        <v>22250</v>
      </c>
      <c r="Q33" s="799">
        <f>H33*2%</f>
        <v>44500</v>
      </c>
      <c r="R33" s="799">
        <f>H33*1%</f>
        <v>22250</v>
      </c>
      <c r="S33" s="652">
        <f>O33-Q33-R33-P33</f>
        <v>2308500</v>
      </c>
      <c r="T33" s="714" t="s">
        <v>3757</v>
      </c>
      <c r="U33" s="804"/>
      <c r="V33" s="804"/>
      <c r="W33" s="804"/>
      <c r="X33" s="804"/>
      <c r="Y33" s="804"/>
      <c r="Z33" s="804"/>
      <c r="AA33" s="804"/>
      <c r="AB33" s="804"/>
      <c r="AC33" s="804"/>
      <c r="AD33" s="804"/>
      <c r="AE33" s="804"/>
      <c r="AF33" s="804"/>
      <c r="AG33" s="804"/>
      <c r="AH33" s="804"/>
      <c r="AI33" s="804"/>
      <c r="AJ33" s="804"/>
      <c r="AK33" s="804"/>
      <c r="AL33" s="804"/>
      <c r="AM33" s="804"/>
      <c r="AN33" s="804"/>
      <c r="AO33" s="804"/>
      <c r="AP33" s="804"/>
      <c r="AQ33" s="804"/>
      <c r="AR33" s="804"/>
      <c r="AS33" s="804"/>
      <c r="AT33" s="804"/>
      <c r="AU33" s="804"/>
      <c r="AV33" s="804"/>
      <c r="AW33" s="804"/>
      <c r="AX33" s="804"/>
      <c r="AY33" s="804"/>
      <c r="AZ33" s="804"/>
      <c r="BA33" s="804"/>
      <c r="BB33" s="804"/>
      <c r="BC33" s="804"/>
      <c r="BD33" s="804"/>
      <c r="BE33" s="804"/>
      <c r="BF33" s="804"/>
      <c r="BG33" s="804"/>
      <c r="BH33" s="804"/>
      <c r="BI33" s="804"/>
      <c r="BJ33" s="804"/>
      <c r="BK33" s="804"/>
      <c r="BL33" s="804"/>
      <c r="BM33" s="804"/>
      <c r="BN33" s="804"/>
      <c r="BO33" s="804"/>
      <c r="BP33" s="804"/>
      <c r="BQ33" s="804"/>
      <c r="BR33" s="804"/>
      <c r="BS33" s="804"/>
      <c r="BT33" s="804"/>
      <c r="BU33" s="804"/>
      <c r="BV33" s="804"/>
      <c r="BW33" s="804"/>
      <c r="BX33" s="804"/>
      <c r="BY33" s="804"/>
      <c r="BZ33" s="804"/>
      <c r="CA33" s="804"/>
      <c r="CB33" s="804"/>
      <c r="CC33" s="804"/>
      <c r="CD33" s="804"/>
      <c r="CE33" s="804"/>
      <c r="CF33" s="804"/>
      <c r="CG33" s="804"/>
      <c r="CH33" s="804"/>
      <c r="CI33" s="804"/>
      <c r="CJ33" s="804"/>
      <c r="CK33" s="804"/>
      <c r="CL33" s="804"/>
      <c r="CM33" s="804"/>
      <c r="CN33" s="804"/>
      <c r="CO33" s="804"/>
      <c r="CP33" s="804"/>
      <c r="CQ33" s="804"/>
      <c r="CR33" s="804"/>
      <c r="CS33" s="804"/>
      <c r="CT33" s="804"/>
      <c r="CU33" s="804"/>
      <c r="CV33" s="804"/>
      <c r="CW33" s="804"/>
      <c r="CX33" s="804"/>
      <c r="CY33" s="804"/>
      <c r="CZ33" s="804"/>
      <c r="DA33" s="804"/>
      <c r="DB33" s="804"/>
      <c r="DC33" s="804"/>
      <c r="DD33" s="804"/>
      <c r="DE33" s="804"/>
      <c r="DF33" s="804"/>
      <c r="DG33" s="804"/>
      <c r="DH33" s="804"/>
      <c r="DI33" s="804"/>
      <c r="DJ33" s="804"/>
      <c r="DK33" s="804"/>
      <c r="DL33" s="804"/>
      <c r="DM33" s="804"/>
      <c r="DN33" s="804"/>
      <c r="DO33" s="804"/>
      <c r="DP33" s="804"/>
      <c r="DQ33" s="804"/>
      <c r="DR33" s="804"/>
      <c r="DS33" s="804"/>
      <c r="DT33" s="804"/>
      <c r="DU33" s="804"/>
      <c r="DV33" s="804"/>
      <c r="DW33" s="804"/>
      <c r="DX33" s="804"/>
      <c r="DY33" s="804"/>
      <c r="DZ33" s="804"/>
      <c r="EA33" s="804"/>
      <c r="EB33" s="804"/>
      <c r="EC33" s="804"/>
      <c r="ED33" s="804"/>
      <c r="EE33" s="804"/>
      <c r="EF33" s="804"/>
      <c r="EG33" s="804"/>
      <c r="EH33" s="804"/>
      <c r="EI33" s="804"/>
      <c r="EJ33" s="804"/>
      <c r="EK33" s="804"/>
      <c r="EL33" s="804"/>
      <c r="EM33" s="804"/>
      <c r="EN33" s="804"/>
      <c r="EO33" s="804"/>
      <c r="EP33" s="804"/>
      <c r="EQ33" s="804"/>
      <c r="ER33" s="804"/>
      <c r="ES33" s="804"/>
      <c r="ET33" s="804"/>
      <c r="EU33" s="804"/>
      <c r="EV33" s="804"/>
      <c r="EW33" s="804"/>
      <c r="EX33" s="804"/>
      <c r="EY33" s="804"/>
      <c r="EZ33" s="804"/>
      <c r="FA33" s="804"/>
      <c r="FB33" s="804"/>
      <c r="FC33" s="804"/>
      <c r="FD33" s="804"/>
      <c r="FE33" s="804"/>
      <c r="FF33" s="804"/>
      <c r="FG33" s="804"/>
      <c r="FH33" s="804"/>
      <c r="FI33" s="804"/>
      <c r="FJ33" s="804"/>
      <c r="FK33" s="804"/>
      <c r="FL33" s="804"/>
      <c r="FM33" s="804"/>
      <c r="FN33" s="804"/>
      <c r="FO33" s="804"/>
      <c r="FP33" s="804"/>
      <c r="FQ33" s="804"/>
      <c r="FR33" s="804"/>
      <c r="FS33" s="804"/>
      <c r="FT33" s="804"/>
      <c r="FU33" s="804"/>
      <c r="FV33" s="804"/>
      <c r="FW33" s="804"/>
      <c r="FX33" s="804"/>
      <c r="FY33" s="804"/>
      <c r="FZ33" s="804"/>
      <c r="GA33" s="804"/>
      <c r="GB33" s="804"/>
      <c r="GC33" s="804"/>
      <c r="GD33" s="804"/>
    </row>
    <row r="34" spans="1:186" s="370" customFormat="1" ht="18" customHeight="1">
      <c r="A34" s="184">
        <v>2225000</v>
      </c>
      <c r="B34" s="1691">
        <v>3</v>
      </c>
      <c r="C34" s="801" t="s">
        <v>294</v>
      </c>
      <c r="D34" s="612" t="s">
        <v>295</v>
      </c>
      <c r="E34" s="1691">
        <f>VLOOKUP(C34,[5]Sheet1!$C$7:$H$30,6,FALSE)</f>
        <v>23</v>
      </c>
      <c r="F34" s="796">
        <v>2125500</v>
      </c>
      <c r="G34" s="796">
        <v>300000</v>
      </c>
      <c r="H34" s="796">
        <f>SUM(F34:G34)</f>
        <v>2425500</v>
      </c>
      <c r="I34" s="796">
        <v>0</v>
      </c>
      <c r="J34" s="796">
        <v>7500</v>
      </c>
      <c r="K34" s="815">
        <v>0</v>
      </c>
      <c r="L34" s="796">
        <v>0</v>
      </c>
      <c r="M34" s="796">
        <v>0</v>
      </c>
      <c r="N34" s="810">
        <f>(E34*J34)+L34+M34</f>
        <v>172500</v>
      </c>
      <c r="O34" s="799">
        <f>H34+N34</f>
        <v>2598000</v>
      </c>
      <c r="P34" s="799">
        <f>1%*H34</f>
        <v>24255</v>
      </c>
      <c r="Q34" s="799">
        <f>H34*2%</f>
        <v>48510</v>
      </c>
      <c r="R34" s="799">
        <f>H34*1%</f>
        <v>24255</v>
      </c>
      <c r="S34" s="652">
        <f>O34-Q34-R34-P34</f>
        <v>2500980</v>
      </c>
      <c r="T34" s="714" t="s">
        <v>3756</v>
      </c>
      <c r="U34" s="804"/>
      <c r="V34" s="804"/>
      <c r="W34" s="804"/>
      <c r="X34" s="804"/>
      <c r="Y34" s="804"/>
      <c r="Z34" s="804"/>
      <c r="AA34" s="804"/>
      <c r="AB34" s="804"/>
      <c r="AC34" s="804"/>
      <c r="AD34" s="804"/>
      <c r="AE34" s="804"/>
      <c r="AF34" s="804"/>
      <c r="AG34" s="804"/>
      <c r="AH34" s="804"/>
      <c r="AI34" s="804"/>
      <c r="AJ34" s="804"/>
      <c r="AK34" s="804"/>
      <c r="AL34" s="804"/>
      <c r="AM34" s="804"/>
      <c r="AN34" s="804"/>
      <c r="AO34" s="804"/>
      <c r="AP34" s="804"/>
      <c r="AQ34" s="804"/>
      <c r="AR34" s="804"/>
      <c r="AS34" s="804"/>
      <c r="AT34" s="804"/>
      <c r="AU34" s="804"/>
      <c r="AV34" s="804"/>
      <c r="AW34" s="804"/>
      <c r="AX34" s="804"/>
      <c r="AY34" s="804"/>
      <c r="AZ34" s="804"/>
      <c r="BA34" s="804"/>
      <c r="BB34" s="804"/>
      <c r="BC34" s="804"/>
      <c r="BD34" s="804"/>
      <c r="BE34" s="804"/>
      <c r="BF34" s="804"/>
      <c r="BG34" s="804"/>
      <c r="BH34" s="804"/>
      <c r="BI34" s="804"/>
      <c r="BJ34" s="804"/>
      <c r="BK34" s="804"/>
      <c r="BL34" s="804"/>
      <c r="BM34" s="804"/>
      <c r="BN34" s="804"/>
      <c r="BO34" s="804"/>
      <c r="BP34" s="804"/>
      <c r="BQ34" s="804"/>
      <c r="BR34" s="804"/>
      <c r="BS34" s="804"/>
      <c r="BT34" s="804"/>
      <c r="BU34" s="804"/>
      <c r="BV34" s="804"/>
      <c r="BW34" s="804"/>
      <c r="BX34" s="804"/>
      <c r="BY34" s="804"/>
      <c r="BZ34" s="804"/>
      <c r="CA34" s="804"/>
      <c r="CB34" s="804"/>
      <c r="CC34" s="804"/>
      <c r="CD34" s="804"/>
      <c r="CE34" s="804"/>
      <c r="CF34" s="804"/>
      <c r="CG34" s="804"/>
      <c r="CH34" s="804"/>
      <c r="CI34" s="804"/>
      <c r="CJ34" s="804"/>
      <c r="CK34" s="804"/>
      <c r="CL34" s="804"/>
      <c r="CM34" s="804"/>
      <c r="CN34" s="804"/>
      <c r="CO34" s="804"/>
      <c r="CP34" s="804"/>
      <c r="CQ34" s="804"/>
      <c r="CR34" s="804"/>
      <c r="CS34" s="804"/>
      <c r="CT34" s="804"/>
      <c r="CU34" s="804"/>
      <c r="CV34" s="804"/>
      <c r="CW34" s="804"/>
      <c r="CX34" s="804"/>
      <c r="CY34" s="804"/>
      <c r="CZ34" s="804"/>
      <c r="DA34" s="804"/>
      <c r="DB34" s="804"/>
      <c r="DC34" s="804"/>
      <c r="DD34" s="804"/>
      <c r="DE34" s="804"/>
      <c r="DF34" s="804"/>
      <c r="DG34" s="804"/>
      <c r="DH34" s="804"/>
      <c r="DI34" s="804"/>
      <c r="DJ34" s="804"/>
      <c r="DK34" s="804"/>
      <c r="DL34" s="804"/>
      <c r="DM34" s="804"/>
      <c r="DN34" s="804"/>
      <c r="DO34" s="804"/>
      <c r="DP34" s="804"/>
      <c r="DQ34" s="804"/>
      <c r="DR34" s="804"/>
      <c r="DS34" s="804"/>
      <c r="DT34" s="804"/>
      <c r="DU34" s="804"/>
      <c r="DV34" s="804"/>
      <c r="DW34" s="804"/>
      <c r="DX34" s="804"/>
      <c r="DY34" s="804"/>
      <c r="DZ34" s="804"/>
      <c r="EA34" s="804"/>
      <c r="EB34" s="804"/>
      <c r="EC34" s="804"/>
      <c r="ED34" s="804"/>
      <c r="EE34" s="804"/>
      <c r="EF34" s="804"/>
      <c r="EG34" s="804"/>
      <c r="EH34" s="804"/>
      <c r="EI34" s="804"/>
      <c r="EJ34" s="804"/>
      <c r="EK34" s="804"/>
      <c r="EL34" s="804"/>
      <c r="EM34" s="804"/>
      <c r="EN34" s="804"/>
      <c r="EO34" s="804"/>
      <c r="EP34" s="804"/>
      <c r="EQ34" s="804"/>
      <c r="ER34" s="804"/>
      <c r="ES34" s="804"/>
      <c r="ET34" s="804"/>
      <c r="EU34" s="804"/>
      <c r="EV34" s="804"/>
      <c r="EW34" s="804"/>
      <c r="EX34" s="804"/>
      <c r="EY34" s="804"/>
      <c r="EZ34" s="804"/>
      <c r="FA34" s="804"/>
      <c r="FB34" s="804"/>
      <c r="FC34" s="804"/>
      <c r="FD34" s="804"/>
      <c r="FE34" s="804"/>
      <c r="FF34" s="804"/>
      <c r="FG34" s="804"/>
      <c r="FH34" s="804"/>
      <c r="FI34" s="804"/>
      <c r="FJ34" s="804"/>
      <c r="FK34" s="804"/>
      <c r="FL34" s="804"/>
      <c r="FM34" s="804"/>
      <c r="FN34" s="804"/>
      <c r="FO34" s="804"/>
      <c r="FP34" s="804"/>
      <c r="FQ34" s="804"/>
      <c r="FR34" s="804"/>
      <c r="FS34" s="804"/>
      <c r="FT34" s="804"/>
      <c r="FU34" s="804"/>
      <c r="FV34" s="804"/>
      <c r="FW34" s="804"/>
      <c r="FX34" s="804"/>
      <c r="FY34" s="804"/>
      <c r="FZ34" s="804"/>
      <c r="GA34" s="804"/>
      <c r="GB34" s="804"/>
      <c r="GC34" s="804"/>
      <c r="GD34" s="804"/>
    </row>
    <row r="35" spans="1:186" s="125" customFormat="1" ht="18" customHeight="1">
      <c r="B35" s="818" t="s">
        <v>30</v>
      </c>
      <c r="C35" s="784"/>
      <c r="D35" s="826"/>
      <c r="E35" s="773">
        <f>SUM(E32:E34)</f>
        <v>74</v>
      </c>
      <c r="F35" s="819">
        <f>SUM(F32:F34)</f>
        <v>6319039</v>
      </c>
      <c r="G35" s="819">
        <f t="shared" ref="G35:S35" si="8">SUM(G32:G34)</f>
        <v>778961</v>
      </c>
      <c r="H35" s="819">
        <f t="shared" si="8"/>
        <v>7098000</v>
      </c>
      <c r="I35" s="819">
        <f t="shared" si="8"/>
        <v>0</v>
      </c>
      <c r="J35" s="819">
        <f t="shared" si="8"/>
        <v>30000</v>
      </c>
      <c r="K35" s="819">
        <f t="shared" si="8"/>
        <v>0</v>
      </c>
      <c r="L35" s="819">
        <f t="shared" si="8"/>
        <v>650000</v>
      </c>
      <c r="M35" s="819">
        <f t="shared" si="8"/>
        <v>100000</v>
      </c>
      <c r="N35" s="819">
        <f t="shared" si="8"/>
        <v>1515000</v>
      </c>
      <c r="O35" s="819">
        <f t="shared" si="8"/>
        <v>8613000</v>
      </c>
      <c r="P35" s="819">
        <f t="shared" si="8"/>
        <v>70980</v>
      </c>
      <c r="Q35" s="819">
        <f t="shared" si="8"/>
        <v>141960</v>
      </c>
      <c r="R35" s="819">
        <f t="shared" si="8"/>
        <v>70980</v>
      </c>
      <c r="S35" s="819">
        <f t="shared" si="8"/>
        <v>8329080</v>
      </c>
      <c r="T35" s="819"/>
      <c r="U35" s="683"/>
      <c r="V35" s="683"/>
      <c r="W35" s="683"/>
      <c r="X35" s="683"/>
      <c r="Y35" s="683"/>
      <c r="Z35" s="683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683"/>
      <c r="BL35" s="683"/>
      <c r="BM35" s="683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  <c r="BX35" s="683"/>
      <c r="BY35" s="683"/>
      <c r="BZ35" s="683"/>
      <c r="CA35" s="683"/>
      <c r="CB35" s="683"/>
      <c r="CC35" s="683"/>
      <c r="CD35" s="683"/>
      <c r="CE35" s="683"/>
      <c r="CF35" s="683"/>
      <c r="CG35" s="683"/>
      <c r="CH35" s="683"/>
      <c r="CI35" s="683"/>
      <c r="CJ35" s="683"/>
      <c r="CK35" s="683"/>
      <c r="CL35" s="683"/>
      <c r="CM35" s="683"/>
      <c r="CN35" s="683"/>
      <c r="CO35" s="683"/>
      <c r="CP35" s="683"/>
      <c r="CQ35" s="683"/>
      <c r="CR35" s="683"/>
      <c r="CS35" s="683"/>
      <c r="CT35" s="683"/>
      <c r="CU35" s="683"/>
      <c r="CV35" s="683"/>
      <c r="CW35" s="683"/>
      <c r="CX35" s="683"/>
      <c r="CY35" s="683"/>
      <c r="CZ35" s="683"/>
      <c r="DA35" s="683"/>
      <c r="DB35" s="683"/>
      <c r="DC35" s="683"/>
      <c r="DD35" s="683"/>
      <c r="DE35" s="683"/>
      <c r="DF35" s="683"/>
      <c r="DG35" s="683"/>
      <c r="DH35" s="683"/>
      <c r="DI35" s="683"/>
      <c r="DJ35" s="683"/>
      <c r="DK35" s="683"/>
      <c r="DL35" s="683"/>
      <c r="DM35" s="683"/>
      <c r="DN35" s="683"/>
      <c r="DO35" s="683"/>
      <c r="DP35" s="683"/>
      <c r="DQ35" s="683"/>
      <c r="DR35" s="683"/>
      <c r="DS35" s="683"/>
      <c r="DT35" s="683"/>
      <c r="DU35" s="683"/>
      <c r="DV35" s="683"/>
      <c r="DW35" s="683"/>
      <c r="DX35" s="683"/>
      <c r="DY35" s="683"/>
      <c r="DZ35" s="683"/>
      <c r="EA35" s="683"/>
      <c r="EB35" s="683"/>
      <c r="EC35" s="683"/>
      <c r="ED35" s="683"/>
      <c r="EE35" s="683"/>
      <c r="EF35" s="683"/>
      <c r="EG35" s="683"/>
      <c r="EH35" s="683"/>
      <c r="EI35" s="683"/>
      <c r="EJ35" s="683"/>
      <c r="EK35" s="683"/>
      <c r="EL35" s="683"/>
      <c r="EM35" s="683"/>
      <c r="EN35" s="683"/>
      <c r="EO35" s="683"/>
      <c r="EP35" s="683"/>
      <c r="EQ35" s="683"/>
      <c r="ER35" s="683"/>
      <c r="ES35" s="683"/>
      <c r="ET35" s="683"/>
      <c r="EU35" s="683"/>
      <c r="EV35" s="683"/>
      <c r="EW35" s="683"/>
      <c r="EX35" s="683"/>
      <c r="EY35" s="683"/>
      <c r="EZ35" s="683"/>
      <c r="FA35" s="683"/>
      <c r="FB35" s="683"/>
      <c r="FC35" s="683"/>
      <c r="FD35" s="683"/>
      <c r="FE35" s="683"/>
      <c r="FF35" s="683"/>
      <c r="FG35" s="683"/>
      <c r="FH35" s="683"/>
      <c r="FI35" s="683"/>
      <c r="FJ35" s="683"/>
      <c r="FK35" s="683"/>
      <c r="FL35" s="683"/>
      <c r="FM35" s="683"/>
      <c r="FN35" s="683"/>
      <c r="FO35" s="683"/>
      <c r="FP35" s="683"/>
      <c r="FQ35" s="683"/>
      <c r="FR35" s="683"/>
      <c r="FS35" s="683"/>
      <c r="FT35" s="683"/>
      <c r="FU35" s="683"/>
      <c r="FV35" s="683"/>
      <c r="FW35" s="683"/>
      <c r="FX35" s="683"/>
      <c r="FY35" s="683"/>
      <c r="FZ35" s="683"/>
      <c r="GA35" s="683"/>
      <c r="GB35" s="683"/>
      <c r="GC35" s="683"/>
      <c r="GD35" s="683"/>
    </row>
    <row r="36" spans="1:186" ht="18" customHeight="1">
      <c r="B36" s="64"/>
      <c r="C36" s="63"/>
      <c r="D36" s="63" t="s">
        <v>2627</v>
      </c>
      <c r="E36" s="63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86" s="319" customFormat="1" ht="18" customHeight="1">
      <c r="B37" s="64"/>
      <c r="C37" s="63"/>
      <c r="D37" s="63"/>
      <c r="E37" s="63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U37" s="683"/>
      <c r="V37" s="683"/>
      <c r="W37" s="683"/>
      <c r="X37" s="683"/>
      <c r="Y37" s="683"/>
      <c r="Z37" s="683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683"/>
      <c r="BL37" s="683"/>
      <c r="BM37" s="683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  <c r="BX37" s="683"/>
      <c r="BY37" s="683"/>
      <c r="BZ37" s="683"/>
      <c r="CA37" s="683"/>
      <c r="CB37" s="683"/>
      <c r="CC37" s="683"/>
      <c r="CD37" s="683"/>
      <c r="CE37" s="683"/>
      <c r="CF37" s="683"/>
      <c r="CG37" s="683"/>
      <c r="CH37" s="683"/>
      <c r="CI37" s="683"/>
      <c r="CJ37" s="683"/>
      <c r="CK37" s="683"/>
      <c r="CL37" s="683"/>
      <c r="CM37" s="683"/>
      <c r="CN37" s="683"/>
      <c r="CO37" s="683"/>
      <c r="CP37" s="683"/>
      <c r="CQ37" s="683"/>
      <c r="CR37" s="683"/>
      <c r="CS37" s="683"/>
      <c r="CT37" s="683"/>
      <c r="CU37" s="683"/>
      <c r="CV37" s="683"/>
      <c r="CW37" s="683"/>
      <c r="CX37" s="683"/>
      <c r="CY37" s="683"/>
      <c r="CZ37" s="683"/>
      <c r="DA37" s="683"/>
      <c r="DB37" s="683"/>
      <c r="DC37" s="683"/>
      <c r="DD37" s="683"/>
      <c r="DE37" s="683"/>
      <c r="DF37" s="683"/>
      <c r="DG37" s="683"/>
      <c r="DH37" s="683"/>
      <c r="DI37" s="683"/>
      <c r="DJ37" s="683"/>
      <c r="DK37" s="683"/>
      <c r="DL37" s="683"/>
      <c r="DM37" s="683"/>
      <c r="DN37" s="683"/>
      <c r="DO37" s="683"/>
      <c r="DP37" s="683"/>
      <c r="DQ37" s="683"/>
      <c r="DR37" s="683"/>
      <c r="DS37" s="683"/>
      <c r="DT37" s="683"/>
      <c r="DU37" s="683"/>
      <c r="DV37" s="683"/>
      <c r="DW37" s="683"/>
      <c r="DX37" s="683"/>
      <c r="DY37" s="683"/>
      <c r="DZ37" s="683"/>
      <c r="EA37" s="683"/>
      <c r="EB37" s="683"/>
      <c r="EC37" s="683"/>
      <c r="ED37" s="683"/>
      <c r="EE37" s="683"/>
      <c r="EF37" s="683"/>
      <c r="EG37" s="683"/>
      <c r="EH37" s="683"/>
      <c r="EI37" s="683"/>
      <c r="EJ37" s="683"/>
      <c r="EK37" s="683"/>
      <c r="EL37" s="683"/>
      <c r="EM37" s="683"/>
      <c r="EN37" s="683"/>
      <c r="EO37" s="683"/>
      <c r="EP37" s="683"/>
      <c r="EQ37" s="683"/>
      <c r="ER37" s="683"/>
      <c r="ES37" s="683"/>
      <c r="ET37" s="683"/>
      <c r="EU37" s="683"/>
      <c r="EV37" s="683"/>
      <c r="EW37" s="683"/>
      <c r="EX37" s="683"/>
      <c r="EY37" s="683"/>
      <c r="EZ37" s="683"/>
      <c r="FA37" s="683"/>
      <c r="FB37" s="683"/>
      <c r="FC37" s="683"/>
      <c r="FD37" s="683"/>
      <c r="FE37" s="683"/>
      <c r="FF37" s="683"/>
      <c r="FG37" s="683"/>
      <c r="FH37" s="683"/>
      <c r="FI37" s="683"/>
      <c r="FJ37" s="683"/>
      <c r="FK37" s="683"/>
      <c r="FL37" s="683"/>
      <c r="FM37" s="683"/>
      <c r="FN37" s="683"/>
      <c r="FO37" s="683"/>
      <c r="FP37" s="683"/>
      <c r="FQ37" s="683"/>
      <c r="FR37" s="683"/>
      <c r="FS37" s="683"/>
      <c r="FT37" s="683"/>
      <c r="FU37" s="683"/>
      <c r="FV37" s="683"/>
      <c r="FW37" s="683"/>
      <c r="FX37" s="683"/>
      <c r="FY37" s="683"/>
      <c r="FZ37" s="683"/>
      <c r="GA37" s="683"/>
      <c r="GB37" s="683"/>
      <c r="GC37" s="683"/>
      <c r="GD37" s="683"/>
    </row>
    <row r="38" spans="1:186" s="319" customFormat="1" ht="18" customHeight="1">
      <c r="B38" s="64"/>
      <c r="C38" s="63"/>
      <c r="D38" s="63"/>
      <c r="E38" s="63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U38" s="683"/>
      <c r="V38" s="683"/>
      <c r="W38" s="683"/>
      <c r="X38" s="683"/>
      <c r="Y38" s="683"/>
      <c r="Z38" s="683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683"/>
      <c r="BL38" s="683"/>
      <c r="BM38" s="683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  <c r="BX38" s="683"/>
      <c r="BY38" s="683"/>
      <c r="BZ38" s="683"/>
      <c r="CA38" s="683"/>
      <c r="CB38" s="683"/>
      <c r="CC38" s="683"/>
      <c r="CD38" s="683"/>
      <c r="CE38" s="683"/>
      <c r="CF38" s="683"/>
      <c r="CG38" s="683"/>
      <c r="CH38" s="683"/>
      <c r="CI38" s="683"/>
      <c r="CJ38" s="683"/>
      <c r="CK38" s="683"/>
      <c r="CL38" s="683"/>
      <c r="CM38" s="683"/>
      <c r="CN38" s="683"/>
      <c r="CO38" s="683"/>
      <c r="CP38" s="683"/>
      <c r="CQ38" s="683"/>
      <c r="CR38" s="683"/>
      <c r="CS38" s="683"/>
      <c r="CT38" s="683"/>
      <c r="CU38" s="683"/>
      <c r="CV38" s="683"/>
      <c r="CW38" s="683"/>
      <c r="CX38" s="683"/>
      <c r="CY38" s="683"/>
      <c r="CZ38" s="683"/>
      <c r="DA38" s="683"/>
      <c r="DB38" s="683"/>
      <c r="DC38" s="683"/>
      <c r="DD38" s="683"/>
      <c r="DE38" s="683"/>
      <c r="DF38" s="683"/>
      <c r="DG38" s="683"/>
      <c r="DH38" s="683"/>
      <c r="DI38" s="683"/>
      <c r="DJ38" s="683"/>
      <c r="DK38" s="683"/>
      <c r="DL38" s="683"/>
      <c r="DM38" s="683"/>
      <c r="DN38" s="683"/>
      <c r="DO38" s="683"/>
      <c r="DP38" s="683"/>
      <c r="DQ38" s="683"/>
      <c r="DR38" s="683"/>
      <c r="DS38" s="683"/>
      <c r="DT38" s="683"/>
      <c r="DU38" s="683"/>
      <c r="DV38" s="683"/>
      <c r="DW38" s="683"/>
      <c r="DX38" s="683"/>
      <c r="DY38" s="683"/>
      <c r="DZ38" s="683"/>
      <c r="EA38" s="683"/>
      <c r="EB38" s="683"/>
      <c r="EC38" s="683"/>
      <c r="ED38" s="683"/>
      <c r="EE38" s="683"/>
      <c r="EF38" s="683"/>
      <c r="EG38" s="683"/>
      <c r="EH38" s="683"/>
      <c r="EI38" s="683"/>
      <c r="EJ38" s="683"/>
      <c r="EK38" s="683"/>
      <c r="EL38" s="683"/>
      <c r="EM38" s="683"/>
      <c r="EN38" s="683"/>
      <c r="EO38" s="683"/>
      <c r="EP38" s="683"/>
      <c r="EQ38" s="683"/>
      <c r="ER38" s="683"/>
      <c r="ES38" s="683"/>
      <c r="ET38" s="683"/>
      <c r="EU38" s="683"/>
      <c r="EV38" s="683"/>
      <c r="EW38" s="683"/>
      <c r="EX38" s="683"/>
      <c r="EY38" s="683"/>
      <c r="EZ38" s="683"/>
      <c r="FA38" s="683"/>
      <c r="FB38" s="683"/>
      <c r="FC38" s="683"/>
      <c r="FD38" s="683"/>
      <c r="FE38" s="683"/>
      <c r="FF38" s="683"/>
      <c r="FG38" s="683"/>
      <c r="FH38" s="683"/>
      <c r="FI38" s="683"/>
      <c r="FJ38" s="683"/>
      <c r="FK38" s="683"/>
      <c r="FL38" s="683"/>
      <c r="FM38" s="683"/>
      <c r="FN38" s="683"/>
      <c r="FO38" s="683"/>
      <c r="FP38" s="683"/>
      <c r="FQ38" s="683"/>
      <c r="FR38" s="683"/>
      <c r="FS38" s="683"/>
      <c r="FT38" s="683"/>
      <c r="FU38" s="683"/>
      <c r="FV38" s="683"/>
      <c r="FW38" s="683"/>
      <c r="FX38" s="683"/>
      <c r="FY38" s="683"/>
      <c r="FZ38" s="683"/>
      <c r="GA38" s="683"/>
      <c r="GB38" s="683"/>
      <c r="GC38" s="683"/>
      <c r="GD38" s="683"/>
    </row>
    <row r="39" spans="1:186" s="319" customFormat="1" ht="18" customHeight="1">
      <c r="B39" s="64"/>
      <c r="C39" s="63"/>
      <c r="D39" s="63"/>
      <c r="E39" s="63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U39" s="683"/>
      <c r="V39" s="683"/>
      <c r="W39" s="683"/>
      <c r="X39" s="683"/>
      <c r="Y39" s="683"/>
      <c r="Z39" s="683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683"/>
      <c r="BL39" s="683"/>
      <c r="BM39" s="683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  <c r="BX39" s="683"/>
      <c r="BY39" s="683"/>
      <c r="BZ39" s="683"/>
      <c r="CA39" s="683"/>
      <c r="CB39" s="683"/>
      <c r="CC39" s="683"/>
      <c r="CD39" s="683"/>
      <c r="CE39" s="683"/>
      <c r="CF39" s="683"/>
      <c r="CG39" s="683"/>
      <c r="CH39" s="683"/>
      <c r="CI39" s="683"/>
      <c r="CJ39" s="683"/>
      <c r="CK39" s="683"/>
      <c r="CL39" s="683"/>
      <c r="CM39" s="683"/>
      <c r="CN39" s="683"/>
      <c r="CO39" s="683"/>
      <c r="CP39" s="683"/>
      <c r="CQ39" s="683"/>
      <c r="CR39" s="683"/>
      <c r="CS39" s="683"/>
      <c r="CT39" s="683"/>
      <c r="CU39" s="683"/>
      <c r="CV39" s="683"/>
      <c r="CW39" s="683"/>
      <c r="CX39" s="683"/>
      <c r="CY39" s="683"/>
      <c r="CZ39" s="683"/>
      <c r="DA39" s="683"/>
      <c r="DB39" s="683"/>
      <c r="DC39" s="683"/>
      <c r="DD39" s="683"/>
      <c r="DE39" s="683"/>
      <c r="DF39" s="683"/>
      <c r="DG39" s="683"/>
      <c r="DH39" s="683"/>
      <c r="DI39" s="683"/>
      <c r="DJ39" s="683"/>
      <c r="DK39" s="683"/>
      <c r="DL39" s="683"/>
      <c r="DM39" s="683"/>
      <c r="DN39" s="683"/>
      <c r="DO39" s="683"/>
      <c r="DP39" s="683"/>
      <c r="DQ39" s="683"/>
      <c r="DR39" s="683"/>
      <c r="DS39" s="683"/>
      <c r="DT39" s="683"/>
      <c r="DU39" s="683"/>
      <c r="DV39" s="683"/>
      <c r="DW39" s="683"/>
      <c r="DX39" s="683"/>
      <c r="DY39" s="683"/>
      <c r="DZ39" s="683"/>
      <c r="EA39" s="683"/>
      <c r="EB39" s="683"/>
      <c r="EC39" s="683"/>
      <c r="ED39" s="683"/>
      <c r="EE39" s="683"/>
      <c r="EF39" s="683"/>
      <c r="EG39" s="683"/>
      <c r="EH39" s="683"/>
      <c r="EI39" s="683"/>
      <c r="EJ39" s="683"/>
      <c r="EK39" s="683"/>
      <c r="EL39" s="683"/>
      <c r="EM39" s="683"/>
      <c r="EN39" s="683"/>
      <c r="EO39" s="683"/>
      <c r="EP39" s="683"/>
      <c r="EQ39" s="683"/>
      <c r="ER39" s="683"/>
      <c r="ES39" s="683"/>
      <c r="ET39" s="683"/>
      <c r="EU39" s="683"/>
      <c r="EV39" s="683"/>
      <c r="EW39" s="683"/>
      <c r="EX39" s="683"/>
      <c r="EY39" s="683"/>
      <c r="EZ39" s="683"/>
      <c r="FA39" s="683"/>
      <c r="FB39" s="683"/>
      <c r="FC39" s="683"/>
      <c r="FD39" s="683"/>
      <c r="FE39" s="683"/>
      <c r="FF39" s="683"/>
      <c r="FG39" s="683"/>
      <c r="FH39" s="683"/>
      <c r="FI39" s="683"/>
      <c r="FJ39" s="683"/>
      <c r="FK39" s="683"/>
      <c r="FL39" s="683"/>
      <c r="FM39" s="683"/>
      <c r="FN39" s="683"/>
      <c r="FO39" s="683"/>
      <c r="FP39" s="683"/>
      <c r="FQ39" s="683"/>
      <c r="FR39" s="683"/>
      <c r="FS39" s="683"/>
      <c r="FT39" s="683"/>
      <c r="FU39" s="683"/>
      <c r="FV39" s="683"/>
      <c r="FW39" s="683"/>
      <c r="FX39" s="683"/>
      <c r="FY39" s="683"/>
      <c r="FZ39" s="683"/>
      <c r="GA39" s="683"/>
      <c r="GB39" s="683"/>
      <c r="GC39" s="683"/>
      <c r="GD39" s="683"/>
    </row>
    <row r="40" spans="1:186" s="319" customFormat="1" ht="18" customHeight="1">
      <c r="B40" s="64"/>
      <c r="C40" s="63"/>
      <c r="D40" s="63"/>
      <c r="E40" s="63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U40" s="683"/>
      <c r="V40" s="683"/>
      <c r="W40" s="683"/>
      <c r="X40" s="683"/>
      <c r="Y40" s="683"/>
      <c r="Z40" s="683"/>
      <c r="AA40" s="683"/>
      <c r="AB40" s="683"/>
      <c r="AC40" s="683"/>
      <c r="AD40" s="683"/>
      <c r="AE40" s="683"/>
      <c r="AF40" s="683"/>
      <c r="AG40" s="683"/>
      <c r="AH40" s="683"/>
      <c r="AI40" s="683"/>
      <c r="AJ40" s="683"/>
      <c r="AK40" s="683"/>
      <c r="AL40" s="683"/>
      <c r="AM40" s="683"/>
      <c r="AN40" s="683"/>
      <c r="AO40" s="683"/>
      <c r="AP40" s="683"/>
      <c r="AQ40" s="683"/>
      <c r="AR40" s="683"/>
      <c r="AS40" s="683"/>
      <c r="AT40" s="683"/>
      <c r="AU40" s="683"/>
      <c r="AV40" s="683"/>
      <c r="AW40" s="683"/>
      <c r="AX40" s="683"/>
      <c r="AY40" s="683"/>
      <c r="AZ40" s="683"/>
      <c r="BA40" s="683"/>
      <c r="BB40" s="683"/>
      <c r="BC40" s="683"/>
      <c r="BD40" s="683"/>
      <c r="BE40" s="683"/>
      <c r="BF40" s="683"/>
      <c r="BG40" s="683"/>
      <c r="BH40" s="683"/>
      <c r="BI40" s="683"/>
      <c r="BJ40" s="683"/>
      <c r="BK40" s="683"/>
      <c r="BL40" s="683"/>
      <c r="BM40" s="683"/>
      <c r="BN40" s="683"/>
      <c r="BO40" s="683"/>
      <c r="BP40" s="683"/>
      <c r="BQ40" s="683"/>
      <c r="BR40" s="683"/>
      <c r="BS40" s="683"/>
      <c r="BT40" s="683"/>
      <c r="BU40" s="683"/>
      <c r="BV40" s="683"/>
      <c r="BW40" s="683"/>
      <c r="BX40" s="683"/>
      <c r="BY40" s="683"/>
      <c r="BZ40" s="683"/>
      <c r="CA40" s="683"/>
      <c r="CB40" s="683"/>
      <c r="CC40" s="683"/>
      <c r="CD40" s="683"/>
      <c r="CE40" s="683"/>
      <c r="CF40" s="683"/>
      <c r="CG40" s="683"/>
      <c r="CH40" s="683"/>
      <c r="CI40" s="683"/>
      <c r="CJ40" s="683"/>
      <c r="CK40" s="683"/>
      <c r="CL40" s="683"/>
      <c r="CM40" s="683"/>
      <c r="CN40" s="683"/>
      <c r="CO40" s="683"/>
      <c r="CP40" s="683"/>
      <c r="CQ40" s="683"/>
      <c r="CR40" s="683"/>
      <c r="CS40" s="683"/>
      <c r="CT40" s="683"/>
      <c r="CU40" s="683"/>
      <c r="CV40" s="683"/>
      <c r="CW40" s="683"/>
      <c r="CX40" s="683"/>
      <c r="CY40" s="683"/>
      <c r="CZ40" s="683"/>
      <c r="DA40" s="683"/>
      <c r="DB40" s="683"/>
      <c r="DC40" s="683"/>
      <c r="DD40" s="683"/>
      <c r="DE40" s="683"/>
      <c r="DF40" s="683"/>
      <c r="DG40" s="683"/>
      <c r="DH40" s="683"/>
      <c r="DI40" s="683"/>
      <c r="DJ40" s="683"/>
      <c r="DK40" s="683"/>
      <c r="DL40" s="683"/>
      <c r="DM40" s="683"/>
      <c r="DN40" s="683"/>
      <c r="DO40" s="683"/>
      <c r="DP40" s="683"/>
      <c r="DQ40" s="683"/>
      <c r="DR40" s="683"/>
      <c r="DS40" s="683"/>
      <c r="DT40" s="683"/>
      <c r="DU40" s="683"/>
      <c r="DV40" s="683"/>
      <c r="DW40" s="683"/>
      <c r="DX40" s="683"/>
      <c r="DY40" s="683"/>
      <c r="DZ40" s="683"/>
      <c r="EA40" s="683"/>
      <c r="EB40" s="683"/>
      <c r="EC40" s="683"/>
      <c r="ED40" s="683"/>
      <c r="EE40" s="683"/>
      <c r="EF40" s="683"/>
      <c r="EG40" s="683"/>
      <c r="EH40" s="683"/>
      <c r="EI40" s="683"/>
      <c r="EJ40" s="683"/>
      <c r="EK40" s="683"/>
      <c r="EL40" s="683"/>
      <c r="EM40" s="683"/>
      <c r="EN40" s="683"/>
      <c r="EO40" s="683"/>
      <c r="EP40" s="683"/>
      <c r="EQ40" s="683"/>
      <c r="ER40" s="683"/>
      <c r="ES40" s="683"/>
      <c r="ET40" s="683"/>
      <c r="EU40" s="683"/>
      <c r="EV40" s="683"/>
      <c r="EW40" s="683"/>
      <c r="EX40" s="683"/>
      <c r="EY40" s="683"/>
      <c r="EZ40" s="683"/>
      <c r="FA40" s="683"/>
      <c r="FB40" s="683"/>
      <c r="FC40" s="683"/>
      <c r="FD40" s="683"/>
      <c r="FE40" s="683"/>
      <c r="FF40" s="683"/>
      <c r="FG40" s="683"/>
      <c r="FH40" s="683"/>
      <c r="FI40" s="683"/>
      <c r="FJ40" s="683"/>
      <c r="FK40" s="683"/>
      <c r="FL40" s="683"/>
      <c r="FM40" s="683"/>
      <c r="FN40" s="683"/>
      <c r="FO40" s="683"/>
      <c r="FP40" s="683"/>
      <c r="FQ40" s="683"/>
      <c r="FR40" s="683"/>
      <c r="FS40" s="683"/>
      <c r="FT40" s="683"/>
      <c r="FU40" s="683"/>
      <c r="FV40" s="683"/>
      <c r="FW40" s="683"/>
      <c r="FX40" s="683"/>
      <c r="FY40" s="683"/>
      <c r="FZ40" s="683"/>
      <c r="GA40" s="683"/>
      <c r="GB40" s="683"/>
      <c r="GC40" s="683"/>
      <c r="GD40" s="683"/>
    </row>
    <row r="41" spans="1:186" s="125" customFormat="1" ht="18" customHeight="1">
      <c r="B41" s="4" t="s">
        <v>2540</v>
      </c>
      <c r="C41" s="59"/>
      <c r="D41" s="16"/>
      <c r="E41" s="16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82"/>
      <c r="T41" s="116"/>
      <c r="U41" s="683"/>
      <c r="V41" s="683"/>
      <c r="W41" s="683"/>
      <c r="X41" s="683"/>
      <c r="Y41" s="683"/>
      <c r="Z41" s="683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683"/>
      <c r="BL41" s="683"/>
      <c r="BM41" s="683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  <c r="BX41" s="683"/>
      <c r="BY41" s="683"/>
      <c r="BZ41" s="683"/>
      <c r="CA41" s="683"/>
      <c r="CB41" s="683"/>
      <c r="CC41" s="683"/>
      <c r="CD41" s="683"/>
      <c r="CE41" s="683"/>
      <c r="CF41" s="683"/>
      <c r="CG41" s="683"/>
      <c r="CH41" s="683"/>
      <c r="CI41" s="683"/>
      <c r="CJ41" s="683"/>
      <c r="CK41" s="683"/>
      <c r="CL41" s="683"/>
      <c r="CM41" s="683"/>
      <c r="CN41" s="683"/>
      <c r="CO41" s="683"/>
      <c r="CP41" s="683"/>
      <c r="CQ41" s="683"/>
      <c r="CR41" s="683"/>
      <c r="CS41" s="683"/>
      <c r="CT41" s="683"/>
      <c r="CU41" s="683"/>
      <c r="CV41" s="683"/>
      <c r="CW41" s="683"/>
      <c r="CX41" s="683"/>
      <c r="CY41" s="683"/>
      <c r="CZ41" s="683"/>
      <c r="DA41" s="683"/>
      <c r="DB41" s="683"/>
      <c r="DC41" s="683"/>
      <c r="DD41" s="683"/>
      <c r="DE41" s="683"/>
      <c r="DF41" s="683"/>
      <c r="DG41" s="683"/>
      <c r="DH41" s="683"/>
      <c r="DI41" s="683"/>
      <c r="DJ41" s="683"/>
      <c r="DK41" s="683"/>
      <c r="DL41" s="683"/>
      <c r="DM41" s="683"/>
      <c r="DN41" s="683"/>
      <c r="DO41" s="683"/>
      <c r="DP41" s="683"/>
      <c r="DQ41" s="683"/>
      <c r="DR41" s="683"/>
      <c r="DS41" s="683"/>
      <c r="DT41" s="683"/>
      <c r="DU41" s="683"/>
      <c r="DV41" s="683"/>
      <c r="DW41" s="683"/>
      <c r="DX41" s="683"/>
      <c r="DY41" s="683"/>
      <c r="DZ41" s="683"/>
      <c r="EA41" s="683"/>
      <c r="EB41" s="683"/>
      <c r="EC41" s="683"/>
      <c r="ED41" s="683"/>
      <c r="EE41" s="683"/>
      <c r="EF41" s="683"/>
      <c r="EG41" s="683"/>
      <c r="EH41" s="683"/>
      <c r="EI41" s="683"/>
      <c r="EJ41" s="683"/>
      <c r="EK41" s="683"/>
      <c r="EL41" s="683"/>
      <c r="EM41" s="683"/>
      <c r="EN41" s="683"/>
      <c r="EO41" s="683"/>
      <c r="EP41" s="683"/>
      <c r="EQ41" s="683"/>
      <c r="ER41" s="683"/>
      <c r="ES41" s="683"/>
      <c r="ET41" s="683"/>
      <c r="EU41" s="683"/>
      <c r="EV41" s="683"/>
      <c r="EW41" s="683"/>
      <c r="EX41" s="683"/>
      <c r="EY41" s="683"/>
      <c r="EZ41" s="683"/>
      <c r="FA41" s="683"/>
      <c r="FB41" s="683"/>
      <c r="FC41" s="683"/>
      <c r="FD41" s="683"/>
      <c r="FE41" s="683"/>
      <c r="FF41" s="683"/>
      <c r="FG41" s="683"/>
      <c r="FH41" s="683"/>
      <c r="FI41" s="683"/>
      <c r="FJ41" s="683"/>
      <c r="FK41" s="683"/>
      <c r="FL41" s="683"/>
      <c r="FM41" s="683"/>
      <c r="FN41" s="683"/>
      <c r="FO41" s="683"/>
      <c r="FP41" s="683"/>
      <c r="FQ41" s="683"/>
      <c r="FR41" s="683"/>
      <c r="FS41" s="683"/>
      <c r="FT41" s="683"/>
      <c r="FU41" s="683"/>
      <c r="FV41" s="683"/>
      <c r="FW41" s="683"/>
      <c r="FX41" s="683"/>
      <c r="FY41" s="683"/>
      <c r="FZ41" s="683"/>
      <c r="GA41" s="683"/>
      <c r="GB41" s="683"/>
      <c r="GC41" s="683"/>
      <c r="GD41" s="683"/>
    </row>
    <row r="42" spans="1:186" ht="18" customHeight="1">
      <c r="B42" s="19"/>
      <c r="C42" s="60"/>
      <c r="D42" s="21"/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80"/>
    </row>
    <row r="43" spans="1:186" ht="15" customHeight="1">
      <c r="A43" s="2331" t="s">
        <v>2755</v>
      </c>
      <c r="B43" s="2326" t="s">
        <v>3</v>
      </c>
      <c r="C43" s="2326" t="s">
        <v>4</v>
      </c>
      <c r="D43" s="2326" t="s">
        <v>5</v>
      </c>
      <c r="E43" s="2319" t="s">
        <v>6</v>
      </c>
      <c r="F43" s="2329" t="s">
        <v>7</v>
      </c>
      <c r="G43" s="2330"/>
      <c r="H43" s="2319" t="s">
        <v>2252</v>
      </c>
      <c r="I43" s="2321" t="s">
        <v>8</v>
      </c>
      <c r="J43" s="2322"/>
      <c r="K43" s="2322"/>
      <c r="L43" s="2322"/>
      <c r="M43" s="2323"/>
      <c r="N43" s="2315" t="s">
        <v>9</v>
      </c>
      <c r="O43" s="2324" t="s">
        <v>10</v>
      </c>
      <c r="P43" s="2321" t="s">
        <v>11</v>
      </c>
      <c r="Q43" s="2322"/>
      <c r="R43" s="2323"/>
      <c r="S43" s="2324" t="s">
        <v>12</v>
      </c>
      <c r="T43" s="2318" t="s">
        <v>13</v>
      </c>
    </row>
    <row r="44" spans="1:186" ht="47.25" customHeight="1">
      <c r="A44" s="2331"/>
      <c r="B44" s="2327"/>
      <c r="C44" s="2327"/>
      <c r="D44" s="2327"/>
      <c r="E44" s="2328"/>
      <c r="F44" s="793" t="s">
        <v>14</v>
      </c>
      <c r="G44" s="793" t="s">
        <v>15</v>
      </c>
      <c r="H44" s="2347"/>
      <c r="I44" s="793" t="s">
        <v>49</v>
      </c>
      <c r="J44" s="794" t="s">
        <v>16</v>
      </c>
      <c r="K44" s="793" t="s">
        <v>122</v>
      </c>
      <c r="L44" s="794" t="s">
        <v>281</v>
      </c>
      <c r="M44" s="793" t="s">
        <v>19</v>
      </c>
      <c r="N44" s="2348"/>
      <c r="O44" s="2349"/>
      <c r="P44" s="793" t="s">
        <v>2316</v>
      </c>
      <c r="Q44" s="794" t="s">
        <v>20</v>
      </c>
      <c r="R44" s="794" t="s">
        <v>2270</v>
      </c>
      <c r="S44" s="2349"/>
      <c r="T44" s="2318"/>
    </row>
    <row r="45" spans="1:186" s="370" customFormat="1" ht="15">
      <c r="A45" s="184">
        <v>2225000</v>
      </c>
      <c r="B45" s="1699">
        <v>1</v>
      </c>
      <c r="C45" s="795" t="s">
        <v>302</v>
      </c>
      <c r="D45" s="395" t="s">
        <v>303</v>
      </c>
      <c r="E45" s="612">
        <f>VLOOKUP(C45,[5]Sheet1!$C$31:$H$62,6,FALSE)</f>
        <v>18</v>
      </c>
      <c r="F45" s="796">
        <v>1924039</v>
      </c>
      <c r="G45" s="735">
        <v>478961</v>
      </c>
      <c r="H45" s="735">
        <f t="shared" ref="H45:H63" si="9">SUM(F45:G45)</f>
        <v>2403000</v>
      </c>
      <c r="I45" s="735">
        <v>0</v>
      </c>
      <c r="J45" s="735">
        <v>15000</v>
      </c>
      <c r="K45" s="735">
        <v>0</v>
      </c>
      <c r="L45" s="797">
        <v>650000</v>
      </c>
      <c r="M45" s="797">
        <v>0</v>
      </c>
      <c r="N45" s="798">
        <f t="shared" ref="N45:N63" si="10">(E45*J45)+L45+M45</f>
        <v>920000</v>
      </c>
      <c r="O45" s="737">
        <f t="shared" ref="O45:O63" si="11">H45+N45</f>
        <v>3323000</v>
      </c>
      <c r="P45" s="799">
        <f>1%*H45</f>
        <v>24030</v>
      </c>
      <c r="Q45" s="799">
        <f>H45*2%</f>
        <v>48060</v>
      </c>
      <c r="R45" s="799">
        <f>H45*1%</f>
        <v>24030</v>
      </c>
      <c r="S45" s="652">
        <f t="shared" ref="S45:S63" si="12">O45-Q45-R45-P45</f>
        <v>3226880</v>
      </c>
      <c r="T45" s="710" t="s">
        <v>3761</v>
      </c>
      <c r="U45" s="804"/>
      <c r="V45" s="804"/>
      <c r="W45" s="804"/>
      <c r="X45" s="804"/>
      <c r="Y45" s="804"/>
      <c r="Z45" s="804"/>
      <c r="AA45" s="804"/>
      <c r="AB45" s="804"/>
      <c r="AC45" s="804"/>
      <c r="AD45" s="804"/>
      <c r="AE45" s="804"/>
      <c r="AF45" s="804"/>
      <c r="AG45" s="804"/>
      <c r="AH45" s="804"/>
      <c r="AI45" s="804"/>
      <c r="AJ45" s="804"/>
      <c r="AK45" s="804"/>
      <c r="AL45" s="804"/>
      <c r="AM45" s="804"/>
      <c r="AN45" s="804"/>
      <c r="AO45" s="804"/>
      <c r="AP45" s="804"/>
      <c r="AQ45" s="804"/>
      <c r="AR45" s="804"/>
      <c r="AS45" s="804"/>
      <c r="AT45" s="804"/>
      <c r="AU45" s="804"/>
      <c r="AV45" s="804"/>
      <c r="AW45" s="804"/>
      <c r="AX45" s="804"/>
      <c r="AY45" s="804"/>
      <c r="AZ45" s="804"/>
      <c r="BA45" s="804"/>
      <c r="BB45" s="804"/>
      <c r="BC45" s="804"/>
      <c r="BD45" s="804"/>
      <c r="BE45" s="804"/>
      <c r="BF45" s="804"/>
      <c r="BG45" s="804"/>
      <c r="BH45" s="804"/>
      <c r="BI45" s="804"/>
      <c r="BJ45" s="804"/>
      <c r="BK45" s="804"/>
      <c r="BL45" s="804"/>
      <c r="BM45" s="804"/>
      <c r="BN45" s="804"/>
      <c r="BO45" s="804"/>
      <c r="BP45" s="804"/>
      <c r="BQ45" s="804"/>
      <c r="BR45" s="804"/>
      <c r="BS45" s="804"/>
      <c r="BT45" s="804"/>
      <c r="BU45" s="804"/>
      <c r="BV45" s="804"/>
      <c r="BW45" s="804"/>
      <c r="BX45" s="804"/>
      <c r="BY45" s="804"/>
      <c r="BZ45" s="804"/>
      <c r="CA45" s="804"/>
      <c r="CB45" s="804"/>
      <c r="CC45" s="804"/>
      <c r="CD45" s="804"/>
      <c r="CE45" s="804"/>
      <c r="CF45" s="804"/>
      <c r="CG45" s="804"/>
      <c r="CH45" s="804"/>
      <c r="CI45" s="804"/>
      <c r="CJ45" s="804"/>
      <c r="CK45" s="804"/>
      <c r="CL45" s="804"/>
      <c r="CM45" s="804"/>
      <c r="CN45" s="804"/>
      <c r="CO45" s="804"/>
      <c r="CP45" s="804"/>
      <c r="CQ45" s="804"/>
      <c r="CR45" s="804"/>
      <c r="CS45" s="804"/>
      <c r="CT45" s="804"/>
      <c r="CU45" s="804"/>
      <c r="CV45" s="804"/>
      <c r="CW45" s="804"/>
      <c r="CX45" s="804"/>
      <c r="CY45" s="804"/>
      <c r="CZ45" s="804"/>
      <c r="DA45" s="804"/>
      <c r="DB45" s="804"/>
      <c r="DC45" s="804"/>
      <c r="DD45" s="804"/>
      <c r="DE45" s="804"/>
      <c r="DF45" s="804"/>
      <c r="DG45" s="804"/>
      <c r="DH45" s="804"/>
      <c r="DI45" s="804"/>
      <c r="DJ45" s="804"/>
      <c r="DK45" s="804"/>
      <c r="DL45" s="804"/>
      <c r="DM45" s="804"/>
      <c r="DN45" s="804"/>
      <c r="DO45" s="804"/>
      <c r="DP45" s="804"/>
      <c r="DQ45" s="804"/>
      <c r="DR45" s="804"/>
      <c r="DS45" s="804"/>
      <c r="DT45" s="804"/>
      <c r="DU45" s="804"/>
      <c r="DV45" s="804"/>
      <c r="DW45" s="804"/>
      <c r="DX45" s="804"/>
      <c r="DY45" s="804"/>
      <c r="DZ45" s="804"/>
      <c r="EA45" s="804"/>
      <c r="EB45" s="804"/>
      <c r="EC45" s="804"/>
      <c r="ED45" s="804"/>
      <c r="EE45" s="804"/>
      <c r="EF45" s="804"/>
      <c r="EG45" s="804"/>
      <c r="EH45" s="804"/>
      <c r="EI45" s="804"/>
      <c r="EJ45" s="804"/>
      <c r="EK45" s="804"/>
      <c r="EL45" s="804"/>
      <c r="EM45" s="804"/>
      <c r="EN45" s="804"/>
      <c r="EO45" s="804"/>
      <c r="EP45" s="804"/>
      <c r="EQ45" s="804"/>
      <c r="ER45" s="804"/>
      <c r="ES45" s="804"/>
      <c r="ET45" s="804"/>
      <c r="EU45" s="804"/>
      <c r="EV45" s="804"/>
      <c r="EW45" s="804"/>
      <c r="EX45" s="804"/>
      <c r="EY45" s="804"/>
      <c r="EZ45" s="804"/>
      <c r="FA45" s="804"/>
      <c r="FB45" s="804"/>
      <c r="FC45" s="804"/>
      <c r="FD45" s="804"/>
      <c r="FE45" s="804"/>
      <c r="FF45" s="804"/>
      <c r="FG45" s="804"/>
      <c r="FH45" s="804"/>
      <c r="FI45" s="804"/>
      <c r="FJ45" s="804"/>
      <c r="FK45" s="804"/>
      <c r="FL45" s="804"/>
      <c r="FM45" s="804"/>
      <c r="FN45" s="804"/>
      <c r="FO45" s="804"/>
      <c r="FP45" s="804"/>
      <c r="FQ45" s="804"/>
      <c r="FR45" s="804"/>
      <c r="FS45" s="804"/>
      <c r="FT45" s="804"/>
      <c r="FU45" s="804"/>
      <c r="FV45" s="804"/>
      <c r="FW45" s="804"/>
      <c r="FX45" s="804"/>
      <c r="FY45" s="804"/>
      <c r="FZ45" s="804"/>
      <c r="GA45" s="804"/>
      <c r="GB45" s="804"/>
      <c r="GC45" s="804"/>
      <c r="GD45" s="804"/>
    </row>
    <row r="46" spans="1:186" s="370" customFormat="1" ht="18" customHeight="1">
      <c r="A46" s="184">
        <v>2225000</v>
      </c>
      <c r="B46" s="1699">
        <v>2</v>
      </c>
      <c r="C46" s="795" t="s">
        <v>304</v>
      </c>
      <c r="D46" s="395" t="s">
        <v>303</v>
      </c>
      <c r="E46" s="1691">
        <f>VLOOKUP(C46,[5]Sheet1!$C$31:$H$62,6,FALSE)</f>
        <v>19</v>
      </c>
      <c r="F46" s="796">
        <v>1924039</v>
      </c>
      <c r="G46" s="735">
        <v>478961</v>
      </c>
      <c r="H46" s="735">
        <f t="shared" si="9"/>
        <v>2403000</v>
      </c>
      <c r="I46" s="735">
        <v>0</v>
      </c>
      <c r="J46" s="735">
        <v>15000</v>
      </c>
      <c r="K46" s="735">
        <v>0</v>
      </c>
      <c r="L46" s="797">
        <v>650000</v>
      </c>
      <c r="M46" s="797">
        <v>0</v>
      </c>
      <c r="N46" s="798">
        <f t="shared" si="10"/>
        <v>935000</v>
      </c>
      <c r="O46" s="737">
        <f t="shared" si="11"/>
        <v>3338000</v>
      </c>
      <c r="P46" s="799">
        <f t="shared" ref="P46:P63" si="13">1%*H46</f>
        <v>24030</v>
      </c>
      <c r="Q46" s="799">
        <f t="shared" ref="Q46:Q63" si="14">H46*2%</f>
        <v>48060</v>
      </c>
      <c r="R46" s="799">
        <f t="shared" ref="R46:R63" si="15">H46*1%</f>
        <v>24030</v>
      </c>
      <c r="S46" s="652">
        <f t="shared" si="12"/>
        <v>3241880</v>
      </c>
      <c r="T46" s="710" t="s">
        <v>3762</v>
      </c>
      <c r="U46" s="804"/>
      <c r="V46" s="804"/>
      <c r="W46" s="804"/>
      <c r="X46" s="804"/>
      <c r="Y46" s="804"/>
      <c r="Z46" s="804"/>
      <c r="AA46" s="804"/>
      <c r="AB46" s="804"/>
      <c r="AC46" s="804"/>
      <c r="AD46" s="804"/>
      <c r="AE46" s="804"/>
      <c r="AF46" s="804"/>
      <c r="AG46" s="804"/>
      <c r="AH46" s="804"/>
      <c r="AI46" s="804"/>
      <c r="AJ46" s="804"/>
      <c r="AK46" s="804"/>
      <c r="AL46" s="804"/>
      <c r="AM46" s="804"/>
      <c r="AN46" s="804"/>
      <c r="AO46" s="804"/>
      <c r="AP46" s="804"/>
      <c r="AQ46" s="804"/>
      <c r="AR46" s="804"/>
      <c r="AS46" s="804"/>
      <c r="AT46" s="804"/>
      <c r="AU46" s="804"/>
      <c r="AV46" s="804"/>
      <c r="AW46" s="804"/>
      <c r="AX46" s="804"/>
      <c r="AY46" s="804"/>
      <c r="AZ46" s="804"/>
      <c r="BA46" s="804"/>
      <c r="BB46" s="804"/>
      <c r="BC46" s="804"/>
      <c r="BD46" s="804"/>
      <c r="BE46" s="804"/>
      <c r="BF46" s="804"/>
      <c r="BG46" s="804"/>
      <c r="BH46" s="804"/>
      <c r="BI46" s="804"/>
      <c r="BJ46" s="804"/>
      <c r="BK46" s="804"/>
      <c r="BL46" s="804"/>
      <c r="BM46" s="804"/>
      <c r="BN46" s="804"/>
      <c r="BO46" s="804"/>
      <c r="BP46" s="804"/>
      <c r="BQ46" s="804"/>
      <c r="BR46" s="804"/>
      <c r="BS46" s="804"/>
      <c r="BT46" s="804"/>
      <c r="BU46" s="804"/>
      <c r="BV46" s="804"/>
      <c r="BW46" s="804"/>
      <c r="BX46" s="804"/>
      <c r="BY46" s="804"/>
      <c r="BZ46" s="804"/>
      <c r="CA46" s="804"/>
      <c r="CB46" s="804"/>
      <c r="CC46" s="804"/>
      <c r="CD46" s="804"/>
      <c r="CE46" s="804"/>
      <c r="CF46" s="804"/>
      <c r="CG46" s="804"/>
      <c r="CH46" s="804"/>
      <c r="CI46" s="804"/>
      <c r="CJ46" s="804"/>
      <c r="CK46" s="804"/>
      <c r="CL46" s="804"/>
      <c r="CM46" s="804"/>
      <c r="CN46" s="804"/>
      <c r="CO46" s="804"/>
      <c r="CP46" s="804"/>
      <c r="CQ46" s="804"/>
      <c r="CR46" s="804"/>
      <c r="CS46" s="804"/>
      <c r="CT46" s="804"/>
      <c r="CU46" s="804"/>
      <c r="CV46" s="804"/>
      <c r="CW46" s="804"/>
      <c r="CX46" s="804"/>
      <c r="CY46" s="804"/>
      <c r="CZ46" s="804"/>
      <c r="DA46" s="804"/>
      <c r="DB46" s="804"/>
      <c r="DC46" s="804"/>
      <c r="DD46" s="804"/>
      <c r="DE46" s="804"/>
      <c r="DF46" s="804"/>
      <c r="DG46" s="804"/>
      <c r="DH46" s="804"/>
      <c r="DI46" s="804"/>
      <c r="DJ46" s="804"/>
      <c r="DK46" s="804"/>
      <c r="DL46" s="804"/>
      <c r="DM46" s="804"/>
      <c r="DN46" s="804"/>
      <c r="DO46" s="804"/>
      <c r="DP46" s="804"/>
      <c r="DQ46" s="804"/>
      <c r="DR46" s="804"/>
      <c r="DS46" s="804"/>
      <c r="DT46" s="804"/>
      <c r="DU46" s="804"/>
      <c r="DV46" s="804"/>
      <c r="DW46" s="804"/>
      <c r="DX46" s="804"/>
      <c r="DY46" s="804"/>
      <c r="DZ46" s="804"/>
      <c r="EA46" s="804"/>
      <c r="EB46" s="804"/>
      <c r="EC46" s="804"/>
      <c r="ED46" s="804"/>
      <c r="EE46" s="804"/>
      <c r="EF46" s="804"/>
      <c r="EG46" s="804"/>
      <c r="EH46" s="804"/>
      <c r="EI46" s="804"/>
      <c r="EJ46" s="804"/>
      <c r="EK46" s="804"/>
      <c r="EL46" s="804"/>
      <c r="EM46" s="804"/>
      <c r="EN46" s="804"/>
      <c r="EO46" s="804"/>
      <c r="EP46" s="804"/>
      <c r="EQ46" s="804"/>
      <c r="ER46" s="804"/>
      <c r="ES46" s="804"/>
      <c r="ET46" s="804"/>
      <c r="EU46" s="804"/>
      <c r="EV46" s="804"/>
      <c r="EW46" s="804"/>
      <c r="EX46" s="804"/>
      <c r="EY46" s="804"/>
      <c r="EZ46" s="804"/>
      <c r="FA46" s="804"/>
      <c r="FB46" s="804"/>
      <c r="FC46" s="804"/>
      <c r="FD46" s="804"/>
      <c r="FE46" s="804"/>
      <c r="FF46" s="804"/>
      <c r="FG46" s="804"/>
      <c r="FH46" s="804"/>
      <c r="FI46" s="804"/>
      <c r="FJ46" s="804"/>
      <c r="FK46" s="804"/>
      <c r="FL46" s="804"/>
      <c r="FM46" s="804"/>
      <c r="FN46" s="804"/>
      <c r="FO46" s="804"/>
      <c r="FP46" s="804"/>
      <c r="FQ46" s="804"/>
      <c r="FR46" s="804"/>
      <c r="FS46" s="804"/>
      <c r="FT46" s="804"/>
      <c r="FU46" s="804"/>
      <c r="FV46" s="804"/>
      <c r="FW46" s="804"/>
      <c r="FX46" s="804"/>
      <c r="FY46" s="804"/>
      <c r="FZ46" s="804"/>
      <c r="GA46" s="804"/>
      <c r="GB46" s="804"/>
      <c r="GC46" s="804"/>
      <c r="GD46" s="804"/>
    </row>
    <row r="47" spans="1:186" s="370" customFormat="1" ht="18" customHeight="1">
      <c r="A47" s="184">
        <v>2225000</v>
      </c>
      <c r="B47" s="1699">
        <v>3</v>
      </c>
      <c r="C47" s="795" t="s">
        <v>305</v>
      </c>
      <c r="D47" s="395" t="s">
        <v>303</v>
      </c>
      <c r="E47" s="1691">
        <f>VLOOKUP(C47,[5]Sheet1!$C$31:$H$62,6,FALSE)</f>
        <v>14</v>
      </c>
      <c r="F47" s="796">
        <v>1924039</v>
      </c>
      <c r="G47" s="735">
        <v>478961</v>
      </c>
      <c r="H47" s="735">
        <f t="shared" si="9"/>
        <v>2403000</v>
      </c>
      <c r="I47" s="735">
        <v>0</v>
      </c>
      <c r="J47" s="735">
        <v>15000</v>
      </c>
      <c r="K47" s="735">
        <v>0</v>
      </c>
      <c r="L47" s="797">
        <v>650000</v>
      </c>
      <c r="M47" s="797">
        <v>0</v>
      </c>
      <c r="N47" s="798">
        <f t="shared" si="10"/>
        <v>860000</v>
      </c>
      <c r="O47" s="737">
        <f t="shared" si="11"/>
        <v>3263000</v>
      </c>
      <c r="P47" s="799">
        <f t="shared" si="13"/>
        <v>24030</v>
      </c>
      <c r="Q47" s="799">
        <f t="shared" si="14"/>
        <v>48060</v>
      </c>
      <c r="R47" s="799">
        <f t="shared" si="15"/>
        <v>24030</v>
      </c>
      <c r="S47" s="652">
        <f t="shared" si="12"/>
        <v>3166880</v>
      </c>
      <c r="T47" s="710" t="s">
        <v>3763</v>
      </c>
      <c r="U47" s="804"/>
      <c r="V47" s="804"/>
      <c r="W47" s="804"/>
      <c r="X47" s="804"/>
      <c r="Y47" s="804"/>
      <c r="Z47" s="804"/>
      <c r="AA47" s="804"/>
      <c r="AB47" s="804"/>
      <c r="AC47" s="804"/>
      <c r="AD47" s="804"/>
      <c r="AE47" s="804"/>
      <c r="AF47" s="804"/>
      <c r="AG47" s="804"/>
      <c r="AH47" s="804"/>
      <c r="AI47" s="804"/>
      <c r="AJ47" s="804"/>
      <c r="AK47" s="804"/>
      <c r="AL47" s="804"/>
      <c r="AM47" s="804"/>
      <c r="AN47" s="804"/>
      <c r="AO47" s="804"/>
      <c r="AP47" s="804"/>
      <c r="AQ47" s="804"/>
      <c r="AR47" s="804"/>
      <c r="AS47" s="804"/>
      <c r="AT47" s="804"/>
      <c r="AU47" s="804"/>
      <c r="AV47" s="804"/>
      <c r="AW47" s="804"/>
      <c r="AX47" s="804"/>
      <c r="AY47" s="804"/>
      <c r="AZ47" s="804"/>
      <c r="BA47" s="804"/>
      <c r="BB47" s="804"/>
      <c r="BC47" s="804"/>
      <c r="BD47" s="804"/>
      <c r="BE47" s="804"/>
      <c r="BF47" s="804"/>
      <c r="BG47" s="804"/>
      <c r="BH47" s="804"/>
      <c r="BI47" s="804"/>
      <c r="BJ47" s="804"/>
      <c r="BK47" s="804"/>
      <c r="BL47" s="804"/>
      <c r="BM47" s="804"/>
      <c r="BN47" s="804"/>
      <c r="BO47" s="804"/>
      <c r="BP47" s="804"/>
      <c r="BQ47" s="804"/>
      <c r="BR47" s="804"/>
      <c r="BS47" s="804"/>
      <c r="BT47" s="804"/>
      <c r="BU47" s="804"/>
      <c r="BV47" s="804"/>
      <c r="BW47" s="804"/>
      <c r="BX47" s="804"/>
      <c r="BY47" s="804"/>
      <c r="BZ47" s="804"/>
      <c r="CA47" s="804"/>
      <c r="CB47" s="804"/>
      <c r="CC47" s="804"/>
      <c r="CD47" s="804"/>
      <c r="CE47" s="804"/>
      <c r="CF47" s="804"/>
      <c r="CG47" s="804"/>
      <c r="CH47" s="804"/>
      <c r="CI47" s="804"/>
      <c r="CJ47" s="804"/>
      <c r="CK47" s="804"/>
      <c r="CL47" s="804"/>
      <c r="CM47" s="804"/>
      <c r="CN47" s="804"/>
      <c r="CO47" s="804"/>
      <c r="CP47" s="804"/>
      <c r="CQ47" s="804"/>
      <c r="CR47" s="804"/>
      <c r="CS47" s="804"/>
      <c r="CT47" s="804"/>
      <c r="CU47" s="804"/>
      <c r="CV47" s="804"/>
      <c r="CW47" s="804"/>
      <c r="CX47" s="804"/>
      <c r="CY47" s="804"/>
      <c r="CZ47" s="804"/>
      <c r="DA47" s="804"/>
      <c r="DB47" s="804"/>
      <c r="DC47" s="804"/>
      <c r="DD47" s="804"/>
      <c r="DE47" s="804"/>
      <c r="DF47" s="804"/>
      <c r="DG47" s="804"/>
      <c r="DH47" s="804"/>
      <c r="DI47" s="804"/>
      <c r="DJ47" s="804"/>
      <c r="DK47" s="804"/>
      <c r="DL47" s="804"/>
      <c r="DM47" s="804"/>
      <c r="DN47" s="804"/>
      <c r="DO47" s="804"/>
      <c r="DP47" s="804"/>
      <c r="DQ47" s="804"/>
      <c r="DR47" s="804"/>
      <c r="DS47" s="804"/>
      <c r="DT47" s="804"/>
      <c r="DU47" s="804"/>
      <c r="DV47" s="804"/>
      <c r="DW47" s="804"/>
      <c r="DX47" s="804"/>
      <c r="DY47" s="804"/>
      <c r="DZ47" s="804"/>
      <c r="EA47" s="804"/>
      <c r="EB47" s="804"/>
      <c r="EC47" s="804"/>
      <c r="ED47" s="804"/>
      <c r="EE47" s="804"/>
      <c r="EF47" s="804"/>
      <c r="EG47" s="804"/>
      <c r="EH47" s="804"/>
      <c r="EI47" s="804"/>
      <c r="EJ47" s="804"/>
      <c r="EK47" s="804"/>
      <c r="EL47" s="804"/>
      <c r="EM47" s="804"/>
      <c r="EN47" s="804"/>
      <c r="EO47" s="804"/>
      <c r="EP47" s="804"/>
      <c r="EQ47" s="804"/>
      <c r="ER47" s="804"/>
      <c r="ES47" s="804"/>
      <c r="ET47" s="804"/>
      <c r="EU47" s="804"/>
      <c r="EV47" s="804"/>
      <c r="EW47" s="804"/>
      <c r="EX47" s="804"/>
      <c r="EY47" s="804"/>
      <c r="EZ47" s="804"/>
      <c r="FA47" s="804"/>
      <c r="FB47" s="804"/>
      <c r="FC47" s="804"/>
      <c r="FD47" s="804"/>
      <c r="FE47" s="804"/>
      <c r="FF47" s="804"/>
      <c r="FG47" s="804"/>
      <c r="FH47" s="804"/>
      <c r="FI47" s="804"/>
      <c r="FJ47" s="804"/>
      <c r="FK47" s="804"/>
      <c r="FL47" s="804"/>
      <c r="FM47" s="804"/>
      <c r="FN47" s="804"/>
      <c r="FO47" s="804"/>
      <c r="FP47" s="804"/>
      <c r="FQ47" s="804"/>
      <c r="FR47" s="804"/>
      <c r="FS47" s="804"/>
      <c r="FT47" s="804"/>
      <c r="FU47" s="804"/>
      <c r="FV47" s="804"/>
      <c r="FW47" s="804"/>
      <c r="FX47" s="804"/>
      <c r="FY47" s="804"/>
      <c r="FZ47" s="804"/>
      <c r="GA47" s="804"/>
      <c r="GB47" s="804"/>
      <c r="GC47" s="804"/>
      <c r="GD47" s="804"/>
    </row>
    <row r="48" spans="1:186" s="370" customFormat="1" ht="18" customHeight="1">
      <c r="A48" s="184">
        <v>2225000</v>
      </c>
      <c r="B48" s="1699">
        <v>4</v>
      </c>
      <c r="C48" s="795" t="s">
        <v>306</v>
      </c>
      <c r="D48" s="395" t="s">
        <v>303</v>
      </c>
      <c r="E48" s="1691">
        <f>VLOOKUP(C48,[5]Sheet1!$C$31:$H$62,6,FALSE)</f>
        <v>18</v>
      </c>
      <c r="F48" s="796">
        <v>1924039</v>
      </c>
      <c r="G48" s="735">
        <v>478961</v>
      </c>
      <c r="H48" s="735">
        <f t="shared" si="9"/>
        <v>2403000</v>
      </c>
      <c r="I48" s="735">
        <v>0</v>
      </c>
      <c r="J48" s="735">
        <v>15000</v>
      </c>
      <c r="K48" s="735">
        <v>0</v>
      </c>
      <c r="L48" s="797">
        <v>650000</v>
      </c>
      <c r="M48" s="797">
        <v>0</v>
      </c>
      <c r="N48" s="798">
        <f t="shared" si="10"/>
        <v>920000</v>
      </c>
      <c r="O48" s="737">
        <f t="shared" si="11"/>
        <v>3323000</v>
      </c>
      <c r="P48" s="799">
        <f t="shared" si="13"/>
        <v>24030</v>
      </c>
      <c r="Q48" s="799">
        <f t="shared" si="14"/>
        <v>48060</v>
      </c>
      <c r="R48" s="799">
        <f t="shared" si="15"/>
        <v>24030</v>
      </c>
      <c r="S48" s="652">
        <f t="shared" si="12"/>
        <v>3226880</v>
      </c>
      <c r="T48" s="710" t="s">
        <v>3764</v>
      </c>
      <c r="U48" s="804"/>
      <c r="V48" s="804"/>
      <c r="W48" s="804"/>
      <c r="X48" s="804"/>
      <c r="Y48" s="804"/>
      <c r="Z48" s="804"/>
      <c r="AA48" s="804"/>
      <c r="AB48" s="804"/>
      <c r="AC48" s="804"/>
      <c r="AD48" s="804"/>
      <c r="AE48" s="804"/>
      <c r="AF48" s="804"/>
      <c r="AG48" s="804"/>
      <c r="AH48" s="804"/>
      <c r="AI48" s="804"/>
      <c r="AJ48" s="804"/>
      <c r="AK48" s="804"/>
      <c r="AL48" s="804"/>
      <c r="AM48" s="804"/>
      <c r="AN48" s="804"/>
      <c r="AO48" s="804"/>
      <c r="AP48" s="804"/>
      <c r="AQ48" s="804"/>
      <c r="AR48" s="804"/>
      <c r="AS48" s="804"/>
      <c r="AT48" s="804"/>
      <c r="AU48" s="804"/>
      <c r="AV48" s="804"/>
      <c r="AW48" s="804"/>
      <c r="AX48" s="804"/>
      <c r="AY48" s="804"/>
      <c r="AZ48" s="804"/>
      <c r="BA48" s="804"/>
      <c r="BB48" s="804"/>
      <c r="BC48" s="804"/>
      <c r="BD48" s="804"/>
      <c r="BE48" s="804"/>
      <c r="BF48" s="804"/>
      <c r="BG48" s="804"/>
      <c r="BH48" s="804"/>
      <c r="BI48" s="804"/>
      <c r="BJ48" s="804"/>
      <c r="BK48" s="804"/>
      <c r="BL48" s="804"/>
      <c r="BM48" s="804"/>
      <c r="BN48" s="804"/>
      <c r="BO48" s="804"/>
      <c r="BP48" s="804"/>
      <c r="BQ48" s="804"/>
      <c r="BR48" s="804"/>
      <c r="BS48" s="804"/>
      <c r="BT48" s="804"/>
      <c r="BU48" s="804"/>
      <c r="BV48" s="804"/>
      <c r="BW48" s="804"/>
      <c r="BX48" s="804"/>
      <c r="BY48" s="804"/>
      <c r="BZ48" s="804"/>
      <c r="CA48" s="804"/>
      <c r="CB48" s="804"/>
      <c r="CC48" s="804"/>
      <c r="CD48" s="804"/>
      <c r="CE48" s="804"/>
      <c r="CF48" s="804"/>
      <c r="CG48" s="804"/>
      <c r="CH48" s="804"/>
      <c r="CI48" s="804"/>
      <c r="CJ48" s="804"/>
      <c r="CK48" s="804"/>
      <c r="CL48" s="804"/>
      <c r="CM48" s="804"/>
      <c r="CN48" s="804"/>
      <c r="CO48" s="804"/>
      <c r="CP48" s="804"/>
      <c r="CQ48" s="804"/>
      <c r="CR48" s="804"/>
      <c r="CS48" s="804"/>
      <c r="CT48" s="804"/>
      <c r="CU48" s="804"/>
      <c r="CV48" s="804"/>
      <c r="CW48" s="804"/>
      <c r="CX48" s="804"/>
      <c r="CY48" s="804"/>
      <c r="CZ48" s="804"/>
      <c r="DA48" s="804"/>
      <c r="DB48" s="804"/>
      <c r="DC48" s="804"/>
      <c r="DD48" s="804"/>
      <c r="DE48" s="804"/>
      <c r="DF48" s="804"/>
      <c r="DG48" s="804"/>
      <c r="DH48" s="804"/>
      <c r="DI48" s="804"/>
      <c r="DJ48" s="804"/>
      <c r="DK48" s="804"/>
      <c r="DL48" s="804"/>
      <c r="DM48" s="804"/>
      <c r="DN48" s="804"/>
      <c r="DO48" s="804"/>
      <c r="DP48" s="804"/>
      <c r="DQ48" s="804"/>
      <c r="DR48" s="804"/>
      <c r="DS48" s="804"/>
      <c r="DT48" s="804"/>
      <c r="DU48" s="804"/>
      <c r="DV48" s="804"/>
      <c r="DW48" s="804"/>
      <c r="DX48" s="804"/>
      <c r="DY48" s="804"/>
      <c r="DZ48" s="804"/>
      <c r="EA48" s="804"/>
      <c r="EB48" s="804"/>
      <c r="EC48" s="804"/>
      <c r="ED48" s="804"/>
      <c r="EE48" s="804"/>
      <c r="EF48" s="804"/>
      <c r="EG48" s="804"/>
      <c r="EH48" s="804"/>
      <c r="EI48" s="804"/>
      <c r="EJ48" s="804"/>
      <c r="EK48" s="804"/>
      <c r="EL48" s="804"/>
      <c r="EM48" s="804"/>
      <c r="EN48" s="804"/>
      <c r="EO48" s="804"/>
      <c r="EP48" s="804"/>
      <c r="EQ48" s="804"/>
      <c r="ER48" s="804"/>
      <c r="ES48" s="804"/>
      <c r="ET48" s="804"/>
      <c r="EU48" s="804"/>
      <c r="EV48" s="804"/>
      <c r="EW48" s="804"/>
      <c r="EX48" s="804"/>
      <c r="EY48" s="804"/>
      <c r="EZ48" s="804"/>
      <c r="FA48" s="804"/>
      <c r="FB48" s="804"/>
      <c r="FC48" s="804"/>
      <c r="FD48" s="804"/>
      <c r="FE48" s="804"/>
      <c r="FF48" s="804"/>
      <c r="FG48" s="804"/>
      <c r="FH48" s="804"/>
      <c r="FI48" s="804"/>
      <c r="FJ48" s="804"/>
      <c r="FK48" s="804"/>
      <c r="FL48" s="804"/>
      <c r="FM48" s="804"/>
      <c r="FN48" s="804"/>
      <c r="FO48" s="804"/>
      <c r="FP48" s="804"/>
      <c r="FQ48" s="804"/>
      <c r="FR48" s="804"/>
      <c r="FS48" s="804"/>
      <c r="FT48" s="804"/>
      <c r="FU48" s="804"/>
      <c r="FV48" s="804"/>
      <c r="FW48" s="804"/>
      <c r="FX48" s="804"/>
      <c r="FY48" s="804"/>
      <c r="FZ48" s="804"/>
      <c r="GA48" s="804"/>
      <c r="GB48" s="804"/>
      <c r="GC48" s="804"/>
      <c r="GD48" s="804"/>
    </row>
    <row r="49" spans="1:186" s="370" customFormat="1" ht="18" customHeight="1">
      <c r="A49" s="184">
        <v>2225000</v>
      </c>
      <c r="B49" s="1699">
        <v>5</v>
      </c>
      <c r="C49" s="795" t="s">
        <v>307</v>
      </c>
      <c r="D49" s="395" t="s">
        <v>303</v>
      </c>
      <c r="E49" s="1691">
        <f>VLOOKUP(C49,[5]Sheet1!$C$31:$H$62,6,FALSE)</f>
        <v>21</v>
      </c>
      <c r="F49" s="796">
        <v>1924039</v>
      </c>
      <c r="G49" s="735">
        <v>478961</v>
      </c>
      <c r="H49" s="735">
        <f t="shared" si="9"/>
        <v>2403000</v>
      </c>
      <c r="I49" s="735">
        <v>0</v>
      </c>
      <c r="J49" s="735">
        <v>15000</v>
      </c>
      <c r="K49" s="735">
        <v>0</v>
      </c>
      <c r="L49" s="797">
        <v>650000</v>
      </c>
      <c r="M49" s="797">
        <v>0</v>
      </c>
      <c r="N49" s="798">
        <f t="shared" si="10"/>
        <v>965000</v>
      </c>
      <c r="O49" s="737">
        <f t="shared" si="11"/>
        <v>3368000</v>
      </c>
      <c r="P49" s="799">
        <f t="shared" si="13"/>
        <v>24030</v>
      </c>
      <c r="Q49" s="799">
        <f t="shared" si="14"/>
        <v>48060</v>
      </c>
      <c r="R49" s="799">
        <f t="shared" si="15"/>
        <v>24030</v>
      </c>
      <c r="S49" s="652">
        <f t="shared" si="12"/>
        <v>3271880</v>
      </c>
      <c r="T49" s="710" t="s">
        <v>3765</v>
      </c>
      <c r="U49" s="804"/>
      <c r="V49" s="804"/>
      <c r="W49" s="804"/>
      <c r="X49" s="804"/>
      <c r="Y49" s="804"/>
      <c r="Z49" s="804"/>
      <c r="AA49" s="804"/>
      <c r="AB49" s="804"/>
      <c r="AC49" s="804"/>
      <c r="AD49" s="804"/>
      <c r="AE49" s="804"/>
      <c r="AF49" s="804"/>
      <c r="AG49" s="804"/>
      <c r="AH49" s="804"/>
      <c r="AI49" s="804"/>
      <c r="AJ49" s="804"/>
      <c r="AK49" s="804"/>
      <c r="AL49" s="804"/>
      <c r="AM49" s="804"/>
      <c r="AN49" s="804"/>
      <c r="AO49" s="804"/>
      <c r="AP49" s="804"/>
      <c r="AQ49" s="804"/>
      <c r="AR49" s="804"/>
      <c r="AS49" s="804"/>
      <c r="AT49" s="804"/>
      <c r="AU49" s="804"/>
      <c r="AV49" s="804"/>
      <c r="AW49" s="804"/>
      <c r="AX49" s="804"/>
      <c r="AY49" s="804"/>
      <c r="AZ49" s="804"/>
      <c r="BA49" s="804"/>
      <c r="BB49" s="804"/>
      <c r="BC49" s="804"/>
      <c r="BD49" s="804"/>
      <c r="BE49" s="804"/>
      <c r="BF49" s="804"/>
      <c r="BG49" s="804"/>
      <c r="BH49" s="804"/>
      <c r="BI49" s="804"/>
      <c r="BJ49" s="804"/>
      <c r="BK49" s="804"/>
      <c r="BL49" s="804"/>
      <c r="BM49" s="804"/>
      <c r="BN49" s="804"/>
      <c r="BO49" s="804"/>
      <c r="BP49" s="804"/>
      <c r="BQ49" s="804"/>
      <c r="BR49" s="804"/>
      <c r="BS49" s="804"/>
      <c r="BT49" s="804"/>
      <c r="BU49" s="804"/>
      <c r="BV49" s="804"/>
      <c r="BW49" s="804"/>
      <c r="BX49" s="804"/>
      <c r="BY49" s="804"/>
      <c r="BZ49" s="804"/>
      <c r="CA49" s="804"/>
      <c r="CB49" s="804"/>
      <c r="CC49" s="804"/>
      <c r="CD49" s="804"/>
      <c r="CE49" s="804"/>
      <c r="CF49" s="804"/>
      <c r="CG49" s="804"/>
      <c r="CH49" s="804"/>
      <c r="CI49" s="804"/>
      <c r="CJ49" s="804"/>
      <c r="CK49" s="804"/>
      <c r="CL49" s="804"/>
      <c r="CM49" s="804"/>
      <c r="CN49" s="804"/>
      <c r="CO49" s="804"/>
      <c r="CP49" s="804"/>
      <c r="CQ49" s="804"/>
      <c r="CR49" s="804"/>
      <c r="CS49" s="804"/>
      <c r="CT49" s="804"/>
      <c r="CU49" s="804"/>
      <c r="CV49" s="804"/>
      <c r="CW49" s="804"/>
      <c r="CX49" s="804"/>
      <c r="CY49" s="804"/>
      <c r="CZ49" s="804"/>
      <c r="DA49" s="804"/>
      <c r="DB49" s="804"/>
      <c r="DC49" s="804"/>
      <c r="DD49" s="804"/>
      <c r="DE49" s="804"/>
      <c r="DF49" s="804"/>
      <c r="DG49" s="804"/>
      <c r="DH49" s="804"/>
      <c r="DI49" s="804"/>
      <c r="DJ49" s="804"/>
      <c r="DK49" s="804"/>
      <c r="DL49" s="804"/>
      <c r="DM49" s="804"/>
      <c r="DN49" s="804"/>
      <c r="DO49" s="804"/>
      <c r="DP49" s="804"/>
      <c r="DQ49" s="804"/>
      <c r="DR49" s="804"/>
      <c r="DS49" s="804"/>
      <c r="DT49" s="804"/>
      <c r="DU49" s="804"/>
      <c r="DV49" s="804"/>
      <c r="DW49" s="804"/>
      <c r="DX49" s="804"/>
      <c r="DY49" s="804"/>
      <c r="DZ49" s="804"/>
      <c r="EA49" s="804"/>
      <c r="EB49" s="804"/>
      <c r="EC49" s="804"/>
      <c r="ED49" s="804"/>
      <c r="EE49" s="804"/>
      <c r="EF49" s="804"/>
      <c r="EG49" s="804"/>
      <c r="EH49" s="804"/>
      <c r="EI49" s="804"/>
      <c r="EJ49" s="804"/>
      <c r="EK49" s="804"/>
      <c r="EL49" s="804"/>
      <c r="EM49" s="804"/>
      <c r="EN49" s="804"/>
      <c r="EO49" s="804"/>
      <c r="EP49" s="804"/>
      <c r="EQ49" s="804"/>
      <c r="ER49" s="804"/>
      <c r="ES49" s="804"/>
      <c r="ET49" s="804"/>
      <c r="EU49" s="804"/>
      <c r="EV49" s="804"/>
      <c r="EW49" s="804"/>
      <c r="EX49" s="804"/>
      <c r="EY49" s="804"/>
      <c r="EZ49" s="804"/>
      <c r="FA49" s="804"/>
      <c r="FB49" s="804"/>
      <c r="FC49" s="804"/>
      <c r="FD49" s="804"/>
      <c r="FE49" s="804"/>
      <c r="FF49" s="804"/>
      <c r="FG49" s="804"/>
      <c r="FH49" s="804"/>
      <c r="FI49" s="804"/>
      <c r="FJ49" s="804"/>
      <c r="FK49" s="804"/>
      <c r="FL49" s="804"/>
      <c r="FM49" s="804"/>
      <c r="FN49" s="804"/>
      <c r="FO49" s="804"/>
      <c r="FP49" s="804"/>
      <c r="FQ49" s="804"/>
      <c r="FR49" s="804"/>
      <c r="FS49" s="804"/>
      <c r="FT49" s="804"/>
      <c r="FU49" s="804"/>
      <c r="FV49" s="804"/>
      <c r="FW49" s="804"/>
      <c r="FX49" s="804"/>
      <c r="FY49" s="804"/>
      <c r="FZ49" s="804"/>
      <c r="GA49" s="804"/>
      <c r="GB49" s="804"/>
      <c r="GC49" s="804"/>
      <c r="GD49" s="804"/>
    </row>
    <row r="50" spans="1:186" s="370" customFormat="1" ht="18" customHeight="1">
      <c r="A50" s="184">
        <v>2225000</v>
      </c>
      <c r="B50" s="1699">
        <v>6</v>
      </c>
      <c r="C50" s="795" t="s">
        <v>308</v>
      </c>
      <c r="D50" s="395" t="s">
        <v>303</v>
      </c>
      <c r="E50" s="1691">
        <f>VLOOKUP(C50,[5]Sheet1!$C$31:$H$62,6,FALSE)</f>
        <v>19</v>
      </c>
      <c r="F50" s="796">
        <v>1924039</v>
      </c>
      <c r="G50" s="735">
        <v>478961</v>
      </c>
      <c r="H50" s="735">
        <f t="shared" si="9"/>
        <v>2403000</v>
      </c>
      <c r="I50" s="735">
        <v>0</v>
      </c>
      <c r="J50" s="735">
        <v>15000</v>
      </c>
      <c r="K50" s="735">
        <v>0</v>
      </c>
      <c r="L50" s="797">
        <v>650000</v>
      </c>
      <c r="M50" s="797">
        <v>0</v>
      </c>
      <c r="N50" s="798">
        <f t="shared" si="10"/>
        <v>935000</v>
      </c>
      <c r="O50" s="737">
        <f t="shared" si="11"/>
        <v>3338000</v>
      </c>
      <c r="P50" s="799">
        <f t="shared" si="13"/>
        <v>24030</v>
      </c>
      <c r="Q50" s="799">
        <f t="shared" si="14"/>
        <v>48060</v>
      </c>
      <c r="R50" s="799">
        <f t="shared" si="15"/>
        <v>24030</v>
      </c>
      <c r="S50" s="652">
        <f t="shared" si="12"/>
        <v>3241880</v>
      </c>
      <c r="T50" s="710" t="s">
        <v>3766</v>
      </c>
      <c r="U50" s="804"/>
      <c r="V50" s="804"/>
      <c r="W50" s="804"/>
      <c r="X50" s="804"/>
      <c r="Y50" s="804"/>
      <c r="Z50" s="804"/>
      <c r="AA50" s="804"/>
      <c r="AB50" s="804"/>
      <c r="AC50" s="804"/>
      <c r="AD50" s="804"/>
      <c r="AE50" s="804"/>
      <c r="AF50" s="804"/>
      <c r="AG50" s="804"/>
      <c r="AH50" s="804"/>
      <c r="AI50" s="804"/>
      <c r="AJ50" s="804"/>
      <c r="AK50" s="804"/>
      <c r="AL50" s="804"/>
      <c r="AM50" s="804"/>
      <c r="AN50" s="804"/>
      <c r="AO50" s="804"/>
      <c r="AP50" s="804"/>
      <c r="AQ50" s="804"/>
      <c r="AR50" s="804"/>
      <c r="AS50" s="804"/>
      <c r="AT50" s="804"/>
      <c r="AU50" s="804"/>
      <c r="AV50" s="804"/>
      <c r="AW50" s="804"/>
      <c r="AX50" s="804"/>
      <c r="AY50" s="804"/>
      <c r="AZ50" s="804"/>
      <c r="BA50" s="804"/>
      <c r="BB50" s="804"/>
      <c r="BC50" s="804"/>
      <c r="BD50" s="804"/>
      <c r="BE50" s="804"/>
      <c r="BF50" s="804"/>
      <c r="BG50" s="804"/>
      <c r="BH50" s="804"/>
      <c r="BI50" s="804"/>
      <c r="BJ50" s="804"/>
      <c r="BK50" s="804"/>
      <c r="BL50" s="804"/>
      <c r="BM50" s="804"/>
      <c r="BN50" s="804"/>
      <c r="BO50" s="804"/>
      <c r="BP50" s="804"/>
      <c r="BQ50" s="804"/>
      <c r="BR50" s="804"/>
      <c r="BS50" s="804"/>
      <c r="BT50" s="804"/>
      <c r="BU50" s="804"/>
      <c r="BV50" s="804"/>
      <c r="BW50" s="804"/>
      <c r="BX50" s="804"/>
      <c r="BY50" s="804"/>
      <c r="BZ50" s="804"/>
      <c r="CA50" s="804"/>
      <c r="CB50" s="804"/>
      <c r="CC50" s="804"/>
      <c r="CD50" s="804"/>
      <c r="CE50" s="804"/>
      <c r="CF50" s="804"/>
      <c r="CG50" s="804"/>
      <c r="CH50" s="804"/>
      <c r="CI50" s="804"/>
      <c r="CJ50" s="804"/>
      <c r="CK50" s="804"/>
      <c r="CL50" s="804"/>
      <c r="CM50" s="804"/>
      <c r="CN50" s="804"/>
      <c r="CO50" s="804"/>
      <c r="CP50" s="804"/>
      <c r="CQ50" s="804"/>
      <c r="CR50" s="804"/>
      <c r="CS50" s="804"/>
      <c r="CT50" s="804"/>
      <c r="CU50" s="804"/>
      <c r="CV50" s="804"/>
      <c r="CW50" s="804"/>
      <c r="CX50" s="804"/>
      <c r="CY50" s="804"/>
      <c r="CZ50" s="804"/>
      <c r="DA50" s="804"/>
      <c r="DB50" s="804"/>
      <c r="DC50" s="804"/>
      <c r="DD50" s="804"/>
      <c r="DE50" s="804"/>
      <c r="DF50" s="804"/>
      <c r="DG50" s="804"/>
      <c r="DH50" s="804"/>
      <c r="DI50" s="804"/>
      <c r="DJ50" s="804"/>
      <c r="DK50" s="804"/>
      <c r="DL50" s="804"/>
      <c r="DM50" s="804"/>
      <c r="DN50" s="804"/>
      <c r="DO50" s="804"/>
      <c r="DP50" s="804"/>
      <c r="DQ50" s="804"/>
      <c r="DR50" s="804"/>
      <c r="DS50" s="804"/>
      <c r="DT50" s="804"/>
      <c r="DU50" s="804"/>
      <c r="DV50" s="804"/>
      <c r="DW50" s="804"/>
      <c r="DX50" s="804"/>
      <c r="DY50" s="804"/>
      <c r="DZ50" s="804"/>
      <c r="EA50" s="804"/>
      <c r="EB50" s="804"/>
      <c r="EC50" s="804"/>
      <c r="ED50" s="804"/>
      <c r="EE50" s="804"/>
      <c r="EF50" s="804"/>
      <c r="EG50" s="804"/>
      <c r="EH50" s="804"/>
      <c r="EI50" s="804"/>
      <c r="EJ50" s="804"/>
      <c r="EK50" s="804"/>
      <c r="EL50" s="804"/>
      <c r="EM50" s="804"/>
      <c r="EN50" s="804"/>
      <c r="EO50" s="804"/>
      <c r="EP50" s="804"/>
      <c r="EQ50" s="804"/>
      <c r="ER50" s="804"/>
      <c r="ES50" s="804"/>
      <c r="ET50" s="804"/>
      <c r="EU50" s="804"/>
      <c r="EV50" s="804"/>
      <c r="EW50" s="804"/>
      <c r="EX50" s="804"/>
      <c r="EY50" s="804"/>
      <c r="EZ50" s="804"/>
      <c r="FA50" s="804"/>
      <c r="FB50" s="804"/>
      <c r="FC50" s="804"/>
      <c r="FD50" s="804"/>
      <c r="FE50" s="804"/>
      <c r="FF50" s="804"/>
      <c r="FG50" s="804"/>
      <c r="FH50" s="804"/>
      <c r="FI50" s="804"/>
      <c r="FJ50" s="804"/>
      <c r="FK50" s="804"/>
      <c r="FL50" s="804"/>
      <c r="FM50" s="804"/>
      <c r="FN50" s="804"/>
      <c r="FO50" s="804"/>
      <c r="FP50" s="804"/>
      <c r="FQ50" s="804"/>
      <c r="FR50" s="804"/>
      <c r="FS50" s="804"/>
      <c r="FT50" s="804"/>
      <c r="FU50" s="804"/>
      <c r="FV50" s="804"/>
      <c r="FW50" s="804"/>
      <c r="FX50" s="804"/>
      <c r="FY50" s="804"/>
      <c r="FZ50" s="804"/>
      <c r="GA50" s="804"/>
      <c r="GB50" s="804"/>
      <c r="GC50" s="804"/>
      <c r="GD50" s="804"/>
    </row>
    <row r="51" spans="1:186" s="370" customFormat="1" ht="18" customHeight="1">
      <c r="A51" s="184">
        <v>2225000</v>
      </c>
      <c r="B51" s="1699">
        <v>7</v>
      </c>
      <c r="C51" s="795" t="s">
        <v>311</v>
      </c>
      <c r="D51" s="395" t="s">
        <v>303</v>
      </c>
      <c r="E51" s="1691">
        <f>VLOOKUP(C51,[5]Sheet1!$C$31:$H$62,6,FALSE)</f>
        <v>21</v>
      </c>
      <c r="F51" s="796">
        <v>1924039</v>
      </c>
      <c r="G51" s="735">
        <v>478961</v>
      </c>
      <c r="H51" s="735">
        <f t="shared" si="9"/>
        <v>2403000</v>
      </c>
      <c r="I51" s="735">
        <v>0</v>
      </c>
      <c r="J51" s="735">
        <v>15000</v>
      </c>
      <c r="K51" s="735">
        <v>0</v>
      </c>
      <c r="L51" s="797">
        <v>650000</v>
      </c>
      <c r="M51" s="797">
        <v>0</v>
      </c>
      <c r="N51" s="798">
        <f t="shared" si="10"/>
        <v>965000</v>
      </c>
      <c r="O51" s="737">
        <f t="shared" si="11"/>
        <v>3368000</v>
      </c>
      <c r="P51" s="799">
        <f t="shared" si="13"/>
        <v>24030</v>
      </c>
      <c r="Q51" s="799">
        <f t="shared" si="14"/>
        <v>48060</v>
      </c>
      <c r="R51" s="799">
        <f t="shared" si="15"/>
        <v>24030</v>
      </c>
      <c r="S51" s="652">
        <f t="shared" si="12"/>
        <v>3271880</v>
      </c>
      <c r="T51" s="710" t="s">
        <v>3767</v>
      </c>
      <c r="U51" s="804"/>
      <c r="V51" s="804"/>
      <c r="W51" s="804"/>
      <c r="X51" s="804"/>
      <c r="Y51" s="804"/>
      <c r="Z51" s="804"/>
      <c r="AA51" s="804"/>
      <c r="AB51" s="804"/>
      <c r="AC51" s="804"/>
      <c r="AD51" s="804"/>
      <c r="AE51" s="804"/>
      <c r="AF51" s="804"/>
      <c r="AG51" s="804"/>
      <c r="AH51" s="804"/>
      <c r="AI51" s="804"/>
      <c r="AJ51" s="804"/>
      <c r="AK51" s="804"/>
      <c r="AL51" s="804"/>
      <c r="AM51" s="804"/>
      <c r="AN51" s="804"/>
      <c r="AO51" s="804"/>
      <c r="AP51" s="804"/>
      <c r="AQ51" s="804"/>
      <c r="AR51" s="804"/>
      <c r="AS51" s="804"/>
      <c r="AT51" s="804"/>
      <c r="AU51" s="804"/>
      <c r="AV51" s="804"/>
      <c r="AW51" s="804"/>
      <c r="AX51" s="804"/>
      <c r="AY51" s="804"/>
      <c r="AZ51" s="804"/>
      <c r="BA51" s="804"/>
      <c r="BB51" s="804"/>
      <c r="BC51" s="804"/>
      <c r="BD51" s="804"/>
      <c r="BE51" s="804"/>
      <c r="BF51" s="804"/>
      <c r="BG51" s="804"/>
      <c r="BH51" s="804"/>
      <c r="BI51" s="804"/>
      <c r="BJ51" s="804"/>
      <c r="BK51" s="804"/>
      <c r="BL51" s="804"/>
      <c r="BM51" s="804"/>
      <c r="BN51" s="804"/>
      <c r="BO51" s="804"/>
      <c r="BP51" s="804"/>
      <c r="BQ51" s="804"/>
      <c r="BR51" s="804"/>
      <c r="BS51" s="804"/>
      <c r="BT51" s="804"/>
      <c r="BU51" s="804"/>
      <c r="BV51" s="804"/>
      <c r="BW51" s="804"/>
      <c r="BX51" s="804"/>
      <c r="BY51" s="804"/>
      <c r="BZ51" s="804"/>
      <c r="CA51" s="804"/>
      <c r="CB51" s="804"/>
      <c r="CC51" s="804"/>
      <c r="CD51" s="804"/>
      <c r="CE51" s="804"/>
      <c r="CF51" s="804"/>
      <c r="CG51" s="804"/>
      <c r="CH51" s="804"/>
      <c r="CI51" s="804"/>
      <c r="CJ51" s="804"/>
      <c r="CK51" s="804"/>
      <c r="CL51" s="804"/>
      <c r="CM51" s="804"/>
      <c r="CN51" s="804"/>
      <c r="CO51" s="804"/>
      <c r="CP51" s="804"/>
      <c r="CQ51" s="804"/>
      <c r="CR51" s="804"/>
      <c r="CS51" s="804"/>
      <c r="CT51" s="804"/>
      <c r="CU51" s="804"/>
      <c r="CV51" s="804"/>
      <c r="CW51" s="804"/>
      <c r="CX51" s="804"/>
      <c r="CY51" s="804"/>
      <c r="CZ51" s="804"/>
      <c r="DA51" s="804"/>
      <c r="DB51" s="804"/>
      <c r="DC51" s="804"/>
      <c r="DD51" s="804"/>
      <c r="DE51" s="804"/>
      <c r="DF51" s="804"/>
      <c r="DG51" s="804"/>
      <c r="DH51" s="804"/>
      <c r="DI51" s="804"/>
      <c r="DJ51" s="804"/>
      <c r="DK51" s="804"/>
      <c r="DL51" s="804"/>
      <c r="DM51" s="804"/>
      <c r="DN51" s="804"/>
      <c r="DO51" s="804"/>
      <c r="DP51" s="804"/>
      <c r="DQ51" s="804"/>
      <c r="DR51" s="804"/>
      <c r="DS51" s="804"/>
      <c r="DT51" s="804"/>
      <c r="DU51" s="804"/>
      <c r="DV51" s="804"/>
      <c r="DW51" s="804"/>
      <c r="DX51" s="804"/>
      <c r="DY51" s="804"/>
      <c r="DZ51" s="804"/>
      <c r="EA51" s="804"/>
      <c r="EB51" s="804"/>
      <c r="EC51" s="804"/>
      <c r="ED51" s="804"/>
      <c r="EE51" s="804"/>
      <c r="EF51" s="804"/>
      <c r="EG51" s="804"/>
      <c r="EH51" s="804"/>
      <c r="EI51" s="804"/>
      <c r="EJ51" s="804"/>
      <c r="EK51" s="804"/>
      <c r="EL51" s="804"/>
      <c r="EM51" s="804"/>
      <c r="EN51" s="804"/>
      <c r="EO51" s="804"/>
      <c r="EP51" s="804"/>
      <c r="EQ51" s="804"/>
      <c r="ER51" s="804"/>
      <c r="ES51" s="804"/>
      <c r="ET51" s="804"/>
      <c r="EU51" s="804"/>
      <c r="EV51" s="804"/>
      <c r="EW51" s="804"/>
      <c r="EX51" s="804"/>
      <c r="EY51" s="804"/>
      <c r="EZ51" s="804"/>
      <c r="FA51" s="804"/>
      <c r="FB51" s="804"/>
      <c r="FC51" s="804"/>
      <c r="FD51" s="804"/>
      <c r="FE51" s="804"/>
      <c r="FF51" s="804"/>
      <c r="FG51" s="804"/>
      <c r="FH51" s="804"/>
      <c r="FI51" s="804"/>
      <c r="FJ51" s="804"/>
      <c r="FK51" s="804"/>
      <c r="FL51" s="804"/>
      <c r="FM51" s="804"/>
      <c r="FN51" s="804"/>
      <c r="FO51" s="804"/>
      <c r="FP51" s="804"/>
      <c r="FQ51" s="804"/>
      <c r="FR51" s="804"/>
      <c r="FS51" s="804"/>
      <c r="FT51" s="804"/>
      <c r="FU51" s="804"/>
      <c r="FV51" s="804"/>
      <c r="FW51" s="804"/>
      <c r="FX51" s="804"/>
      <c r="FY51" s="804"/>
      <c r="FZ51" s="804"/>
      <c r="GA51" s="804"/>
      <c r="GB51" s="804"/>
      <c r="GC51" s="804"/>
      <c r="GD51" s="804"/>
    </row>
    <row r="52" spans="1:186" s="370" customFormat="1" ht="18" customHeight="1">
      <c r="A52" s="184">
        <v>2225000</v>
      </c>
      <c r="B52" s="1699">
        <v>8</v>
      </c>
      <c r="C52" s="795" t="s">
        <v>312</v>
      </c>
      <c r="D52" s="395" t="s">
        <v>303</v>
      </c>
      <c r="E52" s="1691">
        <f>VLOOKUP(C52,[5]Sheet1!$C$31:$H$62,6,FALSE)</f>
        <v>20</v>
      </c>
      <c r="F52" s="796">
        <v>1924039</v>
      </c>
      <c r="G52" s="735">
        <v>478961</v>
      </c>
      <c r="H52" s="735">
        <f t="shared" si="9"/>
        <v>2403000</v>
      </c>
      <c r="I52" s="735">
        <v>0</v>
      </c>
      <c r="J52" s="735">
        <v>15000</v>
      </c>
      <c r="K52" s="735">
        <v>0</v>
      </c>
      <c r="L52" s="797">
        <v>650000</v>
      </c>
      <c r="M52" s="797">
        <v>0</v>
      </c>
      <c r="N52" s="798">
        <f t="shared" si="10"/>
        <v>950000</v>
      </c>
      <c r="O52" s="737">
        <f t="shared" si="11"/>
        <v>3353000</v>
      </c>
      <c r="P52" s="799">
        <f t="shared" si="13"/>
        <v>24030</v>
      </c>
      <c r="Q52" s="799">
        <f t="shared" si="14"/>
        <v>48060</v>
      </c>
      <c r="R52" s="799">
        <f t="shared" si="15"/>
        <v>24030</v>
      </c>
      <c r="S52" s="652">
        <f t="shared" si="12"/>
        <v>3256880</v>
      </c>
      <c r="T52" s="710" t="s">
        <v>3768</v>
      </c>
      <c r="U52" s="804"/>
      <c r="V52" s="804"/>
      <c r="W52" s="804"/>
      <c r="X52" s="804"/>
      <c r="Y52" s="804"/>
      <c r="Z52" s="804"/>
      <c r="AA52" s="804"/>
      <c r="AB52" s="804"/>
      <c r="AC52" s="804"/>
      <c r="AD52" s="804"/>
      <c r="AE52" s="804"/>
      <c r="AF52" s="804"/>
      <c r="AG52" s="804"/>
      <c r="AH52" s="804"/>
      <c r="AI52" s="804"/>
      <c r="AJ52" s="804"/>
      <c r="AK52" s="804"/>
      <c r="AL52" s="804"/>
      <c r="AM52" s="804"/>
      <c r="AN52" s="804"/>
      <c r="AO52" s="804"/>
      <c r="AP52" s="804"/>
      <c r="AQ52" s="804"/>
      <c r="AR52" s="804"/>
      <c r="AS52" s="804"/>
      <c r="AT52" s="804"/>
      <c r="AU52" s="804"/>
      <c r="AV52" s="804"/>
      <c r="AW52" s="804"/>
      <c r="AX52" s="804"/>
      <c r="AY52" s="804"/>
      <c r="AZ52" s="804"/>
      <c r="BA52" s="804"/>
      <c r="BB52" s="804"/>
      <c r="BC52" s="804"/>
      <c r="BD52" s="804"/>
      <c r="BE52" s="804"/>
      <c r="BF52" s="804"/>
      <c r="BG52" s="804"/>
      <c r="BH52" s="804"/>
      <c r="BI52" s="804"/>
      <c r="BJ52" s="804"/>
      <c r="BK52" s="804"/>
      <c r="BL52" s="804"/>
      <c r="BM52" s="804"/>
      <c r="BN52" s="804"/>
      <c r="BO52" s="804"/>
      <c r="BP52" s="804"/>
      <c r="BQ52" s="804"/>
      <c r="BR52" s="804"/>
      <c r="BS52" s="804"/>
      <c r="BT52" s="804"/>
      <c r="BU52" s="804"/>
      <c r="BV52" s="804"/>
      <c r="BW52" s="804"/>
      <c r="BX52" s="804"/>
      <c r="BY52" s="804"/>
      <c r="BZ52" s="804"/>
      <c r="CA52" s="804"/>
      <c r="CB52" s="804"/>
      <c r="CC52" s="804"/>
      <c r="CD52" s="804"/>
      <c r="CE52" s="804"/>
      <c r="CF52" s="804"/>
      <c r="CG52" s="804"/>
      <c r="CH52" s="804"/>
      <c r="CI52" s="804"/>
      <c r="CJ52" s="804"/>
      <c r="CK52" s="804"/>
      <c r="CL52" s="804"/>
      <c r="CM52" s="804"/>
      <c r="CN52" s="804"/>
      <c r="CO52" s="804"/>
      <c r="CP52" s="804"/>
      <c r="CQ52" s="804"/>
      <c r="CR52" s="804"/>
      <c r="CS52" s="804"/>
      <c r="CT52" s="804"/>
      <c r="CU52" s="804"/>
      <c r="CV52" s="804"/>
      <c r="CW52" s="804"/>
      <c r="CX52" s="804"/>
      <c r="CY52" s="804"/>
      <c r="CZ52" s="804"/>
      <c r="DA52" s="804"/>
      <c r="DB52" s="804"/>
      <c r="DC52" s="804"/>
      <c r="DD52" s="804"/>
      <c r="DE52" s="804"/>
      <c r="DF52" s="804"/>
      <c r="DG52" s="804"/>
      <c r="DH52" s="804"/>
      <c r="DI52" s="804"/>
      <c r="DJ52" s="804"/>
      <c r="DK52" s="804"/>
      <c r="DL52" s="804"/>
      <c r="DM52" s="804"/>
      <c r="DN52" s="804"/>
      <c r="DO52" s="804"/>
      <c r="DP52" s="804"/>
      <c r="DQ52" s="804"/>
      <c r="DR52" s="804"/>
      <c r="DS52" s="804"/>
      <c r="DT52" s="804"/>
      <c r="DU52" s="804"/>
      <c r="DV52" s="804"/>
      <c r="DW52" s="804"/>
      <c r="DX52" s="804"/>
      <c r="DY52" s="804"/>
      <c r="DZ52" s="804"/>
      <c r="EA52" s="804"/>
      <c r="EB52" s="804"/>
      <c r="EC52" s="804"/>
      <c r="ED52" s="804"/>
      <c r="EE52" s="804"/>
      <c r="EF52" s="804"/>
      <c r="EG52" s="804"/>
      <c r="EH52" s="804"/>
      <c r="EI52" s="804"/>
      <c r="EJ52" s="804"/>
      <c r="EK52" s="804"/>
      <c r="EL52" s="804"/>
      <c r="EM52" s="804"/>
      <c r="EN52" s="804"/>
      <c r="EO52" s="804"/>
      <c r="EP52" s="804"/>
      <c r="EQ52" s="804"/>
      <c r="ER52" s="804"/>
      <c r="ES52" s="804"/>
      <c r="ET52" s="804"/>
      <c r="EU52" s="804"/>
      <c r="EV52" s="804"/>
      <c r="EW52" s="804"/>
      <c r="EX52" s="804"/>
      <c r="EY52" s="804"/>
      <c r="EZ52" s="804"/>
      <c r="FA52" s="804"/>
      <c r="FB52" s="804"/>
      <c r="FC52" s="804"/>
      <c r="FD52" s="804"/>
      <c r="FE52" s="804"/>
      <c r="FF52" s="804"/>
      <c r="FG52" s="804"/>
      <c r="FH52" s="804"/>
      <c r="FI52" s="804"/>
      <c r="FJ52" s="804"/>
      <c r="FK52" s="804"/>
      <c r="FL52" s="804"/>
      <c r="FM52" s="804"/>
      <c r="FN52" s="804"/>
      <c r="FO52" s="804"/>
      <c r="FP52" s="804"/>
      <c r="FQ52" s="804"/>
      <c r="FR52" s="804"/>
      <c r="FS52" s="804"/>
      <c r="FT52" s="804"/>
      <c r="FU52" s="804"/>
      <c r="FV52" s="804"/>
      <c r="FW52" s="804"/>
      <c r="FX52" s="804"/>
      <c r="FY52" s="804"/>
      <c r="FZ52" s="804"/>
      <c r="GA52" s="804"/>
      <c r="GB52" s="804"/>
      <c r="GC52" s="804"/>
      <c r="GD52" s="804"/>
    </row>
    <row r="53" spans="1:186" s="370" customFormat="1" ht="18" customHeight="1">
      <c r="A53" s="184">
        <v>2225000</v>
      </c>
      <c r="B53" s="1699">
        <v>9</v>
      </c>
      <c r="C53" s="795" t="s">
        <v>313</v>
      </c>
      <c r="D53" s="395" t="s">
        <v>303</v>
      </c>
      <c r="E53" s="1691">
        <f>VLOOKUP(C53,[5]Sheet1!$C$31:$H$62,6,FALSE)</f>
        <v>16</v>
      </c>
      <c r="F53" s="796">
        <v>1924039</v>
      </c>
      <c r="G53" s="735">
        <v>478961</v>
      </c>
      <c r="H53" s="735">
        <f t="shared" si="9"/>
        <v>2403000</v>
      </c>
      <c r="I53" s="735">
        <v>0</v>
      </c>
      <c r="J53" s="735">
        <v>15000</v>
      </c>
      <c r="K53" s="735">
        <v>0</v>
      </c>
      <c r="L53" s="797">
        <v>650000</v>
      </c>
      <c r="M53" s="797">
        <v>0</v>
      </c>
      <c r="N53" s="798">
        <f t="shared" si="10"/>
        <v>890000</v>
      </c>
      <c r="O53" s="737">
        <f t="shared" si="11"/>
        <v>3293000</v>
      </c>
      <c r="P53" s="799">
        <f t="shared" si="13"/>
        <v>24030</v>
      </c>
      <c r="Q53" s="799">
        <f t="shared" si="14"/>
        <v>48060</v>
      </c>
      <c r="R53" s="799">
        <f t="shared" si="15"/>
        <v>24030</v>
      </c>
      <c r="S53" s="652">
        <f t="shared" si="12"/>
        <v>3196880</v>
      </c>
      <c r="T53" s="710" t="s">
        <v>3769</v>
      </c>
      <c r="U53" s="804"/>
      <c r="V53" s="804"/>
      <c r="W53" s="804"/>
      <c r="X53" s="804"/>
      <c r="Y53" s="804"/>
      <c r="Z53" s="804"/>
      <c r="AA53" s="804"/>
      <c r="AB53" s="804"/>
      <c r="AC53" s="804"/>
      <c r="AD53" s="804"/>
      <c r="AE53" s="804"/>
      <c r="AF53" s="804"/>
      <c r="AG53" s="804"/>
      <c r="AH53" s="804"/>
      <c r="AI53" s="804"/>
      <c r="AJ53" s="804"/>
      <c r="AK53" s="804"/>
      <c r="AL53" s="804"/>
      <c r="AM53" s="804"/>
      <c r="AN53" s="804"/>
      <c r="AO53" s="804"/>
      <c r="AP53" s="804"/>
      <c r="AQ53" s="804"/>
      <c r="AR53" s="804"/>
      <c r="AS53" s="804"/>
      <c r="AT53" s="804"/>
      <c r="AU53" s="804"/>
      <c r="AV53" s="804"/>
      <c r="AW53" s="804"/>
      <c r="AX53" s="804"/>
      <c r="AY53" s="804"/>
      <c r="AZ53" s="804"/>
      <c r="BA53" s="804"/>
      <c r="BB53" s="804"/>
      <c r="BC53" s="804"/>
      <c r="BD53" s="804"/>
      <c r="BE53" s="804"/>
      <c r="BF53" s="804"/>
      <c r="BG53" s="804"/>
      <c r="BH53" s="804"/>
      <c r="BI53" s="804"/>
      <c r="BJ53" s="804"/>
      <c r="BK53" s="804"/>
      <c r="BL53" s="804"/>
      <c r="BM53" s="804"/>
      <c r="BN53" s="804"/>
      <c r="BO53" s="804"/>
      <c r="BP53" s="804"/>
      <c r="BQ53" s="804"/>
      <c r="BR53" s="804"/>
      <c r="BS53" s="804"/>
      <c r="BT53" s="804"/>
      <c r="BU53" s="804"/>
      <c r="BV53" s="804"/>
      <c r="BW53" s="804"/>
      <c r="BX53" s="804"/>
      <c r="BY53" s="804"/>
      <c r="BZ53" s="804"/>
      <c r="CA53" s="804"/>
      <c r="CB53" s="804"/>
      <c r="CC53" s="804"/>
      <c r="CD53" s="804"/>
      <c r="CE53" s="804"/>
      <c r="CF53" s="804"/>
      <c r="CG53" s="804"/>
      <c r="CH53" s="804"/>
      <c r="CI53" s="804"/>
      <c r="CJ53" s="804"/>
      <c r="CK53" s="804"/>
      <c r="CL53" s="804"/>
      <c r="CM53" s="804"/>
      <c r="CN53" s="804"/>
      <c r="CO53" s="804"/>
      <c r="CP53" s="804"/>
      <c r="CQ53" s="804"/>
      <c r="CR53" s="804"/>
      <c r="CS53" s="804"/>
      <c r="CT53" s="804"/>
      <c r="CU53" s="804"/>
      <c r="CV53" s="804"/>
      <c r="CW53" s="804"/>
      <c r="CX53" s="804"/>
      <c r="CY53" s="804"/>
      <c r="CZ53" s="804"/>
      <c r="DA53" s="804"/>
      <c r="DB53" s="804"/>
      <c r="DC53" s="804"/>
      <c r="DD53" s="804"/>
      <c r="DE53" s="804"/>
      <c r="DF53" s="804"/>
      <c r="DG53" s="804"/>
      <c r="DH53" s="804"/>
      <c r="DI53" s="804"/>
      <c r="DJ53" s="804"/>
      <c r="DK53" s="804"/>
      <c r="DL53" s="804"/>
      <c r="DM53" s="804"/>
      <c r="DN53" s="804"/>
      <c r="DO53" s="804"/>
      <c r="DP53" s="804"/>
      <c r="DQ53" s="804"/>
      <c r="DR53" s="804"/>
      <c r="DS53" s="804"/>
      <c r="DT53" s="804"/>
      <c r="DU53" s="804"/>
      <c r="DV53" s="804"/>
      <c r="DW53" s="804"/>
      <c r="DX53" s="804"/>
      <c r="DY53" s="804"/>
      <c r="DZ53" s="804"/>
      <c r="EA53" s="804"/>
      <c r="EB53" s="804"/>
      <c r="EC53" s="804"/>
      <c r="ED53" s="804"/>
      <c r="EE53" s="804"/>
      <c r="EF53" s="804"/>
      <c r="EG53" s="804"/>
      <c r="EH53" s="804"/>
      <c r="EI53" s="804"/>
      <c r="EJ53" s="804"/>
      <c r="EK53" s="804"/>
      <c r="EL53" s="804"/>
      <c r="EM53" s="804"/>
      <c r="EN53" s="804"/>
      <c r="EO53" s="804"/>
      <c r="EP53" s="804"/>
      <c r="EQ53" s="804"/>
      <c r="ER53" s="804"/>
      <c r="ES53" s="804"/>
      <c r="ET53" s="804"/>
      <c r="EU53" s="804"/>
      <c r="EV53" s="804"/>
      <c r="EW53" s="804"/>
      <c r="EX53" s="804"/>
      <c r="EY53" s="804"/>
      <c r="EZ53" s="804"/>
      <c r="FA53" s="804"/>
      <c r="FB53" s="804"/>
      <c r="FC53" s="804"/>
      <c r="FD53" s="804"/>
      <c r="FE53" s="804"/>
      <c r="FF53" s="804"/>
      <c r="FG53" s="804"/>
      <c r="FH53" s="804"/>
      <c r="FI53" s="804"/>
      <c r="FJ53" s="804"/>
      <c r="FK53" s="804"/>
      <c r="FL53" s="804"/>
      <c r="FM53" s="804"/>
      <c r="FN53" s="804"/>
      <c r="FO53" s="804"/>
      <c r="FP53" s="804"/>
      <c r="FQ53" s="804"/>
      <c r="FR53" s="804"/>
      <c r="FS53" s="804"/>
      <c r="FT53" s="804"/>
      <c r="FU53" s="804"/>
      <c r="FV53" s="804"/>
      <c r="FW53" s="804"/>
      <c r="FX53" s="804"/>
      <c r="FY53" s="804"/>
      <c r="FZ53" s="804"/>
      <c r="GA53" s="804"/>
      <c r="GB53" s="804"/>
      <c r="GC53" s="804"/>
      <c r="GD53" s="804"/>
    </row>
    <row r="54" spans="1:186" s="370" customFormat="1" ht="18" customHeight="1">
      <c r="A54" s="184">
        <v>2225000</v>
      </c>
      <c r="B54" s="1699">
        <v>10</v>
      </c>
      <c r="C54" s="795" t="s">
        <v>314</v>
      </c>
      <c r="D54" s="395" t="s">
        <v>303</v>
      </c>
      <c r="E54" s="1691">
        <f>VLOOKUP(C54,[5]Sheet1!$C$31:$H$62,6,FALSE)</f>
        <v>20</v>
      </c>
      <c r="F54" s="796">
        <v>1924039</v>
      </c>
      <c r="G54" s="735">
        <v>478961</v>
      </c>
      <c r="H54" s="735">
        <f t="shared" si="9"/>
        <v>2403000</v>
      </c>
      <c r="I54" s="735">
        <v>0</v>
      </c>
      <c r="J54" s="735">
        <v>15000</v>
      </c>
      <c r="K54" s="735">
        <v>0</v>
      </c>
      <c r="L54" s="797">
        <v>650000</v>
      </c>
      <c r="M54" s="797">
        <v>0</v>
      </c>
      <c r="N54" s="798">
        <f t="shared" si="10"/>
        <v>950000</v>
      </c>
      <c r="O54" s="737">
        <f t="shared" si="11"/>
        <v>3353000</v>
      </c>
      <c r="P54" s="799">
        <f t="shared" si="13"/>
        <v>24030</v>
      </c>
      <c r="Q54" s="799">
        <f t="shared" si="14"/>
        <v>48060</v>
      </c>
      <c r="R54" s="799">
        <f t="shared" si="15"/>
        <v>24030</v>
      </c>
      <c r="S54" s="652">
        <f t="shared" si="12"/>
        <v>3256880</v>
      </c>
      <c r="T54" s="710" t="s">
        <v>3770</v>
      </c>
      <c r="U54" s="804"/>
      <c r="V54" s="804"/>
      <c r="W54" s="804"/>
      <c r="X54" s="804"/>
      <c r="Y54" s="804"/>
      <c r="Z54" s="804"/>
      <c r="AA54" s="804"/>
      <c r="AB54" s="804"/>
      <c r="AC54" s="804"/>
      <c r="AD54" s="804"/>
      <c r="AE54" s="804"/>
      <c r="AF54" s="804"/>
      <c r="AG54" s="804"/>
      <c r="AH54" s="804"/>
      <c r="AI54" s="804"/>
      <c r="AJ54" s="804"/>
      <c r="AK54" s="804"/>
      <c r="AL54" s="804"/>
      <c r="AM54" s="804"/>
      <c r="AN54" s="804"/>
      <c r="AO54" s="804"/>
      <c r="AP54" s="804"/>
      <c r="AQ54" s="804"/>
      <c r="AR54" s="804"/>
      <c r="AS54" s="804"/>
      <c r="AT54" s="804"/>
      <c r="AU54" s="804"/>
      <c r="AV54" s="804"/>
      <c r="AW54" s="804"/>
      <c r="AX54" s="804"/>
      <c r="AY54" s="804"/>
      <c r="AZ54" s="804"/>
      <c r="BA54" s="804"/>
      <c r="BB54" s="804"/>
      <c r="BC54" s="804"/>
      <c r="BD54" s="804"/>
      <c r="BE54" s="804"/>
      <c r="BF54" s="804"/>
      <c r="BG54" s="804"/>
      <c r="BH54" s="804"/>
      <c r="BI54" s="804"/>
      <c r="BJ54" s="804"/>
      <c r="BK54" s="804"/>
      <c r="BL54" s="804"/>
      <c r="BM54" s="804"/>
      <c r="BN54" s="804"/>
      <c r="BO54" s="804"/>
      <c r="BP54" s="804"/>
      <c r="BQ54" s="804"/>
      <c r="BR54" s="804"/>
      <c r="BS54" s="804"/>
      <c r="BT54" s="804"/>
      <c r="BU54" s="804"/>
      <c r="BV54" s="804"/>
      <c r="BW54" s="804"/>
      <c r="BX54" s="804"/>
      <c r="BY54" s="804"/>
      <c r="BZ54" s="804"/>
      <c r="CA54" s="804"/>
      <c r="CB54" s="804"/>
      <c r="CC54" s="804"/>
      <c r="CD54" s="804"/>
      <c r="CE54" s="804"/>
      <c r="CF54" s="804"/>
      <c r="CG54" s="804"/>
      <c r="CH54" s="804"/>
      <c r="CI54" s="804"/>
      <c r="CJ54" s="804"/>
      <c r="CK54" s="804"/>
      <c r="CL54" s="804"/>
      <c r="CM54" s="804"/>
      <c r="CN54" s="804"/>
      <c r="CO54" s="804"/>
      <c r="CP54" s="804"/>
      <c r="CQ54" s="804"/>
      <c r="CR54" s="804"/>
      <c r="CS54" s="804"/>
      <c r="CT54" s="804"/>
      <c r="CU54" s="804"/>
      <c r="CV54" s="804"/>
      <c r="CW54" s="804"/>
      <c r="CX54" s="804"/>
      <c r="CY54" s="804"/>
      <c r="CZ54" s="804"/>
      <c r="DA54" s="804"/>
      <c r="DB54" s="804"/>
      <c r="DC54" s="804"/>
      <c r="DD54" s="804"/>
      <c r="DE54" s="804"/>
      <c r="DF54" s="804"/>
      <c r="DG54" s="804"/>
      <c r="DH54" s="804"/>
      <c r="DI54" s="804"/>
      <c r="DJ54" s="804"/>
      <c r="DK54" s="804"/>
      <c r="DL54" s="804"/>
      <c r="DM54" s="804"/>
      <c r="DN54" s="804"/>
      <c r="DO54" s="804"/>
      <c r="DP54" s="804"/>
      <c r="DQ54" s="804"/>
      <c r="DR54" s="804"/>
      <c r="DS54" s="804"/>
      <c r="DT54" s="804"/>
      <c r="DU54" s="804"/>
      <c r="DV54" s="804"/>
      <c r="DW54" s="804"/>
      <c r="DX54" s="804"/>
      <c r="DY54" s="804"/>
      <c r="DZ54" s="804"/>
      <c r="EA54" s="804"/>
      <c r="EB54" s="804"/>
      <c r="EC54" s="804"/>
      <c r="ED54" s="804"/>
      <c r="EE54" s="804"/>
      <c r="EF54" s="804"/>
      <c r="EG54" s="804"/>
      <c r="EH54" s="804"/>
      <c r="EI54" s="804"/>
      <c r="EJ54" s="804"/>
      <c r="EK54" s="804"/>
      <c r="EL54" s="804"/>
      <c r="EM54" s="804"/>
      <c r="EN54" s="804"/>
      <c r="EO54" s="804"/>
      <c r="EP54" s="804"/>
      <c r="EQ54" s="804"/>
      <c r="ER54" s="804"/>
      <c r="ES54" s="804"/>
      <c r="ET54" s="804"/>
      <c r="EU54" s="804"/>
      <c r="EV54" s="804"/>
      <c r="EW54" s="804"/>
      <c r="EX54" s="804"/>
      <c r="EY54" s="804"/>
      <c r="EZ54" s="804"/>
      <c r="FA54" s="804"/>
      <c r="FB54" s="804"/>
      <c r="FC54" s="804"/>
      <c r="FD54" s="804"/>
      <c r="FE54" s="804"/>
      <c r="FF54" s="804"/>
      <c r="FG54" s="804"/>
      <c r="FH54" s="804"/>
      <c r="FI54" s="804"/>
      <c r="FJ54" s="804"/>
      <c r="FK54" s="804"/>
      <c r="FL54" s="804"/>
      <c r="FM54" s="804"/>
      <c r="FN54" s="804"/>
      <c r="FO54" s="804"/>
      <c r="FP54" s="804"/>
      <c r="FQ54" s="804"/>
      <c r="FR54" s="804"/>
      <c r="FS54" s="804"/>
      <c r="FT54" s="804"/>
      <c r="FU54" s="804"/>
      <c r="FV54" s="804"/>
      <c r="FW54" s="804"/>
      <c r="FX54" s="804"/>
      <c r="FY54" s="804"/>
      <c r="FZ54" s="804"/>
      <c r="GA54" s="804"/>
      <c r="GB54" s="804"/>
      <c r="GC54" s="804"/>
      <c r="GD54" s="804"/>
    </row>
    <row r="55" spans="1:186" s="370" customFormat="1" ht="18" customHeight="1">
      <c r="A55" s="184">
        <v>2225000</v>
      </c>
      <c r="B55" s="1699">
        <v>11</v>
      </c>
      <c r="C55" s="795" t="s">
        <v>315</v>
      </c>
      <c r="D55" s="395" t="s">
        <v>303</v>
      </c>
      <c r="E55" s="1691">
        <f>VLOOKUP(C55,[5]Sheet1!$C$31:$H$62,6,FALSE)</f>
        <v>21</v>
      </c>
      <c r="F55" s="796">
        <v>1924039</v>
      </c>
      <c r="G55" s="735">
        <v>478961</v>
      </c>
      <c r="H55" s="735">
        <f t="shared" si="9"/>
        <v>2403000</v>
      </c>
      <c r="I55" s="735">
        <v>0</v>
      </c>
      <c r="J55" s="735">
        <v>15000</v>
      </c>
      <c r="K55" s="735">
        <v>0</v>
      </c>
      <c r="L55" s="797">
        <v>650000</v>
      </c>
      <c r="M55" s="797">
        <v>0</v>
      </c>
      <c r="N55" s="798">
        <f t="shared" si="10"/>
        <v>965000</v>
      </c>
      <c r="O55" s="737">
        <f t="shared" si="11"/>
        <v>3368000</v>
      </c>
      <c r="P55" s="799">
        <f t="shared" si="13"/>
        <v>24030</v>
      </c>
      <c r="Q55" s="799">
        <f t="shared" si="14"/>
        <v>48060</v>
      </c>
      <c r="R55" s="799">
        <f t="shared" si="15"/>
        <v>24030</v>
      </c>
      <c r="S55" s="652">
        <f t="shared" si="12"/>
        <v>3271880</v>
      </c>
      <c r="T55" s="710" t="s">
        <v>3771</v>
      </c>
      <c r="U55" s="804"/>
      <c r="V55" s="804"/>
      <c r="W55" s="804"/>
      <c r="X55" s="804"/>
      <c r="Y55" s="804"/>
      <c r="Z55" s="804"/>
      <c r="AA55" s="804"/>
      <c r="AB55" s="804"/>
      <c r="AC55" s="804"/>
      <c r="AD55" s="804"/>
      <c r="AE55" s="804"/>
      <c r="AF55" s="804"/>
      <c r="AG55" s="804"/>
      <c r="AH55" s="804"/>
      <c r="AI55" s="804"/>
      <c r="AJ55" s="804"/>
      <c r="AK55" s="804"/>
      <c r="AL55" s="804"/>
      <c r="AM55" s="804"/>
      <c r="AN55" s="804"/>
      <c r="AO55" s="804"/>
      <c r="AP55" s="804"/>
      <c r="AQ55" s="804"/>
      <c r="AR55" s="804"/>
      <c r="AS55" s="804"/>
      <c r="AT55" s="804"/>
      <c r="AU55" s="804"/>
      <c r="AV55" s="804"/>
      <c r="AW55" s="804"/>
      <c r="AX55" s="804"/>
      <c r="AY55" s="804"/>
      <c r="AZ55" s="804"/>
      <c r="BA55" s="804"/>
      <c r="BB55" s="804"/>
      <c r="BC55" s="804"/>
      <c r="BD55" s="804"/>
      <c r="BE55" s="804"/>
      <c r="BF55" s="804"/>
      <c r="BG55" s="804"/>
      <c r="BH55" s="804"/>
      <c r="BI55" s="804"/>
      <c r="BJ55" s="804"/>
      <c r="BK55" s="804"/>
      <c r="BL55" s="804"/>
      <c r="BM55" s="804"/>
      <c r="BN55" s="804"/>
      <c r="BO55" s="804"/>
      <c r="BP55" s="804"/>
      <c r="BQ55" s="804"/>
      <c r="BR55" s="804"/>
      <c r="BS55" s="804"/>
      <c r="BT55" s="804"/>
      <c r="BU55" s="804"/>
      <c r="BV55" s="804"/>
      <c r="BW55" s="804"/>
      <c r="BX55" s="804"/>
      <c r="BY55" s="804"/>
      <c r="BZ55" s="804"/>
      <c r="CA55" s="804"/>
      <c r="CB55" s="804"/>
      <c r="CC55" s="804"/>
      <c r="CD55" s="804"/>
      <c r="CE55" s="804"/>
      <c r="CF55" s="804"/>
      <c r="CG55" s="804"/>
      <c r="CH55" s="804"/>
      <c r="CI55" s="804"/>
      <c r="CJ55" s="804"/>
      <c r="CK55" s="804"/>
      <c r="CL55" s="804"/>
      <c r="CM55" s="804"/>
      <c r="CN55" s="804"/>
      <c r="CO55" s="804"/>
      <c r="CP55" s="804"/>
      <c r="CQ55" s="804"/>
      <c r="CR55" s="804"/>
      <c r="CS55" s="804"/>
      <c r="CT55" s="804"/>
      <c r="CU55" s="804"/>
      <c r="CV55" s="804"/>
      <c r="CW55" s="804"/>
      <c r="CX55" s="804"/>
      <c r="CY55" s="804"/>
      <c r="CZ55" s="804"/>
      <c r="DA55" s="804"/>
      <c r="DB55" s="804"/>
      <c r="DC55" s="804"/>
      <c r="DD55" s="804"/>
      <c r="DE55" s="804"/>
      <c r="DF55" s="804"/>
      <c r="DG55" s="804"/>
      <c r="DH55" s="804"/>
      <c r="DI55" s="804"/>
      <c r="DJ55" s="804"/>
      <c r="DK55" s="804"/>
      <c r="DL55" s="804"/>
      <c r="DM55" s="804"/>
      <c r="DN55" s="804"/>
      <c r="DO55" s="804"/>
      <c r="DP55" s="804"/>
      <c r="DQ55" s="804"/>
      <c r="DR55" s="804"/>
      <c r="DS55" s="804"/>
      <c r="DT55" s="804"/>
      <c r="DU55" s="804"/>
      <c r="DV55" s="804"/>
      <c r="DW55" s="804"/>
      <c r="DX55" s="804"/>
      <c r="DY55" s="804"/>
      <c r="DZ55" s="804"/>
      <c r="EA55" s="804"/>
      <c r="EB55" s="804"/>
      <c r="EC55" s="804"/>
      <c r="ED55" s="804"/>
      <c r="EE55" s="804"/>
      <c r="EF55" s="804"/>
      <c r="EG55" s="804"/>
      <c r="EH55" s="804"/>
      <c r="EI55" s="804"/>
      <c r="EJ55" s="804"/>
      <c r="EK55" s="804"/>
      <c r="EL55" s="804"/>
      <c r="EM55" s="804"/>
      <c r="EN55" s="804"/>
      <c r="EO55" s="804"/>
      <c r="EP55" s="804"/>
      <c r="EQ55" s="804"/>
      <c r="ER55" s="804"/>
      <c r="ES55" s="804"/>
      <c r="ET55" s="804"/>
      <c r="EU55" s="804"/>
      <c r="EV55" s="804"/>
      <c r="EW55" s="804"/>
      <c r="EX55" s="804"/>
      <c r="EY55" s="804"/>
      <c r="EZ55" s="804"/>
      <c r="FA55" s="804"/>
      <c r="FB55" s="804"/>
      <c r="FC55" s="804"/>
      <c r="FD55" s="804"/>
      <c r="FE55" s="804"/>
      <c r="FF55" s="804"/>
      <c r="FG55" s="804"/>
      <c r="FH55" s="804"/>
      <c r="FI55" s="804"/>
      <c r="FJ55" s="804"/>
      <c r="FK55" s="804"/>
      <c r="FL55" s="804"/>
      <c r="FM55" s="804"/>
      <c r="FN55" s="804"/>
      <c r="FO55" s="804"/>
      <c r="FP55" s="804"/>
      <c r="FQ55" s="804"/>
      <c r="FR55" s="804"/>
      <c r="FS55" s="804"/>
      <c r="FT55" s="804"/>
      <c r="FU55" s="804"/>
      <c r="FV55" s="804"/>
      <c r="FW55" s="804"/>
      <c r="FX55" s="804"/>
      <c r="FY55" s="804"/>
      <c r="FZ55" s="804"/>
      <c r="GA55" s="804"/>
      <c r="GB55" s="804"/>
      <c r="GC55" s="804"/>
      <c r="GD55" s="804"/>
    </row>
    <row r="56" spans="1:186" s="370" customFormat="1" ht="18" customHeight="1">
      <c r="A56" s="184">
        <v>2225000</v>
      </c>
      <c r="B56" s="1699">
        <v>12</v>
      </c>
      <c r="C56" s="795" t="s">
        <v>316</v>
      </c>
      <c r="D56" s="395" t="s">
        <v>303</v>
      </c>
      <c r="E56" s="1691">
        <f>VLOOKUP(C56,[5]Sheet1!$C$31:$H$62,6,FALSE)</f>
        <v>19</v>
      </c>
      <c r="F56" s="796">
        <v>2616418</v>
      </c>
      <c r="G56" s="800">
        <v>0</v>
      </c>
      <c r="H56" s="735">
        <f t="shared" si="9"/>
        <v>2616418</v>
      </c>
      <c r="I56" s="735">
        <v>0</v>
      </c>
      <c r="J56" s="735">
        <v>15000</v>
      </c>
      <c r="K56" s="735">
        <v>0</v>
      </c>
      <c r="L56" s="797">
        <v>650000</v>
      </c>
      <c r="M56" s="797">
        <v>0</v>
      </c>
      <c r="N56" s="798">
        <f t="shared" si="10"/>
        <v>935000</v>
      </c>
      <c r="O56" s="737">
        <f t="shared" si="11"/>
        <v>3551418</v>
      </c>
      <c r="P56" s="799">
        <f t="shared" si="13"/>
        <v>26164.18</v>
      </c>
      <c r="Q56" s="799">
        <f t="shared" si="14"/>
        <v>52328.36</v>
      </c>
      <c r="R56" s="799">
        <f t="shared" si="15"/>
        <v>26164.18</v>
      </c>
      <c r="S56" s="652">
        <f t="shared" si="12"/>
        <v>3446761.28</v>
      </c>
      <c r="T56" s="710" t="s">
        <v>3772</v>
      </c>
      <c r="U56" s="804"/>
      <c r="V56" s="804"/>
      <c r="W56" s="804"/>
      <c r="X56" s="804"/>
      <c r="Y56" s="804"/>
      <c r="Z56" s="804"/>
      <c r="AA56" s="804"/>
      <c r="AB56" s="804"/>
      <c r="AC56" s="804"/>
      <c r="AD56" s="804"/>
      <c r="AE56" s="804"/>
      <c r="AF56" s="804"/>
      <c r="AG56" s="804"/>
      <c r="AH56" s="804"/>
      <c r="AI56" s="804"/>
      <c r="AJ56" s="804"/>
      <c r="AK56" s="804"/>
      <c r="AL56" s="804"/>
      <c r="AM56" s="804"/>
      <c r="AN56" s="804"/>
      <c r="AO56" s="804"/>
      <c r="AP56" s="804"/>
      <c r="AQ56" s="804"/>
      <c r="AR56" s="804"/>
      <c r="AS56" s="804"/>
      <c r="AT56" s="804"/>
      <c r="AU56" s="804"/>
      <c r="AV56" s="804"/>
      <c r="AW56" s="804"/>
      <c r="AX56" s="804"/>
      <c r="AY56" s="804"/>
      <c r="AZ56" s="804"/>
      <c r="BA56" s="804"/>
      <c r="BB56" s="804"/>
      <c r="BC56" s="804"/>
      <c r="BD56" s="804"/>
      <c r="BE56" s="804"/>
      <c r="BF56" s="804"/>
      <c r="BG56" s="804"/>
      <c r="BH56" s="804"/>
      <c r="BI56" s="804"/>
      <c r="BJ56" s="804"/>
      <c r="BK56" s="804"/>
      <c r="BL56" s="804"/>
      <c r="BM56" s="804"/>
      <c r="BN56" s="804"/>
      <c r="BO56" s="804"/>
      <c r="BP56" s="804"/>
      <c r="BQ56" s="804"/>
      <c r="BR56" s="804"/>
      <c r="BS56" s="804"/>
      <c r="BT56" s="804"/>
      <c r="BU56" s="804"/>
      <c r="BV56" s="804"/>
      <c r="BW56" s="804"/>
      <c r="BX56" s="804"/>
      <c r="BY56" s="804"/>
      <c r="BZ56" s="804"/>
      <c r="CA56" s="804"/>
      <c r="CB56" s="804"/>
      <c r="CC56" s="804"/>
      <c r="CD56" s="804"/>
      <c r="CE56" s="804"/>
      <c r="CF56" s="804"/>
      <c r="CG56" s="804"/>
      <c r="CH56" s="804"/>
      <c r="CI56" s="804"/>
      <c r="CJ56" s="804"/>
      <c r="CK56" s="804"/>
      <c r="CL56" s="804"/>
      <c r="CM56" s="804"/>
      <c r="CN56" s="804"/>
      <c r="CO56" s="804"/>
      <c r="CP56" s="804"/>
      <c r="CQ56" s="804"/>
      <c r="CR56" s="804"/>
      <c r="CS56" s="804"/>
      <c r="CT56" s="804"/>
      <c r="CU56" s="804"/>
      <c r="CV56" s="804"/>
      <c r="CW56" s="804"/>
      <c r="CX56" s="804"/>
      <c r="CY56" s="804"/>
      <c r="CZ56" s="804"/>
      <c r="DA56" s="804"/>
      <c r="DB56" s="804"/>
      <c r="DC56" s="804"/>
      <c r="DD56" s="804"/>
      <c r="DE56" s="804"/>
      <c r="DF56" s="804"/>
      <c r="DG56" s="804"/>
      <c r="DH56" s="804"/>
      <c r="DI56" s="804"/>
      <c r="DJ56" s="804"/>
      <c r="DK56" s="804"/>
      <c r="DL56" s="804"/>
      <c r="DM56" s="804"/>
      <c r="DN56" s="804"/>
      <c r="DO56" s="804"/>
      <c r="DP56" s="804"/>
      <c r="DQ56" s="804"/>
      <c r="DR56" s="804"/>
      <c r="DS56" s="804"/>
      <c r="DT56" s="804"/>
      <c r="DU56" s="804"/>
      <c r="DV56" s="804"/>
      <c r="DW56" s="804"/>
      <c r="DX56" s="804"/>
      <c r="DY56" s="804"/>
      <c r="DZ56" s="804"/>
      <c r="EA56" s="804"/>
      <c r="EB56" s="804"/>
      <c r="EC56" s="804"/>
      <c r="ED56" s="804"/>
      <c r="EE56" s="804"/>
      <c r="EF56" s="804"/>
      <c r="EG56" s="804"/>
      <c r="EH56" s="804"/>
      <c r="EI56" s="804"/>
      <c r="EJ56" s="804"/>
      <c r="EK56" s="804"/>
      <c r="EL56" s="804"/>
      <c r="EM56" s="804"/>
      <c r="EN56" s="804"/>
      <c r="EO56" s="804"/>
      <c r="EP56" s="804"/>
      <c r="EQ56" s="804"/>
      <c r="ER56" s="804"/>
      <c r="ES56" s="804"/>
      <c r="ET56" s="804"/>
      <c r="EU56" s="804"/>
      <c r="EV56" s="804"/>
      <c r="EW56" s="804"/>
      <c r="EX56" s="804"/>
      <c r="EY56" s="804"/>
      <c r="EZ56" s="804"/>
      <c r="FA56" s="804"/>
      <c r="FB56" s="804"/>
      <c r="FC56" s="804"/>
      <c r="FD56" s="804"/>
      <c r="FE56" s="804"/>
      <c r="FF56" s="804"/>
      <c r="FG56" s="804"/>
      <c r="FH56" s="804"/>
      <c r="FI56" s="804"/>
      <c r="FJ56" s="804"/>
      <c r="FK56" s="804"/>
      <c r="FL56" s="804"/>
      <c r="FM56" s="804"/>
      <c r="FN56" s="804"/>
      <c r="FO56" s="804"/>
      <c r="FP56" s="804"/>
      <c r="FQ56" s="804"/>
      <c r="FR56" s="804"/>
      <c r="FS56" s="804"/>
      <c r="FT56" s="804"/>
      <c r="FU56" s="804"/>
      <c r="FV56" s="804"/>
      <c r="FW56" s="804"/>
      <c r="FX56" s="804"/>
      <c r="FY56" s="804"/>
      <c r="FZ56" s="804"/>
      <c r="GA56" s="804"/>
      <c r="GB56" s="804"/>
      <c r="GC56" s="804"/>
      <c r="GD56" s="804"/>
    </row>
    <row r="57" spans="1:186" s="370" customFormat="1" ht="18" customHeight="1">
      <c r="A57" s="184">
        <v>2225000</v>
      </c>
      <c r="B57" s="1699">
        <v>13</v>
      </c>
      <c r="C57" s="795" t="s">
        <v>37</v>
      </c>
      <c r="D57" s="395" t="s">
        <v>303</v>
      </c>
      <c r="E57" s="1691">
        <f>VLOOKUP(C57,[5]Sheet1!$C$31:$H$62,6,FALSE)</f>
        <v>19</v>
      </c>
      <c r="F57" s="796">
        <v>1924039</v>
      </c>
      <c r="G57" s="735">
        <v>478961</v>
      </c>
      <c r="H57" s="735">
        <f t="shared" si="9"/>
        <v>2403000</v>
      </c>
      <c r="I57" s="735">
        <v>0</v>
      </c>
      <c r="J57" s="735">
        <v>15000</v>
      </c>
      <c r="K57" s="735">
        <v>0</v>
      </c>
      <c r="L57" s="797">
        <v>650000</v>
      </c>
      <c r="M57" s="797">
        <v>0</v>
      </c>
      <c r="N57" s="798">
        <f t="shared" si="10"/>
        <v>935000</v>
      </c>
      <c r="O57" s="737">
        <f t="shared" si="11"/>
        <v>3338000</v>
      </c>
      <c r="P57" s="799">
        <f t="shared" si="13"/>
        <v>24030</v>
      </c>
      <c r="Q57" s="799">
        <f t="shared" si="14"/>
        <v>48060</v>
      </c>
      <c r="R57" s="799">
        <f t="shared" si="15"/>
        <v>24030</v>
      </c>
      <c r="S57" s="652">
        <f t="shared" si="12"/>
        <v>3241880</v>
      </c>
      <c r="T57" s="710" t="s">
        <v>3773</v>
      </c>
      <c r="U57" s="804"/>
      <c r="V57" s="804"/>
      <c r="W57" s="804"/>
      <c r="X57" s="804"/>
      <c r="Y57" s="804"/>
      <c r="Z57" s="804"/>
      <c r="AA57" s="804"/>
      <c r="AB57" s="804"/>
      <c r="AC57" s="804"/>
      <c r="AD57" s="804"/>
      <c r="AE57" s="804"/>
      <c r="AF57" s="804"/>
      <c r="AG57" s="804"/>
      <c r="AH57" s="804"/>
      <c r="AI57" s="804"/>
      <c r="AJ57" s="804"/>
      <c r="AK57" s="804"/>
      <c r="AL57" s="804"/>
      <c r="AM57" s="804"/>
      <c r="AN57" s="804"/>
      <c r="AO57" s="804"/>
      <c r="AP57" s="804"/>
      <c r="AQ57" s="804"/>
      <c r="AR57" s="804"/>
      <c r="AS57" s="804"/>
      <c r="AT57" s="804"/>
      <c r="AU57" s="804"/>
      <c r="AV57" s="804"/>
      <c r="AW57" s="804"/>
      <c r="AX57" s="804"/>
      <c r="AY57" s="804"/>
      <c r="AZ57" s="804"/>
      <c r="BA57" s="804"/>
      <c r="BB57" s="804"/>
      <c r="BC57" s="804"/>
      <c r="BD57" s="804"/>
      <c r="BE57" s="804"/>
      <c r="BF57" s="804"/>
      <c r="BG57" s="804"/>
      <c r="BH57" s="804"/>
      <c r="BI57" s="804"/>
      <c r="BJ57" s="804"/>
      <c r="BK57" s="804"/>
      <c r="BL57" s="804"/>
      <c r="BM57" s="804"/>
      <c r="BN57" s="804"/>
      <c r="BO57" s="804"/>
      <c r="BP57" s="804"/>
      <c r="BQ57" s="804"/>
      <c r="BR57" s="804"/>
      <c r="BS57" s="804"/>
      <c r="BT57" s="804"/>
      <c r="BU57" s="804"/>
      <c r="BV57" s="804"/>
      <c r="BW57" s="804"/>
      <c r="BX57" s="804"/>
      <c r="BY57" s="804"/>
      <c r="BZ57" s="804"/>
      <c r="CA57" s="804"/>
      <c r="CB57" s="804"/>
      <c r="CC57" s="804"/>
      <c r="CD57" s="804"/>
      <c r="CE57" s="804"/>
      <c r="CF57" s="804"/>
      <c r="CG57" s="804"/>
      <c r="CH57" s="804"/>
      <c r="CI57" s="804"/>
      <c r="CJ57" s="804"/>
      <c r="CK57" s="804"/>
      <c r="CL57" s="804"/>
      <c r="CM57" s="804"/>
      <c r="CN57" s="804"/>
      <c r="CO57" s="804"/>
      <c r="CP57" s="804"/>
      <c r="CQ57" s="804"/>
      <c r="CR57" s="804"/>
      <c r="CS57" s="804"/>
      <c r="CT57" s="804"/>
      <c r="CU57" s="804"/>
      <c r="CV57" s="804"/>
      <c r="CW57" s="804"/>
      <c r="CX57" s="804"/>
      <c r="CY57" s="804"/>
      <c r="CZ57" s="804"/>
      <c r="DA57" s="804"/>
      <c r="DB57" s="804"/>
      <c r="DC57" s="804"/>
      <c r="DD57" s="804"/>
      <c r="DE57" s="804"/>
      <c r="DF57" s="804"/>
      <c r="DG57" s="804"/>
      <c r="DH57" s="804"/>
      <c r="DI57" s="804"/>
      <c r="DJ57" s="804"/>
      <c r="DK57" s="804"/>
      <c r="DL57" s="804"/>
      <c r="DM57" s="804"/>
      <c r="DN57" s="804"/>
      <c r="DO57" s="804"/>
      <c r="DP57" s="804"/>
      <c r="DQ57" s="804"/>
      <c r="DR57" s="804"/>
      <c r="DS57" s="804"/>
      <c r="DT57" s="804"/>
      <c r="DU57" s="804"/>
      <c r="DV57" s="804"/>
      <c r="DW57" s="804"/>
      <c r="DX57" s="804"/>
      <c r="DY57" s="804"/>
      <c r="DZ57" s="804"/>
      <c r="EA57" s="804"/>
      <c r="EB57" s="804"/>
      <c r="EC57" s="804"/>
      <c r="ED57" s="804"/>
      <c r="EE57" s="804"/>
      <c r="EF57" s="804"/>
      <c r="EG57" s="804"/>
      <c r="EH57" s="804"/>
      <c r="EI57" s="804"/>
      <c r="EJ57" s="804"/>
      <c r="EK57" s="804"/>
      <c r="EL57" s="804"/>
      <c r="EM57" s="804"/>
      <c r="EN57" s="804"/>
      <c r="EO57" s="804"/>
      <c r="EP57" s="804"/>
      <c r="EQ57" s="804"/>
      <c r="ER57" s="804"/>
      <c r="ES57" s="804"/>
      <c r="ET57" s="804"/>
      <c r="EU57" s="804"/>
      <c r="EV57" s="804"/>
      <c r="EW57" s="804"/>
      <c r="EX57" s="804"/>
      <c r="EY57" s="804"/>
      <c r="EZ57" s="804"/>
      <c r="FA57" s="804"/>
      <c r="FB57" s="804"/>
      <c r="FC57" s="804"/>
      <c r="FD57" s="804"/>
      <c r="FE57" s="804"/>
      <c r="FF57" s="804"/>
      <c r="FG57" s="804"/>
      <c r="FH57" s="804"/>
      <c r="FI57" s="804"/>
      <c r="FJ57" s="804"/>
      <c r="FK57" s="804"/>
      <c r="FL57" s="804"/>
      <c r="FM57" s="804"/>
      <c r="FN57" s="804"/>
      <c r="FO57" s="804"/>
      <c r="FP57" s="804"/>
      <c r="FQ57" s="804"/>
      <c r="FR57" s="804"/>
      <c r="FS57" s="804"/>
      <c r="FT57" s="804"/>
      <c r="FU57" s="804"/>
      <c r="FV57" s="804"/>
      <c r="FW57" s="804"/>
      <c r="FX57" s="804"/>
      <c r="FY57" s="804"/>
      <c r="FZ57" s="804"/>
      <c r="GA57" s="804"/>
      <c r="GB57" s="804"/>
      <c r="GC57" s="804"/>
      <c r="GD57" s="804"/>
    </row>
    <row r="58" spans="1:186" s="370" customFormat="1" ht="18" customHeight="1">
      <c r="A58" s="184">
        <v>2225000</v>
      </c>
      <c r="B58" s="1699">
        <v>14</v>
      </c>
      <c r="C58" s="795" t="s">
        <v>317</v>
      </c>
      <c r="D58" s="395" t="s">
        <v>303</v>
      </c>
      <c r="E58" s="1691">
        <f>VLOOKUP(C58,[5]Sheet1!$C$31:$H$62,6,FALSE)</f>
        <v>18</v>
      </c>
      <c r="F58" s="796">
        <v>1924039</v>
      </c>
      <c r="G58" s="735">
        <v>478961</v>
      </c>
      <c r="H58" s="735">
        <f t="shared" si="9"/>
        <v>2403000</v>
      </c>
      <c r="I58" s="735">
        <v>0</v>
      </c>
      <c r="J58" s="735">
        <v>15000</v>
      </c>
      <c r="K58" s="735">
        <v>0</v>
      </c>
      <c r="L58" s="797">
        <v>650000</v>
      </c>
      <c r="M58" s="797">
        <v>0</v>
      </c>
      <c r="N58" s="798">
        <f t="shared" si="10"/>
        <v>920000</v>
      </c>
      <c r="O58" s="737">
        <f t="shared" si="11"/>
        <v>3323000</v>
      </c>
      <c r="P58" s="799">
        <f t="shared" si="13"/>
        <v>24030</v>
      </c>
      <c r="Q58" s="799">
        <f t="shared" si="14"/>
        <v>48060</v>
      </c>
      <c r="R58" s="799">
        <f t="shared" si="15"/>
        <v>24030</v>
      </c>
      <c r="S58" s="652">
        <f t="shared" si="12"/>
        <v>3226880</v>
      </c>
      <c r="T58" s="710" t="s">
        <v>3774</v>
      </c>
      <c r="U58" s="804"/>
      <c r="V58" s="804"/>
      <c r="W58" s="804"/>
      <c r="X58" s="804"/>
      <c r="Y58" s="804"/>
      <c r="Z58" s="804"/>
      <c r="AA58" s="804"/>
      <c r="AB58" s="804"/>
      <c r="AC58" s="804"/>
      <c r="AD58" s="804"/>
      <c r="AE58" s="804"/>
      <c r="AF58" s="804"/>
      <c r="AG58" s="804"/>
      <c r="AH58" s="804"/>
      <c r="AI58" s="804"/>
      <c r="AJ58" s="804"/>
      <c r="AK58" s="804"/>
      <c r="AL58" s="804"/>
      <c r="AM58" s="804"/>
      <c r="AN58" s="804"/>
      <c r="AO58" s="804"/>
      <c r="AP58" s="804"/>
      <c r="AQ58" s="804"/>
      <c r="AR58" s="804"/>
      <c r="AS58" s="804"/>
      <c r="AT58" s="804"/>
      <c r="AU58" s="804"/>
      <c r="AV58" s="804"/>
      <c r="AW58" s="804"/>
      <c r="AX58" s="804"/>
      <c r="AY58" s="804"/>
      <c r="AZ58" s="804"/>
      <c r="BA58" s="804"/>
      <c r="BB58" s="804"/>
      <c r="BC58" s="804"/>
      <c r="BD58" s="804"/>
      <c r="BE58" s="804"/>
      <c r="BF58" s="804"/>
      <c r="BG58" s="804"/>
      <c r="BH58" s="804"/>
      <c r="BI58" s="804"/>
      <c r="BJ58" s="804"/>
      <c r="BK58" s="804"/>
      <c r="BL58" s="804"/>
      <c r="BM58" s="804"/>
      <c r="BN58" s="804"/>
      <c r="BO58" s="804"/>
      <c r="BP58" s="804"/>
      <c r="BQ58" s="804"/>
      <c r="BR58" s="804"/>
      <c r="BS58" s="804"/>
      <c r="BT58" s="804"/>
      <c r="BU58" s="804"/>
      <c r="BV58" s="804"/>
      <c r="BW58" s="804"/>
      <c r="BX58" s="804"/>
      <c r="BY58" s="804"/>
      <c r="BZ58" s="804"/>
      <c r="CA58" s="804"/>
      <c r="CB58" s="804"/>
      <c r="CC58" s="804"/>
      <c r="CD58" s="804"/>
      <c r="CE58" s="804"/>
      <c r="CF58" s="804"/>
      <c r="CG58" s="804"/>
      <c r="CH58" s="804"/>
      <c r="CI58" s="804"/>
      <c r="CJ58" s="804"/>
      <c r="CK58" s="804"/>
      <c r="CL58" s="804"/>
      <c r="CM58" s="804"/>
      <c r="CN58" s="804"/>
      <c r="CO58" s="804"/>
      <c r="CP58" s="804"/>
      <c r="CQ58" s="804"/>
      <c r="CR58" s="804"/>
      <c r="CS58" s="804"/>
      <c r="CT58" s="804"/>
      <c r="CU58" s="804"/>
      <c r="CV58" s="804"/>
      <c r="CW58" s="804"/>
      <c r="CX58" s="804"/>
      <c r="CY58" s="804"/>
      <c r="CZ58" s="804"/>
      <c r="DA58" s="804"/>
      <c r="DB58" s="804"/>
      <c r="DC58" s="804"/>
      <c r="DD58" s="804"/>
      <c r="DE58" s="804"/>
      <c r="DF58" s="804"/>
      <c r="DG58" s="804"/>
      <c r="DH58" s="804"/>
      <c r="DI58" s="804"/>
      <c r="DJ58" s="804"/>
      <c r="DK58" s="804"/>
      <c r="DL58" s="804"/>
      <c r="DM58" s="804"/>
      <c r="DN58" s="804"/>
      <c r="DO58" s="804"/>
      <c r="DP58" s="804"/>
      <c r="DQ58" s="804"/>
      <c r="DR58" s="804"/>
      <c r="DS58" s="804"/>
      <c r="DT58" s="804"/>
      <c r="DU58" s="804"/>
      <c r="DV58" s="804"/>
      <c r="DW58" s="804"/>
      <c r="DX58" s="804"/>
      <c r="DY58" s="804"/>
      <c r="DZ58" s="804"/>
      <c r="EA58" s="804"/>
      <c r="EB58" s="804"/>
      <c r="EC58" s="804"/>
      <c r="ED58" s="804"/>
      <c r="EE58" s="804"/>
      <c r="EF58" s="804"/>
      <c r="EG58" s="804"/>
      <c r="EH58" s="804"/>
      <c r="EI58" s="804"/>
      <c r="EJ58" s="804"/>
      <c r="EK58" s="804"/>
      <c r="EL58" s="804"/>
      <c r="EM58" s="804"/>
      <c r="EN58" s="804"/>
      <c r="EO58" s="804"/>
      <c r="EP58" s="804"/>
      <c r="EQ58" s="804"/>
      <c r="ER58" s="804"/>
      <c r="ES58" s="804"/>
      <c r="ET58" s="804"/>
      <c r="EU58" s="804"/>
      <c r="EV58" s="804"/>
      <c r="EW58" s="804"/>
      <c r="EX58" s="804"/>
      <c r="EY58" s="804"/>
      <c r="EZ58" s="804"/>
      <c r="FA58" s="804"/>
      <c r="FB58" s="804"/>
      <c r="FC58" s="804"/>
      <c r="FD58" s="804"/>
      <c r="FE58" s="804"/>
      <c r="FF58" s="804"/>
      <c r="FG58" s="804"/>
      <c r="FH58" s="804"/>
      <c r="FI58" s="804"/>
      <c r="FJ58" s="804"/>
      <c r="FK58" s="804"/>
      <c r="FL58" s="804"/>
      <c r="FM58" s="804"/>
      <c r="FN58" s="804"/>
      <c r="FO58" s="804"/>
      <c r="FP58" s="804"/>
      <c r="FQ58" s="804"/>
      <c r="FR58" s="804"/>
      <c r="FS58" s="804"/>
      <c r="FT58" s="804"/>
      <c r="FU58" s="804"/>
      <c r="FV58" s="804"/>
      <c r="FW58" s="804"/>
      <c r="FX58" s="804"/>
      <c r="FY58" s="804"/>
      <c r="FZ58" s="804"/>
      <c r="GA58" s="804"/>
      <c r="GB58" s="804"/>
      <c r="GC58" s="804"/>
      <c r="GD58" s="804"/>
    </row>
    <row r="59" spans="1:186" s="370" customFormat="1" ht="18" customHeight="1">
      <c r="A59" s="184">
        <v>2225000</v>
      </c>
      <c r="B59" s="1699">
        <v>15</v>
      </c>
      <c r="C59" s="795" t="s">
        <v>318</v>
      </c>
      <c r="D59" s="395" t="s">
        <v>303</v>
      </c>
      <c r="E59" s="1691">
        <f>VLOOKUP(C59,[5]Sheet1!$C$31:$H$62,6,FALSE)</f>
        <v>17</v>
      </c>
      <c r="F59" s="796">
        <v>1924039</v>
      </c>
      <c r="G59" s="735">
        <v>478961</v>
      </c>
      <c r="H59" s="735">
        <f t="shared" si="9"/>
        <v>2403000</v>
      </c>
      <c r="I59" s="735">
        <v>0</v>
      </c>
      <c r="J59" s="735">
        <v>15000</v>
      </c>
      <c r="K59" s="735">
        <v>0</v>
      </c>
      <c r="L59" s="797">
        <v>650000</v>
      </c>
      <c r="M59" s="797">
        <v>0</v>
      </c>
      <c r="N59" s="798">
        <f t="shared" si="10"/>
        <v>905000</v>
      </c>
      <c r="O59" s="737">
        <f t="shared" si="11"/>
        <v>3308000</v>
      </c>
      <c r="P59" s="799">
        <f t="shared" si="13"/>
        <v>24030</v>
      </c>
      <c r="Q59" s="799">
        <f t="shared" si="14"/>
        <v>48060</v>
      </c>
      <c r="R59" s="799">
        <f t="shared" si="15"/>
        <v>24030</v>
      </c>
      <c r="S59" s="652">
        <f t="shared" si="12"/>
        <v>3211880</v>
      </c>
      <c r="T59" s="710" t="s">
        <v>3775</v>
      </c>
      <c r="U59" s="804"/>
      <c r="V59" s="804"/>
      <c r="W59" s="804"/>
      <c r="X59" s="804"/>
      <c r="Y59" s="804"/>
      <c r="Z59" s="804"/>
      <c r="AA59" s="804"/>
      <c r="AB59" s="804"/>
      <c r="AC59" s="804"/>
      <c r="AD59" s="804"/>
      <c r="AE59" s="804"/>
      <c r="AF59" s="804"/>
      <c r="AG59" s="804"/>
      <c r="AH59" s="804"/>
      <c r="AI59" s="804"/>
      <c r="AJ59" s="804"/>
      <c r="AK59" s="804"/>
      <c r="AL59" s="804"/>
      <c r="AM59" s="804"/>
      <c r="AN59" s="804"/>
      <c r="AO59" s="804"/>
      <c r="AP59" s="804"/>
      <c r="AQ59" s="804"/>
      <c r="AR59" s="804"/>
      <c r="AS59" s="804"/>
      <c r="AT59" s="804"/>
      <c r="AU59" s="804"/>
      <c r="AV59" s="804"/>
      <c r="AW59" s="804"/>
      <c r="AX59" s="804"/>
      <c r="AY59" s="804"/>
      <c r="AZ59" s="804"/>
      <c r="BA59" s="804"/>
      <c r="BB59" s="804"/>
      <c r="BC59" s="804"/>
      <c r="BD59" s="804"/>
      <c r="BE59" s="804"/>
      <c r="BF59" s="804"/>
      <c r="BG59" s="804"/>
      <c r="BH59" s="804"/>
      <c r="BI59" s="804"/>
      <c r="BJ59" s="804"/>
      <c r="BK59" s="804"/>
      <c r="BL59" s="804"/>
      <c r="BM59" s="804"/>
      <c r="BN59" s="804"/>
      <c r="BO59" s="804"/>
      <c r="BP59" s="804"/>
      <c r="BQ59" s="804"/>
      <c r="BR59" s="804"/>
      <c r="BS59" s="804"/>
      <c r="BT59" s="804"/>
      <c r="BU59" s="804"/>
      <c r="BV59" s="804"/>
      <c r="BW59" s="804"/>
      <c r="BX59" s="804"/>
      <c r="BY59" s="804"/>
      <c r="BZ59" s="804"/>
      <c r="CA59" s="804"/>
      <c r="CB59" s="804"/>
      <c r="CC59" s="804"/>
      <c r="CD59" s="804"/>
      <c r="CE59" s="804"/>
      <c r="CF59" s="804"/>
      <c r="CG59" s="804"/>
      <c r="CH59" s="804"/>
      <c r="CI59" s="804"/>
      <c r="CJ59" s="804"/>
      <c r="CK59" s="804"/>
      <c r="CL59" s="804"/>
      <c r="CM59" s="804"/>
      <c r="CN59" s="804"/>
      <c r="CO59" s="804"/>
      <c r="CP59" s="804"/>
      <c r="CQ59" s="804"/>
      <c r="CR59" s="804"/>
      <c r="CS59" s="804"/>
      <c r="CT59" s="804"/>
      <c r="CU59" s="804"/>
      <c r="CV59" s="804"/>
      <c r="CW59" s="804"/>
      <c r="CX59" s="804"/>
      <c r="CY59" s="804"/>
      <c r="CZ59" s="804"/>
      <c r="DA59" s="804"/>
      <c r="DB59" s="804"/>
      <c r="DC59" s="804"/>
      <c r="DD59" s="804"/>
      <c r="DE59" s="804"/>
      <c r="DF59" s="804"/>
      <c r="DG59" s="804"/>
      <c r="DH59" s="804"/>
      <c r="DI59" s="804"/>
      <c r="DJ59" s="804"/>
      <c r="DK59" s="804"/>
      <c r="DL59" s="804"/>
      <c r="DM59" s="804"/>
      <c r="DN59" s="804"/>
      <c r="DO59" s="804"/>
      <c r="DP59" s="804"/>
      <c r="DQ59" s="804"/>
      <c r="DR59" s="804"/>
      <c r="DS59" s="804"/>
      <c r="DT59" s="804"/>
      <c r="DU59" s="804"/>
      <c r="DV59" s="804"/>
      <c r="DW59" s="804"/>
      <c r="DX59" s="804"/>
      <c r="DY59" s="804"/>
      <c r="DZ59" s="804"/>
      <c r="EA59" s="804"/>
      <c r="EB59" s="804"/>
      <c r="EC59" s="804"/>
      <c r="ED59" s="804"/>
      <c r="EE59" s="804"/>
      <c r="EF59" s="804"/>
      <c r="EG59" s="804"/>
      <c r="EH59" s="804"/>
      <c r="EI59" s="804"/>
      <c r="EJ59" s="804"/>
      <c r="EK59" s="804"/>
      <c r="EL59" s="804"/>
      <c r="EM59" s="804"/>
      <c r="EN59" s="804"/>
      <c r="EO59" s="804"/>
      <c r="EP59" s="804"/>
      <c r="EQ59" s="804"/>
      <c r="ER59" s="804"/>
      <c r="ES59" s="804"/>
      <c r="ET59" s="804"/>
      <c r="EU59" s="804"/>
      <c r="EV59" s="804"/>
      <c r="EW59" s="804"/>
      <c r="EX59" s="804"/>
      <c r="EY59" s="804"/>
      <c r="EZ59" s="804"/>
      <c r="FA59" s="804"/>
      <c r="FB59" s="804"/>
      <c r="FC59" s="804"/>
      <c r="FD59" s="804"/>
      <c r="FE59" s="804"/>
      <c r="FF59" s="804"/>
      <c r="FG59" s="804"/>
      <c r="FH59" s="804"/>
      <c r="FI59" s="804"/>
      <c r="FJ59" s="804"/>
      <c r="FK59" s="804"/>
      <c r="FL59" s="804"/>
      <c r="FM59" s="804"/>
      <c r="FN59" s="804"/>
      <c r="FO59" s="804"/>
      <c r="FP59" s="804"/>
      <c r="FQ59" s="804"/>
      <c r="FR59" s="804"/>
      <c r="FS59" s="804"/>
      <c r="FT59" s="804"/>
      <c r="FU59" s="804"/>
      <c r="FV59" s="804"/>
      <c r="FW59" s="804"/>
      <c r="FX59" s="804"/>
      <c r="FY59" s="804"/>
      <c r="FZ59" s="804"/>
      <c r="GA59" s="804"/>
      <c r="GB59" s="804"/>
      <c r="GC59" s="804"/>
      <c r="GD59" s="804"/>
    </row>
    <row r="60" spans="1:186" s="370" customFormat="1" ht="18" customHeight="1">
      <c r="A60" s="184">
        <v>2225000</v>
      </c>
      <c r="B60" s="1699">
        <v>16</v>
      </c>
      <c r="C60" s="795" t="s">
        <v>319</v>
      </c>
      <c r="D60" s="395" t="s">
        <v>303</v>
      </c>
      <c r="E60" s="1691">
        <f>VLOOKUP(C60,[5]Sheet1!$C$31:$H$62,6,FALSE)</f>
        <v>20</v>
      </c>
      <c r="F60" s="796">
        <v>1924039</v>
      </c>
      <c r="G60" s="735">
        <v>478961</v>
      </c>
      <c r="H60" s="735">
        <f t="shared" si="9"/>
        <v>2403000</v>
      </c>
      <c r="I60" s="735">
        <v>0</v>
      </c>
      <c r="J60" s="735">
        <v>15000</v>
      </c>
      <c r="K60" s="735">
        <v>0</v>
      </c>
      <c r="L60" s="797">
        <v>650000</v>
      </c>
      <c r="M60" s="797">
        <v>0</v>
      </c>
      <c r="N60" s="798">
        <f t="shared" si="10"/>
        <v>950000</v>
      </c>
      <c r="O60" s="737">
        <f t="shared" si="11"/>
        <v>3353000</v>
      </c>
      <c r="P60" s="799">
        <f t="shared" si="13"/>
        <v>24030</v>
      </c>
      <c r="Q60" s="799">
        <f t="shared" si="14"/>
        <v>48060</v>
      </c>
      <c r="R60" s="799">
        <f t="shared" si="15"/>
        <v>24030</v>
      </c>
      <c r="S60" s="652">
        <f t="shared" si="12"/>
        <v>3256880</v>
      </c>
      <c r="T60" s="710" t="s">
        <v>3776</v>
      </c>
      <c r="U60" s="804"/>
      <c r="V60" s="804"/>
      <c r="W60" s="804"/>
      <c r="X60" s="804"/>
      <c r="Y60" s="804"/>
      <c r="Z60" s="804"/>
      <c r="AA60" s="804"/>
      <c r="AB60" s="804"/>
      <c r="AC60" s="804"/>
      <c r="AD60" s="804"/>
      <c r="AE60" s="804"/>
      <c r="AF60" s="804"/>
      <c r="AG60" s="804"/>
      <c r="AH60" s="804"/>
      <c r="AI60" s="804"/>
      <c r="AJ60" s="804"/>
      <c r="AK60" s="804"/>
      <c r="AL60" s="804"/>
      <c r="AM60" s="804"/>
      <c r="AN60" s="804"/>
      <c r="AO60" s="804"/>
      <c r="AP60" s="804"/>
      <c r="AQ60" s="804"/>
      <c r="AR60" s="804"/>
      <c r="AS60" s="804"/>
      <c r="AT60" s="804"/>
      <c r="AU60" s="804"/>
      <c r="AV60" s="804"/>
      <c r="AW60" s="804"/>
      <c r="AX60" s="804"/>
      <c r="AY60" s="804"/>
      <c r="AZ60" s="804"/>
      <c r="BA60" s="804"/>
      <c r="BB60" s="804"/>
      <c r="BC60" s="804"/>
      <c r="BD60" s="804"/>
      <c r="BE60" s="804"/>
      <c r="BF60" s="804"/>
      <c r="BG60" s="804"/>
      <c r="BH60" s="804"/>
      <c r="BI60" s="804"/>
      <c r="BJ60" s="804"/>
      <c r="BK60" s="804"/>
      <c r="BL60" s="804"/>
      <c r="BM60" s="804"/>
      <c r="BN60" s="804"/>
      <c r="BO60" s="804"/>
      <c r="BP60" s="804"/>
      <c r="BQ60" s="804"/>
      <c r="BR60" s="804"/>
      <c r="BS60" s="804"/>
      <c r="BT60" s="804"/>
      <c r="BU60" s="804"/>
      <c r="BV60" s="804"/>
      <c r="BW60" s="804"/>
      <c r="BX60" s="804"/>
      <c r="BY60" s="804"/>
      <c r="BZ60" s="804"/>
      <c r="CA60" s="804"/>
      <c r="CB60" s="804"/>
      <c r="CC60" s="804"/>
      <c r="CD60" s="804"/>
      <c r="CE60" s="804"/>
      <c r="CF60" s="804"/>
      <c r="CG60" s="804"/>
      <c r="CH60" s="804"/>
      <c r="CI60" s="804"/>
      <c r="CJ60" s="804"/>
      <c r="CK60" s="804"/>
      <c r="CL60" s="804"/>
      <c r="CM60" s="804"/>
      <c r="CN60" s="804"/>
      <c r="CO60" s="804"/>
      <c r="CP60" s="804"/>
      <c r="CQ60" s="804"/>
      <c r="CR60" s="804"/>
      <c r="CS60" s="804"/>
      <c r="CT60" s="804"/>
      <c r="CU60" s="804"/>
      <c r="CV60" s="804"/>
      <c r="CW60" s="804"/>
      <c r="CX60" s="804"/>
      <c r="CY60" s="804"/>
      <c r="CZ60" s="804"/>
      <c r="DA60" s="804"/>
      <c r="DB60" s="804"/>
      <c r="DC60" s="804"/>
      <c r="DD60" s="804"/>
      <c r="DE60" s="804"/>
      <c r="DF60" s="804"/>
      <c r="DG60" s="804"/>
      <c r="DH60" s="804"/>
      <c r="DI60" s="804"/>
      <c r="DJ60" s="804"/>
      <c r="DK60" s="804"/>
      <c r="DL60" s="804"/>
      <c r="DM60" s="804"/>
      <c r="DN60" s="804"/>
      <c r="DO60" s="804"/>
      <c r="DP60" s="804"/>
      <c r="DQ60" s="804"/>
      <c r="DR60" s="804"/>
      <c r="DS60" s="804"/>
      <c r="DT60" s="804"/>
      <c r="DU60" s="804"/>
      <c r="DV60" s="804"/>
      <c r="DW60" s="804"/>
      <c r="DX60" s="804"/>
      <c r="DY60" s="804"/>
      <c r="DZ60" s="804"/>
      <c r="EA60" s="804"/>
      <c r="EB60" s="804"/>
      <c r="EC60" s="804"/>
      <c r="ED60" s="804"/>
      <c r="EE60" s="804"/>
      <c r="EF60" s="804"/>
      <c r="EG60" s="804"/>
      <c r="EH60" s="804"/>
      <c r="EI60" s="804"/>
      <c r="EJ60" s="804"/>
      <c r="EK60" s="804"/>
      <c r="EL60" s="804"/>
      <c r="EM60" s="804"/>
      <c r="EN60" s="804"/>
      <c r="EO60" s="804"/>
      <c r="EP60" s="804"/>
      <c r="EQ60" s="804"/>
      <c r="ER60" s="804"/>
      <c r="ES60" s="804"/>
      <c r="ET60" s="804"/>
      <c r="EU60" s="804"/>
      <c r="EV60" s="804"/>
      <c r="EW60" s="804"/>
      <c r="EX60" s="804"/>
      <c r="EY60" s="804"/>
      <c r="EZ60" s="804"/>
      <c r="FA60" s="804"/>
      <c r="FB60" s="804"/>
      <c r="FC60" s="804"/>
      <c r="FD60" s="804"/>
      <c r="FE60" s="804"/>
      <c r="FF60" s="804"/>
      <c r="FG60" s="804"/>
      <c r="FH60" s="804"/>
      <c r="FI60" s="804"/>
      <c r="FJ60" s="804"/>
      <c r="FK60" s="804"/>
      <c r="FL60" s="804"/>
      <c r="FM60" s="804"/>
      <c r="FN60" s="804"/>
      <c r="FO60" s="804"/>
      <c r="FP60" s="804"/>
      <c r="FQ60" s="804"/>
      <c r="FR60" s="804"/>
      <c r="FS60" s="804"/>
      <c r="FT60" s="804"/>
      <c r="FU60" s="804"/>
      <c r="FV60" s="804"/>
      <c r="FW60" s="804"/>
      <c r="FX60" s="804"/>
      <c r="FY60" s="804"/>
      <c r="FZ60" s="804"/>
      <c r="GA60" s="804"/>
      <c r="GB60" s="804"/>
      <c r="GC60" s="804"/>
      <c r="GD60" s="804"/>
    </row>
    <row r="61" spans="1:186" s="370" customFormat="1" ht="18" customHeight="1">
      <c r="A61" s="184">
        <v>2225000</v>
      </c>
      <c r="B61" s="1699">
        <v>17</v>
      </c>
      <c r="C61" s="795" t="s">
        <v>320</v>
      </c>
      <c r="D61" s="395" t="s">
        <v>303</v>
      </c>
      <c r="E61" s="1691">
        <f>VLOOKUP(C61,[5]Sheet1!$C$31:$H$62,6,FALSE)</f>
        <v>21</v>
      </c>
      <c r="F61" s="796">
        <v>1924039</v>
      </c>
      <c r="G61" s="735">
        <v>478961</v>
      </c>
      <c r="H61" s="735">
        <f t="shared" si="9"/>
        <v>2403000</v>
      </c>
      <c r="I61" s="735">
        <v>0</v>
      </c>
      <c r="J61" s="735">
        <v>15000</v>
      </c>
      <c r="K61" s="735">
        <v>0</v>
      </c>
      <c r="L61" s="797">
        <v>650000</v>
      </c>
      <c r="M61" s="797">
        <v>0</v>
      </c>
      <c r="N61" s="798">
        <f t="shared" si="10"/>
        <v>965000</v>
      </c>
      <c r="O61" s="737">
        <f t="shared" si="11"/>
        <v>3368000</v>
      </c>
      <c r="P61" s="799">
        <f t="shared" si="13"/>
        <v>24030</v>
      </c>
      <c r="Q61" s="799">
        <f t="shared" si="14"/>
        <v>48060</v>
      </c>
      <c r="R61" s="799">
        <f t="shared" si="15"/>
        <v>24030</v>
      </c>
      <c r="S61" s="652">
        <f t="shared" si="12"/>
        <v>3271880</v>
      </c>
      <c r="T61" s="710" t="s">
        <v>3777</v>
      </c>
      <c r="U61" s="804"/>
      <c r="V61" s="804"/>
      <c r="W61" s="804"/>
      <c r="X61" s="804"/>
      <c r="Y61" s="804"/>
      <c r="Z61" s="804"/>
      <c r="AA61" s="804"/>
      <c r="AB61" s="804"/>
      <c r="AC61" s="804"/>
      <c r="AD61" s="804"/>
      <c r="AE61" s="804"/>
      <c r="AF61" s="804"/>
      <c r="AG61" s="804"/>
      <c r="AH61" s="804"/>
      <c r="AI61" s="804"/>
      <c r="AJ61" s="804"/>
      <c r="AK61" s="804"/>
      <c r="AL61" s="804"/>
      <c r="AM61" s="804"/>
      <c r="AN61" s="804"/>
      <c r="AO61" s="804"/>
      <c r="AP61" s="804"/>
      <c r="AQ61" s="804"/>
      <c r="AR61" s="804"/>
      <c r="AS61" s="804"/>
      <c r="AT61" s="804"/>
      <c r="AU61" s="804"/>
      <c r="AV61" s="804"/>
      <c r="AW61" s="804"/>
      <c r="AX61" s="804"/>
      <c r="AY61" s="804"/>
      <c r="AZ61" s="804"/>
      <c r="BA61" s="804"/>
      <c r="BB61" s="804"/>
      <c r="BC61" s="804"/>
      <c r="BD61" s="804"/>
      <c r="BE61" s="804"/>
      <c r="BF61" s="804"/>
      <c r="BG61" s="804"/>
      <c r="BH61" s="804"/>
      <c r="BI61" s="804"/>
      <c r="BJ61" s="804"/>
      <c r="BK61" s="804"/>
      <c r="BL61" s="804"/>
      <c r="BM61" s="804"/>
      <c r="BN61" s="804"/>
      <c r="BO61" s="804"/>
      <c r="BP61" s="804"/>
      <c r="BQ61" s="804"/>
      <c r="BR61" s="804"/>
      <c r="BS61" s="804"/>
      <c r="BT61" s="804"/>
      <c r="BU61" s="804"/>
      <c r="BV61" s="804"/>
      <c r="BW61" s="804"/>
      <c r="BX61" s="804"/>
      <c r="BY61" s="804"/>
      <c r="BZ61" s="804"/>
      <c r="CA61" s="804"/>
      <c r="CB61" s="804"/>
      <c r="CC61" s="804"/>
      <c r="CD61" s="804"/>
      <c r="CE61" s="804"/>
      <c r="CF61" s="804"/>
      <c r="CG61" s="804"/>
      <c r="CH61" s="804"/>
      <c r="CI61" s="804"/>
      <c r="CJ61" s="804"/>
      <c r="CK61" s="804"/>
      <c r="CL61" s="804"/>
      <c r="CM61" s="804"/>
      <c r="CN61" s="804"/>
      <c r="CO61" s="804"/>
      <c r="CP61" s="804"/>
      <c r="CQ61" s="804"/>
      <c r="CR61" s="804"/>
      <c r="CS61" s="804"/>
      <c r="CT61" s="804"/>
      <c r="CU61" s="804"/>
      <c r="CV61" s="804"/>
      <c r="CW61" s="804"/>
      <c r="CX61" s="804"/>
      <c r="CY61" s="804"/>
      <c r="CZ61" s="804"/>
      <c r="DA61" s="804"/>
      <c r="DB61" s="804"/>
      <c r="DC61" s="804"/>
      <c r="DD61" s="804"/>
      <c r="DE61" s="804"/>
      <c r="DF61" s="804"/>
      <c r="DG61" s="804"/>
      <c r="DH61" s="804"/>
      <c r="DI61" s="804"/>
      <c r="DJ61" s="804"/>
      <c r="DK61" s="804"/>
      <c r="DL61" s="804"/>
      <c r="DM61" s="804"/>
      <c r="DN61" s="804"/>
      <c r="DO61" s="804"/>
      <c r="DP61" s="804"/>
      <c r="DQ61" s="804"/>
      <c r="DR61" s="804"/>
      <c r="DS61" s="804"/>
      <c r="DT61" s="804"/>
      <c r="DU61" s="804"/>
      <c r="DV61" s="804"/>
      <c r="DW61" s="804"/>
      <c r="DX61" s="804"/>
      <c r="DY61" s="804"/>
      <c r="DZ61" s="804"/>
      <c r="EA61" s="804"/>
      <c r="EB61" s="804"/>
      <c r="EC61" s="804"/>
      <c r="ED61" s="804"/>
      <c r="EE61" s="804"/>
      <c r="EF61" s="804"/>
      <c r="EG61" s="804"/>
      <c r="EH61" s="804"/>
      <c r="EI61" s="804"/>
      <c r="EJ61" s="804"/>
      <c r="EK61" s="804"/>
      <c r="EL61" s="804"/>
      <c r="EM61" s="804"/>
      <c r="EN61" s="804"/>
      <c r="EO61" s="804"/>
      <c r="EP61" s="804"/>
      <c r="EQ61" s="804"/>
      <c r="ER61" s="804"/>
      <c r="ES61" s="804"/>
      <c r="ET61" s="804"/>
      <c r="EU61" s="804"/>
      <c r="EV61" s="804"/>
      <c r="EW61" s="804"/>
      <c r="EX61" s="804"/>
      <c r="EY61" s="804"/>
      <c r="EZ61" s="804"/>
      <c r="FA61" s="804"/>
      <c r="FB61" s="804"/>
      <c r="FC61" s="804"/>
      <c r="FD61" s="804"/>
      <c r="FE61" s="804"/>
      <c r="FF61" s="804"/>
      <c r="FG61" s="804"/>
      <c r="FH61" s="804"/>
      <c r="FI61" s="804"/>
      <c r="FJ61" s="804"/>
      <c r="FK61" s="804"/>
      <c r="FL61" s="804"/>
      <c r="FM61" s="804"/>
      <c r="FN61" s="804"/>
      <c r="FO61" s="804"/>
      <c r="FP61" s="804"/>
      <c r="FQ61" s="804"/>
      <c r="FR61" s="804"/>
      <c r="FS61" s="804"/>
      <c r="FT61" s="804"/>
      <c r="FU61" s="804"/>
      <c r="FV61" s="804"/>
      <c r="FW61" s="804"/>
      <c r="FX61" s="804"/>
      <c r="FY61" s="804"/>
      <c r="FZ61" s="804"/>
      <c r="GA61" s="804"/>
      <c r="GB61" s="804"/>
      <c r="GC61" s="804"/>
      <c r="GD61" s="804"/>
    </row>
    <row r="62" spans="1:186" s="370" customFormat="1" ht="18" customHeight="1">
      <c r="A62" s="184">
        <v>2225000</v>
      </c>
      <c r="B62" s="1699">
        <v>18</v>
      </c>
      <c r="C62" s="795" t="s">
        <v>321</v>
      </c>
      <c r="D62" s="395" t="s">
        <v>303</v>
      </c>
      <c r="E62" s="1691">
        <f>VLOOKUP(C62,[5]Sheet1!$C$31:$H$62,6,FALSE)</f>
        <v>19</v>
      </c>
      <c r="F62" s="796">
        <v>1924039</v>
      </c>
      <c r="G62" s="735">
        <v>478961</v>
      </c>
      <c r="H62" s="735">
        <f t="shared" si="9"/>
        <v>2403000</v>
      </c>
      <c r="I62" s="735">
        <v>0</v>
      </c>
      <c r="J62" s="735">
        <v>15000</v>
      </c>
      <c r="K62" s="735">
        <v>0</v>
      </c>
      <c r="L62" s="797">
        <v>650000</v>
      </c>
      <c r="M62" s="797">
        <v>0</v>
      </c>
      <c r="N62" s="798">
        <f t="shared" si="10"/>
        <v>935000</v>
      </c>
      <c r="O62" s="737">
        <f t="shared" si="11"/>
        <v>3338000</v>
      </c>
      <c r="P62" s="799">
        <f t="shared" si="13"/>
        <v>24030</v>
      </c>
      <c r="Q62" s="799">
        <f t="shared" si="14"/>
        <v>48060</v>
      </c>
      <c r="R62" s="799">
        <f t="shared" si="15"/>
        <v>24030</v>
      </c>
      <c r="S62" s="652">
        <f t="shared" si="12"/>
        <v>3241880</v>
      </c>
      <c r="T62" s="710" t="s">
        <v>3778</v>
      </c>
      <c r="U62" s="804"/>
      <c r="V62" s="804"/>
      <c r="W62" s="804"/>
      <c r="X62" s="804"/>
      <c r="Y62" s="804"/>
      <c r="Z62" s="804"/>
      <c r="AA62" s="804"/>
      <c r="AB62" s="804"/>
      <c r="AC62" s="804"/>
      <c r="AD62" s="804"/>
      <c r="AE62" s="804"/>
      <c r="AF62" s="804"/>
      <c r="AG62" s="804"/>
      <c r="AH62" s="804"/>
      <c r="AI62" s="804"/>
      <c r="AJ62" s="804"/>
      <c r="AK62" s="804"/>
      <c r="AL62" s="804"/>
      <c r="AM62" s="804"/>
      <c r="AN62" s="804"/>
      <c r="AO62" s="804"/>
      <c r="AP62" s="804"/>
      <c r="AQ62" s="804"/>
      <c r="AR62" s="804"/>
      <c r="AS62" s="804"/>
      <c r="AT62" s="804"/>
      <c r="AU62" s="804"/>
      <c r="AV62" s="804"/>
      <c r="AW62" s="804"/>
      <c r="AX62" s="804"/>
      <c r="AY62" s="804"/>
      <c r="AZ62" s="804"/>
      <c r="BA62" s="804"/>
      <c r="BB62" s="804"/>
      <c r="BC62" s="804"/>
      <c r="BD62" s="804"/>
      <c r="BE62" s="804"/>
      <c r="BF62" s="804"/>
      <c r="BG62" s="804"/>
      <c r="BH62" s="804"/>
      <c r="BI62" s="804"/>
      <c r="BJ62" s="804"/>
      <c r="BK62" s="804"/>
      <c r="BL62" s="804"/>
      <c r="BM62" s="804"/>
      <c r="BN62" s="804"/>
      <c r="BO62" s="804"/>
      <c r="BP62" s="804"/>
      <c r="BQ62" s="804"/>
      <c r="BR62" s="804"/>
      <c r="BS62" s="804"/>
      <c r="BT62" s="804"/>
      <c r="BU62" s="804"/>
      <c r="BV62" s="804"/>
      <c r="BW62" s="804"/>
      <c r="BX62" s="804"/>
      <c r="BY62" s="804"/>
      <c r="BZ62" s="804"/>
      <c r="CA62" s="804"/>
      <c r="CB62" s="804"/>
      <c r="CC62" s="804"/>
      <c r="CD62" s="804"/>
      <c r="CE62" s="804"/>
      <c r="CF62" s="804"/>
      <c r="CG62" s="804"/>
      <c r="CH62" s="804"/>
      <c r="CI62" s="804"/>
      <c r="CJ62" s="804"/>
      <c r="CK62" s="804"/>
      <c r="CL62" s="804"/>
      <c r="CM62" s="804"/>
      <c r="CN62" s="804"/>
      <c r="CO62" s="804"/>
      <c r="CP62" s="804"/>
      <c r="CQ62" s="804"/>
      <c r="CR62" s="804"/>
      <c r="CS62" s="804"/>
      <c r="CT62" s="804"/>
      <c r="CU62" s="804"/>
      <c r="CV62" s="804"/>
      <c r="CW62" s="804"/>
      <c r="CX62" s="804"/>
      <c r="CY62" s="804"/>
      <c r="CZ62" s="804"/>
      <c r="DA62" s="804"/>
      <c r="DB62" s="804"/>
      <c r="DC62" s="804"/>
      <c r="DD62" s="804"/>
      <c r="DE62" s="804"/>
      <c r="DF62" s="804"/>
      <c r="DG62" s="804"/>
      <c r="DH62" s="804"/>
      <c r="DI62" s="804"/>
      <c r="DJ62" s="804"/>
      <c r="DK62" s="804"/>
      <c r="DL62" s="804"/>
      <c r="DM62" s="804"/>
      <c r="DN62" s="804"/>
      <c r="DO62" s="804"/>
      <c r="DP62" s="804"/>
      <c r="DQ62" s="804"/>
      <c r="DR62" s="804"/>
      <c r="DS62" s="804"/>
      <c r="DT62" s="804"/>
      <c r="DU62" s="804"/>
      <c r="DV62" s="804"/>
      <c r="DW62" s="804"/>
      <c r="DX62" s="804"/>
      <c r="DY62" s="804"/>
      <c r="DZ62" s="804"/>
      <c r="EA62" s="804"/>
      <c r="EB62" s="804"/>
      <c r="EC62" s="804"/>
      <c r="ED62" s="804"/>
      <c r="EE62" s="804"/>
      <c r="EF62" s="804"/>
      <c r="EG62" s="804"/>
      <c r="EH62" s="804"/>
      <c r="EI62" s="804"/>
      <c r="EJ62" s="804"/>
      <c r="EK62" s="804"/>
      <c r="EL62" s="804"/>
      <c r="EM62" s="804"/>
      <c r="EN62" s="804"/>
      <c r="EO62" s="804"/>
      <c r="EP62" s="804"/>
      <c r="EQ62" s="804"/>
      <c r="ER62" s="804"/>
      <c r="ES62" s="804"/>
      <c r="ET62" s="804"/>
      <c r="EU62" s="804"/>
      <c r="EV62" s="804"/>
      <c r="EW62" s="804"/>
      <c r="EX62" s="804"/>
      <c r="EY62" s="804"/>
      <c r="EZ62" s="804"/>
      <c r="FA62" s="804"/>
      <c r="FB62" s="804"/>
      <c r="FC62" s="804"/>
      <c r="FD62" s="804"/>
      <c r="FE62" s="804"/>
      <c r="FF62" s="804"/>
      <c r="FG62" s="804"/>
      <c r="FH62" s="804"/>
      <c r="FI62" s="804"/>
      <c r="FJ62" s="804"/>
      <c r="FK62" s="804"/>
      <c r="FL62" s="804"/>
      <c r="FM62" s="804"/>
      <c r="FN62" s="804"/>
      <c r="FO62" s="804"/>
      <c r="FP62" s="804"/>
      <c r="FQ62" s="804"/>
      <c r="FR62" s="804"/>
      <c r="FS62" s="804"/>
      <c r="FT62" s="804"/>
      <c r="FU62" s="804"/>
      <c r="FV62" s="804"/>
      <c r="FW62" s="804"/>
      <c r="FX62" s="804"/>
      <c r="FY62" s="804"/>
      <c r="FZ62" s="804"/>
      <c r="GA62" s="804"/>
      <c r="GB62" s="804"/>
      <c r="GC62" s="804"/>
      <c r="GD62" s="804"/>
    </row>
    <row r="63" spans="1:186" s="370" customFormat="1" ht="18" customHeight="1">
      <c r="A63" s="184">
        <v>2225000</v>
      </c>
      <c r="B63" s="1699">
        <v>19</v>
      </c>
      <c r="C63" s="795" t="s">
        <v>322</v>
      </c>
      <c r="D63" s="395" t="s">
        <v>303</v>
      </c>
      <c r="E63" s="1691">
        <f>VLOOKUP(C63,[5]Sheet1!$C$31:$H$62,6,FALSE)</f>
        <v>13</v>
      </c>
      <c r="F63" s="796">
        <v>1928000</v>
      </c>
      <c r="G63" s="735">
        <v>475000</v>
      </c>
      <c r="H63" s="735">
        <f t="shared" si="9"/>
        <v>2403000</v>
      </c>
      <c r="I63" s="735">
        <v>0</v>
      </c>
      <c r="J63" s="735">
        <v>15000</v>
      </c>
      <c r="K63" s="735">
        <v>0</v>
      </c>
      <c r="L63" s="797">
        <v>650000</v>
      </c>
      <c r="M63" s="797">
        <v>0</v>
      </c>
      <c r="N63" s="798">
        <f t="shared" si="10"/>
        <v>845000</v>
      </c>
      <c r="O63" s="737">
        <f t="shared" si="11"/>
        <v>3248000</v>
      </c>
      <c r="P63" s="799">
        <f t="shared" si="13"/>
        <v>24030</v>
      </c>
      <c r="Q63" s="799">
        <f t="shared" si="14"/>
        <v>48060</v>
      </c>
      <c r="R63" s="799">
        <f t="shared" si="15"/>
        <v>24030</v>
      </c>
      <c r="S63" s="652">
        <f t="shared" si="12"/>
        <v>3151880</v>
      </c>
      <c r="T63" s="710" t="s">
        <v>3779</v>
      </c>
      <c r="U63" s="804"/>
      <c r="V63" s="804"/>
      <c r="W63" s="804"/>
      <c r="X63" s="804"/>
      <c r="Y63" s="804"/>
      <c r="Z63" s="804"/>
      <c r="AA63" s="804"/>
      <c r="AB63" s="804"/>
      <c r="AC63" s="804"/>
      <c r="AD63" s="804"/>
      <c r="AE63" s="804"/>
      <c r="AF63" s="804"/>
      <c r="AG63" s="804"/>
      <c r="AH63" s="804"/>
      <c r="AI63" s="804"/>
      <c r="AJ63" s="804"/>
      <c r="AK63" s="804"/>
      <c r="AL63" s="804"/>
      <c r="AM63" s="804"/>
      <c r="AN63" s="804"/>
      <c r="AO63" s="804"/>
      <c r="AP63" s="804"/>
      <c r="AQ63" s="804"/>
      <c r="AR63" s="804"/>
      <c r="AS63" s="804"/>
      <c r="AT63" s="804"/>
      <c r="AU63" s="804"/>
      <c r="AV63" s="804"/>
      <c r="AW63" s="804"/>
      <c r="AX63" s="804"/>
      <c r="AY63" s="804"/>
      <c r="AZ63" s="804"/>
      <c r="BA63" s="804"/>
      <c r="BB63" s="804"/>
      <c r="BC63" s="804"/>
      <c r="BD63" s="804"/>
      <c r="BE63" s="804"/>
      <c r="BF63" s="804"/>
      <c r="BG63" s="804"/>
      <c r="BH63" s="804"/>
      <c r="BI63" s="804"/>
      <c r="BJ63" s="804"/>
      <c r="BK63" s="804"/>
      <c r="BL63" s="804"/>
      <c r="BM63" s="804"/>
      <c r="BN63" s="804"/>
      <c r="BO63" s="804"/>
      <c r="BP63" s="804"/>
      <c r="BQ63" s="804"/>
      <c r="BR63" s="804"/>
      <c r="BS63" s="804"/>
      <c r="BT63" s="804"/>
      <c r="BU63" s="804"/>
      <c r="BV63" s="804"/>
      <c r="BW63" s="804"/>
      <c r="BX63" s="804"/>
      <c r="BY63" s="804"/>
      <c r="BZ63" s="804"/>
      <c r="CA63" s="804"/>
      <c r="CB63" s="804"/>
      <c r="CC63" s="804"/>
      <c r="CD63" s="804"/>
      <c r="CE63" s="804"/>
      <c r="CF63" s="804"/>
      <c r="CG63" s="804"/>
      <c r="CH63" s="804"/>
      <c r="CI63" s="804"/>
      <c r="CJ63" s="804"/>
      <c r="CK63" s="804"/>
      <c r="CL63" s="804"/>
      <c r="CM63" s="804"/>
      <c r="CN63" s="804"/>
      <c r="CO63" s="804"/>
      <c r="CP63" s="804"/>
      <c r="CQ63" s="804"/>
      <c r="CR63" s="804"/>
      <c r="CS63" s="804"/>
      <c r="CT63" s="804"/>
      <c r="CU63" s="804"/>
      <c r="CV63" s="804"/>
      <c r="CW63" s="804"/>
      <c r="CX63" s="804"/>
      <c r="CY63" s="804"/>
      <c r="CZ63" s="804"/>
      <c r="DA63" s="804"/>
      <c r="DB63" s="804"/>
      <c r="DC63" s="804"/>
      <c r="DD63" s="804"/>
      <c r="DE63" s="804"/>
      <c r="DF63" s="804"/>
      <c r="DG63" s="804"/>
      <c r="DH63" s="804"/>
      <c r="DI63" s="804"/>
      <c r="DJ63" s="804"/>
      <c r="DK63" s="804"/>
      <c r="DL63" s="804"/>
      <c r="DM63" s="804"/>
      <c r="DN63" s="804"/>
      <c r="DO63" s="804"/>
      <c r="DP63" s="804"/>
      <c r="DQ63" s="804"/>
      <c r="DR63" s="804"/>
      <c r="DS63" s="804"/>
      <c r="DT63" s="804"/>
      <c r="DU63" s="804"/>
      <c r="DV63" s="804"/>
      <c r="DW63" s="804"/>
      <c r="DX63" s="804"/>
      <c r="DY63" s="804"/>
      <c r="DZ63" s="804"/>
      <c r="EA63" s="804"/>
      <c r="EB63" s="804"/>
      <c r="EC63" s="804"/>
      <c r="ED63" s="804"/>
      <c r="EE63" s="804"/>
      <c r="EF63" s="804"/>
      <c r="EG63" s="804"/>
      <c r="EH63" s="804"/>
      <c r="EI63" s="804"/>
      <c r="EJ63" s="804"/>
      <c r="EK63" s="804"/>
      <c r="EL63" s="804"/>
      <c r="EM63" s="804"/>
      <c r="EN63" s="804"/>
      <c r="EO63" s="804"/>
      <c r="EP63" s="804"/>
      <c r="EQ63" s="804"/>
      <c r="ER63" s="804"/>
      <c r="ES63" s="804"/>
      <c r="ET63" s="804"/>
      <c r="EU63" s="804"/>
      <c r="EV63" s="804"/>
      <c r="EW63" s="804"/>
      <c r="EX63" s="804"/>
      <c r="EY63" s="804"/>
      <c r="EZ63" s="804"/>
      <c r="FA63" s="804"/>
      <c r="FB63" s="804"/>
      <c r="FC63" s="804"/>
      <c r="FD63" s="804"/>
      <c r="FE63" s="804"/>
      <c r="FF63" s="804"/>
      <c r="FG63" s="804"/>
      <c r="FH63" s="804"/>
      <c r="FI63" s="804"/>
      <c r="FJ63" s="804"/>
      <c r="FK63" s="804"/>
      <c r="FL63" s="804"/>
      <c r="FM63" s="804"/>
      <c r="FN63" s="804"/>
      <c r="FO63" s="804"/>
      <c r="FP63" s="804"/>
      <c r="FQ63" s="804"/>
      <c r="FR63" s="804"/>
      <c r="FS63" s="804"/>
      <c r="FT63" s="804"/>
      <c r="FU63" s="804"/>
      <c r="FV63" s="804"/>
      <c r="FW63" s="804"/>
      <c r="FX63" s="804"/>
      <c r="FY63" s="804"/>
      <c r="FZ63" s="804"/>
      <c r="GA63" s="804"/>
      <c r="GB63" s="804"/>
      <c r="GC63" s="804"/>
      <c r="GD63" s="804"/>
    </row>
    <row r="64" spans="1:186" s="370" customFormat="1" ht="18" customHeight="1">
      <c r="A64" s="184">
        <v>2225000</v>
      </c>
      <c r="B64" s="1699">
        <v>20</v>
      </c>
      <c r="C64" s="801" t="s">
        <v>371</v>
      </c>
      <c r="D64" s="612" t="s">
        <v>303</v>
      </c>
      <c r="E64" s="1691">
        <f>VLOOKUP(C64,[5]Sheet1!$C$31:$H$62,6,FALSE)</f>
        <v>20</v>
      </c>
      <c r="F64" s="796">
        <v>1924039</v>
      </c>
      <c r="G64" s="735">
        <v>478961</v>
      </c>
      <c r="H64" s="735">
        <f>SUM(F64:G64)</f>
        <v>2403000</v>
      </c>
      <c r="I64" s="735">
        <v>0</v>
      </c>
      <c r="J64" s="735">
        <v>15000</v>
      </c>
      <c r="K64" s="735">
        <v>0</v>
      </c>
      <c r="L64" s="735">
        <v>650000</v>
      </c>
      <c r="M64" s="735">
        <v>0</v>
      </c>
      <c r="N64" s="798">
        <f>(E64*J64)+L64+M64</f>
        <v>950000</v>
      </c>
      <c r="O64" s="737">
        <f>H64+N64</f>
        <v>3353000</v>
      </c>
      <c r="P64" s="799">
        <f>1%*H64</f>
        <v>24030</v>
      </c>
      <c r="Q64" s="799">
        <f>H64*2%</f>
        <v>48060</v>
      </c>
      <c r="R64" s="799">
        <f>H64*1%</f>
        <v>24030</v>
      </c>
      <c r="S64" s="652">
        <f>O64-Q64-R64-P64</f>
        <v>3256880</v>
      </c>
      <c r="T64" s="710" t="s">
        <v>3781</v>
      </c>
      <c r="U64" s="804"/>
      <c r="V64" s="804"/>
      <c r="W64" s="804"/>
      <c r="X64" s="804"/>
      <c r="Y64" s="804"/>
      <c r="Z64" s="804"/>
      <c r="AA64" s="804"/>
      <c r="AB64" s="804"/>
      <c r="AC64" s="804"/>
      <c r="AD64" s="804"/>
      <c r="AE64" s="804"/>
      <c r="AF64" s="804"/>
      <c r="AG64" s="804"/>
      <c r="AH64" s="804"/>
      <c r="AI64" s="804"/>
      <c r="AJ64" s="804"/>
      <c r="AK64" s="804"/>
      <c r="AL64" s="804"/>
      <c r="AM64" s="804"/>
      <c r="AN64" s="804"/>
      <c r="AO64" s="804"/>
      <c r="AP64" s="804"/>
      <c r="AQ64" s="804"/>
      <c r="AR64" s="804"/>
      <c r="AS64" s="804"/>
      <c r="AT64" s="804"/>
      <c r="AU64" s="804"/>
      <c r="AV64" s="804"/>
      <c r="AW64" s="804"/>
      <c r="AX64" s="804"/>
      <c r="AY64" s="804"/>
      <c r="AZ64" s="804"/>
      <c r="BA64" s="804"/>
      <c r="BB64" s="804"/>
      <c r="BC64" s="804"/>
      <c r="BD64" s="804"/>
      <c r="BE64" s="804"/>
      <c r="BF64" s="804"/>
      <c r="BG64" s="804"/>
      <c r="BH64" s="804"/>
      <c r="BI64" s="804"/>
      <c r="BJ64" s="804"/>
      <c r="BK64" s="804"/>
      <c r="BL64" s="804"/>
      <c r="BM64" s="804"/>
      <c r="BN64" s="804"/>
      <c r="BO64" s="804"/>
      <c r="BP64" s="804"/>
      <c r="BQ64" s="804"/>
      <c r="BR64" s="804"/>
      <c r="BS64" s="804"/>
      <c r="BT64" s="804"/>
      <c r="BU64" s="804"/>
      <c r="BV64" s="804"/>
      <c r="BW64" s="804"/>
      <c r="BX64" s="804"/>
      <c r="BY64" s="804"/>
      <c r="BZ64" s="804"/>
      <c r="CA64" s="804"/>
      <c r="CB64" s="804"/>
      <c r="CC64" s="804"/>
      <c r="CD64" s="804"/>
      <c r="CE64" s="804"/>
      <c r="CF64" s="804"/>
      <c r="CG64" s="804"/>
      <c r="CH64" s="804"/>
      <c r="CI64" s="804"/>
      <c r="CJ64" s="804"/>
      <c r="CK64" s="804"/>
      <c r="CL64" s="804"/>
      <c r="CM64" s="804"/>
      <c r="CN64" s="804"/>
      <c r="CO64" s="804"/>
      <c r="CP64" s="804"/>
      <c r="CQ64" s="804"/>
      <c r="CR64" s="804"/>
      <c r="CS64" s="804"/>
      <c r="CT64" s="804"/>
      <c r="CU64" s="804"/>
      <c r="CV64" s="804"/>
      <c r="CW64" s="804"/>
      <c r="CX64" s="804"/>
      <c r="CY64" s="804"/>
      <c r="CZ64" s="804"/>
      <c r="DA64" s="804"/>
      <c r="DB64" s="804"/>
      <c r="DC64" s="804"/>
      <c r="DD64" s="804"/>
      <c r="DE64" s="804"/>
      <c r="DF64" s="804"/>
      <c r="DG64" s="804"/>
      <c r="DH64" s="804"/>
      <c r="DI64" s="804"/>
      <c r="DJ64" s="804"/>
      <c r="DK64" s="804"/>
      <c r="DL64" s="804"/>
      <c r="DM64" s="804"/>
      <c r="DN64" s="804"/>
      <c r="DO64" s="804"/>
      <c r="DP64" s="804"/>
      <c r="DQ64" s="804"/>
      <c r="DR64" s="804"/>
      <c r="DS64" s="804"/>
      <c r="DT64" s="804"/>
      <c r="DU64" s="804"/>
      <c r="DV64" s="804"/>
      <c r="DW64" s="804"/>
      <c r="DX64" s="804"/>
      <c r="DY64" s="804"/>
      <c r="DZ64" s="804"/>
      <c r="EA64" s="804"/>
      <c r="EB64" s="804"/>
      <c r="EC64" s="804"/>
      <c r="ED64" s="804"/>
      <c r="EE64" s="804"/>
      <c r="EF64" s="804"/>
      <c r="EG64" s="804"/>
      <c r="EH64" s="804"/>
      <c r="EI64" s="804"/>
      <c r="EJ64" s="804"/>
      <c r="EK64" s="804"/>
      <c r="EL64" s="804"/>
      <c r="EM64" s="804"/>
      <c r="EN64" s="804"/>
      <c r="EO64" s="804"/>
      <c r="EP64" s="804"/>
      <c r="EQ64" s="804"/>
      <c r="ER64" s="804"/>
      <c r="ES64" s="804"/>
      <c r="ET64" s="804"/>
      <c r="EU64" s="804"/>
      <c r="EV64" s="804"/>
      <c r="EW64" s="804"/>
      <c r="EX64" s="804"/>
      <c r="EY64" s="804"/>
      <c r="EZ64" s="804"/>
      <c r="FA64" s="804"/>
      <c r="FB64" s="804"/>
      <c r="FC64" s="804"/>
      <c r="FD64" s="804"/>
      <c r="FE64" s="804"/>
      <c r="FF64" s="804"/>
      <c r="FG64" s="804"/>
      <c r="FH64" s="804"/>
      <c r="FI64" s="804"/>
      <c r="FJ64" s="804"/>
      <c r="FK64" s="804"/>
      <c r="FL64" s="804"/>
      <c r="FM64" s="804"/>
      <c r="FN64" s="804"/>
      <c r="FO64" s="804"/>
      <c r="FP64" s="804"/>
      <c r="FQ64" s="804"/>
      <c r="FR64" s="804"/>
      <c r="FS64" s="804"/>
      <c r="FT64" s="804"/>
      <c r="FU64" s="804"/>
      <c r="FV64" s="804"/>
      <c r="FW64" s="804"/>
      <c r="FX64" s="804"/>
      <c r="FY64" s="804"/>
      <c r="FZ64" s="804"/>
      <c r="GA64" s="804"/>
      <c r="GB64" s="804"/>
      <c r="GC64" s="804"/>
      <c r="GD64" s="804"/>
    </row>
    <row r="65" spans="1:186" s="370" customFormat="1" ht="18" customHeight="1">
      <c r="A65" s="184">
        <v>2225000</v>
      </c>
      <c r="B65" s="1699">
        <v>21</v>
      </c>
      <c r="C65" s="795" t="s">
        <v>333</v>
      </c>
      <c r="D65" s="395" t="s">
        <v>303</v>
      </c>
      <c r="E65" s="1691">
        <f>VLOOKUP(C65,[5]Sheet1!$C$31:$H$62,6,FALSE)</f>
        <v>18</v>
      </c>
      <c r="F65" s="796">
        <v>1924039</v>
      </c>
      <c r="G65" s="735">
        <v>478961</v>
      </c>
      <c r="H65" s="735">
        <f>SUM(F65:G65)</f>
        <v>2403000</v>
      </c>
      <c r="I65" s="735">
        <v>0</v>
      </c>
      <c r="J65" s="735">
        <v>15000</v>
      </c>
      <c r="K65" s="735">
        <v>0</v>
      </c>
      <c r="L65" s="735">
        <v>650000</v>
      </c>
      <c r="M65" s="735">
        <v>0</v>
      </c>
      <c r="N65" s="798">
        <f>(E65*J65)+L65+M65</f>
        <v>920000</v>
      </c>
      <c r="O65" s="737">
        <f>H65+N65</f>
        <v>3323000</v>
      </c>
      <c r="P65" s="799">
        <f>1%*H65</f>
        <v>24030</v>
      </c>
      <c r="Q65" s="799">
        <f>H65*2%</f>
        <v>48060</v>
      </c>
      <c r="R65" s="799">
        <f>H65*1%</f>
        <v>24030</v>
      </c>
      <c r="S65" s="652">
        <f>O65-Q65-R65-P65</f>
        <v>3226880</v>
      </c>
      <c r="T65" s="710" t="s">
        <v>3783</v>
      </c>
      <c r="U65" s="804"/>
      <c r="V65" s="804"/>
      <c r="W65" s="804"/>
      <c r="X65" s="804"/>
      <c r="Y65" s="804"/>
      <c r="Z65" s="804"/>
      <c r="AA65" s="804"/>
      <c r="AB65" s="804"/>
      <c r="AC65" s="804"/>
      <c r="AD65" s="804"/>
      <c r="AE65" s="804"/>
      <c r="AF65" s="804"/>
      <c r="AG65" s="804"/>
      <c r="AH65" s="804"/>
      <c r="AI65" s="804"/>
      <c r="AJ65" s="804"/>
      <c r="AK65" s="804"/>
      <c r="AL65" s="804"/>
      <c r="AM65" s="804"/>
      <c r="AN65" s="804"/>
      <c r="AO65" s="804"/>
      <c r="AP65" s="804"/>
      <c r="AQ65" s="804"/>
      <c r="AR65" s="804"/>
      <c r="AS65" s="804"/>
      <c r="AT65" s="804"/>
      <c r="AU65" s="804"/>
      <c r="AV65" s="804"/>
      <c r="AW65" s="804"/>
      <c r="AX65" s="804"/>
      <c r="AY65" s="804"/>
      <c r="AZ65" s="804"/>
      <c r="BA65" s="804"/>
      <c r="BB65" s="804"/>
      <c r="BC65" s="804"/>
      <c r="BD65" s="804"/>
      <c r="BE65" s="804"/>
      <c r="BF65" s="804"/>
      <c r="BG65" s="804"/>
      <c r="BH65" s="804"/>
      <c r="BI65" s="804"/>
      <c r="BJ65" s="804"/>
      <c r="BK65" s="804"/>
      <c r="BL65" s="804"/>
      <c r="BM65" s="804"/>
      <c r="BN65" s="804"/>
      <c r="BO65" s="804"/>
      <c r="BP65" s="804"/>
      <c r="BQ65" s="804"/>
      <c r="BR65" s="804"/>
      <c r="BS65" s="804"/>
      <c r="BT65" s="804"/>
      <c r="BU65" s="804"/>
      <c r="BV65" s="804"/>
      <c r="BW65" s="804"/>
      <c r="BX65" s="804"/>
      <c r="BY65" s="804"/>
      <c r="BZ65" s="804"/>
      <c r="CA65" s="804"/>
      <c r="CB65" s="804"/>
      <c r="CC65" s="804"/>
      <c r="CD65" s="804"/>
      <c r="CE65" s="804"/>
      <c r="CF65" s="804"/>
      <c r="CG65" s="804"/>
      <c r="CH65" s="804"/>
      <c r="CI65" s="804"/>
      <c r="CJ65" s="804"/>
      <c r="CK65" s="804"/>
      <c r="CL65" s="804"/>
      <c r="CM65" s="804"/>
      <c r="CN65" s="804"/>
      <c r="CO65" s="804"/>
      <c r="CP65" s="804"/>
      <c r="CQ65" s="804"/>
      <c r="CR65" s="804"/>
      <c r="CS65" s="804"/>
      <c r="CT65" s="804"/>
      <c r="CU65" s="804"/>
      <c r="CV65" s="804"/>
      <c r="CW65" s="804"/>
      <c r="CX65" s="804"/>
      <c r="CY65" s="804"/>
      <c r="CZ65" s="804"/>
      <c r="DA65" s="804"/>
      <c r="DB65" s="804"/>
      <c r="DC65" s="804"/>
      <c r="DD65" s="804"/>
      <c r="DE65" s="804"/>
      <c r="DF65" s="804"/>
      <c r="DG65" s="804"/>
      <c r="DH65" s="804"/>
      <c r="DI65" s="804"/>
      <c r="DJ65" s="804"/>
      <c r="DK65" s="804"/>
      <c r="DL65" s="804"/>
      <c r="DM65" s="804"/>
      <c r="DN65" s="804"/>
      <c r="DO65" s="804"/>
      <c r="DP65" s="804"/>
      <c r="DQ65" s="804"/>
      <c r="DR65" s="804"/>
      <c r="DS65" s="804"/>
      <c r="DT65" s="804"/>
      <c r="DU65" s="804"/>
      <c r="DV65" s="804"/>
      <c r="DW65" s="804"/>
      <c r="DX65" s="804"/>
      <c r="DY65" s="804"/>
      <c r="DZ65" s="804"/>
      <c r="EA65" s="804"/>
      <c r="EB65" s="804"/>
      <c r="EC65" s="804"/>
      <c r="ED65" s="804"/>
      <c r="EE65" s="804"/>
      <c r="EF65" s="804"/>
      <c r="EG65" s="804"/>
      <c r="EH65" s="804"/>
      <c r="EI65" s="804"/>
      <c r="EJ65" s="804"/>
      <c r="EK65" s="804"/>
      <c r="EL65" s="804"/>
      <c r="EM65" s="804"/>
      <c r="EN65" s="804"/>
      <c r="EO65" s="804"/>
      <c r="EP65" s="804"/>
      <c r="EQ65" s="804"/>
      <c r="ER65" s="804"/>
      <c r="ES65" s="804"/>
      <c r="ET65" s="804"/>
      <c r="EU65" s="804"/>
      <c r="EV65" s="804"/>
      <c r="EW65" s="804"/>
      <c r="EX65" s="804"/>
      <c r="EY65" s="804"/>
      <c r="EZ65" s="804"/>
      <c r="FA65" s="804"/>
      <c r="FB65" s="804"/>
      <c r="FC65" s="804"/>
      <c r="FD65" s="804"/>
      <c r="FE65" s="804"/>
      <c r="FF65" s="804"/>
      <c r="FG65" s="804"/>
      <c r="FH65" s="804"/>
      <c r="FI65" s="804"/>
      <c r="FJ65" s="804"/>
      <c r="FK65" s="804"/>
      <c r="FL65" s="804"/>
      <c r="FM65" s="804"/>
      <c r="FN65" s="804"/>
      <c r="FO65" s="804"/>
      <c r="FP65" s="804"/>
      <c r="FQ65" s="804"/>
      <c r="FR65" s="804"/>
      <c r="FS65" s="804"/>
      <c r="FT65" s="804"/>
      <c r="FU65" s="804"/>
      <c r="FV65" s="804"/>
      <c r="FW65" s="804"/>
      <c r="FX65" s="804"/>
      <c r="FY65" s="804"/>
      <c r="FZ65" s="804"/>
      <c r="GA65" s="804"/>
      <c r="GB65" s="804"/>
      <c r="GC65" s="804"/>
      <c r="GD65" s="804"/>
    </row>
    <row r="66" spans="1:186" s="370" customFormat="1" ht="18" customHeight="1">
      <c r="A66" s="184">
        <v>2225000</v>
      </c>
      <c r="B66" s="1699">
        <v>22</v>
      </c>
      <c r="C66" s="795" t="s">
        <v>334</v>
      </c>
      <c r="D66" s="395" t="s">
        <v>303</v>
      </c>
      <c r="E66" s="1691">
        <f>VLOOKUP(C66,[5]Sheet1!$C$31:$H$62,6,FALSE)</f>
        <v>18</v>
      </c>
      <c r="F66" s="796">
        <v>1924039</v>
      </c>
      <c r="G66" s="735">
        <v>478961</v>
      </c>
      <c r="H66" s="735">
        <f>SUM(F66:G66)</f>
        <v>2403000</v>
      </c>
      <c r="I66" s="735">
        <v>0</v>
      </c>
      <c r="J66" s="735">
        <v>15000</v>
      </c>
      <c r="K66" s="735">
        <v>0</v>
      </c>
      <c r="L66" s="735">
        <v>650000</v>
      </c>
      <c r="M66" s="735">
        <v>0</v>
      </c>
      <c r="N66" s="798">
        <f>(E66*J66)+L66+M66</f>
        <v>920000</v>
      </c>
      <c r="O66" s="737">
        <f>H66+N66</f>
        <v>3323000</v>
      </c>
      <c r="P66" s="799">
        <f>1%*H66</f>
        <v>24030</v>
      </c>
      <c r="Q66" s="799">
        <f>H66*2%</f>
        <v>48060</v>
      </c>
      <c r="R66" s="799">
        <f>H66*1%</f>
        <v>24030</v>
      </c>
      <c r="S66" s="652">
        <f>O66-Q66-R66-P66</f>
        <v>3226880</v>
      </c>
      <c r="T66" s="710" t="s">
        <v>3784</v>
      </c>
      <c r="U66" s="804"/>
      <c r="V66" s="804"/>
      <c r="W66" s="804"/>
      <c r="X66" s="804"/>
      <c r="Y66" s="804"/>
      <c r="Z66" s="804"/>
      <c r="AA66" s="804"/>
      <c r="AB66" s="804"/>
      <c r="AC66" s="804"/>
      <c r="AD66" s="804"/>
      <c r="AE66" s="804"/>
      <c r="AF66" s="804"/>
      <c r="AG66" s="804"/>
      <c r="AH66" s="804"/>
      <c r="AI66" s="804"/>
      <c r="AJ66" s="804"/>
      <c r="AK66" s="804"/>
      <c r="AL66" s="804"/>
      <c r="AM66" s="804"/>
      <c r="AN66" s="804"/>
      <c r="AO66" s="804"/>
      <c r="AP66" s="804"/>
      <c r="AQ66" s="804"/>
      <c r="AR66" s="804"/>
      <c r="AS66" s="804"/>
      <c r="AT66" s="804"/>
      <c r="AU66" s="804"/>
      <c r="AV66" s="804"/>
      <c r="AW66" s="804"/>
      <c r="AX66" s="804"/>
      <c r="AY66" s="804"/>
      <c r="AZ66" s="804"/>
      <c r="BA66" s="804"/>
      <c r="BB66" s="804"/>
      <c r="BC66" s="804"/>
      <c r="BD66" s="804"/>
      <c r="BE66" s="804"/>
      <c r="BF66" s="804"/>
      <c r="BG66" s="804"/>
      <c r="BH66" s="804"/>
      <c r="BI66" s="804"/>
      <c r="BJ66" s="804"/>
      <c r="BK66" s="804"/>
      <c r="BL66" s="804"/>
      <c r="BM66" s="804"/>
      <c r="BN66" s="804"/>
      <c r="BO66" s="804"/>
      <c r="BP66" s="804"/>
      <c r="BQ66" s="804"/>
      <c r="BR66" s="804"/>
      <c r="BS66" s="804"/>
      <c r="BT66" s="804"/>
      <c r="BU66" s="804"/>
      <c r="BV66" s="804"/>
      <c r="BW66" s="804"/>
      <c r="BX66" s="804"/>
      <c r="BY66" s="804"/>
      <c r="BZ66" s="804"/>
      <c r="CA66" s="804"/>
      <c r="CB66" s="804"/>
      <c r="CC66" s="804"/>
      <c r="CD66" s="804"/>
      <c r="CE66" s="804"/>
      <c r="CF66" s="804"/>
      <c r="CG66" s="804"/>
      <c r="CH66" s="804"/>
      <c r="CI66" s="804"/>
      <c r="CJ66" s="804"/>
      <c r="CK66" s="804"/>
      <c r="CL66" s="804"/>
      <c r="CM66" s="804"/>
      <c r="CN66" s="804"/>
      <c r="CO66" s="804"/>
      <c r="CP66" s="804"/>
      <c r="CQ66" s="804"/>
      <c r="CR66" s="804"/>
      <c r="CS66" s="804"/>
      <c r="CT66" s="804"/>
      <c r="CU66" s="804"/>
      <c r="CV66" s="804"/>
      <c r="CW66" s="804"/>
      <c r="CX66" s="804"/>
      <c r="CY66" s="804"/>
      <c r="CZ66" s="804"/>
      <c r="DA66" s="804"/>
      <c r="DB66" s="804"/>
      <c r="DC66" s="804"/>
      <c r="DD66" s="804"/>
      <c r="DE66" s="804"/>
      <c r="DF66" s="804"/>
      <c r="DG66" s="804"/>
      <c r="DH66" s="804"/>
      <c r="DI66" s="804"/>
      <c r="DJ66" s="804"/>
      <c r="DK66" s="804"/>
      <c r="DL66" s="804"/>
      <c r="DM66" s="804"/>
      <c r="DN66" s="804"/>
      <c r="DO66" s="804"/>
      <c r="DP66" s="804"/>
      <c r="DQ66" s="804"/>
      <c r="DR66" s="804"/>
      <c r="DS66" s="804"/>
      <c r="DT66" s="804"/>
      <c r="DU66" s="804"/>
      <c r="DV66" s="804"/>
      <c r="DW66" s="804"/>
      <c r="DX66" s="804"/>
      <c r="DY66" s="804"/>
      <c r="DZ66" s="804"/>
      <c r="EA66" s="804"/>
      <c r="EB66" s="804"/>
      <c r="EC66" s="804"/>
      <c r="ED66" s="804"/>
      <c r="EE66" s="804"/>
      <c r="EF66" s="804"/>
      <c r="EG66" s="804"/>
      <c r="EH66" s="804"/>
      <c r="EI66" s="804"/>
      <c r="EJ66" s="804"/>
      <c r="EK66" s="804"/>
      <c r="EL66" s="804"/>
      <c r="EM66" s="804"/>
      <c r="EN66" s="804"/>
      <c r="EO66" s="804"/>
      <c r="EP66" s="804"/>
      <c r="EQ66" s="804"/>
      <c r="ER66" s="804"/>
      <c r="ES66" s="804"/>
      <c r="ET66" s="804"/>
      <c r="EU66" s="804"/>
      <c r="EV66" s="804"/>
      <c r="EW66" s="804"/>
      <c r="EX66" s="804"/>
      <c r="EY66" s="804"/>
      <c r="EZ66" s="804"/>
      <c r="FA66" s="804"/>
      <c r="FB66" s="804"/>
      <c r="FC66" s="804"/>
      <c r="FD66" s="804"/>
      <c r="FE66" s="804"/>
      <c r="FF66" s="804"/>
      <c r="FG66" s="804"/>
      <c r="FH66" s="804"/>
      <c r="FI66" s="804"/>
      <c r="FJ66" s="804"/>
      <c r="FK66" s="804"/>
      <c r="FL66" s="804"/>
      <c r="FM66" s="804"/>
      <c r="FN66" s="804"/>
      <c r="FO66" s="804"/>
      <c r="FP66" s="804"/>
      <c r="FQ66" s="804"/>
      <c r="FR66" s="804"/>
      <c r="FS66" s="804"/>
      <c r="FT66" s="804"/>
      <c r="FU66" s="804"/>
      <c r="FV66" s="804"/>
      <c r="FW66" s="804"/>
      <c r="FX66" s="804"/>
      <c r="FY66" s="804"/>
      <c r="FZ66" s="804"/>
      <c r="GA66" s="804"/>
      <c r="GB66" s="804"/>
      <c r="GC66" s="804"/>
      <c r="GD66" s="804"/>
    </row>
    <row r="67" spans="1:186" s="370" customFormat="1" ht="18" customHeight="1">
      <c r="A67" s="184">
        <v>2225000</v>
      </c>
      <c r="B67" s="1699">
        <v>23</v>
      </c>
      <c r="C67" s="795" t="s">
        <v>344</v>
      </c>
      <c r="D67" s="395" t="s">
        <v>303</v>
      </c>
      <c r="E67" s="1691">
        <f>VLOOKUP(C67,[5]Sheet1!$C$31:$H$62,6,FALSE)</f>
        <v>21</v>
      </c>
      <c r="F67" s="796">
        <v>1924039</v>
      </c>
      <c r="G67" s="735">
        <v>478961</v>
      </c>
      <c r="H67" s="735">
        <f>SUM(F67:G67)</f>
        <v>2403000</v>
      </c>
      <c r="I67" s="735">
        <v>0</v>
      </c>
      <c r="J67" s="735">
        <v>15000</v>
      </c>
      <c r="K67" s="735">
        <v>0</v>
      </c>
      <c r="L67" s="735">
        <v>650000</v>
      </c>
      <c r="M67" s="735">
        <v>0</v>
      </c>
      <c r="N67" s="798">
        <f>(E67*J67)+L67+M67</f>
        <v>965000</v>
      </c>
      <c r="O67" s="737">
        <f>H67+N67</f>
        <v>3368000</v>
      </c>
      <c r="P67" s="799">
        <f>1%*H67</f>
        <v>24030</v>
      </c>
      <c r="Q67" s="799">
        <f>H67*2%</f>
        <v>48060</v>
      </c>
      <c r="R67" s="799">
        <f>H67*1%</f>
        <v>24030</v>
      </c>
      <c r="S67" s="652">
        <f>O67-Q67-R67-P67</f>
        <v>3271880</v>
      </c>
      <c r="T67" s="710" t="s">
        <v>3785</v>
      </c>
      <c r="U67" s="804"/>
      <c r="V67" s="804"/>
      <c r="W67" s="804"/>
      <c r="X67" s="804"/>
      <c r="Y67" s="804"/>
      <c r="Z67" s="804"/>
      <c r="AA67" s="804"/>
      <c r="AB67" s="804"/>
      <c r="AC67" s="804"/>
      <c r="AD67" s="804"/>
      <c r="AE67" s="804"/>
      <c r="AF67" s="804"/>
      <c r="AG67" s="804"/>
      <c r="AH67" s="804"/>
      <c r="AI67" s="804"/>
      <c r="AJ67" s="804"/>
      <c r="AK67" s="804"/>
      <c r="AL67" s="804"/>
      <c r="AM67" s="804"/>
      <c r="AN67" s="804"/>
      <c r="AO67" s="804"/>
      <c r="AP67" s="804"/>
      <c r="AQ67" s="804"/>
      <c r="AR67" s="804"/>
      <c r="AS67" s="804"/>
      <c r="AT67" s="804"/>
      <c r="AU67" s="804"/>
      <c r="AV67" s="804"/>
      <c r="AW67" s="804"/>
      <c r="AX67" s="804"/>
      <c r="AY67" s="804"/>
      <c r="AZ67" s="804"/>
      <c r="BA67" s="804"/>
      <c r="BB67" s="804"/>
      <c r="BC67" s="804"/>
      <c r="BD67" s="804"/>
      <c r="BE67" s="804"/>
      <c r="BF67" s="804"/>
      <c r="BG67" s="804"/>
      <c r="BH67" s="804"/>
      <c r="BI67" s="804"/>
      <c r="BJ67" s="804"/>
      <c r="BK67" s="804"/>
      <c r="BL67" s="804"/>
      <c r="BM67" s="804"/>
      <c r="BN67" s="804"/>
      <c r="BO67" s="804"/>
      <c r="BP67" s="804"/>
      <c r="BQ67" s="804"/>
      <c r="BR67" s="804"/>
      <c r="BS67" s="804"/>
      <c r="BT67" s="804"/>
      <c r="BU67" s="804"/>
      <c r="BV67" s="804"/>
      <c r="BW67" s="804"/>
      <c r="BX67" s="804"/>
      <c r="BY67" s="804"/>
      <c r="BZ67" s="804"/>
      <c r="CA67" s="804"/>
      <c r="CB67" s="804"/>
      <c r="CC67" s="804"/>
      <c r="CD67" s="804"/>
      <c r="CE67" s="804"/>
      <c r="CF67" s="804"/>
      <c r="CG67" s="804"/>
      <c r="CH67" s="804"/>
      <c r="CI67" s="804"/>
      <c r="CJ67" s="804"/>
      <c r="CK67" s="804"/>
      <c r="CL67" s="804"/>
      <c r="CM67" s="804"/>
      <c r="CN67" s="804"/>
      <c r="CO67" s="804"/>
      <c r="CP67" s="804"/>
      <c r="CQ67" s="804"/>
      <c r="CR67" s="804"/>
      <c r="CS67" s="804"/>
      <c r="CT67" s="804"/>
      <c r="CU67" s="804"/>
      <c r="CV67" s="804"/>
      <c r="CW67" s="804"/>
      <c r="CX67" s="804"/>
      <c r="CY67" s="804"/>
      <c r="CZ67" s="804"/>
      <c r="DA67" s="804"/>
      <c r="DB67" s="804"/>
      <c r="DC67" s="804"/>
      <c r="DD67" s="804"/>
      <c r="DE67" s="804"/>
      <c r="DF67" s="804"/>
      <c r="DG67" s="804"/>
      <c r="DH67" s="804"/>
      <c r="DI67" s="804"/>
      <c r="DJ67" s="804"/>
      <c r="DK67" s="804"/>
      <c r="DL67" s="804"/>
      <c r="DM67" s="804"/>
      <c r="DN67" s="804"/>
      <c r="DO67" s="804"/>
      <c r="DP67" s="804"/>
      <c r="DQ67" s="804"/>
      <c r="DR67" s="804"/>
      <c r="DS67" s="804"/>
      <c r="DT67" s="804"/>
      <c r="DU67" s="804"/>
      <c r="DV67" s="804"/>
      <c r="DW67" s="804"/>
      <c r="DX67" s="804"/>
      <c r="DY67" s="804"/>
      <c r="DZ67" s="804"/>
      <c r="EA67" s="804"/>
      <c r="EB67" s="804"/>
      <c r="EC67" s="804"/>
      <c r="ED67" s="804"/>
      <c r="EE67" s="804"/>
      <c r="EF67" s="804"/>
      <c r="EG67" s="804"/>
      <c r="EH67" s="804"/>
      <c r="EI67" s="804"/>
      <c r="EJ67" s="804"/>
      <c r="EK67" s="804"/>
      <c r="EL67" s="804"/>
      <c r="EM67" s="804"/>
      <c r="EN67" s="804"/>
      <c r="EO67" s="804"/>
      <c r="EP67" s="804"/>
      <c r="EQ67" s="804"/>
      <c r="ER67" s="804"/>
      <c r="ES67" s="804"/>
      <c r="ET67" s="804"/>
      <c r="EU67" s="804"/>
      <c r="EV67" s="804"/>
      <c r="EW67" s="804"/>
      <c r="EX67" s="804"/>
      <c r="EY67" s="804"/>
      <c r="EZ67" s="804"/>
      <c r="FA67" s="804"/>
      <c r="FB67" s="804"/>
      <c r="FC67" s="804"/>
      <c r="FD67" s="804"/>
      <c r="FE67" s="804"/>
      <c r="FF67" s="804"/>
      <c r="FG67" s="804"/>
      <c r="FH67" s="804"/>
      <c r="FI67" s="804"/>
      <c r="FJ67" s="804"/>
      <c r="FK67" s="804"/>
      <c r="FL67" s="804"/>
      <c r="FM67" s="804"/>
      <c r="FN67" s="804"/>
      <c r="FO67" s="804"/>
      <c r="FP67" s="804"/>
      <c r="FQ67" s="804"/>
      <c r="FR67" s="804"/>
      <c r="FS67" s="804"/>
      <c r="FT67" s="804"/>
      <c r="FU67" s="804"/>
      <c r="FV67" s="804"/>
      <c r="FW67" s="804"/>
      <c r="FX67" s="804"/>
      <c r="FY67" s="804"/>
      <c r="FZ67" s="804"/>
      <c r="GA67" s="804"/>
      <c r="GB67" s="804"/>
      <c r="GC67" s="804"/>
      <c r="GD67" s="804"/>
    </row>
    <row r="68" spans="1:186" s="370" customFormat="1" ht="18" customHeight="1">
      <c r="A68" s="184">
        <v>2225000</v>
      </c>
      <c r="B68" s="1699">
        <v>24</v>
      </c>
      <c r="C68" s="795" t="s">
        <v>345</v>
      </c>
      <c r="D68" s="395" t="s">
        <v>303</v>
      </c>
      <c r="E68" s="1691">
        <f>VLOOKUP(C68,[5]Sheet1!$C$31:$H$62,6,FALSE)</f>
        <v>21</v>
      </c>
      <c r="F68" s="796">
        <v>1924039</v>
      </c>
      <c r="G68" s="735">
        <v>478961</v>
      </c>
      <c r="H68" s="735">
        <f>SUM(F68:G68)</f>
        <v>2403000</v>
      </c>
      <c r="I68" s="735">
        <v>0</v>
      </c>
      <c r="J68" s="735">
        <v>15000</v>
      </c>
      <c r="K68" s="735">
        <v>0</v>
      </c>
      <c r="L68" s="735">
        <v>650000</v>
      </c>
      <c r="M68" s="735">
        <v>0</v>
      </c>
      <c r="N68" s="798">
        <f>(E68*J68)+L68+M68</f>
        <v>965000</v>
      </c>
      <c r="O68" s="737">
        <f>H68+N68</f>
        <v>3368000</v>
      </c>
      <c r="P68" s="799">
        <f>1%*H68</f>
        <v>24030</v>
      </c>
      <c r="Q68" s="799">
        <f>H68*2%</f>
        <v>48060</v>
      </c>
      <c r="R68" s="799">
        <f>H68*1%</f>
        <v>24030</v>
      </c>
      <c r="S68" s="652">
        <f>O68-Q68-R68-P68</f>
        <v>3271880</v>
      </c>
      <c r="T68" s="710" t="s">
        <v>3786</v>
      </c>
      <c r="U68" s="804"/>
      <c r="V68" s="804"/>
      <c r="W68" s="804"/>
      <c r="X68" s="804"/>
      <c r="Y68" s="804"/>
      <c r="Z68" s="804"/>
      <c r="AA68" s="804"/>
      <c r="AB68" s="804"/>
      <c r="AC68" s="804"/>
      <c r="AD68" s="804"/>
      <c r="AE68" s="804"/>
      <c r="AF68" s="804"/>
      <c r="AG68" s="804"/>
      <c r="AH68" s="804"/>
      <c r="AI68" s="804"/>
      <c r="AJ68" s="804"/>
      <c r="AK68" s="804"/>
      <c r="AL68" s="804"/>
      <c r="AM68" s="804"/>
      <c r="AN68" s="804"/>
      <c r="AO68" s="804"/>
      <c r="AP68" s="804"/>
      <c r="AQ68" s="804"/>
      <c r="AR68" s="804"/>
      <c r="AS68" s="804"/>
      <c r="AT68" s="804"/>
      <c r="AU68" s="804"/>
      <c r="AV68" s="804"/>
      <c r="AW68" s="804"/>
      <c r="AX68" s="804"/>
      <c r="AY68" s="804"/>
      <c r="AZ68" s="804"/>
      <c r="BA68" s="804"/>
      <c r="BB68" s="804"/>
      <c r="BC68" s="804"/>
      <c r="BD68" s="804"/>
      <c r="BE68" s="804"/>
      <c r="BF68" s="804"/>
      <c r="BG68" s="804"/>
      <c r="BH68" s="804"/>
      <c r="BI68" s="804"/>
      <c r="BJ68" s="804"/>
      <c r="BK68" s="804"/>
      <c r="BL68" s="804"/>
      <c r="BM68" s="804"/>
      <c r="BN68" s="804"/>
      <c r="BO68" s="804"/>
      <c r="BP68" s="804"/>
      <c r="BQ68" s="804"/>
      <c r="BR68" s="804"/>
      <c r="BS68" s="804"/>
      <c r="BT68" s="804"/>
      <c r="BU68" s="804"/>
      <c r="BV68" s="804"/>
      <c r="BW68" s="804"/>
      <c r="BX68" s="804"/>
      <c r="BY68" s="804"/>
      <c r="BZ68" s="804"/>
      <c r="CA68" s="804"/>
      <c r="CB68" s="804"/>
      <c r="CC68" s="804"/>
      <c r="CD68" s="804"/>
      <c r="CE68" s="804"/>
      <c r="CF68" s="804"/>
      <c r="CG68" s="804"/>
      <c r="CH68" s="804"/>
      <c r="CI68" s="804"/>
      <c r="CJ68" s="804"/>
      <c r="CK68" s="804"/>
      <c r="CL68" s="804"/>
      <c r="CM68" s="804"/>
      <c r="CN68" s="804"/>
      <c r="CO68" s="804"/>
      <c r="CP68" s="804"/>
      <c r="CQ68" s="804"/>
      <c r="CR68" s="804"/>
      <c r="CS68" s="804"/>
      <c r="CT68" s="804"/>
      <c r="CU68" s="804"/>
      <c r="CV68" s="804"/>
      <c r="CW68" s="804"/>
      <c r="CX68" s="804"/>
      <c r="CY68" s="804"/>
      <c r="CZ68" s="804"/>
      <c r="DA68" s="804"/>
      <c r="DB68" s="804"/>
      <c r="DC68" s="804"/>
      <c r="DD68" s="804"/>
      <c r="DE68" s="804"/>
      <c r="DF68" s="804"/>
      <c r="DG68" s="804"/>
      <c r="DH68" s="804"/>
      <c r="DI68" s="804"/>
      <c r="DJ68" s="804"/>
      <c r="DK68" s="804"/>
      <c r="DL68" s="804"/>
      <c r="DM68" s="804"/>
      <c r="DN68" s="804"/>
      <c r="DO68" s="804"/>
      <c r="DP68" s="804"/>
      <c r="DQ68" s="804"/>
      <c r="DR68" s="804"/>
      <c r="DS68" s="804"/>
      <c r="DT68" s="804"/>
      <c r="DU68" s="804"/>
      <c r="DV68" s="804"/>
      <c r="DW68" s="804"/>
      <c r="DX68" s="804"/>
      <c r="DY68" s="804"/>
      <c r="DZ68" s="804"/>
      <c r="EA68" s="804"/>
      <c r="EB68" s="804"/>
      <c r="EC68" s="804"/>
      <c r="ED68" s="804"/>
      <c r="EE68" s="804"/>
      <c r="EF68" s="804"/>
      <c r="EG68" s="804"/>
      <c r="EH68" s="804"/>
      <c r="EI68" s="804"/>
      <c r="EJ68" s="804"/>
      <c r="EK68" s="804"/>
      <c r="EL68" s="804"/>
      <c r="EM68" s="804"/>
      <c r="EN68" s="804"/>
      <c r="EO68" s="804"/>
      <c r="EP68" s="804"/>
      <c r="EQ68" s="804"/>
      <c r="ER68" s="804"/>
      <c r="ES68" s="804"/>
      <c r="ET68" s="804"/>
      <c r="EU68" s="804"/>
      <c r="EV68" s="804"/>
      <c r="EW68" s="804"/>
      <c r="EX68" s="804"/>
      <c r="EY68" s="804"/>
      <c r="EZ68" s="804"/>
      <c r="FA68" s="804"/>
      <c r="FB68" s="804"/>
      <c r="FC68" s="804"/>
      <c r="FD68" s="804"/>
      <c r="FE68" s="804"/>
      <c r="FF68" s="804"/>
      <c r="FG68" s="804"/>
      <c r="FH68" s="804"/>
      <c r="FI68" s="804"/>
      <c r="FJ68" s="804"/>
      <c r="FK68" s="804"/>
      <c r="FL68" s="804"/>
      <c r="FM68" s="804"/>
      <c r="FN68" s="804"/>
      <c r="FO68" s="804"/>
      <c r="FP68" s="804"/>
      <c r="FQ68" s="804"/>
      <c r="FR68" s="804"/>
      <c r="FS68" s="804"/>
      <c r="FT68" s="804"/>
      <c r="FU68" s="804"/>
      <c r="FV68" s="804"/>
      <c r="FW68" s="804"/>
      <c r="FX68" s="804"/>
      <c r="FY68" s="804"/>
      <c r="FZ68" s="804"/>
      <c r="GA68" s="804"/>
      <c r="GB68" s="804"/>
      <c r="GC68" s="804"/>
      <c r="GD68" s="804"/>
    </row>
    <row r="69" spans="1:186" s="370" customFormat="1" ht="18" customHeight="1">
      <c r="A69" s="349"/>
      <c r="B69" s="1699">
        <v>25</v>
      </c>
      <c r="C69" s="801" t="s">
        <v>338</v>
      </c>
      <c r="D69" s="395" t="s">
        <v>303</v>
      </c>
      <c r="E69" s="1691">
        <v>21</v>
      </c>
      <c r="F69" s="796">
        <v>1924039</v>
      </c>
      <c r="G69" s="735">
        <v>478961</v>
      </c>
      <c r="H69" s="735">
        <f t="shared" ref="H69:H76" si="16">SUM(F69:G69)</f>
        <v>2403000</v>
      </c>
      <c r="I69" s="735">
        <v>0</v>
      </c>
      <c r="J69" s="735">
        <v>15000</v>
      </c>
      <c r="K69" s="735">
        <v>0</v>
      </c>
      <c r="L69" s="735">
        <v>650000</v>
      </c>
      <c r="M69" s="735">
        <v>0</v>
      </c>
      <c r="N69" s="798">
        <f t="shared" ref="N69:N76" si="17">(E69*J69)+L69+M69</f>
        <v>965000</v>
      </c>
      <c r="O69" s="737">
        <f t="shared" ref="O69:O76" si="18">H69+N69</f>
        <v>3368000</v>
      </c>
      <c r="P69" s="799">
        <f t="shared" ref="P69:P76" si="19">1%*H69</f>
        <v>24030</v>
      </c>
      <c r="Q69" s="799">
        <f t="shared" ref="Q69:Q76" si="20">H69*2%</f>
        <v>48060</v>
      </c>
      <c r="R69" s="799">
        <f t="shared" ref="R69:R76" si="21">H69*1%</f>
        <v>24030</v>
      </c>
      <c r="S69" s="652">
        <f t="shared" ref="S69:S76" si="22">O69-Q69-R69-P69</f>
        <v>3271880</v>
      </c>
      <c r="T69" s="710" t="s">
        <v>3794</v>
      </c>
      <c r="U69" s="804"/>
      <c r="V69" s="804"/>
      <c r="W69" s="804"/>
      <c r="X69" s="804"/>
      <c r="Y69" s="804"/>
      <c r="Z69" s="804"/>
      <c r="AA69" s="804"/>
      <c r="AB69" s="804"/>
      <c r="AC69" s="804"/>
      <c r="AD69" s="804"/>
      <c r="AE69" s="804"/>
      <c r="AF69" s="804"/>
      <c r="AG69" s="804"/>
      <c r="AH69" s="804"/>
      <c r="AI69" s="804"/>
      <c r="AJ69" s="804"/>
      <c r="AK69" s="804"/>
      <c r="AL69" s="804"/>
      <c r="AM69" s="804"/>
      <c r="AN69" s="804"/>
      <c r="AO69" s="804"/>
      <c r="AP69" s="804"/>
      <c r="AQ69" s="804"/>
      <c r="AR69" s="804"/>
      <c r="AS69" s="804"/>
      <c r="AT69" s="804"/>
      <c r="AU69" s="804"/>
      <c r="AV69" s="804"/>
      <c r="AW69" s="804"/>
      <c r="AX69" s="804"/>
      <c r="AY69" s="804"/>
      <c r="AZ69" s="804"/>
      <c r="BA69" s="804"/>
      <c r="BB69" s="804"/>
      <c r="BC69" s="804"/>
      <c r="BD69" s="804"/>
      <c r="BE69" s="804"/>
      <c r="BF69" s="804"/>
      <c r="BG69" s="804"/>
      <c r="BH69" s="804"/>
      <c r="BI69" s="804"/>
      <c r="BJ69" s="804"/>
      <c r="BK69" s="804"/>
      <c r="BL69" s="804"/>
      <c r="BM69" s="804"/>
      <c r="BN69" s="804"/>
      <c r="BO69" s="804"/>
      <c r="BP69" s="804"/>
      <c r="BQ69" s="804"/>
      <c r="BR69" s="804"/>
      <c r="BS69" s="804"/>
      <c r="BT69" s="804"/>
      <c r="BU69" s="804"/>
      <c r="BV69" s="804"/>
      <c r="BW69" s="804"/>
      <c r="BX69" s="804"/>
      <c r="BY69" s="804"/>
      <c r="BZ69" s="804"/>
      <c r="CA69" s="804"/>
      <c r="CB69" s="804"/>
      <c r="CC69" s="804"/>
      <c r="CD69" s="804"/>
      <c r="CE69" s="804"/>
      <c r="CF69" s="804"/>
      <c r="CG69" s="804"/>
      <c r="CH69" s="804"/>
      <c r="CI69" s="804"/>
      <c r="CJ69" s="804"/>
      <c r="CK69" s="804"/>
      <c r="CL69" s="804"/>
      <c r="CM69" s="804"/>
      <c r="CN69" s="804"/>
      <c r="CO69" s="804"/>
      <c r="CP69" s="804"/>
      <c r="CQ69" s="804"/>
      <c r="CR69" s="804"/>
      <c r="CS69" s="804"/>
      <c r="CT69" s="804"/>
      <c r="CU69" s="804"/>
      <c r="CV69" s="804"/>
      <c r="CW69" s="804"/>
      <c r="CX69" s="804"/>
      <c r="CY69" s="804"/>
      <c r="CZ69" s="804"/>
      <c r="DA69" s="804"/>
      <c r="DB69" s="804"/>
      <c r="DC69" s="804"/>
      <c r="DD69" s="804"/>
      <c r="DE69" s="804"/>
      <c r="DF69" s="804"/>
      <c r="DG69" s="804"/>
      <c r="DH69" s="804"/>
      <c r="DI69" s="804"/>
      <c r="DJ69" s="804"/>
      <c r="DK69" s="804"/>
      <c r="DL69" s="804"/>
      <c r="DM69" s="804"/>
      <c r="DN69" s="804"/>
      <c r="DO69" s="804"/>
      <c r="DP69" s="804"/>
      <c r="DQ69" s="804"/>
      <c r="DR69" s="804"/>
      <c r="DS69" s="804"/>
      <c r="DT69" s="804"/>
      <c r="DU69" s="804"/>
      <c r="DV69" s="804"/>
      <c r="DW69" s="804"/>
      <c r="DX69" s="804"/>
      <c r="DY69" s="804"/>
      <c r="DZ69" s="804"/>
      <c r="EA69" s="804"/>
      <c r="EB69" s="804"/>
      <c r="EC69" s="804"/>
      <c r="ED69" s="804"/>
      <c r="EE69" s="804"/>
      <c r="EF69" s="804"/>
      <c r="EG69" s="804"/>
      <c r="EH69" s="804"/>
      <c r="EI69" s="804"/>
      <c r="EJ69" s="804"/>
      <c r="EK69" s="804"/>
      <c r="EL69" s="804"/>
      <c r="EM69" s="804"/>
      <c r="EN69" s="804"/>
      <c r="EO69" s="804"/>
      <c r="EP69" s="804"/>
      <c r="EQ69" s="804"/>
      <c r="ER69" s="804"/>
      <c r="ES69" s="804"/>
      <c r="ET69" s="804"/>
      <c r="EU69" s="804"/>
      <c r="EV69" s="804"/>
      <c r="EW69" s="804"/>
      <c r="EX69" s="804"/>
      <c r="EY69" s="804"/>
      <c r="EZ69" s="804"/>
      <c r="FA69" s="804"/>
      <c r="FB69" s="804"/>
      <c r="FC69" s="804"/>
      <c r="FD69" s="804"/>
      <c r="FE69" s="804"/>
      <c r="FF69" s="804"/>
      <c r="FG69" s="804"/>
      <c r="FH69" s="804"/>
      <c r="FI69" s="804"/>
      <c r="FJ69" s="804"/>
      <c r="FK69" s="804"/>
      <c r="FL69" s="804"/>
      <c r="FM69" s="804"/>
      <c r="FN69" s="804"/>
      <c r="FO69" s="804"/>
      <c r="FP69" s="804"/>
      <c r="FQ69" s="804"/>
      <c r="FR69" s="804"/>
      <c r="FS69" s="804"/>
      <c r="FT69" s="804"/>
      <c r="FU69" s="804"/>
      <c r="FV69" s="804"/>
      <c r="FW69" s="804"/>
      <c r="FX69" s="804"/>
      <c r="FY69" s="804"/>
      <c r="FZ69" s="804"/>
      <c r="GA69" s="804"/>
      <c r="GB69" s="804"/>
      <c r="GC69" s="804"/>
      <c r="GD69" s="804"/>
    </row>
    <row r="70" spans="1:186" s="370" customFormat="1" ht="18" customHeight="1">
      <c r="A70" s="349"/>
      <c r="B70" s="1699">
        <v>26</v>
      </c>
      <c r="C70" s="801" t="s">
        <v>341</v>
      </c>
      <c r="D70" s="395" t="s">
        <v>303</v>
      </c>
      <c r="E70" s="1691">
        <f>VLOOKUP(C70,[5]Sheet1!$C$31:$H$62,6,FALSE)</f>
        <v>19</v>
      </c>
      <c r="F70" s="796">
        <v>1924039</v>
      </c>
      <c r="G70" s="735">
        <v>478961</v>
      </c>
      <c r="H70" s="735">
        <f t="shared" si="16"/>
        <v>2403000</v>
      </c>
      <c r="I70" s="735">
        <v>0</v>
      </c>
      <c r="J70" s="735">
        <v>15000</v>
      </c>
      <c r="K70" s="735">
        <v>0</v>
      </c>
      <c r="L70" s="735">
        <v>650000</v>
      </c>
      <c r="M70" s="735">
        <v>0</v>
      </c>
      <c r="N70" s="798">
        <f t="shared" si="17"/>
        <v>935000</v>
      </c>
      <c r="O70" s="737">
        <f t="shared" si="18"/>
        <v>3338000</v>
      </c>
      <c r="P70" s="799">
        <f t="shared" si="19"/>
        <v>24030</v>
      </c>
      <c r="Q70" s="799">
        <f t="shared" si="20"/>
        <v>48060</v>
      </c>
      <c r="R70" s="799">
        <f t="shared" si="21"/>
        <v>24030</v>
      </c>
      <c r="S70" s="652">
        <f t="shared" si="22"/>
        <v>3241880</v>
      </c>
      <c r="T70" s="710" t="s">
        <v>3787</v>
      </c>
      <c r="U70" s="804"/>
      <c r="V70" s="804"/>
      <c r="W70" s="804"/>
      <c r="X70" s="804"/>
      <c r="Y70" s="804"/>
      <c r="Z70" s="804"/>
      <c r="AA70" s="804"/>
      <c r="AB70" s="804"/>
      <c r="AC70" s="804"/>
      <c r="AD70" s="804"/>
      <c r="AE70" s="804"/>
      <c r="AF70" s="804"/>
      <c r="AG70" s="804"/>
      <c r="AH70" s="804"/>
      <c r="AI70" s="804"/>
      <c r="AJ70" s="804"/>
      <c r="AK70" s="804"/>
      <c r="AL70" s="804"/>
      <c r="AM70" s="804"/>
      <c r="AN70" s="804"/>
      <c r="AO70" s="804"/>
      <c r="AP70" s="804"/>
      <c r="AQ70" s="804"/>
      <c r="AR70" s="804"/>
      <c r="AS70" s="804"/>
      <c r="AT70" s="804"/>
      <c r="AU70" s="804"/>
      <c r="AV70" s="804"/>
      <c r="AW70" s="804"/>
      <c r="AX70" s="804"/>
      <c r="AY70" s="804"/>
      <c r="AZ70" s="804"/>
      <c r="BA70" s="804"/>
      <c r="BB70" s="804"/>
      <c r="BC70" s="804"/>
      <c r="BD70" s="804"/>
      <c r="BE70" s="804"/>
      <c r="BF70" s="804"/>
      <c r="BG70" s="804"/>
      <c r="BH70" s="804"/>
      <c r="BI70" s="804"/>
      <c r="BJ70" s="804"/>
      <c r="BK70" s="804"/>
      <c r="BL70" s="804"/>
      <c r="BM70" s="804"/>
      <c r="BN70" s="804"/>
      <c r="BO70" s="804"/>
      <c r="BP70" s="804"/>
      <c r="BQ70" s="804"/>
      <c r="BR70" s="804"/>
      <c r="BS70" s="804"/>
      <c r="BT70" s="804"/>
      <c r="BU70" s="804"/>
      <c r="BV70" s="804"/>
      <c r="BW70" s="804"/>
      <c r="BX70" s="804"/>
      <c r="BY70" s="804"/>
      <c r="BZ70" s="804"/>
      <c r="CA70" s="804"/>
      <c r="CB70" s="804"/>
      <c r="CC70" s="804"/>
      <c r="CD70" s="804"/>
      <c r="CE70" s="804"/>
      <c r="CF70" s="804"/>
      <c r="CG70" s="804"/>
      <c r="CH70" s="804"/>
      <c r="CI70" s="804"/>
      <c r="CJ70" s="804"/>
      <c r="CK70" s="804"/>
      <c r="CL70" s="804"/>
      <c r="CM70" s="804"/>
      <c r="CN70" s="804"/>
      <c r="CO70" s="804"/>
      <c r="CP70" s="804"/>
      <c r="CQ70" s="804"/>
      <c r="CR70" s="804"/>
      <c r="CS70" s="804"/>
      <c r="CT70" s="804"/>
      <c r="CU70" s="804"/>
      <c r="CV70" s="804"/>
      <c r="CW70" s="804"/>
      <c r="CX70" s="804"/>
      <c r="CY70" s="804"/>
      <c r="CZ70" s="804"/>
      <c r="DA70" s="804"/>
      <c r="DB70" s="804"/>
      <c r="DC70" s="804"/>
      <c r="DD70" s="804"/>
      <c r="DE70" s="804"/>
      <c r="DF70" s="804"/>
      <c r="DG70" s="804"/>
      <c r="DH70" s="804"/>
      <c r="DI70" s="804"/>
      <c r="DJ70" s="804"/>
      <c r="DK70" s="804"/>
      <c r="DL70" s="804"/>
      <c r="DM70" s="804"/>
      <c r="DN70" s="804"/>
      <c r="DO70" s="804"/>
      <c r="DP70" s="804"/>
      <c r="DQ70" s="804"/>
      <c r="DR70" s="804"/>
      <c r="DS70" s="804"/>
      <c r="DT70" s="804"/>
      <c r="DU70" s="804"/>
      <c r="DV70" s="804"/>
      <c r="DW70" s="804"/>
      <c r="DX70" s="804"/>
      <c r="DY70" s="804"/>
      <c r="DZ70" s="804"/>
      <c r="EA70" s="804"/>
      <c r="EB70" s="804"/>
      <c r="EC70" s="804"/>
      <c r="ED70" s="804"/>
      <c r="EE70" s="804"/>
      <c r="EF70" s="804"/>
      <c r="EG70" s="804"/>
      <c r="EH70" s="804"/>
      <c r="EI70" s="804"/>
      <c r="EJ70" s="804"/>
      <c r="EK70" s="804"/>
      <c r="EL70" s="804"/>
      <c r="EM70" s="804"/>
      <c r="EN70" s="804"/>
      <c r="EO70" s="804"/>
      <c r="EP70" s="804"/>
      <c r="EQ70" s="804"/>
      <c r="ER70" s="804"/>
      <c r="ES70" s="804"/>
      <c r="ET70" s="804"/>
      <c r="EU70" s="804"/>
      <c r="EV70" s="804"/>
      <c r="EW70" s="804"/>
      <c r="EX70" s="804"/>
      <c r="EY70" s="804"/>
      <c r="EZ70" s="804"/>
      <c r="FA70" s="804"/>
      <c r="FB70" s="804"/>
      <c r="FC70" s="804"/>
      <c r="FD70" s="804"/>
      <c r="FE70" s="804"/>
      <c r="FF70" s="804"/>
      <c r="FG70" s="804"/>
      <c r="FH70" s="804"/>
      <c r="FI70" s="804"/>
      <c r="FJ70" s="804"/>
      <c r="FK70" s="804"/>
      <c r="FL70" s="804"/>
      <c r="FM70" s="804"/>
      <c r="FN70" s="804"/>
      <c r="FO70" s="804"/>
      <c r="FP70" s="804"/>
      <c r="FQ70" s="804"/>
      <c r="FR70" s="804"/>
      <c r="FS70" s="804"/>
      <c r="FT70" s="804"/>
      <c r="FU70" s="804"/>
      <c r="FV70" s="804"/>
      <c r="FW70" s="804"/>
      <c r="FX70" s="804"/>
      <c r="FY70" s="804"/>
      <c r="FZ70" s="804"/>
      <c r="GA70" s="804"/>
      <c r="GB70" s="804"/>
      <c r="GC70" s="804"/>
      <c r="GD70" s="804"/>
    </row>
    <row r="71" spans="1:186" s="370" customFormat="1" ht="18" customHeight="1">
      <c r="A71" s="349"/>
      <c r="B71" s="1699">
        <v>27</v>
      </c>
      <c r="C71" s="801" t="s">
        <v>346</v>
      </c>
      <c r="D71" s="395" t="s">
        <v>303</v>
      </c>
      <c r="E71" s="1691">
        <f>VLOOKUP(C71,[5]Sheet1!$C$31:$H$62,6,FALSE)</f>
        <v>20</v>
      </c>
      <c r="F71" s="796">
        <v>1924039</v>
      </c>
      <c r="G71" s="735">
        <v>478961</v>
      </c>
      <c r="H71" s="735">
        <f t="shared" si="16"/>
        <v>2403000</v>
      </c>
      <c r="I71" s="735">
        <v>0</v>
      </c>
      <c r="J71" s="735">
        <v>15000</v>
      </c>
      <c r="K71" s="735">
        <v>0</v>
      </c>
      <c r="L71" s="735">
        <v>650000</v>
      </c>
      <c r="M71" s="735">
        <v>0</v>
      </c>
      <c r="N71" s="798">
        <f t="shared" si="17"/>
        <v>950000</v>
      </c>
      <c r="O71" s="737">
        <f t="shared" si="18"/>
        <v>3353000</v>
      </c>
      <c r="P71" s="799">
        <f t="shared" si="19"/>
        <v>24030</v>
      </c>
      <c r="Q71" s="799">
        <f t="shared" si="20"/>
        <v>48060</v>
      </c>
      <c r="R71" s="799">
        <f t="shared" si="21"/>
        <v>24030</v>
      </c>
      <c r="S71" s="652">
        <f t="shared" si="22"/>
        <v>3256880</v>
      </c>
      <c r="T71" s="710" t="s">
        <v>3788</v>
      </c>
      <c r="U71" s="804"/>
      <c r="V71" s="804"/>
      <c r="W71" s="804"/>
      <c r="X71" s="804"/>
      <c r="Y71" s="804"/>
      <c r="Z71" s="804"/>
      <c r="AA71" s="804"/>
      <c r="AB71" s="804"/>
      <c r="AC71" s="804"/>
      <c r="AD71" s="804"/>
      <c r="AE71" s="804"/>
      <c r="AF71" s="804"/>
      <c r="AG71" s="804"/>
      <c r="AH71" s="804"/>
      <c r="AI71" s="804"/>
      <c r="AJ71" s="804"/>
      <c r="AK71" s="804"/>
      <c r="AL71" s="804"/>
      <c r="AM71" s="804"/>
      <c r="AN71" s="804"/>
      <c r="AO71" s="804"/>
      <c r="AP71" s="804"/>
      <c r="AQ71" s="804"/>
      <c r="AR71" s="804"/>
      <c r="AS71" s="804"/>
      <c r="AT71" s="804"/>
      <c r="AU71" s="804"/>
      <c r="AV71" s="804"/>
      <c r="AW71" s="804"/>
      <c r="AX71" s="804"/>
      <c r="AY71" s="804"/>
      <c r="AZ71" s="804"/>
      <c r="BA71" s="804"/>
      <c r="BB71" s="804"/>
      <c r="BC71" s="804"/>
      <c r="BD71" s="804"/>
      <c r="BE71" s="804"/>
      <c r="BF71" s="804"/>
      <c r="BG71" s="804"/>
      <c r="BH71" s="804"/>
      <c r="BI71" s="804"/>
      <c r="BJ71" s="804"/>
      <c r="BK71" s="804"/>
      <c r="BL71" s="804"/>
      <c r="BM71" s="804"/>
      <c r="BN71" s="804"/>
      <c r="BO71" s="804"/>
      <c r="BP71" s="804"/>
      <c r="BQ71" s="804"/>
      <c r="BR71" s="804"/>
      <c r="BS71" s="804"/>
      <c r="BT71" s="804"/>
      <c r="BU71" s="804"/>
      <c r="BV71" s="804"/>
      <c r="BW71" s="804"/>
      <c r="BX71" s="804"/>
      <c r="BY71" s="804"/>
      <c r="BZ71" s="804"/>
      <c r="CA71" s="804"/>
      <c r="CB71" s="804"/>
      <c r="CC71" s="804"/>
      <c r="CD71" s="804"/>
      <c r="CE71" s="804"/>
      <c r="CF71" s="804"/>
      <c r="CG71" s="804"/>
      <c r="CH71" s="804"/>
      <c r="CI71" s="804"/>
      <c r="CJ71" s="804"/>
      <c r="CK71" s="804"/>
      <c r="CL71" s="804"/>
      <c r="CM71" s="804"/>
      <c r="CN71" s="804"/>
      <c r="CO71" s="804"/>
      <c r="CP71" s="804"/>
      <c r="CQ71" s="804"/>
      <c r="CR71" s="804"/>
      <c r="CS71" s="804"/>
      <c r="CT71" s="804"/>
      <c r="CU71" s="804"/>
      <c r="CV71" s="804"/>
      <c r="CW71" s="804"/>
      <c r="CX71" s="804"/>
      <c r="CY71" s="804"/>
      <c r="CZ71" s="804"/>
      <c r="DA71" s="804"/>
      <c r="DB71" s="804"/>
      <c r="DC71" s="804"/>
      <c r="DD71" s="804"/>
      <c r="DE71" s="804"/>
      <c r="DF71" s="804"/>
      <c r="DG71" s="804"/>
      <c r="DH71" s="804"/>
      <c r="DI71" s="804"/>
      <c r="DJ71" s="804"/>
      <c r="DK71" s="804"/>
      <c r="DL71" s="804"/>
      <c r="DM71" s="804"/>
      <c r="DN71" s="804"/>
      <c r="DO71" s="804"/>
      <c r="DP71" s="804"/>
      <c r="DQ71" s="804"/>
      <c r="DR71" s="804"/>
      <c r="DS71" s="804"/>
      <c r="DT71" s="804"/>
      <c r="DU71" s="804"/>
      <c r="DV71" s="804"/>
      <c r="DW71" s="804"/>
      <c r="DX71" s="804"/>
      <c r="DY71" s="804"/>
      <c r="DZ71" s="804"/>
      <c r="EA71" s="804"/>
      <c r="EB71" s="804"/>
      <c r="EC71" s="804"/>
      <c r="ED71" s="804"/>
      <c r="EE71" s="804"/>
      <c r="EF71" s="804"/>
      <c r="EG71" s="804"/>
      <c r="EH71" s="804"/>
      <c r="EI71" s="804"/>
      <c r="EJ71" s="804"/>
      <c r="EK71" s="804"/>
      <c r="EL71" s="804"/>
      <c r="EM71" s="804"/>
      <c r="EN71" s="804"/>
      <c r="EO71" s="804"/>
      <c r="EP71" s="804"/>
      <c r="EQ71" s="804"/>
      <c r="ER71" s="804"/>
      <c r="ES71" s="804"/>
      <c r="ET71" s="804"/>
      <c r="EU71" s="804"/>
      <c r="EV71" s="804"/>
      <c r="EW71" s="804"/>
      <c r="EX71" s="804"/>
      <c r="EY71" s="804"/>
      <c r="EZ71" s="804"/>
      <c r="FA71" s="804"/>
      <c r="FB71" s="804"/>
      <c r="FC71" s="804"/>
      <c r="FD71" s="804"/>
      <c r="FE71" s="804"/>
      <c r="FF71" s="804"/>
      <c r="FG71" s="804"/>
      <c r="FH71" s="804"/>
      <c r="FI71" s="804"/>
      <c r="FJ71" s="804"/>
      <c r="FK71" s="804"/>
      <c r="FL71" s="804"/>
      <c r="FM71" s="804"/>
      <c r="FN71" s="804"/>
      <c r="FO71" s="804"/>
      <c r="FP71" s="804"/>
      <c r="FQ71" s="804"/>
      <c r="FR71" s="804"/>
      <c r="FS71" s="804"/>
      <c r="FT71" s="804"/>
      <c r="FU71" s="804"/>
      <c r="FV71" s="804"/>
      <c r="FW71" s="804"/>
      <c r="FX71" s="804"/>
      <c r="FY71" s="804"/>
      <c r="FZ71" s="804"/>
      <c r="GA71" s="804"/>
      <c r="GB71" s="804"/>
      <c r="GC71" s="804"/>
      <c r="GD71" s="804"/>
    </row>
    <row r="72" spans="1:186" s="370" customFormat="1" ht="18" customHeight="1">
      <c r="A72" s="349"/>
      <c r="B72" s="1699">
        <v>28</v>
      </c>
      <c r="C72" s="801" t="s">
        <v>2640</v>
      </c>
      <c r="D72" s="395" t="s">
        <v>303</v>
      </c>
      <c r="E72" s="1691">
        <f>VLOOKUP(C72,[5]Sheet1!$C$31:$H$62,6,FALSE)</f>
        <v>17</v>
      </c>
      <c r="F72" s="796">
        <v>1924039</v>
      </c>
      <c r="G72" s="735">
        <v>478961</v>
      </c>
      <c r="H72" s="735">
        <f t="shared" si="16"/>
        <v>2403000</v>
      </c>
      <c r="I72" s="735">
        <v>0</v>
      </c>
      <c r="J72" s="735">
        <v>15000</v>
      </c>
      <c r="K72" s="735">
        <v>0</v>
      </c>
      <c r="L72" s="735">
        <v>650000</v>
      </c>
      <c r="M72" s="735">
        <v>0</v>
      </c>
      <c r="N72" s="798">
        <f t="shared" si="17"/>
        <v>905000</v>
      </c>
      <c r="O72" s="737">
        <f t="shared" si="18"/>
        <v>3308000</v>
      </c>
      <c r="P72" s="799">
        <f t="shared" si="19"/>
        <v>24030</v>
      </c>
      <c r="Q72" s="799">
        <f t="shared" si="20"/>
        <v>48060</v>
      </c>
      <c r="R72" s="799">
        <f t="shared" si="21"/>
        <v>24030</v>
      </c>
      <c r="S72" s="652">
        <f t="shared" si="22"/>
        <v>3211880</v>
      </c>
      <c r="T72" s="710" t="s">
        <v>3789</v>
      </c>
      <c r="U72" s="804"/>
      <c r="V72" s="804"/>
      <c r="W72" s="804"/>
      <c r="X72" s="804"/>
      <c r="Y72" s="804"/>
      <c r="Z72" s="804"/>
      <c r="AA72" s="804"/>
      <c r="AB72" s="804"/>
      <c r="AC72" s="804"/>
      <c r="AD72" s="804"/>
      <c r="AE72" s="804"/>
      <c r="AF72" s="804"/>
      <c r="AG72" s="804"/>
      <c r="AH72" s="804"/>
      <c r="AI72" s="804"/>
      <c r="AJ72" s="804"/>
      <c r="AK72" s="804"/>
      <c r="AL72" s="804"/>
      <c r="AM72" s="804"/>
      <c r="AN72" s="804"/>
      <c r="AO72" s="804"/>
      <c r="AP72" s="804"/>
      <c r="AQ72" s="804"/>
      <c r="AR72" s="804"/>
      <c r="AS72" s="804"/>
      <c r="AT72" s="804"/>
      <c r="AU72" s="804"/>
      <c r="AV72" s="804"/>
      <c r="AW72" s="804"/>
      <c r="AX72" s="804"/>
      <c r="AY72" s="804"/>
      <c r="AZ72" s="804"/>
      <c r="BA72" s="804"/>
      <c r="BB72" s="804"/>
      <c r="BC72" s="804"/>
      <c r="BD72" s="804"/>
      <c r="BE72" s="804"/>
      <c r="BF72" s="804"/>
      <c r="BG72" s="804"/>
      <c r="BH72" s="804"/>
      <c r="BI72" s="804"/>
      <c r="BJ72" s="804"/>
      <c r="BK72" s="804"/>
      <c r="BL72" s="804"/>
      <c r="BM72" s="804"/>
      <c r="BN72" s="804"/>
      <c r="BO72" s="804"/>
      <c r="BP72" s="804"/>
      <c r="BQ72" s="804"/>
      <c r="BR72" s="804"/>
      <c r="BS72" s="804"/>
      <c r="BT72" s="804"/>
      <c r="BU72" s="804"/>
      <c r="BV72" s="804"/>
      <c r="BW72" s="804"/>
      <c r="BX72" s="804"/>
      <c r="BY72" s="804"/>
      <c r="BZ72" s="804"/>
      <c r="CA72" s="804"/>
      <c r="CB72" s="804"/>
      <c r="CC72" s="804"/>
      <c r="CD72" s="804"/>
      <c r="CE72" s="804"/>
      <c r="CF72" s="804"/>
      <c r="CG72" s="804"/>
      <c r="CH72" s="804"/>
      <c r="CI72" s="804"/>
      <c r="CJ72" s="804"/>
      <c r="CK72" s="804"/>
      <c r="CL72" s="804"/>
      <c r="CM72" s="804"/>
      <c r="CN72" s="804"/>
      <c r="CO72" s="804"/>
      <c r="CP72" s="804"/>
      <c r="CQ72" s="804"/>
      <c r="CR72" s="804"/>
      <c r="CS72" s="804"/>
      <c r="CT72" s="804"/>
      <c r="CU72" s="804"/>
      <c r="CV72" s="804"/>
      <c r="CW72" s="804"/>
      <c r="CX72" s="804"/>
      <c r="CY72" s="804"/>
      <c r="CZ72" s="804"/>
      <c r="DA72" s="804"/>
      <c r="DB72" s="804"/>
      <c r="DC72" s="804"/>
      <c r="DD72" s="804"/>
      <c r="DE72" s="804"/>
      <c r="DF72" s="804"/>
      <c r="DG72" s="804"/>
      <c r="DH72" s="804"/>
      <c r="DI72" s="804"/>
      <c r="DJ72" s="804"/>
      <c r="DK72" s="804"/>
      <c r="DL72" s="804"/>
      <c r="DM72" s="804"/>
      <c r="DN72" s="804"/>
      <c r="DO72" s="804"/>
      <c r="DP72" s="804"/>
      <c r="DQ72" s="804"/>
      <c r="DR72" s="804"/>
      <c r="DS72" s="804"/>
      <c r="DT72" s="804"/>
      <c r="DU72" s="804"/>
      <c r="DV72" s="804"/>
      <c r="DW72" s="804"/>
      <c r="DX72" s="804"/>
      <c r="DY72" s="804"/>
      <c r="DZ72" s="804"/>
      <c r="EA72" s="804"/>
      <c r="EB72" s="804"/>
      <c r="EC72" s="804"/>
      <c r="ED72" s="804"/>
      <c r="EE72" s="804"/>
      <c r="EF72" s="804"/>
      <c r="EG72" s="804"/>
      <c r="EH72" s="804"/>
      <c r="EI72" s="804"/>
      <c r="EJ72" s="804"/>
      <c r="EK72" s="804"/>
      <c r="EL72" s="804"/>
      <c r="EM72" s="804"/>
      <c r="EN72" s="804"/>
      <c r="EO72" s="804"/>
      <c r="EP72" s="804"/>
      <c r="EQ72" s="804"/>
      <c r="ER72" s="804"/>
      <c r="ES72" s="804"/>
      <c r="ET72" s="804"/>
      <c r="EU72" s="804"/>
      <c r="EV72" s="804"/>
      <c r="EW72" s="804"/>
      <c r="EX72" s="804"/>
      <c r="EY72" s="804"/>
      <c r="EZ72" s="804"/>
      <c r="FA72" s="804"/>
      <c r="FB72" s="804"/>
      <c r="FC72" s="804"/>
      <c r="FD72" s="804"/>
      <c r="FE72" s="804"/>
      <c r="FF72" s="804"/>
      <c r="FG72" s="804"/>
      <c r="FH72" s="804"/>
      <c r="FI72" s="804"/>
      <c r="FJ72" s="804"/>
      <c r="FK72" s="804"/>
      <c r="FL72" s="804"/>
      <c r="FM72" s="804"/>
      <c r="FN72" s="804"/>
      <c r="FO72" s="804"/>
      <c r="FP72" s="804"/>
      <c r="FQ72" s="804"/>
      <c r="FR72" s="804"/>
      <c r="FS72" s="804"/>
      <c r="FT72" s="804"/>
      <c r="FU72" s="804"/>
      <c r="FV72" s="804"/>
      <c r="FW72" s="804"/>
      <c r="FX72" s="804"/>
      <c r="FY72" s="804"/>
      <c r="FZ72" s="804"/>
      <c r="GA72" s="804"/>
      <c r="GB72" s="804"/>
      <c r="GC72" s="804"/>
      <c r="GD72" s="804"/>
    </row>
    <row r="73" spans="1:186" s="370" customFormat="1" ht="18" customHeight="1">
      <c r="A73" s="349"/>
      <c r="B73" s="1699">
        <v>29</v>
      </c>
      <c r="C73" s="801" t="s">
        <v>2727</v>
      </c>
      <c r="D73" s="395" t="s">
        <v>303</v>
      </c>
      <c r="E73" s="1691">
        <f>VLOOKUP(C73,[5]Sheet1!$C$31:$H$62,6,FALSE)</f>
        <v>18</v>
      </c>
      <c r="F73" s="796">
        <v>1924039</v>
      </c>
      <c r="G73" s="735">
        <v>478961</v>
      </c>
      <c r="H73" s="735">
        <f t="shared" si="16"/>
        <v>2403000</v>
      </c>
      <c r="I73" s="735">
        <v>0</v>
      </c>
      <c r="J73" s="735">
        <v>15000</v>
      </c>
      <c r="K73" s="735">
        <v>0</v>
      </c>
      <c r="L73" s="735">
        <v>650000</v>
      </c>
      <c r="M73" s="735">
        <v>0</v>
      </c>
      <c r="N73" s="798">
        <f t="shared" si="17"/>
        <v>920000</v>
      </c>
      <c r="O73" s="737">
        <f t="shared" si="18"/>
        <v>3323000</v>
      </c>
      <c r="P73" s="799">
        <f t="shared" si="19"/>
        <v>24030</v>
      </c>
      <c r="Q73" s="799">
        <f t="shared" si="20"/>
        <v>48060</v>
      </c>
      <c r="R73" s="799">
        <f t="shared" si="21"/>
        <v>24030</v>
      </c>
      <c r="S73" s="652">
        <f t="shared" si="22"/>
        <v>3226880</v>
      </c>
      <c r="T73" s="710" t="s">
        <v>3790</v>
      </c>
      <c r="U73" s="804"/>
      <c r="V73" s="804"/>
      <c r="W73" s="804"/>
      <c r="X73" s="804"/>
      <c r="Y73" s="804"/>
      <c r="Z73" s="804"/>
      <c r="AA73" s="804"/>
      <c r="AB73" s="804"/>
      <c r="AC73" s="804"/>
      <c r="AD73" s="804"/>
      <c r="AE73" s="804"/>
      <c r="AF73" s="804"/>
      <c r="AG73" s="804"/>
      <c r="AH73" s="804"/>
      <c r="AI73" s="804"/>
      <c r="AJ73" s="804"/>
      <c r="AK73" s="804"/>
      <c r="AL73" s="804"/>
      <c r="AM73" s="804"/>
      <c r="AN73" s="804"/>
      <c r="AO73" s="804"/>
      <c r="AP73" s="804"/>
      <c r="AQ73" s="804"/>
      <c r="AR73" s="804"/>
      <c r="AS73" s="804"/>
      <c r="AT73" s="804"/>
      <c r="AU73" s="804"/>
      <c r="AV73" s="804"/>
      <c r="AW73" s="804"/>
      <c r="AX73" s="804"/>
      <c r="AY73" s="804"/>
      <c r="AZ73" s="804"/>
      <c r="BA73" s="804"/>
      <c r="BB73" s="804"/>
      <c r="BC73" s="804"/>
      <c r="BD73" s="804"/>
      <c r="BE73" s="804"/>
      <c r="BF73" s="804"/>
      <c r="BG73" s="804"/>
      <c r="BH73" s="804"/>
      <c r="BI73" s="804"/>
      <c r="BJ73" s="804"/>
      <c r="BK73" s="804"/>
      <c r="BL73" s="804"/>
      <c r="BM73" s="804"/>
      <c r="BN73" s="804"/>
      <c r="BO73" s="804"/>
      <c r="BP73" s="804"/>
      <c r="BQ73" s="804"/>
      <c r="BR73" s="804"/>
      <c r="BS73" s="804"/>
      <c r="BT73" s="804"/>
      <c r="BU73" s="804"/>
      <c r="BV73" s="804"/>
      <c r="BW73" s="804"/>
      <c r="BX73" s="804"/>
      <c r="BY73" s="804"/>
      <c r="BZ73" s="804"/>
      <c r="CA73" s="804"/>
      <c r="CB73" s="804"/>
      <c r="CC73" s="804"/>
      <c r="CD73" s="804"/>
      <c r="CE73" s="804"/>
      <c r="CF73" s="804"/>
      <c r="CG73" s="804"/>
      <c r="CH73" s="804"/>
      <c r="CI73" s="804"/>
      <c r="CJ73" s="804"/>
      <c r="CK73" s="804"/>
      <c r="CL73" s="804"/>
      <c r="CM73" s="804"/>
      <c r="CN73" s="804"/>
      <c r="CO73" s="804"/>
      <c r="CP73" s="804"/>
      <c r="CQ73" s="804"/>
      <c r="CR73" s="804"/>
      <c r="CS73" s="804"/>
      <c r="CT73" s="804"/>
      <c r="CU73" s="804"/>
      <c r="CV73" s="804"/>
      <c r="CW73" s="804"/>
      <c r="CX73" s="804"/>
      <c r="CY73" s="804"/>
      <c r="CZ73" s="804"/>
      <c r="DA73" s="804"/>
      <c r="DB73" s="804"/>
      <c r="DC73" s="804"/>
      <c r="DD73" s="804"/>
      <c r="DE73" s="804"/>
      <c r="DF73" s="804"/>
      <c r="DG73" s="804"/>
      <c r="DH73" s="804"/>
      <c r="DI73" s="804"/>
      <c r="DJ73" s="804"/>
      <c r="DK73" s="804"/>
      <c r="DL73" s="804"/>
      <c r="DM73" s="804"/>
      <c r="DN73" s="804"/>
      <c r="DO73" s="804"/>
      <c r="DP73" s="804"/>
      <c r="DQ73" s="804"/>
      <c r="DR73" s="804"/>
      <c r="DS73" s="804"/>
      <c r="DT73" s="804"/>
      <c r="DU73" s="804"/>
      <c r="DV73" s="804"/>
      <c r="DW73" s="804"/>
      <c r="DX73" s="804"/>
      <c r="DY73" s="804"/>
      <c r="DZ73" s="804"/>
      <c r="EA73" s="804"/>
      <c r="EB73" s="804"/>
      <c r="EC73" s="804"/>
      <c r="ED73" s="804"/>
      <c r="EE73" s="804"/>
      <c r="EF73" s="804"/>
      <c r="EG73" s="804"/>
      <c r="EH73" s="804"/>
      <c r="EI73" s="804"/>
      <c r="EJ73" s="804"/>
      <c r="EK73" s="804"/>
      <c r="EL73" s="804"/>
      <c r="EM73" s="804"/>
      <c r="EN73" s="804"/>
      <c r="EO73" s="804"/>
      <c r="EP73" s="804"/>
      <c r="EQ73" s="804"/>
      <c r="ER73" s="804"/>
      <c r="ES73" s="804"/>
      <c r="ET73" s="804"/>
      <c r="EU73" s="804"/>
      <c r="EV73" s="804"/>
      <c r="EW73" s="804"/>
      <c r="EX73" s="804"/>
      <c r="EY73" s="804"/>
      <c r="EZ73" s="804"/>
      <c r="FA73" s="804"/>
      <c r="FB73" s="804"/>
      <c r="FC73" s="804"/>
      <c r="FD73" s="804"/>
      <c r="FE73" s="804"/>
      <c r="FF73" s="804"/>
      <c r="FG73" s="804"/>
      <c r="FH73" s="804"/>
      <c r="FI73" s="804"/>
      <c r="FJ73" s="804"/>
      <c r="FK73" s="804"/>
      <c r="FL73" s="804"/>
      <c r="FM73" s="804"/>
      <c r="FN73" s="804"/>
      <c r="FO73" s="804"/>
      <c r="FP73" s="804"/>
      <c r="FQ73" s="804"/>
      <c r="FR73" s="804"/>
      <c r="FS73" s="804"/>
      <c r="FT73" s="804"/>
      <c r="FU73" s="804"/>
      <c r="FV73" s="804"/>
      <c r="FW73" s="804"/>
      <c r="FX73" s="804"/>
      <c r="FY73" s="804"/>
      <c r="FZ73" s="804"/>
      <c r="GA73" s="804"/>
      <c r="GB73" s="804"/>
      <c r="GC73" s="804"/>
      <c r="GD73" s="804"/>
    </row>
    <row r="74" spans="1:186" s="370" customFormat="1" ht="18" customHeight="1">
      <c r="A74" s="349"/>
      <c r="B74" s="1699">
        <v>30</v>
      </c>
      <c r="C74" s="825" t="s">
        <v>3641</v>
      </c>
      <c r="D74" s="395" t="s">
        <v>303</v>
      </c>
      <c r="E74" s="1691">
        <f>VLOOKUP(C74,[5]Sheet1!$C$31:$H$62,6,FALSE)</f>
        <v>19</v>
      </c>
      <c r="F74" s="796">
        <v>1924039</v>
      </c>
      <c r="G74" s="735">
        <v>478961</v>
      </c>
      <c r="H74" s="735">
        <f t="shared" si="16"/>
        <v>2403000</v>
      </c>
      <c r="I74" s="735">
        <v>0</v>
      </c>
      <c r="J74" s="735">
        <v>15000</v>
      </c>
      <c r="K74" s="735">
        <v>0</v>
      </c>
      <c r="L74" s="735">
        <v>650000</v>
      </c>
      <c r="M74" s="735">
        <v>0</v>
      </c>
      <c r="N74" s="798">
        <f t="shared" si="17"/>
        <v>935000</v>
      </c>
      <c r="O74" s="737">
        <f t="shared" si="18"/>
        <v>3338000</v>
      </c>
      <c r="P74" s="799">
        <f t="shared" si="19"/>
        <v>24030</v>
      </c>
      <c r="Q74" s="799">
        <f t="shared" si="20"/>
        <v>48060</v>
      </c>
      <c r="R74" s="799">
        <f t="shared" si="21"/>
        <v>24030</v>
      </c>
      <c r="S74" s="652">
        <f t="shared" si="22"/>
        <v>3241880</v>
      </c>
      <c r="T74" s="711" t="s">
        <v>3791</v>
      </c>
      <c r="U74" s="804"/>
      <c r="V74" s="804"/>
      <c r="W74" s="804"/>
      <c r="X74" s="804"/>
      <c r="Y74" s="804"/>
      <c r="Z74" s="804"/>
      <c r="AA74" s="804"/>
      <c r="AB74" s="804"/>
      <c r="AC74" s="804"/>
      <c r="AD74" s="804"/>
      <c r="AE74" s="804"/>
      <c r="AF74" s="804"/>
      <c r="AG74" s="804"/>
      <c r="AH74" s="804"/>
      <c r="AI74" s="804"/>
      <c r="AJ74" s="804"/>
      <c r="AK74" s="804"/>
      <c r="AL74" s="804"/>
      <c r="AM74" s="804"/>
      <c r="AN74" s="804"/>
      <c r="AO74" s="804"/>
      <c r="AP74" s="804"/>
      <c r="AQ74" s="804"/>
      <c r="AR74" s="804"/>
      <c r="AS74" s="804"/>
      <c r="AT74" s="804"/>
      <c r="AU74" s="804"/>
      <c r="AV74" s="804"/>
      <c r="AW74" s="804"/>
      <c r="AX74" s="804"/>
      <c r="AY74" s="804"/>
      <c r="AZ74" s="804"/>
      <c r="BA74" s="804"/>
      <c r="BB74" s="804"/>
      <c r="BC74" s="804"/>
      <c r="BD74" s="804"/>
      <c r="BE74" s="804"/>
      <c r="BF74" s="804"/>
      <c r="BG74" s="804"/>
      <c r="BH74" s="804"/>
      <c r="BI74" s="804"/>
      <c r="BJ74" s="804"/>
      <c r="BK74" s="804"/>
      <c r="BL74" s="804"/>
      <c r="BM74" s="804"/>
      <c r="BN74" s="804"/>
      <c r="BO74" s="804"/>
      <c r="BP74" s="804"/>
      <c r="BQ74" s="804"/>
      <c r="BR74" s="804"/>
      <c r="BS74" s="804"/>
      <c r="BT74" s="804"/>
      <c r="BU74" s="804"/>
      <c r="BV74" s="804"/>
      <c r="BW74" s="804"/>
      <c r="BX74" s="804"/>
      <c r="BY74" s="804"/>
      <c r="BZ74" s="804"/>
      <c r="CA74" s="804"/>
      <c r="CB74" s="804"/>
      <c r="CC74" s="804"/>
      <c r="CD74" s="804"/>
      <c r="CE74" s="804"/>
      <c r="CF74" s="804"/>
      <c r="CG74" s="804"/>
      <c r="CH74" s="804"/>
      <c r="CI74" s="804"/>
      <c r="CJ74" s="804"/>
      <c r="CK74" s="804"/>
      <c r="CL74" s="804"/>
      <c r="CM74" s="804"/>
      <c r="CN74" s="804"/>
      <c r="CO74" s="804"/>
      <c r="CP74" s="804"/>
      <c r="CQ74" s="804"/>
      <c r="CR74" s="804"/>
      <c r="CS74" s="804"/>
      <c r="CT74" s="804"/>
      <c r="CU74" s="804"/>
      <c r="CV74" s="804"/>
      <c r="CW74" s="804"/>
      <c r="CX74" s="804"/>
      <c r="CY74" s="804"/>
      <c r="CZ74" s="804"/>
      <c r="DA74" s="804"/>
      <c r="DB74" s="804"/>
      <c r="DC74" s="804"/>
      <c r="DD74" s="804"/>
      <c r="DE74" s="804"/>
      <c r="DF74" s="804"/>
      <c r="DG74" s="804"/>
      <c r="DH74" s="804"/>
      <c r="DI74" s="804"/>
      <c r="DJ74" s="804"/>
      <c r="DK74" s="804"/>
      <c r="DL74" s="804"/>
      <c r="DM74" s="804"/>
      <c r="DN74" s="804"/>
      <c r="DO74" s="804"/>
      <c r="DP74" s="804"/>
      <c r="DQ74" s="804"/>
      <c r="DR74" s="804"/>
      <c r="DS74" s="804"/>
      <c r="DT74" s="804"/>
      <c r="DU74" s="804"/>
      <c r="DV74" s="804"/>
      <c r="DW74" s="804"/>
      <c r="DX74" s="804"/>
      <c r="DY74" s="804"/>
      <c r="DZ74" s="804"/>
      <c r="EA74" s="804"/>
      <c r="EB74" s="804"/>
      <c r="EC74" s="804"/>
      <c r="ED74" s="804"/>
      <c r="EE74" s="804"/>
      <c r="EF74" s="804"/>
      <c r="EG74" s="804"/>
      <c r="EH74" s="804"/>
      <c r="EI74" s="804"/>
      <c r="EJ74" s="804"/>
      <c r="EK74" s="804"/>
      <c r="EL74" s="804"/>
      <c r="EM74" s="804"/>
      <c r="EN74" s="804"/>
      <c r="EO74" s="804"/>
      <c r="EP74" s="804"/>
      <c r="EQ74" s="804"/>
      <c r="ER74" s="804"/>
      <c r="ES74" s="804"/>
      <c r="ET74" s="804"/>
      <c r="EU74" s="804"/>
      <c r="EV74" s="804"/>
      <c r="EW74" s="804"/>
      <c r="EX74" s="804"/>
      <c r="EY74" s="804"/>
      <c r="EZ74" s="804"/>
      <c r="FA74" s="804"/>
      <c r="FB74" s="804"/>
      <c r="FC74" s="804"/>
      <c r="FD74" s="804"/>
      <c r="FE74" s="804"/>
      <c r="FF74" s="804"/>
      <c r="FG74" s="804"/>
      <c r="FH74" s="804"/>
      <c r="FI74" s="804"/>
      <c r="FJ74" s="804"/>
      <c r="FK74" s="804"/>
      <c r="FL74" s="804"/>
      <c r="FM74" s="804"/>
      <c r="FN74" s="804"/>
      <c r="FO74" s="804"/>
      <c r="FP74" s="804"/>
      <c r="FQ74" s="804"/>
      <c r="FR74" s="804"/>
      <c r="FS74" s="804"/>
      <c r="FT74" s="804"/>
      <c r="FU74" s="804"/>
      <c r="FV74" s="804"/>
      <c r="FW74" s="804"/>
      <c r="FX74" s="804"/>
      <c r="FY74" s="804"/>
      <c r="FZ74" s="804"/>
      <c r="GA74" s="804"/>
      <c r="GB74" s="804"/>
      <c r="GC74" s="804"/>
      <c r="GD74" s="804"/>
    </row>
    <row r="75" spans="1:186" s="370" customFormat="1" ht="18" customHeight="1">
      <c r="A75" s="349"/>
      <c r="B75" s="1699">
        <v>31</v>
      </c>
      <c r="C75" s="825" t="s">
        <v>2880</v>
      </c>
      <c r="D75" s="395" t="s">
        <v>303</v>
      </c>
      <c r="E75" s="1691">
        <f>VLOOKUP(C75,[5]Sheet1!$C$31:$H$62,6,FALSE)</f>
        <v>24</v>
      </c>
      <c r="F75" s="796">
        <v>1924039</v>
      </c>
      <c r="G75" s="735">
        <v>478961</v>
      </c>
      <c r="H75" s="735">
        <f t="shared" si="16"/>
        <v>2403000</v>
      </c>
      <c r="I75" s="735">
        <v>0</v>
      </c>
      <c r="J75" s="735">
        <v>15000</v>
      </c>
      <c r="K75" s="735">
        <v>0</v>
      </c>
      <c r="L75" s="735">
        <v>650000</v>
      </c>
      <c r="M75" s="735">
        <v>0</v>
      </c>
      <c r="N75" s="798">
        <f t="shared" si="17"/>
        <v>1010000</v>
      </c>
      <c r="O75" s="737">
        <f t="shared" si="18"/>
        <v>3413000</v>
      </c>
      <c r="P75" s="799">
        <f t="shared" si="19"/>
        <v>24030</v>
      </c>
      <c r="Q75" s="799">
        <f t="shared" si="20"/>
        <v>48060</v>
      </c>
      <c r="R75" s="799">
        <f t="shared" si="21"/>
        <v>24030</v>
      </c>
      <c r="S75" s="652">
        <f t="shared" si="22"/>
        <v>3316880</v>
      </c>
      <c r="T75" s="711" t="s">
        <v>3792</v>
      </c>
      <c r="U75" s="804"/>
      <c r="V75" s="804"/>
      <c r="W75" s="804"/>
      <c r="X75" s="804"/>
      <c r="Y75" s="804"/>
      <c r="Z75" s="804"/>
      <c r="AA75" s="804"/>
      <c r="AB75" s="804"/>
      <c r="AC75" s="804"/>
      <c r="AD75" s="804"/>
      <c r="AE75" s="804"/>
      <c r="AF75" s="804"/>
      <c r="AG75" s="804"/>
      <c r="AH75" s="804"/>
      <c r="AI75" s="804"/>
      <c r="AJ75" s="804"/>
      <c r="AK75" s="804"/>
      <c r="AL75" s="804"/>
      <c r="AM75" s="804"/>
      <c r="AN75" s="804"/>
      <c r="AO75" s="804"/>
      <c r="AP75" s="804"/>
      <c r="AQ75" s="804"/>
      <c r="AR75" s="804"/>
      <c r="AS75" s="804"/>
      <c r="AT75" s="804"/>
      <c r="AU75" s="804"/>
      <c r="AV75" s="804"/>
      <c r="AW75" s="804"/>
      <c r="AX75" s="804"/>
      <c r="AY75" s="804"/>
      <c r="AZ75" s="804"/>
      <c r="BA75" s="804"/>
      <c r="BB75" s="804"/>
      <c r="BC75" s="804"/>
      <c r="BD75" s="804"/>
      <c r="BE75" s="804"/>
      <c r="BF75" s="804"/>
      <c r="BG75" s="804"/>
      <c r="BH75" s="804"/>
      <c r="BI75" s="804"/>
      <c r="BJ75" s="804"/>
      <c r="BK75" s="804"/>
      <c r="BL75" s="804"/>
      <c r="BM75" s="804"/>
      <c r="BN75" s="804"/>
      <c r="BO75" s="804"/>
      <c r="BP75" s="804"/>
      <c r="BQ75" s="804"/>
      <c r="BR75" s="804"/>
      <c r="BS75" s="804"/>
      <c r="BT75" s="804"/>
      <c r="BU75" s="804"/>
      <c r="BV75" s="804"/>
      <c r="BW75" s="804"/>
      <c r="BX75" s="804"/>
      <c r="BY75" s="804"/>
      <c r="BZ75" s="804"/>
      <c r="CA75" s="804"/>
      <c r="CB75" s="804"/>
      <c r="CC75" s="804"/>
      <c r="CD75" s="804"/>
      <c r="CE75" s="804"/>
      <c r="CF75" s="804"/>
      <c r="CG75" s="804"/>
      <c r="CH75" s="804"/>
      <c r="CI75" s="804"/>
      <c r="CJ75" s="804"/>
      <c r="CK75" s="804"/>
      <c r="CL75" s="804"/>
      <c r="CM75" s="804"/>
      <c r="CN75" s="804"/>
      <c r="CO75" s="804"/>
      <c r="CP75" s="804"/>
      <c r="CQ75" s="804"/>
      <c r="CR75" s="804"/>
      <c r="CS75" s="804"/>
      <c r="CT75" s="804"/>
      <c r="CU75" s="804"/>
      <c r="CV75" s="804"/>
      <c r="CW75" s="804"/>
      <c r="CX75" s="804"/>
      <c r="CY75" s="804"/>
      <c r="CZ75" s="804"/>
      <c r="DA75" s="804"/>
      <c r="DB75" s="804"/>
      <c r="DC75" s="804"/>
      <c r="DD75" s="804"/>
      <c r="DE75" s="804"/>
      <c r="DF75" s="804"/>
      <c r="DG75" s="804"/>
      <c r="DH75" s="804"/>
      <c r="DI75" s="804"/>
      <c r="DJ75" s="804"/>
      <c r="DK75" s="804"/>
      <c r="DL75" s="804"/>
      <c r="DM75" s="804"/>
      <c r="DN75" s="804"/>
      <c r="DO75" s="804"/>
      <c r="DP75" s="804"/>
      <c r="DQ75" s="804"/>
      <c r="DR75" s="804"/>
      <c r="DS75" s="804"/>
      <c r="DT75" s="804"/>
      <c r="DU75" s="804"/>
      <c r="DV75" s="804"/>
      <c r="DW75" s="804"/>
      <c r="DX75" s="804"/>
      <c r="DY75" s="804"/>
      <c r="DZ75" s="804"/>
      <c r="EA75" s="804"/>
      <c r="EB75" s="804"/>
      <c r="EC75" s="804"/>
      <c r="ED75" s="804"/>
      <c r="EE75" s="804"/>
      <c r="EF75" s="804"/>
      <c r="EG75" s="804"/>
      <c r="EH75" s="804"/>
      <c r="EI75" s="804"/>
      <c r="EJ75" s="804"/>
      <c r="EK75" s="804"/>
      <c r="EL75" s="804"/>
      <c r="EM75" s="804"/>
      <c r="EN75" s="804"/>
      <c r="EO75" s="804"/>
      <c r="EP75" s="804"/>
      <c r="EQ75" s="804"/>
      <c r="ER75" s="804"/>
      <c r="ES75" s="804"/>
      <c r="ET75" s="804"/>
      <c r="EU75" s="804"/>
      <c r="EV75" s="804"/>
      <c r="EW75" s="804"/>
      <c r="EX75" s="804"/>
      <c r="EY75" s="804"/>
      <c r="EZ75" s="804"/>
      <c r="FA75" s="804"/>
      <c r="FB75" s="804"/>
      <c r="FC75" s="804"/>
      <c r="FD75" s="804"/>
      <c r="FE75" s="804"/>
      <c r="FF75" s="804"/>
      <c r="FG75" s="804"/>
      <c r="FH75" s="804"/>
      <c r="FI75" s="804"/>
      <c r="FJ75" s="804"/>
      <c r="FK75" s="804"/>
      <c r="FL75" s="804"/>
      <c r="FM75" s="804"/>
      <c r="FN75" s="804"/>
      <c r="FO75" s="804"/>
      <c r="FP75" s="804"/>
      <c r="FQ75" s="804"/>
      <c r="FR75" s="804"/>
      <c r="FS75" s="804"/>
      <c r="FT75" s="804"/>
      <c r="FU75" s="804"/>
      <c r="FV75" s="804"/>
      <c r="FW75" s="804"/>
      <c r="FX75" s="804"/>
      <c r="FY75" s="804"/>
      <c r="FZ75" s="804"/>
      <c r="GA75" s="804"/>
      <c r="GB75" s="804"/>
      <c r="GC75" s="804"/>
      <c r="GD75" s="804"/>
    </row>
    <row r="76" spans="1:186" s="370" customFormat="1" ht="18" customHeight="1">
      <c r="A76" s="349"/>
      <c r="B76" s="1699">
        <v>32</v>
      </c>
      <c r="C76" s="825" t="s">
        <v>2882</v>
      </c>
      <c r="D76" s="395" t="s">
        <v>303</v>
      </c>
      <c r="E76" s="1691">
        <v>21</v>
      </c>
      <c r="F76" s="796">
        <v>1924039</v>
      </c>
      <c r="G76" s="735">
        <v>478961</v>
      </c>
      <c r="H76" s="735">
        <f t="shared" si="16"/>
        <v>2403000</v>
      </c>
      <c r="I76" s="735">
        <v>0</v>
      </c>
      <c r="J76" s="735">
        <v>15000</v>
      </c>
      <c r="K76" s="735">
        <v>0</v>
      </c>
      <c r="L76" s="735">
        <v>650000</v>
      </c>
      <c r="M76" s="735">
        <v>0</v>
      </c>
      <c r="N76" s="798">
        <f t="shared" si="17"/>
        <v>965000</v>
      </c>
      <c r="O76" s="737">
        <f t="shared" si="18"/>
        <v>3368000</v>
      </c>
      <c r="P76" s="799">
        <f t="shared" si="19"/>
        <v>24030</v>
      </c>
      <c r="Q76" s="799">
        <f t="shared" si="20"/>
        <v>48060</v>
      </c>
      <c r="R76" s="799">
        <f t="shared" si="21"/>
        <v>24030</v>
      </c>
      <c r="S76" s="652">
        <f t="shared" si="22"/>
        <v>3271880</v>
      </c>
      <c r="T76" s="711" t="s">
        <v>3793</v>
      </c>
      <c r="U76" s="804"/>
      <c r="V76" s="804"/>
      <c r="W76" s="804"/>
      <c r="X76" s="804"/>
      <c r="Y76" s="804"/>
      <c r="Z76" s="804"/>
      <c r="AA76" s="804"/>
      <c r="AB76" s="804"/>
      <c r="AC76" s="804"/>
      <c r="AD76" s="804"/>
      <c r="AE76" s="804"/>
      <c r="AF76" s="804"/>
      <c r="AG76" s="804"/>
      <c r="AH76" s="804"/>
      <c r="AI76" s="804"/>
      <c r="AJ76" s="804"/>
      <c r="AK76" s="804"/>
      <c r="AL76" s="804"/>
      <c r="AM76" s="804"/>
      <c r="AN76" s="804"/>
      <c r="AO76" s="804"/>
      <c r="AP76" s="804"/>
      <c r="AQ76" s="804"/>
      <c r="AR76" s="804"/>
      <c r="AS76" s="804"/>
      <c r="AT76" s="804"/>
      <c r="AU76" s="804"/>
      <c r="AV76" s="804"/>
      <c r="AW76" s="804"/>
      <c r="AX76" s="804"/>
      <c r="AY76" s="804"/>
      <c r="AZ76" s="804"/>
      <c r="BA76" s="804"/>
      <c r="BB76" s="804"/>
      <c r="BC76" s="804"/>
      <c r="BD76" s="804"/>
      <c r="BE76" s="804"/>
      <c r="BF76" s="804"/>
      <c r="BG76" s="804"/>
      <c r="BH76" s="804"/>
      <c r="BI76" s="804"/>
      <c r="BJ76" s="804"/>
      <c r="BK76" s="804"/>
      <c r="BL76" s="804"/>
      <c r="BM76" s="804"/>
      <c r="BN76" s="804"/>
      <c r="BO76" s="804"/>
      <c r="BP76" s="804"/>
      <c r="BQ76" s="804"/>
      <c r="BR76" s="804"/>
      <c r="BS76" s="804"/>
      <c r="BT76" s="804"/>
      <c r="BU76" s="804"/>
      <c r="BV76" s="804"/>
      <c r="BW76" s="804"/>
      <c r="BX76" s="804"/>
      <c r="BY76" s="804"/>
      <c r="BZ76" s="804"/>
      <c r="CA76" s="804"/>
      <c r="CB76" s="804"/>
      <c r="CC76" s="804"/>
      <c r="CD76" s="804"/>
      <c r="CE76" s="804"/>
      <c r="CF76" s="804"/>
      <c r="CG76" s="804"/>
      <c r="CH76" s="804"/>
      <c r="CI76" s="804"/>
      <c r="CJ76" s="804"/>
      <c r="CK76" s="804"/>
      <c r="CL76" s="804"/>
      <c r="CM76" s="804"/>
      <c r="CN76" s="804"/>
      <c r="CO76" s="804"/>
      <c r="CP76" s="804"/>
      <c r="CQ76" s="804"/>
      <c r="CR76" s="804"/>
      <c r="CS76" s="804"/>
      <c r="CT76" s="804"/>
      <c r="CU76" s="804"/>
      <c r="CV76" s="804"/>
      <c r="CW76" s="804"/>
      <c r="CX76" s="804"/>
      <c r="CY76" s="804"/>
      <c r="CZ76" s="804"/>
      <c r="DA76" s="804"/>
      <c r="DB76" s="804"/>
      <c r="DC76" s="804"/>
      <c r="DD76" s="804"/>
      <c r="DE76" s="804"/>
      <c r="DF76" s="804"/>
      <c r="DG76" s="804"/>
      <c r="DH76" s="804"/>
      <c r="DI76" s="804"/>
      <c r="DJ76" s="804"/>
      <c r="DK76" s="804"/>
      <c r="DL76" s="804"/>
      <c r="DM76" s="804"/>
      <c r="DN76" s="804"/>
      <c r="DO76" s="804"/>
      <c r="DP76" s="804"/>
      <c r="DQ76" s="804"/>
      <c r="DR76" s="804"/>
      <c r="DS76" s="804"/>
      <c r="DT76" s="804"/>
      <c r="DU76" s="804"/>
      <c r="DV76" s="804"/>
      <c r="DW76" s="804"/>
      <c r="DX76" s="804"/>
      <c r="DY76" s="804"/>
      <c r="DZ76" s="804"/>
      <c r="EA76" s="804"/>
      <c r="EB76" s="804"/>
      <c r="EC76" s="804"/>
      <c r="ED76" s="804"/>
      <c r="EE76" s="804"/>
      <c r="EF76" s="804"/>
      <c r="EG76" s="804"/>
      <c r="EH76" s="804"/>
      <c r="EI76" s="804"/>
      <c r="EJ76" s="804"/>
      <c r="EK76" s="804"/>
      <c r="EL76" s="804"/>
      <c r="EM76" s="804"/>
      <c r="EN76" s="804"/>
      <c r="EO76" s="804"/>
      <c r="EP76" s="804"/>
      <c r="EQ76" s="804"/>
      <c r="ER76" s="804"/>
      <c r="ES76" s="804"/>
      <c r="ET76" s="804"/>
      <c r="EU76" s="804"/>
      <c r="EV76" s="804"/>
      <c r="EW76" s="804"/>
      <c r="EX76" s="804"/>
      <c r="EY76" s="804"/>
      <c r="EZ76" s="804"/>
      <c r="FA76" s="804"/>
      <c r="FB76" s="804"/>
      <c r="FC76" s="804"/>
      <c r="FD76" s="804"/>
      <c r="FE76" s="804"/>
      <c r="FF76" s="804"/>
      <c r="FG76" s="804"/>
      <c r="FH76" s="804"/>
      <c r="FI76" s="804"/>
      <c r="FJ76" s="804"/>
      <c r="FK76" s="804"/>
      <c r="FL76" s="804"/>
      <c r="FM76" s="804"/>
      <c r="FN76" s="804"/>
      <c r="FO76" s="804"/>
      <c r="FP76" s="804"/>
      <c r="FQ76" s="804"/>
      <c r="FR76" s="804"/>
      <c r="FS76" s="804"/>
      <c r="FT76" s="804"/>
      <c r="FU76" s="804"/>
      <c r="FV76" s="804"/>
      <c r="FW76" s="804"/>
      <c r="FX76" s="804"/>
      <c r="FY76" s="804"/>
      <c r="FZ76" s="804"/>
      <c r="GA76" s="804"/>
      <c r="GB76" s="804"/>
      <c r="GC76" s="804"/>
      <c r="GD76" s="804"/>
    </row>
    <row r="77" spans="1:186" s="223" customFormat="1" ht="18" customHeight="1">
      <c r="A77" s="359"/>
      <c r="B77" s="1699">
        <v>33</v>
      </c>
      <c r="C77" s="833" t="s">
        <v>3197</v>
      </c>
      <c r="D77" s="395" t="s">
        <v>303</v>
      </c>
      <c r="E77" s="1691">
        <f>VLOOKUP(C77,[5]Sheet1!$C$65:$H$96,6,FALSE)</f>
        <v>16</v>
      </c>
      <c r="F77" s="796">
        <v>1924039</v>
      </c>
      <c r="G77" s="735">
        <v>478961</v>
      </c>
      <c r="H77" s="735">
        <f t="shared" ref="H77" si="23">SUM(F77:G77)</f>
        <v>2403000</v>
      </c>
      <c r="I77" s="413" t="s">
        <v>2206</v>
      </c>
      <c r="J77" s="735">
        <v>15000</v>
      </c>
      <c r="K77" s="735">
        <v>0</v>
      </c>
      <c r="L77" s="735">
        <v>650000</v>
      </c>
      <c r="M77" s="735">
        <v>0</v>
      </c>
      <c r="N77" s="810">
        <f>(E77*J77)+L77</f>
        <v>890000</v>
      </c>
      <c r="O77" s="799">
        <f>H77+N77</f>
        <v>3293000</v>
      </c>
      <c r="P77" s="799">
        <f>1%*H77</f>
        <v>24030</v>
      </c>
      <c r="Q77" s="799">
        <f>H77*2%</f>
        <v>48060</v>
      </c>
      <c r="R77" s="799">
        <f>H77*1%</f>
        <v>24030</v>
      </c>
      <c r="S77" s="652">
        <f>O77-Q77-R77-P77</f>
        <v>3196880</v>
      </c>
      <c r="T77" s="715" t="s">
        <v>3215</v>
      </c>
      <c r="U77" s="1700" t="s">
        <v>4405</v>
      </c>
      <c r="V77" s="805"/>
      <c r="W77" s="805"/>
      <c r="X77" s="805"/>
      <c r="Y77" s="805"/>
      <c r="Z77" s="805"/>
      <c r="AA77" s="805"/>
      <c r="AB77" s="805"/>
      <c r="AC77" s="805"/>
      <c r="AD77" s="805"/>
      <c r="AE77" s="805"/>
      <c r="AF77" s="805"/>
      <c r="AG77" s="805"/>
      <c r="AH77" s="805"/>
      <c r="AI77" s="805"/>
      <c r="AJ77" s="805"/>
      <c r="AK77" s="805"/>
      <c r="AL77" s="805"/>
      <c r="AM77" s="805"/>
      <c r="AN77" s="805"/>
      <c r="AO77" s="805"/>
      <c r="AP77" s="805"/>
      <c r="AQ77" s="805"/>
      <c r="AR77" s="805"/>
      <c r="AS77" s="805"/>
      <c r="AT77" s="805"/>
      <c r="AU77" s="805"/>
      <c r="AV77" s="805"/>
      <c r="AW77" s="805"/>
      <c r="AX77" s="805"/>
      <c r="AY77" s="805"/>
      <c r="AZ77" s="805"/>
      <c r="BA77" s="805"/>
      <c r="BB77" s="805"/>
      <c r="BC77" s="805"/>
      <c r="BD77" s="805"/>
      <c r="BE77" s="805"/>
      <c r="BF77" s="805"/>
      <c r="BG77" s="805"/>
      <c r="BH77" s="805"/>
      <c r="BI77" s="805"/>
      <c r="BJ77" s="805"/>
      <c r="BK77" s="805"/>
      <c r="BL77" s="805"/>
      <c r="BM77" s="805"/>
      <c r="BN77" s="805"/>
      <c r="BO77" s="805"/>
      <c r="BP77" s="805"/>
      <c r="BQ77" s="805"/>
      <c r="BR77" s="805"/>
      <c r="BS77" s="805"/>
      <c r="BT77" s="805"/>
      <c r="BU77" s="805"/>
      <c r="BV77" s="805"/>
      <c r="BW77" s="805"/>
      <c r="BX77" s="805"/>
      <c r="BY77" s="805"/>
      <c r="BZ77" s="805"/>
      <c r="CA77" s="805"/>
      <c r="CB77" s="805"/>
      <c r="CC77" s="805"/>
      <c r="CD77" s="805"/>
      <c r="CE77" s="805"/>
      <c r="CF77" s="805"/>
      <c r="CG77" s="805"/>
      <c r="CH77" s="805"/>
      <c r="CI77" s="805"/>
      <c r="CJ77" s="805"/>
      <c r="CK77" s="805"/>
      <c r="CL77" s="805"/>
      <c r="CM77" s="805"/>
      <c r="CN77" s="805"/>
      <c r="CO77" s="805"/>
      <c r="CP77" s="805"/>
      <c r="CQ77" s="805"/>
      <c r="CR77" s="805"/>
      <c r="CS77" s="805"/>
      <c r="CT77" s="805"/>
      <c r="CU77" s="805"/>
      <c r="CV77" s="805"/>
      <c r="CW77" s="805"/>
      <c r="CX77" s="805"/>
      <c r="CY77" s="805"/>
      <c r="CZ77" s="805"/>
      <c r="DA77" s="805"/>
      <c r="DB77" s="805"/>
      <c r="DC77" s="805"/>
      <c r="DD77" s="805"/>
      <c r="DE77" s="805"/>
      <c r="DF77" s="805"/>
      <c r="DG77" s="805"/>
      <c r="DH77" s="805"/>
      <c r="DI77" s="805"/>
      <c r="DJ77" s="805"/>
      <c r="DK77" s="805"/>
      <c r="DL77" s="805"/>
      <c r="DM77" s="805"/>
      <c r="DN77" s="805"/>
      <c r="DO77" s="805"/>
      <c r="DP77" s="805"/>
      <c r="DQ77" s="805"/>
      <c r="DR77" s="805"/>
      <c r="DS77" s="805"/>
      <c r="DT77" s="805"/>
      <c r="DU77" s="805"/>
      <c r="DV77" s="805"/>
      <c r="DW77" s="805"/>
      <c r="DX77" s="805"/>
      <c r="DY77" s="805"/>
      <c r="DZ77" s="805"/>
      <c r="EA77" s="805"/>
      <c r="EB77" s="805"/>
      <c r="EC77" s="805"/>
      <c r="ED77" s="805"/>
      <c r="EE77" s="805"/>
      <c r="EF77" s="805"/>
      <c r="EG77" s="805"/>
      <c r="EH77" s="805"/>
      <c r="EI77" s="805"/>
      <c r="EJ77" s="805"/>
      <c r="EK77" s="805"/>
      <c r="EL77" s="805"/>
      <c r="EM77" s="805"/>
      <c r="EN77" s="805"/>
      <c r="EO77" s="805"/>
      <c r="EP77" s="805"/>
      <c r="EQ77" s="805"/>
      <c r="ER77" s="805"/>
      <c r="ES77" s="805"/>
      <c r="ET77" s="805"/>
      <c r="EU77" s="805"/>
      <c r="EV77" s="805"/>
      <c r="EW77" s="805"/>
      <c r="EX77" s="805"/>
      <c r="EY77" s="805"/>
      <c r="EZ77" s="805"/>
      <c r="FA77" s="805"/>
      <c r="FB77" s="805"/>
      <c r="FC77" s="805"/>
      <c r="FD77" s="805"/>
      <c r="FE77" s="805"/>
      <c r="FF77" s="805"/>
      <c r="FG77" s="805"/>
      <c r="FH77" s="805"/>
      <c r="FI77" s="805"/>
      <c r="FJ77" s="805"/>
      <c r="FK77" s="805"/>
      <c r="FL77" s="805"/>
      <c r="FM77" s="805"/>
      <c r="FN77" s="805"/>
      <c r="FO77" s="805"/>
      <c r="FP77" s="805"/>
      <c r="FQ77" s="805"/>
      <c r="FR77" s="805"/>
      <c r="FS77" s="805"/>
      <c r="FT77" s="805"/>
      <c r="FU77" s="805"/>
      <c r="FV77" s="805"/>
      <c r="FW77" s="805"/>
      <c r="FX77" s="805"/>
      <c r="FY77" s="805"/>
      <c r="FZ77" s="805"/>
      <c r="GA77" s="805"/>
      <c r="GB77" s="805"/>
      <c r="GC77" s="805"/>
      <c r="GD77" s="805"/>
    </row>
    <row r="78" spans="1:186" s="223" customFormat="1" ht="18" customHeight="1">
      <c r="A78" s="206">
        <v>2225000</v>
      </c>
      <c r="B78" s="1699">
        <v>34</v>
      </c>
      <c r="C78" s="801" t="s">
        <v>336</v>
      </c>
      <c r="D78" s="395" t="s">
        <v>303</v>
      </c>
      <c r="E78" s="1691">
        <f>VLOOKUP(C78,[5]Sheet1!$C$65:$H$96,6,FALSE)</f>
        <v>20</v>
      </c>
      <c r="F78" s="796">
        <v>1924039</v>
      </c>
      <c r="G78" s="796">
        <v>478961</v>
      </c>
      <c r="H78" s="796">
        <f>SUM(F78:G78)</f>
        <v>2403000</v>
      </c>
      <c r="I78" s="413" t="s">
        <v>2206</v>
      </c>
      <c r="J78" s="796">
        <v>15000</v>
      </c>
      <c r="K78" s="796">
        <v>0</v>
      </c>
      <c r="L78" s="796">
        <v>650000</v>
      </c>
      <c r="M78" s="796">
        <v>0</v>
      </c>
      <c r="N78" s="810">
        <f>(E78*J78)+L78</f>
        <v>950000</v>
      </c>
      <c r="O78" s="799">
        <f>H78+N78</f>
        <v>3353000</v>
      </c>
      <c r="P78" s="799">
        <f>1%*H78</f>
        <v>24030</v>
      </c>
      <c r="Q78" s="799">
        <f>H78*2%</f>
        <v>48060</v>
      </c>
      <c r="R78" s="799">
        <f>H78*1%</f>
        <v>24030</v>
      </c>
      <c r="S78" s="652">
        <f>O78-Q78-R78-P78</f>
        <v>3256880</v>
      </c>
      <c r="T78" s="710" t="s">
        <v>337</v>
      </c>
      <c r="U78" s="1700" t="s">
        <v>4405</v>
      </c>
      <c r="V78" s="805"/>
      <c r="W78" s="805"/>
      <c r="X78" s="805"/>
      <c r="Y78" s="805"/>
      <c r="Z78" s="805"/>
      <c r="AA78" s="805"/>
      <c r="AB78" s="805"/>
      <c r="AC78" s="805"/>
      <c r="AD78" s="805"/>
      <c r="AE78" s="805"/>
      <c r="AF78" s="805"/>
      <c r="AG78" s="805"/>
      <c r="AH78" s="805"/>
      <c r="AI78" s="805"/>
      <c r="AJ78" s="805"/>
      <c r="AK78" s="805"/>
      <c r="AL78" s="805"/>
      <c r="AM78" s="805"/>
      <c r="AN78" s="805"/>
      <c r="AO78" s="805"/>
      <c r="AP78" s="805"/>
      <c r="AQ78" s="805"/>
      <c r="AR78" s="805"/>
      <c r="AS78" s="805"/>
      <c r="AT78" s="805"/>
      <c r="AU78" s="805"/>
      <c r="AV78" s="805"/>
      <c r="AW78" s="805"/>
      <c r="AX78" s="805"/>
      <c r="AY78" s="805"/>
      <c r="AZ78" s="805"/>
      <c r="BA78" s="805"/>
      <c r="BB78" s="805"/>
      <c r="BC78" s="805"/>
      <c r="BD78" s="805"/>
      <c r="BE78" s="805"/>
      <c r="BF78" s="805"/>
      <c r="BG78" s="805"/>
      <c r="BH78" s="805"/>
      <c r="BI78" s="805"/>
      <c r="BJ78" s="805"/>
      <c r="BK78" s="805"/>
      <c r="BL78" s="805"/>
      <c r="BM78" s="805"/>
      <c r="BN78" s="805"/>
      <c r="BO78" s="805"/>
      <c r="BP78" s="805"/>
      <c r="BQ78" s="805"/>
      <c r="BR78" s="805"/>
      <c r="BS78" s="805"/>
      <c r="BT78" s="805"/>
      <c r="BU78" s="805"/>
      <c r="BV78" s="805"/>
      <c r="BW78" s="805"/>
      <c r="BX78" s="805"/>
      <c r="BY78" s="805"/>
      <c r="BZ78" s="805"/>
      <c r="CA78" s="805"/>
      <c r="CB78" s="805"/>
      <c r="CC78" s="805"/>
      <c r="CD78" s="805"/>
      <c r="CE78" s="805"/>
      <c r="CF78" s="805"/>
      <c r="CG78" s="805"/>
      <c r="CH78" s="805"/>
      <c r="CI78" s="805"/>
      <c r="CJ78" s="805"/>
      <c r="CK78" s="805"/>
      <c r="CL78" s="805"/>
      <c r="CM78" s="805"/>
      <c r="CN78" s="805"/>
      <c r="CO78" s="805"/>
      <c r="CP78" s="805"/>
      <c r="CQ78" s="805"/>
      <c r="CR78" s="805"/>
      <c r="CS78" s="805"/>
      <c r="CT78" s="805"/>
      <c r="CU78" s="805"/>
      <c r="CV78" s="805"/>
      <c r="CW78" s="805"/>
      <c r="CX78" s="805"/>
      <c r="CY78" s="805"/>
      <c r="CZ78" s="805"/>
      <c r="DA78" s="805"/>
      <c r="DB78" s="805"/>
      <c r="DC78" s="805"/>
      <c r="DD78" s="805"/>
      <c r="DE78" s="805"/>
      <c r="DF78" s="805"/>
      <c r="DG78" s="805"/>
      <c r="DH78" s="805"/>
      <c r="DI78" s="805"/>
      <c r="DJ78" s="805"/>
      <c r="DK78" s="805"/>
      <c r="DL78" s="805"/>
      <c r="DM78" s="805"/>
      <c r="DN78" s="805"/>
      <c r="DO78" s="805"/>
      <c r="DP78" s="805"/>
      <c r="DQ78" s="805"/>
      <c r="DR78" s="805"/>
      <c r="DS78" s="805"/>
      <c r="DT78" s="805"/>
      <c r="DU78" s="805"/>
      <c r="DV78" s="805"/>
      <c r="DW78" s="805"/>
      <c r="DX78" s="805"/>
      <c r="DY78" s="805"/>
      <c r="DZ78" s="805"/>
      <c r="EA78" s="805"/>
      <c r="EB78" s="805"/>
      <c r="EC78" s="805"/>
      <c r="ED78" s="805"/>
      <c r="EE78" s="805"/>
      <c r="EF78" s="805"/>
      <c r="EG78" s="805"/>
      <c r="EH78" s="805"/>
      <c r="EI78" s="805"/>
      <c r="EJ78" s="805"/>
      <c r="EK78" s="805"/>
      <c r="EL78" s="805"/>
      <c r="EM78" s="805"/>
      <c r="EN78" s="805"/>
      <c r="EO78" s="805"/>
      <c r="EP78" s="805"/>
      <c r="EQ78" s="805"/>
      <c r="ER78" s="805"/>
      <c r="ES78" s="805"/>
      <c r="ET78" s="805"/>
      <c r="EU78" s="805"/>
      <c r="EV78" s="805"/>
      <c r="EW78" s="805"/>
      <c r="EX78" s="805"/>
      <c r="EY78" s="805"/>
      <c r="EZ78" s="805"/>
      <c r="FA78" s="805"/>
      <c r="FB78" s="805"/>
      <c r="FC78" s="805"/>
      <c r="FD78" s="805"/>
      <c r="FE78" s="805"/>
      <c r="FF78" s="805"/>
      <c r="FG78" s="805"/>
      <c r="FH78" s="805"/>
      <c r="FI78" s="805"/>
      <c r="FJ78" s="805"/>
      <c r="FK78" s="805"/>
      <c r="FL78" s="805"/>
      <c r="FM78" s="805"/>
      <c r="FN78" s="805"/>
      <c r="FO78" s="805"/>
      <c r="FP78" s="805"/>
      <c r="FQ78" s="805"/>
      <c r="FR78" s="805"/>
      <c r="FS78" s="805"/>
      <c r="FT78" s="805"/>
      <c r="FU78" s="805"/>
      <c r="FV78" s="805"/>
      <c r="FW78" s="805"/>
      <c r="FX78" s="805"/>
      <c r="FY78" s="805"/>
      <c r="FZ78" s="805"/>
      <c r="GA78" s="805"/>
      <c r="GB78" s="805"/>
      <c r="GC78" s="805"/>
      <c r="GD78" s="805"/>
    </row>
    <row r="79" spans="1:186" ht="22.5" customHeight="1">
      <c r="B79" s="818" t="s">
        <v>3838</v>
      </c>
      <c r="C79" s="784"/>
      <c r="D79" s="826"/>
      <c r="E79" s="826">
        <f>SUM(E45:E76)</f>
        <v>610</v>
      </c>
      <c r="F79" s="819">
        <f>SUM(F45:F78)</f>
        <v>66113666</v>
      </c>
      <c r="G79" s="819">
        <f t="shared" ref="G79:S79" si="24">SUM(G45:G78)</f>
        <v>15801752</v>
      </c>
      <c r="H79" s="819">
        <f t="shared" si="24"/>
        <v>81915418</v>
      </c>
      <c r="I79" s="819">
        <f t="shared" si="24"/>
        <v>0</v>
      </c>
      <c r="J79" s="819">
        <f t="shared" si="24"/>
        <v>510000</v>
      </c>
      <c r="K79" s="819">
        <f t="shared" si="24"/>
        <v>0</v>
      </c>
      <c r="L79" s="819">
        <f t="shared" si="24"/>
        <v>22100000</v>
      </c>
      <c r="M79" s="819">
        <f t="shared" si="24"/>
        <v>0</v>
      </c>
      <c r="N79" s="819">
        <f t="shared" si="24"/>
        <v>31790000</v>
      </c>
      <c r="O79" s="819">
        <f t="shared" si="24"/>
        <v>113705418</v>
      </c>
      <c r="P79" s="819">
        <f t="shared" si="24"/>
        <v>819154.17999999993</v>
      </c>
      <c r="Q79" s="819">
        <f t="shared" si="24"/>
        <v>1638308.3599999999</v>
      </c>
      <c r="R79" s="819">
        <f t="shared" si="24"/>
        <v>819154.17999999993</v>
      </c>
      <c r="S79" s="819">
        <f t="shared" si="24"/>
        <v>110428801.28</v>
      </c>
      <c r="T79" s="772"/>
    </row>
    <row r="80" spans="1:186" ht="18" customHeight="1">
      <c r="C80" s="159"/>
      <c r="D80" s="116" t="s">
        <v>2627</v>
      </c>
    </row>
    <row r="81" spans="1:186" s="319" customFormat="1" ht="18" customHeight="1">
      <c r="C81" s="159"/>
      <c r="E81" s="319" t="s">
        <v>2627</v>
      </c>
      <c r="H81" s="319" t="s">
        <v>2627</v>
      </c>
      <c r="U81" s="683"/>
      <c r="V81" s="683"/>
      <c r="W81" s="683"/>
      <c r="X81" s="683"/>
      <c r="Y81" s="683"/>
      <c r="Z81" s="683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683"/>
      <c r="BL81" s="683"/>
      <c r="BM81" s="683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  <c r="BX81" s="683"/>
      <c r="BY81" s="683"/>
      <c r="BZ81" s="683"/>
      <c r="CA81" s="683"/>
      <c r="CB81" s="683"/>
      <c r="CC81" s="683"/>
      <c r="CD81" s="683"/>
      <c r="CE81" s="683"/>
      <c r="CF81" s="683"/>
      <c r="CG81" s="683"/>
      <c r="CH81" s="683"/>
      <c r="CI81" s="683"/>
      <c r="CJ81" s="683"/>
      <c r="CK81" s="683"/>
      <c r="CL81" s="683"/>
      <c r="CM81" s="683"/>
      <c r="CN81" s="683"/>
      <c r="CO81" s="683"/>
      <c r="CP81" s="683"/>
      <c r="CQ81" s="683"/>
      <c r="CR81" s="683"/>
      <c r="CS81" s="683"/>
      <c r="CT81" s="683"/>
      <c r="CU81" s="683"/>
      <c r="CV81" s="683"/>
      <c r="CW81" s="683"/>
      <c r="CX81" s="683"/>
      <c r="CY81" s="683"/>
      <c r="CZ81" s="683"/>
      <c r="DA81" s="683"/>
      <c r="DB81" s="683"/>
      <c r="DC81" s="683"/>
      <c r="DD81" s="683"/>
      <c r="DE81" s="683"/>
      <c r="DF81" s="683"/>
      <c r="DG81" s="683"/>
      <c r="DH81" s="683"/>
      <c r="DI81" s="683"/>
      <c r="DJ81" s="683"/>
      <c r="DK81" s="683"/>
      <c r="DL81" s="683"/>
      <c r="DM81" s="683"/>
      <c r="DN81" s="683"/>
      <c r="DO81" s="683"/>
      <c r="DP81" s="683"/>
      <c r="DQ81" s="683"/>
      <c r="DR81" s="683"/>
      <c r="DS81" s="683"/>
      <c r="DT81" s="683"/>
      <c r="DU81" s="683"/>
      <c r="DV81" s="683"/>
      <c r="DW81" s="683"/>
      <c r="DX81" s="683"/>
      <c r="DY81" s="683"/>
      <c r="DZ81" s="683"/>
      <c r="EA81" s="683"/>
      <c r="EB81" s="683"/>
      <c r="EC81" s="683"/>
      <c r="ED81" s="683"/>
      <c r="EE81" s="683"/>
      <c r="EF81" s="683"/>
      <c r="EG81" s="683"/>
      <c r="EH81" s="683"/>
      <c r="EI81" s="683"/>
      <c r="EJ81" s="683"/>
      <c r="EK81" s="683"/>
      <c r="EL81" s="683"/>
      <c r="EM81" s="683"/>
      <c r="EN81" s="683"/>
      <c r="EO81" s="683"/>
      <c r="EP81" s="683"/>
      <c r="EQ81" s="683"/>
      <c r="ER81" s="683"/>
      <c r="ES81" s="683"/>
      <c r="ET81" s="683"/>
      <c r="EU81" s="683"/>
      <c r="EV81" s="683"/>
      <c r="EW81" s="683"/>
      <c r="EX81" s="683"/>
      <c r="EY81" s="683"/>
      <c r="EZ81" s="683"/>
      <c r="FA81" s="683"/>
      <c r="FB81" s="683"/>
      <c r="FC81" s="683"/>
      <c r="FD81" s="683"/>
      <c r="FE81" s="683"/>
      <c r="FF81" s="683"/>
      <c r="FG81" s="683"/>
      <c r="FH81" s="683"/>
      <c r="FI81" s="683"/>
      <c r="FJ81" s="683"/>
      <c r="FK81" s="683"/>
      <c r="FL81" s="683"/>
      <c r="FM81" s="683"/>
      <c r="FN81" s="683"/>
      <c r="FO81" s="683"/>
      <c r="FP81" s="683"/>
      <c r="FQ81" s="683"/>
      <c r="FR81" s="683"/>
      <c r="FS81" s="683"/>
      <c r="FT81" s="683"/>
      <c r="FU81" s="683"/>
      <c r="FV81" s="683"/>
      <c r="FW81" s="683"/>
      <c r="FX81" s="683"/>
      <c r="FY81" s="683"/>
      <c r="FZ81" s="683"/>
      <c r="GA81" s="683"/>
      <c r="GB81" s="683"/>
      <c r="GC81" s="683"/>
      <c r="GD81" s="683"/>
    </row>
    <row r="82" spans="1:186" ht="18" customHeight="1">
      <c r="B82" s="4" t="s">
        <v>2541</v>
      </c>
      <c r="C82" s="59"/>
      <c r="D82" s="16"/>
      <c r="E82" s="16"/>
      <c r="F82" s="17"/>
      <c r="G82" s="17"/>
      <c r="H82" s="17"/>
      <c r="I82" s="17"/>
      <c r="J82" s="17"/>
      <c r="K82" s="17" t="s">
        <v>2627</v>
      </c>
      <c r="L82" s="17"/>
      <c r="M82" s="17"/>
      <c r="N82" s="17"/>
      <c r="O82" s="17"/>
      <c r="P82" s="17"/>
      <c r="Q82" s="17"/>
      <c r="R82" s="17"/>
      <c r="S82" s="82"/>
    </row>
    <row r="83" spans="1:186" ht="18" customHeight="1">
      <c r="B83" s="19"/>
      <c r="C83" s="60"/>
      <c r="D83" s="21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80"/>
    </row>
    <row r="84" spans="1:186" ht="18" customHeight="1">
      <c r="A84" s="2331" t="s">
        <v>2755</v>
      </c>
      <c r="B84" s="2326" t="s">
        <v>3</v>
      </c>
      <c r="C84" s="2326" t="s">
        <v>4</v>
      </c>
      <c r="D84" s="2326" t="s">
        <v>5</v>
      </c>
      <c r="E84" s="2319" t="s">
        <v>6</v>
      </c>
      <c r="F84" s="2329" t="s">
        <v>7</v>
      </c>
      <c r="G84" s="2330"/>
      <c r="H84" s="2319" t="s">
        <v>2252</v>
      </c>
      <c r="I84" s="2321" t="s">
        <v>8</v>
      </c>
      <c r="J84" s="2322"/>
      <c r="K84" s="2322"/>
      <c r="L84" s="2322"/>
      <c r="M84" s="2323"/>
      <c r="N84" s="2315" t="s">
        <v>9</v>
      </c>
      <c r="O84" s="2324" t="s">
        <v>10</v>
      </c>
      <c r="P84" s="2321" t="s">
        <v>11</v>
      </c>
      <c r="Q84" s="2322"/>
      <c r="R84" s="2323"/>
      <c r="S84" s="2324" t="s">
        <v>12</v>
      </c>
      <c r="T84" s="2318" t="s">
        <v>13</v>
      </c>
    </row>
    <row r="85" spans="1:186" ht="46.5" customHeight="1">
      <c r="A85" s="2331"/>
      <c r="B85" s="2327"/>
      <c r="C85" s="2327"/>
      <c r="D85" s="2327"/>
      <c r="E85" s="2346"/>
      <c r="F85" s="807" t="s">
        <v>14</v>
      </c>
      <c r="G85" s="807" t="s">
        <v>15</v>
      </c>
      <c r="H85" s="2320"/>
      <c r="I85" s="807" t="s">
        <v>49</v>
      </c>
      <c r="J85" s="808" t="s">
        <v>16</v>
      </c>
      <c r="K85" s="807" t="s">
        <v>122</v>
      </c>
      <c r="L85" s="808" t="s">
        <v>281</v>
      </c>
      <c r="M85" s="807" t="s">
        <v>19</v>
      </c>
      <c r="N85" s="2316"/>
      <c r="O85" s="2325"/>
      <c r="P85" s="807" t="s">
        <v>2316</v>
      </c>
      <c r="Q85" s="808" t="s">
        <v>20</v>
      </c>
      <c r="R85" s="808" t="s">
        <v>2270</v>
      </c>
      <c r="S85" s="2325"/>
      <c r="T85" s="2318"/>
    </row>
    <row r="86" spans="1:186" s="223" customFormat="1" ht="18" customHeight="1">
      <c r="A86" s="206">
        <v>2225000</v>
      </c>
      <c r="B86" s="1691">
        <v>1</v>
      </c>
      <c r="C86" s="801" t="s">
        <v>327</v>
      </c>
      <c r="D86" s="413" t="s">
        <v>324</v>
      </c>
      <c r="E86" s="612">
        <f>VLOOKUP(C86,[5]Sheet1!$C$65:$H$96,6,FALSE)</f>
        <v>22</v>
      </c>
      <c r="F86" s="796">
        <v>1750000</v>
      </c>
      <c r="G86" s="796">
        <v>475000</v>
      </c>
      <c r="H86" s="796">
        <f>SUM(F86:G86)</f>
        <v>2225000</v>
      </c>
      <c r="I86" s="413" t="s">
        <v>2206</v>
      </c>
      <c r="J86" s="827">
        <v>13782.608695652174</v>
      </c>
      <c r="K86" s="796">
        <v>0</v>
      </c>
      <c r="L86" s="796">
        <v>350000</v>
      </c>
      <c r="M86" s="796">
        <v>0</v>
      </c>
      <c r="N86" s="810">
        <f t="shared" ref="N86:N97" si="25">(E86*J86)+L86</f>
        <v>653217.3913043479</v>
      </c>
      <c r="O86" s="799">
        <f t="shared" ref="O86:O97" si="26">H86+N86</f>
        <v>2878217.3913043477</v>
      </c>
      <c r="P86" s="799">
        <f t="shared" ref="P86:P97" si="27">1%*H86</f>
        <v>22250</v>
      </c>
      <c r="Q86" s="799">
        <f t="shared" ref="Q86:Q97" si="28">H86*2%</f>
        <v>44500</v>
      </c>
      <c r="R86" s="799">
        <f t="shared" ref="R86:R97" si="29">H86*1%</f>
        <v>22250</v>
      </c>
      <c r="S86" s="652">
        <f t="shared" ref="S86:S97" si="30">O86-Q86-R86-P86</f>
        <v>2789217.3913043477</v>
      </c>
      <c r="T86" s="710" t="s">
        <v>328</v>
      </c>
      <c r="U86" s="805"/>
      <c r="V86" s="805"/>
      <c r="W86" s="805"/>
      <c r="X86" s="805"/>
      <c r="Y86" s="805"/>
      <c r="Z86" s="805"/>
      <c r="AA86" s="805"/>
      <c r="AB86" s="805"/>
      <c r="AC86" s="805"/>
      <c r="AD86" s="805"/>
      <c r="AE86" s="805"/>
      <c r="AF86" s="805"/>
      <c r="AG86" s="805"/>
      <c r="AH86" s="805"/>
      <c r="AI86" s="805"/>
      <c r="AJ86" s="805"/>
      <c r="AK86" s="805"/>
      <c r="AL86" s="805"/>
      <c r="AM86" s="805"/>
      <c r="AN86" s="805"/>
      <c r="AO86" s="805"/>
      <c r="AP86" s="805"/>
      <c r="AQ86" s="805"/>
      <c r="AR86" s="805"/>
      <c r="AS86" s="805"/>
      <c r="AT86" s="805"/>
      <c r="AU86" s="805"/>
      <c r="AV86" s="805"/>
      <c r="AW86" s="805"/>
      <c r="AX86" s="805"/>
      <c r="AY86" s="805"/>
      <c r="AZ86" s="805"/>
      <c r="BA86" s="805"/>
      <c r="BB86" s="805"/>
      <c r="BC86" s="805"/>
      <c r="BD86" s="805"/>
      <c r="BE86" s="805"/>
      <c r="BF86" s="805"/>
      <c r="BG86" s="805"/>
      <c r="BH86" s="805"/>
      <c r="BI86" s="805"/>
      <c r="BJ86" s="805"/>
      <c r="BK86" s="805"/>
      <c r="BL86" s="805"/>
      <c r="BM86" s="805"/>
      <c r="BN86" s="805"/>
      <c r="BO86" s="805"/>
      <c r="BP86" s="805"/>
      <c r="BQ86" s="805"/>
      <c r="BR86" s="805"/>
      <c r="BS86" s="805"/>
      <c r="BT86" s="805"/>
      <c r="BU86" s="805"/>
      <c r="BV86" s="805"/>
      <c r="BW86" s="805"/>
      <c r="BX86" s="805"/>
      <c r="BY86" s="805"/>
      <c r="BZ86" s="805"/>
      <c r="CA86" s="805"/>
      <c r="CB86" s="805"/>
      <c r="CC86" s="805"/>
      <c r="CD86" s="805"/>
      <c r="CE86" s="805"/>
      <c r="CF86" s="805"/>
      <c r="CG86" s="805"/>
      <c r="CH86" s="805"/>
      <c r="CI86" s="805"/>
      <c r="CJ86" s="805"/>
      <c r="CK86" s="805"/>
      <c r="CL86" s="805"/>
      <c r="CM86" s="805"/>
      <c r="CN86" s="805"/>
      <c r="CO86" s="805"/>
      <c r="CP86" s="805"/>
      <c r="CQ86" s="805"/>
      <c r="CR86" s="805"/>
      <c r="CS86" s="805"/>
      <c r="CT86" s="805"/>
      <c r="CU86" s="805"/>
      <c r="CV86" s="805"/>
      <c r="CW86" s="805"/>
      <c r="CX86" s="805"/>
      <c r="CY86" s="805"/>
      <c r="CZ86" s="805"/>
      <c r="DA86" s="805"/>
      <c r="DB86" s="805"/>
      <c r="DC86" s="805"/>
      <c r="DD86" s="805"/>
      <c r="DE86" s="805"/>
      <c r="DF86" s="805"/>
      <c r="DG86" s="805"/>
      <c r="DH86" s="805"/>
      <c r="DI86" s="805"/>
      <c r="DJ86" s="805"/>
      <c r="DK86" s="805"/>
      <c r="DL86" s="805"/>
      <c r="DM86" s="805"/>
      <c r="DN86" s="805"/>
      <c r="DO86" s="805"/>
      <c r="DP86" s="805"/>
      <c r="DQ86" s="805"/>
      <c r="DR86" s="805"/>
      <c r="DS86" s="805"/>
      <c r="DT86" s="805"/>
      <c r="DU86" s="805"/>
      <c r="DV86" s="805"/>
      <c r="DW86" s="805"/>
      <c r="DX86" s="805"/>
      <c r="DY86" s="805"/>
      <c r="DZ86" s="805"/>
      <c r="EA86" s="805"/>
      <c r="EB86" s="805"/>
      <c r="EC86" s="805"/>
      <c r="ED86" s="805"/>
      <c r="EE86" s="805"/>
      <c r="EF86" s="805"/>
      <c r="EG86" s="805"/>
      <c r="EH86" s="805"/>
      <c r="EI86" s="805"/>
      <c r="EJ86" s="805"/>
      <c r="EK86" s="805"/>
      <c r="EL86" s="805"/>
      <c r="EM86" s="805"/>
      <c r="EN86" s="805"/>
      <c r="EO86" s="805"/>
      <c r="EP86" s="805"/>
      <c r="EQ86" s="805"/>
      <c r="ER86" s="805"/>
      <c r="ES86" s="805"/>
      <c r="ET86" s="805"/>
      <c r="EU86" s="805"/>
      <c r="EV86" s="805"/>
      <c r="EW86" s="805"/>
      <c r="EX86" s="805"/>
      <c r="EY86" s="805"/>
      <c r="EZ86" s="805"/>
      <c r="FA86" s="805"/>
      <c r="FB86" s="805"/>
      <c r="FC86" s="805"/>
      <c r="FD86" s="805"/>
      <c r="FE86" s="805"/>
      <c r="FF86" s="805"/>
      <c r="FG86" s="805"/>
      <c r="FH86" s="805"/>
      <c r="FI86" s="805"/>
      <c r="FJ86" s="805"/>
      <c r="FK86" s="805"/>
      <c r="FL86" s="805"/>
      <c r="FM86" s="805"/>
      <c r="FN86" s="805"/>
      <c r="FO86" s="805"/>
      <c r="FP86" s="805"/>
      <c r="FQ86" s="805"/>
      <c r="FR86" s="805"/>
      <c r="FS86" s="805"/>
      <c r="FT86" s="805"/>
      <c r="FU86" s="805"/>
      <c r="FV86" s="805"/>
      <c r="FW86" s="805"/>
      <c r="FX86" s="805"/>
      <c r="FY86" s="805"/>
      <c r="FZ86" s="805"/>
      <c r="GA86" s="805"/>
      <c r="GB86" s="805"/>
      <c r="GC86" s="805"/>
      <c r="GD86" s="805"/>
    </row>
    <row r="87" spans="1:186" s="223" customFormat="1" ht="18" customHeight="1">
      <c r="A87" s="206">
        <v>2225000</v>
      </c>
      <c r="B87" s="1691">
        <v>2</v>
      </c>
      <c r="C87" s="801" t="s">
        <v>370</v>
      </c>
      <c r="D87" s="413" t="s">
        <v>324</v>
      </c>
      <c r="E87" s="1691">
        <f>VLOOKUP(C87,[5]Sheet1!$C$65:$H$96,6,FALSE)</f>
        <v>19</v>
      </c>
      <c r="F87" s="796">
        <v>2269500</v>
      </c>
      <c r="G87" s="796">
        <v>0</v>
      </c>
      <c r="H87" s="796">
        <f>SUM(F87:G87)</f>
        <v>2269500</v>
      </c>
      <c r="I87" s="413" t="s">
        <v>2206</v>
      </c>
      <c r="J87" s="796">
        <v>15000</v>
      </c>
      <c r="K87" s="796">
        <v>0</v>
      </c>
      <c r="L87" s="796">
        <v>400000</v>
      </c>
      <c r="M87" s="796">
        <v>0</v>
      </c>
      <c r="N87" s="810">
        <f t="shared" si="25"/>
        <v>685000</v>
      </c>
      <c r="O87" s="799">
        <f t="shared" si="26"/>
        <v>2954500</v>
      </c>
      <c r="P87" s="799">
        <f t="shared" si="27"/>
        <v>22695</v>
      </c>
      <c r="Q87" s="799">
        <f t="shared" si="28"/>
        <v>45390</v>
      </c>
      <c r="R87" s="799">
        <f t="shared" si="29"/>
        <v>22695</v>
      </c>
      <c r="S87" s="652">
        <f t="shared" si="30"/>
        <v>2863720</v>
      </c>
      <c r="T87" s="710" t="s">
        <v>388</v>
      </c>
      <c r="U87" s="805"/>
      <c r="V87" s="805"/>
      <c r="W87" s="805"/>
      <c r="X87" s="805"/>
      <c r="Y87" s="805"/>
      <c r="Z87" s="805"/>
      <c r="AA87" s="805"/>
      <c r="AB87" s="805"/>
      <c r="AC87" s="805"/>
      <c r="AD87" s="805"/>
      <c r="AE87" s="805"/>
      <c r="AF87" s="805"/>
      <c r="AG87" s="805"/>
      <c r="AH87" s="805"/>
      <c r="AI87" s="805"/>
      <c r="AJ87" s="805"/>
      <c r="AK87" s="805"/>
      <c r="AL87" s="805"/>
      <c r="AM87" s="805"/>
      <c r="AN87" s="805"/>
      <c r="AO87" s="805"/>
      <c r="AP87" s="805"/>
      <c r="AQ87" s="805"/>
      <c r="AR87" s="805"/>
      <c r="AS87" s="805"/>
      <c r="AT87" s="805"/>
      <c r="AU87" s="805"/>
      <c r="AV87" s="805"/>
      <c r="AW87" s="805"/>
      <c r="AX87" s="805"/>
      <c r="AY87" s="805"/>
      <c r="AZ87" s="805"/>
      <c r="BA87" s="805"/>
      <c r="BB87" s="805"/>
      <c r="BC87" s="805"/>
      <c r="BD87" s="805"/>
      <c r="BE87" s="805"/>
      <c r="BF87" s="805"/>
      <c r="BG87" s="805"/>
      <c r="BH87" s="805"/>
      <c r="BI87" s="805"/>
      <c r="BJ87" s="805"/>
      <c r="BK87" s="805"/>
      <c r="BL87" s="805"/>
      <c r="BM87" s="805"/>
      <c r="BN87" s="805"/>
      <c r="BO87" s="805"/>
      <c r="BP87" s="805"/>
      <c r="BQ87" s="805"/>
      <c r="BR87" s="805"/>
      <c r="BS87" s="805"/>
      <c r="BT87" s="805"/>
      <c r="BU87" s="805"/>
      <c r="BV87" s="805"/>
      <c r="BW87" s="805"/>
      <c r="BX87" s="805"/>
      <c r="BY87" s="805"/>
      <c r="BZ87" s="805"/>
      <c r="CA87" s="805"/>
      <c r="CB87" s="805"/>
      <c r="CC87" s="805"/>
      <c r="CD87" s="805"/>
      <c r="CE87" s="805"/>
      <c r="CF87" s="805"/>
      <c r="CG87" s="805"/>
      <c r="CH87" s="805"/>
      <c r="CI87" s="805"/>
      <c r="CJ87" s="805"/>
      <c r="CK87" s="805"/>
      <c r="CL87" s="805"/>
      <c r="CM87" s="805"/>
      <c r="CN87" s="805"/>
      <c r="CO87" s="805"/>
      <c r="CP87" s="805"/>
      <c r="CQ87" s="805"/>
      <c r="CR87" s="805"/>
      <c r="CS87" s="805"/>
      <c r="CT87" s="805"/>
      <c r="CU87" s="805"/>
      <c r="CV87" s="805"/>
      <c r="CW87" s="805"/>
      <c r="CX87" s="805"/>
      <c r="CY87" s="805"/>
      <c r="CZ87" s="805"/>
      <c r="DA87" s="805"/>
      <c r="DB87" s="805"/>
      <c r="DC87" s="805"/>
      <c r="DD87" s="805"/>
      <c r="DE87" s="805"/>
      <c r="DF87" s="805"/>
      <c r="DG87" s="805"/>
      <c r="DH87" s="805"/>
      <c r="DI87" s="805"/>
      <c r="DJ87" s="805"/>
      <c r="DK87" s="805"/>
      <c r="DL87" s="805"/>
      <c r="DM87" s="805"/>
      <c r="DN87" s="805"/>
      <c r="DO87" s="805"/>
      <c r="DP87" s="805"/>
      <c r="DQ87" s="805"/>
      <c r="DR87" s="805"/>
      <c r="DS87" s="805"/>
      <c r="DT87" s="805"/>
      <c r="DU87" s="805"/>
      <c r="DV87" s="805"/>
      <c r="DW87" s="805"/>
      <c r="DX87" s="805"/>
      <c r="DY87" s="805"/>
      <c r="DZ87" s="805"/>
      <c r="EA87" s="805"/>
      <c r="EB87" s="805"/>
      <c r="EC87" s="805"/>
      <c r="ED87" s="805"/>
      <c r="EE87" s="805"/>
      <c r="EF87" s="805"/>
      <c r="EG87" s="805"/>
      <c r="EH87" s="805"/>
      <c r="EI87" s="805"/>
      <c r="EJ87" s="805"/>
      <c r="EK87" s="805"/>
      <c r="EL87" s="805"/>
      <c r="EM87" s="805"/>
      <c r="EN87" s="805"/>
      <c r="EO87" s="805"/>
      <c r="EP87" s="805"/>
      <c r="EQ87" s="805"/>
      <c r="ER87" s="805"/>
      <c r="ES87" s="805"/>
      <c r="ET87" s="805"/>
      <c r="EU87" s="805"/>
      <c r="EV87" s="805"/>
      <c r="EW87" s="805"/>
      <c r="EX87" s="805"/>
      <c r="EY87" s="805"/>
      <c r="EZ87" s="805"/>
      <c r="FA87" s="805"/>
      <c r="FB87" s="805"/>
      <c r="FC87" s="805"/>
      <c r="FD87" s="805"/>
      <c r="FE87" s="805"/>
      <c r="FF87" s="805"/>
      <c r="FG87" s="805"/>
      <c r="FH87" s="805"/>
      <c r="FI87" s="805"/>
      <c r="FJ87" s="805"/>
      <c r="FK87" s="805"/>
      <c r="FL87" s="805"/>
      <c r="FM87" s="805"/>
      <c r="FN87" s="805"/>
      <c r="FO87" s="805"/>
      <c r="FP87" s="805"/>
      <c r="FQ87" s="805"/>
      <c r="FR87" s="805"/>
      <c r="FS87" s="805"/>
      <c r="FT87" s="805"/>
      <c r="FU87" s="805"/>
      <c r="FV87" s="805"/>
      <c r="FW87" s="805"/>
      <c r="FX87" s="805"/>
      <c r="FY87" s="805"/>
      <c r="FZ87" s="805"/>
      <c r="GA87" s="805"/>
      <c r="GB87" s="805"/>
      <c r="GC87" s="805"/>
      <c r="GD87" s="805"/>
    </row>
    <row r="88" spans="1:186" s="358" customFormat="1" ht="18" customHeight="1">
      <c r="A88" s="357">
        <v>2225000</v>
      </c>
      <c r="B88" s="1691">
        <v>3</v>
      </c>
      <c r="C88" s="795" t="s">
        <v>331</v>
      </c>
      <c r="D88" s="395" t="s">
        <v>324</v>
      </c>
      <c r="E88" s="1691">
        <f>VLOOKUP(C88,[5]Sheet1!$C$65:$H$96,6,FALSE)</f>
        <v>19</v>
      </c>
      <c r="F88" s="796">
        <v>1905750</v>
      </c>
      <c r="G88" s="796">
        <v>475000</v>
      </c>
      <c r="H88" s="796">
        <f t="shared" ref="H88:H97" si="31">SUM(F88:G88)</f>
        <v>2380750</v>
      </c>
      <c r="I88" s="395" t="s">
        <v>2206</v>
      </c>
      <c r="J88" s="827">
        <v>13782.608695652174</v>
      </c>
      <c r="K88" s="796">
        <v>0</v>
      </c>
      <c r="L88" s="796">
        <v>350000</v>
      </c>
      <c r="M88" s="796">
        <v>0</v>
      </c>
      <c r="N88" s="810">
        <f t="shared" si="25"/>
        <v>611869.56521739135</v>
      </c>
      <c r="O88" s="828">
        <f t="shared" si="26"/>
        <v>2992619.5652173916</v>
      </c>
      <c r="P88" s="828">
        <f t="shared" si="27"/>
        <v>23807.5</v>
      </c>
      <c r="Q88" s="828">
        <f t="shared" si="28"/>
        <v>47615</v>
      </c>
      <c r="R88" s="828">
        <f t="shared" si="29"/>
        <v>23807.5</v>
      </c>
      <c r="S88" s="829">
        <f t="shared" si="30"/>
        <v>2897389.5652173916</v>
      </c>
      <c r="T88" s="710" t="s">
        <v>332</v>
      </c>
      <c r="U88" s="806"/>
      <c r="V88" s="806"/>
      <c r="W88" s="806"/>
      <c r="X88" s="806"/>
      <c r="Y88" s="806"/>
      <c r="Z88" s="806"/>
      <c r="AA88" s="806"/>
      <c r="AB88" s="806"/>
      <c r="AC88" s="806"/>
      <c r="AD88" s="806"/>
      <c r="AE88" s="806"/>
      <c r="AF88" s="806"/>
      <c r="AG88" s="806"/>
      <c r="AH88" s="806"/>
      <c r="AI88" s="806"/>
      <c r="AJ88" s="806"/>
      <c r="AK88" s="806"/>
      <c r="AL88" s="806"/>
      <c r="AM88" s="806"/>
      <c r="AN88" s="806"/>
      <c r="AO88" s="806"/>
      <c r="AP88" s="806"/>
      <c r="AQ88" s="806"/>
      <c r="AR88" s="806"/>
      <c r="AS88" s="806"/>
      <c r="AT88" s="806"/>
      <c r="AU88" s="806"/>
      <c r="AV88" s="806"/>
      <c r="AW88" s="806"/>
      <c r="AX88" s="806"/>
      <c r="AY88" s="806"/>
      <c r="AZ88" s="806"/>
      <c r="BA88" s="806"/>
      <c r="BB88" s="806"/>
      <c r="BC88" s="806"/>
      <c r="BD88" s="806"/>
      <c r="BE88" s="806"/>
      <c r="BF88" s="806"/>
      <c r="BG88" s="806"/>
      <c r="BH88" s="806"/>
      <c r="BI88" s="806"/>
      <c r="BJ88" s="806"/>
      <c r="BK88" s="806"/>
      <c r="BL88" s="806"/>
      <c r="BM88" s="806"/>
      <c r="BN88" s="806"/>
      <c r="BO88" s="806"/>
      <c r="BP88" s="806"/>
      <c r="BQ88" s="806"/>
      <c r="BR88" s="806"/>
      <c r="BS88" s="806"/>
      <c r="BT88" s="806"/>
      <c r="BU88" s="806"/>
      <c r="BV88" s="806"/>
      <c r="BW88" s="806"/>
      <c r="BX88" s="806"/>
      <c r="BY88" s="806"/>
      <c r="BZ88" s="806"/>
      <c r="CA88" s="806"/>
      <c r="CB88" s="806"/>
      <c r="CC88" s="806"/>
      <c r="CD88" s="806"/>
      <c r="CE88" s="806"/>
      <c r="CF88" s="806"/>
      <c r="CG88" s="806"/>
      <c r="CH88" s="806"/>
      <c r="CI88" s="806"/>
      <c r="CJ88" s="806"/>
      <c r="CK88" s="806"/>
      <c r="CL88" s="806"/>
      <c r="CM88" s="806"/>
      <c r="CN88" s="806"/>
      <c r="CO88" s="806"/>
      <c r="CP88" s="806"/>
      <c r="CQ88" s="806"/>
      <c r="CR88" s="806"/>
      <c r="CS88" s="806"/>
      <c r="CT88" s="806"/>
      <c r="CU88" s="806"/>
      <c r="CV88" s="806"/>
      <c r="CW88" s="806"/>
      <c r="CX88" s="806"/>
      <c r="CY88" s="806"/>
      <c r="CZ88" s="806"/>
      <c r="DA88" s="806"/>
      <c r="DB88" s="806"/>
      <c r="DC88" s="806"/>
      <c r="DD88" s="806"/>
      <c r="DE88" s="806"/>
      <c r="DF88" s="806"/>
      <c r="DG88" s="806"/>
      <c r="DH88" s="806"/>
      <c r="DI88" s="806"/>
      <c r="DJ88" s="806"/>
      <c r="DK88" s="806"/>
      <c r="DL88" s="806"/>
      <c r="DM88" s="806"/>
      <c r="DN88" s="806"/>
      <c r="DO88" s="806"/>
      <c r="DP88" s="806"/>
      <c r="DQ88" s="806"/>
      <c r="DR88" s="806"/>
      <c r="DS88" s="806"/>
      <c r="DT88" s="806"/>
      <c r="DU88" s="806"/>
      <c r="DV88" s="806"/>
      <c r="DW88" s="806"/>
      <c r="DX88" s="806"/>
      <c r="DY88" s="806"/>
      <c r="DZ88" s="806"/>
      <c r="EA88" s="806"/>
      <c r="EB88" s="806"/>
      <c r="EC88" s="806"/>
      <c r="ED88" s="806"/>
      <c r="EE88" s="806"/>
      <c r="EF88" s="806"/>
      <c r="EG88" s="806"/>
      <c r="EH88" s="806"/>
      <c r="EI88" s="806"/>
      <c r="EJ88" s="806"/>
      <c r="EK88" s="806"/>
      <c r="EL88" s="806"/>
      <c r="EM88" s="806"/>
      <c r="EN88" s="806"/>
      <c r="EO88" s="806"/>
      <c r="EP88" s="806"/>
      <c r="EQ88" s="806"/>
      <c r="ER88" s="806"/>
      <c r="ES88" s="806"/>
      <c r="ET88" s="806"/>
      <c r="EU88" s="806"/>
      <c r="EV88" s="806"/>
      <c r="EW88" s="806"/>
      <c r="EX88" s="806"/>
      <c r="EY88" s="806"/>
      <c r="EZ88" s="806"/>
      <c r="FA88" s="806"/>
      <c r="FB88" s="806"/>
      <c r="FC88" s="806"/>
      <c r="FD88" s="806"/>
      <c r="FE88" s="806"/>
      <c r="FF88" s="806"/>
      <c r="FG88" s="806"/>
      <c r="FH88" s="806"/>
      <c r="FI88" s="806"/>
      <c r="FJ88" s="806"/>
      <c r="FK88" s="806"/>
      <c r="FL88" s="806"/>
      <c r="FM88" s="806"/>
      <c r="FN88" s="806"/>
      <c r="FO88" s="806"/>
      <c r="FP88" s="806"/>
      <c r="FQ88" s="806"/>
      <c r="FR88" s="806"/>
      <c r="FS88" s="806"/>
      <c r="FT88" s="806"/>
      <c r="FU88" s="806"/>
      <c r="FV88" s="806"/>
      <c r="FW88" s="806"/>
      <c r="FX88" s="806"/>
      <c r="FY88" s="806"/>
      <c r="FZ88" s="806"/>
      <c r="GA88" s="806"/>
      <c r="GB88" s="806"/>
      <c r="GC88" s="806"/>
      <c r="GD88" s="806"/>
    </row>
    <row r="89" spans="1:186" s="223" customFormat="1" ht="18" customHeight="1">
      <c r="A89" s="206">
        <v>2225000</v>
      </c>
      <c r="B89" s="1691">
        <v>4</v>
      </c>
      <c r="C89" s="801" t="s">
        <v>335</v>
      </c>
      <c r="D89" s="413" t="s">
        <v>324</v>
      </c>
      <c r="E89" s="1691">
        <f>VLOOKUP(C89,[5]Sheet1!$C$65:$H$96,6,FALSE)</f>
        <v>21</v>
      </c>
      <c r="F89" s="796">
        <v>1750000</v>
      </c>
      <c r="G89" s="796">
        <v>475000</v>
      </c>
      <c r="H89" s="796">
        <f t="shared" si="31"/>
        <v>2225000</v>
      </c>
      <c r="I89" s="413" t="s">
        <v>2206</v>
      </c>
      <c r="J89" s="827">
        <v>13782.608695652174</v>
      </c>
      <c r="K89" s="796">
        <v>0</v>
      </c>
      <c r="L89" s="796">
        <v>350000</v>
      </c>
      <c r="M89" s="796">
        <v>0</v>
      </c>
      <c r="N89" s="810">
        <f t="shared" si="25"/>
        <v>639434.78260869568</v>
      </c>
      <c r="O89" s="799">
        <f t="shared" si="26"/>
        <v>2864434.7826086958</v>
      </c>
      <c r="P89" s="799">
        <f t="shared" si="27"/>
        <v>22250</v>
      </c>
      <c r="Q89" s="799">
        <f t="shared" si="28"/>
        <v>44500</v>
      </c>
      <c r="R89" s="799">
        <f t="shared" si="29"/>
        <v>22250</v>
      </c>
      <c r="S89" s="652">
        <f t="shared" si="30"/>
        <v>2775434.7826086958</v>
      </c>
      <c r="T89" s="711" t="s">
        <v>2269</v>
      </c>
      <c r="U89" s="805"/>
      <c r="V89" s="805"/>
      <c r="W89" s="805"/>
      <c r="X89" s="805"/>
      <c r="Y89" s="805"/>
      <c r="Z89" s="805"/>
      <c r="AA89" s="805"/>
      <c r="AB89" s="805"/>
      <c r="AC89" s="805"/>
      <c r="AD89" s="805"/>
      <c r="AE89" s="805"/>
      <c r="AF89" s="805"/>
      <c r="AG89" s="805"/>
      <c r="AH89" s="805"/>
      <c r="AI89" s="805"/>
      <c r="AJ89" s="805"/>
      <c r="AK89" s="805"/>
      <c r="AL89" s="805"/>
      <c r="AM89" s="805"/>
      <c r="AN89" s="805"/>
      <c r="AO89" s="805"/>
      <c r="AP89" s="805"/>
      <c r="AQ89" s="805"/>
      <c r="AR89" s="805"/>
      <c r="AS89" s="805"/>
      <c r="AT89" s="805"/>
      <c r="AU89" s="805"/>
      <c r="AV89" s="805"/>
      <c r="AW89" s="805"/>
      <c r="AX89" s="805"/>
      <c r="AY89" s="805"/>
      <c r="AZ89" s="805"/>
      <c r="BA89" s="805"/>
      <c r="BB89" s="805"/>
      <c r="BC89" s="805"/>
      <c r="BD89" s="805"/>
      <c r="BE89" s="805"/>
      <c r="BF89" s="805"/>
      <c r="BG89" s="805"/>
      <c r="BH89" s="805"/>
      <c r="BI89" s="805"/>
      <c r="BJ89" s="805"/>
      <c r="BK89" s="805"/>
      <c r="BL89" s="805"/>
      <c r="BM89" s="805"/>
      <c r="BN89" s="805"/>
      <c r="BO89" s="805"/>
      <c r="BP89" s="805"/>
      <c r="BQ89" s="805"/>
      <c r="BR89" s="805"/>
      <c r="BS89" s="805"/>
      <c r="BT89" s="805"/>
      <c r="BU89" s="805"/>
      <c r="BV89" s="805"/>
      <c r="BW89" s="805"/>
      <c r="BX89" s="805"/>
      <c r="BY89" s="805"/>
      <c r="BZ89" s="805"/>
      <c r="CA89" s="805"/>
      <c r="CB89" s="805"/>
      <c r="CC89" s="805"/>
      <c r="CD89" s="805"/>
      <c r="CE89" s="805"/>
      <c r="CF89" s="805"/>
      <c r="CG89" s="805"/>
      <c r="CH89" s="805"/>
      <c r="CI89" s="805"/>
      <c r="CJ89" s="805"/>
      <c r="CK89" s="805"/>
      <c r="CL89" s="805"/>
      <c r="CM89" s="805"/>
      <c r="CN89" s="805"/>
      <c r="CO89" s="805"/>
      <c r="CP89" s="805"/>
      <c r="CQ89" s="805"/>
      <c r="CR89" s="805"/>
      <c r="CS89" s="805"/>
      <c r="CT89" s="805"/>
      <c r="CU89" s="805"/>
      <c r="CV89" s="805"/>
      <c r="CW89" s="805"/>
      <c r="CX89" s="805"/>
      <c r="CY89" s="805"/>
      <c r="CZ89" s="805"/>
      <c r="DA89" s="805"/>
      <c r="DB89" s="805"/>
      <c r="DC89" s="805"/>
      <c r="DD89" s="805"/>
      <c r="DE89" s="805"/>
      <c r="DF89" s="805"/>
      <c r="DG89" s="805"/>
      <c r="DH89" s="805"/>
      <c r="DI89" s="805"/>
      <c r="DJ89" s="805"/>
      <c r="DK89" s="805"/>
      <c r="DL89" s="805"/>
      <c r="DM89" s="805"/>
      <c r="DN89" s="805"/>
      <c r="DO89" s="805"/>
      <c r="DP89" s="805"/>
      <c r="DQ89" s="805"/>
      <c r="DR89" s="805"/>
      <c r="DS89" s="805"/>
      <c r="DT89" s="805"/>
      <c r="DU89" s="805"/>
      <c r="DV89" s="805"/>
      <c r="DW89" s="805"/>
      <c r="DX89" s="805"/>
      <c r="DY89" s="805"/>
      <c r="DZ89" s="805"/>
      <c r="EA89" s="805"/>
      <c r="EB89" s="805"/>
      <c r="EC89" s="805"/>
      <c r="ED89" s="805"/>
      <c r="EE89" s="805"/>
      <c r="EF89" s="805"/>
      <c r="EG89" s="805"/>
      <c r="EH89" s="805"/>
      <c r="EI89" s="805"/>
      <c r="EJ89" s="805"/>
      <c r="EK89" s="805"/>
      <c r="EL89" s="805"/>
      <c r="EM89" s="805"/>
      <c r="EN89" s="805"/>
      <c r="EO89" s="805"/>
      <c r="EP89" s="805"/>
      <c r="EQ89" s="805"/>
      <c r="ER89" s="805"/>
      <c r="ES89" s="805"/>
      <c r="ET89" s="805"/>
      <c r="EU89" s="805"/>
      <c r="EV89" s="805"/>
      <c r="EW89" s="805"/>
      <c r="EX89" s="805"/>
      <c r="EY89" s="805"/>
      <c r="EZ89" s="805"/>
      <c r="FA89" s="805"/>
      <c r="FB89" s="805"/>
      <c r="FC89" s="805"/>
      <c r="FD89" s="805"/>
      <c r="FE89" s="805"/>
      <c r="FF89" s="805"/>
      <c r="FG89" s="805"/>
      <c r="FH89" s="805"/>
      <c r="FI89" s="805"/>
      <c r="FJ89" s="805"/>
      <c r="FK89" s="805"/>
      <c r="FL89" s="805"/>
      <c r="FM89" s="805"/>
      <c r="FN89" s="805"/>
      <c r="FO89" s="805"/>
      <c r="FP89" s="805"/>
      <c r="FQ89" s="805"/>
      <c r="FR89" s="805"/>
      <c r="FS89" s="805"/>
      <c r="FT89" s="805"/>
      <c r="FU89" s="805"/>
      <c r="FV89" s="805"/>
      <c r="FW89" s="805"/>
      <c r="FX89" s="805"/>
      <c r="FY89" s="805"/>
      <c r="FZ89" s="805"/>
      <c r="GA89" s="805"/>
      <c r="GB89" s="805"/>
      <c r="GC89" s="805"/>
      <c r="GD89" s="805"/>
    </row>
    <row r="90" spans="1:186" s="223" customFormat="1" ht="18" customHeight="1">
      <c r="A90" s="206">
        <v>2225000</v>
      </c>
      <c r="B90" s="1691">
        <v>5</v>
      </c>
      <c r="C90" s="801" t="s">
        <v>339</v>
      </c>
      <c r="D90" s="413" t="s">
        <v>324</v>
      </c>
      <c r="E90" s="1691">
        <f>VLOOKUP(C90,[5]Sheet1!$C$65:$H$96,6,FALSE)</f>
        <v>19</v>
      </c>
      <c r="F90" s="796">
        <v>1750000</v>
      </c>
      <c r="G90" s="796">
        <v>475000</v>
      </c>
      <c r="H90" s="796">
        <f t="shared" si="31"/>
        <v>2225000</v>
      </c>
      <c r="I90" s="413" t="s">
        <v>2206</v>
      </c>
      <c r="J90" s="827">
        <v>13782.608695652174</v>
      </c>
      <c r="K90" s="796">
        <v>0</v>
      </c>
      <c r="L90" s="796">
        <v>350000</v>
      </c>
      <c r="M90" s="796">
        <v>0</v>
      </c>
      <c r="N90" s="810">
        <f t="shared" si="25"/>
        <v>611869.56521739135</v>
      </c>
      <c r="O90" s="799">
        <f t="shared" si="26"/>
        <v>2836869.5652173916</v>
      </c>
      <c r="P90" s="799">
        <f t="shared" si="27"/>
        <v>22250</v>
      </c>
      <c r="Q90" s="799">
        <f t="shared" si="28"/>
        <v>44500</v>
      </c>
      <c r="R90" s="799">
        <f t="shared" si="29"/>
        <v>22250</v>
      </c>
      <c r="S90" s="652">
        <f t="shared" si="30"/>
        <v>2747869.5652173916</v>
      </c>
      <c r="T90" s="710" t="s">
        <v>340</v>
      </c>
      <c r="U90" s="805"/>
      <c r="V90" s="805"/>
      <c r="W90" s="805"/>
      <c r="X90" s="805"/>
      <c r="Y90" s="805"/>
      <c r="Z90" s="805"/>
      <c r="AA90" s="805"/>
      <c r="AB90" s="805"/>
      <c r="AC90" s="805"/>
      <c r="AD90" s="805"/>
      <c r="AE90" s="805"/>
      <c r="AF90" s="805"/>
      <c r="AG90" s="805"/>
      <c r="AH90" s="805"/>
      <c r="AI90" s="805"/>
      <c r="AJ90" s="805"/>
      <c r="AK90" s="805"/>
      <c r="AL90" s="805"/>
      <c r="AM90" s="805"/>
      <c r="AN90" s="805"/>
      <c r="AO90" s="805"/>
      <c r="AP90" s="805"/>
      <c r="AQ90" s="805"/>
      <c r="AR90" s="805"/>
      <c r="AS90" s="805"/>
      <c r="AT90" s="805"/>
      <c r="AU90" s="805"/>
      <c r="AV90" s="805"/>
      <c r="AW90" s="805"/>
      <c r="AX90" s="805"/>
      <c r="AY90" s="805"/>
      <c r="AZ90" s="805"/>
      <c r="BA90" s="805"/>
      <c r="BB90" s="805"/>
      <c r="BC90" s="805"/>
      <c r="BD90" s="805"/>
      <c r="BE90" s="805"/>
      <c r="BF90" s="805"/>
      <c r="BG90" s="805"/>
      <c r="BH90" s="805"/>
      <c r="BI90" s="805"/>
      <c r="BJ90" s="805"/>
      <c r="BK90" s="805"/>
      <c r="BL90" s="805"/>
      <c r="BM90" s="805"/>
      <c r="BN90" s="805"/>
      <c r="BO90" s="805"/>
      <c r="BP90" s="805"/>
      <c r="BQ90" s="805"/>
      <c r="BR90" s="805"/>
      <c r="BS90" s="805"/>
      <c r="BT90" s="805"/>
      <c r="BU90" s="805"/>
      <c r="BV90" s="805"/>
      <c r="BW90" s="805"/>
      <c r="BX90" s="805"/>
      <c r="BY90" s="805"/>
      <c r="BZ90" s="805"/>
      <c r="CA90" s="805"/>
      <c r="CB90" s="805"/>
      <c r="CC90" s="805"/>
      <c r="CD90" s="805"/>
      <c r="CE90" s="805"/>
      <c r="CF90" s="805"/>
      <c r="CG90" s="805"/>
      <c r="CH90" s="805"/>
      <c r="CI90" s="805"/>
      <c r="CJ90" s="805"/>
      <c r="CK90" s="805"/>
      <c r="CL90" s="805"/>
      <c r="CM90" s="805"/>
      <c r="CN90" s="805"/>
      <c r="CO90" s="805"/>
      <c r="CP90" s="805"/>
      <c r="CQ90" s="805"/>
      <c r="CR90" s="805"/>
      <c r="CS90" s="805"/>
      <c r="CT90" s="805"/>
      <c r="CU90" s="805"/>
      <c r="CV90" s="805"/>
      <c r="CW90" s="805"/>
      <c r="CX90" s="805"/>
      <c r="CY90" s="805"/>
      <c r="CZ90" s="805"/>
      <c r="DA90" s="805"/>
      <c r="DB90" s="805"/>
      <c r="DC90" s="805"/>
      <c r="DD90" s="805"/>
      <c r="DE90" s="805"/>
      <c r="DF90" s="805"/>
      <c r="DG90" s="805"/>
      <c r="DH90" s="805"/>
      <c r="DI90" s="805"/>
      <c r="DJ90" s="805"/>
      <c r="DK90" s="805"/>
      <c r="DL90" s="805"/>
      <c r="DM90" s="805"/>
      <c r="DN90" s="805"/>
      <c r="DO90" s="805"/>
      <c r="DP90" s="805"/>
      <c r="DQ90" s="805"/>
      <c r="DR90" s="805"/>
      <c r="DS90" s="805"/>
      <c r="DT90" s="805"/>
      <c r="DU90" s="805"/>
      <c r="DV90" s="805"/>
      <c r="DW90" s="805"/>
      <c r="DX90" s="805"/>
      <c r="DY90" s="805"/>
      <c r="DZ90" s="805"/>
      <c r="EA90" s="805"/>
      <c r="EB90" s="805"/>
      <c r="EC90" s="805"/>
      <c r="ED90" s="805"/>
      <c r="EE90" s="805"/>
      <c r="EF90" s="805"/>
      <c r="EG90" s="805"/>
      <c r="EH90" s="805"/>
      <c r="EI90" s="805"/>
      <c r="EJ90" s="805"/>
      <c r="EK90" s="805"/>
      <c r="EL90" s="805"/>
      <c r="EM90" s="805"/>
      <c r="EN90" s="805"/>
      <c r="EO90" s="805"/>
      <c r="EP90" s="805"/>
      <c r="EQ90" s="805"/>
      <c r="ER90" s="805"/>
      <c r="ES90" s="805"/>
      <c r="ET90" s="805"/>
      <c r="EU90" s="805"/>
      <c r="EV90" s="805"/>
      <c r="EW90" s="805"/>
      <c r="EX90" s="805"/>
      <c r="EY90" s="805"/>
      <c r="EZ90" s="805"/>
      <c r="FA90" s="805"/>
      <c r="FB90" s="805"/>
      <c r="FC90" s="805"/>
      <c r="FD90" s="805"/>
      <c r="FE90" s="805"/>
      <c r="FF90" s="805"/>
      <c r="FG90" s="805"/>
      <c r="FH90" s="805"/>
      <c r="FI90" s="805"/>
      <c r="FJ90" s="805"/>
      <c r="FK90" s="805"/>
      <c r="FL90" s="805"/>
      <c r="FM90" s="805"/>
      <c r="FN90" s="805"/>
      <c r="FO90" s="805"/>
      <c r="FP90" s="805"/>
      <c r="FQ90" s="805"/>
      <c r="FR90" s="805"/>
      <c r="FS90" s="805"/>
      <c r="FT90" s="805"/>
      <c r="FU90" s="805"/>
      <c r="FV90" s="805"/>
      <c r="FW90" s="805"/>
      <c r="FX90" s="805"/>
      <c r="FY90" s="805"/>
      <c r="FZ90" s="805"/>
      <c r="GA90" s="805"/>
      <c r="GB90" s="805"/>
      <c r="GC90" s="805"/>
      <c r="GD90" s="805"/>
    </row>
    <row r="91" spans="1:186" s="223" customFormat="1" ht="18" customHeight="1">
      <c r="A91" s="206">
        <v>2225000</v>
      </c>
      <c r="B91" s="1691">
        <v>6</v>
      </c>
      <c r="C91" s="801" t="s">
        <v>342</v>
      </c>
      <c r="D91" s="413" t="s">
        <v>324</v>
      </c>
      <c r="E91" s="1691">
        <f>VLOOKUP(C91,[5]Sheet1!$C$65:$H$96,6,FALSE)</f>
        <v>18</v>
      </c>
      <c r="F91" s="796">
        <v>1750000</v>
      </c>
      <c r="G91" s="796">
        <v>475000</v>
      </c>
      <c r="H91" s="796">
        <f t="shared" si="31"/>
        <v>2225000</v>
      </c>
      <c r="I91" s="413" t="s">
        <v>2206</v>
      </c>
      <c r="J91" s="827">
        <v>13782.608695652174</v>
      </c>
      <c r="K91" s="796">
        <v>0</v>
      </c>
      <c r="L91" s="796">
        <v>350000</v>
      </c>
      <c r="M91" s="796">
        <v>0</v>
      </c>
      <c r="N91" s="810">
        <f t="shared" si="25"/>
        <v>598086.95652173914</v>
      </c>
      <c r="O91" s="799">
        <f t="shared" si="26"/>
        <v>2823086.9565217393</v>
      </c>
      <c r="P91" s="799">
        <f t="shared" si="27"/>
        <v>22250</v>
      </c>
      <c r="Q91" s="799">
        <f t="shared" si="28"/>
        <v>44500</v>
      </c>
      <c r="R91" s="799">
        <f t="shared" si="29"/>
        <v>22250</v>
      </c>
      <c r="S91" s="652">
        <f t="shared" si="30"/>
        <v>2734086.9565217393</v>
      </c>
      <c r="T91" s="710" t="s">
        <v>343</v>
      </c>
      <c r="U91" s="805"/>
      <c r="V91" s="805"/>
      <c r="W91" s="805"/>
      <c r="X91" s="805"/>
      <c r="Y91" s="805"/>
      <c r="Z91" s="805"/>
      <c r="AA91" s="805"/>
      <c r="AB91" s="805"/>
      <c r="AC91" s="805"/>
      <c r="AD91" s="805"/>
      <c r="AE91" s="805"/>
      <c r="AF91" s="805"/>
      <c r="AG91" s="805"/>
      <c r="AH91" s="805"/>
      <c r="AI91" s="805"/>
      <c r="AJ91" s="805"/>
      <c r="AK91" s="805"/>
      <c r="AL91" s="805"/>
      <c r="AM91" s="805"/>
      <c r="AN91" s="805"/>
      <c r="AO91" s="805"/>
      <c r="AP91" s="805"/>
      <c r="AQ91" s="805"/>
      <c r="AR91" s="805"/>
      <c r="AS91" s="805"/>
      <c r="AT91" s="805"/>
      <c r="AU91" s="805"/>
      <c r="AV91" s="805"/>
      <c r="AW91" s="805"/>
      <c r="AX91" s="805"/>
      <c r="AY91" s="805"/>
      <c r="AZ91" s="805"/>
      <c r="BA91" s="805"/>
      <c r="BB91" s="805"/>
      <c r="BC91" s="805"/>
      <c r="BD91" s="805"/>
      <c r="BE91" s="805"/>
      <c r="BF91" s="805"/>
      <c r="BG91" s="805"/>
      <c r="BH91" s="805"/>
      <c r="BI91" s="805"/>
      <c r="BJ91" s="805"/>
      <c r="BK91" s="805"/>
      <c r="BL91" s="805"/>
      <c r="BM91" s="805"/>
      <c r="BN91" s="805"/>
      <c r="BO91" s="805"/>
      <c r="BP91" s="805"/>
      <c r="BQ91" s="805"/>
      <c r="BR91" s="805"/>
      <c r="BS91" s="805"/>
      <c r="BT91" s="805"/>
      <c r="BU91" s="805"/>
      <c r="BV91" s="805"/>
      <c r="BW91" s="805"/>
      <c r="BX91" s="805"/>
      <c r="BY91" s="805"/>
      <c r="BZ91" s="805"/>
      <c r="CA91" s="805"/>
      <c r="CB91" s="805"/>
      <c r="CC91" s="805"/>
      <c r="CD91" s="805"/>
      <c r="CE91" s="805"/>
      <c r="CF91" s="805"/>
      <c r="CG91" s="805"/>
      <c r="CH91" s="805"/>
      <c r="CI91" s="805"/>
      <c r="CJ91" s="805"/>
      <c r="CK91" s="805"/>
      <c r="CL91" s="805"/>
      <c r="CM91" s="805"/>
      <c r="CN91" s="805"/>
      <c r="CO91" s="805"/>
      <c r="CP91" s="805"/>
      <c r="CQ91" s="805"/>
      <c r="CR91" s="805"/>
      <c r="CS91" s="805"/>
      <c r="CT91" s="805"/>
      <c r="CU91" s="805"/>
      <c r="CV91" s="805"/>
      <c r="CW91" s="805"/>
      <c r="CX91" s="805"/>
      <c r="CY91" s="805"/>
      <c r="CZ91" s="805"/>
      <c r="DA91" s="805"/>
      <c r="DB91" s="805"/>
      <c r="DC91" s="805"/>
      <c r="DD91" s="805"/>
      <c r="DE91" s="805"/>
      <c r="DF91" s="805"/>
      <c r="DG91" s="805"/>
      <c r="DH91" s="805"/>
      <c r="DI91" s="805"/>
      <c r="DJ91" s="805"/>
      <c r="DK91" s="805"/>
      <c r="DL91" s="805"/>
      <c r="DM91" s="805"/>
      <c r="DN91" s="805"/>
      <c r="DO91" s="805"/>
      <c r="DP91" s="805"/>
      <c r="DQ91" s="805"/>
      <c r="DR91" s="805"/>
      <c r="DS91" s="805"/>
      <c r="DT91" s="805"/>
      <c r="DU91" s="805"/>
      <c r="DV91" s="805"/>
      <c r="DW91" s="805"/>
      <c r="DX91" s="805"/>
      <c r="DY91" s="805"/>
      <c r="DZ91" s="805"/>
      <c r="EA91" s="805"/>
      <c r="EB91" s="805"/>
      <c r="EC91" s="805"/>
      <c r="ED91" s="805"/>
      <c r="EE91" s="805"/>
      <c r="EF91" s="805"/>
      <c r="EG91" s="805"/>
      <c r="EH91" s="805"/>
      <c r="EI91" s="805"/>
      <c r="EJ91" s="805"/>
      <c r="EK91" s="805"/>
      <c r="EL91" s="805"/>
      <c r="EM91" s="805"/>
      <c r="EN91" s="805"/>
      <c r="EO91" s="805"/>
      <c r="EP91" s="805"/>
      <c r="EQ91" s="805"/>
      <c r="ER91" s="805"/>
      <c r="ES91" s="805"/>
      <c r="ET91" s="805"/>
      <c r="EU91" s="805"/>
      <c r="EV91" s="805"/>
      <c r="EW91" s="805"/>
      <c r="EX91" s="805"/>
      <c r="EY91" s="805"/>
      <c r="EZ91" s="805"/>
      <c r="FA91" s="805"/>
      <c r="FB91" s="805"/>
      <c r="FC91" s="805"/>
      <c r="FD91" s="805"/>
      <c r="FE91" s="805"/>
      <c r="FF91" s="805"/>
      <c r="FG91" s="805"/>
      <c r="FH91" s="805"/>
      <c r="FI91" s="805"/>
      <c r="FJ91" s="805"/>
      <c r="FK91" s="805"/>
      <c r="FL91" s="805"/>
      <c r="FM91" s="805"/>
      <c r="FN91" s="805"/>
      <c r="FO91" s="805"/>
      <c r="FP91" s="805"/>
      <c r="FQ91" s="805"/>
      <c r="FR91" s="805"/>
      <c r="FS91" s="805"/>
      <c r="FT91" s="805"/>
      <c r="FU91" s="805"/>
      <c r="FV91" s="805"/>
      <c r="FW91" s="805"/>
      <c r="FX91" s="805"/>
      <c r="FY91" s="805"/>
      <c r="FZ91" s="805"/>
      <c r="GA91" s="805"/>
      <c r="GB91" s="805"/>
      <c r="GC91" s="805"/>
      <c r="GD91" s="805"/>
    </row>
    <row r="92" spans="1:186" s="223" customFormat="1" ht="18" customHeight="1">
      <c r="A92" s="206">
        <v>2225000</v>
      </c>
      <c r="B92" s="1691">
        <v>7</v>
      </c>
      <c r="C92" s="801" t="s">
        <v>347</v>
      </c>
      <c r="D92" s="413" t="s">
        <v>324</v>
      </c>
      <c r="E92" s="1691">
        <f>VLOOKUP(C92,[5]Sheet1!$C$65:$H$96,6,FALSE)</f>
        <v>17</v>
      </c>
      <c r="F92" s="796">
        <v>1750000</v>
      </c>
      <c r="G92" s="796">
        <v>475000</v>
      </c>
      <c r="H92" s="796">
        <f t="shared" si="31"/>
        <v>2225000</v>
      </c>
      <c r="I92" s="413" t="s">
        <v>2206</v>
      </c>
      <c r="J92" s="827">
        <v>13782.608695652174</v>
      </c>
      <c r="K92" s="796">
        <v>0</v>
      </c>
      <c r="L92" s="796">
        <v>350000</v>
      </c>
      <c r="M92" s="796">
        <v>0</v>
      </c>
      <c r="N92" s="810">
        <f t="shared" si="25"/>
        <v>584304.34782608692</v>
      </c>
      <c r="O92" s="799">
        <f t="shared" si="26"/>
        <v>2809304.3478260869</v>
      </c>
      <c r="P92" s="799">
        <f t="shared" si="27"/>
        <v>22250</v>
      </c>
      <c r="Q92" s="799">
        <f t="shared" si="28"/>
        <v>44500</v>
      </c>
      <c r="R92" s="799">
        <f t="shared" si="29"/>
        <v>22250</v>
      </c>
      <c r="S92" s="652">
        <f t="shared" si="30"/>
        <v>2720304.3478260869</v>
      </c>
      <c r="T92" s="710" t="s">
        <v>348</v>
      </c>
      <c r="U92" s="805"/>
      <c r="V92" s="805"/>
      <c r="W92" s="805"/>
      <c r="X92" s="805"/>
      <c r="Y92" s="805"/>
      <c r="Z92" s="805"/>
      <c r="AA92" s="805"/>
      <c r="AB92" s="805"/>
      <c r="AC92" s="805"/>
      <c r="AD92" s="805"/>
      <c r="AE92" s="805"/>
      <c r="AF92" s="805"/>
      <c r="AG92" s="805"/>
      <c r="AH92" s="805"/>
      <c r="AI92" s="805"/>
      <c r="AJ92" s="805"/>
      <c r="AK92" s="805"/>
      <c r="AL92" s="805"/>
      <c r="AM92" s="805"/>
      <c r="AN92" s="805"/>
      <c r="AO92" s="805"/>
      <c r="AP92" s="805"/>
      <c r="AQ92" s="805"/>
      <c r="AR92" s="805"/>
      <c r="AS92" s="805"/>
      <c r="AT92" s="805"/>
      <c r="AU92" s="805"/>
      <c r="AV92" s="805"/>
      <c r="AW92" s="805"/>
      <c r="AX92" s="805"/>
      <c r="AY92" s="805"/>
      <c r="AZ92" s="805"/>
      <c r="BA92" s="805"/>
      <c r="BB92" s="805"/>
      <c r="BC92" s="805"/>
      <c r="BD92" s="805"/>
      <c r="BE92" s="805"/>
      <c r="BF92" s="805"/>
      <c r="BG92" s="805"/>
      <c r="BH92" s="805"/>
      <c r="BI92" s="805"/>
      <c r="BJ92" s="805"/>
      <c r="BK92" s="805"/>
      <c r="BL92" s="805"/>
      <c r="BM92" s="805"/>
      <c r="BN92" s="805"/>
      <c r="BO92" s="805"/>
      <c r="BP92" s="805"/>
      <c r="BQ92" s="805"/>
      <c r="BR92" s="805"/>
      <c r="BS92" s="805"/>
      <c r="BT92" s="805"/>
      <c r="BU92" s="805"/>
      <c r="BV92" s="805"/>
      <c r="BW92" s="805"/>
      <c r="BX92" s="805"/>
      <c r="BY92" s="805"/>
      <c r="BZ92" s="805"/>
      <c r="CA92" s="805"/>
      <c r="CB92" s="805"/>
      <c r="CC92" s="805"/>
      <c r="CD92" s="805"/>
      <c r="CE92" s="805"/>
      <c r="CF92" s="805"/>
      <c r="CG92" s="805"/>
      <c r="CH92" s="805"/>
      <c r="CI92" s="805"/>
      <c r="CJ92" s="805"/>
      <c r="CK92" s="805"/>
      <c r="CL92" s="805"/>
      <c r="CM92" s="805"/>
      <c r="CN92" s="805"/>
      <c r="CO92" s="805"/>
      <c r="CP92" s="805"/>
      <c r="CQ92" s="805"/>
      <c r="CR92" s="805"/>
      <c r="CS92" s="805"/>
      <c r="CT92" s="805"/>
      <c r="CU92" s="805"/>
      <c r="CV92" s="805"/>
      <c r="CW92" s="805"/>
      <c r="CX92" s="805"/>
      <c r="CY92" s="805"/>
      <c r="CZ92" s="805"/>
      <c r="DA92" s="805"/>
      <c r="DB92" s="805"/>
      <c r="DC92" s="805"/>
      <c r="DD92" s="805"/>
      <c r="DE92" s="805"/>
      <c r="DF92" s="805"/>
      <c r="DG92" s="805"/>
      <c r="DH92" s="805"/>
      <c r="DI92" s="805"/>
      <c r="DJ92" s="805"/>
      <c r="DK92" s="805"/>
      <c r="DL92" s="805"/>
      <c r="DM92" s="805"/>
      <c r="DN92" s="805"/>
      <c r="DO92" s="805"/>
      <c r="DP92" s="805"/>
      <c r="DQ92" s="805"/>
      <c r="DR92" s="805"/>
      <c r="DS92" s="805"/>
      <c r="DT92" s="805"/>
      <c r="DU92" s="805"/>
      <c r="DV92" s="805"/>
      <c r="DW92" s="805"/>
      <c r="DX92" s="805"/>
      <c r="DY92" s="805"/>
      <c r="DZ92" s="805"/>
      <c r="EA92" s="805"/>
      <c r="EB92" s="805"/>
      <c r="EC92" s="805"/>
      <c r="ED92" s="805"/>
      <c r="EE92" s="805"/>
      <c r="EF92" s="805"/>
      <c r="EG92" s="805"/>
      <c r="EH92" s="805"/>
      <c r="EI92" s="805"/>
      <c r="EJ92" s="805"/>
      <c r="EK92" s="805"/>
      <c r="EL92" s="805"/>
      <c r="EM92" s="805"/>
      <c r="EN92" s="805"/>
      <c r="EO92" s="805"/>
      <c r="EP92" s="805"/>
      <c r="EQ92" s="805"/>
      <c r="ER92" s="805"/>
      <c r="ES92" s="805"/>
      <c r="ET92" s="805"/>
      <c r="EU92" s="805"/>
      <c r="EV92" s="805"/>
      <c r="EW92" s="805"/>
      <c r="EX92" s="805"/>
      <c r="EY92" s="805"/>
      <c r="EZ92" s="805"/>
      <c r="FA92" s="805"/>
      <c r="FB92" s="805"/>
      <c r="FC92" s="805"/>
      <c r="FD92" s="805"/>
      <c r="FE92" s="805"/>
      <c r="FF92" s="805"/>
      <c r="FG92" s="805"/>
      <c r="FH92" s="805"/>
      <c r="FI92" s="805"/>
      <c r="FJ92" s="805"/>
      <c r="FK92" s="805"/>
      <c r="FL92" s="805"/>
      <c r="FM92" s="805"/>
      <c r="FN92" s="805"/>
      <c r="FO92" s="805"/>
      <c r="FP92" s="805"/>
      <c r="FQ92" s="805"/>
      <c r="FR92" s="805"/>
      <c r="FS92" s="805"/>
      <c r="FT92" s="805"/>
      <c r="FU92" s="805"/>
      <c r="FV92" s="805"/>
      <c r="FW92" s="805"/>
      <c r="FX92" s="805"/>
      <c r="FY92" s="805"/>
      <c r="FZ92" s="805"/>
      <c r="GA92" s="805"/>
      <c r="GB92" s="805"/>
      <c r="GC92" s="805"/>
      <c r="GD92" s="805"/>
    </row>
    <row r="93" spans="1:186" s="223" customFormat="1" ht="18" customHeight="1">
      <c r="A93" s="206">
        <v>2225000</v>
      </c>
      <c r="B93" s="1691">
        <v>8</v>
      </c>
      <c r="C93" s="801" t="s">
        <v>366</v>
      </c>
      <c r="D93" s="413" t="s">
        <v>324</v>
      </c>
      <c r="E93" s="1691">
        <f>VLOOKUP(C93,[5]Sheet1!$C$65:$H$96,6,FALSE)</f>
        <v>17</v>
      </c>
      <c r="F93" s="796">
        <v>2225000</v>
      </c>
      <c r="G93" s="796">
        <v>0</v>
      </c>
      <c r="H93" s="796">
        <f t="shared" si="31"/>
        <v>2225000</v>
      </c>
      <c r="I93" s="413" t="s">
        <v>2206</v>
      </c>
      <c r="J93" s="827">
        <v>13782.608695652174</v>
      </c>
      <c r="K93" s="796">
        <v>0</v>
      </c>
      <c r="L93" s="796">
        <v>350000</v>
      </c>
      <c r="M93" s="796">
        <v>0</v>
      </c>
      <c r="N93" s="810">
        <f t="shared" si="25"/>
        <v>584304.34782608692</v>
      </c>
      <c r="O93" s="799">
        <f t="shared" si="26"/>
        <v>2809304.3478260869</v>
      </c>
      <c r="P93" s="799">
        <f t="shared" si="27"/>
        <v>22250</v>
      </c>
      <c r="Q93" s="799">
        <f t="shared" si="28"/>
        <v>44500</v>
      </c>
      <c r="R93" s="799">
        <f t="shared" si="29"/>
        <v>22250</v>
      </c>
      <c r="S93" s="652">
        <f t="shared" si="30"/>
        <v>2720304.3478260869</v>
      </c>
      <c r="T93" s="710" t="s">
        <v>384</v>
      </c>
      <c r="U93" s="805"/>
      <c r="V93" s="805"/>
      <c r="W93" s="805"/>
      <c r="X93" s="805"/>
      <c r="Y93" s="805"/>
      <c r="Z93" s="805"/>
      <c r="AA93" s="805"/>
      <c r="AB93" s="805"/>
      <c r="AC93" s="805"/>
      <c r="AD93" s="805"/>
      <c r="AE93" s="805"/>
      <c r="AF93" s="805"/>
      <c r="AG93" s="805"/>
      <c r="AH93" s="805"/>
      <c r="AI93" s="805"/>
      <c r="AJ93" s="805"/>
      <c r="AK93" s="805"/>
      <c r="AL93" s="805"/>
      <c r="AM93" s="805"/>
      <c r="AN93" s="805"/>
      <c r="AO93" s="805"/>
      <c r="AP93" s="805"/>
      <c r="AQ93" s="805"/>
      <c r="AR93" s="805"/>
      <c r="AS93" s="805"/>
      <c r="AT93" s="805"/>
      <c r="AU93" s="805"/>
      <c r="AV93" s="805"/>
      <c r="AW93" s="805"/>
      <c r="AX93" s="805"/>
      <c r="AY93" s="805"/>
      <c r="AZ93" s="805"/>
      <c r="BA93" s="805"/>
      <c r="BB93" s="805"/>
      <c r="BC93" s="805"/>
      <c r="BD93" s="805"/>
      <c r="BE93" s="805"/>
      <c r="BF93" s="805"/>
      <c r="BG93" s="805"/>
      <c r="BH93" s="805"/>
      <c r="BI93" s="805"/>
      <c r="BJ93" s="805"/>
      <c r="BK93" s="805"/>
      <c r="BL93" s="805"/>
      <c r="BM93" s="805"/>
      <c r="BN93" s="805"/>
      <c r="BO93" s="805"/>
      <c r="BP93" s="805"/>
      <c r="BQ93" s="805"/>
      <c r="BR93" s="805"/>
      <c r="BS93" s="805"/>
      <c r="BT93" s="805"/>
      <c r="BU93" s="805"/>
      <c r="BV93" s="805"/>
      <c r="BW93" s="805"/>
      <c r="BX93" s="805"/>
      <c r="BY93" s="805"/>
      <c r="BZ93" s="805"/>
      <c r="CA93" s="805"/>
      <c r="CB93" s="805"/>
      <c r="CC93" s="805"/>
      <c r="CD93" s="805"/>
      <c r="CE93" s="805"/>
      <c r="CF93" s="805"/>
      <c r="CG93" s="805"/>
      <c r="CH93" s="805"/>
      <c r="CI93" s="805"/>
      <c r="CJ93" s="805"/>
      <c r="CK93" s="805"/>
      <c r="CL93" s="805"/>
      <c r="CM93" s="805"/>
      <c r="CN93" s="805"/>
      <c r="CO93" s="805"/>
      <c r="CP93" s="805"/>
      <c r="CQ93" s="805"/>
      <c r="CR93" s="805"/>
      <c r="CS93" s="805"/>
      <c r="CT93" s="805"/>
      <c r="CU93" s="805"/>
      <c r="CV93" s="805"/>
      <c r="CW93" s="805"/>
      <c r="CX93" s="805"/>
      <c r="CY93" s="805"/>
      <c r="CZ93" s="805"/>
      <c r="DA93" s="805"/>
      <c r="DB93" s="805"/>
      <c r="DC93" s="805"/>
      <c r="DD93" s="805"/>
      <c r="DE93" s="805"/>
      <c r="DF93" s="805"/>
      <c r="DG93" s="805"/>
      <c r="DH93" s="805"/>
      <c r="DI93" s="805"/>
      <c r="DJ93" s="805"/>
      <c r="DK93" s="805"/>
      <c r="DL93" s="805"/>
      <c r="DM93" s="805"/>
      <c r="DN93" s="805"/>
      <c r="DO93" s="805"/>
      <c r="DP93" s="805"/>
      <c r="DQ93" s="805"/>
      <c r="DR93" s="805"/>
      <c r="DS93" s="805"/>
      <c r="DT93" s="805"/>
      <c r="DU93" s="805"/>
      <c r="DV93" s="805"/>
      <c r="DW93" s="805"/>
      <c r="DX93" s="805"/>
      <c r="DY93" s="805"/>
      <c r="DZ93" s="805"/>
      <c r="EA93" s="805"/>
      <c r="EB93" s="805"/>
      <c r="EC93" s="805"/>
      <c r="ED93" s="805"/>
      <c r="EE93" s="805"/>
      <c r="EF93" s="805"/>
      <c r="EG93" s="805"/>
      <c r="EH93" s="805"/>
      <c r="EI93" s="805"/>
      <c r="EJ93" s="805"/>
      <c r="EK93" s="805"/>
      <c r="EL93" s="805"/>
      <c r="EM93" s="805"/>
      <c r="EN93" s="805"/>
      <c r="EO93" s="805"/>
      <c r="EP93" s="805"/>
      <c r="EQ93" s="805"/>
      <c r="ER93" s="805"/>
      <c r="ES93" s="805"/>
      <c r="ET93" s="805"/>
      <c r="EU93" s="805"/>
      <c r="EV93" s="805"/>
      <c r="EW93" s="805"/>
      <c r="EX93" s="805"/>
      <c r="EY93" s="805"/>
      <c r="EZ93" s="805"/>
      <c r="FA93" s="805"/>
      <c r="FB93" s="805"/>
      <c r="FC93" s="805"/>
      <c r="FD93" s="805"/>
      <c r="FE93" s="805"/>
      <c r="FF93" s="805"/>
      <c r="FG93" s="805"/>
      <c r="FH93" s="805"/>
      <c r="FI93" s="805"/>
      <c r="FJ93" s="805"/>
      <c r="FK93" s="805"/>
      <c r="FL93" s="805"/>
      <c r="FM93" s="805"/>
      <c r="FN93" s="805"/>
      <c r="FO93" s="805"/>
      <c r="FP93" s="805"/>
      <c r="FQ93" s="805"/>
      <c r="FR93" s="805"/>
      <c r="FS93" s="805"/>
      <c r="FT93" s="805"/>
      <c r="FU93" s="805"/>
      <c r="FV93" s="805"/>
      <c r="FW93" s="805"/>
      <c r="FX93" s="805"/>
      <c r="FY93" s="805"/>
      <c r="FZ93" s="805"/>
      <c r="GA93" s="805"/>
      <c r="GB93" s="805"/>
      <c r="GC93" s="805"/>
      <c r="GD93" s="805"/>
    </row>
    <row r="94" spans="1:186" s="223" customFormat="1" ht="18" customHeight="1">
      <c r="A94" s="206">
        <v>2225000</v>
      </c>
      <c r="B94" s="1691">
        <v>9</v>
      </c>
      <c r="C94" s="801" t="s">
        <v>2641</v>
      </c>
      <c r="D94" s="413" t="s">
        <v>324</v>
      </c>
      <c r="E94" s="1691">
        <f>VLOOKUP(C94,[5]Sheet1!$C$65:$H$96,6,FALSE)</f>
        <v>17</v>
      </c>
      <c r="F94" s="796">
        <v>1750000</v>
      </c>
      <c r="G94" s="796">
        <v>475000</v>
      </c>
      <c r="H94" s="796">
        <f t="shared" si="31"/>
        <v>2225000</v>
      </c>
      <c r="I94" s="413" t="s">
        <v>2206</v>
      </c>
      <c r="J94" s="827">
        <v>13782.608695652174</v>
      </c>
      <c r="K94" s="796">
        <v>0</v>
      </c>
      <c r="L94" s="830">
        <v>350000</v>
      </c>
      <c r="M94" s="796">
        <v>0</v>
      </c>
      <c r="N94" s="810">
        <f t="shared" si="25"/>
        <v>584304.34782608692</v>
      </c>
      <c r="O94" s="799">
        <f t="shared" si="26"/>
        <v>2809304.3478260869</v>
      </c>
      <c r="P94" s="799">
        <f t="shared" si="27"/>
        <v>22250</v>
      </c>
      <c r="Q94" s="799">
        <f t="shared" si="28"/>
        <v>44500</v>
      </c>
      <c r="R94" s="799">
        <f t="shared" si="29"/>
        <v>22250</v>
      </c>
      <c r="S94" s="652">
        <f t="shared" si="30"/>
        <v>2720304.3478260869</v>
      </c>
      <c r="T94" s="714" t="s">
        <v>2642</v>
      </c>
      <c r="U94" s="805"/>
      <c r="V94" s="805"/>
      <c r="W94" s="805"/>
      <c r="X94" s="805"/>
      <c r="Y94" s="805"/>
      <c r="Z94" s="805"/>
      <c r="AA94" s="805"/>
      <c r="AB94" s="805"/>
      <c r="AC94" s="805"/>
      <c r="AD94" s="805"/>
      <c r="AE94" s="805"/>
      <c r="AF94" s="805"/>
      <c r="AG94" s="805"/>
      <c r="AH94" s="805"/>
      <c r="AI94" s="805"/>
      <c r="AJ94" s="805"/>
      <c r="AK94" s="805"/>
      <c r="AL94" s="805"/>
      <c r="AM94" s="805"/>
      <c r="AN94" s="805"/>
      <c r="AO94" s="805"/>
      <c r="AP94" s="805"/>
      <c r="AQ94" s="805"/>
      <c r="AR94" s="805"/>
      <c r="AS94" s="805"/>
      <c r="AT94" s="805"/>
      <c r="AU94" s="805"/>
      <c r="AV94" s="805"/>
      <c r="AW94" s="805"/>
      <c r="AX94" s="805"/>
      <c r="AY94" s="805"/>
      <c r="AZ94" s="805"/>
      <c r="BA94" s="805"/>
      <c r="BB94" s="805"/>
      <c r="BC94" s="805"/>
      <c r="BD94" s="805"/>
      <c r="BE94" s="805"/>
      <c r="BF94" s="805"/>
      <c r="BG94" s="805"/>
      <c r="BH94" s="805"/>
      <c r="BI94" s="805"/>
      <c r="BJ94" s="805"/>
      <c r="BK94" s="805"/>
      <c r="BL94" s="805"/>
      <c r="BM94" s="805"/>
      <c r="BN94" s="805"/>
      <c r="BO94" s="805"/>
      <c r="BP94" s="805"/>
      <c r="BQ94" s="805"/>
      <c r="BR94" s="805"/>
      <c r="BS94" s="805"/>
      <c r="BT94" s="805"/>
      <c r="BU94" s="805"/>
      <c r="BV94" s="805"/>
      <c r="BW94" s="805"/>
      <c r="BX94" s="805"/>
      <c r="BY94" s="805"/>
      <c r="BZ94" s="805"/>
      <c r="CA94" s="805"/>
      <c r="CB94" s="805"/>
      <c r="CC94" s="805"/>
      <c r="CD94" s="805"/>
      <c r="CE94" s="805"/>
      <c r="CF94" s="805"/>
      <c r="CG94" s="805"/>
      <c r="CH94" s="805"/>
      <c r="CI94" s="805"/>
      <c r="CJ94" s="805"/>
      <c r="CK94" s="805"/>
      <c r="CL94" s="805"/>
      <c r="CM94" s="805"/>
      <c r="CN94" s="805"/>
      <c r="CO94" s="805"/>
      <c r="CP94" s="805"/>
      <c r="CQ94" s="805"/>
      <c r="CR94" s="805"/>
      <c r="CS94" s="805"/>
      <c r="CT94" s="805"/>
      <c r="CU94" s="805"/>
      <c r="CV94" s="805"/>
      <c r="CW94" s="805"/>
      <c r="CX94" s="805"/>
      <c r="CY94" s="805"/>
      <c r="CZ94" s="805"/>
      <c r="DA94" s="805"/>
      <c r="DB94" s="805"/>
      <c r="DC94" s="805"/>
      <c r="DD94" s="805"/>
      <c r="DE94" s="805"/>
      <c r="DF94" s="805"/>
      <c r="DG94" s="805"/>
      <c r="DH94" s="805"/>
      <c r="DI94" s="805"/>
      <c r="DJ94" s="805"/>
      <c r="DK94" s="805"/>
      <c r="DL94" s="805"/>
      <c r="DM94" s="805"/>
      <c r="DN94" s="805"/>
      <c r="DO94" s="805"/>
      <c r="DP94" s="805"/>
      <c r="DQ94" s="805"/>
      <c r="DR94" s="805"/>
      <c r="DS94" s="805"/>
      <c r="DT94" s="805"/>
      <c r="DU94" s="805"/>
      <c r="DV94" s="805"/>
      <c r="DW94" s="805"/>
      <c r="DX94" s="805"/>
      <c r="DY94" s="805"/>
      <c r="DZ94" s="805"/>
      <c r="EA94" s="805"/>
      <c r="EB94" s="805"/>
      <c r="EC94" s="805"/>
      <c r="ED94" s="805"/>
      <c r="EE94" s="805"/>
      <c r="EF94" s="805"/>
      <c r="EG94" s="805"/>
      <c r="EH94" s="805"/>
      <c r="EI94" s="805"/>
      <c r="EJ94" s="805"/>
      <c r="EK94" s="805"/>
      <c r="EL94" s="805"/>
      <c r="EM94" s="805"/>
      <c r="EN94" s="805"/>
      <c r="EO94" s="805"/>
      <c r="EP94" s="805"/>
      <c r="EQ94" s="805"/>
      <c r="ER94" s="805"/>
      <c r="ES94" s="805"/>
      <c r="ET94" s="805"/>
      <c r="EU94" s="805"/>
      <c r="EV94" s="805"/>
      <c r="EW94" s="805"/>
      <c r="EX94" s="805"/>
      <c r="EY94" s="805"/>
      <c r="EZ94" s="805"/>
      <c r="FA94" s="805"/>
      <c r="FB94" s="805"/>
      <c r="FC94" s="805"/>
      <c r="FD94" s="805"/>
      <c r="FE94" s="805"/>
      <c r="FF94" s="805"/>
      <c r="FG94" s="805"/>
      <c r="FH94" s="805"/>
      <c r="FI94" s="805"/>
      <c r="FJ94" s="805"/>
      <c r="FK94" s="805"/>
      <c r="FL94" s="805"/>
      <c r="FM94" s="805"/>
      <c r="FN94" s="805"/>
      <c r="FO94" s="805"/>
      <c r="FP94" s="805"/>
      <c r="FQ94" s="805"/>
      <c r="FR94" s="805"/>
      <c r="FS94" s="805"/>
      <c r="FT94" s="805"/>
      <c r="FU94" s="805"/>
      <c r="FV94" s="805"/>
      <c r="FW94" s="805"/>
      <c r="FX94" s="805"/>
      <c r="FY94" s="805"/>
      <c r="FZ94" s="805"/>
      <c r="GA94" s="805"/>
      <c r="GB94" s="805"/>
      <c r="GC94" s="805"/>
      <c r="GD94" s="805"/>
    </row>
    <row r="95" spans="1:186" s="223" customFormat="1" ht="18" customHeight="1">
      <c r="A95" s="206">
        <v>2225000</v>
      </c>
      <c r="B95" s="1691">
        <v>10</v>
      </c>
      <c r="C95" s="801" t="s">
        <v>3642</v>
      </c>
      <c r="D95" s="413" t="s">
        <v>324</v>
      </c>
      <c r="E95" s="1691">
        <f>VLOOKUP(C95,[5]Sheet1!$C$65:$H$96,6,FALSE)</f>
        <v>21</v>
      </c>
      <c r="F95" s="796">
        <v>1750000</v>
      </c>
      <c r="G95" s="796">
        <v>475000</v>
      </c>
      <c r="H95" s="796">
        <f t="shared" si="31"/>
        <v>2225000</v>
      </c>
      <c r="I95" s="413" t="s">
        <v>2206</v>
      </c>
      <c r="J95" s="796">
        <v>13783</v>
      </c>
      <c r="K95" s="796">
        <v>0</v>
      </c>
      <c r="L95" s="830">
        <v>350000</v>
      </c>
      <c r="M95" s="796">
        <v>0</v>
      </c>
      <c r="N95" s="810">
        <f t="shared" si="25"/>
        <v>639443</v>
      </c>
      <c r="O95" s="799">
        <f t="shared" si="26"/>
        <v>2864443</v>
      </c>
      <c r="P95" s="799">
        <f t="shared" si="27"/>
        <v>22250</v>
      </c>
      <c r="Q95" s="799">
        <f t="shared" si="28"/>
        <v>44500</v>
      </c>
      <c r="R95" s="799">
        <f t="shared" si="29"/>
        <v>22250</v>
      </c>
      <c r="S95" s="652">
        <f t="shared" si="30"/>
        <v>2775443</v>
      </c>
      <c r="T95" s="714" t="s">
        <v>2643</v>
      </c>
      <c r="U95" s="805"/>
      <c r="V95" s="805"/>
      <c r="W95" s="805"/>
      <c r="X95" s="805"/>
      <c r="Y95" s="805"/>
      <c r="Z95" s="805"/>
      <c r="AA95" s="805"/>
      <c r="AB95" s="805"/>
      <c r="AC95" s="805"/>
      <c r="AD95" s="805"/>
      <c r="AE95" s="805"/>
      <c r="AF95" s="805"/>
      <c r="AG95" s="805"/>
      <c r="AH95" s="805"/>
      <c r="AI95" s="805"/>
      <c r="AJ95" s="805"/>
      <c r="AK95" s="805"/>
      <c r="AL95" s="805"/>
      <c r="AM95" s="805"/>
      <c r="AN95" s="805"/>
      <c r="AO95" s="805"/>
      <c r="AP95" s="805"/>
      <c r="AQ95" s="805"/>
      <c r="AR95" s="805"/>
      <c r="AS95" s="805"/>
      <c r="AT95" s="805"/>
      <c r="AU95" s="805"/>
      <c r="AV95" s="805"/>
      <c r="AW95" s="805"/>
      <c r="AX95" s="805"/>
      <c r="AY95" s="805"/>
      <c r="AZ95" s="805"/>
      <c r="BA95" s="805"/>
      <c r="BB95" s="805"/>
      <c r="BC95" s="805"/>
      <c r="BD95" s="805"/>
      <c r="BE95" s="805"/>
      <c r="BF95" s="805"/>
      <c r="BG95" s="805"/>
      <c r="BH95" s="805"/>
      <c r="BI95" s="805"/>
      <c r="BJ95" s="805"/>
      <c r="BK95" s="805"/>
      <c r="BL95" s="805"/>
      <c r="BM95" s="805"/>
      <c r="BN95" s="805"/>
      <c r="BO95" s="805"/>
      <c r="BP95" s="805"/>
      <c r="BQ95" s="805"/>
      <c r="BR95" s="805"/>
      <c r="BS95" s="805"/>
      <c r="BT95" s="805"/>
      <c r="BU95" s="805"/>
      <c r="BV95" s="805"/>
      <c r="BW95" s="805"/>
      <c r="BX95" s="805"/>
      <c r="BY95" s="805"/>
      <c r="BZ95" s="805"/>
      <c r="CA95" s="805"/>
      <c r="CB95" s="805"/>
      <c r="CC95" s="805"/>
      <c r="CD95" s="805"/>
      <c r="CE95" s="805"/>
      <c r="CF95" s="805"/>
      <c r="CG95" s="805"/>
      <c r="CH95" s="805"/>
      <c r="CI95" s="805"/>
      <c r="CJ95" s="805"/>
      <c r="CK95" s="805"/>
      <c r="CL95" s="805"/>
      <c r="CM95" s="805"/>
      <c r="CN95" s="805"/>
      <c r="CO95" s="805"/>
      <c r="CP95" s="805"/>
      <c r="CQ95" s="805"/>
      <c r="CR95" s="805"/>
      <c r="CS95" s="805"/>
      <c r="CT95" s="805"/>
      <c r="CU95" s="805"/>
      <c r="CV95" s="805"/>
      <c r="CW95" s="805"/>
      <c r="CX95" s="805"/>
      <c r="CY95" s="805"/>
      <c r="CZ95" s="805"/>
      <c r="DA95" s="805"/>
      <c r="DB95" s="805"/>
      <c r="DC95" s="805"/>
      <c r="DD95" s="805"/>
      <c r="DE95" s="805"/>
      <c r="DF95" s="805"/>
      <c r="DG95" s="805"/>
      <c r="DH95" s="805"/>
      <c r="DI95" s="805"/>
      <c r="DJ95" s="805"/>
      <c r="DK95" s="805"/>
      <c r="DL95" s="805"/>
      <c r="DM95" s="805"/>
      <c r="DN95" s="805"/>
      <c r="DO95" s="805"/>
      <c r="DP95" s="805"/>
      <c r="DQ95" s="805"/>
      <c r="DR95" s="805"/>
      <c r="DS95" s="805"/>
      <c r="DT95" s="805"/>
      <c r="DU95" s="805"/>
      <c r="DV95" s="805"/>
      <c r="DW95" s="805"/>
      <c r="DX95" s="805"/>
      <c r="DY95" s="805"/>
      <c r="DZ95" s="805"/>
      <c r="EA95" s="805"/>
      <c r="EB95" s="805"/>
      <c r="EC95" s="805"/>
      <c r="ED95" s="805"/>
      <c r="EE95" s="805"/>
      <c r="EF95" s="805"/>
      <c r="EG95" s="805"/>
      <c r="EH95" s="805"/>
      <c r="EI95" s="805"/>
      <c r="EJ95" s="805"/>
      <c r="EK95" s="805"/>
      <c r="EL95" s="805"/>
      <c r="EM95" s="805"/>
      <c r="EN95" s="805"/>
      <c r="EO95" s="805"/>
      <c r="EP95" s="805"/>
      <c r="EQ95" s="805"/>
      <c r="ER95" s="805"/>
      <c r="ES95" s="805"/>
      <c r="ET95" s="805"/>
      <c r="EU95" s="805"/>
      <c r="EV95" s="805"/>
      <c r="EW95" s="805"/>
      <c r="EX95" s="805"/>
      <c r="EY95" s="805"/>
      <c r="EZ95" s="805"/>
      <c r="FA95" s="805"/>
      <c r="FB95" s="805"/>
      <c r="FC95" s="805"/>
      <c r="FD95" s="805"/>
      <c r="FE95" s="805"/>
      <c r="FF95" s="805"/>
      <c r="FG95" s="805"/>
      <c r="FH95" s="805"/>
      <c r="FI95" s="805"/>
      <c r="FJ95" s="805"/>
      <c r="FK95" s="805"/>
      <c r="FL95" s="805"/>
      <c r="FM95" s="805"/>
      <c r="FN95" s="805"/>
      <c r="FO95" s="805"/>
      <c r="FP95" s="805"/>
      <c r="FQ95" s="805"/>
      <c r="FR95" s="805"/>
      <c r="FS95" s="805"/>
      <c r="FT95" s="805"/>
      <c r="FU95" s="805"/>
      <c r="FV95" s="805"/>
      <c r="FW95" s="805"/>
      <c r="FX95" s="805"/>
      <c r="FY95" s="805"/>
      <c r="FZ95" s="805"/>
      <c r="GA95" s="805"/>
      <c r="GB95" s="805"/>
      <c r="GC95" s="805"/>
      <c r="GD95" s="805"/>
    </row>
    <row r="96" spans="1:186" s="223" customFormat="1" ht="18" customHeight="1">
      <c r="A96" s="206">
        <v>2225000</v>
      </c>
      <c r="B96" s="1691">
        <v>11</v>
      </c>
      <c r="C96" s="831" t="s">
        <v>2728</v>
      </c>
      <c r="D96" s="413" t="s">
        <v>324</v>
      </c>
      <c r="E96" s="1691">
        <f>VLOOKUP(C96,[5]Sheet1!$C$65:$H$96,6,FALSE)</f>
        <v>20</v>
      </c>
      <c r="F96" s="796">
        <v>1750000</v>
      </c>
      <c r="G96" s="796">
        <v>475000</v>
      </c>
      <c r="H96" s="796">
        <f t="shared" si="31"/>
        <v>2225000</v>
      </c>
      <c r="I96" s="413" t="s">
        <v>2206</v>
      </c>
      <c r="J96" s="796">
        <v>13783</v>
      </c>
      <c r="K96" s="796">
        <v>0</v>
      </c>
      <c r="L96" s="830">
        <v>350000</v>
      </c>
      <c r="M96" s="796">
        <v>0</v>
      </c>
      <c r="N96" s="810">
        <f t="shared" si="25"/>
        <v>625660</v>
      </c>
      <c r="O96" s="799">
        <f t="shared" si="26"/>
        <v>2850660</v>
      </c>
      <c r="P96" s="799">
        <f t="shared" si="27"/>
        <v>22250</v>
      </c>
      <c r="Q96" s="799">
        <f t="shared" si="28"/>
        <v>44500</v>
      </c>
      <c r="R96" s="799">
        <f t="shared" si="29"/>
        <v>22250</v>
      </c>
      <c r="S96" s="652">
        <f t="shared" si="30"/>
        <v>2761660</v>
      </c>
      <c r="T96" s="714" t="s">
        <v>2711</v>
      </c>
      <c r="U96" s="805"/>
      <c r="V96" s="805"/>
      <c r="W96" s="805"/>
      <c r="X96" s="805"/>
      <c r="Y96" s="805"/>
      <c r="Z96" s="805"/>
      <c r="AA96" s="805"/>
      <c r="AB96" s="805"/>
      <c r="AC96" s="805"/>
      <c r="AD96" s="805"/>
      <c r="AE96" s="805"/>
      <c r="AF96" s="805"/>
      <c r="AG96" s="805"/>
      <c r="AH96" s="805"/>
      <c r="AI96" s="805"/>
      <c r="AJ96" s="805"/>
      <c r="AK96" s="805"/>
      <c r="AL96" s="805"/>
      <c r="AM96" s="805"/>
      <c r="AN96" s="805"/>
      <c r="AO96" s="805"/>
      <c r="AP96" s="805"/>
      <c r="AQ96" s="805"/>
      <c r="AR96" s="805"/>
      <c r="AS96" s="805"/>
      <c r="AT96" s="805"/>
      <c r="AU96" s="805"/>
      <c r="AV96" s="805"/>
      <c r="AW96" s="805"/>
      <c r="AX96" s="805"/>
      <c r="AY96" s="805"/>
      <c r="AZ96" s="805"/>
      <c r="BA96" s="805"/>
      <c r="BB96" s="805"/>
      <c r="BC96" s="805"/>
      <c r="BD96" s="805"/>
      <c r="BE96" s="805"/>
      <c r="BF96" s="805"/>
      <c r="BG96" s="805"/>
      <c r="BH96" s="805"/>
      <c r="BI96" s="805"/>
      <c r="BJ96" s="805"/>
      <c r="BK96" s="805"/>
      <c r="BL96" s="805"/>
      <c r="BM96" s="805"/>
      <c r="BN96" s="805"/>
      <c r="BO96" s="805"/>
      <c r="BP96" s="805"/>
      <c r="BQ96" s="805"/>
      <c r="BR96" s="805"/>
      <c r="BS96" s="805"/>
      <c r="BT96" s="805"/>
      <c r="BU96" s="805"/>
      <c r="BV96" s="805"/>
      <c r="BW96" s="805"/>
      <c r="BX96" s="805"/>
      <c r="BY96" s="805"/>
      <c r="BZ96" s="805"/>
      <c r="CA96" s="805"/>
      <c r="CB96" s="805"/>
      <c r="CC96" s="805"/>
      <c r="CD96" s="805"/>
      <c r="CE96" s="805"/>
      <c r="CF96" s="805"/>
      <c r="CG96" s="805"/>
      <c r="CH96" s="805"/>
      <c r="CI96" s="805"/>
      <c r="CJ96" s="805"/>
      <c r="CK96" s="805"/>
      <c r="CL96" s="805"/>
      <c r="CM96" s="805"/>
      <c r="CN96" s="805"/>
      <c r="CO96" s="805"/>
      <c r="CP96" s="805"/>
      <c r="CQ96" s="805"/>
      <c r="CR96" s="805"/>
      <c r="CS96" s="805"/>
      <c r="CT96" s="805"/>
      <c r="CU96" s="805"/>
      <c r="CV96" s="805"/>
      <c r="CW96" s="805"/>
      <c r="CX96" s="805"/>
      <c r="CY96" s="805"/>
      <c r="CZ96" s="805"/>
      <c r="DA96" s="805"/>
      <c r="DB96" s="805"/>
      <c r="DC96" s="805"/>
      <c r="DD96" s="805"/>
      <c r="DE96" s="805"/>
      <c r="DF96" s="805"/>
      <c r="DG96" s="805"/>
      <c r="DH96" s="805"/>
      <c r="DI96" s="805"/>
      <c r="DJ96" s="805"/>
      <c r="DK96" s="805"/>
      <c r="DL96" s="805"/>
      <c r="DM96" s="805"/>
      <c r="DN96" s="805"/>
      <c r="DO96" s="805"/>
      <c r="DP96" s="805"/>
      <c r="DQ96" s="805"/>
      <c r="DR96" s="805"/>
      <c r="DS96" s="805"/>
      <c r="DT96" s="805"/>
      <c r="DU96" s="805"/>
      <c r="DV96" s="805"/>
      <c r="DW96" s="805"/>
      <c r="DX96" s="805"/>
      <c r="DY96" s="805"/>
      <c r="DZ96" s="805"/>
      <c r="EA96" s="805"/>
      <c r="EB96" s="805"/>
      <c r="EC96" s="805"/>
      <c r="ED96" s="805"/>
      <c r="EE96" s="805"/>
      <c r="EF96" s="805"/>
      <c r="EG96" s="805"/>
      <c r="EH96" s="805"/>
      <c r="EI96" s="805"/>
      <c r="EJ96" s="805"/>
      <c r="EK96" s="805"/>
      <c r="EL96" s="805"/>
      <c r="EM96" s="805"/>
      <c r="EN96" s="805"/>
      <c r="EO96" s="805"/>
      <c r="EP96" s="805"/>
      <c r="EQ96" s="805"/>
      <c r="ER96" s="805"/>
      <c r="ES96" s="805"/>
      <c r="ET96" s="805"/>
      <c r="EU96" s="805"/>
      <c r="EV96" s="805"/>
      <c r="EW96" s="805"/>
      <c r="EX96" s="805"/>
      <c r="EY96" s="805"/>
      <c r="EZ96" s="805"/>
      <c r="FA96" s="805"/>
      <c r="FB96" s="805"/>
      <c r="FC96" s="805"/>
      <c r="FD96" s="805"/>
      <c r="FE96" s="805"/>
      <c r="FF96" s="805"/>
      <c r="FG96" s="805"/>
      <c r="FH96" s="805"/>
      <c r="FI96" s="805"/>
      <c r="FJ96" s="805"/>
      <c r="FK96" s="805"/>
      <c r="FL96" s="805"/>
      <c r="FM96" s="805"/>
      <c r="FN96" s="805"/>
      <c r="FO96" s="805"/>
      <c r="FP96" s="805"/>
      <c r="FQ96" s="805"/>
      <c r="FR96" s="805"/>
      <c r="FS96" s="805"/>
      <c r="FT96" s="805"/>
      <c r="FU96" s="805"/>
      <c r="FV96" s="805"/>
      <c r="FW96" s="805"/>
      <c r="FX96" s="805"/>
      <c r="FY96" s="805"/>
      <c r="FZ96" s="805"/>
      <c r="GA96" s="805"/>
      <c r="GB96" s="805"/>
      <c r="GC96" s="805"/>
      <c r="GD96" s="805"/>
    </row>
    <row r="97" spans="1:186" s="223" customFormat="1" ht="18" customHeight="1">
      <c r="A97" s="206">
        <v>2225000</v>
      </c>
      <c r="B97" s="1691">
        <v>12</v>
      </c>
      <c r="C97" s="831" t="s">
        <v>2658</v>
      </c>
      <c r="D97" s="413" t="s">
        <v>324</v>
      </c>
      <c r="E97" s="1691">
        <f>VLOOKUP(C97,[5]Sheet1!$C$65:$H$96,6,FALSE)</f>
        <v>20</v>
      </c>
      <c r="F97" s="796">
        <v>1749998</v>
      </c>
      <c r="G97" s="796">
        <v>475002</v>
      </c>
      <c r="H97" s="796">
        <f t="shared" si="31"/>
        <v>2225000</v>
      </c>
      <c r="I97" s="413" t="s">
        <v>2206</v>
      </c>
      <c r="J97" s="796">
        <v>13783</v>
      </c>
      <c r="K97" s="796">
        <v>0</v>
      </c>
      <c r="L97" s="830">
        <v>350000</v>
      </c>
      <c r="M97" s="796">
        <v>0</v>
      </c>
      <c r="N97" s="810">
        <f t="shared" si="25"/>
        <v>625660</v>
      </c>
      <c r="O97" s="799">
        <f t="shared" si="26"/>
        <v>2850660</v>
      </c>
      <c r="P97" s="799">
        <f t="shared" si="27"/>
        <v>22250</v>
      </c>
      <c r="Q97" s="799">
        <f t="shared" si="28"/>
        <v>44500</v>
      </c>
      <c r="R97" s="799">
        <f t="shared" si="29"/>
        <v>22250</v>
      </c>
      <c r="S97" s="652">
        <f t="shared" si="30"/>
        <v>2761660</v>
      </c>
      <c r="T97" s="714" t="s">
        <v>2710</v>
      </c>
      <c r="U97" s="805"/>
      <c r="V97" s="805"/>
      <c r="W97" s="805"/>
      <c r="X97" s="805"/>
      <c r="Y97" s="805"/>
      <c r="Z97" s="805"/>
      <c r="AA97" s="805"/>
      <c r="AB97" s="805"/>
      <c r="AC97" s="805"/>
      <c r="AD97" s="805"/>
      <c r="AE97" s="805"/>
      <c r="AF97" s="805"/>
      <c r="AG97" s="805"/>
      <c r="AH97" s="805"/>
      <c r="AI97" s="805"/>
      <c r="AJ97" s="805"/>
      <c r="AK97" s="805"/>
      <c r="AL97" s="805"/>
      <c r="AM97" s="805"/>
      <c r="AN97" s="805"/>
      <c r="AO97" s="805"/>
      <c r="AP97" s="805"/>
      <c r="AQ97" s="805"/>
      <c r="AR97" s="805"/>
      <c r="AS97" s="805"/>
      <c r="AT97" s="805"/>
      <c r="AU97" s="805"/>
      <c r="AV97" s="805"/>
      <c r="AW97" s="805"/>
      <c r="AX97" s="805"/>
      <c r="AY97" s="805"/>
      <c r="AZ97" s="805"/>
      <c r="BA97" s="805"/>
      <c r="BB97" s="805"/>
      <c r="BC97" s="805"/>
      <c r="BD97" s="805"/>
      <c r="BE97" s="805"/>
      <c r="BF97" s="805"/>
      <c r="BG97" s="805"/>
      <c r="BH97" s="805"/>
      <c r="BI97" s="805"/>
      <c r="BJ97" s="805"/>
      <c r="BK97" s="805"/>
      <c r="BL97" s="805"/>
      <c r="BM97" s="805"/>
      <c r="BN97" s="805"/>
      <c r="BO97" s="805"/>
      <c r="BP97" s="805"/>
      <c r="BQ97" s="805"/>
      <c r="BR97" s="805"/>
      <c r="BS97" s="805"/>
      <c r="BT97" s="805"/>
      <c r="BU97" s="805"/>
      <c r="BV97" s="805"/>
      <c r="BW97" s="805"/>
      <c r="BX97" s="805"/>
      <c r="BY97" s="805"/>
      <c r="BZ97" s="805"/>
      <c r="CA97" s="805"/>
      <c r="CB97" s="805"/>
      <c r="CC97" s="805"/>
      <c r="CD97" s="805"/>
      <c r="CE97" s="805"/>
      <c r="CF97" s="805"/>
      <c r="CG97" s="805"/>
      <c r="CH97" s="805"/>
      <c r="CI97" s="805"/>
      <c r="CJ97" s="805"/>
      <c r="CK97" s="805"/>
      <c r="CL97" s="805"/>
      <c r="CM97" s="805"/>
      <c r="CN97" s="805"/>
      <c r="CO97" s="805"/>
      <c r="CP97" s="805"/>
      <c r="CQ97" s="805"/>
      <c r="CR97" s="805"/>
      <c r="CS97" s="805"/>
      <c r="CT97" s="805"/>
      <c r="CU97" s="805"/>
      <c r="CV97" s="805"/>
      <c r="CW97" s="805"/>
      <c r="CX97" s="805"/>
      <c r="CY97" s="805"/>
      <c r="CZ97" s="805"/>
      <c r="DA97" s="805"/>
      <c r="DB97" s="805"/>
      <c r="DC97" s="805"/>
      <c r="DD97" s="805"/>
      <c r="DE97" s="805"/>
      <c r="DF97" s="805"/>
      <c r="DG97" s="805"/>
      <c r="DH97" s="805"/>
      <c r="DI97" s="805"/>
      <c r="DJ97" s="805"/>
      <c r="DK97" s="805"/>
      <c r="DL97" s="805"/>
      <c r="DM97" s="805"/>
      <c r="DN97" s="805"/>
      <c r="DO97" s="805"/>
      <c r="DP97" s="805"/>
      <c r="DQ97" s="805"/>
      <c r="DR97" s="805"/>
      <c r="DS97" s="805"/>
      <c r="DT97" s="805"/>
      <c r="DU97" s="805"/>
      <c r="DV97" s="805"/>
      <c r="DW97" s="805"/>
      <c r="DX97" s="805"/>
      <c r="DY97" s="805"/>
      <c r="DZ97" s="805"/>
      <c r="EA97" s="805"/>
      <c r="EB97" s="805"/>
      <c r="EC97" s="805"/>
      <c r="ED97" s="805"/>
      <c r="EE97" s="805"/>
      <c r="EF97" s="805"/>
      <c r="EG97" s="805"/>
      <c r="EH97" s="805"/>
      <c r="EI97" s="805"/>
      <c r="EJ97" s="805"/>
      <c r="EK97" s="805"/>
      <c r="EL97" s="805"/>
      <c r="EM97" s="805"/>
      <c r="EN97" s="805"/>
      <c r="EO97" s="805"/>
      <c r="EP97" s="805"/>
      <c r="EQ97" s="805"/>
      <c r="ER97" s="805"/>
      <c r="ES97" s="805"/>
      <c r="ET97" s="805"/>
      <c r="EU97" s="805"/>
      <c r="EV97" s="805"/>
      <c r="EW97" s="805"/>
      <c r="EX97" s="805"/>
      <c r="EY97" s="805"/>
      <c r="EZ97" s="805"/>
      <c r="FA97" s="805"/>
      <c r="FB97" s="805"/>
      <c r="FC97" s="805"/>
      <c r="FD97" s="805"/>
      <c r="FE97" s="805"/>
      <c r="FF97" s="805"/>
      <c r="FG97" s="805"/>
      <c r="FH97" s="805"/>
      <c r="FI97" s="805"/>
      <c r="FJ97" s="805"/>
      <c r="FK97" s="805"/>
      <c r="FL97" s="805"/>
      <c r="FM97" s="805"/>
      <c r="FN97" s="805"/>
      <c r="FO97" s="805"/>
      <c r="FP97" s="805"/>
      <c r="FQ97" s="805"/>
      <c r="FR97" s="805"/>
      <c r="FS97" s="805"/>
      <c r="FT97" s="805"/>
      <c r="FU97" s="805"/>
      <c r="FV97" s="805"/>
      <c r="FW97" s="805"/>
      <c r="FX97" s="805"/>
      <c r="FY97" s="805"/>
      <c r="FZ97" s="805"/>
      <c r="GA97" s="805"/>
      <c r="GB97" s="805"/>
      <c r="GC97" s="805"/>
      <c r="GD97" s="805"/>
    </row>
    <row r="98" spans="1:186" s="223" customFormat="1" ht="18" customHeight="1">
      <c r="A98" s="359">
        <v>2225000</v>
      </c>
      <c r="B98" s="1691">
        <v>13</v>
      </c>
      <c r="C98" s="832" t="s">
        <v>2881</v>
      </c>
      <c r="D98" s="412" t="s">
        <v>324</v>
      </c>
      <c r="E98" s="1691">
        <f>VLOOKUP(C98,[5]Sheet1!$C$65:$H$96,6,FALSE)</f>
        <v>20</v>
      </c>
      <c r="F98" s="796">
        <v>1749998</v>
      </c>
      <c r="G98" s="796">
        <v>475002</v>
      </c>
      <c r="H98" s="796">
        <f>SUM(F98:G98)</f>
        <v>2225000</v>
      </c>
      <c r="I98" s="413" t="s">
        <v>2206</v>
      </c>
      <c r="J98" s="830">
        <v>13783</v>
      </c>
      <c r="K98" s="796">
        <v>0</v>
      </c>
      <c r="L98" s="830">
        <v>350000</v>
      </c>
      <c r="M98" s="796">
        <v>0</v>
      </c>
      <c r="N98" s="810">
        <f>(E98*J98)+L98</f>
        <v>625660</v>
      </c>
      <c r="O98" s="799">
        <f>H98+N98</f>
        <v>2850660</v>
      </c>
      <c r="P98" s="799">
        <f>1%*H98</f>
        <v>22250</v>
      </c>
      <c r="Q98" s="799">
        <f>H98*2%</f>
        <v>44500</v>
      </c>
      <c r="R98" s="799">
        <f>H98*1%</f>
        <v>22250</v>
      </c>
      <c r="S98" s="652">
        <f>O98-Q98-R98-P98</f>
        <v>2761660</v>
      </c>
      <c r="T98" s="713" t="s">
        <v>2883</v>
      </c>
      <c r="U98" s="805"/>
      <c r="V98" s="805"/>
      <c r="W98" s="805"/>
      <c r="X98" s="805"/>
      <c r="Y98" s="805"/>
      <c r="Z98" s="805"/>
      <c r="AA98" s="805"/>
      <c r="AB98" s="805"/>
      <c r="AC98" s="805"/>
      <c r="AD98" s="805"/>
      <c r="AE98" s="805"/>
      <c r="AF98" s="805"/>
      <c r="AG98" s="805"/>
      <c r="AH98" s="805"/>
      <c r="AI98" s="805"/>
      <c r="AJ98" s="805"/>
      <c r="AK98" s="805"/>
      <c r="AL98" s="805"/>
      <c r="AM98" s="805"/>
      <c r="AN98" s="805"/>
      <c r="AO98" s="805"/>
      <c r="AP98" s="805"/>
      <c r="AQ98" s="805"/>
      <c r="AR98" s="805"/>
      <c r="AS98" s="805"/>
      <c r="AT98" s="805"/>
      <c r="AU98" s="805"/>
      <c r="AV98" s="805"/>
      <c r="AW98" s="805"/>
      <c r="AX98" s="805"/>
      <c r="AY98" s="805"/>
      <c r="AZ98" s="805"/>
      <c r="BA98" s="805"/>
      <c r="BB98" s="805"/>
      <c r="BC98" s="805"/>
      <c r="BD98" s="805"/>
      <c r="BE98" s="805"/>
      <c r="BF98" s="805"/>
      <c r="BG98" s="805"/>
      <c r="BH98" s="805"/>
      <c r="BI98" s="805"/>
      <c r="BJ98" s="805"/>
      <c r="BK98" s="805"/>
      <c r="BL98" s="805"/>
      <c r="BM98" s="805"/>
      <c r="BN98" s="805"/>
      <c r="BO98" s="805"/>
      <c r="BP98" s="805"/>
      <c r="BQ98" s="805"/>
      <c r="BR98" s="805"/>
      <c r="BS98" s="805"/>
      <c r="BT98" s="805"/>
      <c r="BU98" s="805"/>
      <c r="BV98" s="805"/>
      <c r="BW98" s="805"/>
      <c r="BX98" s="805"/>
      <c r="BY98" s="805"/>
      <c r="BZ98" s="805"/>
      <c r="CA98" s="805"/>
      <c r="CB98" s="805"/>
      <c r="CC98" s="805"/>
      <c r="CD98" s="805"/>
      <c r="CE98" s="805"/>
      <c r="CF98" s="805"/>
      <c r="CG98" s="805"/>
      <c r="CH98" s="805"/>
      <c r="CI98" s="805"/>
      <c r="CJ98" s="805"/>
      <c r="CK98" s="805"/>
      <c r="CL98" s="805"/>
      <c r="CM98" s="805"/>
      <c r="CN98" s="805"/>
      <c r="CO98" s="805"/>
      <c r="CP98" s="805"/>
      <c r="CQ98" s="805"/>
      <c r="CR98" s="805"/>
      <c r="CS98" s="805"/>
      <c r="CT98" s="805"/>
      <c r="CU98" s="805"/>
      <c r="CV98" s="805"/>
      <c r="CW98" s="805"/>
      <c r="CX98" s="805"/>
      <c r="CY98" s="805"/>
      <c r="CZ98" s="805"/>
      <c r="DA98" s="805"/>
      <c r="DB98" s="805"/>
      <c r="DC98" s="805"/>
      <c r="DD98" s="805"/>
      <c r="DE98" s="805"/>
      <c r="DF98" s="805"/>
      <c r="DG98" s="805"/>
      <c r="DH98" s="805"/>
      <c r="DI98" s="805"/>
      <c r="DJ98" s="805"/>
      <c r="DK98" s="805"/>
      <c r="DL98" s="805"/>
      <c r="DM98" s="805"/>
      <c r="DN98" s="805"/>
      <c r="DO98" s="805"/>
      <c r="DP98" s="805"/>
      <c r="DQ98" s="805"/>
      <c r="DR98" s="805"/>
      <c r="DS98" s="805"/>
      <c r="DT98" s="805"/>
      <c r="DU98" s="805"/>
      <c r="DV98" s="805"/>
      <c r="DW98" s="805"/>
      <c r="DX98" s="805"/>
      <c r="DY98" s="805"/>
      <c r="DZ98" s="805"/>
      <c r="EA98" s="805"/>
      <c r="EB98" s="805"/>
      <c r="EC98" s="805"/>
      <c r="ED98" s="805"/>
      <c r="EE98" s="805"/>
      <c r="EF98" s="805"/>
      <c r="EG98" s="805"/>
      <c r="EH98" s="805"/>
      <c r="EI98" s="805"/>
      <c r="EJ98" s="805"/>
      <c r="EK98" s="805"/>
      <c r="EL98" s="805"/>
      <c r="EM98" s="805"/>
      <c r="EN98" s="805"/>
      <c r="EO98" s="805"/>
      <c r="EP98" s="805"/>
      <c r="EQ98" s="805"/>
      <c r="ER98" s="805"/>
      <c r="ES98" s="805"/>
      <c r="ET98" s="805"/>
      <c r="EU98" s="805"/>
      <c r="EV98" s="805"/>
      <c r="EW98" s="805"/>
      <c r="EX98" s="805"/>
      <c r="EY98" s="805"/>
      <c r="EZ98" s="805"/>
      <c r="FA98" s="805"/>
      <c r="FB98" s="805"/>
      <c r="FC98" s="805"/>
      <c r="FD98" s="805"/>
      <c r="FE98" s="805"/>
      <c r="FF98" s="805"/>
      <c r="FG98" s="805"/>
      <c r="FH98" s="805"/>
      <c r="FI98" s="805"/>
      <c r="FJ98" s="805"/>
      <c r="FK98" s="805"/>
      <c r="FL98" s="805"/>
      <c r="FM98" s="805"/>
      <c r="FN98" s="805"/>
      <c r="FO98" s="805"/>
      <c r="FP98" s="805"/>
      <c r="FQ98" s="805"/>
      <c r="FR98" s="805"/>
      <c r="FS98" s="805"/>
      <c r="FT98" s="805"/>
      <c r="FU98" s="805"/>
      <c r="FV98" s="805"/>
      <c r="FW98" s="805"/>
      <c r="FX98" s="805"/>
      <c r="FY98" s="805"/>
      <c r="FZ98" s="805"/>
      <c r="GA98" s="805"/>
      <c r="GB98" s="805"/>
      <c r="GC98" s="805"/>
      <c r="GD98" s="805"/>
    </row>
    <row r="99" spans="1:186" s="223" customFormat="1" ht="18" customHeight="1">
      <c r="A99" s="359"/>
      <c r="B99" s="1691">
        <v>14</v>
      </c>
      <c r="C99" s="833" t="s">
        <v>3190</v>
      </c>
      <c r="D99" s="413" t="s">
        <v>324</v>
      </c>
      <c r="E99" s="1691">
        <f>VLOOKUP(C99,[5]Sheet1!$C$65:$H$96,6,FALSE)</f>
        <v>21</v>
      </c>
      <c r="F99" s="796">
        <v>1749998</v>
      </c>
      <c r="G99" s="796">
        <v>475002</v>
      </c>
      <c r="H99" s="796">
        <f t="shared" ref="H99:H108" si="32">SUM(F99:G99)</f>
        <v>2225000</v>
      </c>
      <c r="I99" s="413" t="s">
        <v>2206</v>
      </c>
      <c r="J99" s="830">
        <v>13783</v>
      </c>
      <c r="K99" s="796">
        <v>0</v>
      </c>
      <c r="L99" s="830">
        <v>350000</v>
      </c>
      <c r="M99" s="796">
        <v>0</v>
      </c>
      <c r="N99" s="810">
        <f t="shared" ref="N99:N108" si="33">(E99*J99)+L99</f>
        <v>639443</v>
      </c>
      <c r="O99" s="799">
        <f t="shared" ref="O99:O108" si="34">H99+N99</f>
        <v>2864443</v>
      </c>
      <c r="P99" s="799">
        <f t="shared" ref="P99:P108" si="35">1%*H99</f>
        <v>22250</v>
      </c>
      <c r="Q99" s="799">
        <f t="shared" ref="Q99:Q108" si="36">H99*2%</f>
        <v>44500</v>
      </c>
      <c r="R99" s="799">
        <f t="shared" ref="R99:R108" si="37">H99*1%</f>
        <v>22250</v>
      </c>
      <c r="S99" s="652">
        <f>O99-Q99-R99-P99</f>
        <v>2775443</v>
      </c>
      <c r="T99" s="715" t="s">
        <v>3216</v>
      </c>
      <c r="U99" s="805"/>
      <c r="V99" s="805"/>
      <c r="W99" s="805"/>
      <c r="X99" s="805"/>
      <c r="Y99" s="805"/>
      <c r="Z99" s="805"/>
      <c r="AA99" s="805"/>
      <c r="AB99" s="805"/>
      <c r="AC99" s="805"/>
      <c r="AD99" s="805"/>
      <c r="AE99" s="805"/>
      <c r="AF99" s="805"/>
      <c r="AG99" s="805"/>
      <c r="AH99" s="805"/>
      <c r="AI99" s="805"/>
      <c r="AJ99" s="805"/>
      <c r="AK99" s="805"/>
      <c r="AL99" s="805"/>
      <c r="AM99" s="805"/>
      <c r="AN99" s="805"/>
      <c r="AO99" s="805"/>
      <c r="AP99" s="805"/>
      <c r="AQ99" s="805"/>
      <c r="AR99" s="805"/>
      <c r="AS99" s="805"/>
      <c r="AT99" s="805"/>
      <c r="AU99" s="805"/>
      <c r="AV99" s="805"/>
      <c r="AW99" s="805"/>
      <c r="AX99" s="805"/>
      <c r="AY99" s="805"/>
      <c r="AZ99" s="805"/>
      <c r="BA99" s="805"/>
      <c r="BB99" s="805"/>
      <c r="BC99" s="805"/>
      <c r="BD99" s="805"/>
      <c r="BE99" s="805"/>
      <c r="BF99" s="805"/>
      <c r="BG99" s="805"/>
      <c r="BH99" s="805"/>
      <c r="BI99" s="805"/>
      <c r="BJ99" s="805"/>
      <c r="BK99" s="805"/>
      <c r="BL99" s="805"/>
      <c r="BM99" s="805"/>
      <c r="BN99" s="805"/>
      <c r="BO99" s="805"/>
      <c r="BP99" s="805"/>
      <c r="BQ99" s="805"/>
      <c r="BR99" s="805"/>
      <c r="BS99" s="805"/>
      <c r="BT99" s="805"/>
      <c r="BU99" s="805"/>
      <c r="BV99" s="805"/>
      <c r="BW99" s="805"/>
      <c r="BX99" s="805"/>
      <c r="BY99" s="805"/>
      <c r="BZ99" s="805"/>
      <c r="CA99" s="805"/>
      <c r="CB99" s="805"/>
      <c r="CC99" s="805"/>
      <c r="CD99" s="805"/>
      <c r="CE99" s="805"/>
      <c r="CF99" s="805"/>
      <c r="CG99" s="805"/>
      <c r="CH99" s="805"/>
      <c r="CI99" s="805"/>
      <c r="CJ99" s="805"/>
      <c r="CK99" s="805"/>
      <c r="CL99" s="805"/>
      <c r="CM99" s="805"/>
      <c r="CN99" s="805"/>
      <c r="CO99" s="805"/>
      <c r="CP99" s="805"/>
      <c r="CQ99" s="805"/>
      <c r="CR99" s="805"/>
      <c r="CS99" s="805"/>
      <c r="CT99" s="805"/>
      <c r="CU99" s="805"/>
      <c r="CV99" s="805"/>
      <c r="CW99" s="805"/>
      <c r="CX99" s="805"/>
      <c r="CY99" s="805"/>
      <c r="CZ99" s="805"/>
      <c r="DA99" s="805"/>
      <c r="DB99" s="805"/>
      <c r="DC99" s="805"/>
      <c r="DD99" s="805"/>
      <c r="DE99" s="805"/>
      <c r="DF99" s="805"/>
      <c r="DG99" s="805"/>
      <c r="DH99" s="805"/>
      <c r="DI99" s="805"/>
      <c r="DJ99" s="805"/>
      <c r="DK99" s="805"/>
      <c r="DL99" s="805"/>
      <c r="DM99" s="805"/>
      <c r="DN99" s="805"/>
      <c r="DO99" s="805"/>
      <c r="DP99" s="805"/>
      <c r="DQ99" s="805"/>
      <c r="DR99" s="805"/>
      <c r="DS99" s="805"/>
      <c r="DT99" s="805"/>
      <c r="DU99" s="805"/>
      <c r="DV99" s="805"/>
      <c r="DW99" s="805"/>
      <c r="DX99" s="805"/>
      <c r="DY99" s="805"/>
      <c r="DZ99" s="805"/>
      <c r="EA99" s="805"/>
      <c r="EB99" s="805"/>
      <c r="EC99" s="805"/>
      <c r="ED99" s="805"/>
      <c r="EE99" s="805"/>
      <c r="EF99" s="805"/>
      <c r="EG99" s="805"/>
      <c r="EH99" s="805"/>
      <c r="EI99" s="805"/>
      <c r="EJ99" s="805"/>
      <c r="EK99" s="805"/>
      <c r="EL99" s="805"/>
      <c r="EM99" s="805"/>
      <c r="EN99" s="805"/>
      <c r="EO99" s="805"/>
      <c r="EP99" s="805"/>
      <c r="EQ99" s="805"/>
      <c r="ER99" s="805"/>
      <c r="ES99" s="805"/>
      <c r="ET99" s="805"/>
      <c r="EU99" s="805"/>
      <c r="EV99" s="805"/>
      <c r="EW99" s="805"/>
      <c r="EX99" s="805"/>
      <c r="EY99" s="805"/>
      <c r="EZ99" s="805"/>
      <c r="FA99" s="805"/>
      <c r="FB99" s="805"/>
      <c r="FC99" s="805"/>
      <c r="FD99" s="805"/>
      <c r="FE99" s="805"/>
      <c r="FF99" s="805"/>
      <c r="FG99" s="805"/>
      <c r="FH99" s="805"/>
      <c r="FI99" s="805"/>
      <c r="FJ99" s="805"/>
      <c r="FK99" s="805"/>
      <c r="FL99" s="805"/>
      <c r="FM99" s="805"/>
      <c r="FN99" s="805"/>
      <c r="FO99" s="805"/>
      <c r="FP99" s="805"/>
      <c r="FQ99" s="805"/>
      <c r="FR99" s="805"/>
      <c r="FS99" s="805"/>
      <c r="FT99" s="805"/>
      <c r="FU99" s="805"/>
      <c r="FV99" s="805"/>
      <c r="FW99" s="805"/>
      <c r="FX99" s="805"/>
      <c r="FY99" s="805"/>
      <c r="FZ99" s="805"/>
      <c r="GA99" s="805"/>
      <c r="GB99" s="805"/>
      <c r="GC99" s="805"/>
      <c r="GD99" s="805"/>
    </row>
    <row r="100" spans="1:186" s="223" customFormat="1" ht="18" customHeight="1">
      <c r="A100" s="359"/>
      <c r="B100" s="1691">
        <v>15</v>
      </c>
      <c r="C100" s="833" t="s">
        <v>3191</v>
      </c>
      <c r="D100" s="413" t="s">
        <v>324</v>
      </c>
      <c r="E100" s="1691">
        <f>VLOOKUP(C100,[5]Sheet1!$C$65:$H$96,6,FALSE)</f>
        <v>21</v>
      </c>
      <c r="F100" s="796">
        <v>1749998</v>
      </c>
      <c r="G100" s="796">
        <v>475002</v>
      </c>
      <c r="H100" s="796">
        <f t="shared" si="32"/>
        <v>2225000</v>
      </c>
      <c r="I100" s="413" t="s">
        <v>2206</v>
      </c>
      <c r="J100" s="830">
        <v>13783</v>
      </c>
      <c r="K100" s="796">
        <v>0</v>
      </c>
      <c r="L100" s="830">
        <v>350000</v>
      </c>
      <c r="M100" s="796">
        <v>0</v>
      </c>
      <c r="N100" s="810">
        <f t="shared" si="33"/>
        <v>639443</v>
      </c>
      <c r="O100" s="799">
        <f t="shared" si="34"/>
        <v>2864443</v>
      </c>
      <c r="P100" s="799">
        <f t="shared" si="35"/>
        <v>22250</v>
      </c>
      <c r="Q100" s="799">
        <f t="shared" si="36"/>
        <v>44500</v>
      </c>
      <c r="R100" s="799">
        <f t="shared" si="37"/>
        <v>22250</v>
      </c>
      <c r="S100" s="652">
        <f t="shared" ref="S100:S108" si="38">O100-Q100-R100-P100</f>
        <v>2775443</v>
      </c>
      <c r="T100" s="715" t="s">
        <v>3207</v>
      </c>
      <c r="U100" s="805"/>
      <c r="V100" s="805"/>
      <c r="W100" s="805"/>
      <c r="X100" s="805"/>
      <c r="Y100" s="805"/>
      <c r="Z100" s="805"/>
      <c r="AA100" s="805"/>
      <c r="AB100" s="805"/>
      <c r="AC100" s="805"/>
      <c r="AD100" s="805"/>
      <c r="AE100" s="805"/>
      <c r="AF100" s="805"/>
      <c r="AG100" s="805"/>
      <c r="AH100" s="805"/>
      <c r="AI100" s="805"/>
      <c r="AJ100" s="805"/>
      <c r="AK100" s="805"/>
      <c r="AL100" s="805"/>
      <c r="AM100" s="805"/>
      <c r="AN100" s="805"/>
      <c r="AO100" s="805"/>
      <c r="AP100" s="805"/>
      <c r="AQ100" s="805"/>
      <c r="AR100" s="805"/>
      <c r="AS100" s="805"/>
      <c r="AT100" s="805"/>
      <c r="AU100" s="805"/>
      <c r="AV100" s="805"/>
      <c r="AW100" s="805"/>
      <c r="AX100" s="805"/>
      <c r="AY100" s="805"/>
      <c r="AZ100" s="805"/>
      <c r="BA100" s="805"/>
      <c r="BB100" s="805"/>
      <c r="BC100" s="805"/>
      <c r="BD100" s="805"/>
      <c r="BE100" s="805"/>
      <c r="BF100" s="805"/>
      <c r="BG100" s="805"/>
      <c r="BH100" s="805"/>
      <c r="BI100" s="805"/>
      <c r="BJ100" s="805"/>
      <c r="BK100" s="805"/>
      <c r="BL100" s="805"/>
      <c r="BM100" s="805"/>
      <c r="BN100" s="805"/>
      <c r="BO100" s="805"/>
      <c r="BP100" s="805"/>
      <c r="BQ100" s="805"/>
      <c r="BR100" s="805"/>
      <c r="BS100" s="805"/>
      <c r="BT100" s="805"/>
      <c r="BU100" s="805"/>
      <c r="BV100" s="805"/>
      <c r="BW100" s="805"/>
      <c r="BX100" s="805"/>
      <c r="BY100" s="805"/>
      <c r="BZ100" s="805"/>
      <c r="CA100" s="805"/>
      <c r="CB100" s="805"/>
      <c r="CC100" s="805"/>
      <c r="CD100" s="805"/>
      <c r="CE100" s="805"/>
      <c r="CF100" s="805"/>
      <c r="CG100" s="805"/>
      <c r="CH100" s="805"/>
      <c r="CI100" s="805"/>
      <c r="CJ100" s="805"/>
      <c r="CK100" s="805"/>
      <c r="CL100" s="805"/>
      <c r="CM100" s="805"/>
      <c r="CN100" s="805"/>
      <c r="CO100" s="805"/>
      <c r="CP100" s="805"/>
      <c r="CQ100" s="805"/>
      <c r="CR100" s="805"/>
      <c r="CS100" s="805"/>
      <c r="CT100" s="805"/>
      <c r="CU100" s="805"/>
      <c r="CV100" s="805"/>
      <c r="CW100" s="805"/>
      <c r="CX100" s="805"/>
      <c r="CY100" s="805"/>
      <c r="CZ100" s="805"/>
      <c r="DA100" s="805"/>
      <c r="DB100" s="805"/>
      <c r="DC100" s="805"/>
      <c r="DD100" s="805"/>
      <c r="DE100" s="805"/>
      <c r="DF100" s="805"/>
      <c r="DG100" s="805"/>
      <c r="DH100" s="805"/>
      <c r="DI100" s="805"/>
      <c r="DJ100" s="805"/>
      <c r="DK100" s="805"/>
      <c r="DL100" s="805"/>
      <c r="DM100" s="805"/>
      <c r="DN100" s="805"/>
      <c r="DO100" s="805"/>
      <c r="DP100" s="805"/>
      <c r="DQ100" s="805"/>
      <c r="DR100" s="805"/>
      <c r="DS100" s="805"/>
      <c r="DT100" s="805"/>
      <c r="DU100" s="805"/>
      <c r="DV100" s="805"/>
      <c r="DW100" s="805"/>
      <c r="DX100" s="805"/>
      <c r="DY100" s="805"/>
      <c r="DZ100" s="805"/>
      <c r="EA100" s="805"/>
      <c r="EB100" s="805"/>
      <c r="EC100" s="805"/>
      <c r="ED100" s="805"/>
      <c r="EE100" s="805"/>
      <c r="EF100" s="805"/>
      <c r="EG100" s="805"/>
      <c r="EH100" s="805"/>
      <c r="EI100" s="805"/>
      <c r="EJ100" s="805"/>
      <c r="EK100" s="805"/>
      <c r="EL100" s="805"/>
      <c r="EM100" s="805"/>
      <c r="EN100" s="805"/>
      <c r="EO100" s="805"/>
      <c r="EP100" s="805"/>
      <c r="EQ100" s="805"/>
      <c r="ER100" s="805"/>
      <c r="ES100" s="805"/>
      <c r="ET100" s="805"/>
      <c r="EU100" s="805"/>
      <c r="EV100" s="805"/>
      <c r="EW100" s="805"/>
      <c r="EX100" s="805"/>
      <c r="EY100" s="805"/>
      <c r="EZ100" s="805"/>
      <c r="FA100" s="805"/>
      <c r="FB100" s="805"/>
      <c r="FC100" s="805"/>
      <c r="FD100" s="805"/>
      <c r="FE100" s="805"/>
      <c r="FF100" s="805"/>
      <c r="FG100" s="805"/>
      <c r="FH100" s="805"/>
      <c r="FI100" s="805"/>
      <c r="FJ100" s="805"/>
      <c r="FK100" s="805"/>
      <c r="FL100" s="805"/>
      <c r="FM100" s="805"/>
      <c r="FN100" s="805"/>
      <c r="FO100" s="805"/>
      <c r="FP100" s="805"/>
      <c r="FQ100" s="805"/>
      <c r="FR100" s="805"/>
      <c r="FS100" s="805"/>
      <c r="FT100" s="805"/>
      <c r="FU100" s="805"/>
      <c r="FV100" s="805"/>
      <c r="FW100" s="805"/>
      <c r="FX100" s="805"/>
      <c r="FY100" s="805"/>
      <c r="FZ100" s="805"/>
      <c r="GA100" s="805"/>
      <c r="GB100" s="805"/>
      <c r="GC100" s="805"/>
      <c r="GD100" s="805"/>
    </row>
    <row r="101" spans="1:186" s="223" customFormat="1" ht="18" customHeight="1">
      <c r="A101" s="359"/>
      <c r="B101" s="1691">
        <v>16</v>
      </c>
      <c r="C101" s="833" t="s">
        <v>3192</v>
      </c>
      <c r="D101" s="413" t="s">
        <v>324</v>
      </c>
      <c r="E101" s="1691">
        <f>VLOOKUP(C101,[5]Sheet1!$C$65:$H$96,6,FALSE)</f>
        <v>19</v>
      </c>
      <c r="F101" s="796">
        <v>1749998</v>
      </c>
      <c r="G101" s="796">
        <v>475002</v>
      </c>
      <c r="H101" s="796">
        <f t="shared" si="32"/>
        <v>2225000</v>
      </c>
      <c r="I101" s="413" t="s">
        <v>2206</v>
      </c>
      <c r="J101" s="830">
        <v>13783</v>
      </c>
      <c r="K101" s="796">
        <v>0</v>
      </c>
      <c r="L101" s="830">
        <v>350000</v>
      </c>
      <c r="M101" s="796">
        <v>0</v>
      </c>
      <c r="N101" s="810">
        <f t="shared" si="33"/>
        <v>611877</v>
      </c>
      <c r="O101" s="799">
        <f t="shared" si="34"/>
        <v>2836877</v>
      </c>
      <c r="P101" s="799">
        <f t="shared" si="35"/>
        <v>22250</v>
      </c>
      <c r="Q101" s="799">
        <f t="shared" si="36"/>
        <v>44500</v>
      </c>
      <c r="R101" s="799">
        <f t="shared" si="37"/>
        <v>22250</v>
      </c>
      <c r="S101" s="652">
        <f t="shared" si="38"/>
        <v>2747877</v>
      </c>
      <c r="T101" s="715" t="s">
        <v>3211</v>
      </c>
      <c r="U101" s="805"/>
      <c r="V101" s="805"/>
      <c r="W101" s="805"/>
      <c r="X101" s="805"/>
      <c r="Y101" s="805"/>
      <c r="Z101" s="805"/>
      <c r="AA101" s="805"/>
      <c r="AB101" s="805"/>
      <c r="AC101" s="805"/>
      <c r="AD101" s="805"/>
      <c r="AE101" s="805"/>
      <c r="AF101" s="805"/>
      <c r="AG101" s="805"/>
      <c r="AH101" s="805"/>
      <c r="AI101" s="805"/>
      <c r="AJ101" s="805"/>
      <c r="AK101" s="805"/>
      <c r="AL101" s="805"/>
      <c r="AM101" s="805"/>
      <c r="AN101" s="805"/>
      <c r="AO101" s="805"/>
      <c r="AP101" s="805"/>
      <c r="AQ101" s="805"/>
      <c r="AR101" s="805"/>
      <c r="AS101" s="805"/>
      <c r="AT101" s="805"/>
      <c r="AU101" s="805"/>
      <c r="AV101" s="805"/>
      <c r="AW101" s="805"/>
      <c r="AX101" s="805"/>
      <c r="AY101" s="805"/>
      <c r="AZ101" s="805"/>
      <c r="BA101" s="805"/>
      <c r="BB101" s="805"/>
      <c r="BC101" s="805"/>
      <c r="BD101" s="805"/>
      <c r="BE101" s="805"/>
      <c r="BF101" s="805"/>
      <c r="BG101" s="805"/>
      <c r="BH101" s="805"/>
      <c r="BI101" s="805"/>
      <c r="BJ101" s="805"/>
      <c r="BK101" s="805"/>
      <c r="BL101" s="805"/>
      <c r="BM101" s="805"/>
      <c r="BN101" s="805"/>
      <c r="BO101" s="805"/>
      <c r="BP101" s="805"/>
      <c r="BQ101" s="805"/>
      <c r="BR101" s="805"/>
      <c r="BS101" s="805"/>
      <c r="BT101" s="805"/>
      <c r="BU101" s="805"/>
      <c r="BV101" s="805"/>
      <c r="BW101" s="805"/>
      <c r="BX101" s="805"/>
      <c r="BY101" s="805"/>
      <c r="BZ101" s="805"/>
      <c r="CA101" s="805"/>
      <c r="CB101" s="805"/>
      <c r="CC101" s="805"/>
      <c r="CD101" s="805"/>
      <c r="CE101" s="805"/>
      <c r="CF101" s="805"/>
      <c r="CG101" s="805"/>
      <c r="CH101" s="805"/>
      <c r="CI101" s="805"/>
      <c r="CJ101" s="805"/>
      <c r="CK101" s="805"/>
      <c r="CL101" s="805"/>
      <c r="CM101" s="805"/>
      <c r="CN101" s="805"/>
      <c r="CO101" s="805"/>
      <c r="CP101" s="805"/>
      <c r="CQ101" s="805"/>
      <c r="CR101" s="805"/>
      <c r="CS101" s="805"/>
      <c r="CT101" s="805"/>
      <c r="CU101" s="805"/>
      <c r="CV101" s="805"/>
      <c r="CW101" s="805"/>
      <c r="CX101" s="805"/>
      <c r="CY101" s="805"/>
      <c r="CZ101" s="805"/>
      <c r="DA101" s="805"/>
      <c r="DB101" s="805"/>
      <c r="DC101" s="805"/>
      <c r="DD101" s="805"/>
      <c r="DE101" s="805"/>
      <c r="DF101" s="805"/>
      <c r="DG101" s="805"/>
      <c r="DH101" s="805"/>
      <c r="DI101" s="805"/>
      <c r="DJ101" s="805"/>
      <c r="DK101" s="805"/>
      <c r="DL101" s="805"/>
      <c r="DM101" s="805"/>
      <c r="DN101" s="805"/>
      <c r="DO101" s="805"/>
      <c r="DP101" s="805"/>
      <c r="DQ101" s="805"/>
      <c r="DR101" s="805"/>
      <c r="DS101" s="805"/>
      <c r="DT101" s="805"/>
      <c r="DU101" s="805"/>
      <c r="DV101" s="805"/>
      <c r="DW101" s="805"/>
      <c r="DX101" s="805"/>
      <c r="DY101" s="805"/>
      <c r="DZ101" s="805"/>
      <c r="EA101" s="805"/>
      <c r="EB101" s="805"/>
      <c r="EC101" s="805"/>
      <c r="ED101" s="805"/>
      <c r="EE101" s="805"/>
      <c r="EF101" s="805"/>
      <c r="EG101" s="805"/>
      <c r="EH101" s="805"/>
      <c r="EI101" s="805"/>
      <c r="EJ101" s="805"/>
      <c r="EK101" s="805"/>
      <c r="EL101" s="805"/>
      <c r="EM101" s="805"/>
      <c r="EN101" s="805"/>
      <c r="EO101" s="805"/>
      <c r="EP101" s="805"/>
      <c r="EQ101" s="805"/>
      <c r="ER101" s="805"/>
      <c r="ES101" s="805"/>
      <c r="ET101" s="805"/>
      <c r="EU101" s="805"/>
      <c r="EV101" s="805"/>
      <c r="EW101" s="805"/>
      <c r="EX101" s="805"/>
      <c r="EY101" s="805"/>
      <c r="EZ101" s="805"/>
      <c r="FA101" s="805"/>
      <c r="FB101" s="805"/>
      <c r="FC101" s="805"/>
      <c r="FD101" s="805"/>
      <c r="FE101" s="805"/>
      <c r="FF101" s="805"/>
      <c r="FG101" s="805"/>
      <c r="FH101" s="805"/>
      <c r="FI101" s="805"/>
      <c r="FJ101" s="805"/>
      <c r="FK101" s="805"/>
      <c r="FL101" s="805"/>
      <c r="FM101" s="805"/>
      <c r="FN101" s="805"/>
      <c r="FO101" s="805"/>
      <c r="FP101" s="805"/>
      <c r="FQ101" s="805"/>
      <c r="FR101" s="805"/>
      <c r="FS101" s="805"/>
      <c r="FT101" s="805"/>
      <c r="FU101" s="805"/>
      <c r="FV101" s="805"/>
      <c r="FW101" s="805"/>
      <c r="FX101" s="805"/>
      <c r="FY101" s="805"/>
      <c r="FZ101" s="805"/>
      <c r="GA101" s="805"/>
      <c r="GB101" s="805"/>
      <c r="GC101" s="805"/>
      <c r="GD101" s="805"/>
    </row>
    <row r="102" spans="1:186" s="223" customFormat="1" ht="18" customHeight="1">
      <c r="A102" s="359"/>
      <c r="B102" s="1691">
        <v>17</v>
      </c>
      <c r="C102" s="833" t="s">
        <v>3193</v>
      </c>
      <c r="D102" s="413" t="s">
        <v>324</v>
      </c>
      <c r="E102" s="1691">
        <f>VLOOKUP(C102,[5]Sheet1!$C$65:$H$96,6,FALSE)</f>
        <v>21</v>
      </c>
      <c r="F102" s="796">
        <v>1749998</v>
      </c>
      <c r="G102" s="796">
        <v>475002</v>
      </c>
      <c r="H102" s="796">
        <f t="shared" si="32"/>
        <v>2225000</v>
      </c>
      <c r="I102" s="413" t="s">
        <v>2206</v>
      </c>
      <c r="J102" s="830">
        <v>13783</v>
      </c>
      <c r="K102" s="796">
        <v>0</v>
      </c>
      <c r="L102" s="830">
        <v>350000</v>
      </c>
      <c r="M102" s="796">
        <v>0</v>
      </c>
      <c r="N102" s="810">
        <f t="shared" si="33"/>
        <v>639443</v>
      </c>
      <c r="O102" s="799">
        <f t="shared" si="34"/>
        <v>2864443</v>
      </c>
      <c r="P102" s="799">
        <f t="shared" si="35"/>
        <v>22250</v>
      </c>
      <c r="Q102" s="799">
        <f t="shared" si="36"/>
        <v>44500</v>
      </c>
      <c r="R102" s="799">
        <f t="shared" si="37"/>
        <v>22250</v>
      </c>
      <c r="S102" s="652">
        <f t="shared" si="38"/>
        <v>2775443</v>
      </c>
      <c r="T102" s="715" t="s">
        <v>3210</v>
      </c>
      <c r="U102" s="805"/>
      <c r="V102" s="805"/>
      <c r="W102" s="805"/>
      <c r="X102" s="805"/>
      <c r="Y102" s="805"/>
      <c r="Z102" s="805"/>
      <c r="AA102" s="805"/>
      <c r="AB102" s="805"/>
      <c r="AC102" s="805"/>
      <c r="AD102" s="805"/>
      <c r="AE102" s="805"/>
      <c r="AF102" s="805"/>
      <c r="AG102" s="805"/>
      <c r="AH102" s="805"/>
      <c r="AI102" s="805"/>
      <c r="AJ102" s="805"/>
      <c r="AK102" s="805"/>
      <c r="AL102" s="805"/>
      <c r="AM102" s="805"/>
      <c r="AN102" s="805"/>
      <c r="AO102" s="805"/>
      <c r="AP102" s="805"/>
      <c r="AQ102" s="805"/>
      <c r="AR102" s="805"/>
      <c r="AS102" s="805"/>
      <c r="AT102" s="805"/>
      <c r="AU102" s="805"/>
      <c r="AV102" s="805"/>
      <c r="AW102" s="805"/>
      <c r="AX102" s="805"/>
      <c r="AY102" s="805"/>
      <c r="AZ102" s="805"/>
      <c r="BA102" s="805"/>
      <c r="BB102" s="805"/>
      <c r="BC102" s="805"/>
      <c r="BD102" s="805"/>
      <c r="BE102" s="805"/>
      <c r="BF102" s="805"/>
      <c r="BG102" s="805"/>
      <c r="BH102" s="805"/>
      <c r="BI102" s="805"/>
      <c r="BJ102" s="805"/>
      <c r="BK102" s="805"/>
      <c r="BL102" s="805"/>
      <c r="BM102" s="805"/>
      <c r="BN102" s="805"/>
      <c r="BO102" s="805"/>
      <c r="BP102" s="805"/>
      <c r="BQ102" s="805"/>
      <c r="BR102" s="805"/>
      <c r="BS102" s="805"/>
      <c r="BT102" s="805"/>
      <c r="BU102" s="805"/>
      <c r="BV102" s="805"/>
      <c r="BW102" s="805"/>
      <c r="BX102" s="805"/>
      <c r="BY102" s="805"/>
      <c r="BZ102" s="805"/>
      <c r="CA102" s="805"/>
      <c r="CB102" s="805"/>
      <c r="CC102" s="805"/>
      <c r="CD102" s="805"/>
      <c r="CE102" s="805"/>
      <c r="CF102" s="805"/>
      <c r="CG102" s="805"/>
      <c r="CH102" s="805"/>
      <c r="CI102" s="805"/>
      <c r="CJ102" s="805"/>
      <c r="CK102" s="805"/>
      <c r="CL102" s="805"/>
      <c r="CM102" s="805"/>
      <c r="CN102" s="805"/>
      <c r="CO102" s="805"/>
      <c r="CP102" s="805"/>
      <c r="CQ102" s="805"/>
      <c r="CR102" s="805"/>
      <c r="CS102" s="805"/>
      <c r="CT102" s="805"/>
      <c r="CU102" s="805"/>
      <c r="CV102" s="805"/>
      <c r="CW102" s="805"/>
      <c r="CX102" s="805"/>
      <c r="CY102" s="805"/>
      <c r="CZ102" s="805"/>
      <c r="DA102" s="805"/>
      <c r="DB102" s="805"/>
      <c r="DC102" s="805"/>
      <c r="DD102" s="805"/>
      <c r="DE102" s="805"/>
      <c r="DF102" s="805"/>
      <c r="DG102" s="805"/>
      <c r="DH102" s="805"/>
      <c r="DI102" s="805"/>
      <c r="DJ102" s="805"/>
      <c r="DK102" s="805"/>
      <c r="DL102" s="805"/>
      <c r="DM102" s="805"/>
      <c r="DN102" s="805"/>
      <c r="DO102" s="805"/>
      <c r="DP102" s="805"/>
      <c r="DQ102" s="805"/>
      <c r="DR102" s="805"/>
      <c r="DS102" s="805"/>
      <c r="DT102" s="805"/>
      <c r="DU102" s="805"/>
      <c r="DV102" s="805"/>
      <c r="DW102" s="805"/>
      <c r="DX102" s="805"/>
      <c r="DY102" s="805"/>
      <c r="DZ102" s="805"/>
      <c r="EA102" s="805"/>
      <c r="EB102" s="805"/>
      <c r="EC102" s="805"/>
      <c r="ED102" s="805"/>
      <c r="EE102" s="805"/>
      <c r="EF102" s="805"/>
      <c r="EG102" s="805"/>
      <c r="EH102" s="805"/>
      <c r="EI102" s="805"/>
      <c r="EJ102" s="805"/>
      <c r="EK102" s="805"/>
      <c r="EL102" s="805"/>
      <c r="EM102" s="805"/>
      <c r="EN102" s="805"/>
      <c r="EO102" s="805"/>
      <c r="EP102" s="805"/>
      <c r="EQ102" s="805"/>
      <c r="ER102" s="805"/>
      <c r="ES102" s="805"/>
      <c r="ET102" s="805"/>
      <c r="EU102" s="805"/>
      <c r="EV102" s="805"/>
      <c r="EW102" s="805"/>
      <c r="EX102" s="805"/>
      <c r="EY102" s="805"/>
      <c r="EZ102" s="805"/>
      <c r="FA102" s="805"/>
      <c r="FB102" s="805"/>
      <c r="FC102" s="805"/>
      <c r="FD102" s="805"/>
      <c r="FE102" s="805"/>
      <c r="FF102" s="805"/>
      <c r="FG102" s="805"/>
      <c r="FH102" s="805"/>
      <c r="FI102" s="805"/>
      <c r="FJ102" s="805"/>
      <c r="FK102" s="805"/>
      <c r="FL102" s="805"/>
      <c r="FM102" s="805"/>
      <c r="FN102" s="805"/>
      <c r="FO102" s="805"/>
      <c r="FP102" s="805"/>
      <c r="FQ102" s="805"/>
      <c r="FR102" s="805"/>
      <c r="FS102" s="805"/>
      <c r="FT102" s="805"/>
      <c r="FU102" s="805"/>
      <c r="FV102" s="805"/>
      <c r="FW102" s="805"/>
      <c r="FX102" s="805"/>
      <c r="FY102" s="805"/>
      <c r="FZ102" s="805"/>
      <c r="GA102" s="805"/>
      <c r="GB102" s="805"/>
      <c r="GC102" s="805"/>
      <c r="GD102" s="805"/>
    </row>
    <row r="103" spans="1:186" s="223" customFormat="1" ht="18" customHeight="1">
      <c r="A103" s="359"/>
      <c r="B103" s="1691">
        <v>18</v>
      </c>
      <c r="C103" s="833" t="s">
        <v>3194</v>
      </c>
      <c r="D103" s="413" t="s">
        <v>324</v>
      </c>
      <c r="E103" s="1691">
        <f>VLOOKUP(C103,[5]Sheet1!$C$65:$H$96,6,FALSE)</f>
        <v>20</v>
      </c>
      <c r="F103" s="810">
        <v>1749998</v>
      </c>
      <c r="G103" s="810">
        <v>475002</v>
      </c>
      <c r="H103" s="810">
        <f t="shared" si="32"/>
        <v>2225000</v>
      </c>
      <c r="I103" s="413" t="s">
        <v>2206</v>
      </c>
      <c r="J103" s="830">
        <v>13783</v>
      </c>
      <c r="K103" s="796">
        <v>0</v>
      </c>
      <c r="L103" s="830">
        <v>350000</v>
      </c>
      <c r="M103" s="810">
        <v>0</v>
      </c>
      <c r="N103" s="810">
        <f t="shared" si="33"/>
        <v>625660</v>
      </c>
      <c r="O103" s="799">
        <f t="shared" si="34"/>
        <v>2850660</v>
      </c>
      <c r="P103" s="799">
        <f t="shared" si="35"/>
        <v>22250</v>
      </c>
      <c r="Q103" s="799">
        <f t="shared" si="36"/>
        <v>44500</v>
      </c>
      <c r="R103" s="799">
        <f t="shared" si="37"/>
        <v>22250</v>
      </c>
      <c r="S103" s="652">
        <f t="shared" si="38"/>
        <v>2761660</v>
      </c>
      <c r="T103" s="715" t="s">
        <v>3214</v>
      </c>
      <c r="U103" s="805"/>
      <c r="V103" s="805"/>
      <c r="W103" s="805"/>
      <c r="X103" s="805"/>
      <c r="Y103" s="805"/>
      <c r="Z103" s="805"/>
      <c r="AA103" s="805"/>
      <c r="AB103" s="805"/>
      <c r="AC103" s="805"/>
      <c r="AD103" s="805"/>
      <c r="AE103" s="805"/>
      <c r="AF103" s="805"/>
      <c r="AG103" s="805"/>
      <c r="AH103" s="805"/>
      <c r="AI103" s="805"/>
      <c r="AJ103" s="805"/>
      <c r="AK103" s="805"/>
      <c r="AL103" s="805"/>
      <c r="AM103" s="805"/>
      <c r="AN103" s="805"/>
      <c r="AO103" s="805"/>
      <c r="AP103" s="805"/>
      <c r="AQ103" s="805"/>
      <c r="AR103" s="805"/>
      <c r="AS103" s="805"/>
      <c r="AT103" s="805"/>
      <c r="AU103" s="805"/>
      <c r="AV103" s="805"/>
      <c r="AW103" s="805"/>
      <c r="AX103" s="805"/>
      <c r="AY103" s="805"/>
      <c r="AZ103" s="805"/>
      <c r="BA103" s="805"/>
      <c r="BB103" s="805"/>
      <c r="BC103" s="805"/>
      <c r="BD103" s="805"/>
      <c r="BE103" s="805"/>
      <c r="BF103" s="805"/>
      <c r="BG103" s="805"/>
      <c r="BH103" s="805"/>
      <c r="BI103" s="805"/>
      <c r="BJ103" s="805"/>
      <c r="BK103" s="805"/>
      <c r="BL103" s="805"/>
      <c r="BM103" s="805"/>
      <c r="BN103" s="805"/>
      <c r="BO103" s="805"/>
      <c r="BP103" s="805"/>
      <c r="BQ103" s="805"/>
      <c r="BR103" s="805"/>
      <c r="BS103" s="805"/>
      <c r="BT103" s="805"/>
      <c r="BU103" s="805"/>
      <c r="BV103" s="805"/>
      <c r="BW103" s="805"/>
      <c r="BX103" s="805"/>
      <c r="BY103" s="805"/>
      <c r="BZ103" s="805"/>
      <c r="CA103" s="805"/>
      <c r="CB103" s="805"/>
      <c r="CC103" s="805"/>
      <c r="CD103" s="805"/>
      <c r="CE103" s="805"/>
      <c r="CF103" s="805"/>
      <c r="CG103" s="805"/>
      <c r="CH103" s="805"/>
      <c r="CI103" s="805"/>
      <c r="CJ103" s="805"/>
      <c r="CK103" s="805"/>
      <c r="CL103" s="805"/>
      <c r="CM103" s="805"/>
      <c r="CN103" s="805"/>
      <c r="CO103" s="805"/>
      <c r="CP103" s="805"/>
      <c r="CQ103" s="805"/>
      <c r="CR103" s="805"/>
      <c r="CS103" s="805"/>
      <c r="CT103" s="805"/>
      <c r="CU103" s="805"/>
      <c r="CV103" s="805"/>
      <c r="CW103" s="805"/>
      <c r="CX103" s="805"/>
      <c r="CY103" s="805"/>
      <c r="CZ103" s="805"/>
      <c r="DA103" s="805"/>
      <c r="DB103" s="805"/>
      <c r="DC103" s="805"/>
      <c r="DD103" s="805"/>
      <c r="DE103" s="805"/>
      <c r="DF103" s="805"/>
      <c r="DG103" s="805"/>
      <c r="DH103" s="805"/>
      <c r="DI103" s="805"/>
      <c r="DJ103" s="805"/>
      <c r="DK103" s="805"/>
      <c r="DL103" s="805"/>
      <c r="DM103" s="805"/>
      <c r="DN103" s="805"/>
      <c r="DO103" s="805"/>
      <c r="DP103" s="805"/>
      <c r="DQ103" s="805"/>
      <c r="DR103" s="805"/>
      <c r="DS103" s="805"/>
      <c r="DT103" s="805"/>
      <c r="DU103" s="805"/>
      <c r="DV103" s="805"/>
      <c r="DW103" s="805"/>
      <c r="DX103" s="805"/>
      <c r="DY103" s="805"/>
      <c r="DZ103" s="805"/>
      <c r="EA103" s="805"/>
      <c r="EB103" s="805"/>
      <c r="EC103" s="805"/>
      <c r="ED103" s="805"/>
      <c r="EE103" s="805"/>
      <c r="EF103" s="805"/>
      <c r="EG103" s="805"/>
      <c r="EH103" s="805"/>
      <c r="EI103" s="805"/>
      <c r="EJ103" s="805"/>
      <c r="EK103" s="805"/>
      <c r="EL103" s="805"/>
      <c r="EM103" s="805"/>
      <c r="EN103" s="805"/>
      <c r="EO103" s="805"/>
      <c r="EP103" s="805"/>
      <c r="EQ103" s="805"/>
      <c r="ER103" s="805"/>
      <c r="ES103" s="805"/>
      <c r="ET103" s="805"/>
      <c r="EU103" s="805"/>
      <c r="EV103" s="805"/>
      <c r="EW103" s="805"/>
      <c r="EX103" s="805"/>
      <c r="EY103" s="805"/>
      <c r="EZ103" s="805"/>
      <c r="FA103" s="805"/>
      <c r="FB103" s="805"/>
      <c r="FC103" s="805"/>
      <c r="FD103" s="805"/>
      <c r="FE103" s="805"/>
      <c r="FF103" s="805"/>
      <c r="FG103" s="805"/>
      <c r="FH103" s="805"/>
      <c r="FI103" s="805"/>
      <c r="FJ103" s="805"/>
      <c r="FK103" s="805"/>
      <c r="FL103" s="805"/>
      <c r="FM103" s="805"/>
      <c r="FN103" s="805"/>
      <c r="FO103" s="805"/>
      <c r="FP103" s="805"/>
      <c r="FQ103" s="805"/>
      <c r="FR103" s="805"/>
      <c r="FS103" s="805"/>
      <c r="FT103" s="805"/>
      <c r="FU103" s="805"/>
      <c r="FV103" s="805"/>
      <c r="FW103" s="805"/>
      <c r="FX103" s="805"/>
      <c r="FY103" s="805"/>
      <c r="FZ103" s="805"/>
      <c r="GA103" s="805"/>
      <c r="GB103" s="805"/>
      <c r="GC103" s="805"/>
      <c r="GD103" s="805"/>
    </row>
    <row r="104" spans="1:186" s="223" customFormat="1" ht="18" customHeight="1">
      <c r="A104" s="359"/>
      <c r="B104" s="1691">
        <v>19</v>
      </c>
      <c r="C104" s="833" t="s">
        <v>3195</v>
      </c>
      <c r="D104" s="413" t="s">
        <v>324</v>
      </c>
      <c r="E104" s="1691">
        <f>VLOOKUP(C104,[5]Sheet1!$C$65:$H$96,6,FALSE)</f>
        <v>20</v>
      </c>
      <c r="F104" s="796">
        <v>1749998</v>
      </c>
      <c r="G104" s="796">
        <v>475002</v>
      </c>
      <c r="H104" s="796">
        <f t="shared" si="32"/>
        <v>2225000</v>
      </c>
      <c r="I104" s="413" t="s">
        <v>2206</v>
      </c>
      <c r="J104" s="830">
        <v>13783</v>
      </c>
      <c r="K104" s="796">
        <v>0</v>
      </c>
      <c r="L104" s="830">
        <v>350000</v>
      </c>
      <c r="M104" s="796">
        <v>0</v>
      </c>
      <c r="N104" s="810">
        <f t="shared" si="33"/>
        <v>625660</v>
      </c>
      <c r="O104" s="799">
        <f t="shared" si="34"/>
        <v>2850660</v>
      </c>
      <c r="P104" s="799">
        <f t="shared" si="35"/>
        <v>22250</v>
      </c>
      <c r="Q104" s="799">
        <f t="shared" si="36"/>
        <v>44500</v>
      </c>
      <c r="R104" s="799">
        <f t="shared" si="37"/>
        <v>22250</v>
      </c>
      <c r="S104" s="652">
        <f t="shared" si="38"/>
        <v>2761660</v>
      </c>
      <c r="T104" s="715" t="s">
        <v>3217</v>
      </c>
      <c r="U104" s="805"/>
      <c r="V104" s="805"/>
      <c r="W104" s="805"/>
      <c r="X104" s="805"/>
      <c r="Y104" s="805"/>
      <c r="Z104" s="805"/>
      <c r="AA104" s="805"/>
      <c r="AB104" s="805"/>
      <c r="AC104" s="805"/>
      <c r="AD104" s="805"/>
      <c r="AE104" s="805"/>
      <c r="AF104" s="805"/>
      <c r="AG104" s="805"/>
      <c r="AH104" s="805"/>
      <c r="AI104" s="805"/>
      <c r="AJ104" s="805"/>
      <c r="AK104" s="805"/>
      <c r="AL104" s="805"/>
      <c r="AM104" s="805"/>
      <c r="AN104" s="805"/>
      <c r="AO104" s="805"/>
      <c r="AP104" s="805"/>
      <c r="AQ104" s="805"/>
      <c r="AR104" s="805"/>
      <c r="AS104" s="805"/>
      <c r="AT104" s="805"/>
      <c r="AU104" s="805"/>
      <c r="AV104" s="805"/>
      <c r="AW104" s="805"/>
      <c r="AX104" s="805"/>
      <c r="AY104" s="805"/>
      <c r="AZ104" s="805"/>
      <c r="BA104" s="805"/>
      <c r="BB104" s="805"/>
      <c r="BC104" s="805"/>
      <c r="BD104" s="805"/>
      <c r="BE104" s="805"/>
      <c r="BF104" s="805"/>
      <c r="BG104" s="805"/>
      <c r="BH104" s="805"/>
      <c r="BI104" s="805"/>
      <c r="BJ104" s="805"/>
      <c r="BK104" s="805"/>
      <c r="BL104" s="805"/>
      <c r="BM104" s="805"/>
      <c r="BN104" s="805"/>
      <c r="BO104" s="805"/>
      <c r="BP104" s="805"/>
      <c r="BQ104" s="805"/>
      <c r="BR104" s="805"/>
      <c r="BS104" s="805"/>
      <c r="BT104" s="805"/>
      <c r="BU104" s="805"/>
      <c r="BV104" s="805"/>
      <c r="BW104" s="805"/>
      <c r="BX104" s="805"/>
      <c r="BY104" s="805"/>
      <c r="BZ104" s="805"/>
      <c r="CA104" s="805"/>
      <c r="CB104" s="805"/>
      <c r="CC104" s="805"/>
      <c r="CD104" s="805"/>
      <c r="CE104" s="805"/>
      <c r="CF104" s="805"/>
      <c r="CG104" s="805"/>
      <c r="CH104" s="805"/>
      <c r="CI104" s="805"/>
      <c r="CJ104" s="805"/>
      <c r="CK104" s="805"/>
      <c r="CL104" s="805"/>
      <c r="CM104" s="805"/>
      <c r="CN104" s="805"/>
      <c r="CO104" s="805"/>
      <c r="CP104" s="805"/>
      <c r="CQ104" s="805"/>
      <c r="CR104" s="805"/>
      <c r="CS104" s="805"/>
      <c r="CT104" s="805"/>
      <c r="CU104" s="805"/>
      <c r="CV104" s="805"/>
      <c r="CW104" s="805"/>
      <c r="CX104" s="805"/>
      <c r="CY104" s="805"/>
      <c r="CZ104" s="805"/>
      <c r="DA104" s="805"/>
      <c r="DB104" s="805"/>
      <c r="DC104" s="805"/>
      <c r="DD104" s="805"/>
      <c r="DE104" s="805"/>
      <c r="DF104" s="805"/>
      <c r="DG104" s="805"/>
      <c r="DH104" s="805"/>
      <c r="DI104" s="805"/>
      <c r="DJ104" s="805"/>
      <c r="DK104" s="805"/>
      <c r="DL104" s="805"/>
      <c r="DM104" s="805"/>
      <c r="DN104" s="805"/>
      <c r="DO104" s="805"/>
      <c r="DP104" s="805"/>
      <c r="DQ104" s="805"/>
      <c r="DR104" s="805"/>
      <c r="DS104" s="805"/>
      <c r="DT104" s="805"/>
      <c r="DU104" s="805"/>
      <c r="DV104" s="805"/>
      <c r="DW104" s="805"/>
      <c r="DX104" s="805"/>
      <c r="DY104" s="805"/>
      <c r="DZ104" s="805"/>
      <c r="EA104" s="805"/>
      <c r="EB104" s="805"/>
      <c r="EC104" s="805"/>
      <c r="ED104" s="805"/>
      <c r="EE104" s="805"/>
      <c r="EF104" s="805"/>
      <c r="EG104" s="805"/>
      <c r="EH104" s="805"/>
      <c r="EI104" s="805"/>
      <c r="EJ104" s="805"/>
      <c r="EK104" s="805"/>
      <c r="EL104" s="805"/>
      <c r="EM104" s="805"/>
      <c r="EN104" s="805"/>
      <c r="EO104" s="805"/>
      <c r="EP104" s="805"/>
      <c r="EQ104" s="805"/>
      <c r="ER104" s="805"/>
      <c r="ES104" s="805"/>
      <c r="ET104" s="805"/>
      <c r="EU104" s="805"/>
      <c r="EV104" s="805"/>
      <c r="EW104" s="805"/>
      <c r="EX104" s="805"/>
      <c r="EY104" s="805"/>
      <c r="EZ104" s="805"/>
      <c r="FA104" s="805"/>
      <c r="FB104" s="805"/>
      <c r="FC104" s="805"/>
      <c r="FD104" s="805"/>
      <c r="FE104" s="805"/>
      <c r="FF104" s="805"/>
      <c r="FG104" s="805"/>
      <c r="FH104" s="805"/>
      <c r="FI104" s="805"/>
      <c r="FJ104" s="805"/>
      <c r="FK104" s="805"/>
      <c r="FL104" s="805"/>
      <c r="FM104" s="805"/>
      <c r="FN104" s="805"/>
      <c r="FO104" s="805"/>
      <c r="FP104" s="805"/>
      <c r="FQ104" s="805"/>
      <c r="FR104" s="805"/>
      <c r="FS104" s="805"/>
      <c r="FT104" s="805"/>
      <c r="FU104" s="805"/>
      <c r="FV104" s="805"/>
      <c r="FW104" s="805"/>
      <c r="FX104" s="805"/>
      <c r="FY104" s="805"/>
      <c r="FZ104" s="805"/>
      <c r="GA104" s="805"/>
      <c r="GB104" s="805"/>
      <c r="GC104" s="805"/>
      <c r="GD104" s="805"/>
    </row>
    <row r="105" spans="1:186" s="223" customFormat="1" ht="18" customHeight="1">
      <c r="A105" s="359"/>
      <c r="B105" s="1691">
        <v>20</v>
      </c>
      <c r="C105" s="833" t="s">
        <v>3196</v>
      </c>
      <c r="D105" s="413" t="s">
        <v>324</v>
      </c>
      <c r="E105" s="1691">
        <f>VLOOKUP(C105,[5]Sheet1!$C$65:$H$96,6,FALSE)</f>
        <v>21</v>
      </c>
      <c r="F105" s="796">
        <v>1749998</v>
      </c>
      <c r="G105" s="796">
        <v>475002</v>
      </c>
      <c r="H105" s="796">
        <f t="shared" si="32"/>
        <v>2225000</v>
      </c>
      <c r="I105" s="413" t="s">
        <v>2206</v>
      </c>
      <c r="J105" s="830">
        <v>13783</v>
      </c>
      <c r="K105" s="796">
        <v>0</v>
      </c>
      <c r="L105" s="830">
        <v>350000</v>
      </c>
      <c r="M105" s="796">
        <v>0</v>
      </c>
      <c r="N105" s="810">
        <f t="shared" si="33"/>
        <v>639443</v>
      </c>
      <c r="O105" s="799">
        <f t="shared" si="34"/>
        <v>2864443</v>
      </c>
      <c r="P105" s="799">
        <f t="shared" si="35"/>
        <v>22250</v>
      </c>
      <c r="Q105" s="799">
        <f t="shared" si="36"/>
        <v>44500</v>
      </c>
      <c r="R105" s="799">
        <f t="shared" si="37"/>
        <v>22250</v>
      </c>
      <c r="S105" s="652">
        <f t="shared" si="38"/>
        <v>2775443</v>
      </c>
      <c r="T105" s="715" t="s">
        <v>3208</v>
      </c>
      <c r="U105" s="805"/>
      <c r="V105" s="805"/>
      <c r="W105" s="805"/>
      <c r="X105" s="805"/>
      <c r="Y105" s="805"/>
      <c r="Z105" s="805"/>
      <c r="AA105" s="805"/>
      <c r="AB105" s="805"/>
      <c r="AC105" s="805"/>
      <c r="AD105" s="805"/>
      <c r="AE105" s="805"/>
      <c r="AF105" s="805"/>
      <c r="AG105" s="805"/>
      <c r="AH105" s="805"/>
      <c r="AI105" s="805"/>
      <c r="AJ105" s="805"/>
      <c r="AK105" s="805"/>
      <c r="AL105" s="805"/>
      <c r="AM105" s="805"/>
      <c r="AN105" s="805"/>
      <c r="AO105" s="805"/>
      <c r="AP105" s="805"/>
      <c r="AQ105" s="805"/>
      <c r="AR105" s="805"/>
      <c r="AS105" s="805"/>
      <c r="AT105" s="805"/>
      <c r="AU105" s="805"/>
      <c r="AV105" s="805"/>
      <c r="AW105" s="805"/>
      <c r="AX105" s="805"/>
      <c r="AY105" s="805"/>
      <c r="AZ105" s="805"/>
      <c r="BA105" s="805"/>
      <c r="BB105" s="805"/>
      <c r="BC105" s="805"/>
      <c r="BD105" s="805"/>
      <c r="BE105" s="805"/>
      <c r="BF105" s="805"/>
      <c r="BG105" s="805"/>
      <c r="BH105" s="805"/>
      <c r="BI105" s="805"/>
      <c r="BJ105" s="805"/>
      <c r="BK105" s="805"/>
      <c r="BL105" s="805"/>
      <c r="BM105" s="805"/>
      <c r="BN105" s="805"/>
      <c r="BO105" s="805"/>
      <c r="BP105" s="805"/>
      <c r="BQ105" s="805"/>
      <c r="BR105" s="805"/>
      <c r="BS105" s="805"/>
      <c r="BT105" s="805"/>
      <c r="BU105" s="805"/>
      <c r="BV105" s="805"/>
      <c r="BW105" s="805"/>
      <c r="BX105" s="805"/>
      <c r="BY105" s="805"/>
      <c r="BZ105" s="805"/>
      <c r="CA105" s="805"/>
      <c r="CB105" s="805"/>
      <c r="CC105" s="805"/>
      <c r="CD105" s="805"/>
      <c r="CE105" s="805"/>
      <c r="CF105" s="805"/>
      <c r="CG105" s="805"/>
      <c r="CH105" s="805"/>
      <c r="CI105" s="805"/>
      <c r="CJ105" s="805"/>
      <c r="CK105" s="805"/>
      <c r="CL105" s="805"/>
      <c r="CM105" s="805"/>
      <c r="CN105" s="805"/>
      <c r="CO105" s="805"/>
      <c r="CP105" s="805"/>
      <c r="CQ105" s="805"/>
      <c r="CR105" s="805"/>
      <c r="CS105" s="805"/>
      <c r="CT105" s="805"/>
      <c r="CU105" s="805"/>
      <c r="CV105" s="805"/>
      <c r="CW105" s="805"/>
      <c r="CX105" s="805"/>
      <c r="CY105" s="805"/>
      <c r="CZ105" s="805"/>
      <c r="DA105" s="805"/>
      <c r="DB105" s="805"/>
      <c r="DC105" s="805"/>
      <c r="DD105" s="805"/>
      <c r="DE105" s="805"/>
      <c r="DF105" s="805"/>
      <c r="DG105" s="805"/>
      <c r="DH105" s="805"/>
      <c r="DI105" s="805"/>
      <c r="DJ105" s="805"/>
      <c r="DK105" s="805"/>
      <c r="DL105" s="805"/>
      <c r="DM105" s="805"/>
      <c r="DN105" s="805"/>
      <c r="DO105" s="805"/>
      <c r="DP105" s="805"/>
      <c r="DQ105" s="805"/>
      <c r="DR105" s="805"/>
      <c r="DS105" s="805"/>
      <c r="DT105" s="805"/>
      <c r="DU105" s="805"/>
      <c r="DV105" s="805"/>
      <c r="DW105" s="805"/>
      <c r="DX105" s="805"/>
      <c r="DY105" s="805"/>
      <c r="DZ105" s="805"/>
      <c r="EA105" s="805"/>
      <c r="EB105" s="805"/>
      <c r="EC105" s="805"/>
      <c r="ED105" s="805"/>
      <c r="EE105" s="805"/>
      <c r="EF105" s="805"/>
      <c r="EG105" s="805"/>
      <c r="EH105" s="805"/>
      <c r="EI105" s="805"/>
      <c r="EJ105" s="805"/>
      <c r="EK105" s="805"/>
      <c r="EL105" s="805"/>
      <c r="EM105" s="805"/>
      <c r="EN105" s="805"/>
      <c r="EO105" s="805"/>
      <c r="EP105" s="805"/>
      <c r="EQ105" s="805"/>
      <c r="ER105" s="805"/>
      <c r="ES105" s="805"/>
      <c r="ET105" s="805"/>
      <c r="EU105" s="805"/>
      <c r="EV105" s="805"/>
      <c r="EW105" s="805"/>
      <c r="EX105" s="805"/>
      <c r="EY105" s="805"/>
      <c r="EZ105" s="805"/>
      <c r="FA105" s="805"/>
      <c r="FB105" s="805"/>
      <c r="FC105" s="805"/>
      <c r="FD105" s="805"/>
      <c r="FE105" s="805"/>
      <c r="FF105" s="805"/>
      <c r="FG105" s="805"/>
      <c r="FH105" s="805"/>
      <c r="FI105" s="805"/>
      <c r="FJ105" s="805"/>
      <c r="FK105" s="805"/>
      <c r="FL105" s="805"/>
      <c r="FM105" s="805"/>
      <c r="FN105" s="805"/>
      <c r="FO105" s="805"/>
      <c r="FP105" s="805"/>
      <c r="FQ105" s="805"/>
      <c r="FR105" s="805"/>
      <c r="FS105" s="805"/>
      <c r="FT105" s="805"/>
      <c r="FU105" s="805"/>
      <c r="FV105" s="805"/>
      <c r="FW105" s="805"/>
      <c r="FX105" s="805"/>
      <c r="FY105" s="805"/>
      <c r="FZ105" s="805"/>
      <c r="GA105" s="805"/>
      <c r="GB105" s="805"/>
      <c r="GC105" s="805"/>
      <c r="GD105" s="805"/>
    </row>
    <row r="106" spans="1:186" s="223" customFormat="1" ht="18" customHeight="1">
      <c r="A106" s="359"/>
      <c r="B106" s="1691">
        <v>21</v>
      </c>
      <c r="C106" s="833" t="s">
        <v>3198</v>
      </c>
      <c r="D106" s="413" t="s">
        <v>324</v>
      </c>
      <c r="E106" s="1691">
        <f>VLOOKUP(C106,[5]Sheet1!$C$65:$H$96,6,FALSE)</f>
        <v>21</v>
      </c>
      <c r="F106" s="796">
        <v>1749998</v>
      </c>
      <c r="G106" s="796">
        <v>475002</v>
      </c>
      <c r="H106" s="796">
        <f t="shared" si="32"/>
        <v>2225000</v>
      </c>
      <c r="I106" s="413" t="s">
        <v>2206</v>
      </c>
      <c r="J106" s="830">
        <v>13783</v>
      </c>
      <c r="K106" s="796">
        <v>0</v>
      </c>
      <c r="L106" s="830">
        <v>350000</v>
      </c>
      <c r="M106" s="796">
        <v>0</v>
      </c>
      <c r="N106" s="810">
        <f t="shared" si="33"/>
        <v>639443</v>
      </c>
      <c r="O106" s="799">
        <f t="shared" si="34"/>
        <v>2864443</v>
      </c>
      <c r="P106" s="799">
        <f t="shared" si="35"/>
        <v>22250</v>
      </c>
      <c r="Q106" s="799">
        <f t="shared" si="36"/>
        <v>44500</v>
      </c>
      <c r="R106" s="799">
        <f t="shared" si="37"/>
        <v>22250</v>
      </c>
      <c r="S106" s="652">
        <f t="shared" si="38"/>
        <v>2775443</v>
      </c>
      <c r="T106" s="715" t="s">
        <v>3213</v>
      </c>
      <c r="U106" s="805"/>
      <c r="V106" s="805"/>
      <c r="W106" s="805"/>
      <c r="X106" s="805"/>
      <c r="Y106" s="805"/>
      <c r="Z106" s="805"/>
      <c r="AA106" s="805"/>
      <c r="AB106" s="805"/>
      <c r="AC106" s="805"/>
      <c r="AD106" s="805"/>
      <c r="AE106" s="805"/>
      <c r="AF106" s="805"/>
      <c r="AG106" s="805"/>
      <c r="AH106" s="805"/>
      <c r="AI106" s="805"/>
      <c r="AJ106" s="805"/>
      <c r="AK106" s="805"/>
      <c r="AL106" s="805"/>
      <c r="AM106" s="805"/>
      <c r="AN106" s="805"/>
      <c r="AO106" s="805"/>
      <c r="AP106" s="805"/>
      <c r="AQ106" s="805"/>
      <c r="AR106" s="805"/>
      <c r="AS106" s="805"/>
      <c r="AT106" s="805"/>
      <c r="AU106" s="805"/>
      <c r="AV106" s="805"/>
      <c r="AW106" s="805"/>
      <c r="AX106" s="805"/>
      <c r="AY106" s="805"/>
      <c r="AZ106" s="805"/>
      <c r="BA106" s="805"/>
      <c r="BB106" s="805"/>
      <c r="BC106" s="805"/>
      <c r="BD106" s="805"/>
      <c r="BE106" s="805"/>
      <c r="BF106" s="805"/>
      <c r="BG106" s="805"/>
      <c r="BH106" s="805"/>
      <c r="BI106" s="805"/>
      <c r="BJ106" s="805"/>
      <c r="BK106" s="805"/>
      <c r="BL106" s="805"/>
      <c r="BM106" s="805"/>
      <c r="BN106" s="805"/>
      <c r="BO106" s="805"/>
      <c r="BP106" s="805"/>
      <c r="BQ106" s="805"/>
      <c r="BR106" s="805"/>
      <c r="BS106" s="805"/>
      <c r="BT106" s="805"/>
      <c r="BU106" s="805"/>
      <c r="BV106" s="805"/>
      <c r="BW106" s="805"/>
      <c r="BX106" s="805"/>
      <c r="BY106" s="805"/>
      <c r="BZ106" s="805"/>
      <c r="CA106" s="805"/>
      <c r="CB106" s="805"/>
      <c r="CC106" s="805"/>
      <c r="CD106" s="805"/>
      <c r="CE106" s="805"/>
      <c r="CF106" s="805"/>
      <c r="CG106" s="805"/>
      <c r="CH106" s="805"/>
      <c r="CI106" s="805"/>
      <c r="CJ106" s="805"/>
      <c r="CK106" s="805"/>
      <c r="CL106" s="805"/>
      <c r="CM106" s="805"/>
      <c r="CN106" s="805"/>
      <c r="CO106" s="805"/>
      <c r="CP106" s="805"/>
      <c r="CQ106" s="805"/>
      <c r="CR106" s="805"/>
      <c r="CS106" s="805"/>
      <c r="CT106" s="805"/>
      <c r="CU106" s="805"/>
      <c r="CV106" s="805"/>
      <c r="CW106" s="805"/>
      <c r="CX106" s="805"/>
      <c r="CY106" s="805"/>
      <c r="CZ106" s="805"/>
      <c r="DA106" s="805"/>
      <c r="DB106" s="805"/>
      <c r="DC106" s="805"/>
      <c r="DD106" s="805"/>
      <c r="DE106" s="805"/>
      <c r="DF106" s="805"/>
      <c r="DG106" s="805"/>
      <c r="DH106" s="805"/>
      <c r="DI106" s="805"/>
      <c r="DJ106" s="805"/>
      <c r="DK106" s="805"/>
      <c r="DL106" s="805"/>
      <c r="DM106" s="805"/>
      <c r="DN106" s="805"/>
      <c r="DO106" s="805"/>
      <c r="DP106" s="805"/>
      <c r="DQ106" s="805"/>
      <c r="DR106" s="805"/>
      <c r="DS106" s="805"/>
      <c r="DT106" s="805"/>
      <c r="DU106" s="805"/>
      <c r="DV106" s="805"/>
      <c r="DW106" s="805"/>
      <c r="DX106" s="805"/>
      <c r="DY106" s="805"/>
      <c r="DZ106" s="805"/>
      <c r="EA106" s="805"/>
      <c r="EB106" s="805"/>
      <c r="EC106" s="805"/>
      <c r="ED106" s="805"/>
      <c r="EE106" s="805"/>
      <c r="EF106" s="805"/>
      <c r="EG106" s="805"/>
      <c r="EH106" s="805"/>
      <c r="EI106" s="805"/>
      <c r="EJ106" s="805"/>
      <c r="EK106" s="805"/>
      <c r="EL106" s="805"/>
      <c r="EM106" s="805"/>
      <c r="EN106" s="805"/>
      <c r="EO106" s="805"/>
      <c r="EP106" s="805"/>
      <c r="EQ106" s="805"/>
      <c r="ER106" s="805"/>
      <c r="ES106" s="805"/>
      <c r="ET106" s="805"/>
      <c r="EU106" s="805"/>
      <c r="EV106" s="805"/>
      <c r="EW106" s="805"/>
      <c r="EX106" s="805"/>
      <c r="EY106" s="805"/>
      <c r="EZ106" s="805"/>
      <c r="FA106" s="805"/>
      <c r="FB106" s="805"/>
      <c r="FC106" s="805"/>
      <c r="FD106" s="805"/>
      <c r="FE106" s="805"/>
      <c r="FF106" s="805"/>
      <c r="FG106" s="805"/>
      <c r="FH106" s="805"/>
      <c r="FI106" s="805"/>
      <c r="FJ106" s="805"/>
      <c r="FK106" s="805"/>
      <c r="FL106" s="805"/>
      <c r="FM106" s="805"/>
      <c r="FN106" s="805"/>
      <c r="FO106" s="805"/>
      <c r="FP106" s="805"/>
      <c r="FQ106" s="805"/>
      <c r="FR106" s="805"/>
      <c r="FS106" s="805"/>
      <c r="FT106" s="805"/>
      <c r="FU106" s="805"/>
      <c r="FV106" s="805"/>
      <c r="FW106" s="805"/>
      <c r="FX106" s="805"/>
      <c r="FY106" s="805"/>
      <c r="FZ106" s="805"/>
      <c r="GA106" s="805"/>
      <c r="GB106" s="805"/>
      <c r="GC106" s="805"/>
      <c r="GD106" s="805"/>
    </row>
    <row r="107" spans="1:186" s="223" customFormat="1" ht="18" customHeight="1">
      <c r="A107" s="359"/>
      <c r="B107" s="1691">
        <v>22</v>
      </c>
      <c r="C107" s="833" t="s">
        <v>3199</v>
      </c>
      <c r="D107" s="413" t="s">
        <v>324</v>
      </c>
      <c r="E107" s="1691">
        <f>VLOOKUP(C107,[5]Sheet1!$C$65:$H$96,6,FALSE)</f>
        <v>20</v>
      </c>
      <c r="F107" s="796">
        <v>1749998</v>
      </c>
      <c r="G107" s="796">
        <v>475002</v>
      </c>
      <c r="H107" s="796">
        <f t="shared" si="32"/>
        <v>2225000</v>
      </c>
      <c r="I107" s="413" t="s">
        <v>2206</v>
      </c>
      <c r="J107" s="830">
        <v>13783</v>
      </c>
      <c r="K107" s="796">
        <v>0</v>
      </c>
      <c r="L107" s="830">
        <v>350000</v>
      </c>
      <c r="M107" s="796">
        <v>0</v>
      </c>
      <c r="N107" s="810">
        <f t="shared" si="33"/>
        <v>625660</v>
      </c>
      <c r="O107" s="799">
        <f t="shared" si="34"/>
        <v>2850660</v>
      </c>
      <c r="P107" s="799">
        <f t="shared" si="35"/>
        <v>22250</v>
      </c>
      <c r="Q107" s="799">
        <f t="shared" si="36"/>
        <v>44500</v>
      </c>
      <c r="R107" s="799">
        <f t="shared" si="37"/>
        <v>22250</v>
      </c>
      <c r="S107" s="652">
        <f t="shared" si="38"/>
        <v>2761660</v>
      </c>
      <c r="T107" s="715" t="s">
        <v>3209</v>
      </c>
      <c r="U107" s="805"/>
      <c r="V107" s="805"/>
      <c r="W107" s="805"/>
      <c r="X107" s="805"/>
      <c r="Y107" s="805"/>
      <c r="Z107" s="805"/>
      <c r="AA107" s="805"/>
      <c r="AB107" s="805"/>
      <c r="AC107" s="805"/>
      <c r="AD107" s="805"/>
      <c r="AE107" s="805"/>
      <c r="AF107" s="805"/>
      <c r="AG107" s="805"/>
      <c r="AH107" s="805"/>
      <c r="AI107" s="805"/>
      <c r="AJ107" s="805"/>
      <c r="AK107" s="805"/>
      <c r="AL107" s="805"/>
      <c r="AM107" s="805"/>
      <c r="AN107" s="805"/>
      <c r="AO107" s="805"/>
      <c r="AP107" s="805"/>
      <c r="AQ107" s="805"/>
      <c r="AR107" s="805"/>
      <c r="AS107" s="805"/>
      <c r="AT107" s="805"/>
      <c r="AU107" s="805"/>
      <c r="AV107" s="805"/>
      <c r="AW107" s="805"/>
      <c r="AX107" s="805"/>
      <c r="AY107" s="805"/>
      <c r="AZ107" s="805"/>
      <c r="BA107" s="805"/>
      <c r="BB107" s="805"/>
      <c r="BC107" s="805"/>
      <c r="BD107" s="805"/>
      <c r="BE107" s="805"/>
      <c r="BF107" s="805"/>
      <c r="BG107" s="805"/>
      <c r="BH107" s="805"/>
      <c r="BI107" s="805"/>
      <c r="BJ107" s="805"/>
      <c r="BK107" s="805"/>
      <c r="BL107" s="805"/>
      <c r="BM107" s="805"/>
      <c r="BN107" s="805"/>
      <c r="BO107" s="805"/>
      <c r="BP107" s="805"/>
      <c r="BQ107" s="805"/>
      <c r="BR107" s="805"/>
      <c r="BS107" s="805"/>
      <c r="BT107" s="805"/>
      <c r="BU107" s="805"/>
      <c r="BV107" s="805"/>
      <c r="BW107" s="805"/>
      <c r="BX107" s="805"/>
      <c r="BY107" s="805"/>
      <c r="BZ107" s="805"/>
      <c r="CA107" s="805"/>
      <c r="CB107" s="805"/>
      <c r="CC107" s="805"/>
      <c r="CD107" s="805"/>
      <c r="CE107" s="805"/>
      <c r="CF107" s="805"/>
      <c r="CG107" s="805"/>
      <c r="CH107" s="805"/>
      <c r="CI107" s="805"/>
      <c r="CJ107" s="805"/>
      <c r="CK107" s="805"/>
      <c r="CL107" s="805"/>
      <c r="CM107" s="805"/>
      <c r="CN107" s="805"/>
      <c r="CO107" s="805"/>
      <c r="CP107" s="805"/>
      <c r="CQ107" s="805"/>
      <c r="CR107" s="805"/>
      <c r="CS107" s="805"/>
      <c r="CT107" s="805"/>
      <c r="CU107" s="805"/>
      <c r="CV107" s="805"/>
      <c r="CW107" s="805"/>
      <c r="CX107" s="805"/>
      <c r="CY107" s="805"/>
      <c r="CZ107" s="805"/>
      <c r="DA107" s="805"/>
      <c r="DB107" s="805"/>
      <c r="DC107" s="805"/>
      <c r="DD107" s="805"/>
      <c r="DE107" s="805"/>
      <c r="DF107" s="805"/>
      <c r="DG107" s="805"/>
      <c r="DH107" s="805"/>
      <c r="DI107" s="805"/>
      <c r="DJ107" s="805"/>
      <c r="DK107" s="805"/>
      <c r="DL107" s="805"/>
      <c r="DM107" s="805"/>
      <c r="DN107" s="805"/>
      <c r="DO107" s="805"/>
      <c r="DP107" s="805"/>
      <c r="DQ107" s="805"/>
      <c r="DR107" s="805"/>
      <c r="DS107" s="805"/>
      <c r="DT107" s="805"/>
      <c r="DU107" s="805"/>
      <c r="DV107" s="805"/>
      <c r="DW107" s="805"/>
      <c r="DX107" s="805"/>
      <c r="DY107" s="805"/>
      <c r="DZ107" s="805"/>
      <c r="EA107" s="805"/>
      <c r="EB107" s="805"/>
      <c r="EC107" s="805"/>
      <c r="ED107" s="805"/>
      <c r="EE107" s="805"/>
      <c r="EF107" s="805"/>
      <c r="EG107" s="805"/>
      <c r="EH107" s="805"/>
      <c r="EI107" s="805"/>
      <c r="EJ107" s="805"/>
      <c r="EK107" s="805"/>
      <c r="EL107" s="805"/>
      <c r="EM107" s="805"/>
      <c r="EN107" s="805"/>
      <c r="EO107" s="805"/>
      <c r="EP107" s="805"/>
      <c r="EQ107" s="805"/>
      <c r="ER107" s="805"/>
      <c r="ES107" s="805"/>
      <c r="ET107" s="805"/>
      <c r="EU107" s="805"/>
      <c r="EV107" s="805"/>
      <c r="EW107" s="805"/>
      <c r="EX107" s="805"/>
      <c r="EY107" s="805"/>
      <c r="EZ107" s="805"/>
      <c r="FA107" s="805"/>
      <c r="FB107" s="805"/>
      <c r="FC107" s="805"/>
      <c r="FD107" s="805"/>
      <c r="FE107" s="805"/>
      <c r="FF107" s="805"/>
      <c r="FG107" s="805"/>
      <c r="FH107" s="805"/>
      <c r="FI107" s="805"/>
      <c r="FJ107" s="805"/>
      <c r="FK107" s="805"/>
      <c r="FL107" s="805"/>
      <c r="FM107" s="805"/>
      <c r="FN107" s="805"/>
      <c r="FO107" s="805"/>
      <c r="FP107" s="805"/>
      <c r="FQ107" s="805"/>
      <c r="FR107" s="805"/>
      <c r="FS107" s="805"/>
      <c r="FT107" s="805"/>
      <c r="FU107" s="805"/>
      <c r="FV107" s="805"/>
      <c r="FW107" s="805"/>
      <c r="FX107" s="805"/>
      <c r="FY107" s="805"/>
      <c r="FZ107" s="805"/>
      <c r="GA107" s="805"/>
      <c r="GB107" s="805"/>
      <c r="GC107" s="805"/>
      <c r="GD107" s="805"/>
    </row>
    <row r="108" spans="1:186" s="223" customFormat="1" ht="18" customHeight="1">
      <c r="A108" s="359"/>
      <c r="B108" s="1691">
        <v>23</v>
      </c>
      <c r="C108" s="834" t="s">
        <v>2676</v>
      </c>
      <c r="D108" s="623" t="s">
        <v>324</v>
      </c>
      <c r="E108" s="1691">
        <f>VLOOKUP(C108,[5]Sheet1!$C$65:$H$96,6,FALSE)</f>
        <v>21</v>
      </c>
      <c r="F108" s="835">
        <v>1749998</v>
      </c>
      <c r="G108" s="835">
        <v>475002</v>
      </c>
      <c r="H108" s="835">
        <f t="shared" si="32"/>
        <v>2225000</v>
      </c>
      <c r="I108" s="843">
        <v>0</v>
      </c>
      <c r="J108" s="830">
        <v>13783</v>
      </c>
      <c r="K108" s="796">
        <v>0</v>
      </c>
      <c r="L108" s="830">
        <v>350000</v>
      </c>
      <c r="M108" s="835">
        <v>0</v>
      </c>
      <c r="N108" s="836">
        <f t="shared" si="33"/>
        <v>639443</v>
      </c>
      <c r="O108" s="837">
        <f t="shared" si="34"/>
        <v>2864443</v>
      </c>
      <c r="P108" s="837">
        <f t="shared" si="35"/>
        <v>22250</v>
      </c>
      <c r="Q108" s="837">
        <f t="shared" si="36"/>
        <v>44500</v>
      </c>
      <c r="R108" s="837">
        <f t="shared" si="37"/>
        <v>22250</v>
      </c>
      <c r="S108" s="838">
        <f t="shared" si="38"/>
        <v>2775443</v>
      </c>
      <c r="T108" s="715" t="s">
        <v>3212</v>
      </c>
      <c r="U108" s="805"/>
      <c r="V108" s="805"/>
      <c r="W108" s="805"/>
      <c r="X108" s="805"/>
      <c r="Y108" s="805"/>
      <c r="Z108" s="805"/>
      <c r="AA108" s="805"/>
      <c r="AB108" s="805"/>
      <c r="AC108" s="805"/>
      <c r="AD108" s="805"/>
      <c r="AE108" s="805"/>
      <c r="AF108" s="805"/>
      <c r="AG108" s="805"/>
      <c r="AH108" s="805"/>
      <c r="AI108" s="805"/>
      <c r="AJ108" s="805"/>
      <c r="AK108" s="805"/>
      <c r="AL108" s="805"/>
      <c r="AM108" s="805"/>
      <c r="AN108" s="805"/>
      <c r="AO108" s="805"/>
      <c r="AP108" s="805"/>
      <c r="AQ108" s="805"/>
      <c r="AR108" s="805"/>
      <c r="AS108" s="805"/>
      <c r="AT108" s="805"/>
      <c r="AU108" s="805"/>
      <c r="AV108" s="805"/>
      <c r="AW108" s="805"/>
      <c r="AX108" s="805"/>
      <c r="AY108" s="805"/>
      <c r="AZ108" s="805"/>
      <c r="BA108" s="805"/>
      <c r="BB108" s="805"/>
      <c r="BC108" s="805"/>
      <c r="BD108" s="805"/>
      <c r="BE108" s="805"/>
      <c r="BF108" s="805"/>
      <c r="BG108" s="805"/>
      <c r="BH108" s="805"/>
      <c r="BI108" s="805"/>
      <c r="BJ108" s="805"/>
      <c r="BK108" s="805"/>
      <c r="BL108" s="805"/>
      <c r="BM108" s="805"/>
      <c r="BN108" s="805"/>
      <c r="BO108" s="805"/>
      <c r="BP108" s="805"/>
      <c r="BQ108" s="805"/>
      <c r="BR108" s="805"/>
      <c r="BS108" s="805"/>
      <c r="BT108" s="805"/>
      <c r="BU108" s="805"/>
      <c r="BV108" s="805"/>
      <c r="BW108" s="805"/>
      <c r="BX108" s="805"/>
      <c r="BY108" s="805"/>
      <c r="BZ108" s="805"/>
      <c r="CA108" s="805"/>
      <c r="CB108" s="805"/>
      <c r="CC108" s="805"/>
      <c r="CD108" s="805"/>
      <c r="CE108" s="805"/>
      <c r="CF108" s="805"/>
      <c r="CG108" s="805"/>
      <c r="CH108" s="805"/>
      <c r="CI108" s="805"/>
      <c r="CJ108" s="805"/>
      <c r="CK108" s="805"/>
      <c r="CL108" s="805"/>
      <c r="CM108" s="805"/>
      <c r="CN108" s="805"/>
      <c r="CO108" s="805"/>
      <c r="CP108" s="805"/>
      <c r="CQ108" s="805"/>
      <c r="CR108" s="805"/>
      <c r="CS108" s="805"/>
      <c r="CT108" s="805"/>
      <c r="CU108" s="805"/>
      <c r="CV108" s="805"/>
      <c r="CW108" s="805"/>
      <c r="CX108" s="805"/>
      <c r="CY108" s="805"/>
      <c r="CZ108" s="805"/>
      <c r="DA108" s="805"/>
      <c r="DB108" s="805"/>
      <c r="DC108" s="805"/>
      <c r="DD108" s="805"/>
      <c r="DE108" s="805"/>
      <c r="DF108" s="805"/>
      <c r="DG108" s="805"/>
      <c r="DH108" s="805"/>
      <c r="DI108" s="805"/>
      <c r="DJ108" s="805"/>
      <c r="DK108" s="805"/>
      <c r="DL108" s="805"/>
      <c r="DM108" s="805"/>
      <c r="DN108" s="805"/>
      <c r="DO108" s="805"/>
      <c r="DP108" s="805"/>
      <c r="DQ108" s="805"/>
      <c r="DR108" s="805"/>
      <c r="DS108" s="805"/>
      <c r="DT108" s="805"/>
      <c r="DU108" s="805"/>
      <c r="DV108" s="805"/>
      <c r="DW108" s="805"/>
      <c r="DX108" s="805"/>
      <c r="DY108" s="805"/>
      <c r="DZ108" s="805"/>
      <c r="EA108" s="805"/>
      <c r="EB108" s="805"/>
      <c r="EC108" s="805"/>
      <c r="ED108" s="805"/>
      <c r="EE108" s="805"/>
      <c r="EF108" s="805"/>
      <c r="EG108" s="805"/>
      <c r="EH108" s="805"/>
      <c r="EI108" s="805"/>
      <c r="EJ108" s="805"/>
      <c r="EK108" s="805"/>
      <c r="EL108" s="805"/>
      <c r="EM108" s="805"/>
      <c r="EN108" s="805"/>
      <c r="EO108" s="805"/>
      <c r="EP108" s="805"/>
      <c r="EQ108" s="805"/>
      <c r="ER108" s="805"/>
      <c r="ES108" s="805"/>
      <c r="ET108" s="805"/>
      <c r="EU108" s="805"/>
      <c r="EV108" s="805"/>
      <c r="EW108" s="805"/>
      <c r="EX108" s="805"/>
      <c r="EY108" s="805"/>
      <c r="EZ108" s="805"/>
      <c r="FA108" s="805"/>
      <c r="FB108" s="805"/>
      <c r="FC108" s="805"/>
      <c r="FD108" s="805"/>
      <c r="FE108" s="805"/>
      <c r="FF108" s="805"/>
      <c r="FG108" s="805"/>
      <c r="FH108" s="805"/>
      <c r="FI108" s="805"/>
      <c r="FJ108" s="805"/>
      <c r="FK108" s="805"/>
      <c r="FL108" s="805"/>
      <c r="FM108" s="805"/>
      <c r="FN108" s="805"/>
      <c r="FO108" s="805"/>
      <c r="FP108" s="805"/>
      <c r="FQ108" s="805"/>
      <c r="FR108" s="805"/>
      <c r="FS108" s="805"/>
      <c r="FT108" s="805"/>
      <c r="FU108" s="805"/>
      <c r="FV108" s="805"/>
      <c r="FW108" s="805"/>
      <c r="FX108" s="805"/>
      <c r="FY108" s="805"/>
      <c r="FZ108" s="805"/>
      <c r="GA108" s="805"/>
      <c r="GB108" s="805"/>
      <c r="GC108" s="805"/>
      <c r="GD108" s="805"/>
    </row>
    <row r="109" spans="1:186" s="839" customFormat="1" ht="19.5" customHeight="1">
      <c r="B109" s="1691">
        <v>24</v>
      </c>
      <c r="C109" s="840" t="s">
        <v>3658</v>
      </c>
      <c r="D109" s="623" t="s">
        <v>324</v>
      </c>
      <c r="E109" s="1691">
        <f>VLOOKUP(C109,[5]Sheet1!$C$65:$H$96,6,FALSE)</f>
        <v>22</v>
      </c>
      <c r="F109" s="835">
        <v>1749998</v>
      </c>
      <c r="G109" s="835">
        <v>475002</v>
      </c>
      <c r="H109" s="835">
        <f t="shared" ref="H109:H115" si="39">SUM(F109:G109)</f>
        <v>2225000</v>
      </c>
      <c r="I109" s="843">
        <v>0</v>
      </c>
      <c r="J109" s="843">
        <v>0</v>
      </c>
      <c r="K109" s="843">
        <v>0</v>
      </c>
      <c r="L109" s="843">
        <v>0</v>
      </c>
      <c r="M109" s="843">
        <v>0</v>
      </c>
      <c r="N109" s="836">
        <f t="shared" ref="N109:N117" si="40">(E109*J109)+L109</f>
        <v>0</v>
      </c>
      <c r="O109" s="837">
        <f t="shared" ref="O109:O117" si="41">H109+N109</f>
        <v>2225000</v>
      </c>
      <c r="P109" s="837">
        <f t="shared" ref="P109:P115" si="42">1%*H109</f>
        <v>22250</v>
      </c>
      <c r="Q109" s="837">
        <f t="shared" ref="Q109:Q115" si="43">H109*2%</f>
        <v>44500</v>
      </c>
      <c r="R109" s="837">
        <f t="shared" ref="R109:R115" si="44">H109*1%</f>
        <v>22250</v>
      </c>
      <c r="S109" s="838">
        <f t="shared" ref="S109:S115" si="45">O109-Q109-R109-P109</f>
        <v>2136000</v>
      </c>
      <c r="T109" s="715" t="s">
        <v>3796</v>
      </c>
      <c r="U109" s="683"/>
      <c r="V109" s="683"/>
      <c r="W109" s="683"/>
      <c r="X109" s="683"/>
      <c r="Y109" s="683"/>
      <c r="Z109" s="683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683"/>
      <c r="BL109" s="683"/>
      <c r="BM109" s="683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  <c r="BX109" s="683"/>
      <c r="BY109" s="683"/>
      <c r="BZ109" s="683"/>
      <c r="CA109" s="683"/>
      <c r="CB109" s="683"/>
      <c r="CC109" s="683"/>
      <c r="CD109" s="683"/>
      <c r="CE109" s="683"/>
      <c r="CF109" s="683"/>
      <c r="CG109" s="683"/>
      <c r="CH109" s="683"/>
      <c r="CI109" s="683"/>
      <c r="CJ109" s="683"/>
      <c r="CK109" s="683"/>
      <c r="CL109" s="683"/>
      <c r="CM109" s="683"/>
      <c r="CN109" s="683"/>
      <c r="CO109" s="683"/>
      <c r="CP109" s="683"/>
      <c r="CQ109" s="683"/>
      <c r="CR109" s="683"/>
      <c r="CS109" s="683"/>
      <c r="CT109" s="683"/>
      <c r="CU109" s="683"/>
      <c r="CV109" s="683"/>
      <c r="CW109" s="683"/>
      <c r="CX109" s="683"/>
      <c r="CY109" s="683"/>
      <c r="CZ109" s="683"/>
      <c r="DA109" s="683"/>
      <c r="DB109" s="683"/>
      <c r="DC109" s="683"/>
      <c r="DD109" s="683"/>
      <c r="DE109" s="683"/>
      <c r="DF109" s="683"/>
      <c r="DG109" s="683"/>
      <c r="DH109" s="683"/>
      <c r="DI109" s="683"/>
      <c r="DJ109" s="683"/>
      <c r="DK109" s="683"/>
      <c r="DL109" s="683"/>
      <c r="DM109" s="683"/>
      <c r="DN109" s="683"/>
      <c r="DO109" s="683"/>
      <c r="DP109" s="683"/>
      <c r="DQ109" s="683"/>
      <c r="DR109" s="683"/>
      <c r="DS109" s="683"/>
      <c r="DT109" s="683"/>
      <c r="DU109" s="683"/>
      <c r="DV109" s="683"/>
      <c r="DW109" s="683"/>
      <c r="DX109" s="683"/>
      <c r="DY109" s="683"/>
      <c r="DZ109" s="683"/>
      <c r="EA109" s="683"/>
      <c r="EB109" s="683"/>
      <c r="EC109" s="683"/>
      <c r="ED109" s="683"/>
      <c r="EE109" s="683"/>
      <c r="EF109" s="683"/>
      <c r="EG109" s="683"/>
      <c r="EH109" s="683"/>
      <c r="EI109" s="683"/>
      <c r="EJ109" s="683"/>
      <c r="EK109" s="683"/>
      <c r="EL109" s="683"/>
      <c r="EM109" s="683"/>
      <c r="EN109" s="683"/>
      <c r="EO109" s="683"/>
      <c r="EP109" s="683"/>
      <c r="EQ109" s="683"/>
      <c r="ER109" s="683"/>
      <c r="ES109" s="683"/>
      <c r="ET109" s="683"/>
      <c r="EU109" s="683"/>
      <c r="EV109" s="683"/>
      <c r="EW109" s="683"/>
      <c r="EX109" s="683"/>
      <c r="EY109" s="683"/>
      <c r="EZ109" s="683"/>
      <c r="FA109" s="683"/>
      <c r="FB109" s="683"/>
      <c r="FC109" s="683"/>
      <c r="FD109" s="683"/>
      <c r="FE109" s="683"/>
      <c r="FF109" s="683"/>
      <c r="FG109" s="683"/>
      <c r="FH109" s="683"/>
      <c r="FI109" s="683"/>
      <c r="FJ109" s="683"/>
      <c r="FK109" s="683"/>
      <c r="FL109" s="683"/>
      <c r="FM109" s="683"/>
      <c r="FN109" s="683"/>
      <c r="FO109" s="683"/>
      <c r="FP109" s="683"/>
      <c r="FQ109" s="683"/>
      <c r="FR109" s="683"/>
      <c r="FS109" s="683"/>
      <c r="FT109" s="683"/>
      <c r="FU109" s="683"/>
      <c r="FV109" s="683"/>
      <c r="FW109" s="683"/>
      <c r="FX109" s="683"/>
      <c r="FY109" s="683"/>
      <c r="FZ109" s="683"/>
      <c r="GA109" s="683"/>
      <c r="GB109" s="683"/>
      <c r="GC109" s="683"/>
      <c r="GD109" s="683"/>
    </row>
    <row r="110" spans="1:186" s="841" customFormat="1" ht="18" customHeight="1">
      <c r="B110" s="1691">
        <v>25</v>
      </c>
      <c r="C110" s="842" t="s">
        <v>3659</v>
      </c>
      <c r="D110" s="623" t="s">
        <v>324</v>
      </c>
      <c r="E110" s="1691">
        <v>23</v>
      </c>
      <c r="F110" s="835">
        <v>1749998</v>
      </c>
      <c r="G110" s="835">
        <v>475002</v>
      </c>
      <c r="H110" s="835">
        <f t="shared" si="39"/>
        <v>2225000</v>
      </c>
      <c r="I110" s="843">
        <v>0</v>
      </c>
      <c r="J110" s="843">
        <v>0</v>
      </c>
      <c r="K110" s="843">
        <v>0</v>
      </c>
      <c r="L110" s="843">
        <v>0</v>
      </c>
      <c r="M110" s="843">
        <v>0</v>
      </c>
      <c r="N110" s="836">
        <f t="shared" si="40"/>
        <v>0</v>
      </c>
      <c r="O110" s="837">
        <f t="shared" si="41"/>
        <v>2225000</v>
      </c>
      <c r="P110" s="837">
        <f t="shared" si="42"/>
        <v>22250</v>
      </c>
      <c r="Q110" s="837">
        <f t="shared" si="43"/>
        <v>44500</v>
      </c>
      <c r="R110" s="837">
        <f t="shared" si="44"/>
        <v>22250</v>
      </c>
      <c r="S110" s="838">
        <f t="shared" si="45"/>
        <v>2136000</v>
      </c>
      <c r="T110" s="715" t="s">
        <v>3801</v>
      </c>
      <c r="U110" s="805"/>
      <c r="V110" s="805"/>
      <c r="W110" s="805"/>
      <c r="X110" s="805"/>
      <c r="Y110" s="805"/>
      <c r="Z110" s="805"/>
      <c r="AA110" s="805"/>
      <c r="AB110" s="805"/>
      <c r="AC110" s="805"/>
      <c r="AD110" s="805"/>
      <c r="AE110" s="805"/>
      <c r="AF110" s="805"/>
      <c r="AG110" s="805"/>
      <c r="AH110" s="805"/>
      <c r="AI110" s="805"/>
      <c r="AJ110" s="805"/>
      <c r="AK110" s="805"/>
      <c r="AL110" s="805"/>
      <c r="AM110" s="805"/>
      <c r="AN110" s="805"/>
      <c r="AO110" s="805"/>
      <c r="AP110" s="805"/>
      <c r="AQ110" s="805"/>
      <c r="AR110" s="805"/>
      <c r="AS110" s="805"/>
      <c r="AT110" s="805"/>
      <c r="AU110" s="805"/>
      <c r="AV110" s="805"/>
      <c r="AW110" s="805"/>
      <c r="AX110" s="805"/>
      <c r="AY110" s="805"/>
      <c r="AZ110" s="805"/>
      <c r="BA110" s="805"/>
      <c r="BB110" s="805"/>
      <c r="BC110" s="805"/>
      <c r="BD110" s="805"/>
      <c r="BE110" s="805"/>
      <c r="BF110" s="805"/>
      <c r="BG110" s="805"/>
      <c r="BH110" s="805"/>
      <c r="BI110" s="805"/>
      <c r="BJ110" s="805"/>
      <c r="BK110" s="805"/>
      <c r="BL110" s="805"/>
      <c r="BM110" s="805"/>
      <c r="BN110" s="805"/>
      <c r="BO110" s="805"/>
      <c r="BP110" s="805"/>
      <c r="BQ110" s="805"/>
      <c r="BR110" s="805"/>
      <c r="BS110" s="805"/>
      <c r="BT110" s="805"/>
      <c r="BU110" s="805"/>
      <c r="BV110" s="805"/>
      <c r="BW110" s="805"/>
      <c r="BX110" s="805"/>
      <c r="BY110" s="805"/>
      <c r="BZ110" s="805"/>
      <c r="CA110" s="805"/>
      <c r="CB110" s="805"/>
      <c r="CC110" s="805"/>
      <c r="CD110" s="805"/>
      <c r="CE110" s="805"/>
      <c r="CF110" s="805"/>
      <c r="CG110" s="805"/>
      <c r="CH110" s="805"/>
      <c r="CI110" s="805"/>
      <c r="CJ110" s="805"/>
      <c r="CK110" s="805"/>
      <c r="CL110" s="805"/>
      <c r="CM110" s="805"/>
      <c r="CN110" s="805"/>
      <c r="CO110" s="805"/>
      <c r="CP110" s="805"/>
      <c r="CQ110" s="805"/>
      <c r="CR110" s="805"/>
      <c r="CS110" s="805"/>
      <c r="CT110" s="805"/>
      <c r="CU110" s="805"/>
      <c r="CV110" s="805"/>
      <c r="CW110" s="805"/>
      <c r="CX110" s="805"/>
      <c r="CY110" s="805"/>
      <c r="CZ110" s="805"/>
      <c r="DA110" s="805"/>
      <c r="DB110" s="805"/>
      <c r="DC110" s="805"/>
      <c r="DD110" s="805"/>
      <c r="DE110" s="805"/>
      <c r="DF110" s="805"/>
      <c r="DG110" s="805"/>
      <c r="DH110" s="805"/>
      <c r="DI110" s="805"/>
      <c r="DJ110" s="805"/>
      <c r="DK110" s="805"/>
      <c r="DL110" s="805"/>
      <c r="DM110" s="805"/>
      <c r="DN110" s="805"/>
      <c r="DO110" s="805"/>
      <c r="DP110" s="805"/>
      <c r="DQ110" s="805"/>
      <c r="DR110" s="805"/>
      <c r="DS110" s="805"/>
      <c r="DT110" s="805"/>
      <c r="DU110" s="805"/>
      <c r="DV110" s="805"/>
      <c r="DW110" s="805"/>
      <c r="DX110" s="805"/>
      <c r="DY110" s="805"/>
      <c r="DZ110" s="805"/>
      <c r="EA110" s="805"/>
      <c r="EB110" s="805"/>
      <c r="EC110" s="805"/>
      <c r="ED110" s="805"/>
      <c r="EE110" s="805"/>
      <c r="EF110" s="805"/>
      <c r="EG110" s="805"/>
      <c r="EH110" s="805"/>
      <c r="EI110" s="805"/>
      <c r="EJ110" s="805"/>
      <c r="EK110" s="805"/>
      <c r="EL110" s="805"/>
      <c r="EM110" s="805"/>
      <c r="EN110" s="805"/>
      <c r="EO110" s="805"/>
      <c r="EP110" s="805"/>
      <c r="EQ110" s="805"/>
      <c r="ER110" s="805"/>
      <c r="ES110" s="805"/>
      <c r="ET110" s="805"/>
      <c r="EU110" s="805"/>
      <c r="EV110" s="805"/>
      <c r="EW110" s="805"/>
      <c r="EX110" s="805"/>
      <c r="EY110" s="805"/>
      <c r="EZ110" s="805"/>
      <c r="FA110" s="805"/>
      <c r="FB110" s="805"/>
      <c r="FC110" s="805"/>
      <c r="FD110" s="805"/>
      <c r="FE110" s="805"/>
      <c r="FF110" s="805"/>
      <c r="FG110" s="805"/>
      <c r="FH110" s="805"/>
      <c r="FI110" s="805"/>
      <c r="FJ110" s="805"/>
      <c r="FK110" s="805"/>
      <c r="FL110" s="805"/>
      <c r="FM110" s="805"/>
      <c r="FN110" s="805"/>
      <c r="FO110" s="805"/>
      <c r="FP110" s="805"/>
      <c r="FQ110" s="805"/>
      <c r="FR110" s="805"/>
      <c r="FS110" s="805"/>
      <c r="FT110" s="805"/>
      <c r="FU110" s="805"/>
      <c r="FV110" s="805"/>
      <c r="FW110" s="805"/>
      <c r="FX110" s="805"/>
      <c r="FY110" s="805"/>
      <c r="FZ110" s="805"/>
      <c r="GA110" s="805"/>
      <c r="GB110" s="805"/>
      <c r="GC110" s="805"/>
      <c r="GD110" s="805"/>
    </row>
    <row r="111" spans="1:186" s="841" customFormat="1" ht="18" customHeight="1">
      <c r="B111" s="1691">
        <v>26</v>
      </c>
      <c r="C111" s="842" t="s">
        <v>3660</v>
      </c>
      <c r="D111" s="623" t="s">
        <v>324</v>
      </c>
      <c r="E111" s="1691">
        <v>21</v>
      </c>
      <c r="F111" s="835">
        <v>1749998</v>
      </c>
      <c r="G111" s="835">
        <v>475002</v>
      </c>
      <c r="H111" s="835">
        <f t="shared" si="39"/>
        <v>2225000</v>
      </c>
      <c r="I111" s="843">
        <v>0</v>
      </c>
      <c r="J111" s="843">
        <v>0</v>
      </c>
      <c r="K111" s="843">
        <v>0</v>
      </c>
      <c r="L111" s="843">
        <v>0</v>
      </c>
      <c r="M111" s="843">
        <v>0</v>
      </c>
      <c r="N111" s="836">
        <f t="shared" si="40"/>
        <v>0</v>
      </c>
      <c r="O111" s="837">
        <f t="shared" si="41"/>
        <v>2225000</v>
      </c>
      <c r="P111" s="837">
        <f t="shared" si="42"/>
        <v>22250</v>
      </c>
      <c r="Q111" s="837">
        <f t="shared" si="43"/>
        <v>44500</v>
      </c>
      <c r="R111" s="837">
        <f t="shared" si="44"/>
        <v>22250</v>
      </c>
      <c r="S111" s="838">
        <f t="shared" si="45"/>
        <v>2136000</v>
      </c>
      <c r="T111" s="715" t="s">
        <v>3799</v>
      </c>
      <c r="U111" s="805"/>
      <c r="V111" s="805"/>
      <c r="W111" s="805"/>
      <c r="X111" s="805"/>
      <c r="Y111" s="805"/>
      <c r="Z111" s="805"/>
      <c r="AA111" s="805"/>
      <c r="AB111" s="805"/>
      <c r="AC111" s="805"/>
      <c r="AD111" s="805"/>
      <c r="AE111" s="805"/>
      <c r="AF111" s="805"/>
      <c r="AG111" s="805"/>
      <c r="AH111" s="805"/>
      <c r="AI111" s="805"/>
      <c r="AJ111" s="805"/>
      <c r="AK111" s="805"/>
      <c r="AL111" s="805"/>
      <c r="AM111" s="805"/>
      <c r="AN111" s="805"/>
      <c r="AO111" s="805"/>
      <c r="AP111" s="805"/>
      <c r="AQ111" s="805"/>
      <c r="AR111" s="805"/>
      <c r="AS111" s="805"/>
      <c r="AT111" s="805"/>
      <c r="AU111" s="805"/>
      <c r="AV111" s="805"/>
      <c r="AW111" s="805"/>
      <c r="AX111" s="805"/>
      <c r="AY111" s="805"/>
      <c r="AZ111" s="805"/>
      <c r="BA111" s="805"/>
      <c r="BB111" s="805"/>
      <c r="BC111" s="805"/>
      <c r="BD111" s="805"/>
      <c r="BE111" s="805"/>
      <c r="BF111" s="805"/>
      <c r="BG111" s="805"/>
      <c r="BH111" s="805"/>
      <c r="BI111" s="805"/>
      <c r="BJ111" s="805"/>
      <c r="BK111" s="805"/>
      <c r="BL111" s="805"/>
      <c r="BM111" s="805"/>
      <c r="BN111" s="805"/>
      <c r="BO111" s="805"/>
      <c r="BP111" s="805"/>
      <c r="BQ111" s="805"/>
      <c r="BR111" s="805"/>
      <c r="BS111" s="805"/>
      <c r="BT111" s="805"/>
      <c r="BU111" s="805"/>
      <c r="BV111" s="805"/>
      <c r="BW111" s="805"/>
      <c r="BX111" s="805"/>
      <c r="BY111" s="805"/>
      <c r="BZ111" s="805"/>
      <c r="CA111" s="805"/>
      <c r="CB111" s="805"/>
      <c r="CC111" s="805"/>
      <c r="CD111" s="805"/>
      <c r="CE111" s="805"/>
      <c r="CF111" s="805"/>
      <c r="CG111" s="805"/>
      <c r="CH111" s="805"/>
      <c r="CI111" s="805"/>
      <c r="CJ111" s="805"/>
      <c r="CK111" s="805"/>
      <c r="CL111" s="805"/>
      <c r="CM111" s="805"/>
      <c r="CN111" s="805"/>
      <c r="CO111" s="805"/>
      <c r="CP111" s="805"/>
      <c r="CQ111" s="805"/>
      <c r="CR111" s="805"/>
      <c r="CS111" s="805"/>
      <c r="CT111" s="805"/>
      <c r="CU111" s="805"/>
      <c r="CV111" s="805"/>
      <c r="CW111" s="805"/>
      <c r="CX111" s="805"/>
      <c r="CY111" s="805"/>
      <c r="CZ111" s="805"/>
      <c r="DA111" s="805"/>
      <c r="DB111" s="805"/>
      <c r="DC111" s="805"/>
      <c r="DD111" s="805"/>
      <c r="DE111" s="805"/>
      <c r="DF111" s="805"/>
      <c r="DG111" s="805"/>
      <c r="DH111" s="805"/>
      <c r="DI111" s="805"/>
      <c r="DJ111" s="805"/>
      <c r="DK111" s="805"/>
      <c r="DL111" s="805"/>
      <c r="DM111" s="805"/>
      <c r="DN111" s="805"/>
      <c r="DO111" s="805"/>
      <c r="DP111" s="805"/>
      <c r="DQ111" s="805"/>
      <c r="DR111" s="805"/>
      <c r="DS111" s="805"/>
      <c r="DT111" s="805"/>
      <c r="DU111" s="805"/>
      <c r="DV111" s="805"/>
      <c r="DW111" s="805"/>
      <c r="DX111" s="805"/>
      <c r="DY111" s="805"/>
      <c r="DZ111" s="805"/>
      <c r="EA111" s="805"/>
      <c r="EB111" s="805"/>
      <c r="EC111" s="805"/>
      <c r="ED111" s="805"/>
      <c r="EE111" s="805"/>
      <c r="EF111" s="805"/>
      <c r="EG111" s="805"/>
      <c r="EH111" s="805"/>
      <c r="EI111" s="805"/>
      <c r="EJ111" s="805"/>
      <c r="EK111" s="805"/>
      <c r="EL111" s="805"/>
      <c r="EM111" s="805"/>
      <c r="EN111" s="805"/>
      <c r="EO111" s="805"/>
      <c r="EP111" s="805"/>
      <c r="EQ111" s="805"/>
      <c r="ER111" s="805"/>
      <c r="ES111" s="805"/>
      <c r="ET111" s="805"/>
      <c r="EU111" s="805"/>
      <c r="EV111" s="805"/>
      <c r="EW111" s="805"/>
      <c r="EX111" s="805"/>
      <c r="EY111" s="805"/>
      <c r="EZ111" s="805"/>
      <c r="FA111" s="805"/>
      <c r="FB111" s="805"/>
      <c r="FC111" s="805"/>
      <c r="FD111" s="805"/>
      <c r="FE111" s="805"/>
      <c r="FF111" s="805"/>
      <c r="FG111" s="805"/>
      <c r="FH111" s="805"/>
      <c r="FI111" s="805"/>
      <c r="FJ111" s="805"/>
      <c r="FK111" s="805"/>
      <c r="FL111" s="805"/>
      <c r="FM111" s="805"/>
      <c r="FN111" s="805"/>
      <c r="FO111" s="805"/>
      <c r="FP111" s="805"/>
      <c r="FQ111" s="805"/>
      <c r="FR111" s="805"/>
      <c r="FS111" s="805"/>
      <c r="FT111" s="805"/>
      <c r="FU111" s="805"/>
      <c r="FV111" s="805"/>
      <c r="FW111" s="805"/>
      <c r="FX111" s="805"/>
      <c r="FY111" s="805"/>
      <c r="FZ111" s="805"/>
      <c r="GA111" s="805"/>
      <c r="GB111" s="805"/>
      <c r="GC111" s="805"/>
      <c r="GD111" s="805"/>
    </row>
    <row r="112" spans="1:186" s="841" customFormat="1" ht="18" customHeight="1">
      <c r="B112" s="1691">
        <v>27</v>
      </c>
      <c r="C112" s="842" t="s">
        <v>4381</v>
      </c>
      <c r="D112" s="623" t="s">
        <v>324</v>
      </c>
      <c r="E112" s="1897">
        <v>22</v>
      </c>
      <c r="F112" s="835">
        <v>1749998</v>
      </c>
      <c r="G112" s="835">
        <v>475002</v>
      </c>
      <c r="H112" s="835">
        <f t="shared" si="39"/>
        <v>2225000</v>
      </c>
      <c r="I112" s="843">
        <v>0</v>
      </c>
      <c r="J112" s="843">
        <v>0</v>
      </c>
      <c r="K112" s="843">
        <v>0</v>
      </c>
      <c r="L112" s="843">
        <v>0</v>
      </c>
      <c r="M112" s="843">
        <v>0</v>
      </c>
      <c r="N112" s="836">
        <f t="shared" si="40"/>
        <v>0</v>
      </c>
      <c r="O112" s="837">
        <f t="shared" si="41"/>
        <v>2225000</v>
      </c>
      <c r="P112" s="837">
        <f t="shared" si="42"/>
        <v>22250</v>
      </c>
      <c r="Q112" s="837">
        <f t="shared" si="43"/>
        <v>44500</v>
      </c>
      <c r="R112" s="837">
        <f t="shared" si="44"/>
        <v>22250</v>
      </c>
      <c r="S112" s="838">
        <f t="shared" si="45"/>
        <v>2136000</v>
      </c>
      <c r="T112" s="715" t="s">
        <v>3800</v>
      </c>
      <c r="U112" s="805"/>
      <c r="V112" s="805"/>
      <c r="W112" s="805"/>
      <c r="X112" s="805"/>
      <c r="Y112" s="805"/>
      <c r="Z112" s="805"/>
      <c r="AA112" s="805"/>
      <c r="AB112" s="805"/>
      <c r="AC112" s="805"/>
      <c r="AD112" s="805"/>
      <c r="AE112" s="805"/>
      <c r="AF112" s="805"/>
      <c r="AG112" s="805"/>
      <c r="AH112" s="805"/>
      <c r="AI112" s="805"/>
      <c r="AJ112" s="805"/>
      <c r="AK112" s="805"/>
      <c r="AL112" s="805"/>
      <c r="AM112" s="805"/>
      <c r="AN112" s="805"/>
      <c r="AO112" s="805"/>
      <c r="AP112" s="805"/>
      <c r="AQ112" s="805"/>
      <c r="AR112" s="805"/>
      <c r="AS112" s="805"/>
      <c r="AT112" s="805"/>
      <c r="AU112" s="805"/>
      <c r="AV112" s="805"/>
      <c r="AW112" s="805"/>
      <c r="AX112" s="805"/>
      <c r="AY112" s="805"/>
      <c r="AZ112" s="805"/>
      <c r="BA112" s="805"/>
      <c r="BB112" s="805"/>
      <c r="BC112" s="805"/>
      <c r="BD112" s="805"/>
      <c r="BE112" s="805"/>
      <c r="BF112" s="805"/>
      <c r="BG112" s="805"/>
      <c r="BH112" s="805"/>
      <c r="BI112" s="805"/>
      <c r="BJ112" s="805"/>
      <c r="BK112" s="805"/>
      <c r="BL112" s="805"/>
      <c r="BM112" s="805"/>
      <c r="BN112" s="805"/>
      <c r="BO112" s="805"/>
      <c r="BP112" s="805"/>
      <c r="BQ112" s="805"/>
      <c r="BR112" s="805"/>
      <c r="BS112" s="805"/>
      <c r="BT112" s="805"/>
      <c r="BU112" s="805"/>
      <c r="BV112" s="805"/>
      <c r="BW112" s="805"/>
      <c r="BX112" s="805"/>
      <c r="BY112" s="805"/>
      <c r="BZ112" s="805"/>
      <c r="CA112" s="805"/>
      <c r="CB112" s="805"/>
      <c r="CC112" s="805"/>
      <c r="CD112" s="805"/>
      <c r="CE112" s="805"/>
      <c r="CF112" s="805"/>
      <c r="CG112" s="805"/>
      <c r="CH112" s="805"/>
      <c r="CI112" s="805"/>
      <c r="CJ112" s="805"/>
      <c r="CK112" s="805"/>
      <c r="CL112" s="805"/>
      <c r="CM112" s="805"/>
      <c r="CN112" s="805"/>
      <c r="CO112" s="805"/>
      <c r="CP112" s="805"/>
      <c r="CQ112" s="805"/>
      <c r="CR112" s="805"/>
      <c r="CS112" s="805"/>
      <c r="CT112" s="805"/>
      <c r="CU112" s="805"/>
      <c r="CV112" s="805"/>
      <c r="CW112" s="805"/>
      <c r="CX112" s="805"/>
      <c r="CY112" s="805"/>
      <c r="CZ112" s="805"/>
      <c r="DA112" s="805"/>
      <c r="DB112" s="805"/>
      <c r="DC112" s="805"/>
      <c r="DD112" s="805"/>
      <c r="DE112" s="805"/>
      <c r="DF112" s="805"/>
      <c r="DG112" s="805"/>
      <c r="DH112" s="805"/>
      <c r="DI112" s="805"/>
      <c r="DJ112" s="805"/>
      <c r="DK112" s="805"/>
      <c r="DL112" s="805"/>
      <c r="DM112" s="805"/>
      <c r="DN112" s="805"/>
      <c r="DO112" s="805"/>
      <c r="DP112" s="805"/>
      <c r="DQ112" s="805"/>
      <c r="DR112" s="805"/>
      <c r="DS112" s="805"/>
      <c r="DT112" s="805"/>
      <c r="DU112" s="805"/>
      <c r="DV112" s="805"/>
      <c r="DW112" s="805"/>
      <c r="DX112" s="805"/>
      <c r="DY112" s="805"/>
      <c r="DZ112" s="805"/>
      <c r="EA112" s="805"/>
      <c r="EB112" s="805"/>
      <c r="EC112" s="805"/>
      <c r="ED112" s="805"/>
      <c r="EE112" s="805"/>
      <c r="EF112" s="805"/>
      <c r="EG112" s="805"/>
      <c r="EH112" s="805"/>
      <c r="EI112" s="805"/>
      <c r="EJ112" s="805"/>
      <c r="EK112" s="805"/>
      <c r="EL112" s="805"/>
      <c r="EM112" s="805"/>
      <c r="EN112" s="805"/>
      <c r="EO112" s="805"/>
      <c r="EP112" s="805"/>
      <c r="EQ112" s="805"/>
      <c r="ER112" s="805"/>
      <c r="ES112" s="805"/>
      <c r="ET112" s="805"/>
      <c r="EU112" s="805"/>
      <c r="EV112" s="805"/>
      <c r="EW112" s="805"/>
      <c r="EX112" s="805"/>
      <c r="EY112" s="805"/>
      <c r="EZ112" s="805"/>
      <c r="FA112" s="805"/>
      <c r="FB112" s="805"/>
      <c r="FC112" s="805"/>
      <c r="FD112" s="805"/>
      <c r="FE112" s="805"/>
      <c r="FF112" s="805"/>
      <c r="FG112" s="805"/>
      <c r="FH112" s="805"/>
      <c r="FI112" s="805"/>
      <c r="FJ112" s="805"/>
      <c r="FK112" s="805"/>
      <c r="FL112" s="805"/>
      <c r="FM112" s="805"/>
      <c r="FN112" s="805"/>
      <c r="FO112" s="805"/>
      <c r="FP112" s="805"/>
      <c r="FQ112" s="805"/>
      <c r="FR112" s="805"/>
      <c r="FS112" s="805"/>
      <c r="FT112" s="805"/>
      <c r="FU112" s="805"/>
      <c r="FV112" s="805"/>
      <c r="FW112" s="805"/>
      <c r="FX112" s="805"/>
      <c r="FY112" s="805"/>
      <c r="FZ112" s="805"/>
      <c r="GA112" s="805"/>
      <c r="GB112" s="805"/>
      <c r="GC112" s="805"/>
      <c r="GD112" s="805"/>
    </row>
    <row r="113" spans="1:186" s="841" customFormat="1" ht="18" customHeight="1">
      <c r="B113" s="1691">
        <v>28</v>
      </c>
      <c r="C113" s="842" t="s">
        <v>3661</v>
      </c>
      <c r="D113" s="623" t="s">
        <v>324</v>
      </c>
      <c r="E113" s="1691">
        <f>VLOOKUP(C113,[5]Sheet1!$C$65:$H$96,6,FALSE)</f>
        <v>23</v>
      </c>
      <c r="F113" s="835">
        <v>1749998</v>
      </c>
      <c r="G113" s="835">
        <v>475002</v>
      </c>
      <c r="H113" s="835">
        <f t="shared" si="39"/>
        <v>2225000</v>
      </c>
      <c r="I113" s="843">
        <v>0</v>
      </c>
      <c r="J113" s="843">
        <v>0</v>
      </c>
      <c r="K113" s="843">
        <v>0</v>
      </c>
      <c r="L113" s="843">
        <v>0</v>
      </c>
      <c r="M113" s="843">
        <v>0</v>
      </c>
      <c r="N113" s="836">
        <f t="shared" si="40"/>
        <v>0</v>
      </c>
      <c r="O113" s="837">
        <f t="shared" si="41"/>
        <v>2225000</v>
      </c>
      <c r="P113" s="837">
        <f t="shared" si="42"/>
        <v>22250</v>
      </c>
      <c r="Q113" s="837">
        <f t="shared" si="43"/>
        <v>44500</v>
      </c>
      <c r="R113" s="837">
        <f t="shared" si="44"/>
        <v>22250</v>
      </c>
      <c r="S113" s="838">
        <f t="shared" si="45"/>
        <v>2136000</v>
      </c>
      <c r="T113" s="715" t="s">
        <v>3797</v>
      </c>
      <c r="U113" s="805"/>
      <c r="V113" s="805"/>
      <c r="W113" s="805"/>
      <c r="X113" s="805"/>
      <c r="Y113" s="805"/>
      <c r="Z113" s="805"/>
      <c r="AA113" s="805"/>
      <c r="AB113" s="805"/>
      <c r="AC113" s="805"/>
      <c r="AD113" s="805"/>
      <c r="AE113" s="805"/>
      <c r="AF113" s="805"/>
      <c r="AG113" s="805"/>
      <c r="AH113" s="805"/>
      <c r="AI113" s="805"/>
      <c r="AJ113" s="805"/>
      <c r="AK113" s="805"/>
      <c r="AL113" s="805"/>
      <c r="AM113" s="805"/>
      <c r="AN113" s="805"/>
      <c r="AO113" s="805"/>
      <c r="AP113" s="805"/>
      <c r="AQ113" s="805"/>
      <c r="AR113" s="805"/>
      <c r="AS113" s="805"/>
      <c r="AT113" s="805"/>
      <c r="AU113" s="805"/>
      <c r="AV113" s="805"/>
      <c r="AW113" s="805"/>
      <c r="AX113" s="805"/>
      <c r="AY113" s="805"/>
      <c r="AZ113" s="805"/>
      <c r="BA113" s="805"/>
      <c r="BB113" s="805"/>
      <c r="BC113" s="805"/>
      <c r="BD113" s="805"/>
      <c r="BE113" s="805"/>
      <c r="BF113" s="805"/>
      <c r="BG113" s="805"/>
      <c r="BH113" s="805"/>
      <c r="BI113" s="805"/>
      <c r="BJ113" s="805"/>
      <c r="BK113" s="805"/>
      <c r="BL113" s="805"/>
      <c r="BM113" s="805"/>
      <c r="BN113" s="805"/>
      <c r="BO113" s="805"/>
      <c r="BP113" s="805"/>
      <c r="BQ113" s="805"/>
      <c r="BR113" s="805"/>
      <c r="BS113" s="805"/>
      <c r="BT113" s="805"/>
      <c r="BU113" s="805"/>
      <c r="BV113" s="805"/>
      <c r="BW113" s="805"/>
      <c r="BX113" s="805"/>
      <c r="BY113" s="805"/>
      <c r="BZ113" s="805"/>
      <c r="CA113" s="805"/>
      <c r="CB113" s="805"/>
      <c r="CC113" s="805"/>
      <c r="CD113" s="805"/>
      <c r="CE113" s="805"/>
      <c r="CF113" s="805"/>
      <c r="CG113" s="805"/>
      <c r="CH113" s="805"/>
      <c r="CI113" s="805"/>
      <c r="CJ113" s="805"/>
      <c r="CK113" s="805"/>
      <c r="CL113" s="805"/>
      <c r="CM113" s="805"/>
      <c r="CN113" s="805"/>
      <c r="CO113" s="805"/>
      <c r="CP113" s="805"/>
      <c r="CQ113" s="805"/>
      <c r="CR113" s="805"/>
      <c r="CS113" s="805"/>
      <c r="CT113" s="805"/>
      <c r="CU113" s="805"/>
      <c r="CV113" s="805"/>
      <c r="CW113" s="805"/>
      <c r="CX113" s="805"/>
      <c r="CY113" s="805"/>
      <c r="CZ113" s="805"/>
      <c r="DA113" s="805"/>
      <c r="DB113" s="805"/>
      <c r="DC113" s="805"/>
      <c r="DD113" s="805"/>
      <c r="DE113" s="805"/>
      <c r="DF113" s="805"/>
      <c r="DG113" s="805"/>
      <c r="DH113" s="805"/>
      <c r="DI113" s="805"/>
      <c r="DJ113" s="805"/>
      <c r="DK113" s="805"/>
      <c r="DL113" s="805"/>
      <c r="DM113" s="805"/>
      <c r="DN113" s="805"/>
      <c r="DO113" s="805"/>
      <c r="DP113" s="805"/>
      <c r="DQ113" s="805"/>
      <c r="DR113" s="805"/>
      <c r="DS113" s="805"/>
      <c r="DT113" s="805"/>
      <c r="DU113" s="805"/>
      <c r="DV113" s="805"/>
      <c r="DW113" s="805"/>
      <c r="DX113" s="805"/>
      <c r="DY113" s="805"/>
      <c r="DZ113" s="805"/>
      <c r="EA113" s="805"/>
      <c r="EB113" s="805"/>
      <c r="EC113" s="805"/>
      <c r="ED113" s="805"/>
      <c r="EE113" s="805"/>
      <c r="EF113" s="805"/>
      <c r="EG113" s="805"/>
      <c r="EH113" s="805"/>
      <c r="EI113" s="805"/>
      <c r="EJ113" s="805"/>
      <c r="EK113" s="805"/>
      <c r="EL113" s="805"/>
      <c r="EM113" s="805"/>
      <c r="EN113" s="805"/>
      <c r="EO113" s="805"/>
      <c r="EP113" s="805"/>
      <c r="EQ113" s="805"/>
      <c r="ER113" s="805"/>
      <c r="ES113" s="805"/>
      <c r="ET113" s="805"/>
      <c r="EU113" s="805"/>
      <c r="EV113" s="805"/>
      <c r="EW113" s="805"/>
      <c r="EX113" s="805"/>
      <c r="EY113" s="805"/>
      <c r="EZ113" s="805"/>
      <c r="FA113" s="805"/>
      <c r="FB113" s="805"/>
      <c r="FC113" s="805"/>
      <c r="FD113" s="805"/>
      <c r="FE113" s="805"/>
      <c r="FF113" s="805"/>
      <c r="FG113" s="805"/>
      <c r="FH113" s="805"/>
      <c r="FI113" s="805"/>
      <c r="FJ113" s="805"/>
      <c r="FK113" s="805"/>
      <c r="FL113" s="805"/>
      <c r="FM113" s="805"/>
      <c r="FN113" s="805"/>
      <c r="FO113" s="805"/>
      <c r="FP113" s="805"/>
      <c r="FQ113" s="805"/>
      <c r="FR113" s="805"/>
      <c r="FS113" s="805"/>
      <c r="FT113" s="805"/>
      <c r="FU113" s="805"/>
      <c r="FV113" s="805"/>
      <c r="FW113" s="805"/>
      <c r="FX113" s="805"/>
      <c r="FY113" s="805"/>
      <c r="FZ113" s="805"/>
      <c r="GA113" s="805"/>
      <c r="GB113" s="805"/>
      <c r="GC113" s="805"/>
      <c r="GD113" s="805"/>
    </row>
    <row r="114" spans="1:186" s="841" customFormat="1" ht="18" customHeight="1">
      <c r="B114" s="1691">
        <v>29</v>
      </c>
      <c r="C114" s="842" t="s">
        <v>3663</v>
      </c>
      <c r="D114" s="623" t="s">
        <v>324</v>
      </c>
      <c r="E114" s="1897">
        <v>28</v>
      </c>
      <c r="F114" s="835">
        <v>1749998</v>
      </c>
      <c r="G114" s="835">
        <v>475002</v>
      </c>
      <c r="H114" s="835">
        <f t="shared" si="39"/>
        <v>2225000</v>
      </c>
      <c r="I114" s="843">
        <v>0</v>
      </c>
      <c r="J114" s="843">
        <v>0</v>
      </c>
      <c r="K114" s="843">
        <v>0</v>
      </c>
      <c r="L114" s="843">
        <v>0</v>
      </c>
      <c r="M114" s="843">
        <v>0</v>
      </c>
      <c r="N114" s="836">
        <f t="shared" si="40"/>
        <v>0</v>
      </c>
      <c r="O114" s="837">
        <f t="shared" si="41"/>
        <v>2225000</v>
      </c>
      <c r="P114" s="837">
        <f t="shared" si="42"/>
        <v>22250</v>
      </c>
      <c r="Q114" s="837">
        <f t="shared" si="43"/>
        <v>44500</v>
      </c>
      <c r="R114" s="837">
        <f t="shared" si="44"/>
        <v>22250</v>
      </c>
      <c r="S114" s="838">
        <f t="shared" si="45"/>
        <v>2136000</v>
      </c>
      <c r="T114" s="715" t="s">
        <v>3795</v>
      </c>
      <c r="U114" s="805"/>
      <c r="V114" s="805"/>
      <c r="W114" s="805"/>
      <c r="X114" s="805"/>
      <c r="Y114" s="805"/>
      <c r="Z114" s="805"/>
      <c r="AA114" s="805"/>
      <c r="AB114" s="805"/>
      <c r="AC114" s="805"/>
      <c r="AD114" s="805"/>
      <c r="AE114" s="805"/>
      <c r="AF114" s="805"/>
      <c r="AG114" s="805"/>
      <c r="AH114" s="805"/>
      <c r="AI114" s="805"/>
      <c r="AJ114" s="805"/>
      <c r="AK114" s="805"/>
      <c r="AL114" s="805"/>
      <c r="AM114" s="805"/>
      <c r="AN114" s="805"/>
      <c r="AO114" s="805"/>
      <c r="AP114" s="805"/>
      <c r="AQ114" s="805"/>
      <c r="AR114" s="805"/>
      <c r="AS114" s="805"/>
      <c r="AT114" s="805"/>
      <c r="AU114" s="805"/>
      <c r="AV114" s="805"/>
      <c r="AW114" s="805"/>
      <c r="AX114" s="805"/>
      <c r="AY114" s="805"/>
      <c r="AZ114" s="805"/>
      <c r="BA114" s="805"/>
      <c r="BB114" s="805"/>
      <c r="BC114" s="805"/>
      <c r="BD114" s="805"/>
      <c r="BE114" s="805"/>
      <c r="BF114" s="805"/>
      <c r="BG114" s="805"/>
      <c r="BH114" s="805"/>
      <c r="BI114" s="805"/>
      <c r="BJ114" s="805"/>
      <c r="BK114" s="805"/>
      <c r="BL114" s="805"/>
      <c r="BM114" s="805"/>
      <c r="BN114" s="805"/>
      <c r="BO114" s="805"/>
      <c r="BP114" s="805"/>
      <c r="BQ114" s="805"/>
      <c r="BR114" s="805"/>
      <c r="BS114" s="805"/>
      <c r="BT114" s="805"/>
      <c r="BU114" s="805"/>
      <c r="BV114" s="805"/>
      <c r="BW114" s="805"/>
      <c r="BX114" s="805"/>
      <c r="BY114" s="805"/>
      <c r="BZ114" s="805"/>
      <c r="CA114" s="805"/>
      <c r="CB114" s="805"/>
      <c r="CC114" s="805"/>
      <c r="CD114" s="805"/>
      <c r="CE114" s="805"/>
      <c r="CF114" s="805"/>
      <c r="CG114" s="805"/>
      <c r="CH114" s="805"/>
      <c r="CI114" s="805"/>
      <c r="CJ114" s="805"/>
      <c r="CK114" s="805"/>
      <c r="CL114" s="805"/>
      <c r="CM114" s="805"/>
      <c r="CN114" s="805"/>
      <c r="CO114" s="805"/>
      <c r="CP114" s="805"/>
      <c r="CQ114" s="805"/>
      <c r="CR114" s="805"/>
      <c r="CS114" s="805"/>
      <c r="CT114" s="805"/>
      <c r="CU114" s="805"/>
      <c r="CV114" s="805"/>
      <c r="CW114" s="805"/>
      <c r="CX114" s="805"/>
      <c r="CY114" s="805"/>
      <c r="CZ114" s="805"/>
      <c r="DA114" s="805"/>
      <c r="DB114" s="805"/>
      <c r="DC114" s="805"/>
      <c r="DD114" s="805"/>
      <c r="DE114" s="805"/>
      <c r="DF114" s="805"/>
      <c r="DG114" s="805"/>
      <c r="DH114" s="805"/>
      <c r="DI114" s="805"/>
      <c r="DJ114" s="805"/>
      <c r="DK114" s="805"/>
      <c r="DL114" s="805"/>
      <c r="DM114" s="805"/>
      <c r="DN114" s="805"/>
      <c r="DO114" s="805"/>
      <c r="DP114" s="805"/>
      <c r="DQ114" s="805"/>
      <c r="DR114" s="805"/>
      <c r="DS114" s="805"/>
      <c r="DT114" s="805"/>
      <c r="DU114" s="805"/>
      <c r="DV114" s="805"/>
      <c r="DW114" s="805"/>
      <c r="DX114" s="805"/>
      <c r="DY114" s="805"/>
      <c r="DZ114" s="805"/>
      <c r="EA114" s="805"/>
      <c r="EB114" s="805"/>
      <c r="EC114" s="805"/>
      <c r="ED114" s="805"/>
      <c r="EE114" s="805"/>
      <c r="EF114" s="805"/>
      <c r="EG114" s="805"/>
      <c r="EH114" s="805"/>
      <c r="EI114" s="805"/>
      <c r="EJ114" s="805"/>
      <c r="EK114" s="805"/>
      <c r="EL114" s="805"/>
      <c r="EM114" s="805"/>
      <c r="EN114" s="805"/>
      <c r="EO114" s="805"/>
      <c r="EP114" s="805"/>
      <c r="EQ114" s="805"/>
      <c r="ER114" s="805"/>
      <c r="ES114" s="805"/>
      <c r="ET114" s="805"/>
      <c r="EU114" s="805"/>
      <c r="EV114" s="805"/>
      <c r="EW114" s="805"/>
      <c r="EX114" s="805"/>
      <c r="EY114" s="805"/>
      <c r="EZ114" s="805"/>
      <c r="FA114" s="805"/>
      <c r="FB114" s="805"/>
      <c r="FC114" s="805"/>
      <c r="FD114" s="805"/>
      <c r="FE114" s="805"/>
      <c r="FF114" s="805"/>
      <c r="FG114" s="805"/>
      <c r="FH114" s="805"/>
      <c r="FI114" s="805"/>
      <c r="FJ114" s="805"/>
      <c r="FK114" s="805"/>
      <c r="FL114" s="805"/>
      <c r="FM114" s="805"/>
      <c r="FN114" s="805"/>
      <c r="FO114" s="805"/>
      <c r="FP114" s="805"/>
      <c r="FQ114" s="805"/>
      <c r="FR114" s="805"/>
      <c r="FS114" s="805"/>
      <c r="FT114" s="805"/>
      <c r="FU114" s="805"/>
      <c r="FV114" s="805"/>
      <c r="FW114" s="805"/>
      <c r="FX114" s="805"/>
      <c r="FY114" s="805"/>
      <c r="FZ114" s="805"/>
      <c r="GA114" s="805"/>
      <c r="GB114" s="805"/>
      <c r="GC114" s="805"/>
      <c r="GD114" s="805"/>
    </row>
    <row r="115" spans="1:186" s="841" customFormat="1" ht="18" customHeight="1">
      <c r="B115" s="1691">
        <v>30</v>
      </c>
      <c r="C115" s="842" t="s">
        <v>3662</v>
      </c>
      <c r="D115" s="413" t="s">
        <v>324</v>
      </c>
      <c r="E115" s="1691">
        <f>VLOOKUP(C115,[5]Sheet1!$C$65:$H$96,6,FALSE)</f>
        <v>17</v>
      </c>
      <c r="F115" s="796">
        <v>1749998</v>
      </c>
      <c r="G115" s="796">
        <v>475002</v>
      </c>
      <c r="H115" s="796">
        <f t="shared" si="39"/>
        <v>2225000</v>
      </c>
      <c r="I115" s="844">
        <v>0</v>
      </c>
      <c r="J115" s="844">
        <v>0</v>
      </c>
      <c r="K115" s="844">
        <v>0</v>
      </c>
      <c r="L115" s="844">
        <v>0</v>
      </c>
      <c r="M115" s="844">
        <v>0</v>
      </c>
      <c r="N115" s="810">
        <f>(E115*J115)+L115</f>
        <v>0</v>
      </c>
      <c r="O115" s="799">
        <f t="shared" si="41"/>
        <v>2225000</v>
      </c>
      <c r="P115" s="799">
        <f t="shared" si="42"/>
        <v>22250</v>
      </c>
      <c r="Q115" s="799">
        <f t="shared" si="43"/>
        <v>44500</v>
      </c>
      <c r="R115" s="799">
        <f t="shared" si="44"/>
        <v>22250</v>
      </c>
      <c r="S115" s="652">
        <f t="shared" si="45"/>
        <v>2136000</v>
      </c>
      <c r="T115" s="715" t="s">
        <v>3798</v>
      </c>
      <c r="U115" s="805"/>
      <c r="V115" s="805"/>
      <c r="W115" s="805"/>
      <c r="X115" s="805"/>
      <c r="Y115" s="805"/>
      <c r="Z115" s="805"/>
      <c r="AA115" s="805"/>
      <c r="AB115" s="805"/>
      <c r="AC115" s="805"/>
      <c r="AD115" s="805"/>
      <c r="AE115" s="805"/>
      <c r="AF115" s="805"/>
      <c r="AG115" s="805"/>
      <c r="AH115" s="805"/>
      <c r="AI115" s="805"/>
      <c r="AJ115" s="805"/>
      <c r="AK115" s="805"/>
      <c r="AL115" s="805"/>
      <c r="AM115" s="805"/>
      <c r="AN115" s="805"/>
      <c r="AO115" s="805"/>
      <c r="AP115" s="805"/>
      <c r="AQ115" s="805"/>
      <c r="AR115" s="805"/>
      <c r="AS115" s="805"/>
      <c r="AT115" s="805"/>
      <c r="AU115" s="805"/>
      <c r="AV115" s="805"/>
      <c r="AW115" s="805"/>
      <c r="AX115" s="805"/>
      <c r="AY115" s="805"/>
      <c r="AZ115" s="805"/>
      <c r="BA115" s="805"/>
      <c r="BB115" s="805"/>
      <c r="BC115" s="805"/>
      <c r="BD115" s="805"/>
      <c r="BE115" s="805"/>
      <c r="BF115" s="805"/>
      <c r="BG115" s="805"/>
      <c r="BH115" s="805"/>
      <c r="BI115" s="805"/>
      <c r="BJ115" s="805"/>
      <c r="BK115" s="805"/>
      <c r="BL115" s="805"/>
      <c r="BM115" s="805"/>
      <c r="BN115" s="805"/>
      <c r="BO115" s="805"/>
      <c r="BP115" s="805"/>
      <c r="BQ115" s="805"/>
      <c r="BR115" s="805"/>
      <c r="BS115" s="805"/>
      <c r="BT115" s="805"/>
      <c r="BU115" s="805"/>
      <c r="BV115" s="805"/>
      <c r="BW115" s="805"/>
      <c r="BX115" s="805"/>
      <c r="BY115" s="805"/>
      <c r="BZ115" s="805"/>
      <c r="CA115" s="805"/>
      <c r="CB115" s="805"/>
      <c r="CC115" s="805"/>
      <c r="CD115" s="805"/>
      <c r="CE115" s="805"/>
      <c r="CF115" s="805"/>
      <c r="CG115" s="805"/>
      <c r="CH115" s="805"/>
      <c r="CI115" s="805"/>
      <c r="CJ115" s="805"/>
      <c r="CK115" s="805"/>
      <c r="CL115" s="805"/>
      <c r="CM115" s="805"/>
      <c r="CN115" s="805"/>
      <c r="CO115" s="805"/>
      <c r="CP115" s="805"/>
      <c r="CQ115" s="805"/>
      <c r="CR115" s="805"/>
      <c r="CS115" s="805"/>
      <c r="CT115" s="805"/>
      <c r="CU115" s="805"/>
      <c r="CV115" s="805"/>
      <c r="CW115" s="805"/>
      <c r="CX115" s="805"/>
      <c r="CY115" s="805"/>
      <c r="CZ115" s="805"/>
      <c r="DA115" s="805"/>
      <c r="DB115" s="805"/>
      <c r="DC115" s="805"/>
      <c r="DD115" s="805"/>
      <c r="DE115" s="805"/>
      <c r="DF115" s="805"/>
      <c r="DG115" s="805"/>
      <c r="DH115" s="805"/>
      <c r="DI115" s="805"/>
      <c r="DJ115" s="805"/>
      <c r="DK115" s="805"/>
      <c r="DL115" s="805"/>
      <c r="DM115" s="805"/>
      <c r="DN115" s="805"/>
      <c r="DO115" s="805"/>
      <c r="DP115" s="805"/>
      <c r="DQ115" s="805"/>
      <c r="DR115" s="805"/>
      <c r="DS115" s="805"/>
      <c r="DT115" s="805"/>
      <c r="DU115" s="805"/>
      <c r="DV115" s="805"/>
      <c r="DW115" s="805"/>
      <c r="DX115" s="805"/>
      <c r="DY115" s="805"/>
      <c r="DZ115" s="805"/>
      <c r="EA115" s="805"/>
      <c r="EB115" s="805"/>
      <c r="EC115" s="805"/>
      <c r="ED115" s="805"/>
      <c r="EE115" s="805"/>
      <c r="EF115" s="805"/>
      <c r="EG115" s="805"/>
      <c r="EH115" s="805"/>
      <c r="EI115" s="805"/>
      <c r="EJ115" s="805"/>
      <c r="EK115" s="805"/>
      <c r="EL115" s="805"/>
      <c r="EM115" s="805"/>
      <c r="EN115" s="805"/>
      <c r="EO115" s="805"/>
      <c r="EP115" s="805"/>
      <c r="EQ115" s="805"/>
      <c r="ER115" s="805"/>
      <c r="ES115" s="805"/>
      <c r="ET115" s="805"/>
      <c r="EU115" s="805"/>
      <c r="EV115" s="805"/>
      <c r="EW115" s="805"/>
      <c r="EX115" s="805"/>
      <c r="EY115" s="805"/>
      <c r="EZ115" s="805"/>
      <c r="FA115" s="805"/>
      <c r="FB115" s="805"/>
      <c r="FC115" s="805"/>
      <c r="FD115" s="805"/>
      <c r="FE115" s="805"/>
      <c r="FF115" s="805"/>
      <c r="FG115" s="805"/>
      <c r="FH115" s="805"/>
      <c r="FI115" s="805"/>
      <c r="FJ115" s="805"/>
      <c r="FK115" s="805"/>
      <c r="FL115" s="805"/>
      <c r="FM115" s="805"/>
      <c r="FN115" s="805"/>
      <c r="FO115" s="805"/>
      <c r="FP115" s="805"/>
      <c r="FQ115" s="805"/>
      <c r="FR115" s="805"/>
      <c r="FS115" s="805"/>
      <c r="FT115" s="805"/>
      <c r="FU115" s="805"/>
      <c r="FV115" s="805"/>
      <c r="FW115" s="805"/>
      <c r="FX115" s="805"/>
      <c r="FY115" s="805"/>
      <c r="FZ115" s="805"/>
      <c r="GA115" s="805"/>
      <c r="GB115" s="805"/>
      <c r="GC115" s="805"/>
      <c r="GD115" s="805"/>
    </row>
    <row r="116" spans="1:186" s="370" customFormat="1" ht="18" customHeight="1">
      <c r="A116" s="184">
        <v>2225000</v>
      </c>
      <c r="B116" s="1691">
        <v>31</v>
      </c>
      <c r="C116" s="801" t="s">
        <v>2884</v>
      </c>
      <c r="D116" s="1894" t="s">
        <v>324</v>
      </c>
      <c r="E116" s="1745">
        <v>19</v>
      </c>
      <c r="F116" s="796">
        <v>1749998</v>
      </c>
      <c r="G116" s="796">
        <v>475002</v>
      </c>
      <c r="H116" s="796">
        <f t="shared" ref="H116:H117" si="46">SUM(F116:G116)</f>
        <v>2225000</v>
      </c>
      <c r="I116" s="735">
        <v>0</v>
      </c>
      <c r="J116" s="830">
        <v>13783</v>
      </c>
      <c r="K116" s="796">
        <v>0</v>
      </c>
      <c r="L116" s="830">
        <v>350000</v>
      </c>
      <c r="M116" s="835">
        <v>0</v>
      </c>
      <c r="N116" s="810">
        <f t="shared" si="40"/>
        <v>611877</v>
      </c>
      <c r="O116" s="799">
        <f t="shared" si="41"/>
        <v>2836877</v>
      </c>
      <c r="P116" s="799">
        <f>1%*H116</f>
        <v>22250</v>
      </c>
      <c r="Q116" s="799">
        <f>H116*2%</f>
        <v>44500</v>
      </c>
      <c r="R116" s="799">
        <f>H116*1%</f>
        <v>22250</v>
      </c>
      <c r="S116" s="652">
        <f>O116-Q116-R116-P116</f>
        <v>2747877</v>
      </c>
      <c r="T116" s="710" t="s">
        <v>3780</v>
      </c>
      <c r="U116" s="683" t="s">
        <v>4406</v>
      </c>
      <c r="V116" s="804"/>
      <c r="W116" s="804"/>
      <c r="X116" s="804"/>
      <c r="Y116" s="804"/>
      <c r="Z116" s="804"/>
      <c r="AA116" s="804"/>
      <c r="AB116" s="804"/>
      <c r="AC116" s="804"/>
      <c r="AD116" s="804"/>
      <c r="AE116" s="804"/>
      <c r="AF116" s="804"/>
      <c r="AG116" s="804"/>
      <c r="AH116" s="804"/>
      <c r="AI116" s="804"/>
      <c r="AJ116" s="804"/>
      <c r="AK116" s="804"/>
      <c r="AL116" s="804"/>
      <c r="AM116" s="804"/>
      <c r="AN116" s="804"/>
      <c r="AO116" s="804"/>
      <c r="AP116" s="804"/>
      <c r="AQ116" s="804"/>
      <c r="AR116" s="804"/>
      <c r="AS116" s="804"/>
      <c r="AT116" s="804"/>
      <c r="AU116" s="804"/>
      <c r="AV116" s="804"/>
      <c r="AW116" s="804"/>
      <c r="AX116" s="804"/>
      <c r="AY116" s="804"/>
      <c r="AZ116" s="804"/>
      <c r="BA116" s="804"/>
      <c r="BB116" s="804"/>
      <c r="BC116" s="804"/>
      <c r="BD116" s="804"/>
      <c r="BE116" s="804"/>
      <c r="BF116" s="804"/>
      <c r="BG116" s="804"/>
      <c r="BH116" s="804"/>
      <c r="BI116" s="804"/>
      <c r="BJ116" s="804"/>
      <c r="BK116" s="804"/>
      <c r="BL116" s="804"/>
      <c r="BM116" s="804"/>
      <c r="BN116" s="804"/>
      <c r="BO116" s="804"/>
      <c r="BP116" s="804"/>
      <c r="BQ116" s="804"/>
      <c r="BR116" s="804"/>
      <c r="BS116" s="804"/>
      <c r="BT116" s="804"/>
      <c r="BU116" s="804"/>
      <c r="BV116" s="804"/>
      <c r="BW116" s="804"/>
      <c r="BX116" s="804"/>
      <c r="BY116" s="804"/>
      <c r="BZ116" s="804"/>
      <c r="CA116" s="804"/>
      <c r="CB116" s="804"/>
      <c r="CC116" s="804"/>
      <c r="CD116" s="804"/>
      <c r="CE116" s="804"/>
      <c r="CF116" s="804"/>
      <c r="CG116" s="804"/>
      <c r="CH116" s="804"/>
      <c r="CI116" s="804"/>
      <c r="CJ116" s="804"/>
      <c r="CK116" s="804"/>
      <c r="CL116" s="804"/>
      <c r="CM116" s="804"/>
      <c r="CN116" s="804"/>
      <c r="CO116" s="804"/>
      <c r="CP116" s="804"/>
      <c r="CQ116" s="804"/>
      <c r="CR116" s="804"/>
      <c r="CS116" s="804"/>
      <c r="CT116" s="804"/>
      <c r="CU116" s="804"/>
      <c r="CV116" s="804"/>
      <c r="CW116" s="804"/>
      <c r="CX116" s="804"/>
      <c r="CY116" s="804"/>
      <c r="CZ116" s="804"/>
      <c r="DA116" s="804"/>
      <c r="DB116" s="804"/>
      <c r="DC116" s="804"/>
      <c r="DD116" s="804"/>
      <c r="DE116" s="804"/>
      <c r="DF116" s="804"/>
      <c r="DG116" s="804"/>
      <c r="DH116" s="804"/>
      <c r="DI116" s="804"/>
      <c r="DJ116" s="804"/>
      <c r="DK116" s="804"/>
      <c r="DL116" s="804"/>
      <c r="DM116" s="804"/>
      <c r="DN116" s="804"/>
      <c r="DO116" s="804"/>
      <c r="DP116" s="804"/>
      <c r="DQ116" s="804"/>
      <c r="DR116" s="804"/>
      <c r="DS116" s="804"/>
      <c r="DT116" s="804"/>
      <c r="DU116" s="804"/>
      <c r="DV116" s="804"/>
      <c r="DW116" s="804"/>
      <c r="DX116" s="804"/>
      <c r="DY116" s="804"/>
      <c r="DZ116" s="804"/>
      <c r="EA116" s="804"/>
      <c r="EB116" s="804"/>
      <c r="EC116" s="804"/>
      <c r="ED116" s="804"/>
      <c r="EE116" s="804"/>
      <c r="EF116" s="804"/>
      <c r="EG116" s="804"/>
      <c r="EH116" s="804"/>
      <c r="EI116" s="804"/>
      <c r="EJ116" s="804"/>
      <c r="EK116" s="804"/>
      <c r="EL116" s="804"/>
      <c r="EM116" s="804"/>
      <c r="EN116" s="804"/>
      <c r="EO116" s="804"/>
      <c r="EP116" s="804"/>
      <c r="EQ116" s="804"/>
      <c r="ER116" s="804"/>
      <c r="ES116" s="804"/>
      <c r="ET116" s="804"/>
      <c r="EU116" s="804"/>
      <c r="EV116" s="804"/>
      <c r="EW116" s="804"/>
      <c r="EX116" s="804"/>
      <c r="EY116" s="804"/>
      <c r="EZ116" s="804"/>
      <c r="FA116" s="804"/>
      <c r="FB116" s="804"/>
      <c r="FC116" s="804"/>
      <c r="FD116" s="804"/>
      <c r="FE116" s="804"/>
      <c r="FF116" s="804"/>
      <c r="FG116" s="804"/>
      <c r="FH116" s="804"/>
      <c r="FI116" s="804"/>
      <c r="FJ116" s="804"/>
      <c r="FK116" s="804"/>
      <c r="FL116" s="804"/>
      <c r="FM116" s="804"/>
      <c r="FN116" s="804"/>
      <c r="FO116" s="804"/>
      <c r="FP116" s="804"/>
      <c r="FQ116" s="804"/>
      <c r="FR116" s="804"/>
      <c r="FS116" s="804"/>
      <c r="FT116" s="804"/>
      <c r="FU116" s="804"/>
      <c r="FV116" s="804"/>
      <c r="FW116" s="804"/>
      <c r="FX116" s="804"/>
      <c r="FY116" s="804"/>
      <c r="FZ116" s="804"/>
      <c r="GA116" s="804"/>
      <c r="GB116" s="804"/>
      <c r="GC116" s="804"/>
      <c r="GD116" s="804"/>
    </row>
    <row r="117" spans="1:186" s="370" customFormat="1" ht="18" customHeight="1">
      <c r="A117" s="184">
        <v>2225000</v>
      </c>
      <c r="B117" s="1691">
        <v>32</v>
      </c>
      <c r="C117" s="801" t="s">
        <v>2885</v>
      </c>
      <c r="D117" s="1894" t="s">
        <v>324</v>
      </c>
      <c r="E117" s="1745">
        <v>22</v>
      </c>
      <c r="F117" s="796">
        <v>1749998</v>
      </c>
      <c r="G117" s="796">
        <v>475002</v>
      </c>
      <c r="H117" s="796">
        <f t="shared" si="46"/>
        <v>2225000</v>
      </c>
      <c r="I117" s="735">
        <v>0</v>
      </c>
      <c r="J117" s="830">
        <v>13783</v>
      </c>
      <c r="K117" s="796">
        <v>0</v>
      </c>
      <c r="L117" s="830">
        <v>350000</v>
      </c>
      <c r="M117" s="835">
        <v>0</v>
      </c>
      <c r="N117" s="810">
        <f t="shared" si="40"/>
        <v>653226</v>
      </c>
      <c r="O117" s="799">
        <f t="shared" si="41"/>
        <v>2878226</v>
      </c>
      <c r="P117" s="799">
        <f>1%*H117</f>
        <v>22250</v>
      </c>
      <c r="Q117" s="799">
        <f>H117*2%</f>
        <v>44500</v>
      </c>
      <c r="R117" s="799">
        <f>H117*1%</f>
        <v>22250</v>
      </c>
      <c r="S117" s="652">
        <f>O117-Q117-R117-P117</f>
        <v>2789226</v>
      </c>
      <c r="T117" s="710" t="s">
        <v>3782</v>
      </c>
      <c r="U117" s="683" t="s">
        <v>4406</v>
      </c>
      <c r="V117" s="804"/>
      <c r="W117" s="804"/>
      <c r="X117" s="804"/>
      <c r="Y117" s="804"/>
      <c r="Z117" s="804"/>
      <c r="AA117" s="804"/>
      <c r="AB117" s="804"/>
      <c r="AC117" s="804"/>
      <c r="AD117" s="804"/>
      <c r="AE117" s="804"/>
      <c r="AF117" s="804"/>
      <c r="AG117" s="804"/>
      <c r="AH117" s="804"/>
      <c r="AI117" s="804"/>
      <c r="AJ117" s="804"/>
      <c r="AK117" s="804"/>
      <c r="AL117" s="804"/>
      <c r="AM117" s="804"/>
      <c r="AN117" s="804"/>
      <c r="AO117" s="804"/>
      <c r="AP117" s="804"/>
      <c r="AQ117" s="804"/>
      <c r="AR117" s="804"/>
      <c r="AS117" s="804"/>
      <c r="AT117" s="804"/>
      <c r="AU117" s="804"/>
      <c r="AV117" s="804"/>
      <c r="AW117" s="804"/>
      <c r="AX117" s="804"/>
      <c r="AY117" s="804"/>
      <c r="AZ117" s="804"/>
      <c r="BA117" s="804"/>
      <c r="BB117" s="804"/>
      <c r="BC117" s="804"/>
      <c r="BD117" s="804"/>
      <c r="BE117" s="804"/>
      <c r="BF117" s="804"/>
      <c r="BG117" s="804"/>
      <c r="BH117" s="804"/>
      <c r="BI117" s="804"/>
      <c r="BJ117" s="804"/>
      <c r="BK117" s="804"/>
      <c r="BL117" s="804"/>
      <c r="BM117" s="804"/>
      <c r="BN117" s="804"/>
      <c r="BO117" s="804"/>
      <c r="BP117" s="804"/>
      <c r="BQ117" s="804"/>
      <c r="BR117" s="804"/>
      <c r="BS117" s="804"/>
      <c r="BT117" s="804"/>
      <c r="BU117" s="804"/>
      <c r="BV117" s="804"/>
      <c r="BW117" s="804"/>
      <c r="BX117" s="804"/>
      <c r="BY117" s="804"/>
      <c r="BZ117" s="804"/>
      <c r="CA117" s="804"/>
      <c r="CB117" s="804"/>
      <c r="CC117" s="804"/>
      <c r="CD117" s="804"/>
      <c r="CE117" s="804"/>
      <c r="CF117" s="804"/>
      <c r="CG117" s="804"/>
      <c r="CH117" s="804"/>
      <c r="CI117" s="804"/>
      <c r="CJ117" s="804"/>
      <c r="CK117" s="804"/>
      <c r="CL117" s="804"/>
      <c r="CM117" s="804"/>
      <c r="CN117" s="804"/>
      <c r="CO117" s="804"/>
      <c r="CP117" s="804"/>
      <c r="CQ117" s="804"/>
      <c r="CR117" s="804"/>
      <c r="CS117" s="804"/>
      <c r="CT117" s="804"/>
      <c r="CU117" s="804"/>
      <c r="CV117" s="804"/>
      <c r="CW117" s="804"/>
      <c r="CX117" s="804"/>
      <c r="CY117" s="804"/>
      <c r="CZ117" s="804"/>
      <c r="DA117" s="804"/>
      <c r="DB117" s="804"/>
      <c r="DC117" s="804"/>
      <c r="DD117" s="804"/>
      <c r="DE117" s="804"/>
      <c r="DF117" s="804"/>
      <c r="DG117" s="804"/>
      <c r="DH117" s="804"/>
      <c r="DI117" s="804"/>
      <c r="DJ117" s="804"/>
      <c r="DK117" s="804"/>
      <c r="DL117" s="804"/>
      <c r="DM117" s="804"/>
      <c r="DN117" s="804"/>
      <c r="DO117" s="804"/>
      <c r="DP117" s="804"/>
      <c r="DQ117" s="804"/>
      <c r="DR117" s="804"/>
      <c r="DS117" s="804"/>
      <c r="DT117" s="804"/>
      <c r="DU117" s="804"/>
      <c r="DV117" s="804"/>
      <c r="DW117" s="804"/>
      <c r="DX117" s="804"/>
      <c r="DY117" s="804"/>
      <c r="DZ117" s="804"/>
      <c r="EA117" s="804"/>
      <c r="EB117" s="804"/>
      <c r="EC117" s="804"/>
      <c r="ED117" s="804"/>
      <c r="EE117" s="804"/>
      <c r="EF117" s="804"/>
      <c r="EG117" s="804"/>
      <c r="EH117" s="804"/>
      <c r="EI117" s="804"/>
      <c r="EJ117" s="804"/>
      <c r="EK117" s="804"/>
      <c r="EL117" s="804"/>
      <c r="EM117" s="804"/>
      <c r="EN117" s="804"/>
      <c r="EO117" s="804"/>
      <c r="EP117" s="804"/>
      <c r="EQ117" s="804"/>
      <c r="ER117" s="804"/>
      <c r="ES117" s="804"/>
      <c r="ET117" s="804"/>
      <c r="EU117" s="804"/>
      <c r="EV117" s="804"/>
      <c r="EW117" s="804"/>
      <c r="EX117" s="804"/>
      <c r="EY117" s="804"/>
      <c r="EZ117" s="804"/>
      <c r="FA117" s="804"/>
      <c r="FB117" s="804"/>
      <c r="FC117" s="804"/>
      <c r="FD117" s="804"/>
      <c r="FE117" s="804"/>
      <c r="FF117" s="804"/>
      <c r="FG117" s="804"/>
      <c r="FH117" s="804"/>
      <c r="FI117" s="804"/>
      <c r="FJ117" s="804"/>
      <c r="FK117" s="804"/>
      <c r="FL117" s="804"/>
      <c r="FM117" s="804"/>
      <c r="FN117" s="804"/>
      <c r="FO117" s="804"/>
      <c r="FP117" s="804"/>
      <c r="FQ117" s="804"/>
      <c r="FR117" s="804"/>
      <c r="FS117" s="804"/>
      <c r="FT117" s="804"/>
      <c r="FU117" s="804"/>
      <c r="FV117" s="804"/>
      <c r="FW117" s="804"/>
      <c r="FX117" s="804"/>
      <c r="FY117" s="804"/>
      <c r="FZ117" s="804"/>
      <c r="GA117" s="804"/>
      <c r="GB117" s="804"/>
      <c r="GC117" s="804"/>
      <c r="GD117" s="804"/>
    </row>
    <row r="118" spans="1:186" s="112" customFormat="1" ht="24.75" customHeight="1">
      <c r="A118" s="845"/>
      <c r="B118" s="846" t="s">
        <v>3837</v>
      </c>
      <c r="C118" s="847"/>
      <c r="D118" s="847"/>
      <c r="E118" s="847">
        <f>SUM(E86:E108)</f>
        <v>455</v>
      </c>
      <c r="F118" s="770">
        <f>SUM(F86:F117)</f>
        <v>57150208</v>
      </c>
      <c r="G118" s="770">
        <f t="shared" ref="G118:S118" si="47">SUM(G86:G117)</f>
        <v>14250042</v>
      </c>
      <c r="H118" s="770">
        <f t="shared" si="47"/>
        <v>71400250</v>
      </c>
      <c r="I118" s="770">
        <f t="shared" si="47"/>
        <v>0</v>
      </c>
      <c r="J118" s="770">
        <f t="shared" si="47"/>
        <v>345788.86956521741</v>
      </c>
      <c r="K118" s="770">
        <f t="shared" si="47"/>
        <v>0</v>
      </c>
      <c r="L118" s="770">
        <f t="shared" si="47"/>
        <v>8800000</v>
      </c>
      <c r="M118" s="770">
        <f t="shared" si="47"/>
        <v>0</v>
      </c>
      <c r="N118" s="770">
        <f t="shared" si="47"/>
        <v>15659432.304347826</v>
      </c>
      <c r="O118" s="770">
        <f t="shared" si="47"/>
        <v>87059682.304347813</v>
      </c>
      <c r="P118" s="770">
        <f t="shared" si="47"/>
        <v>714002.5</v>
      </c>
      <c r="Q118" s="770">
        <f t="shared" si="47"/>
        <v>1428005</v>
      </c>
      <c r="R118" s="770">
        <f t="shared" si="47"/>
        <v>714002.5</v>
      </c>
      <c r="S118" s="770">
        <f t="shared" si="47"/>
        <v>84203672.304347813</v>
      </c>
      <c r="T118" s="770"/>
      <c r="U118" s="805"/>
      <c r="V118" s="805"/>
      <c r="W118" s="805"/>
      <c r="X118" s="805"/>
      <c r="Y118" s="805"/>
      <c r="Z118" s="805"/>
      <c r="AA118" s="805"/>
      <c r="AB118" s="805"/>
      <c r="AC118" s="805"/>
      <c r="AD118" s="805"/>
      <c r="AE118" s="805"/>
      <c r="AF118" s="805"/>
      <c r="AG118" s="805"/>
      <c r="AH118" s="805"/>
      <c r="AI118" s="805"/>
      <c r="AJ118" s="805"/>
      <c r="AK118" s="805"/>
      <c r="AL118" s="805"/>
      <c r="AM118" s="805"/>
      <c r="AN118" s="805"/>
      <c r="AO118" s="805"/>
      <c r="AP118" s="805"/>
      <c r="AQ118" s="805"/>
      <c r="AR118" s="805"/>
      <c r="AS118" s="805"/>
      <c r="AT118" s="805"/>
      <c r="AU118" s="805"/>
      <c r="AV118" s="805"/>
      <c r="AW118" s="805"/>
      <c r="AX118" s="805"/>
      <c r="AY118" s="805"/>
      <c r="AZ118" s="805"/>
      <c r="BA118" s="805"/>
      <c r="BB118" s="805"/>
      <c r="BC118" s="805"/>
      <c r="BD118" s="805"/>
      <c r="BE118" s="805"/>
      <c r="BF118" s="805"/>
      <c r="BG118" s="805"/>
      <c r="BH118" s="805"/>
      <c r="BI118" s="805"/>
      <c r="BJ118" s="805"/>
      <c r="BK118" s="805"/>
      <c r="BL118" s="805"/>
      <c r="BM118" s="805"/>
      <c r="BN118" s="805"/>
      <c r="BO118" s="805"/>
      <c r="BP118" s="805"/>
      <c r="BQ118" s="805"/>
      <c r="BR118" s="805"/>
      <c r="BS118" s="805"/>
      <c r="BT118" s="805"/>
      <c r="BU118" s="805"/>
      <c r="BV118" s="805"/>
      <c r="BW118" s="805"/>
      <c r="BX118" s="805"/>
      <c r="BY118" s="805"/>
      <c r="BZ118" s="805"/>
      <c r="CA118" s="805"/>
      <c r="CB118" s="805"/>
      <c r="CC118" s="805"/>
      <c r="CD118" s="805"/>
      <c r="CE118" s="805"/>
      <c r="CF118" s="805"/>
      <c r="CG118" s="805"/>
      <c r="CH118" s="805"/>
      <c r="CI118" s="805"/>
      <c r="CJ118" s="805"/>
      <c r="CK118" s="805"/>
      <c r="CL118" s="805"/>
      <c r="CM118" s="805"/>
      <c r="CN118" s="805"/>
      <c r="CO118" s="805"/>
      <c r="CP118" s="805"/>
      <c r="CQ118" s="805"/>
      <c r="CR118" s="805"/>
      <c r="CS118" s="805"/>
      <c r="CT118" s="805"/>
      <c r="CU118" s="805"/>
      <c r="CV118" s="805"/>
      <c r="CW118" s="805"/>
      <c r="CX118" s="805"/>
      <c r="CY118" s="805"/>
      <c r="CZ118" s="805"/>
      <c r="DA118" s="805"/>
      <c r="DB118" s="805"/>
      <c r="DC118" s="805"/>
      <c r="DD118" s="805"/>
      <c r="DE118" s="805"/>
      <c r="DF118" s="805"/>
      <c r="DG118" s="805"/>
      <c r="DH118" s="805"/>
      <c r="DI118" s="805"/>
      <c r="DJ118" s="805"/>
      <c r="DK118" s="805"/>
      <c r="DL118" s="805"/>
      <c r="DM118" s="805"/>
      <c r="DN118" s="805"/>
      <c r="DO118" s="805"/>
      <c r="DP118" s="805"/>
      <c r="DQ118" s="805"/>
      <c r="DR118" s="805"/>
      <c r="DS118" s="805"/>
      <c r="DT118" s="805"/>
      <c r="DU118" s="805"/>
      <c r="DV118" s="805"/>
      <c r="DW118" s="805"/>
      <c r="DX118" s="805"/>
      <c r="DY118" s="805"/>
      <c r="DZ118" s="805"/>
      <c r="EA118" s="805"/>
      <c r="EB118" s="805"/>
      <c r="EC118" s="805"/>
      <c r="ED118" s="805"/>
      <c r="EE118" s="805"/>
      <c r="EF118" s="805"/>
      <c r="EG118" s="805"/>
      <c r="EH118" s="805"/>
      <c r="EI118" s="805"/>
      <c r="EJ118" s="805"/>
      <c r="EK118" s="805"/>
      <c r="EL118" s="805"/>
      <c r="EM118" s="805"/>
      <c r="EN118" s="805"/>
      <c r="EO118" s="805"/>
      <c r="EP118" s="805"/>
      <c r="EQ118" s="805"/>
      <c r="ER118" s="805"/>
      <c r="ES118" s="805"/>
      <c r="ET118" s="805"/>
      <c r="EU118" s="805"/>
      <c r="EV118" s="805"/>
      <c r="EW118" s="805"/>
      <c r="EX118" s="805"/>
      <c r="EY118" s="805"/>
      <c r="EZ118" s="805"/>
      <c r="FA118" s="805"/>
      <c r="FB118" s="805"/>
      <c r="FC118" s="805"/>
      <c r="FD118" s="805"/>
      <c r="FE118" s="805"/>
      <c r="FF118" s="805"/>
      <c r="FG118" s="805"/>
      <c r="FH118" s="805"/>
      <c r="FI118" s="805"/>
      <c r="FJ118" s="805"/>
      <c r="FK118" s="805"/>
      <c r="FL118" s="805"/>
      <c r="FM118" s="805"/>
      <c r="FN118" s="805"/>
      <c r="FO118" s="805"/>
      <c r="FP118" s="805"/>
      <c r="FQ118" s="805"/>
      <c r="FR118" s="805"/>
      <c r="FS118" s="805"/>
      <c r="FT118" s="805"/>
      <c r="FU118" s="805"/>
      <c r="FV118" s="805"/>
      <c r="FW118" s="805"/>
      <c r="FX118" s="805"/>
      <c r="FY118" s="805"/>
      <c r="FZ118" s="805"/>
      <c r="GA118" s="805"/>
      <c r="GB118" s="805"/>
      <c r="GC118" s="805"/>
      <c r="GD118" s="805"/>
    </row>
    <row r="119" spans="1:186" s="112" customFormat="1" ht="18" customHeight="1">
      <c r="C119" s="164"/>
      <c r="U119" s="805"/>
      <c r="V119" s="805"/>
      <c r="W119" s="805"/>
      <c r="X119" s="805"/>
      <c r="Y119" s="805"/>
      <c r="Z119" s="805"/>
      <c r="AA119" s="805"/>
      <c r="AB119" s="805"/>
      <c r="AC119" s="805"/>
      <c r="AD119" s="805"/>
      <c r="AE119" s="805"/>
      <c r="AF119" s="805"/>
      <c r="AG119" s="805"/>
      <c r="AH119" s="805"/>
      <c r="AI119" s="805"/>
      <c r="AJ119" s="805"/>
      <c r="AK119" s="805"/>
      <c r="AL119" s="805"/>
      <c r="AM119" s="805"/>
      <c r="AN119" s="805"/>
      <c r="AO119" s="805"/>
      <c r="AP119" s="805"/>
      <c r="AQ119" s="805"/>
      <c r="AR119" s="805"/>
      <c r="AS119" s="805"/>
      <c r="AT119" s="805"/>
      <c r="AU119" s="805"/>
      <c r="AV119" s="805"/>
      <c r="AW119" s="805"/>
      <c r="AX119" s="805"/>
      <c r="AY119" s="805"/>
      <c r="AZ119" s="805"/>
      <c r="BA119" s="805"/>
      <c r="BB119" s="805"/>
      <c r="BC119" s="805"/>
      <c r="BD119" s="805"/>
      <c r="BE119" s="805"/>
      <c r="BF119" s="805"/>
      <c r="BG119" s="805"/>
      <c r="BH119" s="805"/>
      <c r="BI119" s="805"/>
      <c r="BJ119" s="805"/>
      <c r="BK119" s="805"/>
      <c r="BL119" s="805"/>
      <c r="BM119" s="805"/>
      <c r="BN119" s="805"/>
      <c r="BO119" s="805"/>
      <c r="BP119" s="805"/>
      <c r="BQ119" s="805"/>
      <c r="BR119" s="805"/>
      <c r="BS119" s="805"/>
      <c r="BT119" s="805"/>
      <c r="BU119" s="805"/>
      <c r="BV119" s="805"/>
      <c r="BW119" s="805"/>
      <c r="BX119" s="805"/>
      <c r="BY119" s="805"/>
      <c r="BZ119" s="805"/>
      <c r="CA119" s="805"/>
      <c r="CB119" s="805"/>
      <c r="CC119" s="805"/>
      <c r="CD119" s="805"/>
      <c r="CE119" s="805"/>
      <c r="CF119" s="805"/>
      <c r="CG119" s="805"/>
      <c r="CH119" s="805"/>
      <c r="CI119" s="805"/>
      <c r="CJ119" s="805"/>
      <c r="CK119" s="805"/>
      <c r="CL119" s="805"/>
      <c r="CM119" s="805"/>
      <c r="CN119" s="805"/>
      <c r="CO119" s="805"/>
      <c r="CP119" s="805"/>
      <c r="CQ119" s="805"/>
      <c r="CR119" s="805"/>
      <c r="CS119" s="805"/>
      <c r="CT119" s="805"/>
      <c r="CU119" s="805"/>
      <c r="CV119" s="805"/>
      <c r="CW119" s="805"/>
      <c r="CX119" s="805"/>
      <c r="CY119" s="805"/>
      <c r="CZ119" s="805"/>
      <c r="DA119" s="805"/>
      <c r="DB119" s="805"/>
      <c r="DC119" s="805"/>
      <c r="DD119" s="805"/>
      <c r="DE119" s="805"/>
      <c r="DF119" s="805"/>
      <c r="DG119" s="805"/>
      <c r="DH119" s="805"/>
      <c r="DI119" s="805"/>
      <c r="DJ119" s="805"/>
      <c r="DK119" s="805"/>
      <c r="DL119" s="805"/>
      <c r="DM119" s="805"/>
      <c r="DN119" s="805"/>
      <c r="DO119" s="805"/>
      <c r="DP119" s="805"/>
      <c r="DQ119" s="805"/>
      <c r="DR119" s="805"/>
      <c r="DS119" s="805"/>
      <c r="DT119" s="805"/>
      <c r="DU119" s="805"/>
      <c r="DV119" s="805"/>
      <c r="DW119" s="805"/>
      <c r="DX119" s="805"/>
      <c r="DY119" s="805"/>
      <c r="DZ119" s="805"/>
      <c r="EA119" s="805"/>
      <c r="EB119" s="805"/>
      <c r="EC119" s="805"/>
      <c r="ED119" s="805"/>
      <c r="EE119" s="805"/>
      <c r="EF119" s="805"/>
      <c r="EG119" s="805"/>
      <c r="EH119" s="805"/>
      <c r="EI119" s="805"/>
      <c r="EJ119" s="805"/>
      <c r="EK119" s="805"/>
      <c r="EL119" s="805"/>
      <c r="EM119" s="805"/>
      <c r="EN119" s="805"/>
      <c r="EO119" s="805"/>
      <c r="EP119" s="805"/>
      <c r="EQ119" s="805"/>
      <c r="ER119" s="805"/>
      <c r="ES119" s="805"/>
      <c r="ET119" s="805"/>
      <c r="EU119" s="805"/>
      <c r="EV119" s="805"/>
      <c r="EW119" s="805"/>
      <c r="EX119" s="805"/>
      <c r="EY119" s="805"/>
      <c r="EZ119" s="805"/>
      <c r="FA119" s="805"/>
      <c r="FB119" s="805"/>
      <c r="FC119" s="805"/>
      <c r="FD119" s="805"/>
      <c r="FE119" s="805"/>
      <c r="FF119" s="805"/>
      <c r="FG119" s="805"/>
      <c r="FH119" s="805"/>
      <c r="FI119" s="805"/>
      <c r="FJ119" s="805"/>
      <c r="FK119" s="805"/>
      <c r="FL119" s="805"/>
      <c r="FM119" s="805"/>
      <c r="FN119" s="805"/>
      <c r="FO119" s="805"/>
      <c r="FP119" s="805"/>
      <c r="FQ119" s="805"/>
      <c r="FR119" s="805"/>
      <c r="FS119" s="805"/>
      <c r="FT119" s="805"/>
      <c r="FU119" s="805"/>
      <c r="FV119" s="805"/>
      <c r="FW119" s="805"/>
      <c r="FX119" s="805"/>
      <c r="FY119" s="805"/>
      <c r="FZ119" s="805"/>
      <c r="GA119" s="805"/>
      <c r="GB119" s="805"/>
      <c r="GC119" s="805"/>
      <c r="GD119" s="805"/>
    </row>
    <row r="120" spans="1:186" s="112" customFormat="1" ht="18" customHeight="1">
      <c r="C120" s="164"/>
      <c r="I120" s="112" t="s">
        <v>2627</v>
      </c>
      <c r="K120" s="112" t="s">
        <v>2627</v>
      </c>
      <c r="S120" s="165"/>
      <c r="U120" s="805"/>
      <c r="V120" s="805"/>
      <c r="W120" s="805"/>
      <c r="X120" s="805"/>
      <c r="Y120" s="805"/>
      <c r="Z120" s="805"/>
      <c r="AA120" s="805"/>
      <c r="AB120" s="805"/>
      <c r="AC120" s="805"/>
      <c r="AD120" s="805"/>
      <c r="AE120" s="805"/>
      <c r="AF120" s="805"/>
      <c r="AG120" s="805"/>
      <c r="AH120" s="805"/>
      <c r="AI120" s="805"/>
      <c r="AJ120" s="805"/>
      <c r="AK120" s="805"/>
      <c r="AL120" s="805"/>
      <c r="AM120" s="805"/>
      <c r="AN120" s="805"/>
      <c r="AO120" s="805"/>
      <c r="AP120" s="805"/>
      <c r="AQ120" s="805"/>
      <c r="AR120" s="805"/>
      <c r="AS120" s="805"/>
      <c r="AT120" s="805"/>
      <c r="AU120" s="805"/>
      <c r="AV120" s="805"/>
      <c r="AW120" s="805"/>
      <c r="AX120" s="805"/>
      <c r="AY120" s="805"/>
      <c r="AZ120" s="805"/>
      <c r="BA120" s="805"/>
      <c r="BB120" s="805"/>
      <c r="BC120" s="805"/>
      <c r="BD120" s="805"/>
      <c r="BE120" s="805"/>
      <c r="BF120" s="805"/>
      <c r="BG120" s="805"/>
      <c r="BH120" s="805"/>
      <c r="BI120" s="805"/>
      <c r="BJ120" s="805"/>
      <c r="BK120" s="805"/>
      <c r="BL120" s="805"/>
      <c r="BM120" s="805"/>
      <c r="BN120" s="805"/>
      <c r="BO120" s="805"/>
      <c r="BP120" s="805"/>
      <c r="BQ120" s="805"/>
      <c r="BR120" s="805"/>
      <c r="BS120" s="805"/>
      <c r="BT120" s="805"/>
      <c r="BU120" s="805"/>
      <c r="BV120" s="805"/>
      <c r="BW120" s="805"/>
      <c r="BX120" s="805"/>
      <c r="BY120" s="805"/>
      <c r="BZ120" s="805"/>
      <c r="CA120" s="805"/>
      <c r="CB120" s="805"/>
      <c r="CC120" s="805"/>
      <c r="CD120" s="805"/>
      <c r="CE120" s="805"/>
      <c r="CF120" s="805"/>
      <c r="CG120" s="805"/>
      <c r="CH120" s="805"/>
      <c r="CI120" s="805"/>
      <c r="CJ120" s="805"/>
      <c r="CK120" s="805"/>
      <c r="CL120" s="805"/>
      <c r="CM120" s="805"/>
      <c r="CN120" s="805"/>
      <c r="CO120" s="805"/>
      <c r="CP120" s="805"/>
      <c r="CQ120" s="805"/>
      <c r="CR120" s="805"/>
      <c r="CS120" s="805"/>
      <c r="CT120" s="805"/>
      <c r="CU120" s="805"/>
      <c r="CV120" s="805"/>
      <c r="CW120" s="805"/>
      <c r="CX120" s="805"/>
      <c r="CY120" s="805"/>
      <c r="CZ120" s="805"/>
      <c r="DA120" s="805"/>
      <c r="DB120" s="805"/>
      <c r="DC120" s="805"/>
      <c r="DD120" s="805"/>
      <c r="DE120" s="805"/>
      <c r="DF120" s="805"/>
      <c r="DG120" s="805"/>
      <c r="DH120" s="805"/>
      <c r="DI120" s="805"/>
      <c r="DJ120" s="805"/>
      <c r="DK120" s="805"/>
      <c r="DL120" s="805"/>
      <c r="DM120" s="805"/>
      <c r="DN120" s="805"/>
      <c r="DO120" s="805"/>
      <c r="DP120" s="805"/>
      <c r="DQ120" s="805"/>
      <c r="DR120" s="805"/>
      <c r="DS120" s="805"/>
      <c r="DT120" s="805"/>
      <c r="DU120" s="805"/>
      <c r="DV120" s="805"/>
      <c r="DW120" s="805"/>
      <c r="DX120" s="805"/>
      <c r="DY120" s="805"/>
      <c r="DZ120" s="805"/>
      <c r="EA120" s="805"/>
      <c r="EB120" s="805"/>
      <c r="EC120" s="805"/>
      <c r="ED120" s="805"/>
      <c r="EE120" s="805"/>
      <c r="EF120" s="805"/>
      <c r="EG120" s="805"/>
      <c r="EH120" s="805"/>
      <c r="EI120" s="805"/>
      <c r="EJ120" s="805"/>
      <c r="EK120" s="805"/>
      <c r="EL120" s="805"/>
      <c r="EM120" s="805"/>
      <c r="EN120" s="805"/>
      <c r="EO120" s="805"/>
      <c r="EP120" s="805"/>
      <c r="EQ120" s="805"/>
      <c r="ER120" s="805"/>
      <c r="ES120" s="805"/>
      <c r="ET120" s="805"/>
      <c r="EU120" s="805"/>
      <c r="EV120" s="805"/>
      <c r="EW120" s="805"/>
      <c r="EX120" s="805"/>
      <c r="EY120" s="805"/>
      <c r="EZ120" s="805"/>
      <c r="FA120" s="805"/>
      <c r="FB120" s="805"/>
      <c r="FC120" s="805"/>
      <c r="FD120" s="805"/>
      <c r="FE120" s="805"/>
      <c r="FF120" s="805"/>
      <c r="FG120" s="805"/>
      <c r="FH120" s="805"/>
      <c r="FI120" s="805"/>
      <c r="FJ120" s="805"/>
      <c r="FK120" s="805"/>
      <c r="FL120" s="805"/>
      <c r="FM120" s="805"/>
      <c r="FN120" s="805"/>
      <c r="FO120" s="805"/>
      <c r="FP120" s="805"/>
      <c r="FQ120" s="805"/>
      <c r="FR120" s="805"/>
      <c r="FS120" s="805"/>
      <c r="FT120" s="805"/>
      <c r="FU120" s="805"/>
      <c r="FV120" s="805"/>
      <c r="FW120" s="805"/>
      <c r="FX120" s="805"/>
      <c r="FY120" s="805"/>
      <c r="FZ120" s="805"/>
      <c r="GA120" s="805"/>
      <c r="GB120" s="805"/>
      <c r="GC120" s="805"/>
      <c r="GD120" s="805"/>
    </row>
    <row r="121" spans="1:186" s="112" customFormat="1" ht="18" customHeight="1">
      <c r="B121" s="166" t="s">
        <v>349</v>
      </c>
      <c r="C121" s="167"/>
      <c r="D121" s="168" t="s">
        <v>2627</v>
      </c>
      <c r="E121" s="168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70"/>
      <c r="U121" s="805"/>
      <c r="V121" s="805"/>
      <c r="W121" s="805"/>
      <c r="X121" s="805"/>
      <c r="Y121" s="805"/>
      <c r="Z121" s="805"/>
      <c r="AA121" s="805"/>
      <c r="AB121" s="805"/>
      <c r="AC121" s="805"/>
      <c r="AD121" s="805"/>
      <c r="AE121" s="805"/>
      <c r="AF121" s="805"/>
      <c r="AG121" s="805"/>
      <c r="AH121" s="805"/>
      <c r="AI121" s="805"/>
      <c r="AJ121" s="805"/>
      <c r="AK121" s="805"/>
      <c r="AL121" s="805"/>
      <c r="AM121" s="805"/>
      <c r="AN121" s="805"/>
      <c r="AO121" s="805"/>
      <c r="AP121" s="805"/>
      <c r="AQ121" s="805"/>
      <c r="AR121" s="805"/>
      <c r="AS121" s="805"/>
      <c r="AT121" s="805"/>
      <c r="AU121" s="805"/>
      <c r="AV121" s="805"/>
      <c r="AW121" s="805"/>
      <c r="AX121" s="805"/>
      <c r="AY121" s="805"/>
      <c r="AZ121" s="805"/>
      <c r="BA121" s="805"/>
      <c r="BB121" s="805"/>
      <c r="BC121" s="805"/>
      <c r="BD121" s="805"/>
      <c r="BE121" s="805"/>
      <c r="BF121" s="805"/>
      <c r="BG121" s="805"/>
      <c r="BH121" s="805"/>
      <c r="BI121" s="805"/>
      <c r="BJ121" s="805"/>
      <c r="BK121" s="805"/>
      <c r="BL121" s="805"/>
      <c r="BM121" s="805"/>
      <c r="BN121" s="805"/>
      <c r="BO121" s="805"/>
      <c r="BP121" s="805"/>
      <c r="BQ121" s="805"/>
      <c r="BR121" s="805"/>
      <c r="BS121" s="805"/>
      <c r="BT121" s="805"/>
      <c r="BU121" s="805"/>
      <c r="BV121" s="805"/>
      <c r="BW121" s="805"/>
      <c r="BX121" s="805"/>
      <c r="BY121" s="805"/>
      <c r="BZ121" s="805"/>
      <c r="CA121" s="805"/>
      <c r="CB121" s="805"/>
      <c r="CC121" s="805"/>
      <c r="CD121" s="805"/>
      <c r="CE121" s="805"/>
      <c r="CF121" s="805"/>
      <c r="CG121" s="805"/>
      <c r="CH121" s="805"/>
      <c r="CI121" s="805"/>
      <c r="CJ121" s="805"/>
      <c r="CK121" s="805"/>
      <c r="CL121" s="805"/>
      <c r="CM121" s="805"/>
      <c r="CN121" s="805"/>
      <c r="CO121" s="805"/>
      <c r="CP121" s="805"/>
      <c r="CQ121" s="805"/>
      <c r="CR121" s="805"/>
      <c r="CS121" s="805"/>
      <c r="CT121" s="805"/>
      <c r="CU121" s="805"/>
      <c r="CV121" s="805"/>
      <c r="CW121" s="805"/>
      <c r="CX121" s="805"/>
      <c r="CY121" s="805"/>
      <c r="CZ121" s="805"/>
      <c r="DA121" s="805"/>
      <c r="DB121" s="805"/>
      <c r="DC121" s="805"/>
      <c r="DD121" s="805"/>
      <c r="DE121" s="805"/>
      <c r="DF121" s="805"/>
      <c r="DG121" s="805"/>
      <c r="DH121" s="805"/>
      <c r="DI121" s="805"/>
      <c r="DJ121" s="805"/>
      <c r="DK121" s="805"/>
      <c r="DL121" s="805"/>
      <c r="DM121" s="805"/>
      <c r="DN121" s="805"/>
      <c r="DO121" s="805"/>
      <c r="DP121" s="805"/>
      <c r="DQ121" s="805"/>
      <c r="DR121" s="805"/>
      <c r="DS121" s="805"/>
      <c r="DT121" s="805"/>
      <c r="DU121" s="805"/>
      <c r="DV121" s="805"/>
      <c r="DW121" s="805"/>
      <c r="DX121" s="805"/>
      <c r="DY121" s="805"/>
      <c r="DZ121" s="805"/>
      <c r="EA121" s="805"/>
      <c r="EB121" s="805"/>
      <c r="EC121" s="805"/>
      <c r="ED121" s="805"/>
      <c r="EE121" s="805"/>
      <c r="EF121" s="805"/>
      <c r="EG121" s="805"/>
      <c r="EH121" s="805"/>
      <c r="EI121" s="805"/>
      <c r="EJ121" s="805"/>
      <c r="EK121" s="805"/>
      <c r="EL121" s="805"/>
      <c r="EM121" s="805"/>
      <c r="EN121" s="805"/>
      <c r="EO121" s="805"/>
      <c r="EP121" s="805"/>
      <c r="EQ121" s="805"/>
      <c r="ER121" s="805"/>
      <c r="ES121" s="805"/>
      <c r="ET121" s="805"/>
      <c r="EU121" s="805"/>
      <c r="EV121" s="805"/>
      <c r="EW121" s="805"/>
      <c r="EX121" s="805"/>
      <c r="EY121" s="805"/>
      <c r="EZ121" s="805"/>
      <c r="FA121" s="805"/>
      <c r="FB121" s="805"/>
      <c r="FC121" s="805"/>
      <c r="FD121" s="805"/>
      <c r="FE121" s="805"/>
      <c r="FF121" s="805"/>
      <c r="FG121" s="805"/>
      <c r="FH121" s="805"/>
      <c r="FI121" s="805"/>
      <c r="FJ121" s="805"/>
      <c r="FK121" s="805"/>
      <c r="FL121" s="805"/>
      <c r="FM121" s="805"/>
      <c r="FN121" s="805"/>
      <c r="FO121" s="805"/>
      <c r="FP121" s="805"/>
      <c r="FQ121" s="805"/>
      <c r="FR121" s="805"/>
      <c r="FS121" s="805"/>
      <c r="FT121" s="805"/>
      <c r="FU121" s="805"/>
      <c r="FV121" s="805"/>
      <c r="FW121" s="805"/>
      <c r="FX121" s="805"/>
      <c r="FY121" s="805"/>
      <c r="FZ121" s="805"/>
      <c r="GA121" s="805"/>
      <c r="GB121" s="805"/>
      <c r="GC121" s="805"/>
      <c r="GD121" s="805"/>
    </row>
    <row r="122" spans="1:186" s="112" customFormat="1" ht="18" customHeight="1">
      <c r="B122" s="171"/>
      <c r="C122" s="172"/>
      <c r="D122" s="110"/>
      <c r="E122" s="107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73"/>
      <c r="U122" s="805"/>
      <c r="V122" s="805"/>
      <c r="W122" s="805"/>
      <c r="X122" s="805"/>
      <c r="Y122" s="805"/>
      <c r="Z122" s="805"/>
      <c r="AA122" s="805"/>
      <c r="AB122" s="805"/>
      <c r="AC122" s="805"/>
      <c r="AD122" s="805"/>
      <c r="AE122" s="805"/>
      <c r="AF122" s="805"/>
      <c r="AG122" s="805"/>
      <c r="AH122" s="805"/>
      <c r="AI122" s="805"/>
      <c r="AJ122" s="805"/>
      <c r="AK122" s="805"/>
      <c r="AL122" s="805"/>
      <c r="AM122" s="805"/>
      <c r="AN122" s="805"/>
      <c r="AO122" s="805"/>
      <c r="AP122" s="805"/>
      <c r="AQ122" s="805"/>
      <c r="AR122" s="805"/>
      <c r="AS122" s="805"/>
      <c r="AT122" s="805"/>
      <c r="AU122" s="805"/>
      <c r="AV122" s="805"/>
      <c r="AW122" s="805"/>
      <c r="AX122" s="805"/>
      <c r="AY122" s="805"/>
      <c r="AZ122" s="805"/>
      <c r="BA122" s="805"/>
      <c r="BB122" s="805"/>
      <c r="BC122" s="805"/>
      <c r="BD122" s="805"/>
      <c r="BE122" s="805"/>
      <c r="BF122" s="805"/>
      <c r="BG122" s="805"/>
      <c r="BH122" s="805"/>
      <c r="BI122" s="805"/>
      <c r="BJ122" s="805"/>
      <c r="BK122" s="805"/>
      <c r="BL122" s="805"/>
      <c r="BM122" s="805"/>
      <c r="BN122" s="805"/>
      <c r="BO122" s="805"/>
      <c r="BP122" s="805"/>
      <c r="BQ122" s="805"/>
      <c r="BR122" s="805"/>
      <c r="BS122" s="805"/>
      <c r="BT122" s="805"/>
      <c r="BU122" s="805"/>
      <c r="BV122" s="805"/>
      <c r="BW122" s="805"/>
      <c r="BX122" s="805"/>
      <c r="BY122" s="805"/>
      <c r="BZ122" s="805"/>
      <c r="CA122" s="805"/>
      <c r="CB122" s="805"/>
      <c r="CC122" s="805"/>
      <c r="CD122" s="805"/>
      <c r="CE122" s="805"/>
      <c r="CF122" s="805"/>
      <c r="CG122" s="805"/>
      <c r="CH122" s="805"/>
      <c r="CI122" s="805"/>
      <c r="CJ122" s="805"/>
      <c r="CK122" s="805"/>
      <c r="CL122" s="805"/>
      <c r="CM122" s="805"/>
      <c r="CN122" s="805"/>
      <c r="CO122" s="805"/>
      <c r="CP122" s="805"/>
      <c r="CQ122" s="805"/>
      <c r="CR122" s="805"/>
      <c r="CS122" s="805"/>
      <c r="CT122" s="805"/>
      <c r="CU122" s="805"/>
      <c r="CV122" s="805"/>
      <c r="CW122" s="805"/>
      <c r="CX122" s="805"/>
      <c r="CY122" s="805"/>
      <c r="CZ122" s="805"/>
      <c r="DA122" s="805"/>
      <c r="DB122" s="805"/>
      <c r="DC122" s="805"/>
      <c r="DD122" s="805"/>
      <c r="DE122" s="805"/>
      <c r="DF122" s="805"/>
      <c r="DG122" s="805"/>
      <c r="DH122" s="805"/>
      <c r="DI122" s="805"/>
      <c r="DJ122" s="805"/>
      <c r="DK122" s="805"/>
      <c r="DL122" s="805"/>
      <c r="DM122" s="805"/>
      <c r="DN122" s="805"/>
      <c r="DO122" s="805"/>
      <c r="DP122" s="805"/>
      <c r="DQ122" s="805"/>
      <c r="DR122" s="805"/>
      <c r="DS122" s="805"/>
      <c r="DT122" s="805"/>
      <c r="DU122" s="805"/>
      <c r="DV122" s="805"/>
      <c r="DW122" s="805"/>
      <c r="DX122" s="805"/>
      <c r="DY122" s="805"/>
      <c r="DZ122" s="805"/>
      <c r="EA122" s="805"/>
      <c r="EB122" s="805"/>
      <c r="EC122" s="805"/>
      <c r="ED122" s="805"/>
      <c r="EE122" s="805"/>
      <c r="EF122" s="805"/>
      <c r="EG122" s="805"/>
      <c r="EH122" s="805"/>
      <c r="EI122" s="805"/>
      <c r="EJ122" s="805"/>
      <c r="EK122" s="805"/>
      <c r="EL122" s="805"/>
      <c r="EM122" s="805"/>
      <c r="EN122" s="805"/>
      <c r="EO122" s="805"/>
      <c r="EP122" s="805"/>
      <c r="EQ122" s="805"/>
      <c r="ER122" s="805"/>
      <c r="ES122" s="805"/>
      <c r="ET122" s="805"/>
      <c r="EU122" s="805"/>
      <c r="EV122" s="805"/>
      <c r="EW122" s="805"/>
      <c r="EX122" s="805"/>
      <c r="EY122" s="805"/>
      <c r="EZ122" s="805"/>
      <c r="FA122" s="805"/>
      <c r="FB122" s="805"/>
      <c r="FC122" s="805"/>
      <c r="FD122" s="805"/>
      <c r="FE122" s="805"/>
      <c r="FF122" s="805"/>
      <c r="FG122" s="805"/>
      <c r="FH122" s="805"/>
      <c r="FI122" s="805"/>
      <c r="FJ122" s="805"/>
      <c r="FK122" s="805"/>
      <c r="FL122" s="805"/>
      <c r="FM122" s="805"/>
      <c r="FN122" s="805"/>
      <c r="FO122" s="805"/>
      <c r="FP122" s="805"/>
      <c r="FQ122" s="805"/>
      <c r="FR122" s="805"/>
      <c r="FS122" s="805"/>
      <c r="FT122" s="805"/>
      <c r="FU122" s="805"/>
      <c r="FV122" s="805"/>
      <c r="FW122" s="805"/>
      <c r="FX122" s="805"/>
      <c r="FY122" s="805"/>
      <c r="FZ122" s="805"/>
      <c r="GA122" s="805"/>
      <c r="GB122" s="805"/>
      <c r="GC122" s="805"/>
      <c r="GD122" s="805"/>
    </row>
    <row r="123" spans="1:186" s="112" customFormat="1" ht="15" customHeight="1">
      <c r="A123" s="2331" t="s">
        <v>2755</v>
      </c>
      <c r="B123" s="2342" t="s">
        <v>3</v>
      </c>
      <c r="C123" s="2342" t="s">
        <v>4</v>
      </c>
      <c r="D123" s="2342" t="s">
        <v>5</v>
      </c>
      <c r="E123" s="2335" t="s">
        <v>6</v>
      </c>
      <c r="F123" s="2344" t="s">
        <v>7</v>
      </c>
      <c r="G123" s="2345"/>
      <c r="H123" s="2335" t="s">
        <v>2252</v>
      </c>
      <c r="I123" s="2337" t="s">
        <v>8</v>
      </c>
      <c r="J123" s="2338"/>
      <c r="K123" s="2338"/>
      <c r="L123" s="2338"/>
      <c r="M123" s="2339"/>
      <c r="N123" s="2340" t="s">
        <v>9</v>
      </c>
      <c r="O123" s="2332" t="s">
        <v>10</v>
      </c>
      <c r="P123" s="2337" t="s">
        <v>11</v>
      </c>
      <c r="Q123" s="2338"/>
      <c r="R123" s="2339"/>
      <c r="S123" s="2332" t="s">
        <v>12</v>
      </c>
      <c r="T123" s="2321" t="s">
        <v>13</v>
      </c>
      <c r="U123" s="805"/>
      <c r="V123" s="805"/>
      <c r="W123" s="805"/>
      <c r="X123" s="805"/>
      <c r="Y123" s="805"/>
      <c r="Z123" s="805"/>
      <c r="AA123" s="805"/>
      <c r="AB123" s="805"/>
      <c r="AC123" s="805"/>
      <c r="AD123" s="805"/>
      <c r="AE123" s="805"/>
      <c r="AF123" s="805"/>
      <c r="AG123" s="805"/>
      <c r="AH123" s="805"/>
      <c r="AI123" s="805"/>
      <c r="AJ123" s="805"/>
      <c r="AK123" s="805"/>
      <c r="AL123" s="805"/>
      <c r="AM123" s="805"/>
      <c r="AN123" s="805"/>
      <c r="AO123" s="805"/>
      <c r="AP123" s="805"/>
      <c r="AQ123" s="805"/>
      <c r="AR123" s="805"/>
      <c r="AS123" s="805"/>
      <c r="AT123" s="805"/>
      <c r="AU123" s="805"/>
      <c r="AV123" s="805"/>
      <c r="AW123" s="805"/>
      <c r="AX123" s="805"/>
      <c r="AY123" s="805"/>
      <c r="AZ123" s="805"/>
      <c r="BA123" s="805"/>
      <c r="BB123" s="805"/>
      <c r="BC123" s="805"/>
      <c r="BD123" s="805"/>
      <c r="BE123" s="805"/>
      <c r="BF123" s="805"/>
      <c r="BG123" s="805"/>
      <c r="BH123" s="805"/>
      <c r="BI123" s="805"/>
      <c r="BJ123" s="805"/>
      <c r="BK123" s="805"/>
      <c r="BL123" s="805"/>
      <c r="BM123" s="805"/>
      <c r="BN123" s="805"/>
      <c r="BO123" s="805"/>
      <c r="BP123" s="805"/>
      <c r="BQ123" s="805"/>
      <c r="BR123" s="805"/>
      <c r="BS123" s="805"/>
      <c r="BT123" s="805"/>
      <c r="BU123" s="805"/>
      <c r="BV123" s="805"/>
      <c r="BW123" s="805"/>
      <c r="BX123" s="805"/>
      <c r="BY123" s="805"/>
      <c r="BZ123" s="805"/>
      <c r="CA123" s="805"/>
      <c r="CB123" s="805"/>
      <c r="CC123" s="805"/>
      <c r="CD123" s="805"/>
      <c r="CE123" s="805"/>
      <c r="CF123" s="805"/>
      <c r="CG123" s="805"/>
      <c r="CH123" s="805"/>
      <c r="CI123" s="805"/>
      <c r="CJ123" s="805"/>
      <c r="CK123" s="805"/>
      <c r="CL123" s="805"/>
      <c r="CM123" s="805"/>
      <c r="CN123" s="805"/>
      <c r="CO123" s="805"/>
      <c r="CP123" s="805"/>
      <c r="CQ123" s="805"/>
      <c r="CR123" s="805"/>
      <c r="CS123" s="805"/>
      <c r="CT123" s="805"/>
      <c r="CU123" s="805"/>
      <c r="CV123" s="805"/>
      <c r="CW123" s="805"/>
      <c r="CX123" s="805"/>
      <c r="CY123" s="805"/>
      <c r="CZ123" s="805"/>
      <c r="DA123" s="805"/>
      <c r="DB123" s="805"/>
      <c r="DC123" s="805"/>
      <c r="DD123" s="805"/>
      <c r="DE123" s="805"/>
      <c r="DF123" s="805"/>
      <c r="DG123" s="805"/>
      <c r="DH123" s="805"/>
      <c r="DI123" s="805"/>
      <c r="DJ123" s="805"/>
      <c r="DK123" s="805"/>
      <c r="DL123" s="805"/>
      <c r="DM123" s="805"/>
      <c r="DN123" s="805"/>
      <c r="DO123" s="805"/>
      <c r="DP123" s="805"/>
      <c r="DQ123" s="805"/>
      <c r="DR123" s="805"/>
      <c r="DS123" s="805"/>
      <c r="DT123" s="805"/>
      <c r="DU123" s="805"/>
      <c r="DV123" s="805"/>
      <c r="DW123" s="805"/>
      <c r="DX123" s="805"/>
      <c r="DY123" s="805"/>
      <c r="DZ123" s="805"/>
      <c r="EA123" s="805"/>
      <c r="EB123" s="805"/>
      <c r="EC123" s="805"/>
      <c r="ED123" s="805"/>
      <c r="EE123" s="805"/>
      <c r="EF123" s="805"/>
      <c r="EG123" s="805"/>
      <c r="EH123" s="805"/>
      <c r="EI123" s="805"/>
      <c r="EJ123" s="805"/>
      <c r="EK123" s="805"/>
      <c r="EL123" s="805"/>
      <c r="EM123" s="805"/>
      <c r="EN123" s="805"/>
      <c r="EO123" s="805"/>
      <c r="EP123" s="805"/>
      <c r="EQ123" s="805"/>
      <c r="ER123" s="805"/>
      <c r="ES123" s="805"/>
      <c r="ET123" s="805"/>
      <c r="EU123" s="805"/>
      <c r="EV123" s="805"/>
      <c r="EW123" s="805"/>
      <c r="EX123" s="805"/>
      <c r="EY123" s="805"/>
      <c r="EZ123" s="805"/>
      <c r="FA123" s="805"/>
      <c r="FB123" s="805"/>
      <c r="FC123" s="805"/>
      <c r="FD123" s="805"/>
      <c r="FE123" s="805"/>
      <c r="FF123" s="805"/>
      <c r="FG123" s="805"/>
      <c r="FH123" s="805"/>
      <c r="FI123" s="805"/>
      <c r="FJ123" s="805"/>
      <c r="FK123" s="805"/>
      <c r="FL123" s="805"/>
      <c r="FM123" s="805"/>
      <c r="FN123" s="805"/>
      <c r="FO123" s="805"/>
      <c r="FP123" s="805"/>
      <c r="FQ123" s="805"/>
      <c r="FR123" s="805"/>
      <c r="FS123" s="805"/>
      <c r="FT123" s="805"/>
      <c r="FU123" s="805"/>
      <c r="FV123" s="805"/>
      <c r="FW123" s="805"/>
      <c r="FX123" s="805"/>
      <c r="FY123" s="805"/>
      <c r="FZ123" s="805"/>
      <c r="GA123" s="805"/>
      <c r="GB123" s="805"/>
      <c r="GC123" s="805"/>
      <c r="GD123" s="805"/>
    </row>
    <row r="124" spans="1:186" s="112" customFormat="1" ht="42" customHeight="1">
      <c r="A124" s="2331"/>
      <c r="B124" s="2327"/>
      <c r="C124" s="2327"/>
      <c r="D124" s="2327"/>
      <c r="E124" s="2343"/>
      <c r="F124" s="786" t="s">
        <v>14</v>
      </c>
      <c r="G124" s="786" t="s">
        <v>15</v>
      </c>
      <c r="H124" s="2336"/>
      <c r="I124" s="786" t="s">
        <v>49</v>
      </c>
      <c r="J124" s="787" t="s">
        <v>16</v>
      </c>
      <c r="K124" s="786" t="s">
        <v>122</v>
      </c>
      <c r="L124" s="787" t="s">
        <v>281</v>
      </c>
      <c r="M124" s="786" t="s">
        <v>19</v>
      </c>
      <c r="N124" s="2341"/>
      <c r="O124" s="2333"/>
      <c r="P124" s="786" t="s">
        <v>2316</v>
      </c>
      <c r="Q124" s="787" t="s">
        <v>20</v>
      </c>
      <c r="R124" s="787" t="s">
        <v>2270</v>
      </c>
      <c r="S124" s="2333"/>
      <c r="T124" s="2334"/>
      <c r="U124" s="805"/>
      <c r="V124" s="805"/>
      <c r="W124" s="805"/>
      <c r="X124" s="805"/>
      <c r="Y124" s="805"/>
      <c r="Z124" s="805"/>
      <c r="AA124" s="805"/>
      <c r="AB124" s="805"/>
      <c r="AC124" s="805"/>
      <c r="AD124" s="805"/>
      <c r="AE124" s="805"/>
      <c r="AF124" s="805"/>
      <c r="AG124" s="805"/>
      <c r="AH124" s="805"/>
      <c r="AI124" s="805"/>
      <c r="AJ124" s="805"/>
      <c r="AK124" s="805"/>
      <c r="AL124" s="805"/>
      <c r="AM124" s="805"/>
      <c r="AN124" s="805"/>
      <c r="AO124" s="805"/>
      <c r="AP124" s="805"/>
      <c r="AQ124" s="805"/>
      <c r="AR124" s="805"/>
      <c r="AS124" s="805"/>
      <c r="AT124" s="805"/>
      <c r="AU124" s="805"/>
      <c r="AV124" s="805"/>
      <c r="AW124" s="805"/>
      <c r="AX124" s="805"/>
      <c r="AY124" s="805"/>
      <c r="AZ124" s="805"/>
      <c r="BA124" s="805"/>
      <c r="BB124" s="805"/>
      <c r="BC124" s="805"/>
      <c r="BD124" s="805"/>
      <c r="BE124" s="805"/>
      <c r="BF124" s="805"/>
      <c r="BG124" s="805"/>
      <c r="BH124" s="805"/>
      <c r="BI124" s="805"/>
      <c r="BJ124" s="805"/>
      <c r="BK124" s="805"/>
      <c r="BL124" s="805"/>
      <c r="BM124" s="805"/>
      <c r="BN124" s="805"/>
      <c r="BO124" s="805"/>
      <c r="BP124" s="805"/>
      <c r="BQ124" s="805"/>
      <c r="BR124" s="805"/>
      <c r="BS124" s="805"/>
      <c r="BT124" s="805"/>
      <c r="BU124" s="805"/>
      <c r="BV124" s="805"/>
      <c r="BW124" s="805"/>
      <c r="BX124" s="805"/>
      <c r="BY124" s="805"/>
      <c r="BZ124" s="805"/>
      <c r="CA124" s="805"/>
      <c r="CB124" s="805"/>
      <c r="CC124" s="805"/>
      <c r="CD124" s="805"/>
      <c r="CE124" s="805"/>
      <c r="CF124" s="805"/>
      <c r="CG124" s="805"/>
      <c r="CH124" s="805"/>
      <c r="CI124" s="805"/>
      <c r="CJ124" s="805"/>
      <c r="CK124" s="805"/>
      <c r="CL124" s="805"/>
      <c r="CM124" s="805"/>
      <c r="CN124" s="805"/>
      <c r="CO124" s="805"/>
      <c r="CP124" s="805"/>
      <c r="CQ124" s="805"/>
      <c r="CR124" s="805"/>
      <c r="CS124" s="805"/>
      <c r="CT124" s="805"/>
      <c r="CU124" s="805"/>
      <c r="CV124" s="805"/>
      <c r="CW124" s="805"/>
      <c r="CX124" s="805"/>
      <c r="CY124" s="805"/>
      <c r="CZ124" s="805"/>
      <c r="DA124" s="805"/>
      <c r="DB124" s="805"/>
      <c r="DC124" s="805"/>
      <c r="DD124" s="805"/>
      <c r="DE124" s="805"/>
      <c r="DF124" s="805"/>
      <c r="DG124" s="805"/>
      <c r="DH124" s="805"/>
      <c r="DI124" s="805"/>
      <c r="DJ124" s="805"/>
      <c r="DK124" s="805"/>
      <c r="DL124" s="805"/>
      <c r="DM124" s="805"/>
      <c r="DN124" s="805"/>
      <c r="DO124" s="805"/>
      <c r="DP124" s="805"/>
      <c r="DQ124" s="805"/>
      <c r="DR124" s="805"/>
      <c r="DS124" s="805"/>
      <c r="DT124" s="805"/>
      <c r="DU124" s="805"/>
      <c r="DV124" s="805"/>
      <c r="DW124" s="805"/>
      <c r="DX124" s="805"/>
      <c r="DY124" s="805"/>
      <c r="DZ124" s="805"/>
      <c r="EA124" s="805"/>
      <c r="EB124" s="805"/>
      <c r="EC124" s="805"/>
      <c r="ED124" s="805"/>
      <c r="EE124" s="805"/>
      <c r="EF124" s="805"/>
      <c r="EG124" s="805"/>
      <c r="EH124" s="805"/>
      <c r="EI124" s="805"/>
      <c r="EJ124" s="805"/>
      <c r="EK124" s="805"/>
      <c r="EL124" s="805"/>
      <c r="EM124" s="805"/>
      <c r="EN124" s="805"/>
      <c r="EO124" s="805"/>
      <c r="EP124" s="805"/>
      <c r="EQ124" s="805"/>
      <c r="ER124" s="805"/>
      <c r="ES124" s="805"/>
      <c r="ET124" s="805"/>
      <c r="EU124" s="805"/>
      <c r="EV124" s="805"/>
      <c r="EW124" s="805"/>
      <c r="EX124" s="805"/>
      <c r="EY124" s="805"/>
      <c r="EZ124" s="805"/>
      <c r="FA124" s="805"/>
      <c r="FB124" s="805"/>
      <c r="FC124" s="805"/>
      <c r="FD124" s="805"/>
      <c r="FE124" s="805"/>
      <c r="FF124" s="805"/>
      <c r="FG124" s="805"/>
      <c r="FH124" s="805"/>
      <c r="FI124" s="805"/>
      <c r="FJ124" s="805"/>
      <c r="FK124" s="805"/>
      <c r="FL124" s="805"/>
      <c r="FM124" s="805"/>
      <c r="FN124" s="805"/>
      <c r="FO124" s="805"/>
      <c r="FP124" s="805"/>
      <c r="FQ124" s="805"/>
      <c r="FR124" s="805"/>
      <c r="FS124" s="805"/>
      <c r="FT124" s="805"/>
      <c r="FU124" s="805"/>
      <c r="FV124" s="805"/>
      <c r="FW124" s="805"/>
      <c r="FX124" s="805"/>
      <c r="FY124" s="805"/>
      <c r="FZ124" s="805"/>
      <c r="GA124" s="805"/>
      <c r="GB124" s="805"/>
      <c r="GC124" s="805"/>
      <c r="GD124" s="805"/>
    </row>
    <row r="125" spans="1:186" s="223" customFormat="1" ht="18" customHeight="1">
      <c r="A125" s="206">
        <v>2225000</v>
      </c>
      <c r="B125" s="414">
        <v>1</v>
      </c>
      <c r="C125" s="409" t="s">
        <v>350</v>
      </c>
      <c r="D125" s="32" t="s">
        <v>303</v>
      </c>
      <c r="E125" s="612">
        <f>VLOOKUP(C125,[5]Sheet1!$C$97:$H$108,6,FALSE)</f>
        <v>19</v>
      </c>
      <c r="F125" s="151">
        <v>1924039</v>
      </c>
      <c r="G125" s="205">
        <v>478961</v>
      </c>
      <c r="H125" s="151">
        <f t="shared" ref="H125:H136" si="48">SUM(F125:G125)</f>
        <v>2403000</v>
      </c>
      <c r="I125" s="66" t="s">
        <v>2206</v>
      </c>
      <c r="J125" s="151">
        <v>15000</v>
      </c>
      <c r="K125" s="151" t="s">
        <v>2206</v>
      </c>
      <c r="L125" s="151">
        <v>650000</v>
      </c>
      <c r="M125" s="151">
        <v>0</v>
      </c>
      <c r="N125" s="163">
        <f t="shared" ref="N125:N136" si="49">(E125*J125)+L125+M125</f>
        <v>935000</v>
      </c>
      <c r="O125" s="48">
        <f t="shared" ref="O125:O136" si="50">H125+N125</f>
        <v>3338000</v>
      </c>
      <c r="P125" s="48">
        <f t="shared" ref="P125:P136" si="51">1%*H125</f>
        <v>24030</v>
      </c>
      <c r="Q125" s="48">
        <f t="shared" ref="Q125:Q136" si="52">H125*2%</f>
        <v>48060</v>
      </c>
      <c r="R125" s="48">
        <f t="shared" ref="R125:R136" si="53">H125*1%</f>
        <v>24030</v>
      </c>
      <c r="S125" s="146">
        <f t="shared" ref="S125:S136" si="54">O125-Q125-R125-P125</f>
        <v>3241880</v>
      </c>
      <c r="T125" s="710" t="s">
        <v>372</v>
      </c>
      <c r="U125" s="805"/>
      <c r="V125" s="805"/>
      <c r="W125" s="805"/>
      <c r="X125" s="805"/>
      <c r="Y125" s="805"/>
      <c r="Z125" s="805"/>
      <c r="AA125" s="805"/>
      <c r="AB125" s="805"/>
      <c r="AC125" s="805"/>
      <c r="AD125" s="805"/>
      <c r="AE125" s="805"/>
      <c r="AF125" s="805"/>
      <c r="AG125" s="805"/>
      <c r="AH125" s="805"/>
      <c r="AI125" s="805"/>
      <c r="AJ125" s="805"/>
      <c r="AK125" s="805"/>
      <c r="AL125" s="805"/>
      <c r="AM125" s="805"/>
      <c r="AN125" s="805"/>
      <c r="AO125" s="805"/>
      <c r="AP125" s="805"/>
      <c r="AQ125" s="805"/>
      <c r="AR125" s="805"/>
      <c r="AS125" s="805"/>
      <c r="AT125" s="805"/>
      <c r="AU125" s="805"/>
      <c r="AV125" s="805"/>
      <c r="AW125" s="805"/>
      <c r="AX125" s="805"/>
      <c r="AY125" s="805"/>
      <c r="AZ125" s="805"/>
      <c r="BA125" s="805"/>
      <c r="BB125" s="805"/>
      <c r="BC125" s="805"/>
      <c r="BD125" s="805"/>
      <c r="BE125" s="805"/>
      <c r="BF125" s="805"/>
      <c r="BG125" s="805"/>
      <c r="BH125" s="805"/>
      <c r="BI125" s="805"/>
      <c r="BJ125" s="805"/>
      <c r="BK125" s="805"/>
      <c r="BL125" s="805"/>
      <c r="BM125" s="805"/>
      <c r="BN125" s="805"/>
      <c r="BO125" s="805"/>
      <c r="BP125" s="805"/>
      <c r="BQ125" s="805"/>
      <c r="BR125" s="805"/>
      <c r="BS125" s="805"/>
      <c r="BT125" s="805"/>
      <c r="BU125" s="805"/>
      <c r="BV125" s="805"/>
      <c r="BW125" s="805"/>
      <c r="BX125" s="805"/>
      <c r="BY125" s="805"/>
      <c r="BZ125" s="805"/>
      <c r="CA125" s="805"/>
      <c r="CB125" s="805"/>
      <c r="CC125" s="805"/>
      <c r="CD125" s="805"/>
      <c r="CE125" s="805"/>
      <c r="CF125" s="805"/>
      <c r="CG125" s="805"/>
      <c r="CH125" s="805"/>
      <c r="CI125" s="805"/>
      <c r="CJ125" s="805"/>
      <c r="CK125" s="805"/>
      <c r="CL125" s="805"/>
      <c r="CM125" s="805"/>
      <c r="CN125" s="805"/>
      <c r="CO125" s="805"/>
      <c r="CP125" s="805"/>
      <c r="CQ125" s="805"/>
      <c r="CR125" s="805"/>
      <c r="CS125" s="805"/>
      <c r="CT125" s="805"/>
      <c r="CU125" s="805"/>
      <c r="CV125" s="805"/>
      <c r="CW125" s="805"/>
      <c r="CX125" s="805"/>
      <c r="CY125" s="805"/>
      <c r="CZ125" s="805"/>
      <c r="DA125" s="805"/>
      <c r="DB125" s="805"/>
      <c r="DC125" s="805"/>
      <c r="DD125" s="805"/>
      <c r="DE125" s="805"/>
      <c r="DF125" s="805"/>
      <c r="DG125" s="805"/>
      <c r="DH125" s="805"/>
      <c r="DI125" s="805"/>
      <c r="DJ125" s="805"/>
      <c r="DK125" s="805"/>
      <c r="DL125" s="805"/>
      <c r="DM125" s="805"/>
      <c r="DN125" s="805"/>
      <c r="DO125" s="805"/>
      <c r="DP125" s="805"/>
      <c r="DQ125" s="805"/>
      <c r="DR125" s="805"/>
      <c r="DS125" s="805"/>
      <c r="DT125" s="805"/>
      <c r="DU125" s="805"/>
      <c r="DV125" s="805"/>
      <c r="DW125" s="805"/>
      <c r="DX125" s="805"/>
      <c r="DY125" s="805"/>
      <c r="DZ125" s="805"/>
      <c r="EA125" s="805"/>
      <c r="EB125" s="805"/>
      <c r="EC125" s="805"/>
      <c r="ED125" s="805"/>
      <c r="EE125" s="805"/>
      <c r="EF125" s="805"/>
      <c r="EG125" s="805"/>
      <c r="EH125" s="805"/>
      <c r="EI125" s="805"/>
      <c r="EJ125" s="805"/>
      <c r="EK125" s="805"/>
      <c r="EL125" s="805"/>
      <c r="EM125" s="805"/>
      <c r="EN125" s="805"/>
      <c r="EO125" s="805"/>
      <c r="EP125" s="805"/>
      <c r="EQ125" s="805"/>
      <c r="ER125" s="805"/>
      <c r="ES125" s="805"/>
      <c r="ET125" s="805"/>
      <c r="EU125" s="805"/>
      <c r="EV125" s="805"/>
      <c r="EW125" s="805"/>
      <c r="EX125" s="805"/>
      <c r="EY125" s="805"/>
      <c r="EZ125" s="805"/>
      <c r="FA125" s="805"/>
      <c r="FB125" s="805"/>
      <c r="FC125" s="805"/>
      <c r="FD125" s="805"/>
      <c r="FE125" s="805"/>
      <c r="FF125" s="805"/>
      <c r="FG125" s="805"/>
      <c r="FH125" s="805"/>
      <c r="FI125" s="805"/>
      <c r="FJ125" s="805"/>
      <c r="FK125" s="805"/>
      <c r="FL125" s="805"/>
      <c r="FM125" s="805"/>
      <c r="FN125" s="805"/>
      <c r="FO125" s="805"/>
      <c r="FP125" s="805"/>
      <c r="FQ125" s="805"/>
      <c r="FR125" s="805"/>
      <c r="FS125" s="805"/>
      <c r="FT125" s="805"/>
      <c r="FU125" s="805"/>
      <c r="FV125" s="805"/>
      <c r="FW125" s="805"/>
      <c r="FX125" s="805"/>
      <c r="FY125" s="805"/>
      <c r="FZ125" s="805"/>
      <c r="GA125" s="805"/>
      <c r="GB125" s="805"/>
      <c r="GC125" s="805"/>
      <c r="GD125" s="805"/>
    </row>
    <row r="126" spans="1:186" s="223" customFormat="1" ht="18" customHeight="1">
      <c r="A126" s="206">
        <v>2225000</v>
      </c>
      <c r="B126" s="414">
        <v>2</v>
      </c>
      <c r="C126" s="409" t="s">
        <v>367</v>
      </c>
      <c r="D126" s="32" t="s">
        <v>303</v>
      </c>
      <c r="E126" s="1691">
        <v>22</v>
      </c>
      <c r="F126" s="151">
        <v>1924039</v>
      </c>
      <c r="G126" s="151">
        <v>478961</v>
      </c>
      <c r="H126" s="151">
        <f t="shared" si="48"/>
        <v>2403000</v>
      </c>
      <c r="I126" s="66" t="s">
        <v>2206</v>
      </c>
      <c r="J126" s="151">
        <v>15000</v>
      </c>
      <c r="K126" s="151" t="s">
        <v>2206</v>
      </c>
      <c r="L126" s="151">
        <v>650000</v>
      </c>
      <c r="M126" s="151">
        <v>0</v>
      </c>
      <c r="N126" s="163">
        <f t="shared" si="49"/>
        <v>980000</v>
      </c>
      <c r="O126" s="48">
        <f t="shared" si="50"/>
        <v>3383000</v>
      </c>
      <c r="P126" s="48">
        <f t="shared" si="51"/>
        <v>24030</v>
      </c>
      <c r="Q126" s="48">
        <f t="shared" si="52"/>
        <v>48060</v>
      </c>
      <c r="R126" s="48">
        <f t="shared" si="53"/>
        <v>24030</v>
      </c>
      <c r="S126" s="146">
        <f t="shared" si="54"/>
        <v>3286880</v>
      </c>
      <c r="T126" s="710" t="s">
        <v>385</v>
      </c>
      <c r="U126" s="805"/>
      <c r="V126" s="805"/>
      <c r="W126" s="805"/>
      <c r="X126" s="805"/>
      <c r="Y126" s="805"/>
      <c r="Z126" s="805"/>
      <c r="AA126" s="805"/>
      <c r="AB126" s="805"/>
      <c r="AC126" s="805"/>
      <c r="AD126" s="805"/>
      <c r="AE126" s="805"/>
      <c r="AF126" s="805"/>
      <c r="AG126" s="805"/>
      <c r="AH126" s="805"/>
      <c r="AI126" s="805"/>
      <c r="AJ126" s="805"/>
      <c r="AK126" s="805"/>
      <c r="AL126" s="805"/>
      <c r="AM126" s="805"/>
      <c r="AN126" s="805"/>
      <c r="AO126" s="805"/>
      <c r="AP126" s="805"/>
      <c r="AQ126" s="805"/>
      <c r="AR126" s="805"/>
      <c r="AS126" s="805"/>
      <c r="AT126" s="805"/>
      <c r="AU126" s="805"/>
      <c r="AV126" s="805"/>
      <c r="AW126" s="805"/>
      <c r="AX126" s="805"/>
      <c r="AY126" s="805"/>
      <c r="AZ126" s="805"/>
      <c r="BA126" s="805"/>
      <c r="BB126" s="805"/>
      <c r="BC126" s="805"/>
      <c r="BD126" s="805"/>
      <c r="BE126" s="805"/>
      <c r="BF126" s="805"/>
      <c r="BG126" s="805"/>
      <c r="BH126" s="805"/>
      <c r="BI126" s="805"/>
      <c r="BJ126" s="805"/>
      <c r="BK126" s="805"/>
      <c r="BL126" s="805"/>
      <c r="BM126" s="805"/>
      <c r="BN126" s="805"/>
      <c r="BO126" s="805"/>
      <c r="BP126" s="805"/>
      <c r="BQ126" s="805"/>
      <c r="BR126" s="805"/>
      <c r="BS126" s="805"/>
      <c r="BT126" s="805"/>
      <c r="BU126" s="805"/>
      <c r="BV126" s="805"/>
      <c r="BW126" s="805"/>
      <c r="BX126" s="805"/>
      <c r="BY126" s="805"/>
      <c r="BZ126" s="805"/>
      <c r="CA126" s="805"/>
      <c r="CB126" s="805"/>
      <c r="CC126" s="805"/>
      <c r="CD126" s="805"/>
      <c r="CE126" s="805"/>
      <c r="CF126" s="805"/>
      <c r="CG126" s="805"/>
      <c r="CH126" s="805"/>
      <c r="CI126" s="805"/>
      <c r="CJ126" s="805"/>
      <c r="CK126" s="805"/>
      <c r="CL126" s="805"/>
      <c r="CM126" s="805"/>
      <c r="CN126" s="805"/>
      <c r="CO126" s="805"/>
      <c r="CP126" s="805"/>
      <c r="CQ126" s="805"/>
      <c r="CR126" s="805"/>
      <c r="CS126" s="805"/>
      <c r="CT126" s="805"/>
      <c r="CU126" s="805"/>
      <c r="CV126" s="805"/>
      <c r="CW126" s="805"/>
      <c r="CX126" s="805"/>
      <c r="CY126" s="805"/>
      <c r="CZ126" s="805"/>
      <c r="DA126" s="805"/>
      <c r="DB126" s="805"/>
      <c r="DC126" s="805"/>
      <c r="DD126" s="805"/>
      <c r="DE126" s="805"/>
      <c r="DF126" s="805"/>
      <c r="DG126" s="805"/>
      <c r="DH126" s="805"/>
      <c r="DI126" s="805"/>
      <c r="DJ126" s="805"/>
      <c r="DK126" s="805"/>
      <c r="DL126" s="805"/>
      <c r="DM126" s="805"/>
      <c r="DN126" s="805"/>
      <c r="DO126" s="805"/>
      <c r="DP126" s="805"/>
      <c r="DQ126" s="805"/>
      <c r="DR126" s="805"/>
      <c r="DS126" s="805"/>
      <c r="DT126" s="805"/>
      <c r="DU126" s="805"/>
      <c r="DV126" s="805"/>
      <c r="DW126" s="805"/>
      <c r="DX126" s="805"/>
      <c r="DY126" s="805"/>
      <c r="DZ126" s="805"/>
      <c r="EA126" s="805"/>
      <c r="EB126" s="805"/>
      <c r="EC126" s="805"/>
      <c r="ED126" s="805"/>
      <c r="EE126" s="805"/>
      <c r="EF126" s="805"/>
      <c r="EG126" s="805"/>
      <c r="EH126" s="805"/>
      <c r="EI126" s="805"/>
      <c r="EJ126" s="805"/>
      <c r="EK126" s="805"/>
      <c r="EL126" s="805"/>
      <c r="EM126" s="805"/>
      <c r="EN126" s="805"/>
      <c r="EO126" s="805"/>
      <c r="EP126" s="805"/>
      <c r="EQ126" s="805"/>
      <c r="ER126" s="805"/>
      <c r="ES126" s="805"/>
      <c r="ET126" s="805"/>
      <c r="EU126" s="805"/>
      <c r="EV126" s="805"/>
      <c r="EW126" s="805"/>
      <c r="EX126" s="805"/>
      <c r="EY126" s="805"/>
      <c r="EZ126" s="805"/>
      <c r="FA126" s="805"/>
      <c r="FB126" s="805"/>
      <c r="FC126" s="805"/>
      <c r="FD126" s="805"/>
      <c r="FE126" s="805"/>
      <c r="FF126" s="805"/>
      <c r="FG126" s="805"/>
      <c r="FH126" s="805"/>
      <c r="FI126" s="805"/>
      <c r="FJ126" s="805"/>
      <c r="FK126" s="805"/>
      <c r="FL126" s="805"/>
      <c r="FM126" s="805"/>
      <c r="FN126" s="805"/>
      <c r="FO126" s="805"/>
      <c r="FP126" s="805"/>
      <c r="FQ126" s="805"/>
      <c r="FR126" s="805"/>
      <c r="FS126" s="805"/>
      <c r="FT126" s="805"/>
      <c r="FU126" s="805"/>
      <c r="FV126" s="805"/>
      <c r="FW126" s="805"/>
      <c r="FX126" s="805"/>
      <c r="FY126" s="805"/>
      <c r="FZ126" s="805"/>
      <c r="GA126" s="805"/>
      <c r="GB126" s="805"/>
      <c r="GC126" s="805"/>
      <c r="GD126" s="805"/>
    </row>
    <row r="127" spans="1:186" s="223" customFormat="1" ht="18" customHeight="1">
      <c r="A127" s="206">
        <v>2225000</v>
      </c>
      <c r="B127" s="414">
        <v>3</v>
      </c>
      <c r="C127" s="409" t="s">
        <v>351</v>
      </c>
      <c r="D127" s="32" t="s">
        <v>303</v>
      </c>
      <c r="E127" s="1691">
        <f>VLOOKUP(C127,[5]Sheet1!$C$97:$H$108,6,FALSE)</f>
        <v>17</v>
      </c>
      <c r="F127" s="151">
        <v>1924039</v>
      </c>
      <c r="G127" s="205">
        <v>478961</v>
      </c>
      <c r="H127" s="151">
        <f t="shared" si="48"/>
        <v>2403000</v>
      </c>
      <c r="I127" s="66" t="s">
        <v>2206</v>
      </c>
      <c r="J127" s="151">
        <v>15000</v>
      </c>
      <c r="K127" s="151" t="s">
        <v>2206</v>
      </c>
      <c r="L127" s="151">
        <v>650000</v>
      </c>
      <c r="M127" s="151">
        <v>0</v>
      </c>
      <c r="N127" s="163">
        <f t="shared" si="49"/>
        <v>905000</v>
      </c>
      <c r="O127" s="48">
        <f t="shared" si="50"/>
        <v>3308000</v>
      </c>
      <c r="P127" s="48">
        <f t="shared" si="51"/>
        <v>24030</v>
      </c>
      <c r="Q127" s="48">
        <f t="shared" si="52"/>
        <v>48060</v>
      </c>
      <c r="R127" s="48">
        <f t="shared" si="53"/>
        <v>24030</v>
      </c>
      <c r="S127" s="146">
        <f t="shared" si="54"/>
        <v>3211880</v>
      </c>
      <c r="T127" s="710" t="s">
        <v>373</v>
      </c>
      <c r="U127" s="805"/>
      <c r="V127" s="805"/>
      <c r="W127" s="805"/>
      <c r="X127" s="805"/>
      <c r="Y127" s="805"/>
      <c r="Z127" s="805"/>
      <c r="AA127" s="805"/>
      <c r="AB127" s="805"/>
      <c r="AC127" s="805"/>
      <c r="AD127" s="805"/>
      <c r="AE127" s="805"/>
      <c r="AF127" s="805"/>
      <c r="AG127" s="805"/>
      <c r="AH127" s="805"/>
      <c r="AI127" s="805"/>
      <c r="AJ127" s="805"/>
      <c r="AK127" s="805"/>
      <c r="AL127" s="805"/>
      <c r="AM127" s="805"/>
      <c r="AN127" s="805"/>
      <c r="AO127" s="805"/>
      <c r="AP127" s="805"/>
      <c r="AQ127" s="805"/>
      <c r="AR127" s="805"/>
      <c r="AS127" s="805"/>
      <c r="AT127" s="805"/>
      <c r="AU127" s="805"/>
      <c r="AV127" s="805"/>
      <c r="AW127" s="805"/>
      <c r="AX127" s="805"/>
      <c r="AY127" s="805"/>
      <c r="AZ127" s="805"/>
      <c r="BA127" s="805"/>
      <c r="BB127" s="805"/>
      <c r="BC127" s="805"/>
      <c r="BD127" s="805"/>
      <c r="BE127" s="805"/>
      <c r="BF127" s="805"/>
      <c r="BG127" s="805"/>
      <c r="BH127" s="805"/>
      <c r="BI127" s="805"/>
      <c r="BJ127" s="805"/>
      <c r="BK127" s="805"/>
      <c r="BL127" s="805"/>
      <c r="BM127" s="805"/>
      <c r="BN127" s="805"/>
      <c r="BO127" s="805"/>
      <c r="BP127" s="805"/>
      <c r="BQ127" s="805"/>
      <c r="BR127" s="805"/>
      <c r="BS127" s="805"/>
      <c r="BT127" s="805"/>
      <c r="BU127" s="805"/>
      <c r="BV127" s="805"/>
      <c r="BW127" s="805"/>
      <c r="BX127" s="805"/>
      <c r="BY127" s="805"/>
      <c r="BZ127" s="805"/>
      <c r="CA127" s="805"/>
      <c r="CB127" s="805"/>
      <c r="CC127" s="805"/>
      <c r="CD127" s="805"/>
      <c r="CE127" s="805"/>
      <c r="CF127" s="805"/>
      <c r="CG127" s="805"/>
      <c r="CH127" s="805"/>
      <c r="CI127" s="805"/>
      <c r="CJ127" s="805"/>
      <c r="CK127" s="805"/>
      <c r="CL127" s="805"/>
      <c r="CM127" s="805"/>
      <c r="CN127" s="805"/>
      <c r="CO127" s="805"/>
      <c r="CP127" s="805"/>
      <c r="CQ127" s="805"/>
      <c r="CR127" s="805"/>
      <c r="CS127" s="805"/>
      <c r="CT127" s="805"/>
      <c r="CU127" s="805"/>
      <c r="CV127" s="805"/>
      <c r="CW127" s="805"/>
      <c r="CX127" s="805"/>
      <c r="CY127" s="805"/>
      <c r="CZ127" s="805"/>
      <c r="DA127" s="805"/>
      <c r="DB127" s="805"/>
      <c r="DC127" s="805"/>
      <c r="DD127" s="805"/>
      <c r="DE127" s="805"/>
      <c r="DF127" s="805"/>
      <c r="DG127" s="805"/>
      <c r="DH127" s="805"/>
      <c r="DI127" s="805"/>
      <c r="DJ127" s="805"/>
      <c r="DK127" s="805"/>
      <c r="DL127" s="805"/>
      <c r="DM127" s="805"/>
      <c r="DN127" s="805"/>
      <c r="DO127" s="805"/>
      <c r="DP127" s="805"/>
      <c r="DQ127" s="805"/>
      <c r="DR127" s="805"/>
      <c r="DS127" s="805"/>
      <c r="DT127" s="805"/>
      <c r="DU127" s="805"/>
      <c r="DV127" s="805"/>
      <c r="DW127" s="805"/>
      <c r="DX127" s="805"/>
      <c r="DY127" s="805"/>
      <c r="DZ127" s="805"/>
      <c r="EA127" s="805"/>
      <c r="EB127" s="805"/>
      <c r="EC127" s="805"/>
      <c r="ED127" s="805"/>
      <c r="EE127" s="805"/>
      <c r="EF127" s="805"/>
      <c r="EG127" s="805"/>
      <c r="EH127" s="805"/>
      <c r="EI127" s="805"/>
      <c r="EJ127" s="805"/>
      <c r="EK127" s="805"/>
      <c r="EL127" s="805"/>
      <c r="EM127" s="805"/>
      <c r="EN127" s="805"/>
      <c r="EO127" s="805"/>
      <c r="EP127" s="805"/>
      <c r="EQ127" s="805"/>
      <c r="ER127" s="805"/>
      <c r="ES127" s="805"/>
      <c r="ET127" s="805"/>
      <c r="EU127" s="805"/>
      <c r="EV127" s="805"/>
      <c r="EW127" s="805"/>
      <c r="EX127" s="805"/>
      <c r="EY127" s="805"/>
      <c r="EZ127" s="805"/>
      <c r="FA127" s="805"/>
      <c r="FB127" s="805"/>
      <c r="FC127" s="805"/>
      <c r="FD127" s="805"/>
      <c r="FE127" s="805"/>
      <c r="FF127" s="805"/>
      <c r="FG127" s="805"/>
      <c r="FH127" s="805"/>
      <c r="FI127" s="805"/>
      <c r="FJ127" s="805"/>
      <c r="FK127" s="805"/>
      <c r="FL127" s="805"/>
      <c r="FM127" s="805"/>
      <c r="FN127" s="805"/>
      <c r="FO127" s="805"/>
      <c r="FP127" s="805"/>
      <c r="FQ127" s="805"/>
      <c r="FR127" s="805"/>
      <c r="FS127" s="805"/>
      <c r="FT127" s="805"/>
      <c r="FU127" s="805"/>
      <c r="FV127" s="805"/>
      <c r="FW127" s="805"/>
      <c r="FX127" s="805"/>
      <c r="FY127" s="805"/>
      <c r="FZ127" s="805"/>
      <c r="GA127" s="805"/>
      <c r="GB127" s="805"/>
      <c r="GC127" s="805"/>
      <c r="GD127" s="805"/>
    </row>
    <row r="128" spans="1:186" s="223" customFormat="1" ht="18" customHeight="1">
      <c r="A128" s="206">
        <v>2225000</v>
      </c>
      <c r="B128" s="414">
        <v>4</v>
      </c>
      <c r="C128" s="409" t="s">
        <v>352</v>
      </c>
      <c r="D128" s="32" t="s">
        <v>303</v>
      </c>
      <c r="E128" s="1691">
        <f>VLOOKUP(C128,[5]Sheet1!$C$97:$H$108,6,FALSE)</f>
        <v>30</v>
      </c>
      <c r="F128" s="151">
        <v>1924039</v>
      </c>
      <c r="G128" s="205">
        <v>478961</v>
      </c>
      <c r="H128" s="151">
        <f t="shared" si="48"/>
        <v>2403000</v>
      </c>
      <c r="I128" s="66" t="s">
        <v>2206</v>
      </c>
      <c r="J128" s="151">
        <v>15000</v>
      </c>
      <c r="K128" s="151" t="s">
        <v>2206</v>
      </c>
      <c r="L128" s="151">
        <v>650000</v>
      </c>
      <c r="M128" s="151">
        <v>0</v>
      </c>
      <c r="N128" s="163">
        <f t="shared" si="49"/>
        <v>1100000</v>
      </c>
      <c r="O128" s="48">
        <f t="shared" si="50"/>
        <v>3503000</v>
      </c>
      <c r="P128" s="48">
        <f t="shared" si="51"/>
        <v>24030</v>
      </c>
      <c r="Q128" s="48">
        <f t="shared" si="52"/>
        <v>48060</v>
      </c>
      <c r="R128" s="48">
        <f t="shared" si="53"/>
        <v>24030</v>
      </c>
      <c r="S128" s="146">
        <f t="shared" si="54"/>
        <v>3406880</v>
      </c>
      <c r="T128" s="710" t="s">
        <v>374</v>
      </c>
      <c r="U128" s="805"/>
      <c r="V128" s="805"/>
      <c r="W128" s="805"/>
      <c r="X128" s="805"/>
      <c r="Y128" s="805"/>
      <c r="Z128" s="805"/>
      <c r="AA128" s="805"/>
      <c r="AB128" s="805"/>
      <c r="AC128" s="805"/>
      <c r="AD128" s="805"/>
      <c r="AE128" s="805"/>
      <c r="AF128" s="805"/>
      <c r="AG128" s="805"/>
      <c r="AH128" s="805"/>
      <c r="AI128" s="805"/>
      <c r="AJ128" s="805"/>
      <c r="AK128" s="805"/>
      <c r="AL128" s="805"/>
      <c r="AM128" s="805"/>
      <c r="AN128" s="805"/>
      <c r="AO128" s="805"/>
      <c r="AP128" s="805"/>
      <c r="AQ128" s="805"/>
      <c r="AR128" s="805"/>
      <c r="AS128" s="805"/>
      <c r="AT128" s="805"/>
      <c r="AU128" s="805"/>
      <c r="AV128" s="805"/>
      <c r="AW128" s="805"/>
      <c r="AX128" s="805"/>
      <c r="AY128" s="805"/>
      <c r="AZ128" s="805"/>
      <c r="BA128" s="805"/>
      <c r="BB128" s="805"/>
      <c r="BC128" s="805"/>
      <c r="BD128" s="805"/>
      <c r="BE128" s="805"/>
      <c r="BF128" s="805"/>
      <c r="BG128" s="805"/>
      <c r="BH128" s="805"/>
      <c r="BI128" s="805"/>
      <c r="BJ128" s="805"/>
      <c r="BK128" s="805"/>
      <c r="BL128" s="805"/>
      <c r="BM128" s="805"/>
      <c r="BN128" s="805"/>
      <c r="BO128" s="805"/>
      <c r="BP128" s="805"/>
      <c r="BQ128" s="805"/>
      <c r="BR128" s="805"/>
      <c r="BS128" s="805"/>
      <c r="BT128" s="805"/>
      <c r="BU128" s="805"/>
      <c r="BV128" s="805"/>
      <c r="BW128" s="805"/>
      <c r="BX128" s="805"/>
      <c r="BY128" s="805"/>
      <c r="BZ128" s="805"/>
      <c r="CA128" s="805"/>
      <c r="CB128" s="805"/>
      <c r="CC128" s="805"/>
      <c r="CD128" s="805"/>
      <c r="CE128" s="805"/>
      <c r="CF128" s="805"/>
      <c r="CG128" s="805"/>
      <c r="CH128" s="805"/>
      <c r="CI128" s="805"/>
      <c r="CJ128" s="805"/>
      <c r="CK128" s="805"/>
      <c r="CL128" s="805"/>
      <c r="CM128" s="805"/>
      <c r="CN128" s="805"/>
      <c r="CO128" s="805"/>
      <c r="CP128" s="805"/>
      <c r="CQ128" s="805"/>
      <c r="CR128" s="805"/>
      <c r="CS128" s="805"/>
      <c r="CT128" s="805"/>
      <c r="CU128" s="805"/>
      <c r="CV128" s="805"/>
      <c r="CW128" s="805"/>
      <c r="CX128" s="805"/>
      <c r="CY128" s="805"/>
      <c r="CZ128" s="805"/>
      <c r="DA128" s="805"/>
      <c r="DB128" s="805"/>
      <c r="DC128" s="805"/>
      <c r="DD128" s="805"/>
      <c r="DE128" s="805"/>
      <c r="DF128" s="805"/>
      <c r="DG128" s="805"/>
      <c r="DH128" s="805"/>
      <c r="DI128" s="805"/>
      <c r="DJ128" s="805"/>
      <c r="DK128" s="805"/>
      <c r="DL128" s="805"/>
      <c r="DM128" s="805"/>
      <c r="DN128" s="805"/>
      <c r="DO128" s="805"/>
      <c r="DP128" s="805"/>
      <c r="DQ128" s="805"/>
      <c r="DR128" s="805"/>
      <c r="DS128" s="805"/>
      <c r="DT128" s="805"/>
      <c r="DU128" s="805"/>
      <c r="DV128" s="805"/>
      <c r="DW128" s="805"/>
      <c r="DX128" s="805"/>
      <c r="DY128" s="805"/>
      <c r="DZ128" s="805"/>
      <c r="EA128" s="805"/>
      <c r="EB128" s="805"/>
      <c r="EC128" s="805"/>
      <c r="ED128" s="805"/>
      <c r="EE128" s="805"/>
      <c r="EF128" s="805"/>
      <c r="EG128" s="805"/>
      <c r="EH128" s="805"/>
      <c r="EI128" s="805"/>
      <c r="EJ128" s="805"/>
      <c r="EK128" s="805"/>
      <c r="EL128" s="805"/>
      <c r="EM128" s="805"/>
      <c r="EN128" s="805"/>
      <c r="EO128" s="805"/>
      <c r="EP128" s="805"/>
      <c r="EQ128" s="805"/>
      <c r="ER128" s="805"/>
      <c r="ES128" s="805"/>
      <c r="ET128" s="805"/>
      <c r="EU128" s="805"/>
      <c r="EV128" s="805"/>
      <c r="EW128" s="805"/>
      <c r="EX128" s="805"/>
      <c r="EY128" s="805"/>
      <c r="EZ128" s="805"/>
      <c r="FA128" s="805"/>
      <c r="FB128" s="805"/>
      <c r="FC128" s="805"/>
      <c r="FD128" s="805"/>
      <c r="FE128" s="805"/>
      <c r="FF128" s="805"/>
      <c r="FG128" s="805"/>
      <c r="FH128" s="805"/>
      <c r="FI128" s="805"/>
      <c r="FJ128" s="805"/>
      <c r="FK128" s="805"/>
      <c r="FL128" s="805"/>
      <c r="FM128" s="805"/>
      <c r="FN128" s="805"/>
      <c r="FO128" s="805"/>
      <c r="FP128" s="805"/>
      <c r="FQ128" s="805"/>
      <c r="FR128" s="805"/>
      <c r="FS128" s="805"/>
      <c r="FT128" s="805"/>
      <c r="FU128" s="805"/>
      <c r="FV128" s="805"/>
      <c r="FW128" s="805"/>
      <c r="FX128" s="805"/>
      <c r="FY128" s="805"/>
      <c r="FZ128" s="805"/>
      <c r="GA128" s="805"/>
      <c r="GB128" s="805"/>
      <c r="GC128" s="805"/>
      <c r="GD128" s="805"/>
    </row>
    <row r="129" spans="1:186" s="223" customFormat="1" ht="18" customHeight="1">
      <c r="A129" s="206">
        <v>2225000</v>
      </c>
      <c r="B129" s="414">
        <v>5</v>
      </c>
      <c r="C129" s="409" t="s">
        <v>369</v>
      </c>
      <c r="D129" s="32" t="s">
        <v>303</v>
      </c>
      <c r="E129" s="1691">
        <v>16</v>
      </c>
      <c r="F129" s="151">
        <v>1928000</v>
      </c>
      <c r="G129" s="151">
        <v>475000</v>
      </c>
      <c r="H129" s="151">
        <f t="shared" si="48"/>
        <v>2403000</v>
      </c>
      <c r="I129" s="66" t="s">
        <v>2206</v>
      </c>
      <c r="J129" s="151">
        <v>15000</v>
      </c>
      <c r="K129" s="151" t="s">
        <v>2206</v>
      </c>
      <c r="L129" s="151">
        <v>650000</v>
      </c>
      <c r="M129" s="151">
        <v>0</v>
      </c>
      <c r="N129" s="163">
        <f t="shared" si="49"/>
        <v>890000</v>
      </c>
      <c r="O129" s="48">
        <f t="shared" si="50"/>
        <v>3293000</v>
      </c>
      <c r="P129" s="48">
        <f t="shared" si="51"/>
        <v>24030</v>
      </c>
      <c r="Q129" s="48">
        <f t="shared" si="52"/>
        <v>48060</v>
      </c>
      <c r="R129" s="48">
        <f t="shared" si="53"/>
        <v>24030</v>
      </c>
      <c r="S129" s="146">
        <f t="shared" si="54"/>
        <v>3196880</v>
      </c>
      <c r="T129" s="710" t="s">
        <v>387</v>
      </c>
      <c r="U129" s="805"/>
      <c r="V129" s="805"/>
      <c r="W129" s="805"/>
      <c r="X129" s="805"/>
      <c r="Y129" s="805"/>
      <c r="Z129" s="805"/>
      <c r="AA129" s="805"/>
      <c r="AB129" s="805"/>
      <c r="AC129" s="805"/>
      <c r="AD129" s="805"/>
      <c r="AE129" s="805"/>
      <c r="AF129" s="805"/>
      <c r="AG129" s="805"/>
      <c r="AH129" s="805"/>
      <c r="AI129" s="805"/>
      <c r="AJ129" s="805"/>
      <c r="AK129" s="805"/>
      <c r="AL129" s="805"/>
      <c r="AM129" s="805"/>
      <c r="AN129" s="805"/>
      <c r="AO129" s="805"/>
      <c r="AP129" s="805"/>
      <c r="AQ129" s="805"/>
      <c r="AR129" s="805"/>
      <c r="AS129" s="805"/>
      <c r="AT129" s="805"/>
      <c r="AU129" s="805"/>
      <c r="AV129" s="805"/>
      <c r="AW129" s="805"/>
      <c r="AX129" s="805"/>
      <c r="AY129" s="805"/>
      <c r="AZ129" s="805"/>
      <c r="BA129" s="805"/>
      <c r="BB129" s="805"/>
      <c r="BC129" s="805"/>
      <c r="BD129" s="805"/>
      <c r="BE129" s="805"/>
      <c r="BF129" s="805"/>
      <c r="BG129" s="805"/>
      <c r="BH129" s="805"/>
      <c r="BI129" s="805"/>
      <c r="BJ129" s="805"/>
      <c r="BK129" s="805"/>
      <c r="BL129" s="805"/>
      <c r="BM129" s="805"/>
      <c r="BN129" s="805"/>
      <c r="BO129" s="805"/>
      <c r="BP129" s="805"/>
      <c r="BQ129" s="805"/>
      <c r="BR129" s="805"/>
      <c r="BS129" s="805"/>
      <c r="BT129" s="805"/>
      <c r="BU129" s="805"/>
      <c r="BV129" s="805"/>
      <c r="BW129" s="805"/>
      <c r="BX129" s="805"/>
      <c r="BY129" s="805"/>
      <c r="BZ129" s="805"/>
      <c r="CA129" s="805"/>
      <c r="CB129" s="805"/>
      <c r="CC129" s="805"/>
      <c r="CD129" s="805"/>
      <c r="CE129" s="805"/>
      <c r="CF129" s="805"/>
      <c r="CG129" s="805"/>
      <c r="CH129" s="805"/>
      <c r="CI129" s="805"/>
      <c r="CJ129" s="805"/>
      <c r="CK129" s="805"/>
      <c r="CL129" s="805"/>
      <c r="CM129" s="805"/>
      <c r="CN129" s="805"/>
      <c r="CO129" s="805"/>
      <c r="CP129" s="805"/>
      <c r="CQ129" s="805"/>
      <c r="CR129" s="805"/>
      <c r="CS129" s="805"/>
      <c r="CT129" s="805"/>
      <c r="CU129" s="805"/>
      <c r="CV129" s="805"/>
      <c r="CW129" s="805"/>
      <c r="CX129" s="805"/>
      <c r="CY129" s="805"/>
      <c r="CZ129" s="805"/>
      <c r="DA129" s="805"/>
      <c r="DB129" s="805"/>
      <c r="DC129" s="805"/>
      <c r="DD129" s="805"/>
      <c r="DE129" s="805"/>
      <c r="DF129" s="805"/>
      <c r="DG129" s="805"/>
      <c r="DH129" s="805"/>
      <c r="DI129" s="805"/>
      <c r="DJ129" s="805"/>
      <c r="DK129" s="805"/>
      <c r="DL129" s="805"/>
      <c r="DM129" s="805"/>
      <c r="DN129" s="805"/>
      <c r="DO129" s="805"/>
      <c r="DP129" s="805"/>
      <c r="DQ129" s="805"/>
      <c r="DR129" s="805"/>
      <c r="DS129" s="805"/>
      <c r="DT129" s="805"/>
      <c r="DU129" s="805"/>
      <c r="DV129" s="805"/>
      <c r="DW129" s="805"/>
      <c r="DX129" s="805"/>
      <c r="DY129" s="805"/>
      <c r="DZ129" s="805"/>
      <c r="EA129" s="805"/>
      <c r="EB129" s="805"/>
      <c r="EC129" s="805"/>
      <c r="ED129" s="805"/>
      <c r="EE129" s="805"/>
      <c r="EF129" s="805"/>
      <c r="EG129" s="805"/>
      <c r="EH129" s="805"/>
      <c r="EI129" s="805"/>
      <c r="EJ129" s="805"/>
      <c r="EK129" s="805"/>
      <c r="EL129" s="805"/>
      <c r="EM129" s="805"/>
      <c r="EN129" s="805"/>
      <c r="EO129" s="805"/>
      <c r="EP129" s="805"/>
      <c r="EQ129" s="805"/>
      <c r="ER129" s="805"/>
      <c r="ES129" s="805"/>
      <c r="ET129" s="805"/>
      <c r="EU129" s="805"/>
      <c r="EV129" s="805"/>
      <c r="EW129" s="805"/>
      <c r="EX129" s="805"/>
      <c r="EY129" s="805"/>
      <c r="EZ129" s="805"/>
      <c r="FA129" s="805"/>
      <c r="FB129" s="805"/>
      <c r="FC129" s="805"/>
      <c r="FD129" s="805"/>
      <c r="FE129" s="805"/>
      <c r="FF129" s="805"/>
      <c r="FG129" s="805"/>
      <c r="FH129" s="805"/>
      <c r="FI129" s="805"/>
      <c r="FJ129" s="805"/>
      <c r="FK129" s="805"/>
      <c r="FL129" s="805"/>
      <c r="FM129" s="805"/>
      <c r="FN129" s="805"/>
      <c r="FO129" s="805"/>
      <c r="FP129" s="805"/>
      <c r="FQ129" s="805"/>
      <c r="FR129" s="805"/>
      <c r="FS129" s="805"/>
      <c r="FT129" s="805"/>
      <c r="FU129" s="805"/>
      <c r="FV129" s="805"/>
      <c r="FW129" s="805"/>
      <c r="FX129" s="805"/>
      <c r="FY129" s="805"/>
      <c r="FZ129" s="805"/>
      <c r="GA129" s="805"/>
      <c r="GB129" s="805"/>
      <c r="GC129" s="805"/>
      <c r="GD129" s="805"/>
    </row>
    <row r="130" spans="1:186" s="223" customFormat="1" ht="18" customHeight="1">
      <c r="A130" s="206">
        <v>2225000</v>
      </c>
      <c r="B130" s="414">
        <v>6</v>
      </c>
      <c r="C130" s="409" t="s">
        <v>353</v>
      </c>
      <c r="D130" s="32" t="s">
        <v>303</v>
      </c>
      <c r="E130" s="1691">
        <f>VLOOKUP(C130,[5]Sheet1!$C$97:$H$108,6,FALSE)</f>
        <v>25</v>
      </c>
      <c r="F130" s="151">
        <v>1924039</v>
      </c>
      <c r="G130" s="205">
        <v>478961</v>
      </c>
      <c r="H130" s="151">
        <f t="shared" si="48"/>
        <v>2403000</v>
      </c>
      <c r="I130" s="66" t="s">
        <v>2206</v>
      </c>
      <c r="J130" s="151">
        <v>15000</v>
      </c>
      <c r="K130" s="151" t="s">
        <v>2206</v>
      </c>
      <c r="L130" s="151">
        <v>650000</v>
      </c>
      <c r="M130" s="151">
        <v>0</v>
      </c>
      <c r="N130" s="163">
        <f t="shared" si="49"/>
        <v>1025000</v>
      </c>
      <c r="O130" s="48">
        <f t="shared" si="50"/>
        <v>3428000</v>
      </c>
      <c r="P130" s="48">
        <f t="shared" si="51"/>
        <v>24030</v>
      </c>
      <c r="Q130" s="48">
        <f t="shared" si="52"/>
        <v>48060</v>
      </c>
      <c r="R130" s="48">
        <f t="shared" si="53"/>
        <v>24030</v>
      </c>
      <c r="S130" s="146">
        <f t="shared" si="54"/>
        <v>3331880</v>
      </c>
      <c r="T130" s="710" t="s">
        <v>376</v>
      </c>
      <c r="U130" s="805"/>
      <c r="V130" s="805"/>
      <c r="W130" s="805"/>
      <c r="X130" s="805"/>
      <c r="Y130" s="805"/>
      <c r="Z130" s="805"/>
      <c r="AA130" s="805"/>
      <c r="AB130" s="805"/>
      <c r="AC130" s="805"/>
      <c r="AD130" s="805"/>
      <c r="AE130" s="805"/>
      <c r="AF130" s="805"/>
      <c r="AG130" s="805"/>
      <c r="AH130" s="805"/>
      <c r="AI130" s="805"/>
      <c r="AJ130" s="805"/>
      <c r="AK130" s="805"/>
      <c r="AL130" s="805"/>
      <c r="AM130" s="805"/>
      <c r="AN130" s="805"/>
      <c r="AO130" s="805"/>
      <c r="AP130" s="805"/>
      <c r="AQ130" s="805"/>
      <c r="AR130" s="805"/>
      <c r="AS130" s="805"/>
      <c r="AT130" s="805"/>
      <c r="AU130" s="805"/>
      <c r="AV130" s="805"/>
      <c r="AW130" s="805"/>
      <c r="AX130" s="805"/>
      <c r="AY130" s="805"/>
      <c r="AZ130" s="805"/>
      <c r="BA130" s="805"/>
      <c r="BB130" s="805"/>
      <c r="BC130" s="805"/>
      <c r="BD130" s="805"/>
      <c r="BE130" s="805"/>
      <c r="BF130" s="805"/>
      <c r="BG130" s="805"/>
      <c r="BH130" s="805"/>
      <c r="BI130" s="805"/>
      <c r="BJ130" s="805"/>
      <c r="BK130" s="805"/>
      <c r="BL130" s="805"/>
      <c r="BM130" s="805"/>
      <c r="BN130" s="805"/>
      <c r="BO130" s="805"/>
      <c r="BP130" s="805"/>
      <c r="BQ130" s="805"/>
      <c r="BR130" s="805"/>
      <c r="BS130" s="805"/>
      <c r="BT130" s="805"/>
      <c r="BU130" s="805"/>
      <c r="BV130" s="805"/>
      <c r="BW130" s="805"/>
      <c r="BX130" s="805"/>
      <c r="BY130" s="805"/>
      <c r="BZ130" s="805"/>
      <c r="CA130" s="805"/>
      <c r="CB130" s="805"/>
      <c r="CC130" s="805"/>
      <c r="CD130" s="805"/>
      <c r="CE130" s="805"/>
      <c r="CF130" s="805"/>
      <c r="CG130" s="805"/>
      <c r="CH130" s="805"/>
      <c r="CI130" s="805"/>
      <c r="CJ130" s="805"/>
      <c r="CK130" s="805"/>
      <c r="CL130" s="805"/>
      <c r="CM130" s="805"/>
      <c r="CN130" s="805"/>
      <c r="CO130" s="805"/>
      <c r="CP130" s="805"/>
      <c r="CQ130" s="805"/>
      <c r="CR130" s="805"/>
      <c r="CS130" s="805"/>
      <c r="CT130" s="805"/>
      <c r="CU130" s="805"/>
      <c r="CV130" s="805"/>
      <c r="CW130" s="805"/>
      <c r="CX130" s="805"/>
      <c r="CY130" s="805"/>
      <c r="CZ130" s="805"/>
      <c r="DA130" s="805"/>
      <c r="DB130" s="805"/>
      <c r="DC130" s="805"/>
      <c r="DD130" s="805"/>
      <c r="DE130" s="805"/>
      <c r="DF130" s="805"/>
      <c r="DG130" s="805"/>
      <c r="DH130" s="805"/>
      <c r="DI130" s="805"/>
      <c r="DJ130" s="805"/>
      <c r="DK130" s="805"/>
      <c r="DL130" s="805"/>
      <c r="DM130" s="805"/>
      <c r="DN130" s="805"/>
      <c r="DO130" s="805"/>
      <c r="DP130" s="805"/>
      <c r="DQ130" s="805"/>
      <c r="DR130" s="805"/>
      <c r="DS130" s="805"/>
      <c r="DT130" s="805"/>
      <c r="DU130" s="805"/>
      <c r="DV130" s="805"/>
      <c r="DW130" s="805"/>
      <c r="DX130" s="805"/>
      <c r="DY130" s="805"/>
      <c r="DZ130" s="805"/>
      <c r="EA130" s="805"/>
      <c r="EB130" s="805"/>
      <c r="EC130" s="805"/>
      <c r="ED130" s="805"/>
      <c r="EE130" s="805"/>
      <c r="EF130" s="805"/>
      <c r="EG130" s="805"/>
      <c r="EH130" s="805"/>
      <c r="EI130" s="805"/>
      <c r="EJ130" s="805"/>
      <c r="EK130" s="805"/>
      <c r="EL130" s="805"/>
      <c r="EM130" s="805"/>
      <c r="EN130" s="805"/>
      <c r="EO130" s="805"/>
      <c r="EP130" s="805"/>
      <c r="EQ130" s="805"/>
      <c r="ER130" s="805"/>
      <c r="ES130" s="805"/>
      <c r="ET130" s="805"/>
      <c r="EU130" s="805"/>
      <c r="EV130" s="805"/>
      <c r="EW130" s="805"/>
      <c r="EX130" s="805"/>
      <c r="EY130" s="805"/>
      <c r="EZ130" s="805"/>
      <c r="FA130" s="805"/>
      <c r="FB130" s="805"/>
      <c r="FC130" s="805"/>
      <c r="FD130" s="805"/>
      <c r="FE130" s="805"/>
      <c r="FF130" s="805"/>
      <c r="FG130" s="805"/>
      <c r="FH130" s="805"/>
      <c r="FI130" s="805"/>
      <c r="FJ130" s="805"/>
      <c r="FK130" s="805"/>
      <c r="FL130" s="805"/>
      <c r="FM130" s="805"/>
      <c r="FN130" s="805"/>
      <c r="FO130" s="805"/>
      <c r="FP130" s="805"/>
      <c r="FQ130" s="805"/>
      <c r="FR130" s="805"/>
      <c r="FS130" s="805"/>
      <c r="FT130" s="805"/>
      <c r="FU130" s="805"/>
      <c r="FV130" s="805"/>
      <c r="FW130" s="805"/>
      <c r="FX130" s="805"/>
      <c r="FY130" s="805"/>
      <c r="FZ130" s="805"/>
      <c r="GA130" s="805"/>
      <c r="GB130" s="805"/>
      <c r="GC130" s="805"/>
      <c r="GD130" s="805"/>
    </row>
    <row r="131" spans="1:186" s="223" customFormat="1" ht="18" customHeight="1">
      <c r="A131" s="206">
        <v>2225000</v>
      </c>
      <c r="B131" s="414">
        <v>7</v>
      </c>
      <c r="C131" s="409" t="s">
        <v>354</v>
      </c>
      <c r="D131" s="32" t="s">
        <v>303</v>
      </c>
      <c r="E131" s="1691">
        <f>VLOOKUP(C131,[5]Sheet1!$C$97:$H$108,6,FALSE)</f>
        <v>25</v>
      </c>
      <c r="F131" s="151">
        <v>1924039</v>
      </c>
      <c r="G131" s="205">
        <v>478961</v>
      </c>
      <c r="H131" s="151">
        <f t="shared" si="48"/>
        <v>2403000</v>
      </c>
      <c r="I131" s="66" t="s">
        <v>2206</v>
      </c>
      <c r="J131" s="151">
        <v>15000</v>
      </c>
      <c r="K131" s="151" t="s">
        <v>2206</v>
      </c>
      <c r="L131" s="151">
        <v>650000</v>
      </c>
      <c r="M131" s="151">
        <v>0</v>
      </c>
      <c r="N131" s="163">
        <f t="shared" si="49"/>
        <v>1025000</v>
      </c>
      <c r="O131" s="48">
        <f t="shared" si="50"/>
        <v>3428000</v>
      </c>
      <c r="P131" s="48">
        <f t="shared" si="51"/>
        <v>24030</v>
      </c>
      <c r="Q131" s="48">
        <f t="shared" si="52"/>
        <v>48060</v>
      </c>
      <c r="R131" s="48">
        <f t="shared" si="53"/>
        <v>24030</v>
      </c>
      <c r="S131" s="146">
        <f t="shared" si="54"/>
        <v>3331880</v>
      </c>
      <c r="T131" s="710" t="s">
        <v>375</v>
      </c>
      <c r="U131" s="805"/>
      <c r="V131" s="805"/>
      <c r="W131" s="805"/>
      <c r="X131" s="805"/>
      <c r="Y131" s="805"/>
      <c r="Z131" s="805"/>
      <c r="AA131" s="805"/>
      <c r="AB131" s="805"/>
      <c r="AC131" s="805"/>
      <c r="AD131" s="805"/>
      <c r="AE131" s="805"/>
      <c r="AF131" s="805"/>
      <c r="AG131" s="805"/>
      <c r="AH131" s="805"/>
      <c r="AI131" s="805"/>
      <c r="AJ131" s="805"/>
      <c r="AK131" s="805"/>
      <c r="AL131" s="805"/>
      <c r="AM131" s="805"/>
      <c r="AN131" s="805"/>
      <c r="AO131" s="805"/>
      <c r="AP131" s="805"/>
      <c r="AQ131" s="805"/>
      <c r="AR131" s="805"/>
      <c r="AS131" s="805"/>
      <c r="AT131" s="805"/>
      <c r="AU131" s="805"/>
      <c r="AV131" s="805"/>
      <c r="AW131" s="805"/>
      <c r="AX131" s="805"/>
      <c r="AY131" s="805"/>
      <c r="AZ131" s="805"/>
      <c r="BA131" s="805"/>
      <c r="BB131" s="805"/>
      <c r="BC131" s="805"/>
      <c r="BD131" s="805"/>
      <c r="BE131" s="805"/>
      <c r="BF131" s="805"/>
      <c r="BG131" s="805"/>
      <c r="BH131" s="805"/>
      <c r="BI131" s="805"/>
      <c r="BJ131" s="805"/>
      <c r="BK131" s="805"/>
      <c r="BL131" s="805"/>
      <c r="BM131" s="805"/>
      <c r="BN131" s="805"/>
      <c r="BO131" s="805"/>
      <c r="BP131" s="805"/>
      <c r="BQ131" s="805"/>
      <c r="BR131" s="805"/>
      <c r="BS131" s="805"/>
      <c r="BT131" s="805"/>
      <c r="BU131" s="805"/>
      <c r="BV131" s="805"/>
      <c r="BW131" s="805"/>
      <c r="BX131" s="805"/>
      <c r="BY131" s="805"/>
      <c r="BZ131" s="805"/>
      <c r="CA131" s="805"/>
      <c r="CB131" s="805"/>
      <c r="CC131" s="805"/>
      <c r="CD131" s="805"/>
      <c r="CE131" s="805"/>
      <c r="CF131" s="805"/>
      <c r="CG131" s="805"/>
      <c r="CH131" s="805"/>
      <c r="CI131" s="805"/>
      <c r="CJ131" s="805"/>
      <c r="CK131" s="805"/>
      <c r="CL131" s="805"/>
      <c r="CM131" s="805"/>
      <c r="CN131" s="805"/>
      <c r="CO131" s="805"/>
      <c r="CP131" s="805"/>
      <c r="CQ131" s="805"/>
      <c r="CR131" s="805"/>
      <c r="CS131" s="805"/>
      <c r="CT131" s="805"/>
      <c r="CU131" s="805"/>
      <c r="CV131" s="805"/>
      <c r="CW131" s="805"/>
      <c r="CX131" s="805"/>
      <c r="CY131" s="805"/>
      <c r="CZ131" s="805"/>
      <c r="DA131" s="805"/>
      <c r="DB131" s="805"/>
      <c r="DC131" s="805"/>
      <c r="DD131" s="805"/>
      <c r="DE131" s="805"/>
      <c r="DF131" s="805"/>
      <c r="DG131" s="805"/>
      <c r="DH131" s="805"/>
      <c r="DI131" s="805"/>
      <c r="DJ131" s="805"/>
      <c r="DK131" s="805"/>
      <c r="DL131" s="805"/>
      <c r="DM131" s="805"/>
      <c r="DN131" s="805"/>
      <c r="DO131" s="805"/>
      <c r="DP131" s="805"/>
      <c r="DQ131" s="805"/>
      <c r="DR131" s="805"/>
      <c r="DS131" s="805"/>
      <c r="DT131" s="805"/>
      <c r="DU131" s="805"/>
      <c r="DV131" s="805"/>
      <c r="DW131" s="805"/>
      <c r="DX131" s="805"/>
      <c r="DY131" s="805"/>
      <c r="DZ131" s="805"/>
      <c r="EA131" s="805"/>
      <c r="EB131" s="805"/>
      <c r="EC131" s="805"/>
      <c r="ED131" s="805"/>
      <c r="EE131" s="805"/>
      <c r="EF131" s="805"/>
      <c r="EG131" s="805"/>
      <c r="EH131" s="805"/>
      <c r="EI131" s="805"/>
      <c r="EJ131" s="805"/>
      <c r="EK131" s="805"/>
      <c r="EL131" s="805"/>
      <c r="EM131" s="805"/>
      <c r="EN131" s="805"/>
      <c r="EO131" s="805"/>
      <c r="EP131" s="805"/>
      <c r="EQ131" s="805"/>
      <c r="ER131" s="805"/>
      <c r="ES131" s="805"/>
      <c r="ET131" s="805"/>
      <c r="EU131" s="805"/>
      <c r="EV131" s="805"/>
      <c r="EW131" s="805"/>
      <c r="EX131" s="805"/>
      <c r="EY131" s="805"/>
      <c r="EZ131" s="805"/>
      <c r="FA131" s="805"/>
      <c r="FB131" s="805"/>
      <c r="FC131" s="805"/>
      <c r="FD131" s="805"/>
      <c r="FE131" s="805"/>
      <c r="FF131" s="805"/>
      <c r="FG131" s="805"/>
      <c r="FH131" s="805"/>
      <c r="FI131" s="805"/>
      <c r="FJ131" s="805"/>
      <c r="FK131" s="805"/>
      <c r="FL131" s="805"/>
      <c r="FM131" s="805"/>
      <c r="FN131" s="805"/>
      <c r="FO131" s="805"/>
      <c r="FP131" s="805"/>
      <c r="FQ131" s="805"/>
      <c r="FR131" s="805"/>
      <c r="FS131" s="805"/>
      <c r="FT131" s="805"/>
      <c r="FU131" s="805"/>
      <c r="FV131" s="805"/>
      <c r="FW131" s="805"/>
      <c r="FX131" s="805"/>
      <c r="FY131" s="805"/>
      <c r="FZ131" s="805"/>
      <c r="GA131" s="805"/>
      <c r="GB131" s="805"/>
      <c r="GC131" s="805"/>
      <c r="GD131" s="805"/>
    </row>
    <row r="132" spans="1:186" s="223" customFormat="1" ht="18" customHeight="1">
      <c r="A132" s="206">
        <v>2225000</v>
      </c>
      <c r="B132" s="414">
        <v>8</v>
      </c>
      <c r="C132" s="411" t="s">
        <v>309</v>
      </c>
      <c r="D132" s="32" t="s">
        <v>303</v>
      </c>
      <c r="E132" s="1691">
        <v>22</v>
      </c>
      <c r="F132" s="151">
        <v>1924039</v>
      </c>
      <c r="G132" s="151">
        <v>478961</v>
      </c>
      <c r="H132" s="151">
        <f t="shared" si="48"/>
        <v>2403000</v>
      </c>
      <c r="I132" s="66" t="s">
        <v>2206</v>
      </c>
      <c r="J132" s="151">
        <v>15000</v>
      </c>
      <c r="K132" s="151" t="s">
        <v>2206</v>
      </c>
      <c r="L132" s="105">
        <v>650000</v>
      </c>
      <c r="M132" s="105">
        <v>0</v>
      </c>
      <c r="N132" s="163">
        <f t="shared" si="49"/>
        <v>980000</v>
      </c>
      <c r="O132" s="48">
        <f t="shared" si="50"/>
        <v>3383000</v>
      </c>
      <c r="P132" s="48">
        <f t="shared" si="51"/>
        <v>24030</v>
      </c>
      <c r="Q132" s="48">
        <f t="shared" si="52"/>
        <v>48060</v>
      </c>
      <c r="R132" s="48">
        <f t="shared" si="53"/>
        <v>24030</v>
      </c>
      <c r="S132" s="146">
        <f t="shared" si="54"/>
        <v>3286880</v>
      </c>
      <c r="T132" s="710" t="s">
        <v>310</v>
      </c>
      <c r="U132" s="805"/>
      <c r="V132" s="805"/>
      <c r="W132" s="805"/>
      <c r="X132" s="805"/>
      <c r="Y132" s="805"/>
      <c r="Z132" s="805"/>
      <c r="AA132" s="805"/>
      <c r="AB132" s="805"/>
      <c r="AC132" s="805"/>
      <c r="AD132" s="805"/>
      <c r="AE132" s="805"/>
      <c r="AF132" s="805"/>
      <c r="AG132" s="805"/>
      <c r="AH132" s="805"/>
      <c r="AI132" s="805"/>
      <c r="AJ132" s="805"/>
      <c r="AK132" s="805"/>
      <c r="AL132" s="805"/>
      <c r="AM132" s="805"/>
      <c r="AN132" s="805"/>
      <c r="AO132" s="805"/>
      <c r="AP132" s="805"/>
      <c r="AQ132" s="805"/>
      <c r="AR132" s="805"/>
      <c r="AS132" s="805"/>
      <c r="AT132" s="805"/>
      <c r="AU132" s="805"/>
      <c r="AV132" s="805"/>
      <c r="AW132" s="805"/>
      <c r="AX132" s="805"/>
      <c r="AY132" s="805"/>
      <c r="AZ132" s="805"/>
      <c r="BA132" s="805"/>
      <c r="BB132" s="805"/>
      <c r="BC132" s="805"/>
      <c r="BD132" s="805"/>
      <c r="BE132" s="805"/>
      <c r="BF132" s="805"/>
      <c r="BG132" s="805"/>
      <c r="BH132" s="805"/>
      <c r="BI132" s="805"/>
      <c r="BJ132" s="805"/>
      <c r="BK132" s="805"/>
      <c r="BL132" s="805"/>
      <c r="BM132" s="805"/>
      <c r="BN132" s="805"/>
      <c r="BO132" s="805"/>
      <c r="BP132" s="805"/>
      <c r="BQ132" s="805"/>
      <c r="BR132" s="805"/>
      <c r="BS132" s="805"/>
      <c r="BT132" s="805"/>
      <c r="BU132" s="805"/>
      <c r="BV132" s="805"/>
      <c r="BW132" s="805"/>
      <c r="BX132" s="805"/>
      <c r="BY132" s="805"/>
      <c r="BZ132" s="805"/>
      <c r="CA132" s="805"/>
      <c r="CB132" s="805"/>
      <c r="CC132" s="805"/>
      <c r="CD132" s="805"/>
      <c r="CE132" s="805"/>
      <c r="CF132" s="805"/>
      <c r="CG132" s="805"/>
      <c r="CH132" s="805"/>
      <c r="CI132" s="805"/>
      <c r="CJ132" s="805"/>
      <c r="CK132" s="805"/>
      <c r="CL132" s="805"/>
      <c r="CM132" s="805"/>
      <c r="CN132" s="805"/>
      <c r="CO132" s="805"/>
      <c r="CP132" s="805"/>
      <c r="CQ132" s="805"/>
      <c r="CR132" s="805"/>
      <c r="CS132" s="805"/>
      <c r="CT132" s="805"/>
      <c r="CU132" s="805"/>
      <c r="CV132" s="805"/>
      <c r="CW132" s="805"/>
      <c r="CX132" s="805"/>
      <c r="CY132" s="805"/>
      <c r="CZ132" s="805"/>
      <c r="DA132" s="805"/>
      <c r="DB132" s="805"/>
      <c r="DC132" s="805"/>
      <c r="DD132" s="805"/>
      <c r="DE132" s="805"/>
      <c r="DF132" s="805"/>
      <c r="DG132" s="805"/>
      <c r="DH132" s="805"/>
      <c r="DI132" s="805"/>
      <c r="DJ132" s="805"/>
      <c r="DK132" s="805"/>
      <c r="DL132" s="805"/>
      <c r="DM132" s="805"/>
      <c r="DN132" s="805"/>
      <c r="DO132" s="805"/>
      <c r="DP132" s="805"/>
      <c r="DQ132" s="805"/>
      <c r="DR132" s="805"/>
      <c r="DS132" s="805"/>
      <c r="DT132" s="805"/>
      <c r="DU132" s="805"/>
      <c r="DV132" s="805"/>
      <c r="DW132" s="805"/>
      <c r="DX132" s="805"/>
      <c r="DY132" s="805"/>
      <c r="DZ132" s="805"/>
      <c r="EA132" s="805"/>
      <c r="EB132" s="805"/>
      <c r="EC132" s="805"/>
      <c r="ED132" s="805"/>
      <c r="EE132" s="805"/>
      <c r="EF132" s="805"/>
      <c r="EG132" s="805"/>
      <c r="EH132" s="805"/>
      <c r="EI132" s="805"/>
      <c r="EJ132" s="805"/>
      <c r="EK132" s="805"/>
      <c r="EL132" s="805"/>
      <c r="EM132" s="805"/>
      <c r="EN132" s="805"/>
      <c r="EO132" s="805"/>
      <c r="EP132" s="805"/>
      <c r="EQ132" s="805"/>
      <c r="ER132" s="805"/>
      <c r="ES132" s="805"/>
      <c r="ET132" s="805"/>
      <c r="EU132" s="805"/>
      <c r="EV132" s="805"/>
      <c r="EW132" s="805"/>
      <c r="EX132" s="805"/>
      <c r="EY132" s="805"/>
      <c r="EZ132" s="805"/>
      <c r="FA132" s="805"/>
      <c r="FB132" s="805"/>
      <c r="FC132" s="805"/>
      <c r="FD132" s="805"/>
      <c r="FE132" s="805"/>
      <c r="FF132" s="805"/>
      <c r="FG132" s="805"/>
      <c r="FH132" s="805"/>
      <c r="FI132" s="805"/>
      <c r="FJ132" s="805"/>
      <c r="FK132" s="805"/>
      <c r="FL132" s="805"/>
      <c r="FM132" s="805"/>
      <c r="FN132" s="805"/>
      <c r="FO132" s="805"/>
      <c r="FP132" s="805"/>
      <c r="FQ132" s="805"/>
      <c r="FR132" s="805"/>
      <c r="FS132" s="805"/>
      <c r="FT132" s="805"/>
      <c r="FU132" s="805"/>
      <c r="FV132" s="805"/>
      <c r="FW132" s="805"/>
      <c r="FX132" s="805"/>
      <c r="FY132" s="805"/>
      <c r="FZ132" s="805"/>
      <c r="GA132" s="805"/>
      <c r="GB132" s="805"/>
      <c r="GC132" s="805"/>
      <c r="GD132" s="805"/>
    </row>
    <row r="133" spans="1:186" s="223" customFormat="1" ht="18" customHeight="1">
      <c r="A133" s="206">
        <v>2225000</v>
      </c>
      <c r="B133" s="414">
        <v>9</v>
      </c>
      <c r="C133" s="409" t="s">
        <v>355</v>
      </c>
      <c r="D133" s="32" t="s">
        <v>303</v>
      </c>
      <c r="E133" s="1691">
        <f>VLOOKUP(C133,[5]Sheet1!$C$97:$H$108,6,FALSE)</f>
        <v>23</v>
      </c>
      <c r="F133" s="151">
        <v>1924039</v>
      </c>
      <c r="G133" s="205">
        <v>478961</v>
      </c>
      <c r="H133" s="151">
        <f t="shared" si="48"/>
        <v>2403000</v>
      </c>
      <c r="I133" s="66" t="s">
        <v>2206</v>
      </c>
      <c r="J133" s="151">
        <v>15000</v>
      </c>
      <c r="K133" s="151" t="s">
        <v>2206</v>
      </c>
      <c r="L133" s="151">
        <v>650000</v>
      </c>
      <c r="M133" s="151">
        <v>0</v>
      </c>
      <c r="N133" s="163">
        <f t="shared" si="49"/>
        <v>995000</v>
      </c>
      <c r="O133" s="48">
        <f t="shared" si="50"/>
        <v>3398000</v>
      </c>
      <c r="P133" s="48">
        <f t="shared" si="51"/>
        <v>24030</v>
      </c>
      <c r="Q133" s="48">
        <f t="shared" si="52"/>
        <v>48060</v>
      </c>
      <c r="R133" s="48">
        <f t="shared" si="53"/>
        <v>24030</v>
      </c>
      <c r="S133" s="146">
        <f t="shared" si="54"/>
        <v>3301880</v>
      </c>
      <c r="T133" s="710" t="s">
        <v>377</v>
      </c>
      <c r="U133" s="805"/>
      <c r="V133" s="805"/>
      <c r="W133" s="805"/>
      <c r="X133" s="805"/>
      <c r="Y133" s="805"/>
      <c r="Z133" s="805"/>
      <c r="AA133" s="805"/>
      <c r="AB133" s="805"/>
      <c r="AC133" s="805"/>
      <c r="AD133" s="805"/>
      <c r="AE133" s="805"/>
      <c r="AF133" s="805"/>
      <c r="AG133" s="805"/>
      <c r="AH133" s="805"/>
      <c r="AI133" s="805"/>
      <c r="AJ133" s="805"/>
      <c r="AK133" s="805"/>
      <c r="AL133" s="805"/>
      <c r="AM133" s="805"/>
      <c r="AN133" s="805"/>
      <c r="AO133" s="805"/>
      <c r="AP133" s="805"/>
      <c r="AQ133" s="805"/>
      <c r="AR133" s="805"/>
      <c r="AS133" s="805"/>
      <c r="AT133" s="805"/>
      <c r="AU133" s="805"/>
      <c r="AV133" s="805"/>
      <c r="AW133" s="805"/>
      <c r="AX133" s="805"/>
      <c r="AY133" s="805"/>
      <c r="AZ133" s="805"/>
      <c r="BA133" s="805"/>
      <c r="BB133" s="805"/>
      <c r="BC133" s="805"/>
      <c r="BD133" s="805"/>
      <c r="BE133" s="805"/>
      <c r="BF133" s="805"/>
      <c r="BG133" s="805"/>
      <c r="BH133" s="805"/>
      <c r="BI133" s="805"/>
      <c r="BJ133" s="805"/>
      <c r="BK133" s="805"/>
      <c r="BL133" s="805"/>
      <c r="BM133" s="805"/>
      <c r="BN133" s="805"/>
      <c r="BO133" s="805"/>
      <c r="BP133" s="805"/>
      <c r="BQ133" s="805"/>
      <c r="BR133" s="805"/>
      <c r="BS133" s="805"/>
      <c r="BT133" s="805"/>
      <c r="BU133" s="805"/>
      <c r="BV133" s="805"/>
      <c r="BW133" s="805"/>
      <c r="BX133" s="805"/>
      <c r="BY133" s="805"/>
      <c r="BZ133" s="805"/>
      <c r="CA133" s="805"/>
      <c r="CB133" s="805"/>
      <c r="CC133" s="805"/>
      <c r="CD133" s="805"/>
      <c r="CE133" s="805"/>
      <c r="CF133" s="805"/>
      <c r="CG133" s="805"/>
      <c r="CH133" s="805"/>
      <c r="CI133" s="805"/>
      <c r="CJ133" s="805"/>
      <c r="CK133" s="805"/>
      <c r="CL133" s="805"/>
      <c r="CM133" s="805"/>
      <c r="CN133" s="805"/>
      <c r="CO133" s="805"/>
      <c r="CP133" s="805"/>
      <c r="CQ133" s="805"/>
      <c r="CR133" s="805"/>
      <c r="CS133" s="805"/>
      <c r="CT133" s="805"/>
      <c r="CU133" s="805"/>
      <c r="CV133" s="805"/>
      <c r="CW133" s="805"/>
      <c r="CX133" s="805"/>
      <c r="CY133" s="805"/>
      <c r="CZ133" s="805"/>
      <c r="DA133" s="805"/>
      <c r="DB133" s="805"/>
      <c r="DC133" s="805"/>
      <c r="DD133" s="805"/>
      <c r="DE133" s="805"/>
      <c r="DF133" s="805"/>
      <c r="DG133" s="805"/>
      <c r="DH133" s="805"/>
      <c r="DI133" s="805"/>
      <c r="DJ133" s="805"/>
      <c r="DK133" s="805"/>
      <c r="DL133" s="805"/>
      <c r="DM133" s="805"/>
      <c r="DN133" s="805"/>
      <c r="DO133" s="805"/>
      <c r="DP133" s="805"/>
      <c r="DQ133" s="805"/>
      <c r="DR133" s="805"/>
      <c r="DS133" s="805"/>
      <c r="DT133" s="805"/>
      <c r="DU133" s="805"/>
      <c r="DV133" s="805"/>
      <c r="DW133" s="805"/>
      <c r="DX133" s="805"/>
      <c r="DY133" s="805"/>
      <c r="DZ133" s="805"/>
      <c r="EA133" s="805"/>
      <c r="EB133" s="805"/>
      <c r="EC133" s="805"/>
      <c r="ED133" s="805"/>
      <c r="EE133" s="805"/>
      <c r="EF133" s="805"/>
      <c r="EG133" s="805"/>
      <c r="EH133" s="805"/>
      <c r="EI133" s="805"/>
      <c r="EJ133" s="805"/>
      <c r="EK133" s="805"/>
      <c r="EL133" s="805"/>
      <c r="EM133" s="805"/>
      <c r="EN133" s="805"/>
      <c r="EO133" s="805"/>
      <c r="EP133" s="805"/>
      <c r="EQ133" s="805"/>
      <c r="ER133" s="805"/>
      <c r="ES133" s="805"/>
      <c r="ET133" s="805"/>
      <c r="EU133" s="805"/>
      <c r="EV133" s="805"/>
      <c r="EW133" s="805"/>
      <c r="EX133" s="805"/>
      <c r="EY133" s="805"/>
      <c r="EZ133" s="805"/>
      <c r="FA133" s="805"/>
      <c r="FB133" s="805"/>
      <c r="FC133" s="805"/>
      <c r="FD133" s="805"/>
      <c r="FE133" s="805"/>
      <c r="FF133" s="805"/>
      <c r="FG133" s="805"/>
      <c r="FH133" s="805"/>
      <c r="FI133" s="805"/>
      <c r="FJ133" s="805"/>
      <c r="FK133" s="805"/>
      <c r="FL133" s="805"/>
      <c r="FM133" s="805"/>
      <c r="FN133" s="805"/>
      <c r="FO133" s="805"/>
      <c r="FP133" s="805"/>
      <c r="FQ133" s="805"/>
      <c r="FR133" s="805"/>
      <c r="FS133" s="805"/>
      <c r="FT133" s="805"/>
      <c r="FU133" s="805"/>
      <c r="FV133" s="805"/>
      <c r="FW133" s="805"/>
      <c r="FX133" s="805"/>
      <c r="FY133" s="805"/>
      <c r="FZ133" s="805"/>
      <c r="GA133" s="805"/>
      <c r="GB133" s="805"/>
      <c r="GC133" s="805"/>
      <c r="GD133" s="805"/>
    </row>
    <row r="134" spans="1:186" s="223" customFormat="1" ht="18" customHeight="1">
      <c r="A134" s="206">
        <v>2225000</v>
      </c>
      <c r="B134" s="414">
        <v>10</v>
      </c>
      <c r="C134" s="409" t="s">
        <v>356</v>
      </c>
      <c r="D134" s="32" t="s">
        <v>303</v>
      </c>
      <c r="E134" s="1691">
        <f>VLOOKUP(C134,[5]Sheet1!$C$97:$H$108,6,FALSE)</f>
        <v>24</v>
      </c>
      <c r="F134" s="151">
        <v>1924039</v>
      </c>
      <c r="G134" s="205">
        <v>478961</v>
      </c>
      <c r="H134" s="151">
        <f t="shared" si="48"/>
        <v>2403000</v>
      </c>
      <c r="I134" s="66" t="s">
        <v>2206</v>
      </c>
      <c r="J134" s="151">
        <v>15000</v>
      </c>
      <c r="K134" s="151" t="s">
        <v>2206</v>
      </c>
      <c r="L134" s="151">
        <v>650000</v>
      </c>
      <c r="M134" s="151">
        <v>0</v>
      </c>
      <c r="N134" s="163">
        <f t="shared" si="49"/>
        <v>1010000</v>
      </c>
      <c r="O134" s="48">
        <f t="shared" si="50"/>
        <v>3413000</v>
      </c>
      <c r="P134" s="48">
        <f t="shared" si="51"/>
        <v>24030</v>
      </c>
      <c r="Q134" s="48">
        <f t="shared" si="52"/>
        <v>48060</v>
      </c>
      <c r="R134" s="48">
        <f t="shared" si="53"/>
        <v>24030</v>
      </c>
      <c r="S134" s="146">
        <f t="shared" si="54"/>
        <v>3316880</v>
      </c>
      <c r="T134" s="710" t="s">
        <v>378</v>
      </c>
      <c r="U134" s="805"/>
      <c r="V134" s="805"/>
      <c r="W134" s="805"/>
      <c r="X134" s="805"/>
      <c r="Y134" s="805"/>
      <c r="Z134" s="805"/>
      <c r="AA134" s="805"/>
      <c r="AB134" s="805"/>
      <c r="AC134" s="805"/>
      <c r="AD134" s="805"/>
      <c r="AE134" s="805"/>
      <c r="AF134" s="805"/>
      <c r="AG134" s="805"/>
      <c r="AH134" s="805"/>
      <c r="AI134" s="805"/>
      <c r="AJ134" s="805"/>
      <c r="AK134" s="805"/>
      <c r="AL134" s="805"/>
      <c r="AM134" s="805"/>
      <c r="AN134" s="805"/>
      <c r="AO134" s="805"/>
      <c r="AP134" s="805"/>
      <c r="AQ134" s="805"/>
      <c r="AR134" s="805"/>
      <c r="AS134" s="805"/>
      <c r="AT134" s="805"/>
      <c r="AU134" s="805"/>
      <c r="AV134" s="805"/>
      <c r="AW134" s="805"/>
      <c r="AX134" s="805"/>
      <c r="AY134" s="805"/>
      <c r="AZ134" s="805"/>
      <c r="BA134" s="805"/>
      <c r="BB134" s="805"/>
      <c r="BC134" s="805"/>
      <c r="BD134" s="805"/>
      <c r="BE134" s="805"/>
      <c r="BF134" s="805"/>
      <c r="BG134" s="805"/>
      <c r="BH134" s="805"/>
      <c r="BI134" s="805"/>
      <c r="BJ134" s="805"/>
      <c r="BK134" s="805"/>
      <c r="BL134" s="805"/>
      <c r="BM134" s="805"/>
      <c r="BN134" s="805"/>
      <c r="BO134" s="805"/>
      <c r="BP134" s="805"/>
      <c r="BQ134" s="805"/>
      <c r="BR134" s="805"/>
      <c r="BS134" s="805"/>
      <c r="BT134" s="805"/>
      <c r="BU134" s="805"/>
      <c r="BV134" s="805"/>
      <c r="BW134" s="805"/>
      <c r="BX134" s="805"/>
      <c r="BY134" s="805"/>
      <c r="BZ134" s="805"/>
      <c r="CA134" s="805"/>
      <c r="CB134" s="805"/>
      <c r="CC134" s="805"/>
      <c r="CD134" s="805"/>
      <c r="CE134" s="805"/>
      <c r="CF134" s="805"/>
      <c r="CG134" s="805"/>
      <c r="CH134" s="805"/>
      <c r="CI134" s="805"/>
      <c r="CJ134" s="805"/>
      <c r="CK134" s="805"/>
      <c r="CL134" s="805"/>
      <c r="CM134" s="805"/>
      <c r="CN134" s="805"/>
      <c r="CO134" s="805"/>
      <c r="CP134" s="805"/>
      <c r="CQ134" s="805"/>
      <c r="CR134" s="805"/>
      <c r="CS134" s="805"/>
      <c r="CT134" s="805"/>
      <c r="CU134" s="805"/>
      <c r="CV134" s="805"/>
      <c r="CW134" s="805"/>
      <c r="CX134" s="805"/>
      <c r="CY134" s="805"/>
      <c r="CZ134" s="805"/>
      <c r="DA134" s="805"/>
      <c r="DB134" s="805"/>
      <c r="DC134" s="805"/>
      <c r="DD134" s="805"/>
      <c r="DE134" s="805"/>
      <c r="DF134" s="805"/>
      <c r="DG134" s="805"/>
      <c r="DH134" s="805"/>
      <c r="DI134" s="805"/>
      <c r="DJ134" s="805"/>
      <c r="DK134" s="805"/>
      <c r="DL134" s="805"/>
      <c r="DM134" s="805"/>
      <c r="DN134" s="805"/>
      <c r="DO134" s="805"/>
      <c r="DP134" s="805"/>
      <c r="DQ134" s="805"/>
      <c r="DR134" s="805"/>
      <c r="DS134" s="805"/>
      <c r="DT134" s="805"/>
      <c r="DU134" s="805"/>
      <c r="DV134" s="805"/>
      <c r="DW134" s="805"/>
      <c r="DX134" s="805"/>
      <c r="DY134" s="805"/>
      <c r="DZ134" s="805"/>
      <c r="EA134" s="805"/>
      <c r="EB134" s="805"/>
      <c r="EC134" s="805"/>
      <c r="ED134" s="805"/>
      <c r="EE134" s="805"/>
      <c r="EF134" s="805"/>
      <c r="EG134" s="805"/>
      <c r="EH134" s="805"/>
      <c r="EI134" s="805"/>
      <c r="EJ134" s="805"/>
      <c r="EK134" s="805"/>
      <c r="EL134" s="805"/>
      <c r="EM134" s="805"/>
      <c r="EN134" s="805"/>
      <c r="EO134" s="805"/>
      <c r="EP134" s="805"/>
      <c r="EQ134" s="805"/>
      <c r="ER134" s="805"/>
      <c r="ES134" s="805"/>
      <c r="ET134" s="805"/>
      <c r="EU134" s="805"/>
      <c r="EV134" s="805"/>
      <c r="EW134" s="805"/>
      <c r="EX134" s="805"/>
      <c r="EY134" s="805"/>
      <c r="EZ134" s="805"/>
      <c r="FA134" s="805"/>
      <c r="FB134" s="805"/>
      <c r="FC134" s="805"/>
      <c r="FD134" s="805"/>
      <c r="FE134" s="805"/>
      <c r="FF134" s="805"/>
      <c r="FG134" s="805"/>
      <c r="FH134" s="805"/>
      <c r="FI134" s="805"/>
      <c r="FJ134" s="805"/>
      <c r="FK134" s="805"/>
      <c r="FL134" s="805"/>
      <c r="FM134" s="805"/>
      <c r="FN134" s="805"/>
      <c r="FO134" s="805"/>
      <c r="FP134" s="805"/>
      <c r="FQ134" s="805"/>
      <c r="FR134" s="805"/>
      <c r="FS134" s="805"/>
      <c r="FT134" s="805"/>
      <c r="FU134" s="805"/>
      <c r="FV134" s="805"/>
      <c r="FW134" s="805"/>
      <c r="FX134" s="805"/>
      <c r="FY134" s="805"/>
      <c r="FZ134" s="805"/>
      <c r="GA134" s="805"/>
      <c r="GB134" s="805"/>
      <c r="GC134" s="805"/>
      <c r="GD134" s="805"/>
    </row>
    <row r="135" spans="1:186" s="223" customFormat="1" ht="18" customHeight="1">
      <c r="A135" s="206">
        <v>2225000</v>
      </c>
      <c r="B135" s="414">
        <v>11</v>
      </c>
      <c r="C135" s="409" t="s">
        <v>357</v>
      </c>
      <c r="D135" s="32" t="s">
        <v>303</v>
      </c>
      <c r="E135" s="1691">
        <f>VLOOKUP(C135,[5]Sheet1!$C$97:$H$108,6,FALSE)</f>
        <v>21</v>
      </c>
      <c r="F135" s="151">
        <v>1924039</v>
      </c>
      <c r="G135" s="205">
        <v>478961</v>
      </c>
      <c r="H135" s="151">
        <f t="shared" si="48"/>
        <v>2403000</v>
      </c>
      <c r="I135" s="66" t="s">
        <v>2206</v>
      </c>
      <c r="J135" s="151">
        <v>15000</v>
      </c>
      <c r="K135" s="151" t="s">
        <v>2206</v>
      </c>
      <c r="L135" s="151">
        <v>650000</v>
      </c>
      <c r="M135" s="151">
        <v>0</v>
      </c>
      <c r="N135" s="163">
        <f t="shared" si="49"/>
        <v>965000</v>
      </c>
      <c r="O135" s="48">
        <f t="shared" si="50"/>
        <v>3368000</v>
      </c>
      <c r="P135" s="48">
        <f t="shared" si="51"/>
        <v>24030</v>
      </c>
      <c r="Q135" s="48">
        <f t="shared" si="52"/>
        <v>48060</v>
      </c>
      <c r="R135" s="48">
        <f t="shared" si="53"/>
        <v>24030</v>
      </c>
      <c r="S135" s="146">
        <f t="shared" si="54"/>
        <v>3271880</v>
      </c>
      <c r="T135" s="710" t="s">
        <v>379</v>
      </c>
      <c r="U135" s="805"/>
      <c r="V135" s="805"/>
      <c r="W135" s="805"/>
      <c r="X135" s="805"/>
      <c r="Y135" s="805"/>
      <c r="Z135" s="805"/>
      <c r="AA135" s="805"/>
      <c r="AB135" s="805"/>
      <c r="AC135" s="805"/>
      <c r="AD135" s="805"/>
      <c r="AE135" s="805"/>
      <c r="AF135" s="805"/>
      <c r="AG135" s="805"/>
      <c r="AH135" s="805"/>
      <c r="AI135" s="805"/>
      <c r="AJ135" s="805"/>
      <c r="AK135" s="805"/>
      <c r="AL135" s="805"/>
      <c r="AM135" s="805"/>
      <c r="AN135" s="805"/>
      <c r="AO135" s="805"/>
      <c r="AP135" s="805"/>
      <c r="AQ135" s="805"/>
      <c r="AR135" s="805"/>
      <c r="AS135" s="805"/>
      <c r="AT135" s="805"/>
      <c r="AU135" s="805"/>
      <c r="AV135" s="805"/>
      <c r="AW135" s="805"/>
      <c r="AX135" s="805"/>
      <c r="AY135" s="805"/>
      <c r="AZ135" s="805"/>
      <c r="BA135" s="805"/>
      <c r="BB135" s="805"/>
      <c r="BC135" s="805"/>
      <c r="BD135" s="805"/>
      <c r="BE135" s="805"/>
      <c r="BF135" s="805"/>
      <c r="BG135" s="805"/>
      <c r="BH135" s="805"/>
      <c r="BI135" s="805"/>
      <c r="BJ135" s="805"/>
      <c r="BK135" s="805"/>
      <c r="BL135" s="805"/>
      <c r="BM135" s="805"/>
      <c r="BN135" s="805"/>
      <c r="BO135" s="805"/>
      <c r="BP135" s="805"/>
      <c r="BQ135" s="805"/>
      <c r="BR135" s="805"/>
      <c r="BS135" s="805"/>
      <c r="BT135" s="805"/>
      <c r="BU135" s="805"/>
      <c r="BV135" s="805"/>
      <c r="BW135" s="805"/>
      <c r="BX135" s="805"/>
      <c r="BY135" s="805"/>
      <c r="BZ135" s="805"/>
      <c r="CA135" s="805"/>
      <c r="CB135" s="805"/>
      <c r="CC135" s="805"/>
      <c r="CD135" s="805"/>
      <c r="CE135" s="805"/>
      <c r="CF135" s="805"/>
      <c r="CG135" s="805"/>
      <c r="CH135" s="805"/>
      <c r="CI135" s="805"/>
      <c r="CJ135" s="805"/>
      <c r="CK135" s="805"/>
      <c r="CL135" s="805"/>
      <c r="CM135" s="805"/>
      <c r="CN135" s="805"/>
      <c r="CO135" s="805"/>
      <c r="CP135" s="805"/>
      <c r="CQ135" s="805"/>
      <c r="CR135" s="805"/>
      <c r="CS135" s="805"/>
      <c r="CT135" s="805"/>
      <c r="CU135" s="805"/>
      <c r="CV135" s="805"/>
      <c r="CW135" s="805"/>
      <c r="CX135" s="805"/>
      <c r="CY135" s="805"/>
      <c r="CZ135" s="805"/>
      <c r="DA135" s="805"/>
      <c r="DB135" s="805"/>
      <c r="DC135" s="805"/>
      <c r="DD135" s="805"/>
      <c r="DE135" s="805"/>
      <c r="DF135" s="805"/>
      <c r="DG135" s="805"/>
      <c r="DH135" s="805"/>
      <c r="DI135" s="805"/>
      <c r="DJ135" s="805"/>
      <c r="DK135" s="805"/>
      <c r="DL135" s="805"/>
      <c r="DM135" s="805"/>
      <c r="DN135" s="805"/>
      <c r="DO135" s="805"/>
      <c r="DP135" s="805"/>
      <c r="DQ135" s="805"/>
      <c r="DR135" s="805"/>
      <c r="DS135" s="805"/>
      <c r="DT135" s="805"/>
      <c r="DU135" s="805"/>
      <c r="DV135" s="805"/>
      <c r="DW135" s="805"/>
      <c r="DX135" s="805"/>
      <c r="DY135" s="805"/>
      <c r="DZ135" s="805"/>
      <c r="EA135" s="805"/>
      <c r="EB135" s="805"/>
      <c r="EC135" s="805"/>
      <c r="ED135" s="805"/>
      <c r="EE135" s="805"/>
      <c r="EF135" s="805"/>
      <c r="EG135" s="805"/>
      <c r="EH135" s="805"/>
      <c r="EI135" s="805"/>
      <c r="EJ135" s="805"/>
      <c r="EK135" s="805"/>
      <c r="EL135" s="805"/>
      <c r="EM135" s="805"/>
      <c r="EN135" s="805"/>
      <c r="EO135" s="805"/>
      <c r="EP135" s="805"/>
      <c r="EQ135" s="805"/>
      <c r="ER135" s="805"/>
      <c r="ES135" s="805"/>
      <c r="ET135" s="805"/>
      <c r="EU135" s="805"/>
      <c r="EV135" s="805"/>
      <c r="EW135" s="805"/>
      <c r="EX135" s="805"/>
      <c r="EY135" s="805"/>
      <c r="EZ135" s="805"/>
      <c r="FA135" s="805"/>
      <c r="FB135" s="805"/>
      <c r="FC135" s="805"/>
      <c r="FD135" s="805"/>
      <c r="FE135" s="805"/>
      <c r="FF135" s="805"/>
      <c r="FG135" s="805"/>
      <c r="FH135" s="805"/>
      <c r="FI135" s="805"/>
      <c r="FJ135" s="805"/>
      <c r="FK135" s="805"/>
      <c r="FL135" s="805"/>
      <c r="FM135" s="805"/>
      <c r="FN135" s="805"/>
      <c r="FO135" s="805"/>
      <c r="FP135" s="805"/>
      <c r="FQ135" s="805"/>
      <c r="FR135" s="805"/>
      <c r="FS135" s="805"/>
      <c r="FT135" s="805"/>
      <c r="FU135" s="805"/>
      <c r="FV135" s="805"/>
      <c r="FW135" s="805"/>
      <c r="FX135" s="805"/>
      <c r="FY135" s="805"/>
      <c r="FZ135" s="805"/>
      <c r="GA135" s="805"/>
      <c r="GB135" s="805"/>
      <c r="GC135" s="805"/>
      <c r="GD135" s="805"/>
    </row>
    <row r="136" spans="1:186" s="223" customFormat="1" ht="18" customHeight="1">
      <c r="A136" s="206">
        <v>2225000</v>
      </c>
      <c r="B136" s="414">
        <v>12</v>
      </c>
      <c r="C136" s="409" t="s">
        <v>359</v>
      </c>
      <c r="D136" s="32" t="s">
        <v>303</v>
      </c>
      <c r="E136" s="1691">
        <v>20</v>
      </c>
      <c r="F136" s="151">
        <v>1924039</v>
      </c>
      <c r="G136" s="205">
        <v>478961</v>
      </c>
      <c r="H136" s="151">
        <f t="shared" si="48"/>
        <v>2403000</v>
      </c>
      <c r="I136" s="66" t="s">
        <v>2206</v>
      </c>
      <c r="J136" s="151">
        <v>15000</v>
      </c>
      <c r="K136" s="151" t="s">
        <v>2206</v>
      </c>
      <c r="L136" s="151">
        <v>650000</v>
      </c>
      <c r="M136" s="151">
        <v>0</v>
      </c>
      <c r="N136" s="163">
        <f t="shared" si="49"/>
        <v>950000</v>
      </c>
      <c r="O136" s="48">
        <f t="shared" si="50"/>
        <v>3353000</v>
      </c>
      <c r="P136" s="48">
        <f t="shared" si="51"/>
        <v>24030</v>
      </c>
      <c r="Q136" s="48">
        <f t="shared" si="52"/>
        <v>48060</v>
      </c>
      <c r="R136" s="48">
        <f t="shared" si="53"/>
        <v>24030</v>
      </c>
      <c r="S136" s="146">
        <f t="shared" si="54"/>
        <v>3256880</v>
      </c>
      <c r="T136" s="710" t="s">
        <v>380</v>
      </c>
      <c r="U136" s="805"/>
      <c r="V136" s="805"/>
      <c r="W136" s="805"/>
      <c r="X136" s="805"/>
      <c r="Y136" s="805"/>
      <c r="Z136" s="805"/>
      <c r="AA136" s="805"/>
      <c r="AB136" s="805"/>
      <c r="AC136" s="805"/>
      <c r="AD136" s="805"/>
      <c r="AE136" s="805"/>
      <c r="AF136" s="805"/>
      <c r="AG136" s="805"/>
      <c r="AH136" s="805"/>
      <c r="AI136" s="805"/>
      <c r="AJ136" s="805"/>
      <c r="AK136" s="805"/>
      <c r="AL136" s="805"/>
      <c r="AM136" s="805"/>
      <c r="AN136" s="805"/>
      <c r="AO136" s="805"/>
      <c r="AP136" s="805"/>
      <c r="AQ136" s="805"/>
      <c r="AR136" s="805"/>
      <c r="AS136" s="805"/>
      <c r="AT136" s="805"/>
      <c r="AU136" s="805"/>
      <c r="AV136" s="805"/>
      <c r="AW136" s="805"/>
      <c r="AX136" s="805"/>
      <c r="AY136" s="805"/>
      <c r="AZ136" s="805"/>
      <c r="BA136" s="805"/>
      <c r="BB136" s="805"/>
      <c r="BC136" s="805"/>
      <c r="BD136" s="805"/>
      <c r="BE136" s="805"/>
      <c r="BF136" s="805"/>
      <c r="BG136" s="805"/>
      <c r="BH136" s="805"/>
      <c r="BI136" s="805"/>
      <c r="BJ136" s="805"/>
      <c r="BK136" s="805"/>
      <c r="BL136" s="805"/>
      <c r="BM136" s="805"/>
      <c r="BN136" s="805"/>
      <c r="BO136" s="805"/>
      <c r="BP136" s="805"/>
      <c r="BQ136" s="805"/>
      <c r="BR136" s="805"/>
      <c r="BS136" s="805"/>
      <c r="BT136" s="805"/>
      <c r="BU136" s="805"/>
      <c r="BV136" s="805"/>
      <c r="BW136" s="805"/>
      <c r="BX136" s="805"/>
      <c r="BY136" s="805"/>
      <c r="BZ136" s="805"/>
      <c r="CA136" s="805"/>
      <c r="CB136" s="805"/>
      <c r="CC136" s="805"/>
      <c r="CD136" s="805"/>
      <c r="CE136" s="805"/>
      <c r="CF136" s="805"/>
      <c r="CG136" s="805"/>
      <c r="CH136" s="805"/>
      <c r="CI136" s="805"/>
      <c r="CJ136" s="805"/>
      <c r="CK136" s="805"/>
      <c r="CL136" s="805"/>
      <c r="CM136" s="805"/>
      <c r="CN136" s="805"/>
      <c r="CO136" s="805"/>
      <c r="CP136" s="805"/>
      <c r="CQ136" s="805"/>
      <c r="CR136" s="805"/>
      <c r="CS136" s="805"/>
      <c r="CT136" s="805"/>
      <c r="CU136" s="805"/>
      <c r="CV136" s="805"/>
      <c r="CW136" s="805"/>
      <c r="CX136" s="805"/>
      <c r="CY136" s="805"/>
      <c r="CZ136" s="805"/>
      <c r="DA136" s="805"/>
      <c r="DB136" s="805"/>
      <c r="DC136" s="805"/>
      <c r="DD136" s="805"/>
      <c r="DE136" s="805"/>
      <c r="DF136" s="805"/>
      <c r="DG136" s="805"/>
      <c r="DH136" s="805"/>
      <c r="DI136" s="805"/>
      <c r="DJ136" s="805"/>
      <c r="DK136" s="805"/>
      <c r="DL136" s="805"/>
      <c r="DM136" s="805"/>
      <c r="DN136" s="805"/>
      <c r="DO136" s="805"/>
      <c r="DP136" s="805"/>
      <c r="DQ136" s="805"/>
      <c r="DR136" s="805"/>
      <c r="DS136" s="805"/>
      <c r="DT136" s="805"/>
      <c r="DU136" s="805"/>
      <c r="DV136" s="805"/>
      <c r="DW136" s="805"/>
      <c r="DX136" s="805"/>
      <c r="DY136" s="805"/>
      <c r="DZ136" s="805"/>
      <c r="EA136" s="805"/>
      <c r="EB136" s="805"/>
      <c r="EC136" s="805"/>
      <c r="ED136" s="805"/>
      <c r="EE136" s="805"/>
      <c r="EF136" s="805"/>
      <c r="EG136" s="805"/>
      <c r="EH136" s="805"/>
      <c r="EI136" s="805"/>
      <c r="EJ136" s="805"/>
      <c r="EK136" s="805"/>
      <c r="EL136" s="805"/>
      <c r="EM136" s="805"/>
      <c r="EN136" s="805"/>
      <c r="EO136" s="805"/>
      <c r="EP136" s="805"/>
      <c r="EQ136" s="805"/>
      <c r="ER136" s="805"/>
      <c r="ES136" s="805"/>
      <c r="ET136" s="805"/>
      <c r="EU136" s="805"/>
      <c r="EV136" s="805"/>
      <c r="EW136" s="805"/>
      <c r="EX136" s="805"/>
      <c r="EY136" s="805"/>
      <c r="EZ136" s="805"/>
      <c r="FA136" s="805"/>
      <c r="FB136" s="805"/>
      <c r="FC136" s="805"/>
      <c r="FD136" s="805"/>
      <c r="FE136" s="805"/>
      <c r="FF136" s="805"/>
      <c r="FG136" s="805"/>
      <c r="FH136" s="805"/>
      <c r="FI136" s="805"/>
      <c r="FJ136" s="805"/>
      <c r="FK136" s="805"/>
      <c r="FL136" s="805"/>
      <c r="FM136" s="805"/>
      <c r="FN136" s="805"/>
      <c r="FO136" s="805"/>
      <c r="FP136" s="805"/>
      <c r="FQ136" s="805"/>
      <c r="FR136" s="805"/>
      <c r="FS136" s="805"/>
      <c r="FT136" s="805"/>
      <c r="FU136" s="805"/>
      <c r="FV136" s="805"/>
      <c r="FW136" s="805"/>
      <c r="FX136" s="805"/>
      <c r="FY136" s="805"/>
      <c r="FZ136" s="805"/>
      <c r="GA136" s="805"/>
      <c r="GB136" s="805"/>
      <c r="GC136" s="805"/>
      <c r="GD136" s="805"/>
    </row>
    <row r="137" spans="1:186" ht="18.75" customHeight="1">
      <c r="B137" s="783" t="s">
        <v>360</v>
      </c>
      <c r="C137" s="788"/>
      <c r="D137" s="789"/>
      <c r="E137" s="789">
        <f>SUM(E125:E136)</f>
        <v>264</v>
      </c>
      <c r="F137" s="785">
        <f>SUM(F125:F136)</f>
        <v>23092429</v>
      </c>
      <c r="G137" s="785">
        <f t="shared" ref="G137:S137" si="55">SUM(G125:G136)</f>
        <v>5743571</v>
      </c>
      <c r="H137" s="785">
        <f t="shared" si="55"/>
        <v>28836000</v>
      </c>
      <c r="I137" s="785">
        <f t="shared" si="55"/>
        <v>0</v>
      </c>
      <c r="J137" s="785">
        <f t="shared" si="55"/>
        <v>180000</v>
      </c>
      <c r="K137" s="785">
        <f t="shared" si="55"/>
        <v>0</v>
      </c>
      <c r="L137" s="785">
        <f t="shared" si="55"/>
        <v>7800000</v>
      </c>
      <c r="M137" s="785">
        <f t="shared" si="55"/>
        <v>0</v>
      </c>
      <c r="N137" s="785">
        <f t="shared" si="55"/>
        <v>11760000</v>
      </c>
      <c r="O137" s="785">
        <f t="shared" si="55"/>
        <v>40596000</v>
      </c>
      <c r="P137" s="785">
        <f t="shared" si="55"/>
        <v>288360</v>
      </c>
      <c r="Q137" s="785">
        <f t="shared" si="55"/>
        <v>576720</v>
      </c>
      <c r="R137" s="785">
        <f t="shared" si="55"/>
        <v>288360</v>
      </c>
      <c r="S137" s="785">
        <f t="shared" si="55"/>
        <v>39442560</v>
      </c>
      <c r="T137" s="772"/>
    </row>
    <row r="138" spans="1:186" ht="18" customHeight="1">
      <c r="C138" s="159"/>
      <c r="J138" s="116" t="s">
        <v>2627</v>
      </c>
    </row>
    <row r="139" spans="1:186" s="319" customFormat="1" ht="18" customHeight="1">
      <c r="C139" s="159"/>
      <c r="U139" s="683"/>
      <c r="V139" s="683"/>
      <c r="W139" s="683"/>
      <c r="X139" s="683"/>
      <c r="Y139" s="683"/>
      <c r="Z139" s="683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683"/>
      <c r="BL139" s="683"/>
      <c r="BM139" s="683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  <c r="BX139" s="683"/>
      <c r="BY139" s="683"/>
      <c r="BZ139" s="683"/>
      <c r="CA139" s="683"/>
      <c r="CB139" s="683"/>
      <c r="CC139" s="683"/>
      <c r="CD139" s="683"/>
      <c r="CE139" s="683"/>
      <c r="CF139" s="683"/>
      <c r="CG139" s="683"/>
      <c r="CH139" s="683"/>
      <c r="CI139" s="683"/>
      <c r="CJ139" s="683"/>
      <c r="CK139" s="683"/>
      <c r="CL139" s="683"/>
      <c r="CM139" s="683"/>
      <c r="CN139" s="683"/>
      <c r="CO139" s="683"/>
      <c r="CP139" s="683"/>
      <c r="CQ139" s="683"/>
      <c r="CR139" s="683"/>
      <c r="CS139" s="683"/>
      <c r="CT139" s="683"/>
      <c r="CU139" s="683"/>
      <c r="CV139" s="683"/>
      <c r="CW139" s="683"/>
      <c r="CX139" s="683"/>
      <c r="CY139" s="683"/>
      <c r="CZ139" s="683"/>
      <c r="DA139" s="683"/>
      <c r="DB139" s="683"/>
      <c r="DC139" s="683"/>
      <c r="DD139" s="683"/>
      <c r="DE139" s="683"/>
      <c r="DF139" s="683"/>
      <c r="DG139" s="683"/>
      <c r="DH139" s="683"/>
      <c r="DI139" s="683"/>
      <c r="DJ139" s="683"/>
      <c r="DK139" s="683"/>
      <c r="DL139" s="683"/>
      <c r="DM139" s="683"/>
      <c r="DN139" s="683"/>
      <c r="DO139" s="683"/>
      <c r="DP139" s="683"/>
      <c r="DQ139" s="683"/>
      <c r="DR139" s="683"/>
      <c r="DS139" s="683"/>
      <c r="DT139" s="683"/>
      <c r="DU139" s="683"/>
      <c r="DV139" s="683"/>
      <c r="DW139" s="683"/>
      <c r="DX139" s="683"/>
      <c r="DY139" s="683"/>
      <c r="DZ139" s="683"/>
      <c r="EA139" s="683"/>
      <c r="EB139" s="683"/>
      <c r="EC139" s="683"/>
      <c r="ED139" s="683"/>
      <c r="EE139" s="683"/>
      <c r="EF139" s="683"/>
      <c r="EG139" s="683"/>
      <c r="EH139" s="683"/>
      <c r="EI139" s="683"/>
      <c r="EJ139" s="683"/>
      <c r="EK139" s="683"/>
      <c r="EL139" s="683"/>
      <c r="EM139" s="683"/>
      <c r="EN139" s="683"/>
      <c r="EO139" s="683"/>
      <c r="EP139" s="683"/>
      <c r="EQ139" s="683"/>
      <c r="ER139" s="683"/>
      <c r="ES139" s="683"/>
      <c r="ET139" s="683"/>
      <c r="EU139" s="683"/>
      <c r="EV139" s="683"/>
      <c r="EW139" s="683"/>
      <c r="EX139" s="683"/>
      <c r="EY139" s="683"/>
      <c r="EZ139" s="683"/>
      <c r="FA139" s="683"/>
      <c r="FB139" s="683"/>
      <c r="FC139" s="683"/>
      <c r="FD139" s="683"/>
      <c r="FE139" s="683"/>
      <c r="FF139" s="683"/>
      <c r="FG139" s="683"/>
      <c r="FH139" s="683"/>
      <c r="FI139" s="683"/>
      <c r="FJ139" s="683"/>
      <c r="FK139" s="683"/>
      <c r="FL139" s="683"/>
      <c r="FM139" s="683"/>
      <c r="FN139" s="683"/>
      <c r="FO139" s="683"/>
      <c r="FP139" s="683"/>
      <c r="FQ139" s="683"/>
      <c r="FR139" s="683"/>
      <c r="FS139" s="683"/>
      <c r="FT139" s="683"/>
      <c r="FU139" s="683"/>
      <c r="FV139" s="683"/>
      <c r="FW139" s="683"/>
      <c r="FX139" s="683"/>
      <c r="FY139" s="683"/>
      <c r="FZ139" s="683"/>
      <c r="GA139" s="683"/>
      <c r="GB139" s="683"/>
      <c r="GC139" s="683"/>
      <c r="GD139" s="683"/>
    </row>
    <row r="140" spans="1:186" s="319" customFormat="1" ht="18" customHeight="1">
      <c r="C140" s="159"/>
      <c r="U140" s="683"/>
      <c r="V140" s="683"/>
      <c r="W140" s="683"/>
      <c r="X140" s="683"/>
      <c r="Y140" s="683"/>
      <c r="Z140" s="683"/>
      <c r="AA140" s="683"/>
      <c r="AB140" s="683"/>
      <c r="AC140" s="683"/>
      <c r="AD140" s="683"/>
      <c r="AE140" s="683"/>
      <c r="AF140" s="683"/>
      <c r="AG140" s="683"/>
      <c r="AH140" s="683"/>
      <c r="AI140" s="683"/>
      <c r="AJ140" s="683"/>
      <c r="AK140" s="683"/>
      <c r="AL140" s="683"/>
      <c r="AM140" s="683"/>
      <c r="AN140" s="683"/>
      <c r="AO140" s="683"/>
      <c r="AP140" s="683"/>
      <c r="AQ140" s="683"/>
      <c r="AR140" s="683"/>
      <c r="AS140" s="683"/>
      <c r="AT140" s="683"/>
      <c r="AU140" s="683"/>
      <c r="AV140" s="683"/>
      <c r="AW140" s="683"/>
      <c r="AX140" s="683"/>
      <c r="AY140" s="683"/>
      <c r="AZ140" s="683"/>
      <c r="BA140" s="683"/>
      <c r="BB140" s="683"/>
      <c r="BC140" s="683"/>
      <c r="BD140" s="683"/>
      <c r="BE140" s="683"/>
      <c r="BF140" s="683"/>
      <c r="BG140" s="683"/>
      <c r="BH140" s="683"/>
      <c r="BI140" s="683"/>
      <c r="BJ140" s="683"/>
      <c r="BK140" s="683"/>
      <c r="BL140" s="683"/>
      <c r="BM140" s="683"/>
      <c r="BN140" s="683"/>
      <c r="BO140" s="683"/>
      <c r="BP140" s="683"/>
      <c r="BQ140" s="683"/>
      <c r="BR140" s="683"/>
      <c r="BS140" s="683"/>
      <c r="BT140" s="683"/>
      <c r="BU140" s="683"/>
      <c r="BV140" s="683"/>
      <c r="BW140" s="683"/>
      <c r="BX140" s="683"/>
      <c r="BY140" s="683"/>
      <c r="BZ140" s="683"/>
      <c r="CA140" s="683"/>
      <c r="CB140" s="683"/>
      <c r="CC140" s="683"/>
      <c r="CD140" s="683"/>
      <c r="CE140" s="683"/>
      <c r="CF140" s="683"/>
      <c r="CG140" s="683"/>
      <c r="CH140" s="683"/>
      <c r="CI140" s="683"/>
      <c r="CJ140" s="683"/>
      <c r="CK140" s="683"/>
      <c r="CL140" s="683"/>
      <c r="CM140" s="683"/>
      <c r="CN140" s="683"/>
      <c r="CO140" s="683"/>
      <c r="CP140" s="683"/>
      <c r="CQ140" s="683"/>
      <c r="CR140" s="683"/>
      <c r="CS140" s="683"/>
      <c r="CT140" s="683"/>
      <c r="CU140" s="683"/>
      <c r="CV140" s="683"/>
      <c r="CW140" s="683"/>
      <c r="CX140" s="683"/>
      <c r="CY140" s="683"/>
      <c r="CZ140" s="683"/>
      <c r="DA140" s="683"/>
      <c r="DB140" s="683"/>
      <c r="DC140" s="683"/>
      <c r="DD140" s="683"/>
      <c r="DE140" s="683"/>
      <c r="DF140" s="683"/>
      <c r="DG140" s="683"/>
      <c r="DH140" s="683"/>
      <c r="DI140" s="683"/>
      <c r="DJ140" s="683"/>
      <c r="DK140" s="683"/>
      <c r="DL140" s="683"/>
      <c r="DM140" s="683"/>
      <c r="DN140" s="683"/>
      <c r="DO140" s="683"/>
      <c r="DP140" s="683"/>
      <c r="DQ140" s="683"/>
      <c r="DR140" s="683"/>
      <c r="DS140" s="683"/>
      <c r="DT140" s="683"/>
      <c r="DU140" s="683"/>
      <c r="DV140" s="683"/>
      <c r="DW140" s="683"/>
      <c r="DX140" s="683"/>
      <c r="DY140" s="683"/>
      <c r="DZ140" s="683"/>
      <c r="EA140" s="683"/>
      <c r="EB140" s="683"/>
      <c r="EC140" s="683"/>
      <c r="ED140" s="683"/>
      <c r="EE140" s="683"/>
      <c r="EF140" s="683"/>
      <c r="EG140" s="683"/>
      <c r="EH140" s="683"/>
      <c r="EI140" s="683"/>
      <c r="EJ140" s="683"/>
      <c r="EK140" s="683"/>
      <c r="EL140" s="683"/>
      <c r="EM140" s="683"/>
      <c r="EN140" s="683"/>
      <c r="EO140" s="683"/>
      <c r="EP140" s="683"/>
      <c r="EQ140" s="683"/>
      <c r="ER140" s="683"/>
      <c r="ES140" s="683"/>
      <c r="ET140" s="683"/>
      <c r="EU140" s="683"/>
      <c r="EV140" s="683"/>
      <c r="EW140" s="683"/>
      <c r="EX140" s="683"/>
      <c r="EY140" s="683"/>
      <c r="EZ140" s="683"/>
      <c r="FA140" s="683"/>
      <c r="FB140" s="683"/>
      <c r="FC140" s="683"/>
      <c r="FD140" s="683"/>
      <c r="FE140" s="683"/>
      <c r="FF140" s="683"/>
      <c r="FG140" s="683"/>
      <c r="FH140" s="683"/>
      <c r="FI140" s="683"/>
      <c r="FJ140" s="683"/>
      <c r="FK140" s="683"/>
      <c r="FL140" s="683"/>
      <c r="FM140" s="683"/>
      <c r="FN140" s="683"/>
      <c r="FO140" s="683"/>
      <c r="FP140" s="683"/>
      <c r="FQ140" s="683"/>
      <c r="FR140" s="683"/>
      <c r="FS140" s="683"/>
      <c r="FT140" s="683"/>
      <c r="FU140" s="683"/>
      <c r="FV140" s="683"/>
      <c r="FW140" s="683"/>
      <c r="FX140" s="683"/>
      <c r="FY140" s="683"/>
      <c r="FZ140" s="683"/>
      <c r="GA140" s="683"/>
      <c r="GB140" s="683"/>
      <c r="GC140" s="683"/>
      <c r="GD140" s="683"/>
    </row>
    <row r="141" spans="1:186" ht="18" customHeight="1">
      <c r="B141" s="4" t="s">
        <v>361</v>
      </c>
      <c r="C141" s="159"/>
    </row>
    <row r="142" spans="1:186" ht="18" customHeight="1">
      <c r="B142" s="19"/>
      <c r="C142" s="60"/>
      <c r="D142" s="21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80"/>
    </row>
    <row r="143" spans="1:186" ht="15" customHeight="1">
      <c r="A143" s="2331" t="s">
        <v>2755</v>
      </c>
      <c r="B143" s="2342" t="s">
        <v>3</v>
      </c>
      <c r="C143" s="2342" t="s">
        <v>4</v>
      </c>
      <c r="D143" s="2342" t="s">
        <v>5</v>
      </c>
      <c r="E143" s="2335" t="s">
        <v>6</v>
      </c>
      <c r="F143" s="2344" t="s">
        <v>7</v>
      </c>
      <c r="G143" s="2345"/>
      <c r="H143" s="2335" t="s">
        <v>2252</v>
      </c>
      <c r="I143" s="2337" t="s">
        <v>8</v>
      </c>
      <c r="J143" s="2338"/>
      <c r="K143" s="2338"/>
      <c r="L143" s="2338"/>
      <c r="M143" s="2339"/>
      <c r="N143" s="2340" t="s">
        <v>9</v>
      </c>
      <c r="O143" s="2332" t="s">
        <v>10</v>
      </c>
      <c r="P143" s="2337" t="s">
        <v>11</v>
      </c>
      <c r="Q143" s="2338"/>
      <c r="R143" s="2339"/>
      <c r="S143" s="2332" t="s">
        <v>12</v>
      </c>
      <c r="T143" s="2321" t="s">
        <v>13</v>
      </c>
    </row>
    <row r="144" spans="1:186" ht="37.5" customHeight="1">
      <c r="A144" s="2331"/>
      <c r="B144" s="2327"/>
      <c r="C144" s="2327"/>
      <c r="D144" s="2327"/>
      <c r="E144" s="2343"/>
      <c r="F144" s="786" t="s">
        <v>14</v>
      </c>
      <c r="G144" s="786" t="s">
        <v>15</v>
      </c>
      <c r="H144" s="2336"/>
      <c r="I144" s="786" t="s">
        <v>49</v>
      </c>
      <c r="J144" s="787" t="s">
        <v>16</v>
      </c>
      <c r="K144" s="786" t="s">
        <v>122</v>
      </c>
      <c r="L144" s="787" t="s">
        <v>281</v>
      </c>
      <c r="M144" s="786" t="s">
        <v>19</v>
      </c>
      <c r="N144" s="2341"/>
      <c r="O144" s="2333"/>
      <c r="P144" s="786" t="s">
        <v>2316</v>
      </c>
      <c r="Q144" s="787" t="s">
        <v>20</v>
      </c>
      <c r="R144" s="787" t="s">
        <v>2270</v>
      </c>
      <c r="S144" s="2333"/>
      <c r="T144" s="2334"/>
    </row>
    <row r="145" spans="1:186" s="370" customFormat="1" ht="15">
      <c r="A145" s="184">
        <v>2225000</v>
      </c>
      <c r="B145" s="417">
        <v>1</v>
      </c>
      <c r="C145" s="416" t="s">
        <v>368</v>
      </c>
      <c r="D145" s="417" t="s">
        <v>2639</v>
      </c>
      <c r="E145" s="612">
        <v>25</v>
      </c>
      <c r="F145" s="52">
        <v>1924039</v>
      </c>
      <c r="G145" s="52">
        <v>478961</v>
      </c>
      <c r="H145" s="52">
        <f t="shared" ref="H145:H150" si="56">SUM(F145:G145)</f>
        <v>2403000</v>
      </c>
      <c r="I145" s="52">
        <v>0</v>
      </c>
      <c r="J145" s="52">
        <v>15000</v>
      </c>
      <c r="K145" s="52">
        <v>0</v>
      </c>
      <c r="L145" s="52">
        <v>650000</v>
      </c>
      <c r="M145" s="52">
        <v>0</v>
      </c>
      <c r="N145" s="162">
        <f t="shared" ref="N145:N150" si="57">(E145*J145)+L145+M145</f>
        <v>1025000</v>
      </c>
      <c r="O145" s="115">
        <f t="shared" ref="O145:O150" si="58">H145+N145</f>
        <v>3428000</v>
      </c>
      <c r="P145" s="115">
        <f t="shared" ref="P145:P150" si="59">1%*H145</f>
        <v>24030</v>
      </c>
      <c r="Q145" s="115">
        <f t="shared" ref="Q145:Q150" si="60">H145*2%</f>
        <v>48060</v>
      </c>
      <c r="R145" s="115">
        <f t="shared" ref="R145:R150" si="61">H145*1%</f>
        <v>24030</v>
      </c>
      <c r="S145" s="77">
        <f t="shared" ref="S145:S150" si="62">O145-Q145-R145-P145</f>
        <v>3331880</v>
      </c>
      <c r="T145" s="710" t="s">
        <v>386</v>
      </c>
      <c r="U145" s="804"/>
      <c r="V145" s="804"/>
      <c r="W145" s="804"/>
      <c r="X145" s="804"/>
      <c r="Y145" s="804"/>
      <c r="Z145" s="804"/>
      <c r="AA145" s="804"/>
      <c r="AB145" s="804"/>
      <c r="AC145" s="804"/>
      <c r="AD145" s="804"/>
      <c r="AE145" s="804"/>
      <c r="AF145" s="804"/>
      <c r="AG145" s="804"/>
      <c r="AH145" s="804"/>
      <c r="AI145" s="804"/>
      <c r="AJ145" s="804"/>
      <c r="AK145" s="804"/>
      <c r="AL145" s="804"/>
      <c r="AM145" s="804"/>
      <c r="AN145" s="804"/>
      <c r="AO145" s="804"/>
      <c r="AP145" s="804"/>
      <c r="AQ145" s="804"/>
      <c r="AR145" s="804"/>
      <c r="AS145" s="804"/>
      <c r="AT145" s="804"/>
      <c r="AU145" s="804"/>
      <c r="AV145" s="804"/>
      <c r="AW145" s="804"/>
      <c r="AX145" s="804"/>
      <c r="AY145" s="804"/>
      <c r="AZ145" s="804"/>
      <c r="BA145" s="804"/>
      <c r="BB145" s="804"/>
      <c r="BC145" s="804"/>
      <c r="BD145" s="804"/>
      <c r="BE145" s="804"/>
      <c r="BF145" s="804"/>
      <c r="BG145" s="804"/>
      <c r="BH145" s="804"/>
      <c r="BI145" s="804"/>
      <c r="BJ145" s="804"/>
      <c r="BK145" s="804"/>
      <c r="BL145" s="804"/>
      <c r="BM145" s="804"/>
      <c r="BN145" s="804"/>
      <c r="BO145" s="804"/>
      <c r="BP145" s="804"/>
      <c r="BQ145" s="804"/>
      <c r="BR145" s="804"/>
      <c r="BS145" s="804"/>
      <c r="BT145" s="804"/>
      <c r="BU145" s="804"/>
      <c r="BV145" s="804"/>
      <c r="BW145" s="804"/>
      <c r="BX145" s="804"/>
      <c r="BY145" s="804"/>
      <c r="BZ145" s="804"/>
      <c r="CA145" s="804"/>
      <c r="CB145" s="804"/>
      <c r="CC145" s="804"/>
      <c r="CD145" s="804"/>
      <c r="CE145" s="804"/>
      <c r="CF145" s="804"/>
      <c r="CG145" s="804"/>
      <c r="CH145" s="804"/>
      <c r="CI145" s="804"/>
      <c r="CJ145" s="804"/>
      <c r="CK145" s="804"/>
      <c r="CL145" s="804"/>
      <c r="CM145" s="804"/>
      <c r="CN145" s="804"/>
      <c r="CO145" s="804"/>
      <c r="CP145" s="804"/>
      <c r="CQ145" s="804"/>
      <c r="CR145" s="804"/>
      <c r="CS145" s="804"/>
      <c r="CT145" s="804"/>
      <c r="CU145" s="804"/>
      <c r="CV145" s="804"/>
      <c r="CW145" s="804"/>
      <c r="CX145" s="804"/>
      <c r="CY145" s="804"/>
      <c r="CZ145" s="804"/>
      <c r="DA145" s="804"/>
      <c r="DB145" s="804"/>
      <c r="DC145" s="804"/>
      <c r="DD145" s="804"/>
      <c r="DE145" s="804"/>
      <c r="DF145" s="804"/>
      <c r="DG145" s="804"/>
      <c r="DH145" s="804"/>
      <c r="DI145" s="804"/>
      <c r="DJ145" s="804"/>
      <c r="DK145" s="804"/>
      <c r="DL145" s="804"/>
      <c r="DM145" s="804"/>
      <c r="DN145" s="804"/>
      <c r="DO145" s="804"/>
      <c r="DP145" s="804"/>
      <c r="DQ145" s="804"/>
      <c r="DR145" s="804"/>
      <c r="DS145" s="804"/>
      <c r="DT145" s="804"/>
      <c r="DU145" s="804"/>
      <c r="DV145" s="804"/>
      <c r="DW145" s="804"/>
      <c r="DX145" s="804"/>
      <c r="DY145" s="804"/>
      <c r="DZ145" s="804"/>
      <c r="EA145" s="804"/>
      <c r="EB145" s="804"/>
      <c r="EC145" s="804"/>
      <c r="ED145" s="804"/>
      <c r="EE145" s="804"/>
      <c r="EF145" s="804"/>
      <c r="EG145" s="804"/>
      <c r="EH145" s="804"/>
      <c r="EI145" s="804"/>
      <c r="EJ145" s="804"/>
      <c r="EK145" s="804"/>
      <c r="EL145" s="804"/>
      <c r="EM145" s="804"/>
      <c r="EN145" s="804"/>
      <c r="EO145" s="804"/>
      <c r="EP145" s="804"/>
      <c r="EQ145" s="804"/>
      <c r="ER145" s="804"/>
      <c r="ES145" s="804"/>
      <c r="ET145" s="804"/>
      <c r="EU145" s="804"/>
      <c r="EV145" s="804"/>
      <c r="EW145" s="804"/>
      <c r="EX145" s="804"/>
      <c r="EY145" s="804"/>
      <c r="EZ145" s="804"/>
      <c r="FA145" s="804"/>
      <c r="FB145" s="804"/>
      <c r="FC145" s="804"/>
      <c r="FD145" s="804"/>
      <c r="FE145" s="804"/>
      <c r="FF145" s="804"/>
      <c r="FG145" s="804"/>
      <c r="FH145" s="804"/>
      <c r="FI145" s="804"/>
      <c r="FJ145" s="804"/>
      <c r="FK145" s="804"/>
      <c r="FL145" s="804"/>
      <c r="FM145" s="804"/>
      <c r="FN145" s="804"/>
      <c r="FO145" s="804"/>
      <c r="FP145" s="804"/>
      <c r="FQ145" s="804"/>
      <c r="FR145" s="804"/>
      <c r="FS145" s="804"/>
      <c r="FT145" s="804"/>
      <c r="FU145" s="804"/>
      <c r="FV145" s="804"/>
      <c r="FW145" s="804"/>
      <c r="FX145" s="804"/>
      <c r="FY145" s="804"/>
      <c r="FZ145" s="804"/>
      <c r="GA145" s="804"/>
      <c r="GB145" s="804"/>
      <c r="GC145" s="804"/>
      <c r="GD145" s="804"/>
    </row>
    <row r="146" spans="1:186" s="370" customFormat="1" ht="15">
      <c r="A146" s="184">
        <v>2225000</v>
      </c>
      <c r="B146" s="417">
        <v>2</v>
      </c>
      <c r="C146" s="418" t="s">
        <v>362</v>
      </c>
      <c r="D146" s="67" t="s">
        <v>324</v>
      </c>
      <c r="E146" s="1691">
        <v>23</v>
      </c>
      <c r="F146" s="52">
        <v>1750000</v>
      </c>
      <c r="G146" s="140">
        <v>475000</v>
      </c>
      <c r="H146" s="52">
        <f t="shared" si="56"/>
        <v>2225000</v>
      </c>
      <c r="I146" s="52">
        <v>0</v>
      </c>
      <c r="J146" s="52">
        <v>13782.608695652174</v>
      </c>
      <c r="K146" s="52">
        <v>0</v>
      </c>
      <c r="L146" s="52">
        <v>350000</v>
      </c>
      <c r="M146" s="52">
        <v>0</v>
      </c>
      <c r="N146" s="162">
        <f t="shared" si="57"/>
        <v>667000</v>
      </c>
      <c r="O146" s="115">
        <f t="shared" si="58"/>
        <v>2892000</v>
      </c>
      <c r="P146" s="115">
        <f t="shared" si="59"/>
        <v>22250</v>
      </c>
      <c r="Q146" s="115">
        <f t="shared" si="60"/>
        <v>44500</v>
      </c>
      <c r="R146" s="115">
        <f t="shared" si="61"/>
        <v>22250</v>
      </c>
      <c r="S146" s="77">
        <f t="shared" si="62"/>
        <v>2803000</v>
      </c>
      <c r="T146" s="710" t="s">
        <v>381</v>
      </c>
      <c r="U146" s="804"/>
      <c r="V146" s="804"/>
      <c r="W146" s="804"/>
      <c r="X146" s="804"/>
      <c r="Y146" s="804"/>
      <c r="Z146" s="804"/>
      <c r="AA146" s="804"/>
      <c r="AB146" s="804"/>
      <c r="AC146" s="804"/>
      <c r="AD146" s="804"/>
      <c r="AE146" s="804"/>
      <c r="AF146" s="804"/>
      <c r="AG146" s="804"/>
      <c r="AH146" s="804"/>
      <c r="AI146" s="804"/>
      <c r="AJ146" s="804"/>
      <c r="AK146" s="804"/>
      <c r="AL146" s="804"/>
      <c r="AM146" s="804"/>
      <c r="AN146" s="804"/>
      <c r="AO146" s="804"/>
      <c r="AP146" s="804"/>
      <c r="AQ146" s="804"/>
      <c r="AR146" s="804"/>
      <c r="AS146" s="804"/>
      <c r="AT146" s="804"/>
      <c r="AU146" s="804"/>
      <c r="AV146" s="804"/>
      <c r="AW146" s="804"/>
      <c r="AX146" s="804"/>
      <c r="AY146" s="804"/>
      <c r="AZ146" s="804"/>
      <c r="BA146" s="804"/>
      <c r="BB146" s="804"/>
      <c r="BC146" s="804"/>
      <c r="BD146" s="804"/>
      <c r="BE146" s="804"/>
      <c r="BF146" s="804"/>
      <c r="BG146" s="804"/>
      <c r="BH146" s="804"/>
      <c r="BI146" s="804"/>
      <c r="BJ146" s="804"/>
      <c r="BK146" s="804"/>
      <c r="BL146" s="804"/>
      <c r="BM146" s="804"/>
      <c r="BN146" s="804"/>
      <c r="BO146" s="804"/>
      <c r="BP146" s="804"/>
      <c r="BQ146" s="804"/>
      <c r="BR146" s="804"/>
      <c r="BS146" s="804"/>
      <c r="BT146" s="804"/>
      <c r="BU146" s="804"/>
      <c r="BV146" s="804"/>
      <c r="BW146" s="804"/>
      <c r="BX146" s="804"/>
      <c r="BY146" s="804"/>
      <c r="BZ146" s="804"/>
      <c r="CA146" s="804"/>
      <c r="CB146" s="804"/>
      <c r="CC146" s="804"/>
      <c r="CD146" s="804"/>
      <c r="CE146" s="804"/>
      <c r="CF146" s="804"/>
      <c r="CG146" s="804"/>
      <c r="CH146" s="804"/>
      <c r="CI146" s="804"/>
      <c r="CJ146" s="804"/>
      <c r="CK146" s="804"/>
      <c r="CL146" s="804"/>
      <c r="CM146" s="804"/>
      <c r="CN146" s="804"/>
      <c r="CO146" s="804"/>
      <c r="CP146" s="804"/>
      <c r="CQ146" s="804"/>
      <c r="CR146" s="804"/>
      <c r="CS146" s="804"/>
      <c r="CT146" s="804"/>
      <c r="CU146" s="804"/>
      <c r="CV146" s="804"/>
      <c r="CW146" s="804"/>
      <c r="CX146" s="804"/>
      <c r="CY146" s="804"/>
      <c r="CZ146" s="804"/>
      <c r="DA146" s="804"/>
      <c r="DB146" s="804"/>
      <c r="DC146" s="804"/>
      <c r="DD146" s="804"/>
      <c r="DE146" s="804"/>
      <c r="DF146" s="804"/>
      <c r="DG146" s="804"/>
      <c r="DH146" s="804"/>
      <c r="DI146" s="804"/>
      <c r="DJ146" s="804"/>
      <c r="DK146" s="804"/>
      <c r="DL146" s="804"/>
      <c r="DM146" s="804"/>
      <c r="DN146" s="804"/>
      <c r="DO146" s="804"/>
      <c r="DP146" s="804"/>
      <c r="DQ146" s="804"/>
      <c r="DR146" s="804"/>
      <c r="DS146" s="804"/>
      <c r="DT146" s="804"/>
      <c r="DU146" s="804"/>
      <c r="DV146" s="804"/>
      <c r="DW146" s="804"/>
      <c r="DX146" s="804"/>
      <c r="DY146" s="804"/>
      <c r="DZ146" s="804"/>
      <c r="EA146" s="804"/>
      <c r="EB146" s="804"/>
      <c r="EC146" s="804"/>
      <c r="ED146" s="804"/>
      <c r="EE146" s="804"/>
      <c r="EF146" s="804"/>
      <c r="EG146" s="804"/>
      <c r="EH146" s="804"/>
      <c r="EI146" s="804"/>
      <c r="EJ146" s="804"/>
      <c r="EK146" s="804"/>
      <c r="EL146" s="804"/>
      <c r="EM146" s="804"/>
      <c r="EN146" s="804"/>
      <c r="EO146" s="804"/>
      <c r="EP146" s="804"/>
      <c r="EQ146" s="804"/>
      <c r="ER146" s="804"/>
      <c r="ES146" s="804"/>
      <c r="ET146" s="804"/>
      <c r="EU146" s="804"/>
      <c r="EV146" s="804"/>
      <c r="EW146" s="804"/>
      <c r="EX146" s="804"/>
      <c r="EY146" s="804"/>
      <c r="EZ146" s="804"/>
      <c r="FA146" s="804"/>
      <c r="FB146" s="804"/>
      <c r="FC146" s="804"/>
      <c r="FD146" s="804"/>
      <c r="FE146" s="804"/>
      <c r="FF146" s="804"/>
      <c r="FG146" s="804"/>
      <c r="FH146" s="804"/>
      <c r="FI146" s="804"/>
      <c r="FJ146" s="804"/>
      <c r="FK146" s="804"/>
      <c r="FL146" s="804"/>
      <c r="FM146" s="804"/>
      <c r="FN146" s="804"/>
      <c r="FO146" s="804"/>
      <c r="FP146" s="804"/>
      <c r="FQ146" s="804"/>
      <c r="FR146" s="804"/>
      <c r="FS146" s="804"/>
      <c r="FT146" s="804"/>
      <c r="FU146" s="804"/>
      <c r="FV146" s="804"/>
      <c r="FW146" s="804"/>
      <c r="FX146" s="804"/>
      <c r="FY146" s="804"/>
      <c r="FZ146" s="804"/>
      <c r="GA146" s="804"/>
      <c r="GB146" s="804"/>
      <c r="GC146" s="804"/>
      <c r="GD146" s="804"/>
    </row>
    <row r="147" spans="1:186" s="370" customFormat="1" ht="15">
      <c r="A147" s="184">
        <v>2225000</v>
      </c>
      <c r="B147" s="417">
        <v>3</v>
      </c>
      <c r="C147" s="418" t="s">
        <v>363</v>
      </c>
      <c r="D147" s="67" t="s">
        <v>324</v>
      </c>
      <c r="E147" s="1691">
        <v>27</v>
      </c>
      <c r="F147" s="52">
        <v>1924039</v>
      </c>
      <c r="G147" s="140">
        <v>478961</v>
      </c>
      <c r="H147" s="52">
        <f t="shared" si="56"/>
        <v>2403000</v>
      </c>
      <c r="I147" s="52">
        <v>0</v>
      </c>
      <c r="J147" s="52">
        <v>15000</v>
      </c>
      <c r="K147" s="52">
        <v>0</v>
      </c>
      <c r="L147" s="52">
        <v>650000</v>
      </c>
      <c r="M147" s="52">
        <v>0</v>
      </c>
      <c r="N147" s="162">
        <f t="shared" si="57"/>
        <v>1055000</v>
      </c>
      <c r="O147" s="115">
        <f t="shared" si="58"/>
        <v>3458000</v>
      </c>
      <c r="P147" s="115">
        <f t="shared" si="59"/>
        <v>24030</v>
      </c>
      <c r="Q147" s="115">
        <f t="shared" si="60"/>
        <v>48060</v>
      </c>
      <c r="R147" s="115">
        <f t="shared" si="61"/>
        <v>24030</v>
      </c>
      <c r="S147" s="77">
        <f t="shared" si="62"/>
        <v>3361880</v>
      </c>
      <c r="T147" s="710" t="s">
        <v>382</v>
      </c>
      <c r="U147" s="804"/>
      <c r="V147" s="804"/>
      <c r="W147" s="804"/>
      <c r="X147" s="804"/>
      <c r="Y147" s="804"/>
      <c r="Z147" s="804"/>
      <c r="AA147" s="804"/>
      <c r="AB147" s="804"/>
      <c r="AC147" s="804"/>
      <c r="AD147" s="804"/>
      <c r="AE147" s="804"/>
      <c r="AF147" s="804"/>
      <c r="AG147" s="804"/>
      <c r="AH147" s="804"/>
      <c r="AI147" s="804"/>
      <c r="AJ147" s="804"/>
      <c r="AK147" s="804"/>
      <c r="AL147" s="804"/>
      <c r="AM147" s="804"/>
      <c r="AN147" s="804"/>
      <c r="AO147" s="804"/>
      <c r="AP147" s="804"/>
      <c r="AQ147" s="804"/>
      <c r="AR147" s="804"/>
      <c r="AS147" s="804"/>
      <c r="AT147" s="804"/>
      <c r="AU147" s="804"/>
      <c r="AV147" s="804"/>
      <c r="AW147" s="804"/>
      <c r="AX147" s="804"/>
      <c r="AY147" s="804"/>
      <c r="AZ147" s="804"/>
      <c r="BA147" s="804"/>
      <c r="BB147" s="804"/>
      <c r="BC147" s="804"/>
      <c r="BD147" s="804"/>
      <c r="BE147" s="804"/>
      <c r="BF147" s="804"/>
      <c r="BG147" s="804"/>
      <c r="BH147" s="804"/>
      <c r="BI147" s="804"/>
      <c r="BJ147" s="804"/>
      <c r="BK147" s="804"/>
      <c r="BL147" s="804"/>
      <c r="BM147" s="804"/>
      <c r="BN147" s="804"/>
      <c r="BO147" s="804"/>
      <c r="BP147" s="804"/>
      <c r="BQ147" s="804"/>
      <c r="BR147" s="804"/>
      <c r="BS147" s="804"/>
      <c r="BT147" s="804"/>
      <c r="BU147" s="804"/>
      <c r="BV147" s="804"/>
      <c r="BW147" s="804"/>
      <c r="BX147" s="804"/>
      <c r="BY147" s="804"/>
      <c r="BZ147" s="804"/>
      <c r="CA147" s="804"/>
      <c r="CB147" s="804"/>
      <c r="CC147" s="804"/>
      <c r="CD147" s="804"/>
      <c r="CE147" s="804"/>
      <c r="CF147" s="804"/>
      <c r="CG147" s="804"/>
      <c r="CH147" s="804"/>
      <c r="CI147" s="804"/>
      <c r="CJ147" s="804"/>
      <c r="CK147" s="804"/>
      <c r="CL147" s="804"/>
      <c r="CM147" s="804"/>
      <c r="CN147" s="804"/>
      <c r="CO147" s="804"/>
      <c r="CP147" s="804"/>
      <c r="CQ147" s="804"/>
      <c r="CR147" s="804"/>
      <c r="CS147" s="804"/>
      <c r="CT147" s="804"/>
      <c r="CU147" s="804"/>
      <c r="CV147" s="804"/>
      <c r="CW147" s="804"/>
      <c r="CX147" s="804"/>
      <c r="CY147" s="804"/>
      <c r="CZ147" s="804"/>
      <c r="DA147" s="804"/>
      <c r="DB147" s="804"/>
      <c r="DC147" s="804"/>
      <c r="DD147" s="804"/>
      <c r="DE147" s="804"/>
      <c r="DF147" s="804"/>
      <c r="DG147" s="804"/>
      <c r="DH147" s="804"/>
      <c r="DI147" s="804"/>
      <c r="DJ147" s="804"/>
      <c r="DK147" s="804"/>
      <c r="DL147" s="804"/>
      <c r="DM147" s="804"/>
      <c r="DN147" s="804"/>
      <c r="DO147" s="804"/>
      <c r="DP147" s="804"/>
      <c r="DQ147" s="804"/>
      <c r="DR147" s="804"/>
      <c r="DS147" s="804"/>
      <c r="DT147" s="804"/>
      <c r="DU147" s="804"/>
      <c r="DV147" s="804"/>
      <c r="DW147" s="804"/>
      <c r="DX147" s="804"/>
      <c r="DY147" s="804"/>
      <c r="DZ147" s="804"/>
      <c r="EA147" s="804"/>
      <c r="EB147" s="804"/>
      <c r="EC147" s="804"/>
      <c r="ED147" s="804"/>
      <c r="EE147" s="804"/>
      <c r="EF147" s="804"/>
      <c r="EG147" s="804"/>
      <c r="EH147" s="804"/>
      <c r="EI147" s="804"/>
      <c r="EJ147" s="804"/>
      <c r="EK147" s="804"/>
      <c r="EL147" s="804"/>
      <c r="EM147" s="804"/>
      <c r="EN147" s="804"/>
      <c r="EO147" s="804"/>
      <c r="EP147" s="804"/>
      <c r="EQ147" s="804"/>
      <c r="ER147" s="804"/>
      <c r="ES147" s="804"/>
      <c r="ET147" s="804"/>
      <c r="EU147" s="804"/>
      <c r="EV147" s="804"/>
      <c r="EW147" s="804"/>
      <c r="EX147" s="804"/>
      <c r="EY147" s="804"/>
      <c r="EZ147" s="804"/>
      <c r="FA147" s="804"/>
      <c r="FB147" s="804"/>
      <c r="FC147" s="804"/>
      <c r="FD147" s="804"/>
      <c r="FE147" s="804"/>
      <c r="FF147" s="804"/>
      <c r="FG147" s="804"/>
      <c r="FH147" s="804"/>
      <c r="FI147" s="804"/>
      <c r="FJ147" s="804"/>
      <c r="FK147" s="804"/>
      <c r="FL147" s="804"/>
      <c r="FM147" s="804"/>
      <c r="FN147" s="804"/>
      <c r="FO147" s="804"/>
      <c r="FP147" s="804"/>
      <c r="FQ147" s="804"/>
      <c r="FR147" s="804"/>
      <c r="FS147" s="804"/>
      <c r="FT147" s="804"/>
      <c r="FU147" s="804"/>
      <c r="FV147" s="804"/>
      <c r="FW147" s="804"/>
      <c r="FX147" s="804"/>
      <c r="FY147" s="804"/>
      <c r="FZ147" s="804"/>
      <c r="GA147" s="804"/>
      <c r="GB147" s="804"/>
      <c r="GC147" s="804"/>
      <c r="GD147" s="804"/>
    </row>
    <row r="148" spans="1:186" s="370" customFormat="1" ht="15" customHeight="1">
      <c r="A148" s="184">
        <v>2225000</v>
      </c>
      <c r="B148" s="417">
        <v>4</v>
      </c>
      <c r="C148" s="418" t="s">
        <v>364</v>
      </c>
      <c r="D148" s="67" t="s">
        <v>324</v>
      </c>
      <c r="E148" s="1691">
        <v>23</v>
      </c>
      <c r="F148" s="52">
        <v>1750000</v>
      </c>
      <c r="G148" s="140">
        <v>475000</v>
      </c>
      <c r="H148" s="52">
        <f t="shared" si="56"/>
        <v>2225000</v>
      </c>
      <c r="I148" s="52">
        <v>0</v>
      </c>
      <c r="J148" s="52">
        <v>13782.608695652174</v>
      </c>
      <c r="K148" s="52">
        <v>0</v>
      </c>
      <c r="L148" s="52">
        <v>350000</v>
      </c>
      <c r="M148" s="52">
        <v>0</v>
      </c>
      <c r="N148" s="162">
        <f t="shared" si="57"/>
        <v>667000</v>
      </c>
      <c r="O148" s="115">
        <f t="shared" si="58"/>
        <v>2892000</v>
      </c>
      <c r="P148" s="115">
        <f t="shared" si="59"/>
        <v>22250</v>
      </c>
      <c r="Q148" s="115">
        <f t="shared" si="60"/>
        <v>44500</v>
      </c>
      <c r="R148" s="115">
        <f t="shared" si="61"/>
        <v>22250</v>
      </c>
      <c r="S148" s="77">
        <f t="shared" si="62"/>
        <v>2803000</v>
      </c>
      <c r="T148" s="710" t="s">
        <v>383</v>
      </c>
      <c r="U148" s="804"/>
      <c r="V148" s="804"/>
      <c r="W148" s="804"/>
      <c r="X148" s="804"/>
      <c r="Y148" s="804"/>
      <c r="Z148" s="804"/>
      <c r="AA148" s="804"/>
      <c r="AB148" s="804"/>
      <c r="AC148" s="804"/>
      <c r="AD148" s="804"/>
      <c r="AE148" s="804"/>
      <c r="AF148" s="804"/>
      <c r="AG148" s="804"/>
      <c r="AH148" s="804"/>
      <c r="AI148" s="804"/>
      <c r="AJ148" s="804"/>
      <c r="AK148" s="804"/>
      <c r="AL148" s="804"/>
      <c r="AM148" s="804"/>
      <c r="AN148" s="804"/>
      <c r="AO148" s="804"/>
      <c r="AP148" s="804"/>
      <c r="AQ148" s="804"/>
      <c r="AR148" s="804"/>
      <c r="AS148" s="804"/>
      <c r="AT148" s="804"/>
      <c r="AU148" s="804"/>
      <c r="AV148" s="804"/>
      <c r="AW148" s="804"/>
      <c r="AX148" s="804"/>
      <c r="AY148" s="804"/>
      <c r="AZ148" s="804"/>
      <c r="BA148" s="804"/>
      <c r="BB148" s="804"/>
      <c r="BC148" s="804"/>
      <c r="BD148" s="804"/>
      <c r="BE148" s="804"/>
      <c r="BF148" s="804"/>
      <c r="BG148" s="804"/>
      <c r="BH148" s="804"/>
      <c r="BI148" s="804"/>
      <c r="BJ148" s="804"/>
      <c r="BK148" s="804"/>
      <c r="BL148" s="804"/>
      <c r="BM148" s="804"/>
      <c r="BN148" s="804"/>
      <c r="BO148" s="804"/>
      <c r="BP148" s="804"/>
      <c r="BQ148" s="804"/>
      <c r="BR148" s="804"/>
      <c r="BS148" s="804"/>
      <c r="BT148" s="804"/>
      <c r="BU148" s="804"/>
      <c r="BV148" s="804"/>
      <c r="BW148" s="804"/>
      <c r="BX148" s="804"/>
      <c r="BY148" s="804"/>
      <c r="BZ148" s="804"/>
      <c r="CA148" s="804"/>
      <c r="CB148" s="804"/>
      <c r="CC148" s="804"/>
      <c r="CD148" s="804"/>
      <c r="CE148" s="804"/>
      <c r="CF148" s="804"/>
      <c r="CG148" s="804"/>
      <c r="CH148" s="804"/>
      <c r="CI148" s="804"/>
      <c r="CJ148" s="804"/>
      <c r="CK148" s="804"/>
      <c r="CL148" s="804"/>
      <c r="CM148" s="804"/>
      <c r="CN148" s="804"/>
      <c r="CO148" s="804"/>
      <c r="CP148" s="804"/>
      <c r="CQ148" s="804"/>
      <c r="CR148" s="804"/>
      <c r="CS148" s="804"/>
      <c r="CT148" s="804"/>
      <c r="CU148" s="804"/>
      <c r="CV148" s="804"/>
      <c r="CW148" s="804"/>
      <c r="CX148" s="804"/>
      <c r="CY148" s="804"/>
      <c r="CZ148" s="804"/>
      <c r="DA148" s="804"/>
      <c r="DB148" s="804"/>
      <c r="DC148" s="804"/>
      <c r="DD148" s="804"/>
      <c r="DE148" s="804"/>
      <c r="DF148" s="804"/>
      <c r="DG148" s="804"/>
      <c r="DH148" s="804"/>
      <c r="DI148" s="804"/>
      <c r="DJ148" s="804"/>
      <c r="DK148" s="804"/>
      <c r="DL148" s="804"/>
      <c r="DM148" s="804"/>
      <c r="DN148" s="804"/>
      <c r="DO148" s="804"/>
      <c r="DP148" s="804"/>
      <c r="DQ148" s="804"/>
      <c r="DR148" s="804"/>
      <c r="DS148" s="804"/>
      <c r="DT148" s="804"/>
      <c r="DU148" s="804"/>
      <c r="DV148" s="804"/>
      <c r="DW148" s="804"/>
      <c r="DX148" s="804"/>
      <c r="DY148" s="804"/>
      <c r="DZ148" s="804"/>
      <c r="EA148" s="804"/>
      <c r="EB148" s="804"/>
      <c r="EC148" s="804"/>
      <c r="ED148" s="804"/>
      <c r="EE148" s="804"/>
      <c r="EF148" s="804"/>
      <c r="EG148" s="804"/>
      <c r="EH148" s="804"/>
      <c r="EI148" s="804"/>
      <c r="EJ148" s="804"/>
      <c r="EK148" s="804"/>
      <c r="EL148" s="804"/>
      <c r="EM148" s="804"/>
      <c r="EN148" s="804"/>
      <c r="EO148" s="804"/>
      <c r="EP148" s="804"/>
      <c r="EQ148" s="804"/>
      <c r="ER148" s="804"/>
      <c r="ES148" s="804"/>
      <c r="ET148" s="804"/>
      <c r="EU148" s="804"/>
      <c r="EV148" s="804"/>
      <c r="EW148" s="804"/>
      <c r="EX148" s="804"/>
      <c r="EY148" s="804"/>
      <c r="EZ148" s="804"/>
      <c r="FA148" s="804"/>
      <c r="FB148" s="804"/>
      <c r="FC148" s="804"/>
      <c r="FD148" s="804"/>
      <c r="FE148" s="804"/>
      <c r="FF148" s="804"/>
      <c r="FG148" s="804"/>
      <c r="FH148" s="804"/>
      <c r="FI148" s="804"/>
      <c r="FJ148" s="804"/>
      <c r="FK148" s="804"/>
      <c r="FL148" s="804"/>
      <c r="FM148" s="804"/>
      <c r="FN148" s="804"/>
      <c r="FO148" s="804"/>
      <c r="FP148" s="804"/>
      <c r="FQ148" s="804"/>
      <c r="FR148" s="804"/>
      <c r="FS148" s="804"/>
      <c r="FT148" s="804"/>
      <c r="FU148" s="804"/>
      <c r="FV148" s="804"/>
      <c r="FW148" s="804"/>
      <c r="FX148" s="804"/>
      <c r="FY148" s="804"/>
      <c r="FZ148" s="804"/>
      <c r="GA148" s="804"/>
      <c r="GB148" s="804"/>
      <c r="GC148" s="804"/>
      <c r="GD148" s="804"/>
    </row>
    <row r="149" spans="1:186" s="370" customFormat="1" ht="15">
      <c r="A149" s="184">
        <v>2225000</v>
      </c>
      <c r="B149" s="417">
        <v>5</v>
      </c>
      <c r="C149" s="416" t="s">
        <v>325</v>
      </c>
      <c r="D149" s="76" t="s">
        <v>324</v>
      </c>
      <c r="E149" s="1691">
        <f>VLOOKUP(C149,[5]Sheet1!$C$109:$H$114,6,FALSE)</f>
        <v>18</v>
      </c>
      <c r="F149" s="52">
        <v>1750000</v>
      </c>
      <c r="G149" s="52">
        <v>475000</v>
      </c>
      <c r="H149" s="52">
        <f t="shared" si="56"/>
        <v>2225000</v>
      </c>
      <c r="I149" s="52">
        <v>0</v>
      </c>
      <c r="J149" s="52">
        <v>13782.608695652174</v>
      </c>
      <c r="K149" s="52">
        <v>0</v>
      </c>
      <c r="L149" s="52">
        <v>350000</v>
      </c>
      <c r="M149" s="52">
        <v>0</v>
      </c>
      <c r="N149" s="162">
        <f t="shared" si="57"/>
        <v>598086.95652173914</v>
      </c>
      <c r="O149" s="115">
        <f t="shared" si="58"/>
        <v>2823086.9565217393</v>
      </c>
      <c r="P149" s="115">
        <f t="shared" si="59"/>
        <v>22250</v>
      </c>
      <c r="Q149" s="115">
        <f t="shared" si="60"/>
        <v>44500</v>
      </c>
      <c r="R149" s="115">
        <f t="shared" si="61"/>
        <v>22250</v>
      </c>
      <c r="S149" s="77">
        <f t="shared" si="62"/>
        <v>2734086.9565217393</v>
      </c>
      <c r="T149" s="710" t="s">
        <v>326</v>
      </c>
      <c r="U149" s="804"/>
      <c r="V149" s="804"/>
      <c r="W149" s="804"/>
      <c r="X149" s="804"/>
      <c r="Y149" s="804"/>
      <c r="Z149" s="804"/>
      <c r="AA149" s="804"/>
      <c r="AB149" s="804"/>
      <c r="AC149" s="804"/>
      <c r="AD149" s="804"/>
      <c r="AE149" s="804"/>
      <c r="AF149" s="804"/>
      <c r="AG149" s="804"/>
      <c r="AH149" s="804"/>
      <c r="AI149" s="804"/>
      <c r="AJ149" s="804"/>
      <c r="AK149" s="804"/>
      <c r="AL149" s="804"/>
      <c r="AM149" s="804"/>
      <c r="AN149" s="804"/>
      <c r="AO149" s="804"/>
      <c r="AP149" s="804"/>
      <c r="AQ149" s="804"/>
      <c r="AR149" s="804"/>
      <c r="AS149" s="804"/>
      <c r="AT149" s="804"/>
      <c r="AU149" s="804"/>
      <c r="AV149" s="804"/>
      <c r="AW149" s="804"/>
      <c r="AX149" s="804"/>
      <c r="AY149" s="804"/>
      <c r="AZ149" s="804"/>
      <c r="BA149" s="804"/>
      <c r="BB149" s="804"/>
      <c r="BC149" s="804"/>
      <c r="BD149" s="804"/>
      <c r="BE149" s="804"/>
      <c r="BF149" s="804"/>
      <c r="BG149" s="804"/>
      <c r="BH149" s="804"/>
      <c r="BI149" s="804"/>
      <c r="BJ149" s="804"/>
      <c r="BK149" s="804"/>
      <c r="BL149" s="804"/>
      <c r="BM149" s="804"/>
      <c r="BN149" s="804"/>
      <c r="BO149" s="804"/>
      <c r="BP149" s="804"/>
      <c r="BQ149" s="804"/>
      <c r="BR149" s="804"/>
      <c r="BS149" s="804"/>
      <c r="BT149" s="804"/>
      <c r="BU149" s="804"/>
      <c r="BV149" s="804"/>
      <c r="BW149" s="804"/>
      <c r="BX149" s="804"/>
      <c r="BY149" s="804"/>
      <c r="BZ149" s="804"/>
      <c r="CA149" s="804"/>
      <c r="CB149" s="804"/>
      <c r="CC149" s="804"/>
      <c r="CD149" s="804"/>
      <c r="CE149" s="804"/>
      <c r="CF149" s="804"/>
      <c r="CG149" s="804"/>
      <c r="CH149" s="804"/>
      <c r="CI149" s="804"/>
      <c r="CJ149" s="804"/>
      <c r="CK149" s="804"/>
      <c r="CL149" s="804"/>
      <c r="CM149" s="804"/>
      <c r="CN149" s="804"/>
      <c r="CO149" s="804"/>
      <c r="CP149" s="804"/>
      <c r="CQ149" s="804"/>
      <c r="CR149" s="804"/>
      <c r="CS149" s="804"/>
      <c r="CT149" s="804"/>
      <c r="CU149" s="804"/>
      <c r="CV149" s="804"/>
      <c r="CW149" s="804"/>
      <c r="CX149" s="804"/>
      <c r="CY149" s="804"/>
      <c r="CZ149" s="804"/>
      <c r="DA149" s="804"/>
      <c r="DB149" s="804"/>
      <c r="DC149" s="804"/>
      <c r="DD149" s="804"/>
      <c r="DE149" s="804"/>
      <c r="DF149" s="804"/>
      <c r="DG149" s="804"/>
      <c r="DH149" s="804"/>
      <c r="DI149" s="804"/>
      <c r="DJ149" s="804"/>
      <c r="DK149" s="804"/>
      <c r="DL149" s="804"/>
      <c r="DM149" s="804"/>
      <c r="DN149" s="804"/>
      <c r="DO149" s="804"/>
      <c r="DP149" s="804"/>
      <c r="DQ149" s="804"/>
      <c r="DR149" s="804"/>
      <c r="DS149" s="804"/>
      <c r="DT149" s="804"/>
      <c r="DU149" s="804"/>
      <c r="DV149" s="804"/>
      <c r="DW149" s="804"/>
      <c r="DX149" s="804"/>
      <c r="DY149" s="804"/>
      <c r="DZ149" s="804"/>
      <c r="EA149" s="804"/>
      <c r="EB149" s="804"/>
      <c r="EC149" s="804"/>
      <c r="ED149" s="804"/>
      <c r="EE149" s="804"/>
      <c r="EF149" s="804"/>
      <c r="EG149" s="804"/>
      <c r="EH149" s="804"/>
      <c r="EI149" s="804"/>
      <c r="EJ149" s="804"/>
      <c r="EK149" s="804"/>
      <c r="EL149" s="804"/>
      <c r="EM149" s="804"/>
      <c r="EN149" s="804"/>
      <c r="EO149" s="804"/>
      <c r="EP149" s="804"/>
      <c r="EQ149" s="804"/>
      <c r="ER149" s="804"/>
      <c r="ES149" s="804"/>
      <c r="ET149" s="804"/>
      <c r="EU149" s="804"/>
      <c r="EV149" s="804"/>
      <c r="EW149" s="804"/>
      <c r="EX149" s="804"/>
      <c r="EY149" s="804"/>
      <c r="EZ149" s="804"/>
      <c r="FA149" s="804"/>
      <c r="FB149" s="804"/>
      <c r="FC149" s="804"/>
      <c r="FD149" s="804"/>
      <c r="FE149" s="804"/>
      <c r="FF149" s="804"/>
      <c r="FG149" s="804"/>
      <c r="FH149" s="804"/>
      <c r="FI149" s="804"/>
      <c r="FJ149" s="804"/>
      <c r="FK149" s="804"/>
      <c r="FL149" s="804"/>
      <c r="FM149" s="804"/>
      <c r="FN149" s="804"/>
      <c r="FO149" s="804"/>
      <c r="FP149" s="804"/>
      <c r="FQ149" s="804"/>
      <c r="FR149" s="804"/>
      <c r="FS149" s="804"/>
      <c r="FT149" s="804"/>
      <c r="FU149" s="804"/>
      <c r="FV149" s="804"/>
      <c r="FW149" s="804"/>
      <c r="FX149" s="804"/>
      <c r="FY149" s="804"/>
      <c r="FZ149" s="804"/>
      <c r="GA149" s="804"/>
      <c r="GB149" s="804"/>
      <c r="GC149" s="804"/>
      <c r="GD149" s="804"/>
    </row>
    <row r="150" spans="1:186" s="370" customFormat="1" ht="18" customHeight="1">
      <c r="A150" s="184">
        <v>2225000</v>
      </c>
      <c r="B150" s="417">
        <v>6</v>
      </c>
      <c r="C150" s="416" t="s">
        <v>329</v>
      </c>
      <c r="D150" s="76" t="s">
        <v>324</v>
      </c>
      <c r="E150" s="1691">
        <v>17</v>
      </c>
      <c r="F150" s="52">
        <v>1750000</v>
      </c>
      <c r="G150" s="52">
        <v>475000</v>
      </c>
      <c r="H150" s="52">
        <f t="shared" si="56"/>
        <v>2225000</v>
      </c>
      <c r="I150" s="52">
        <v>0</v>
      </c>
      <c r="J150" s="52">
        <v>13782.608695652174</v>
      </c>
      <c r="K150" s="52">
        <v>0</v>
      </c>
      <c r="L150" s="52">
        <v>350000</v>
      </c>
      <c r="M150" s="52">
        <v>0</v>
      </c>
      <c r="N150" s="162">
        <f t="shared" si="57"/>
        <v>584304.34782608692</v>
      </c>
      <c r="O150" s="115">
        <f t="shared" si="58"/>
        <v>2809304.3478260869</v>
      </c>
      <c r="P150" s="115">
        <f t="shared" si="59"/>
        <v>22250</v>
      </c>
      <c r="Q150" s="115">
        <f t="shared" si="60"/>
        <v>44500</v>
      </c>
      <c r="R150" s="115">
        <f t="shared" si="61"/>
        <v>22250</v>
      </c>
      <c r="S150" s="77">
        <f t="shared" si="62"/>
        <v>2720304.3478260869</v>
      </c>
      <c r="T150" s="710" t="s">
        <v>330</v>
      </c>
      <c r="U150" s="804"/>
      <c r="V150" s="804"/>
      <c r="W150" s="804"/>
      <c r="X150" s="804"/>
      <c r="Y150" s="804"/>
      <c r="Z150" s="804"/>
      <c r="AA150" s="804"/>
      <c r="AB150" s="804"/>
      <c r="AC150" s="804"/>
      <c r="AD150" s="804"/>
      <c r="AE150" s="804"/>
      <c r="AF150" s="804"/>
      <c r="AG150" s="804"/>
      <c r="AH150" s="804"/>
      <c r="AI150" s="804"/>
      <c r="AJ150" s="804"/>
      <c r="AK150" s="804"/>
      <c r="AL150" s="804"/>
      <c r="AM150" s="804"/>
      <c r="AN150" s="804"/>
      <c r="AO150" s="804"/>
      <c r="AP150" s="804"/>
      <c r="AQ150" s="804"/>
      <c r="AR150" s="804"/>
      <c r="AS150" s="804"/>
      <c r="AT150" s="804"/>
      <c r="AU150" s="804"/>
      <c r="AV150" s="804"/>
      <c r="AW150" s="804"/>
      <c r="AX150" s="804"/>
      <c r="AY150" s="804"/>
      <c r="AZ150" s="804"/>
      <c r="BA150" s="804"/>
      <c r="BB150" s="804"/>
      <c r="BC150" s="804"/>
      <c r="BD150" s="804"/>
      <c r="BE150" s="804"/>
      <c r="BF150" s="804"/>
      <c r="BG150" s="804"/>
      <c r="BH150" s="804"/>
      <c r="BI150" s="804"/>
      <c r="BJ150" s="804"/>
      <c r="BK150" s="804"/>
      <c r="BL150" s="804"/>
      <c r="BM150" s="804"/>
      <c r="BN150" s="804"/>
      <c r="BO150" s="804"/>
      <c r="BP150" s="804"/>
      <c r="BQ150" s="804"/>
      <c r="BR150" s="804"/>
      <c r="BS150" s="804"/>
      <c r="BT150" s="804"/>
      <c r="BU150" s="804"/>
      <c r="BV150" s="804"/>
      <c r="BW150" s="804"/>
      <c r="BX150" s="804"/>
      <c r="BY150" s="804"/>
      <c r="BZ150" s="804"/>
      <c r="CA150" s="804"/>
      <c r="CB150" s="804"/>
      <c r="CC150" s="804"/>
      <c r="CD150" s="804"/>
      <c r="CE150" s="804"/>
      <c r="CF150" s="804"/>
      <c r="CG150" s="804"/>
      <c r="CH150" s="804"/>
      <c r="CI150" s="804"/>
      <c r="CJ150" s="804"/>
      <c r="CK150" s="804"/>
      <c r="CL150" s="804"/>
      <c r="CM150" s="804"/>
      <c r="CN150" s="804"/>
      <c r="CO150" s="804"/>
      <c r="CP150" s="804"/>
      <c r="CQ150" s="804"/>
      <c r="CR150" s="804"/>
      <c r="CS150" s="804"/>
      <c r="CT150" s="804"/>
      <c r="CU150" s="804"/>
      <c r="CV150" s="804"/>
      <c r="CW150" s="804"/>
      <c r="CX150" s="804"/>
      <c r="CY150" s="804"/>
      <c r="CZ150" s="804"/>
      <c r="DA150" s="804"/>
      <c r="DB150" s="804"/>
      <c r="DC150" s="804"/>
      <c r="DD150" s="804"/>
      <c r="DE150" s="804"/>
      <c r="DF150" s="804"/>
      <c r="DG150" s="804"/>
      <c r="DH150" s="804"/>
      <c r="DI150" s="804"/>
      <c r="DJ150" s="804"/>
      <c r="DK150" s="804"/>
      <c r="DL150" s="804"/>
      <c r="DM150" s="804"/>
      <c r="DN150" s="804"/>
      <c r="DO150" s="804"/>
      <c r="DP150" s="804"/>
      <c r="DQ150" s="804"/>
      <c r="DR150" s="804"/>
      <c r="DS150" s="804"/>
      <c r="DT150" s="804"/>
      <c r="DU150" s="804"/>
      <c r="DV150" s="804"/>
      <c r="DW150" s="804"/>
      <c r="DX150" s="804"/>
      <c r="DY150" s="804"/>
      <c r="DZ150" s="804"/>
      <c r="EA150" s="804"/>
      <c r="EB150" s="804"/>
      <c r="EC150" s="804"/>
      <c r="ED150" s="804"/>
      <c r="EE150" s="804"/>
      <c r="EF150" s="804"/>
      <c r="EG150" s="804"/>
      <c r="EH150" s="804"/>
      <c r="EI150" s="804"/>
      <c r="EJ150" s="804"/>
      <c r="EK150" s="804"/>
      <c r="EL150" s="804"/>
      <c r="EM150" s="804"/>
      <c r="EN150" s="804"/>
      <c r="EO150" s="804"/>
      <c r="EP150" s="804"/>
      <c r="EQ150" s="804"/>
      <c r="ER150" s="804"/>
      <c r="ES150" s="804"/>
      <c r="ET150" s="804"/>
      <c r="EU150" s="804"/>
      <c r="EV150" s="804"/>
      <c r="EW150" s="804"/>
      <c r="EX150" s="804"/>
      <c r="EY150" s="804"/>
      <c r="EZ150" s="804"/>
      <c r="FA150" s="804"/>
      <c r="FB150" s="804"/>
      <c r="FC150" s="804"/>
      <c r="FD150" s="804"/>
      <c r="FE150" s="804"/>
      <c r="FF150" s="804"/>
      <c r="FG150" s="804"/>
      <c r="FH150" s="804"/>
      <c r="FI150" s="804"/>
      <c r="FJ150" s="804"/>
      <c r="FK150" s="804"/>
      <c r="FL150" s="804"/>
      <c r="FM150" s="804"/>
      <c r="FN150" s="804"/>
      <c r="FO150" s="804"/>
      <c r="FP150" s="804"/>
      <c r="FQ150" s="804"/>
      <c r="FR150" s="804"/>
      <c r="FS150" s="804"/>
      <c r="FT150" s="804"/>
      <c r="FU150" s="804"/>
      <c r="FV150" s="804"/>
      <c r="FW150" s="804"/>
      <c r="FX150" s="804"/>
      <c r="FY150" s="804"/>
      <c r="FZ150" s="804"/>
      <c r="GA150" s="804"/>
      <c r="GB150" s="804"/>
      <c r="GC150" s="804"/>
      <c r="GD150" s="804"/>
    </row>
    <row r="151" spans="1:186" ht="21" customHeight="1">
      <c r="A151" s="192"/>
      <c r="B151" s="790" t="s">
        <v>365</v>
      </c>
      <c r="C151" s="788"/>
      <c r="D151" s="789"/>
      <c r="E151" s="789">
        <f>SUM(E145:E150)</f>
        <v>133</v>
      </c>
      <c r="F151" s="785">
        <f>SUM(F145:F150)</f>
        <v>10848078</v>
      </c>
      <c r="G151" s="785">
        <f t="shared" ref="G151:S151" si="63">SUM(G145:G150)</f>
        <v>2857922</v>
      </c>
      <c r="H151" s="785">
        <f t="shared" si="63"/>
        <v>13706000</v>
      </c>
      <c r="I151" s="785">
        <f t="shared" si="63"/>
        <v>0</v>
      </c>
      <c r="J151" s="785">
        <f t="shared" si="63"/>
        <v>85130.434782608703</v>
      </c>
      <c r="K151" s="785">
        <f t="shared" si="63"/>
        <v>0</v>
      </c>
      <c r="L151" s="785">
        <f t="shared" si="63"/>
        <v>2700000</v>
      </c>
      <c r="M151" s="785">
        <f t="shared" si="63"/>
        <v>0</v>
      </c>
      <c r="N151" s="785">
        <f t="shared" si="63"/>
        <v>4596391.3043478262</v>
      </c>
      <c r="O151" s="785">
        <f t="shared" si="63"/>
        <v>18302391.304347824</v>
      </c>
      <c r="P151" s="785">
        <f t="shared" si="63"/>
        <v>137060</v>
      </c>
      <c r="Q151" s="785">
        <f t="shared" si="63"/>
        <v>274120</v>
      </c>
      <c r="R151" s="785">
        <f t="shared" si="63"/>
        <v>137060</v>
      </c>
      <c r="S151" s="785">
        <f t="shared" si="63"/>
        <v>17754151.304347824</v>
      </c>
      <c r="T151" s="802"/>
    </row>
    <row r="152" spans="1:186" ht="18" customHeight="1">
      <c r="A152" s="191"/>
      <c r="B152" s="63"/>
      <c r="C152" s="64"/>
      <c r="D152" s="63"/>
      <c r="E152" s="63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86" ht="18" customHeight="1">
      <c r="A153" s="191" t="s">
        <v>2945</v>
      </c>
      <c r="B153" s="268"/>
      <c r="C153" s="64"/>
      <c r="D153" s="63"/>
      <c r="E153" s="63" t="s">
        <v>2627</v>
      </c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763">
        <f>S151+S137+S118+S79+S35+S25</f>
        <v>306939174.0086956</v>
      </c>
    </row>
    <row r="154" spans="1:186" ht="15">
      <c r="A154" s="116" t="s">
        <v>2946</v>
      </c>
      <c r="S154" s="281"/>
    </row>
    <row r="155" spans="1:186" ht="16.5">
      <c r="A155" s="24"/>
      <c r="B155" s="24"/>
      <c r="C155" s="24"/>
      <c r="D155" s="24"/>
      <c r="E155" s="24"/>
      <c r="F155" s="24"/>
      <c r="G155" s="24"/>
      <c r="S155" s="245"/>
    </row>
    <row r="156" spans="1:186" ht="16.5">
      <c r="A156" s="24"/>
      <c r="B156" s="24"/>
      <c r="C156" s="24"/>
      <c r="D156" s="24"/>
      <c r="E156" s="24"/>
      <c r="F156" s="24"/>
      <c r="G156" s="24"/>
    </row>
    <row r="157" spans="1:186" ht="17.25">
      <c r="B157" s="266"/>
      <c r="C157" s="658" t="s">
        <v>3689</v>
      </c>
      <c r="D157" s="266"/>
      <c r="E157" s="266"/>
      <c r="F157" s="266"/>
      <c r="G157" s="266"/>
    </row>
    <row r="158" spans="1:186" ht="31.5" customHeight="1">
      <c r="B158" s="659" t="s">
        <v>39</v>
      </c>
      <c r="C158" s="659" t="s">
        <v>3690</v>
      </c>
      <c r="D158" s="2274" t="s">
        <v>40</v>
      </c>
      <c r="E158" s="2275"/>
      <c r="F158" s="659" t="s">
        <v>3691</v>
      </c>
      <c r="G158" s="659" t="s">
        <v>41</v>
      </c>
    </row>
    <row r="159" spans="1:186" s="268" customFormat="1" ht="18" customHeight="1">
      <c r="B159" s="851">
        <v>1</v>
      </c>
      <c r="C159" s="718" t="s">
        <v>3802</v>
      </c>
      <c r="D159" s="1562">
        <f>B24</f>
        <v>14</v>
      </c>
      <c r="E159" s="727" t="s">
        <v>3701</v>
      </c>
      <c r="F159" s="668">
        <v>3000</v>
      </c>
      <c r="G159" s="669">
        <f t="shared" ref="G159:G164" si="64">F159*D159</f>
        <v>42000</v>
      </c>
      <c r="U159" s="683"/>
      <c r="V159" s="683"/>
      <c r="W159" s="683"/>
      <c r="X159" s="683"/>
      <c r="Y159" s="683"/>
      <c r="Z159" s="683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683"/>
      <c r="BL159" s="683"/>
      <c r="BM159" s="683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  <c r="BX159" s="683"/>
      <c r="BY159" s="683"/>
      <c r="BZ159" s="683"/>
      <c r="CA159" s="683"/>
      <c r="CB159" s="683"/>
      <c r="CC159" s="683"/>
      <c r="CD159" s="683"/>
      <c r="CE159" s="683"/>
      <c r="CF159" s="683"/>
      <c r="CG159" s="683"/>
      <c r="CH159" s="683"/>
      <c r="CI159" s="683"/>
      <c r="CJ159" s="683"/>
      <c r="CK159" s="683"/>
      <c r="CL159" s="683"/>
      <c r="CM159" s="683"/>
      <c r="CN159" s="683"/>
      <c r="CO159" s="683"/>
      <c r="CP159" s="683"/>
      <c r="CQ159" s="683"/>
      <c r="CR159" s="683"/>
      <c r="CS159" s="683"/>
      <c r="CT159" s="683"/>
      <c r="CU159" s="683"/>
      <c r="CV159" s="683"/>
      <c r="CW159" s="683"/>
      <c r="CX159" s="683"/>
      <c r="CY159" s="683"/>
      <c r="CZ159" s="683"/>
      <c r="DA159" s="683"/>
      <c r="DB159" s="683"/>
      <c r="DC159" s="683"/>
      <c r="DD159" s="683"/>
      <c r="DE159" s="683"/>
      <c r="DF159" s="683"/>
      <c r="DG159" s="683"/>
      <c r="DH159" s="683"/>
      <c r="DI159" s="683"/>
      <c r="DJ159" s="683"/>
      <c r="DK159" s="683"/>
      <c r="DL159" s="683"/>
      <c r="DM159" s="683"/>
      <c r="DN159" s="683"/>
      <c r="DO159" s="683"/>
      <c r="DP159" s="683"/>
      <c r="DQ159" s="683"/>
      <c r="DR159" s="683"/>
      <c r="DS159" s="683"/>
      <c r="DT159" s="683"/>
      <c r="DU159" s="683"/>
      <c r="DV159" s="683"/>
      <c r="DW159" s="683"/>
      <c r="DX159" s="683"/>
      <c r="DY159" s="683"/>
      <c r="DZ159" s="683"/>
      <c r="EA159" s="683"/>
      <c r="EB159" s="683"/>
      <c r="EC159" s="683"/>
      <c r="ED159" s="683"/>
      <c r="EE159" s="683"/>
      <c r="EF159" s="683"/>
      <c r="EG159" s="683"/>
      <c r="EH159" s="683"/>
      <c r="EI159" s="683"/>
      <c r="EJ159" s="683"/>
      <c r="EK159" s="683"/>
      <c r="EL159" s="683"/>
      <c r="EM159" s="683"/>
      <c r="EN159" s="683"/>
      <c r="EO159" s="683"/>
      <c r="EP159" s="683"/>
      <c r="EQ159" s="683"/>
      <c r="ER159" s="683"/>
      <c r="ES159" s="683"/>
      <c r="ET159" s="683"/>
      <c r="EU159" s="683"/>
      <c r="EV159" s="683"/>
      <c r="EW159" s="683"/>
      <c r="EX159" s="683"/>
      <c r="EY159" s="683"/>
      <c r="EZ159" s="683"/>
      <c r="FA159" s="683"/>
      <c r="FB159" s="683"/>
      <c r="FC159" s="683"/>
      <c r="FD159" s="683"/>
      <c r="FE159" s="683"/>
      <c r="FF159" s="683"/>
      <c r="FG159" s="683"/>
      <c r="FH159" s="683"/>
      <c r="FI159" s="683"/>
      <c r="FJ159" s="683"/>
      <c r="FK159" s="683"/>
      <c r="FL159" s="683"/>
      <c r="FM159" s="683"/>
      <c r="FN159" s="683"/>
      <c r="FO159" s="683"/>
      <c r="FP159" s="683"/>
      <c r="FQ159" s="683"/>
      <c r="FR159" s="683"/>
      <c r="FS159" s="683"/>
      <c r="FT159" s="683"/>
      <c r="FU159" s="683"/>
      <c r="FV159" s="683"/>
      <c r="FW159" s="683"/>
      <c r="FX159" s="683"/>
      <c r="FY159" s="683"/>
      <c r="FZ159" s="683"/>
      <c r="GA159" s="683"/>
      <c r="GB159" s="683"/>
      <c r="GC159" s="683"/>
      <c r="GD159" s="683"/>
    </row>
    <row r="160" spans="1:186" ht="18" customHeight="1">
      <c r="B160" s="851">
        <v>2</v>
      </c>
      <c r="C160" s="660" t="s">
        <v>3803</v>
      </c>
      <c r="D160" s="678">
        <f>B34</f>
        <v>3</v>
      </c>
      <c r="E160" s="727" t="s">
        <v>3701</v>
      </c>
      <c r="F160" s="668">
        <v>3000</v>
      </c>
      <c r="G160" s="669">
        <f t="shared" si="64"/>
        <v>9000</v>
      </c>
    </row>
    <row r="161" spans="1:186" ht="18" customHeight="1">
      <c r="B161" s="851">
        <v>3</v>
      </c>
      <c r="C161" s="660" t="s">
        <v>3804</v>
      </c>
      <c r="D161" s="678">
        <f>B78</f>
        <v>34</v>
      </c>
      <c r="E161" s="727" t="s">
        <v>3701</v>
      </c>
      <c r="F161" s="668">
        <v>3000</v>
      </c>
      <c r="G161" s="669">
        <f t="shared" si="64"/>
        <v>102000</v>
      </c>
    </row>
    <row r="162" spans="1:186" ht="18" customHeight="1">
      <c r="B162" s="851">
        <v>4</v>
      </c>
      <c r="C162" s="660" t="s">
        <v>3805</v>
      </c>
      <c r="D162" s="678">
        <f>B117</f>
        <v>32</v>
      </c>
      <c r="E162" s="727" t="s">
        <v>3701</v>
      </c>
      <c r="F162" s="668">
        <v>3000</v>
      </c>
      <c r="G162" s="669">
        <f t="shared" si="64"/>
        <v>96000</v>
      </c>
    </row>
    <row r="163" spans="1:186" s="319" customFormat="1" ht="18" customHeight="1">
      <c r="B163" s="851">
        <v>5</v>
      </c>
      <c r="C163" s="660" t="s">
        <v>3806</v>
      </c>
      <c r="D163" s="678">
        <f>B136</f>
        <v>12</v>
      </c>
      <c r="E163" s="727" t="s">
        <v>3701</v>
      </c>
      <c r="F163" s="668">
        <v>3000</v>
      </c>
      <c r="G163" s="669">
        <f t="shared" si="64"/>
        <v>36000</v>
      </c>
      <c r="U163" s="683"/>
      <c r="V163" s="683"/>
      <c r="W163" s="683"/>
      <c r="X163" s="683"/>
      <c r="Y163" s="683"/>
      <c r="Z163" s="683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683"/>
      <c r="BL163" s="683"/>
      <c r="BM163" s="683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  <c r="BX163" s="683"/>
      <c r="BY163" s="683"/>
      <c r="BZ163" s="683"/>
      <c r="CA163" s="683"/>
      <c r="CB163" s="683"/>
      <c r="CC163" s="683"/>
      <c r="CD163" s="683"/>
      <c r="CE163" s="683"/>
      <c r="CF163" s="683"/>
      <c r="CG163" s="683"/>
      <c r="CH163" s="683"/>
      <c r="CI163" s="683"/>
      <c r="CJ163" s="683"/>
      <c r="CK163" s="683"/>
      <c r="CL163" s="683"/>
      <c r="CM163" s="683"/>
      <c r="CN163" s="683"/>
      <c r="CO163" s="683"/>
      <c r="CP163" s="683"/>
      <c r="CQ163" s="683"/>
      <c r="CR163" s="683"/>
      <c r="CS163" s="683"/>
      <c r="CT163" s="683"/>
      <c r="CU163" s="683"/>
      <c r="CV163" s="683"/>
      <c r="CW163" s="683"/>
      <c r="CX163" s="683"/>
      <c r="CY163" s="683"/>
      <c r="CZ163" s="683"/>
      <c r="DA163" s="683"/>
      <c r="DB163" s="683"/>
      <c r="DC163" s="683"/>
      <c r="DD163" s="683"/>
      <c r="DE163" s="683"/>
      <c r="DF163" s="683"/>
      <c r="DG163" s="683"/>
      <c r="DH163" s="683"/>
      <c r="DI163" s="683"/>
      <c r="DJ163" s="683"/>
      <c r="DK163" s="683"/>
      <c r="DL163" s="683"/>
      <c r="DM163" s="683"/>
      <c r="DN163" s="683"/>
      <c r="DO163" s="683"/>
      <c r="DP163" s="683"/>
      <c r="DQ163" s="683"/>
      <c r="DR163" s="683"/>
      <c r="DS163" s="683"/>
      <c r="DT163" s="683"/>
      <c r="DU163" s="683"/>
      <c r="DV163" s="683"/>
      <c r="DW163" s="683"/>
      <c r="DX163" s="683"/>
      <c r="DY163" s="683"/>
      <c r="DZ163" s="683"/>
      <c r="EA163" s="683"/>
      <c r="EB163" s="683"/>
      <c r="EC163" s="683"/>
      <c r="ED163" s="683"/>
      <c r="EE163" s="683"/>
      <c r="EF163" s="683"/>
      <c r="EG163" s="683"/>
      <c r="EH163" s="683"/>
      <c r="EI163" s="683"/>
      <c r="EJ163" s="683"/>
      <c r="EK163" s="683"/>
      <c r="EL163" s="683"/>
      <c r="EM163" s="683"/>
      <c r="EN163" s="683"/>
      <c r="EO163" s="683"/>
      <c r="EP163" s="683"/>
      <c r="EQ163" s="683"/>
      <c r="ER163" s="683"/>
      <c r="ES163" s="683"/>
      <c r="ET163" s="683"/>
      <c r="EU163" s="683"/>
      <c r="EV163" s="683"/>
      <c r="EW163" s="683"/>
      <c r="EX163" s="683"/>
      <c r="EY163" s="683"/>
      <c r="EZ163" s="683"/>
      <c r="FA163" s="683"/>
      <c r="FB163" s="683"/>
      <c r="FC163" s="683"/>
      <c r="FD163" s="683"/>
      <c r="FE163" s="683"/>
      <c r="FF163" s="683"/>
      <c r="FG163" s="683"/>
      <c r="FH163" s="683"/>
      <c r="FI163" s="683"/>
      <c r="FJ163" s="683"/>
      <c r="FK163" s="683"/>
      <c r="FL163" s="683"/>
      <c r="FM163" s="683"/>
      <c r="FN163" s="683"/>
      <c r="FO163" s="683"/>
      <c r="FP163" s="683"/>
      <c r="FQ163" s="683"/>
      <c r="FR163" s="683"/>
      <c r="FS163" s="683"/>
      <c r="FT163" s="683"/>
      <c r="FU163" s="683"/>
      <c r="FV163" s="683"/>
      <c r="FW163" s="683"/>
      <c r="FX163" s="683"/>
      <c r="FY163" s="683"/>
      <c r="FZ163" s="683"/>
      <c r="GA163" s="683"/>
      <c r="GB163" s="683"/>
      <c r="GC163" s="683"/>
      <c r="GD163" s="683"/>
    </row>
    <row r="164" spans="1:186" s="319" customFormat="1" ht="18" customHeight="1">
      <c r="B164" s="851">
        <v>6</v>
      </c>
      <c r="C164" s="660" t="s">
        <v>3807</v>
      </c>
      <c r="D164" s="678">
        <f>B150</f>
        <v>6</v>
      </c>
      <c r="E164" s="727" t="s">
        <v>3701</v>
      </c>
      <c r="F164" s="668">
        <v>3000</v>
      </c>
      <c r="G164" s="669">
        <f t="shared" si="64"/>
        <v>18000</v>
      </c>
      <c r="U164" s="683"/>
      <c r="V164" s="683"/>
      <c r="W164" s="683"/>
      <c r="X164" s="683"/>
      <c r="Y164" s="683"/>
      <c r="Z164" s="683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683"/>
      <c r="BL164" s="683"/>
      <c r="BM164" s="683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  <c r="BX164" s="683"/>
      <c r="BY164" s="683"/>
      <c r="BZ164" s="683"/>
      <c r="CA164" s="683"/>
      <c r="CB164" s="683"/>
      <c r="CC164" s="683"/>
      <c r="CD164" s="683"/>
      <c r="CE164" s="683"/>
      <c r="CF164" s="683"/>
      <c r="CG164" s="683"/>
      <c r="CH164" s="683"/>
      <c r="CI164" s="683"/>
      <c r="CJ164" s="683"/>
      <c r="CK164" s="683"/>
      <c r="CL164" s="683"/>
      <c r="CM164" s="683"/>
      <c r="CN164" s="683"/>
      <c r="CO164" s="683"/>
      <c r="CP164" s="683"/>
      <c r="CQ164" s="683"/>
      <c r="CR164" s="683"/>
      <c r="CS164" s="683"/>
      <c r="CT164" s="683"/>
      <c r="CU164" s="683"/>
      <c r="CV164" s="683"/>
      <c r="CW164" s="683"/>
      <c r="CX164" s="683"/>
      <c r="CY164" s="683"/>
      <c r="CZ164" s="683"/>
      <c r="DA164" s="683"/>
      <c r="DB164" s="683"/>
      <c r="DC164" s="683"/>
      <c r="DD164" s="683"/>
      <c r="DE164" s="683"/>
      <c r="DF164" s="683"/>
      <c r="DG164" s="683"/>
      <c r="DH164" s="683"/>
      <c r="DI164" s="683"/>
      <c r="DJ164" s="683"/>
      <c r="DK164" s="683"/>
      <c r="DL164" s="683"/>
      <c r="DM164" s="683"/>
      <c r="DN164" s="683"/>
      <c r="DO164" s="683"/>
      <c r="DP164" s="683"/>
      <c r="DQ164" s="683"/>
      <c r="DR164" s="683"/>
      <c r="DS164" s="683"/>
      <c r="DT164" s="683"/>
      <c r="DU164" s="683"/>
      <c r="DV164" s="683"/>
      <c r="DW164" s="683"/>
      <c r="DX164" s="683"/>
      <c r="DY164" s="683"/>
      <c r="DZ164" s="683"/>
      <c r="EA164" s="683"/>
      <c r="EB164" s="683"/>
      <c r="EC164" s="683"/>
      <c r="ED164" s="683"/>
      <c r="EE164" s="683"/>
      <c r="EF164" s="683"/>
      <c r="EG164" s="683"/>
      <c r="EH164" s="683"/>
      <c r="EI164" s="683"/>
      <c r="EJ164" s="683"/>
      <c r="EK164" s="683"/>
      <c r="EL164" s="683"/>
      <c r="EM164" s="683"/>
      <c r="EN164" s="683"/>
      <c r="EO164" s="683"/>
      <c r="EP164" s="683"/>
      <c r="EQ164" s="683"/>
      <c r="ER164" s="683"/>
      <c r="ES164" s="683"/>
      <c r="ET164" s="683"/>
      <c r="EU164" s="683"/>
      <c r="EV164" s="683"/>
      <c r="EW164" s="683"/>
      <c r="EX164" s="683"/>
      <c r="EY164" s="683"/>
      <c r="EZ164" s="683"/>
      <c r="FA164" s="683"/>
      <c r="FB164" s="683"/>
      <c r="FC164" s="683"/>
      <c r="FD164" s="683"/>
      <c r="FE164" s="683"/>
      <c r="FF164" s="683"/>
      <c r="FG164" s="683"/>
      <c r="FH164" s="683"/>
      <c r="FI164" s="683"/>
      <c r="FJ164" s="683"/>
      <c r="FK164" s="683"/>
      <c r="FL164" s="683"/>
      <c r="FM164" s="683"/>
      <c r="FN164" s="683"/>
      <c r="FO164" s="683"/>
      <c r="FP164" s="683"/>
      <c r="FQ164" s="683"/>
      <c r="FR164" s="683"/>
      <c r="FS164" s="683"/>
      <c r="FT164" s="683"/>
      <c r="FU164" s="683"/>
      <c r="FV164" s="683"/>
      <c r="FW164" s="683"/>
      <c r="FX164" s="683"/>
      <c r="FY164" s="683"/>
      <c r="FZ164" s="683"/>
      <c r="GA164" s="683"/>
      <c r="GB164" s="683"/>
      <c r="GC164" s="683"/>
      <c r="GD164" s="683"/>
    </row>
    <row r="165" spans="1:186" ht="24.75" customHeight="1">
      <c r="B165" s="2263" t="s">
        <v>3702</v>
      </c>
      <c r="C165" s="2264"/>
      <c r="D165" s="774">
        <f>SUM(D159:D164)</f>
        <v>101</v>
      </c>
      <c r="E165" s="693" t="s">
        <v>3701</v>
      </c>
      <c r="F165" s="670" t="s">
        <v>2627</v>
      </c>
      <c r="G165" s="777">
        <f>SUM(G159:G164)</f>
        <v>303000</v>
      </c>
    </row>
    <row r="166" spans="1:186" ht="15"/>
    <row r="167" spans="1:186" s="319" customFormat="1" ht="15">
      <c r="U167" s="683"/>
      <c r="V167" s="683"/>
      <c r="W167" s="683"/>
      <c r="X167" s="683"/>
      <c r="Y167" s="683"/>
      <c r="Z167" s="683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683"/>
      <c r="BL167" s="683"/>
      <c r="BM167" s="683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  <c r="BX167" s="683"/>
      <c r="BY167" s="683"/>
      <c r="BZ167" s="683"/>
      <c r="CA167" s="683"/>
      <c r="CB167" s="683"/>
      <c r="CC167" s="683"/>
      <c r="CD167" s="683"/>
      <c r="CE167" s="683"/>
      <c r="CF167" s="683"/>
      <c r="CG167" s="683"/>
      <c r="CH167" s="683"/>
      <c r="CI167" s="683"/>
      <c r="CJ167" s="683"/>
      <c r="CK167" s="683"/>
      <c r="CL167" s="683"/>
      <c r="CM167" s="683"/>
      <c r="CN167" s="683"/>
      <c r="CO167" s="683"/>
      <c r="CP167" s="683"/>
      <c r="CQ167" s="683"/>
      <c r="CR167" s="683"/>
      <c r="CS167" s="683"/>
      <c r="CT167" s="683"/>
      <c r="CU167" s="683"/>
      <c r="CV167" s="683"/>
      <c r="CW167" s="683"/>
      <c r="CX167" s="683"/>
      <c r="CY167" s="683"/>
      <c r="CZ167" s="683"/>
      <c r="DA167" s="683"/>
      <c r="DB167" s="683"/>
      <c r="DC167" s="683"/>
      <c r="DD167" s="683"/>
      <c r="DE167" s="683"/>
      <c r="DF167" s="683"/>
      <c r="DG167" s="683"/>
      <c r="DH167" s="683"/>
      <c r="DI167" s="683"/>
      <c r="DJ167" s="683"/>
      <c r="DK167" s="683"/>
      <c r="DL167" s="683"/>
      <c r="DM167" s="683"/>
      <c r="DN167" s="683"/>
      <c r="DO167" s="683"/>
      <c r="DP167" s="683"/>
      <c r="DQ167" s="683"/>
      <c r="DR167" s="683"/>
      <c r="DS167" s="683"/>
      <c r="DT167" s="683"/>
      <c r="DU167" s="683"/>
      <c r="DV167" s="683"/>
      <c r="DW167" s="683"/>
      <c r="DX167" s="683"/>
      <c r="DY167" s="683"/>
      <c r="DZ167" s="683"/>
      <c r="EA167" s="683"/>
      <c r="EB167" s="683"/>
      <c r="EC167" s="683"/>
      <c r="ED167" s="683"/>
      <c r="EE167" s="683"/>
      <c r="EF167" s="683"/>
      <c r="EG167" s="683"/>
      <c r="EH167" s="683"/>
      <c r="EI167" s="683"/>
      <c r="EJ167" s="683"/>
      <c r="EK167" s="683"/>
      <c r="EL167" s="683"/>
      <c r="EM167" s="683"/>
      <c r="EN167" s="683"/>
      <c r="EO167" s="683"/>
      <c r="EP167" s="683"/>
      <c r="EQ167" s="683"/>
      <c r="ER167" s="683"/>
      <c r="ES167" s="683"/>
      <c r="ET167" s="683"/>
      <c r="EU167" s="683"/>
      <c r="EV167" s="683"/>
      <c r="EW167" s="683"/>
      <c r="EX167" s="683"/>
      <c r="EY167" s="683"/>
      <c r="EZ167" s="683"/>
      <c r="FA167" s="683"/>
      <c r="FB167" s="683"/>
      <c r="FC167" s="683"/>
      <c r="FD167" s="683"/>
      <c r="FE167" s="683"/>
      <c r="FF167" s="683"/>
      <c r="FG167" s="683"/>
      <c r="FH167" s="683"/>
      <c r="FI167" s="683"/>
      <c r="FJ167" s="683"/>
      <c r="FK167" s="683"/>
      <c r="FL167" s="683"/>
      <c r="FM167" s="683"/>
      <c r="FN167" s="683"/>
      <c r="FO167" s="683"/>
      <c r="FP167" s="683"/>
      <c r="FQ167" s="683"/>
      <c r="FR167" s="683"/>
      <c r="FS167" s="683"/>
      <c r="FT167" s="683"/>
      <c r="FU167" s="683"/>
      <c r="FV167" s="683"/>
      <c r="FW167" s="683"/>
      <c r="FX167" s="683"/>
      <c r="FY167" s="683"/>
      <c r="FZ167" s="683"/>
      <c r="GA167" s="683"/>
      <c r="GB167" s="683"/>
      <c r="GC167" s="683"/>
      <c r="GD167" s="683"/>
    </row>
    <row r="168" spans="1:186" s="319" customFormat="1" ht="15">
      <c r="U168" s="683"/>
      <c r="V168" s="683"/>
      <c r="W168" s="683"/>
      <c r="X168" s="683"/>
      <c r="Y168" s="683"/>
      <c r="Z168" s="683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683"/>
      <c r="BL168" s="683"/>
      <c r="BM168" s="683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  <c r="BX168" s="683"/>
      <c r="BY168" s="683"/>
      <c r="BZ168" s="683"/>
      <c r="CA168" s="683"/>
      <c r="CB168" s="683"/>
      <c r="CC168" s="683"/>
      <c r="CD168" s="683"/>
      <c r="CE168" s="683"/>
      <c r="CF168" s="683"/>
      <c r="CG168" s="683"/>
      <c r="CH168" s="683"/>
      <c r="CI168" s="683"/>
      <c r="CJ168" s="683"/>
      <c r="CK168" s="683"/>
      <c r="CL168" s="683"/>
      <c r="CM168" s="683"/>
      <c r="CN168" s="683"/>
      <c r="CO168" s="683"/>
      <c r="CP168" s="683"/>
      <c r="CQ168" s="683"/>
      <c r="CR168" s="683"/>
      <c r="CS168" s="683"/>
      <c r="CT168" s="683"/>
      <c r="CU168" s="683"/>
      <c r="CV168" s="683"/>
      <c r="CW168" s="683"/>
      <c r="CX168" s="683"/>
      <c r="CY168" s="683"/>
      <c r="CZ168" s="683"/>
      <c r="DA168" s="683"/>
      <c r="DB168" s="683"/>
      <c r="DC168" s="683"/>
      <c r="DD168" s="683"/>
      <c r="DE168" s="683"/>
      <c r="DF168" s="683"/>
      <c r="DG168" s="683"/>
      <c r="DH168" s="683"/>
      <c r="DI168" s="683"/>
      <c r="DJ168" s="683"/>
      <c r="DK168" s="683"/>
      <c r="DL168" s="683"/>
      <c r="DM168" s="683"/>
      <c r="DN168" s="683"/>
      <c r="DO168" s="683"/>
      <c r="DP168" s="683"/>
      <c r="DQ168" s="683"/>
      <c r="DR168" s="683"/>
      <c r="DS168" s="683"/>
      <c r="DT168" s="683"/>
      <c r="DU168" s="683"/>
      <c r="DV168" s="683"/>
      <c r="DW168" s="683"/>
      <c r="DX168" s="683"/>
      <c r="DY168" s="683"/>
      <c r="DZ168" s="683"/>
      <c r="EA168" s="683"/>
      <c r="EB168" s="683"/>
      <c r="EC168" s="683"/>
      <c r="ED168" s="683"/>
      <c r="EE168" s="683"/>
      <c r="EF168" s="683"/>
      <c r="EG168" s="683"/>
      <c r="EH168" s="683"/>
      <c r="EI168" s="683"/>
      <c r="EJ168" s="683"/>
      <c r="EK168" s="683"/>
      <c r="EL168" s="683"/>
      <c r="EM168" s="683"/>
      <c r="EN168" s="683"/>
      <c r="EO168" s="683"/>
      <c r="EP168" s="683"/>
      <c r="EQ168" s="683"/>
      <c r="ER168" s="683"/>
      <c r="ES168" s="683"/>
      <c r="ET168" s="683"/>
      <c r="EU168" s="683"/>
      <c r="EV168" s="683"/>
      <c r="EW168" s="683"/>
      <c r="EX168" s="683"/>
      <c r="EY168" s="683"/>
      <c r="EZ168" s="683"/>
      <c r="FA168" s="683"/>
      <c r="FB168" s="683"/>
      <c r="FC168" s="683"/>
      <c r="FD168" s="683"/>
      <c r="FE168" s="683"/>
      <c r="FF168" s="683"/>
      <c r="FG168" s="683"/>
      <c r="FH168" s="683"/>
      <c r="FI168" s="683"/>
      <c r="FJ168" s="683"/>
      <c r="FK168" s="683"/>
      <c r="FL168" s="683"/>
      <c r="FM168" s="683"/>
      <c r="FN168" s="683"/>
      <c r="FO168" s="683"/>
      <c r="FP168" s="683"/>
      <c r="FQ168" s="683"/>
      <c r="FR168" s="683"/>
      <c r="FS168" s="683"/>
      <c r="FT168" s="683"/>
      <c r="FU168" s="683"/>
      <c r="FV168" s="683"/>
      <c r="FW168" s="683"/>
      <c r="FX168" s="683"/>
      <c r="FY168" s="683"/>
      <c r="FZ168" s="683"/>
      <c r="GA168" s="683"/>
      <c r="GB168" s="683"/>
      <c r="GC168" s="683"/>
      <c r="GD168" s="683"/>
    </row>
    <row r="169" spans="1:186" ht="15">
      <c r="A169" s="125"/>
      <c r="B169" s="223"/>
      <c r="C169" s="848" t="s">
        <v>3693</v>
      </c>
      <c r="D169" s="223"/>
      <c r="E169" s="125"/>
      <c r="F169" s="116" t="s">
        <v>2627</v>
      </c>
    </row>
    <row r="170" spans="1:186" ht="15">
      <c r="A170" s="125"/>
      <c r="B170" s="223"/>
      <c r="C170" s="848" t="s">
        <v>3808</v>
      </c>
      <c r="D170" s="223"/>
      <c r="E170" s="125"/>
    </row>
    <row r="171" spans="1:186" ht="15">
      <c r="B171" s="112"/>
      <c r="C171" s="112"/>
      <c r="D171" s="112"/>
    </row>
    <row r="172" spans="1:186" ht="15">
      <c r="B172" s="112"/>
      <c r="C172" s="112"/>
      <c r="D172" s="112" t="s">
        <v>2627</v>
      </c>
    </row>
    <row r="173" spans="1:186" ht="24.75" customHeight="1">
      <c r="B173" s="112"/>
      <c r="C173" s="849" t="s">
        <v>4587</v>
      </c>
      <c r="D173" s="850"/>
      <c r="E173" s="266"/>
      <c r="F173" s="266"/>
      <c r="G173" s="266"/>
      <c r="H173" s="266"/>
    </row>
    <row r="174" spans="1:186" ht="24.75" customHeight="1">
      <c r="C174" s="664" t="s">
        <v>3025</v>
      </c>
      <c r="D174" s="2265" t="s">
        <v>3696</v>
      </c>
      <c r="E174" s="2266"/>
      <c r="F174" s="2265" t="s">
        <v>2130</v>
      </c>
      <c r="G174" s="2267"/>
      <c r="H174" s="2266"/>
    </row>
    <row r="175" spans="1:186" ht="20.100000000000001" customHeight="1">
      <c r="C175" s="724" t="s">
        <v>3802</v>
      </c>
      <c r="D175" s="717">
        <f t="shared" ref="D175:D180" si="65">D159</f>
        <v>14</v>
      </c>
      <c r="E175" s="727" t="s">
        <v>3701</v>
      </c>
      <c r="F175" s="681"/>
      <c r="G175" s="681" t="s">
        <v>3703</v>
      </c>
      <c r="H175" s="679">
        <f>S25</f>
        <v>46780909.120000005</v>
      </c>
      <c r="I175" s="281">
        <f>D175+D177+D178</f>
        <v>80</v>
      </c>
      <c r="J175" s="245">
        <f>I175*3000</f>
        <v>240000</v>
      </c>
      <c r="K175" s="245">
        <f>H175+H177+H178+J175</f>
        <v>241653382.70434782</v>
      </c>
      <c r="M175" s="266"/>
      <c r="N175" s="231" t="s">
        <v>4584</v>
      </c>
      <c r="O175" s="266"/>
    </row>
    <row r="176" spans="1:186" ht="20.100000000000001" customHeight="1">
      <c r="A176" s="2354"/>
      <c r="B176" s="2354"/>
      <c r="C176" s="725" t="s">
        <v>3803</v>
      </c>
      <c r="D176" s="678">
        <f t="shared" si="65"/>
        <v>3</v>
      </c>
      <c r="E176" s="727" t="s">
        <v>3701</v>
      </c>
      <c r="F176" s="148"/>
      <c r="G176" s="148" t="s">
        <v>3703</v>
      </c>
      <c r="H176" s="673">
        <f>S35</f>
        <v>8329080</v>
      </c>
      <c r="I176" s="281">
        <f>D176+D179+D180</f>
        <v>21</v>
      </c>
      <c r="J176" s="245">
        <f>I176*3000</f>
        <v>63000</v>
      </c>
      <c r="K176" s="245">
        <f>H176+H179+H180+J176</f>
        <v>65588791.304347828</v>
      </c>
      <c r="M176" s="266"/>
      <c r="N176" s="232" t="s">
        <v>44</v>
      </c>
      <c r="O176" s="266"/>
    </row>
    <row r="177" spans="1:186" ht="20.100000000000001" customHeight="1">
      <c r="A177" s="2355"/>
      <c r="B177" s="2355"/>
      <c r="C177" s="725" t="s">
        <v>3804</v>
      </c>
      <c r="D177" s="678">
        <f t="shared" si="65"/>
        <v>34</v>
      </c>
      <c r="E177" s="727" t="s">
        <v>3701</v>
      </c>
      <c r="F177" s="681"/>
      <c r="G177" s="681" t="s">
        <v>3703</v>
      </c>
      <c r="H177" s="679">
        <f>S79</f>
        <v>110428801.28</v>
      </c>
      <c r="J177" s="245"/>
      <c r="K177" s="245">
        <f>K176+K175</f>
        <v>307242174.00869566</v>
      </c>
      <c r="M177" s="266"/>
      <c r="N177" s="231"/>
      <c r="O177" s="266"/>
    </row>
    <row r="178" spans="1:186" ht="20.100000000000001" customHeight="1">
      <c r="A178" s="2355"/>
      <c r="B178" s="2355"/>
      <c r="C178" s="725" t="s">
        <v>3805</v>
      </c>
      <c r="D178" s="678">
        <f t="shared" si="65"/>
        <v>32</v>
      </c>
      <c r="E178" s="727" t="s">
        <v>3701</v>
      </c>
      <c r="F178" s="698"/>
      <c r="G178" s="698" t="s">
        <v>3703</v>
      </c>
      <c r="H178" s="699">
        <f>S118</f>
        <v>84203672.304347813</v>
      </c>
      <c r="M178" s="266"/>
      <c r="N178" s="231"/>
      <c r="O178" s="266"/>
    </row>
    <row r="179" spans="1:186" s="268" customFormat="1" ht="20.100000000000001" customHeight="1">
      <c r="A179" s="2356"/>
      <c r="B179" s="2356"/>
      <c r="C179" s="726" t="s">
        <v>3806</v>
      </c>
      <c r="D179" s="723">
        <f t="shared" si="65"/>
        <v>12</v>
      </c>
      <c r="E179" s="721" t="s">
        <v>3705</v>
      </c>
      <c r="F179" s="719"/>
      <c r="G179" s="719" t="s">
        <v>3703</v>
      </c>
      <c r="H179" s="720">
        <f>S137</f>
        <v>39442560</v>
      </c>
      <c r="M179" s="266"/>
      <c r="N179" s="231"/>
      <c r="O179" s="266"/>
      <c r="U179" s="683"/>
      <c r="V179" s="683"/>
      <c r="W179" s="683"/>
      <c r="X179" s="683"/>
      <c r="Y179" s="683"/>
      <c r="Z179" s="683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683"/>
      <c r="BL179" s="683"/>
      <c r="BM179" s="683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  <c r="BX179" s="683"/>
      <c r="BY179" s="683"/>
      <c r="BZ179" s="683"/>
      <c r="CA179" s="683"/>
      <c r="CB179" s="683"/>
      <c r="CC179" s="683"/>
      <c r="CD179" s="683"/>
      <c r="CE179" s="683"/>
      <c r="CF179" s="683"/>
      <c r="CG179" s="683"/>
      <c r="CH179" s="683"/>
      <c r="CI179" s="683"/>
      <c r="CJ179" s="683"/>
      <c r="CK179" s="683"/>
      <c r="CL179" s="683"/>
      <c r="CM179" s="683"/>
      <c r="CN179" s="683"/>
      <c r="CO179" s="683"/>
      <c r="CP179" s="683"/>
      <c r="CQ179" s="683"/>
      <c r="CR179" s="683"/>
      <c r="CS179" s="683"/>
      <c r="CT179" s="683"/>
      <c r="CU179" s="683"/>
      <c r="CV179" s="683"/>
      <c r="CW179" s="683"/>
      <c r="CX179" s="683"/>
      <c r="CY179" s="683"/>
      <c r="CZ179" s="683"/>
      <c r="DA179" s="683"/>
      <c r="DB179" s="683"/>
      <c r="DC179" s="683"/>
      <c r="DD179" s="683"/>
      <c r="DE179" s="683"/>
      <c r="DF179" s="683"/>
      <c r="DG179" s="683"/>
      <c r="DH179" s="683"/>
      <c r="DI179" s="683"/>
      <c r="DJ179" s="683"/>
      <c r="DK179" s="683"/>
      <c r="DL179" s="683"/>
      <c r="DM179" s="683"/>
      <c r="DN179" s="683"/>
      <c r="DO179" s="683"/>
      <c r="DP179" s="683"/>
      <c r="DQ179" s="683"/>
      <c r="DR179" s="683"/>
      <c r="DS179" s="683"/>
      <c r="DT179" s="683"/>
      <c r="DU179" s="683"/>
      <c r="DV179" s="683"/>
      <c r="DW179" s="683"/>
      <c r="DX179" s="683"/>
      <c r="DY179" s="683"/>
      <c r="DZ179" s="683"/>
      <c r="EA179" s="683"/>
      <c r="EB179" s="683"/>
      <c r="EC179" s="683"/>
      <c r="ED179" s="683"/>
      <c r="EE179" s="683"/>
      <c r="EF179" s="683"/>
      <c r="EG179" s="683"/>
      <c r="EH179" s="683"/>
      <c r="EI179" s="683"/>
      <c r="EJ179" s="683"/>
      <c r="EK179" s="683"/>
      <c r="EL179" s="683"/>
      <c r="EM179" s="683"/>
      <c r="EN179" s="683"/>
      <c r="EO179" s="683"/>
      <c r="EP179" s="683"/>
      <c r="EQ179" s="683"/>
      <c r="ER179" s="683"/>
      <c r="ES179" s="683"/>
      <c r="ET179" s="683"/>
      <c r="EU179" s="683"/>
      <c r="EV179" s="683"/>
      <c r="EW179" s="683"/>
      <c r="EX179" s="683"/>
      <c r="EY179" s="683"/>
      <c r="EZ179" s="683"/>
      <c r="FA179" s="683"/>
      <c r="FB179" s="683"/>
      <c r="FC179" s="683"/>
      <c r="FD179" s="683"/>
      <c r="FE179" s="683"/>
      <c r="FF179" s="683"/>
      <c r="FG179" s="683"/>
      <c r="FH179" s="683"/>
      <c r="FI179" s="683"/>
      <c r="FJ179" s="683"/>
      <c r="FK179" s="683"/>
      <c r="FL179" s="683"/>
      <c r="FM179" s="683"/>
      <c r="FN179" s="683"/>
      <c r="FO179" s="683"/>
      <c r="FP179" s="683"/>
      <c r="FQ179" s="683"/>
      <c r="FR179" s="683"/>
      <c r="FS179" s="683"/>
      <c r="FT179" s="683"/>
      <c r="FU179" s="683"/>
      <c r="FV179" s="683"/>
      <c r="FW179" s="683"/>
      <c r="FX179" s="683"/>
      <c r="FY179" s="683"/>
      <c r="FZ179" s="683"/>
      <c r="GA179" s="683"/>
      <c r="GB179" s="683"/>
      <c r="GC179" s="683"/>
      <c r="GD179" s="683"/>
    </row>
    <row r="180" spans="1:186" s="268" customFormat="1" ht="20.100000000000001" customHeight="1">
      <c r="A180" s="2356"/>
      <c r="B180" s="2356"/>
      <c r="C180" s="726" t="s">
        <v>3807</v>
      </c>
      <c r="D180" s="723">
        <f t="shared" si="65"/>
        <v>6</v>
      </c>
      <c r="E180" s="727" t="s">
        <v>3701</v>
      </c>
      <c r="F180" s="698"/>
      <c r="G180" s="698" t="s">
        <v>3703</v>
      </c>
      <c r="H180" s="722">
        <f>S151</f>
        <v>17754151.304347824</v>
      </c>
      <c r="J180" s="1187"/>
      <c r="M180" s="266"/>
      <c r="N180" s="319"/>
      <c r="O180" s="266"/>
      <c r="U180" s="683"/>
      <c r="V180" s="683"/>
      <c r="W180" s="683"/>
      <c r="X180" s="683"/>
      <c r="Y180" s="683"/>
      <c r="Z180" s="683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683"/>
      <c r="BL180" s="683"/>
      <c r="BM180" s="683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  <c r="BX180" s="683"/>
      <c r="BY180" s="683"/>
      <c r="BZ180" s="683"/>
      <c r="CA180" s="683"/>
      <c r="CB180" s="683"/>
      <c r="CC180" s="683"/>
      <c r="CD180" s="683"/>
      <c r="CE180" s="683"/>
      <c r="CF180" s="683"/>
      <c r="CG180" s="683"/>
      <c r="CH180" s="683"/>
      <c r="CI180" s="683"/>
      <c r="CJ180" s="683"/>
      <c r="CK180" s="683"/>
      <c r="CL180" s="683"/>
      <c r="CM180" s="683"/>
      <c r="CN180" s="683"/>
      <c r="CO180" s="683"/>
      <c r="CP180" s="683"/>
      <c r="CQ180" s="683"/>
      <c r="CR180" s="683"/>
      <c r="CS180" s="683"/>
      <c r="CT180" s="683"/>
      <c r="CU180" s="683"/>
      <c r="CV180" s="683"/>
      <c r="CW180" s="683"/>
      <c r="CX180" s="683"/>
      <c r="CY180" s="683"/>
      <c r="CZ180" s="683"/>
      <c r="DA180" s="683"/>
      <c r="DB180" s="683"/>
      <c r="DC180" s="683"/>
      <c r="DD180" s="683"/>
      <c r="DE180" s="683"/>
      <c r="DF180" s="683"/>
      <c r="DG180" s="683"/>
      <c r="DH180" s="683"/>
      <c r="DI180" s="683"/>
      <c r="DJ180" s="683"/>
      <c r="DK180" s="683"/>
      <c r="DL180" s="683"/>
      <c r="DM180" s="683"/>
      <c r="DN180" s="683"/>
      <c r="DO180" s="683"/>
      <c r="DP180" s="683"/>
      <c r="DQ180" s="683"/>
      <c r="DR180" s="683"/>
      <c r="DS180" s="683"/>
      <c r="DT180" s="683"/>
      <c r="DU180" s="683"/>
      <c r="DV180" s="683"/>
      <c r="DW180" s="683"/>
      <c r="DX180" s="683"/>
      <c r="DY180" s="683"/>
      <c r="DZ180" s="683"/>
      <c r="EA180" s="683"/>
      <c r="EB180" s="683"/>
      <c r="EC180" s="683"/>
      <c r="ED180" s="683"/>
      <c r="EE180" s="683"/>
      <c r="EF180" s="683"/>
      <c r="EG180" s="683"/>
      <c r="EH180" s="683"/>
      <c r="EI180" s="683"/>
      <c r="EJ180" s="683"/>
      <c r="EK180" s="683"/>
      <c r="EL180" s="683"/>
      <c r="EM180" s="683"/>
      <c r="EN180" s="683"/>
      <c r="EO180" s="683"/>
      <c r="EP180" s="683"/>
      <c r="EQ180" s="683"/>
      <c r="ER180" s="683"/>
      <c r="ES180" s="683"/>
      <c r="ET180" s="683"/>
      <c r="EU180" s="683"/>
      <c r="EV180" s="683"/>
      <c r="EW180" s="683"/>
      <c r="EX180" s="683"/>
      <c r="EY180" s="683"/>
      <c r="EZ180" s="683"/>
      <c r="FA180" s="683"/>
      <c r="FB180" s="683"/>
      <c r="FC180" s="683"/>
      <c r="FD180" s="683"/>
      <c r="FE180" s="683"/>
      <c r="FF180" s="683"/>
      <c r="FG180" s="683"/>
      <c r="FH180" s="683"/>
      <c r="FI180" s="683"/>
      <c r="FJ180" s="683"/>
      <c r="FK180" s="683"/>
      <c r="FL180" s="683"/>
      <c r="FM180" s="683"/>
      <c r="FN180" s="683"/>
      <c r="FO180" s="683"/>
      <c r="FP180" s="683"/>
      <c r="FQ180" s="683"/>
      <c r="FR180" s="683"/>
      <c r="FS180" s="683"/>
      <c r="FT180" s="683"/>
      <c r="FU180" s="683"/>
      <c r="FV180" s="683"/>
      <c r="FW180" s="683"/>
      <c r="FX180" s="683"/>
      <c r="FY180" s="683"/>
      <c r="FZ180" s="683"/>
      <c r="GA180" s="683"/>
      <c r="GB180" s="683"/>
      <c r="GC180" s="683"/>
      <c r="GD180" s="683"/>
    </row>
    <row r="181" spans="1:186" s="268" customFormat="1" ht="20.100000000000001" customHeight="1">
      <c r="A181" s="728"/>
      <c r="B181" s="728"/>
      <c r="C181" s="694" t="s">
        <v>3697</v>
      </c>
      <c r="D181" s="723"/>
      <c r="E181" s="727"/>
      <c r="F181" s="698"/>
      <c r="G181" s="698"/>
      <c r="H181" s="722">
        <f>G165</f>
        <v>303000</v>
      </c>
      <c r="I181" s="1187"/>
      <c r="M181" s="266"/>
      <c r="N181" s="229" t="s">
        <v>3704</v>
      </c>
      <c r="O181" s="266"/>
      <c r="U181" s="683"/>
      <c r="V181" s="683"/>
      <c r="W181" s="683"/>
      <c r="X181" s="683"/>
      <c r="Y181" s="683"/>
      <c r="Z181" s="683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683"/>
      <c r="BL181" s="683"/>
      <c r="BM181" s="683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  <c r="BX181" s="683"/>
      <c r="BY181" s="683"/>
      <c r="BZ181" s="683"/>
      <c r="CA181" s="683"/>
      <c r="CB181" s="683"/>
      <c r="CC181" s="683"/>
      <c r="CD181" s="683"/>
      <c r="CE181" s="683"/>
      <c r="CF181" s="683"/>
      <c r="CG181" s="683"/>
      <c r="CH181" s="683"/>
      <c r="CI181" s="683"/>
      <c r="CJ181" s="683"/>
      <c r="CK181" s="683"/>
      <c r="CL181" s="683"/>
      <c r="CM181" s="683"/>
      <c r="CN181" s="683"/>
      <c r="CO181" s="683"/>
      <c r="CP181" s="683"/>
      <c r="CQ181" s="683"/>
      <c r="CR181" s="683"/>
      <c r="CS181" s="683"/>
      <c r="CT181" s="683"/>
      <c r="CU181" s="683"/>
      <c r="CV181" s="683"/>
      <c r="CW181" s="683"/>
      <c r="CX181" s="683"/>
      <c r="CY181" s="683"/>
      <c r="CZ181" s="683"/>
      <c r="DA181" s="683"/>
      <c r="DB181" s="683"/>
      <c r="DC181" s="683"/>
      <c r="DD181" s="683"/>
      <c r="DE181" s="683"/>
      <c r="DF181" s="683"/>
      <c r="DG181" s="683"/>
      <c r="DH181" s="683"/>
      <c r="DI181" s="683"/>
      <c r="DJ181" s="683"/>
      <c r="DK181" s="683"/>
      <c r="DL181" s="683"/>
      <c r="DM181" s="683"/>
      <c r="DN181" s="683"/>
      <c r="DO181" s="683"/>
      <c r="DP181" s="683"/>
      <c r="DQ181" s="683"/>
      <c r="DR181" s="683"/>
      <c r="DS181" s="683"/>
      <c r="DT181" s="683"/>
      <c r="DU181" s="683"/>
      <c r="DV181" s="683"/>
      <c r="DW181" s="683"/>
      <c r="DX181" s="683"/>
      <c r="DY181" s="683"/>
      <c r="DZ181" s="683"/>
      <c r="EA181" s="683"/>
      <c r="EB181" s="683"/>
      <c r="EC181" s="683"/>
      <c r="ED181" s="683"/>
      <c r="EE181" s="683"/>
      <c r="EF181" s="683"/>
      <c r="EG181" s="683"/>
      <c r="EH181" s="683"/>
      <c r="EI181" s="683"/>
      <c r="EJ181" s="683"/>
      <c r="EK181" s="683"/>
      <c r="EL181" s="683"/>
      <c r="EM181" s="683"/>
      <c r="EN181" s="683"/>
      <c r="EO181" s="683"/>
      <c r="EP181" s="683"/>
      <c r="EQ181" s="683"/>
      <c r="ER181" s="683"/>
      <c r="ES181" s="683"/>
      <c r="ET181" s="683"/>
      <c r="EU181" s="683"/>
      <c r="EV181" s="683"/>
      <c r="EW181" s="683"/>
      <c r="EX181" s="683"/>
      <c r="EY181" s="683"/>
      <c r="EZ181" s="683"/>
      <c r="FA181" s="683"/>
      <c r="FB181" s="683"/>
      <c r="FC181" s="683"/>
      <c r="FD181" s="683"/>
      <c r="FE181" s="683"/>
      <c r="FF181" s="683"/>
      <c r="FG181" s="683"/>
      <c r="FH181" s="683"/>
      <c r="FI181" s="683"/>
      <c r="FJ181" s="683"/>
      <c r="FK181" s="683"/>
      <c r="FL181" s="683"/>
      <c r="FM181" s="683"/>
      <c r="FN181" s="683"/>
      <c r="FO181" s="683"/>
      <c r="FP181" s="683"/>
      <c r="FQ181" s="683"/>
      <c r="FR181" s="683"/>
      <c r="FS181" s="683"/>
      <c r="FT181" s="683"/>
      <c r="FU181" s="683"/>
      <c r="FV181" s="683"/>
      <c r="FW181" s="683"/>
      <c r="FX181" s="683"/>
      <c r="FY181" s="683"/>
      <c r="FZ181" s="683"/>
      <c r="GA181" s="683"/>
      <c r="GB181" s="683"/>
      <c r="GC181" s="683"/>
      <c r="GD181" s="683"/>
    </row>
    <row r="182" spans="1:186" ht="24.75" customHeight="1">
      <c r="A182" s="25"/>
      <c r="B182" s="25"/>
      <c r="C182" s="692" t="s">
        <v>3698</v>
      </c>
      <c r="D182" s="774">
        <f>D175+D176+D177+D178+D179+D180</f>
        <v>101</v>
      </c>
      <c r="E182" s="729"/>
      <c r="F182" s="730"/>
      <c r="G182" s="731"/>
      <c r="H182" s="791">
        <f>SUM(H175:H181)</f>
        <v>307242174.00869566</v>
      </c>
    </row>
    <row r="183" spans="1:186" ht="24.75" customHeight="1">
      <c r="A183" s="2353"/>
      <c r="B183" s="2353"/>
      <c r="C183" s="688" t="s">
        <v>3699</v>
      </c>
      <c r="D183" s="696">
        <v>1.4999999999999999E-2</v>
      </c>
      <c r="E183" s="693"/>
      <c r="F183" s="689"/>
      <c r="G183" s="685"/>
      <c r="H183" s="792">
        <f>H182*D183</f>
        <v>4608632.6101304349</v>
      </c>
    </row>
    <row r="184" spans="1:186" ht="24.75" customHeight="1">
      <c r="A184" s="148"/>
      <c r="B184" s="148"/>
      <c r="C184" s="680" t="s">
        <v>3700</v>
      </c>
      <c r="D184" s="687"/>
      <c r="E184" s="686"/>
      <c r="F184" s="686"/>
      <c r="G184" s="686"/>
      <c r="H184" s="778">
        <f>H182+H183</f>
        <v>311850806.61882609</v>
      </c>
    </row>
    <row r="185" spans="1:186" ht="24.75" customHeight="1">
      <c r="C185" s="28"/>
      <c r="D185" s="28"/>
    </row>
    <row r="186" spans="1:186" ht="24.75" customHeight="1">
      <c r="C186" s="29" t="s">
        <v>2627</v>
      </c>
      <c r="D186" s="29"/>
    </row>
    <row r="187" spans="1:186" ht="24.75" customHeight="1">
      <c r="C187" s="87"/>
      <c r="D187" s="87"/>
    </row>
    <row r="188" spans="1:186" ht="24.75" customHeight="1">
      <c r="C188" s="88"/>
      <c r="D188" s="88"/>
    </row>
    <row r="189" spans="1:186" ht="24.75" customHeight="1">
      <c r="C189" s="148"/>
    </row>
    <row r="190" spans="1:186" ht="24.75" customHeight="1">
      <c r="C190" s="148"/>
    </row>
  </sheetData>
  <mergeCells count="92">
    <mergeCell ref="D158:E158"/>
    <mergeCell ref="B165:C165"/>
    <mergeCell ref="D174:E174"/>
    <mergeCell ref="F174:H174"/>
    <mergeCell ref="A183:B183"/>
    <mergeCell ref="A176:B176"/>
    <mergeCell ref="A178:B178"/>
    <mergeCell ref="A179:B179"/>
    <mergeCell ref="A180:B180"/>
    <mergeCell ref="A177:B177"/>
    <mergeCell ref="S43:S44"/>
    <mergeCell ref="S123:S124"/>
    <mergeCell ref="O43:O44"/>
    <mergeCell ref="P43:R43"/>
    <mergeCell ref="O123:O124"/>
    <mergeCell ref="P123:R123"/>
    <mergeCell ref="T9:T10"/>
    <mergeCell ref="B30:B31"/>
    <mergeCell ref="C30:C31"/>
    <mergeCell ref="D30:D31"/>
    <mergeCell ref="S30:S31"/>
    <mergeCell ref="T30:T31"/>
    <mergeCell ref="N9:N10"/>
    <mergeCell ref="O9:O10"/>
    <mergeCell ref="P9:R9"/>
    <mergeCell ref="B9:B10"/>
    <mergeCell ref="C9:C10"/>
    <mergeCell ref="D9:D10"/>
    <mergeCell ref="E9:E10"/>
    <mergeCell ref="F9:G9"/>
    <mergeCell ref="F30:G30"/>
    <mergeCell ref="E30:E31"/>
    <mergeCell ref="T43:T44"/>
    <mergeCell ref="B84:B85"/>
    <mergeCell ref="C84:C85"/>
    <mergeCell ref="D84:D85"/>
    <mergeCell ref="E84:E85"/>
    <mergeCell ref="F84:G84"/>
    <mergeCell ref="H84:H85"/>
    <mergeCell ref="I84:M84"/>
    <mergeCell ref="N84:N85"/>
    <mergeCell ref="O84:O85"/>
    <mergeCell ref="P84:R84"/>
    <mergeCell ref="S84:S85"/>
    <mergeCell ref="T84:T85"/>
    <mergeCell ref="H43:H44"/>
    <mergeCell ref="I43:M43"/>
    <mergeCell ref="N43:N44"/>
    <mergeCell ref="B123:B124"/>
    <mergeCell ref="C123:C124"/>
    <mergeCell ref="D123:D124"/>
    <mergeCell ref="E123:E124"/>
    <mergeCell ref="T123:T124"/>
    <mergeCell ref="F123:G123"/>
    <mergeCell ref="B143:B144"/>
    <mergeCell ref="C143:C144"/>
    <mergeCell ref="D143:D144"/>
    <mergeCell ref="E143:E144"/>
    <mergeCell ref="F143:G143"/>
    <mergeCell ref="S143:S144"/>
    <mergeCell ref="T143:T144"/>
    <mergeCell ref="H123:H124"/>
    <mergeCell ref="I123:M123"/>
    <mergeCell ref="N123:N124"/>
    <mergeCell ref="H143:H144"/>
    <mergeCell ref="I143:M143"/>
    <mergeCell ref="N143:N144"/>
    <mergeCell ref="O143:O144"/>
    <mergeCell ref="P143:R143"/>
    <mergeCell ref="A143:A144"/>
    <mergeCell ref="A9:A10"/>
    <mergeCell ref="A30:A31"/>
    <mergeCell ref="A43:A44"/>
    <mergeCell ref="A84:A85"/>
    <mergeCell ref="A123:A124"/>
    <mergeCell ref="B43:B44"/>
    <mergeCell ref="C43:C44"/>
    <mergeCell ref="D43:D44"/>
    <mergeCell ref="E43:E44"/>
    <mergeCell ref="F43:G43"/>
    <mergeCell ref="B1:S1"/>
    <mergeCell ref="B2:S2"/>
    <mergeCell ref="B3:S3"/>
    <mergeCell ref="B4:S4"/>
    <mergeCell ref="N30:N31"/>
    <mergeCell ref="H9:H10"/>
    <mergeCell ref="I9:M9"/>
    <mergeCell ref="H30:H31"/>
    <mergeCell ref="I30:M30"/>
    <mergeCell ref="S9:S10"/>
    <mergeCell ref="O30:O31"/>
    <mergeCell ref="P30:R30"/>
  </mergeCells>
  <conditionalFormatting sqref="T11:T24">
    <cfRule type="duplicateValues" dxfId="93" priority="4"/>
  </conditionalFormatting>
  <conditionalFormatting sqref="T116:T117 T45:T76">
    <cfRule type="duplicateValues" dxfId="92" priority="3"/>
  </conditionalFormatting>
  <conditionalFormatting sqref="T86:T115 T77:T78">
    <cfRule type="duplicateValues" dxfId="91" priority="1218"/>
  </conditionalFormatting>
  <conditionalFormatting sqref="T1:T1048576">
    <cfRule type="duplicateValues" dxfId="90" priority="1315"/>
  </conditionalFormatting>
  <printOptions horizontalCentered="1"/>
  <pageMargins left="0" right="0" top="0.35" bottom="0.05" header="0.23" footer="0.17"/>
  <pageSetup paperSize="9" scale="60" orientation="landscape" verticalDpi="18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W239"/>
  <sheetViews>
    <sheetView showGridLines="0" topLeftCell="B1" zoomScale="70" zoomScaleNormal="70" workbookViewId="0">
      <selection activeCell="H30" sqref="H30"/>
    </sheetView>
  </sheetViews>
  <sheetFormatPr defaultRowHeight="24.75" customHeight="1"/>
  <cols>
    <col min="1" max="1" width="11.5703125" hidden="1" customWidth="1"/>
    <col min="2" max="2" width="5" customWidth="1"/>
    <col min="3" max="3" width="22.140625" customWidth="1"/>
    <col min="4" max="4" width="20.7109375" customWidth="1"/>
    <col min="5" max="5" width="8" style="2" bestFit="1" customWidth="1"/>
    <col min="6" max="6" width="13.5703125" customWidth="1"/>
    <col min="7" max="7" width="12.7109375" customWidth="1"/>
    <col min="8" max="8" width="15.42578125" customWidth="1"/>
    <col min="9" max="9" width="9.28515625" customWidth="1"/>
    <col min="10" max="10" width="11.85546875" customWidth="1"/>
    <col min="11" max="12" width="12" customWidth="1"/>
    <col min="13" max="13" width="11" customWidth="1"/>
    <col min="14" max="14" width="12.85546875" customWidth="1"/>
    <col min="15" max="15" width="18.28515625" bestFit="1" customWidth="1"/>
    <col min="16" max="16" width="11.5703125" customWidth="1"/>
    <col min="17" max="17" width="12.85546875" customWidth="1"/>
    <col min="18" max="18" width="11.28515625" customWidth="1"/>
    <col min="19" max="19" width="13.7109375" customWidth="1"/>
    <col min="20" max="20" width="18.85546875" style="375" customWidth="1"/>
  </cols>
  <sheetData>
    <row r="1" spans="1:23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3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3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3" ht="18" customHeight="1">
      <c r="B4" s="2249" t="s">
        <v>121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5" spans="1:23" ht="18.75" customHeight="1">
      <c r="G5" s="219"/>
      <c r="H5" t="s">
        <v>2627</v>
      </c>
    </row>
    <row r="6" spans="1:23" s="225" customFormat="1" ht="18.75" customHeight="1">
      <c r="E6" s="2"/>
      <c r="G6" s="219"/>
      <c r="T6" s="375"/>
    </row>
    <row r="7" spans="1:23" ht="18" customHeight="1">
      <c r="B7" s="4" t="s">
        <v>2</v>
      </c>
      <c r="C7" s="186"/>
      <c r="D7" s="186"/>
      <c r="E7" s="350"/>
      <c r="F7" s="22"/>
      <c r="G7" s="22"/>
      <c r="H7" s="23"/>
      <c r="I7" s="186"/>
      <c r="J7" s="186"/>
      <c r="K7" s="186"/>
      <c r="L7" s="186"/>
      <c r="M7" s="186"/>
      <c r="N7" s="186"/>
      <c r="O7" s="186"/>
      <c r="P7" s="186"/>
      <c r="Q7" s="186"/>
      <c r="R7" s="186"/>
    </row>
    <row r="8" spans="1:23" ht="20.100000000000001" customHeight="1">
      <c r="A8" s="2357" t="s">
        <v>2755</v>
      </c>
      <c r="B8" s="2342" t="s">
        <v>3</v>
      </c>
      <c r="C8" s="2342" t="s">
        <v>4</v>
      </c>
      <c r="D8" s="2342" t="s">
        <v>5</v>
      </c>
      <c r="E8" s="2367" t="s">
        <v>6</v>
      </c>
      <c r="F8" s="2344" t="s">
        <v>7</v>
      </c>
      <c r="G8" s="2345"/>
      <c r="H8" s="2335" t="s">
        <v>509</v>
      </c>
      <c r="I8" s="2344" t="s">
        <v>8</v>
      </c>
      <c r="J8" s="2359"/>
      <c r="K8" s="2359"/>
      <c r="L8" s="2359"/>
      <c r="M8" s="2345"/>
      <c r="N8" s="2340" t="s">
        <v>9</v>
      </c>
      <c r="O8" s="2335" t="s">
        <v>10</v>
      </c>
      <c r="P8" s="2344" t="s">
        <v>11</v>
      </c>
      <c r="Q8" s="2359"/>
      <c r="R8" s="2345"/>
      <c r="S8" s="2335" t="s">
        <v>12</v>
      </c>
      <c r="T8" s="2335" t="s">
        <v>13</v>
      </c>
    </row>
    <row r="9" spans="1:23" ht="45" customHeight="1">
      <c r="A9" s="2358"/>
      <c r="B9" s="2327"/>
      <c r="C9" s="2365"/>
      <c r="D9" s="2365"/>
      <c r="E9" s="2368"/>
      <c r="F9" s="786" t="s">
        <v>14</v>
      </c>
      <c r="G9" s="786" t="s">
        <v>15</v>
      </c>
      <c r="H9" s="2336"/>
      <c r="I9" s="786" t="s">
        <v>49</v>
      </c>
      <c r="J9" s="786" t="s">
        <v>16</v>
      </c>
      <c r="K9" s="786" t="s">
        <v>122</v>
      </c>
      <c r="L9" s="786" t="s">
        <v>18</v>
      </c>
      <c r="M9" s="786" t="s">
        <v>19</v>
      </c>
      <c r="N9" s="2341"/>
      <c r="O9" s="2336"/>
      <c r="P9" s="786" t="s">
        <v>2316</v>
      </c>
      <c r="Q9" s="786" t="s">
        <v>20</v>
      </c>
      <c r="R9" s="786" t="s">
        <v>2270</v>
      </c>
      <c r="S9" s="2336"/>
      <c r="T9" s="2336"/>
    </row>
    <row r="10" spans="1:23" s="1665" customFormat="1" ht="18" customHeight="1">
      <c r="A10" s="342">
        <v>2105000</v>
      </c>
      <c r="B10" s="417">
        <v>1</v>
      </c>
      <c r="C10" s="421" t="s">
        <v>125</v>
      </c>
      <c r="D10" s="56" t="s">
        <v>137</v>
      </c>
      <c r="E10" s="624">
        <f>VLOOKUP(C10,[6]BANJARMASIN!$B$5:$D$30,3,FALSE)</f>
        <v>25</v>
      </c>
      <c r="F10" s="5">
        <v>1700000</v>
      </c>
      <c r="G10" s="5">
        <v>405000</v>
      </c>
      <c r="H10" s="5">
        <f t="shared" ref="H10:H28" si="0">SUM(F10:G10)</f>
        <v>2105000</v>
      </c>
      <c r="I10" s="5">
        <v>0</v>
      </c>
      <c r="J10" s="5">
        <v>10000</v>
      </c>
      <c r="K10" s="5">
        <v>11000</v>
      </c>
      <c r="L10" s="50">
        <v>480000</v>
      </c>
      <c r="M10" s="353">
        <v>100000</v>
      </c>
      <c r="N10" s="51">
        <f t="shared" ref="N10:N30" si="1">(E10*I10)+(E10*J10)+(E10*K10)+L10+M10</f>
        <v>1105000</v>
      </c>
      <c r="O10" s="115">
        <f t="shared" ref="O10:O27" si="2">H10+N10</f>
        <v>3210000</v>
      </c>
      <c r="P10" s="115">
        <f t="shared" ref="P10:P27" si="3">H10*1%</f>
        <v>21050</v>
      </c>
      <c r="Q10" s="115">
        <f t="shared" ref="Q10:Q27" si="4">H10*2%</f>
        <v>42100</v>
      </c>
      <c r="R10" s="115">
        <f t="shared" ref="R10:R27" si="5">H10*1%</f>
        <v>21050</v>
      </c>
      <c r="S10" s="62">
        <f t="shared" ref="S10:S30" si="6">O10-Q10-R10-P10</f>
        <v>3125800</v>
      </c>
      <c r="T10" s="1717">
        <v>9000008101983</v>
      </c>
      <c r="V10" s="1665" t="str">
        <f>VLOOKUP(C10,[7]BANJARMASIN!$B$5:$C$30,1,0)</f>
        <v>ACHMAD NASOCHA</v>
      </c>
    </row>
    <row r="11" spans="1:23" s="1665" customFormat="1" ht="18" customHeight="1">
      <c r="A11" s="342">
        <v>2105001</v>
      </c>
      <c r="B11" s="417">
        <v>2</v>
      </c>
      <c r="C11" s="421" t="s">
        <v>126</v>
      </c>
      <c r="D11" s="56" t="s">
        <v>792</v>
      </c>
      <c r="E11" s="624">
        <f>VLOOKUP(C11,[6]BANJARMASIN!$B$5:$D$30,3,FALSE)</f>
        <v>21</v>
      </c>
      <c r="F11" s="5">
        <v>1700000</v>
      </c>
      <c r="G11" s="5">
        <v>405000</v>
      </c>
      <c r="H11" s="5">
        <f t="shared" si="0"/>
        <v>2105000</v>
      </c>
      <c r="I11" s="5">
        <v>0</v>
      </c>
      <c r="J11" s="5">
        <v>0</v>
      </c>
      <c r="K11" s="5">
        <v>22000</v>
      </c>
      <c r="L11" s="50">
        <v>480000</v>
      </c>
      <c r="M11" s="353">
        <v>100000</v>
      </c>
      <c r="N11" s="51">
        <f t="shared" si="1"/>
        <v>1042000</v>
      </c>
      <c r="O11" s="115">
        <f t="shared" si="2"/>
        <v>3147000</v>
      </c>
      <c r="P11" s="115">
        <f t="shared" si="3"/>
        <v>21050</v>
      </c>
      <c r="Q11" s="115">
        <f t="shared" si="4"/>
        <v>42100</v>
      </c>
      <c r="R11" s="115">
        <f t="shared" si="5"/>
        <v>21050</v>
      </c>
      <c r="S11" s="62">
        <f t="shared" si="6"/>
        <v>3062800</v>
      </c>
      <c r="T11" s="1717">
        <v>310007193413</v>
      </c>
      <c r="V11" s="1665" t="str">
        <f>VLOOKUP(C11,[7]BANJARMASIN!$B$5:$C$30,1,0)</f>
        <v>ACRAM HADIDI</v>
      </c>
      <c r="W11" s="1665" t="s">
        <v>2627</v>
      </c>
    </row>
    <row r="12" spans="1:23" s="1665" customFormat="1" ht="18" customHeight="1">
      <c r="A12" s="342">
        <v>2105002</v>
      </c>
      <c r="B12" s="417">
        <v>3</v>
      </c>
      <c r="C12" s="421" t="s">
        <v>127</v>
      </c>
      <c r="D12" s="56" t="s">
        <v>137</v>
      </c>
      <c r="E12" s="624">
        <f>VLOOKUP(C12,[6]BANJARMASIN!$B$5:$D$30,3,FALSE)</f>
        <v>27</v>
      </c>
      <c r="F12" s="5">
        <v>1700000</v>
      </c>
      <c r="G12" s="5">
        <v>405000</v>
      </c>
      <c r="H12" s="5">
        <f t="shared" si="0"/>
        <v>2105000</v>
      </c>
      <c r="I12" s="5">
        <v>12000</v>
      </c>
      <c r="J12" s="5">
        <v>0</v>
      </c>
      <c r="K12" s="5">
        <v>11000</v>
      </c>
      <c r="L12" s="50">
        <v>650000</v>
      </c>
      <c r="M12" s="353">
        <v>100000</v>
      </c>
      <c r="N12" s="51">
        <f t="shared" si="1"/>
        <v>1371000</v>
      </c>
      <c r="O12" s="115">
        <f t="shared" si="2"/>
        <v>3476000</v>
      </c>
      <c r="P12" s="115">
        <f t="shared" si="3"/>
        <v>21050</v>
      </c>
      <c r="Q12" s="115">
        <f t="shared" si="4"/>
        <v>42100</v>
      </c>
      <c r="R12" s="115">
        <f t="shared" si="5"/>
        <v>21050</v>
      </c>
      <c r="S12" s="62">
        <f t="shared" si="6"/>
        <v>3391800</v>
      </c>
      <c r="T12" s="1717">
        <v>310005147460</v>
      </c>
      <c r="V12" s="1665" t="str">
        <f>VLOOKUP(C12,[7]BANJARMASIN!$B$5:$C$30,1,0)</f>
        <v>AFIF AMRULLAH</v>
      </c>
    </row>
    <row r="13" spans="1:23" s="1665" customFormat="1" ht="18" customHeight="1">
      <c r="A13" s="342">
        <v>2105003</v>
      </c>
      <c r="B13" s="417">
        <v>4</v>
      </c>
      <c r="C13" s="421" t="s">
        <v>128</v>
      </c>
      <c r="D13" s="56" t="s">
        <v>129</v>
      </c>
      <c r="E13" s="624">
        <f>VLOOKUP(C13,[6]BANJARMASIN!$B$5:$D$30,3,FALSE)</f>
        <v>22</v>
      </c>
      <c r="F13" s="5">
        <v>1700000</v>
      </c>
      <c r="G13" s="5">
        <v>405000</v>
      </c>
      <c r="H13" s="5">
        <f t="shared" si="0"/>
        <v>2105000</v>
      </c>
      <c r="I13" s="5">
        <v>0</v>
      </c>
      <c r="J13" s="5">
        <v>0</v>
      </c>
      <c r="K13" s="5">
        <v>11000</v>
      </c>
      <c r="L13" s="50">
        <v>480000</v>
      </c>
      <c r="M13" s="353">
        <v>100000</v>
      </c>
      <c r="N13" s="51">
        <f t="shared" si="1"/>
        <v>822000</v>
      </c>
      <c r="O13" s="115">
        <f t="shared" si="2"/>
        <v>2927000</v>
      </c>
      <c r="P13" s="115">
        <f t="shared" si="3"/>
        <v>21050</v>
      </c>
      <c r="Q13" s="115">
        <f t="shared" si="4"/>
        <v>42100</v>
      </c>
      <c r="R13" s="115">
        <f t="shared" si="5"/>
        <v>21050</v>
      </c>
      <c r="S13" s="62">
        <f t="shared" si="6"/>
        <v>2842800</v>
      </c>
      <c r="T13" s="1717">
        <v>310010434150</v>
      </c>
      <c r="V13" s="1665" t="str">
        <f>VLOOKUP(C13,[7]BANJARMASIN!$B$5:$C$30,1,0)</f>
        <v>AMAT RAMLI</v>
      </c>
    </row>
    <row r="14" spans="1:23" s="1665" customFormat="1" ht="18" customHeight="1">
      <c r="A14" s="342">
        <v>2105004</v>
      </c>
      <c r="B14" s="417">
        <v>5</v>
      </c>
      <c r="C14" s="490" t="s">
        <v>3648</v>
      </c>
      <c r="D14" s="56" t="s">
        <v>130</v>
      </c>
      <c r="E14" s="624">
        <f>VLOOKUP(C14,[6]BANJARMASIN!$B$5:$D$30,3,FALSE)</f>
        <v>26</v>
      </c>
      <c r="F14" s="5">
        <v>1615500</v>
      </c>
      <c r="G14" s="5">
        <v>700000</v>
      </c>
      <c r="H14" s="5">
        <f t="shared" si="0"/>
        <v>2315500</v>
      </c>
      <c r="I14" s="5">
        <v>0</v>
      </c>
      <c r="J14" s="5">
        <v>11000</v>
      </c>
      <c r="K14" s="5">
        <v>11000</v>
      </c>
      <c r="L14" s="50">
        <v>600000</v>
      </c>
      <c r="M14" s="353">
        <v>100000</v>
      </c>
      <c r="N14" s="51">
        <f t="shared" si="1"/>
        <v>1272000</v>
      </c>
      <c r="O14" s="115">
        <f t="shared" si="2"/>
        <v>3587500</v>
      </c>
      <c r="P14" s="115">
        <f t="shared" si="3"/>
        <v>23155</v>
      </c>
      <c r="Q14" s="115">
        <f t="shared" si="4"/>
        <v>46310</v>
      </c>
      <c r="R14" s="115">
        <f t="shared" si="5"/>
        <v>23155</v>
      </c>
      <c r="S14" s="62">
        <f t="shared" si="6"/>
        <v>3494880</v>
      </c>
      <c r="T14" s="1717">
        <v>310005519221</v>
      </c>
      <c r="V14" s="1665" t="str">
        <f>VLOOKUP(C14,[7]BANJARMASIN!$B$5:$C$30,1,0)</f>
        <v>ANTONIUS LAMBA</v>
      </c>
    </row>
    <row r="15" spans="1:23" s="1665" customFormat="1" ht="18" customHeight="1">
      <c r="A15" s="342">
        <v>2105005</v>
      </c>
      <c r="B15" s="417">
        <v>6</v>
      </c>
      <c r="C15" s="421" t="s">
        <v>131</v>
      </c>
      <c r="D15" s="56" t="s">
        <v>744</v>
      </c>
      <c r="E15" s="624">
        <f>VLOOKUP(C15,[6]BANJARMASIN!$B$5:$D$30,3,FALSE)</f>
        <v>22</v>
      </c>
      <c r="F15" s="5">
        <v>1802520</v>
      </c>
      <c r="G15" s="5">
        <v>700000</v>
      </c>
      <c r="H15" s="5">
        <f t="shared" si="0"/>
        <v>2502520</v>
      </c>
      <c r="I15" s="5">
        <v>0</v>
      </c>
      <c r="J15" s="5">
        <v>11000</v>
      </c>
      <c r="K15" s="5">
        <v>11000</v>
      </c>
      <c r="L15" s="50">
        <v>600000</v>
      </c>
      <c r="M15" s="353">
        <v>500000</v>
      </c>
      <c r="N15" s="51">
        <f t="shared" si="1"/>
        <v>1584000</v>
      </c>
      <c r="O15" s="115">
        <f t="shared" si="2"/>
        <v>4086520</v>
      </c>
      <c r="P15" s="115">
        <f t="shared" si="3"/>
        <v>25025.200000000001</v>
      </c>
      <c r="Q15" s="115">
        <f t="shared" si="4"/>
        <v>50050.400000000001</v>
      </c>
      <c r="R15" s="115">
        <f t="shared" si="5"/>
        <v>25025.200000000001</v>
      </c>
      <c r="S15" s="62">
        <f t="shared" si="6"/>
        <v>3986419.1999999997</v>
      </c>
      <c r="T15" s="1717">
        <v>310005349207</v>
      </c>
      <c r="V15" s="1665" t="str">
        <f>VLOOKUP(C15,[7]BANJARMASIN!$B$5:$C$30,1,0)</f>
        <v>ASHADI SAFARI</v>
      </c>
    </row>
    <row r="16" spans="1:23" s="1665" customFormat="1" ht="18" customHeight="1">
      <c r="A16" s="342">
        <v>2105006</v>
      </c>
      <c r="B16" s="417">
        <v>7</v>
      </c>
      <c r="C16" s="421" t="s">
        <v>133</v>
      </c>
      <c r="D16" s="56" t="s">
        <v>134</v>
      </c>
      <c r="E16" s="624">
        <f>VLOOKUP(C16,[6]BANJARMASIN!$B$5:$D$30,3,FALSE)</f>
        <v>27</v>
      </c>
      <c r="F16" s="5">
        <v>1791450</v>
      </c>
      <c r="G16" s="5">
        <v>503000</v>
      </c>
      <c r="H16" s="5">
        <f t="shared" si="0"/>
        <v>2294450</v>
      </c>
      <c r="I16" s="5">
        <v>0</v>
      </c>
      <c r="J16" s="5">
        <v>20000</v>
      </c>
      <c r="K16" s="5">
        <v>20000</v>
      </c>
      <c r="L16" s="50">
        <v>600000</v>
      </c>
      <c r="M16" s="353">
        <v>250000</v>
      </c>
      <c r="N16" s="51">
        <f t="shared" si="1"/>
        <v>1930000</v>
      </c>
      <c r="O16" s="115">
        <f t="shared" si="2"/>
        <v>4224450</v>
      </c>
      <c r="P16" s="115">
        <f t="shared" si="3"/>
        <v>22944.5</v>
      </c>
      <c r="Q16" s="115">
        <f t="shared" si="4"/>
        <v>45889</v>
      </c>
      <c r="R16" s="115">
        <f t="shared" si="5"/>
        <v>22944.5</v>
      </c>
      <c r="S16" s="62">
        <f t="shared" si="6"/>
        <v>4132672</v>
      </c>
      <c r="T16" s="1717">
        <v>310005344034</v>
      </c>
      <c r="V16" s="1665" t="str">
        <f>VLOOKUP(C16,[7]BANJARMASIN!$B$5:$C$30,1,0)</f>
        <v>BAHRIN NOOR</v>
      </c>
    </row>
    <row r="17" spans="1:22" s="1665" customFormat="1" ht="18" customHeight="1">
      <c r="A17" s="342">
        <v>2105007</v>
      </c>
      <c r="B17" s="417">
        <v>8</v>
      </c>
      <c r="C17" s="421" t="s">
        <v>136</v>
      </c>
      <c r="D17" s="427" t="s">
        <v>2625</v>
      </c>
      <c r="E17" s="624">
        <f>VLOOKUP(C17,[6]BANJARMASIN!$B$5:$D$30,3,FALSE)</f>
        <v>28</v>
      </c>
      <c r="F17" s="5">
        <v>1779561</v>
      </c>
      <c r="G17" s="5">
        <v>700000</v>
      </c>
      <c r="H17" s="5">
        <f t="shared" si="0"/>
        <v>2479561</v>
      </c>
      <c r="I17" s="5">
        <v>0</v>
      </c>
      <c r="J17" s="5">
        <v>11000</v>
      </c>
      <c r="K17" s="5">
        <v>11000</v>
      </c>
      <c r="L17" s="50">
        <v>600000</v>
      </c>
      <c r="M17" s="353">
        <v>100000</v>
      </c>
      <c r="N17" s="51">
        <f t="shared" si="1"/>
        <v>1316000</v>
      </c>
      <c r="O17" s="115">
        <f t="shared" si="2"/>
        <v>3795561</v>
      </c>
      <c r="P17" s="115">
        <f t="shared" si="3"/>
        <v>24795.61</v>
      </c>
      <c r="Q17" s="115">
        <f t="shared" si="4"/>
        <v>49591.22</v>
      </c>
      <c r="R17" s="115">
        <f t="shared" si="5"/>
        <v>24795.61</v>
      </c>
      <c r="S17" s="62">
        <f t="shared" si="6"/>
        <v>3696378.56</v>
      </c>
      <c r="T17" s="1717">
        <v>310005342137</v>
      </c>
      <c r="V17" s="1665" t="str">
        <f>VLOOKUP(C17,[7]BANJARMASIN!$B$5:$C$30,1,0)</f>
        <v>GUSTI M. FATHULLAH</v>
      </c>
    </row>
    <row r="18" spans="1:22" s="1665" customFormat="1" ht="18" customHeight="1">
      <c r="A18" s="342">
        <v>2105008</v>
      </c>
      <c r="B18" s="417">
        <v>9</v>
      </c>
      <c r="C18" s="421" t="s">
        <v>140</v>
      </c>
      <c r="D18" s="427" t="s">
        <v>124</v>
      </c>
      <c r="E18" s="624">
        <f>VLOOKUP(C18,[6]BANJARMASIN!$B$5:$D$30,3,FALSE)</f>
        <v>18</v>
      </c>
      <c r="F18" s="52">
        <v>1700000</v>
      </c>
      <c r="G18" s="5">
        <v>405000</v>
      </c>
      <c r="H18" s="5">
        <f t="shared" si="0"/>
        <v>2105000</v>
      </c>
      <c r="I18" s="5">
        <v>0</v>
      </c>
      <c r="J18" s="5">
        <v>0</v>
      </c>
      <c r="K18" s="5">
        <v>11000</v>
      </c>
      <c r="L18" s="50">
        <v>480000</v>
      </c>
      <c r="M18" s="353">
        <v>100000</v>
      </c>
      <c r="N18" s="51">
        <f t="shared" si="1"/>
        <v>778000</v>
      </c>
      <c r="O18" s="115">
        <f t="shared" si="2"/>
        <v>2883000</v>
      </c>
      <c r="P18" s="115">
        <f t="shared" si="3"/>
        <v>21050</v>
      </c>
      <c r="Q18" s="115">
        <f t="shared" si="4"/>
        <v>42100</v>
      </c>
      <c r="R18" s="115">
        <f t="shared" si="5"/>
        <v>21050</v>
      </c>
      <c r="S18" s="62">
        <f t="shared" si="6"/>
        <v>2798800</v>
      </c>
      <c r="T18" s="1717">
        <v>310010436494</v>
      </c>
      <c r="V18" s="1665" t="str">
        <f>VLOOKUP(C18,[7]BANJARMASIN!$B$5:$C$30,1,0)</f>
        <v>ISMAIL</v>
      </c>
    </row>
    <row r="19" spans="1:22" s="1665" customFormat="1" ht="18" customHeight="1">
      <c r="A19" s="342">
        <v>2105009</v>
      </c>
      <c r="B19" s="417">
        <v>10</v>
      </c>
      <c r="C19" s="633" t="s">
        <v>3649</v>
      </c>
      <c r="D19" s="427" t="s">
        <v>124</v>
      </c>
      <c r="E19" s="624">
        <f>VLOOKUP(C19,[6]BANJARMASIN!$B$5:$D$30,3,FALSE)</f>
        <v>25</v>
      </c>
      <c r="F19" s="52">
        <v>1700000</v>
      </c>
      <c r="G19" s="5">
        <v>405000</v>
      </c>
      <c r="H19" s="5">
        <f t="shared" si="0"/>
        <v>2105000</v>
      </c>
      <c r="I19" s="5">
        <v>0</v>
      </c>
      <c r="J19" s="5">
        <v>0</v>
      </c>
      <c r="K19" s="5">
        <v>11000</v>
      </c>
      <c r="L19" s="50">
        <v>480000</v>
      </c>
      <c r="M19" s="353">
        <v>100000</v>
      </c>
      <c r="N19" s="51">
        <f t="shared" si="1"/>
        <v>855000</v>
      </c>
      <c r="O19" s="115">
        <f t="shared" si="2"/>
        <v>2960000</v>
      </c>
      <c r="P19" s="115">
        <f t="shared" si="3"/>
        <v>21050</v>
      </c>
      <c r="Q19" s="115">
        <f t="shared" si="4"/>
        <v>42100</v>
      </c>
      <c r="R19" s="115">
        <f t="shared" si="5"/>
        <v>21050</v>
      </c>
      <c r="S19" s="62">
        <f t="shared" si="6"/>
        <v>2875800</v>
      </c>
      <c r="T19" s="1717">
        <v>310010437153</v>
      </c>
      <c r="V19" s="1665" t="str">
        <f>VLOOKUP(C19,[7]BANJARMASIN!$B$5:$C$30,1,0)</f>
        <v>M. NOOR</v>
      </c>
    </row>
    <row r="20" spans="1:22" s="1665" customFormat="1" ht="18" customHeight="1">
      <c r="A20" s="342">
        <v>2105010</v>
      </c>
      <c r="B20" s="417">
        <v>11</v>
      </c>
      <c r="C20" s="421" t="s">
        <v>142</v>
      </c>
      <c r="D20" s="427" t="s">
        <v>132</v>
      </c>
      <c r="E20" s="624">
        <f>VLOOKUP(C20,[6]BANJARMASIN!$B$5:$D$30,3,FALSE)</f>
        <v>20</v>
      </c>
      <c r="F20" s="5">
        <v>1752350</v>
      </c>
      <c r="G20" s="5">
        <v>500000</v>
      </c>
      <c r="H20" s="5">
        <f t="shared" si="0"/>
        <v>2252350</v>
      </c>
      <c r="I20" s="5">
        <v>0</v>
      </c>
      <c r="J20" s="5">
        <v>0</v>
      </c>
      <c r="K20" s="5">
        <v>22000</v>
      </c>
      <c r="L20" s="50">
        <v>480000</v>
      </c>
      <c r="M20" s="353">
        <v>250000</v>
      </c>
      <c r="N20" s="51">
        <f t="shared" si="1"/>
        <v>1170000</v>
      </c>
      <c r="O20" s="115">
        <f t="shared" si="2"/>
        <v>3422350</v>
      </c>
      <c r="P20" s="115">
        <f t="shared" si="3"/>
        <v>22523.5</v>
      </c>
      <c r="Q20" s="115">
        <f t="shared" si="4"/>
        <v>45047</v>
      </c>
      <c r="R20" s="115">
        <f t="shared" si="5"/>
        <v>22523.5</v>
      </c>
      <c r="S20" s="62">
        <f t="shared" si="6"/>
        <v>3332256</v>
      </c>
      <c r="T20" s="1717">
        <v>310010449521</v>
      </c>
      <c r="V20" s="1665" t="str">
        <f>VLOOKUP(C20,[7]BANJARMASIN!$B$5:$C$30,1,0)</f>
        <v>MATURIDI</v>
      </c>
    </row>
    <row r="21" spans="1:22" s="1665" customFormat="1" ht="18" customHeight="1">
      <c r="A21" s="342">
        <v>2105011</v>
      </c>
      <c r="B21" s="417">
        <v>12</v>
      </c>
      <c r="C21" s="421" t="s">
        <v>143</v>
      </c>
      <c r="D21" s="427" t="s">
        <v>132</v>
      </c>
      <c r="E21" s="624">
        <f>VLOOKUP(C21,[6]BANJARMASIN!$B$5:$D$30,3,FALSE)</f>
        <v>26</v>
      </c>
      <c r="F21" s="5">
        <v>1752350</v>
      </c>
      <c r="G21" s="5">
        <v>500000</v>
      </c>
      <c r="H21" s="5">
        <f t="shared" si="0"/>
        <v>2252350</v>
      </c>
      <c r="I21" s="5">
        <v>0</v>
      </c>
      <c r="J21" s="5">
        <v>0</v>
      </c>
      <c r="K21" s="5">
        <v>22000</v>
      </c>
      <c r="L21" s="50">
        <v>480000</v>
      </c>
      <c r="M21" s="353">
        <v>250000</v>
      </c>
      <c r="N21" s="51">
        <f t="shared" si="1"/>
        <v>1302000</v>
      </c>
      <c r="O21" s="115">
        <f t="shared" si="2"/>
        <v>3554350</v>
      </c>
      <c r="P21" s="115">
        <f t="shared" si="3"/>
        <v>22523.5</v>
      </c>
      <c r="Q21" s="115">
        <f t="shared" si="4"/>
        <v>45047</v>
      </c>
      <c r="R21" s="115">
        <f t="shared" si="5"/>
        <v>22523.5</v>
      </c>
      <c r="S21" s="62">
        <f t="shared" si="6"/>
        <v>3464256</v>
      </c>
      <c r="T21" s="1717">
        <v>310005350932</v>
      </c>
      <c r="V21" s="1665" t="str">
        <f>VLOOKUP(C21,[7]BANJARMASIN!$B$5:$C$30,1,0)</f>
        <v>PAUJI HAIRANOR</v>
      </c>
    </row>
    <row r="22" spans="1:22" s="1665" customFormat="1" ht="18" customHeight="1">
      <c r="A22" s="342">
        <v>2105012</v>
      </c>
      <c r="B22" s="417">
        <v>13</v>
      </c>
      <c r="C22" s="421" t="s">
        <v>144</v>
      </c>
      <c r="D22" s="427" t="s">
        <v>129</v>
      </c>
      <c r="E22" s="624">
        <f>VLOOKUP(C22,[6]BANJARMASIN!$B$5:$D$30,3,FALSE)</f>
        <v>23</v>
      </c>
      <c r="F22" s="5">
        <v>1700000</v>
      </c>
      <c r="G22" s="5">
        <v>405000</v>
      </c>
      <c r="H22" s="5">
        <f t="shared" si="0"/>
        <v>2105000</v>
      </c>
      <c r="I22" s="5">
        <v>0</v>
      </c>
      <c r="J22" s="5">
        <v>0</v>
      </c>
      <c r="K22" s="5">
        <v>11000</v>
      </c>
      <c r="L22" s="50">
        <v>480000</v>
      </c>
      <c r="M22" s="353">
        <v>100000</v>
      </c>
      <c r="N22" s="51">
        <f t="shared" si="1"/>
        <v>833000</v>
      </c>
      <c r="O22" s="115">
        <f t="shared" si="2"/>
        <v>2938000</v>
      </c>
      <c r="P22" s="115">
        <f t="shared" si="3"/>
        <v>21050</v>
      </c>
      <c r="Q22" s="115">
        <f t="shared" si="4"/>
        <v>42100</v>
      </c>
      <c r="R22" s="115">
        <f t="shared" si="5"/>
        <v>21050</v>
      </c>
      <c r="S22" s="62">
        <f t="shared" si="6"/>
        <v>2853800</v>
      </c>
      <c r="T22" s="1717">
        <v>310010426156</v>
      </c>
      <c r="V22" s="1665" t="str">
        <f>VLOOKUP(C22,[7]BANJARMASIN!$B$5:$C$30,1,0)</f>
        <v>RAMSIS.M.L</v>
      </c>
    </row>
    <row r="23" spans="1:22" s="1665" customFormat="1" ht="18" customHeight="1">
      <c r="A23" s="342">
        <v>2105013</v>
      </c>
      <c r="B23" s="417">
        <v>14</v>
      </c>
      <c r="C23" s="633" t="s">
        <v>3650</v>
      </c>
      <c r="D23" s="427" t="s">
        <v>568</v>
      </c>
      <c r="E23" s="624">
        <f>VLOOKUP(C23,[6]BANJARMASIN!$B$5:$D$30,3,FALSE)</f>
        <v>26</v>
      </c>
      <c r="F23" s="5">
        <v>1802520</v>
      </c>
      <c r="G23" s="5">
        <v>700000</v>
      </c>
      <c r="H23" s="5">
        <f t="shared" si="0"/>
        <v>2502520</v>
      </c>
      <c r="I23" s="5">
        <v>0</v>
      </c>
      <c r="J23" s="5">
        <v>11000</v>
      </c>
      <c r="K23" s="5">
        <v>11000</v>
      </c>
      <c r="L23" s="50">
        <v>600000</v>
      </c>
      <c r="M23" s="353">
        <v>250000</v>
      </c>
      <c r="N23" s="51">
        <f t="shared" si="1"/>
        <v>1422000</v>
      </c>
      <c r="O23" s="115">
        <f t="shared" si="2"/>
        <v>3924520</v>
      </c>
      <c r="P23" s="115">
        <f t="shared" si="3"/>
        <v>25025.200000000001</v>
      </c>
      <c r="Q23" s="115">
        <f t="shared" si="4"/>
        <v>50050.400000000001</v>
      </c>
      <c r="R23" s="115">
        <f t="shared" si="5"/>
        <v>25025.200000000001</v>
      </c>
      <c r="S23" s="62">
        <f t="shared" si="6"/>
        <v>3824419.1999999997</v>
      </c>
      <c r="T23" s="1717">
        <v>310010398934</v>
      </c>
      <c r="V23" s="1665" t="str">
        <f>VLOOKUP(C23,[7]BANJARMASIN!$B$5:$C$30,1,0)</f>
        <v>RONNY AGUSETYAWAN</v>
      </c>
    </row>
    <row r="24" spans="1:22" s="1665" customFormat="1" ht="18" customHeight="1">
      <c r="A24" s="342">
        <v>2105014</v>
      </c>
      <c r="B24" s="417">
        <v>15</v>
      </c>
      <c r="C24" s="633" t="s">
        <v>3651</v>
      </c>
      <c r="D24" s="427" t="s">
        <v>129</v>
      </c>
      <c r="E24" s="624">
        <f>VLOOKUP(C24,[6]BANJARMASIN!$B$5:$D$30,3,FALSE)</f>
        <v>26</v>
      </c>
      <c r="F24" s="5">
        <v>1700000</v>
      </c>
      <c r="G24" s="5">
        <v>405000</v>
      </c>
      <c r="H24" s="5">
        <f t="shared" si="0"/>
        <v>2105000</v>
      </c>
      <c r="I24" s="5">
        <v>0</v>
      </c>
      <c r="J24" s="5">
        <v>0</v>
      </c>
      <c r="K24" s="5">
        <v>11000</v>
      </c>
      <c r="L24" s="50">
        <v>480000</v>
      </c>
      <c r="M24" s="353">
        <v>100000</v>
      </c>
      <c r="N24" s="51">
        <f t="shared" si="1"/>
        <v>866000</v>
      </c>
      <c r="O24" s="115">
        <f t="shared" si="2"/>
        <v>2971000</v>
      </c>
      <c r="P24" s="115">
        <f t="shared" si="3"/>
        <v>21050</v>
      </c>
      <c r="Q24" s="115">
        <f t="shared" si="4"/>
        <v>42100</v>
      </c>
      <c r="R24" s="115">
        <f t="shared" si="5"/>
        <v>21050</v>
      </c>
      <c r="S24" s="62">
        <f t="shared" si="6"/>
        <v>2886800</v>
      </c>
      <c r="T24" s="1717">
        <v>310010436460</v>
      </c>
      <c r="V24" s="1665" t="str">
        <f>VLOOKUP(C24,[7]BANJARMASIN!$B$5:$C$30,1,0)</f>
        <v>S. AKHMAD FAUZI</v>
      </c>
    </row>
    <row r="25" spans="1:22" s="1665" customFormat="1" ht="18" customHeight="1">
      <c r="A25" s="342">
        <v>2105015</v>
      </c>
      <c r="B25" s="417">
        <v>16</v>
      </c>
      <c r="C25" s="633" t="s">
        <v>3652</v>
      </c>
      <c r="D25" s="56" t="s">
        <v>145</v>
      </c>
      <c r="E25" s="624">
        <f>VLOOKUP(C25,[6]BANJARMASIN!$B$5:$D$30,3,FALSE)</f>
        <v>23</v>
      </c>
      <c r="F25" s="5">
        <v>1779561</v>
      </c>
      <c r="G25" s="5">
        <v>700000</v>
      </c>
      <c r="H25" s="5">
        <f t="shared" si="0"/>
        <v>2479561</v>
      </c>
      <c r="I25" s="5">
        <v>0</v>
      </c>
      <c r="J25" s="5">
        <v>11000</v>
      </c>
      <c r="K25" s="5">
        <v>11000</v>
      </c>
      <c r="L25" s="50">
        <v>600000</v>
      </c>
      <c r="M25" s="353">
        <v>100000</v>
      </c>
      <c r="N25" s="51">
        <f t="shared" si="1"/>
        <v>1206000</v>
      </c>
      <c r="O25" s="115">
        <f t="shared" si="2"/>
        <v>3685561</v>
      </c>
      <c r="P25" s="115">
        <f t="shared" si="3"/>
        <v>24795.61</v>
      </c>
      <c r="Q25" s="115">
        <f t="shared" si="4"/>
        <v>49591.22</v>
      </c>
      <c r="R25" s="115">
        <f t="shared" si="5"/>
        <v>24795.61</v>
      </c>
      <c r="S25" s="62">
        <f t="shared" si="6"/>
        <v>3586378.56</v>
      </c>
      <c r="T25" s="1717">
        <v>310006958337</v>
      </c>
      <c r="V25" s="1665" t="str">
        <f>VLOOKUP(C25,[7]BANJARMASIN!$B$5:$C$30,1,0)</f>
        <v>SAYED LUTFIANSYAH</v>
      </c>
    </row>
    <row r="26" spans="1:22" s="1665" customFormat="1" ht="18" customHeight="1">
      <c r="A26" s="342">
        <v>2105016</v>
      </c>
      <c r="B26" s="417">
        <v>17</v>
      </c>
      <c r="C26" s="421" t="s">
        <v>147</v>
      </c>
      <c r="D26" s="56" t="s">
        <v>129</v>
      </c>
      <c r="E26" s="624">
        <f>VLOOKUP(C26,[6]BANJARMASIN!$B$5:$D$30,3,FALSE)</f>
        <v>23</v>
      </c>
      <c r="F26" s="5">
        <v>1700000</v>
      </c>
      <c r="G26" s="5">
        <v>405000</v>
      </c>
      <c r="H26" s="5">
        <f t="shared" si="0"/>
        <v>2105000</v>
      </c>
      <c r="I26" s="5">
        <v>0</v>
      </c>
      <c r="J26" s="5">
        <v>0</v>
      </c>
      <c r="K26" s="5">
        <v>11000</v>
      </c>
      <c r="L26" s="50">
        <v>480000</v>
      </c>
      <c r="M26" s="353">
        <v>100000</v>
      </c>
      <c r="N26" s="51">
        <f t="shared" si="1"/>
        <v>833000</v>
      </c>
      <c r="O26" s="115">
        <f t="shared" si="2"/>
        <v>2938000</v>
      </c>
      <c r="P26" s="115">
        <f t="shared" si="3"/>
        <v>21050</v>
      </c>
      <c r="Q26" s="115">
        <f t="shared" si="4"/>
        <v>42100</v>
      </c>
      <c r="R26" s="115">
        <f t="shared" si="5"/>
        <v>21050</v>
      </c>
      <c r="S26" s="62">
        <f t="shared" si="6"/>
        <v>2853800</v>
      </c>
      <c r="T26" s="1717">
        <v>310010398793</v>
      </c>
      <c r="V26" s="1665" t="str">
        <f>VLOOKUP(C26,[7]BANJARMASIN!$B$5:$C$30,1,0)</f>
        <v>SUPIANI</v>
      </c>
    </row>
    <row r="27" spans="1:22" s="1665" customFormat="1" ht="18" customHeight="1">
      <c r="A27" s="342">
        <v>2105017</v>
      </c>
      <c r="B27" s="417">
        <v>18</v>
      </c>
      <c r="C27" s="421" t="s">
        <v>148</v>
      </c>
      <c r="D27" s="427" t="s">
        <v>137</v>
      </c>
      <c r="E27" s="624">
        <f>VLOOKUP(C27,[6]BANJARMASIN!$B$5:$D$30,3,FALSE)</f>
        <v>27</v>
      </c>
      <c r="F27" s="5">
        <v>1710685</v>
      </c>
      <c r="G27" s="5">
        <v>700000</v>
      </c>
      <c r="H27" s="5">
        <f t="shared" si="0"/>
        <v>2410685</v>
      </c>
      <c r="I27" s="5">
        <v>0</v>
      </c>
      <c r="J27" s="5">
        <v>11000</v>
      </c>
      <c r="K27" s="5">
        <v>11000</v>
      </c>
      <c r="L27" s="50">
        <v>600000</v>
      </c>
      <c r="M27" s="353">
        <v>100000</v>
      </c>
      <c r="N27" s="51">
        <f t="shared" si="1"/>
        <v>1294000</v>
      </c>
      <c r="O27" s="115">
        <f t="shared" si="2"/>
        <v>3704685</v>
      </c>
      <c r="P27" s="115">
        <f t="shared" si="3"/>
        <v>24106.850000000002</v>
      </c>
      <c r="Q27" s="115">
        <f t="shared" si="4"/>
        <v>48213.700000000004</v>
      </c>
      <c r="R27" s="115">
        <f t="shared" si="5"/>
        <v>24106.850000000002</v>
      </c>
      <c r="S27" s="62">
        <f t="shared" si="6"/>
        <v>3608257.5999999996</v>
      </c>
      <c r="T27" s="1717">
        <v>310007290482</v>
      </c>
      <c r="V27" s="1665" t="str">
        <f>VLOOKUP(C27,[7]BANJARMASIN!$B$5:$C$30,1,0)</f>
        <v>SYAIFUL RAHMAN</v>
      </c>
    </row>
    <row r="28" spans="1:22" s="1665" customFormat="1" ht="18" customHeight="1">
      <c r="A28" s="342">
        <v>2105018</v>
      </c>
      <c r="B28" s="417">
        <v>19</v>
      </c>
      <c r="C28" s="1718" t="s">
        <v>150</v>
      </c>
      <c r="D28" s="1719" t="s">
        <v>76</v>
      </c>
      <c r="E28" s="624">
        <f>VLOOKUP(C28,[6]BANJARMASIN!$B$5:$D$30,3,FALSE)</f>
        <v>23</v>
      </c>
      <c r="F28" s="5">
        <v>2012991</v>
      </c>
      <c r="G28" s="5">
        <v>503000</v>
      </c>
      <c r="H28" s="5">
        <f t="shared" si="0"/>
        <v>2515991</v>
      </c>
      <c r="I28" s="5">
        <v>0</v>
      </c>
      <c r="J28" s="5">
        <v>20000</v>
      </c>
      <c r="K28" s="5">
        <v>20000</v>
      </c>
      <c r="L28" s="50">
        <v>650000</v>
      </c>
      <c r="M28" s="353">
        <v>250000</v>
      </c>
      <c r="N28" s="51">
        <f t="shared" si="1"/>
        <v>1820000</v>
      </c>
      <c r="O28" s="115">
        <f>H28+N28</f>
        <v>4335991</v>
      </c>
      <c r="P28" s="115">
        <f>H28*1%</f>
        <v>25159.91</v>
      </c>
      <c r="Q28" s="115">
        <f>H28*2%</f>
        <v>50319.82</v>
      </c>
      <c r="R28" s="115">
        <f>H28*1%</f>
        <v>25159.91</v>
      </c>
      <c r="S28" s="62">
        <f t="shared" si="6"/>
        <v>4235351.3599999994</v>
      </c>
      <c r="T28" s="1717">
        <v>9000019855312</v>
      </c>
      <c r="V28" s="1665" t="str">
        <f>VLOOKUP(C28,[7]BANJARMASIN!$B$5:$C$30,1,0)</f>
        <v>YUDIT INDRAWATY</v>
      </c>
    </row>
    <row r="29" spans="1:22" s="1665" customFormat="1" ht="18" customHeight="1">
      <c r="A29" s="342">
        <v>2105019</v>
      </c>
      <c r="B29" s="417">
        <v>20</v>
      </c>
      <c r="C29" s="421" t="s">
        <v>271</v>
      </c>
      <c r="D29" s="56" t="s">
        <v>4366</v>
      </c>
      <c r="E29" s="624">
        <v>15</v>
      </c>
      <c r="F29" s="5">
        <v>1700000</v>
      </c>
      <c r="G29" s="5">
        <v>503000</v>
      </c>
      <c r="H29" s="5">
        <f>SUM(F29:G29)</f>
        <v>2203000</v>
      </c>
      <c r="I29" s="6">
        <v>0</v>
      </c>
      <c r="J29" s="5">
        <v>11000</v>
      </c>
      <c r="K29" s="5">
        <v>15000</v>
      </c>
      <c r="L29" s="50">
        <v>500000</v>
      </c>
      <c r="M29" s="353">
        <v>100000</v>
      </c>
      <c r="N29" s="51">
        <f>(E29*I29)+(E29*J29)+(E29*K29)+L29+M29</f>
        <v>990000</v>
      </c>
      <c r="O29" s="115">
        <f>H29+N29</f>
        <v>3193000</v>
      </c>
      <c r="P29" s="115">
        <f>H29*1%</f>
        <v>22030</v>
      </c>
      <c r="Q29" s="115">
        <f>H29*2%</f>
        <v>44060</v>
      </c>
      <c r="R29" s="115">
        <f>H29*1%</f>
        <v>22030</v>
      </c>
      <c r="S29" s="62">
        <f>O29-Q29-R29-P29</f>
        <v>3104880</v>
      </c>
      <c r="T29" s="1631">
        <v>310005350940</v>
      </c>
      <c r="U29" s="1993" t="s">
        <v>4408</v>
      </c>
    </row>
    <row r="30" spans="1:22" s="1665" customFormat="1" ht="18" customHeight="1">
      <c r="A30" s="342">
        <v>2105021</v>
      </c>
      <c r="B30" s="417">
        <v>21</v>
      </c>
      <c r="C30" s="424" t="s">
        <v>2947</v>
      </c>
      <c r="D30" s="425" t="s">
        <v>2723</v>
      </c>
      <c r="E30" s="624">
        <f>VLOOKUP(C30,[6]BANJARMASIN!$B$5:$D$30,3,FALSE)</f>
        <v>26</v>
      </c>
      <c r="F30" s="5">
        <v>1700000</v>
      </c>
      <c r="G30" s="5">
        <v>405000</v>
      </c>
      <c r="H30" s="5">
        <f>SUM(F30:G30)</f>
        <v>2105000</v>
      </c>
      <c r="I30" s="5">
        <v>0</v>
      </c>
      <c r="J30" s="5">
        <v>0</v>
      </c>
      <c r="K30" s="5">
        <v>22000</v>
      </c>
      <c r="L30" s="50">
        <v>480000</v>
      </c>
      <c r="M30" s="353">
        <v>100000</v>
      </c>
      <c r="N30" s="51">
        <f t="shared" si="1"/>
        <v>1152000</v>
      </c>
      <c r="O30" s="115">
        <f>H30+N30</f>
        <v>3257000</v>
      </c>
      <c r="P30" s="115">
        <v>21050</v>
      </c>
      <c r="Q30" s="115">
        <v>42100</v>
      </c>
      <c r="R30" s="115">
        <v>21050</v>
      </c>
      <c r="S30" s="62">
        <f t="shared" si="6"/>
        <v>3172800</v>
      </c>
      <c r="T30" s="1717">
        <v>310011054742</v>
      </c>
      <c r="V30" s="1665" t="str">
        <f>VLOOKUP(C30,[7]BANJARMASIN!$B$5:$C$30,1,0)</f>
        <v>HIDAYATUN NISA</v>
      </c>
    </row>
    <row r="31" spans="1:22" ht="24" customHeight="1">
      <c r="B31" s="2306" t="s">
        <v>30</v>
      </c>
      <c r="C31" s="2307"/>
      <c r="D31" s="2366"/>
      <c r="E31" s="852">
        <f>SUM(E10:E30)</f>
        <v>499</v>
      </c>
      <c r="F31" s="771">
        <f>SUM(F10:F30)</f>
        <v>36499488</v>
      </c>
      <c r="G31" s="771">
        <f t="shared" ref="G31:S31" si="7">SUM(G10:G30)</f>
        <v>10759000</v>
      </c>
      <c r="H31" s="771">
        <f t="shared" si="7"/>
        <v>47258488</v>
      </c>
      <c r="I31" s="771">
        <f t="shared" si="7"/>
        <v>12000</v>
      </c>
      <c r="J31" s="771">
        <f t="shared" si="7"/>
        <v>127000</v>
      </c>
      <c r="K31" s="771">
        <f t="shared" si="7"/>
        <v>297000</v>
      </c>
      <c r="L31" s="771">
        <f t="shared" si="7"/>
        <v>11280000</v>
      </c>
      <c r="M31" s="771">
        <f t="shared" si="7"/>
        <v>3250000</v>
      </c>
      <c r="N31" s="771">
        <f t="shared" si="7"/>
        <v>24963000</v>
      </c>
      <c r="O31" s="771">
        <f t="shared" si="7"/>
        <v>72221488</v>
      </c>
      <c r="P31" s="771">
        <f t="shared" si="7"/>
        <v>472584.87999999995</v>
      </c>
      <c r="Q31" s="771">
        <f t="shared" si="7"/>
        <v>945169.75999999989</v>
      </c>
      <c r="R31" s="771">
        <f t="shared" si="7"/>
        <v>472584.87999999995</v>
      </c>
      <c r="S31" s="771">
        <f t="shared" si="7"/>
        <v>70331148.480000004</v>
      </c>
      <c r="T31" s="769"/>
    </row>
    <row r="32" spans="1:22" ht="18" customHeight="1">
      <c r="B32" s="10"/>
      <c r="C32" s="11"/>
      <c r="D32" s="12"/>
      <c r="E32" s="12"/>
      <c r="F32" s="13"/>
      <c r="G32" s="13"/>
      <c r="H32" s="13" t="s">
        <v>2627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5"/>
    </row>
    <row r="33" spans="1:21" s="225" customFormat="1" ht="18" customHeight="1">
      <c r="B33" s="10"/>
      <c r="C33" s="11"/>
      <c r="D33" s="12"/>
      <c r="E33" s="12"/>
      <c r="F33" s="13"/>
      <c r="G33" s="13" t="s">
        <v>2627</v>
      </c>
      <c r="H33" s="13"/>
      <c r="I33" s="13"/>
      <c r="J33" s="13"/>
      <c r="K33" s="13"/>
      <c r="L33" s="13"/>
      <c r="M33" s="13"/>
      <c r="N33" s="13" t="s">
        <v>2627</v>
      </c>
      <c r="O33" s="13"/>
      <c r="P33" s="13"/>
      <c r="Q33" s="13"/>
      <c r="R33" s="13"/>
      <c r="S33" s="15"/>
      <c r="T33" s="375"/>
    </row>
    <row r="34" spans="1:21" ht="18" customHeight="1">
      <c r="B34" s="4" t="s">
        <v>31</v>
      </c>
      <c r="C34" s="11"/>
      <c r="D34" s="12"/>
      <c r="E34" s="12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929" t="s">
        <v>4409</v>
      </c>
    </row>
    <row r="35" spans="1:21" ht="20.100000000000001" customHeight="1">
      <c r="A35" s="2357" t="s">
        <v>2755</v>
      </c>
      <c r="B35" s="2342" t="s">
        <v>3</v>
      </c>
      <c r="C35" s="2342" t="s">
        <v>4</v>
      </c>
      <c r="D35" s="2342" t="s">
        <v>5</v>
      </c>
      <c r="E35" s="2367" t="s">
        <v>6</v>
      </c>
      <c r="F35" s="2344" t="s">
        <v>7</v>
      </c>
      <c r="G35" s="2345"/>
      <c r="H35" s="2335" t="s">
        <v>509</v>
      </c>
      <c r="I35" s="2362" t="s">
        <v>8</v>
      </c>
      <c r="J35" s="2363"/>
      <c r="K35" s="2363"/>
      <c r="L35" s="2363"/>
      <c r="M35" s="2364"/>
      <c r="N35" s="2340" t="s">
        <v>9</v>
      </c>
      <c r="O35" s="2335" t="s">
        <v>10</v>
      </c>
      <c r="P35" s="2344" t="s">
        <v>11</v>
      </c>
      <c r="Q35" s="2359"/>
      <c r="R35" s="2345"/>
      <c r="S35" s="2335" t="s">
        <v>12</v>
      </c>
      <c r="T35" s="2335" t="s">
        <v>13</v>
      </c>
    </row>
    <row r="36" spans="1:21" ht="45" customHeight="1">
      <c r="A36" s="2358"/>
      <c r="B36" s="2327"/>
      <c r="C36" s="2365"/>
      <c r="D36" s="2365"/>
      <c r="E36" s="2368"/>
      <c r="F36" s="786" t="s">
        <v>14</v>
      </c>
      <c r="G36" s="786" t="s">
        <v>15</v>
      </c>
      <c r="H36" s="2336"/>
      <c r="I36" s="786" t="s">
        <v>87</v>
      </c>
      <c r="J36" s="786" t="s">
        <v>16</v>
      </c>
      <c r="K36" s="786" t="s">
        <v>122</v>
      </c>
      <c r="L36" s="786" t="s">
        <v>18</v>
      </c>
      <c r="M36" s="786" t="s">
        <v>19</v>
      </c>
      <c r="N36" s="2341"/>
      <c r="O36" s="2336"/>
      <c r="P36" s="786" t="s">
        <v>2316</v>
      </c>
      <c r="Q36" s="786" t="s">
        <v>20</v>
      </c>
      <c r="R36" s="786" t="s">
        <v>2270</v>
      </c>
      <c r="S36" s="2336"/>
      <c r="T36" s="2336"/>
    </row>
    <row r="37" spans="1:21" s="2" customFormat="1" ht="18" customHeight="1">
      <c r="A37" s="198">
        <v>2105000</v>
      </c>
      <c r="B37" s="604">
        <v>1</v>
      </c>
      <c r="C37" s="426" t="s">
        <v>151</v>
      </c>
      <c r="D37" s="422" t="s">
        <v>152</v>
      </c>
      <c r="E37" s="625">
        <f>VLOOKUP(C37,[6]BANJARMASIN!$B$42:$D$117,3,FALSE)</f>
        <v>20</v>
      </c>
      <c r="F37" s="5">
        <v>1705000</v>
      </c>
      <c r="G37" s="5">
        <v>400000</v>
      </c>
      <c r="H37" s="5">
        <f>SUM(F37:G37)</f>
        <v>2105000</v>
      </c>
      <c r="I37" s="6">
        <v>0</v>
      </c>
      <c r="J37" s="49">
        <v>15000</v>
      </c>
      <c r="K37" s="49">
        <v>15000</v>
      </c>
      <c r="L37" s="53">
        <v>600000</v>
      </c>
      <c r="M37" s="51">
        <v>0</v>
      </c>
      <c r="N37" s="51">
        <f t="shared" ref="N37:N67" si="8">(E37*I37)+(E37*J37)+(E37*K37)+L37+M37</f>
        <v>1200000</v>
      </c>
      <c r="O37" s="7">
        <f t="shared" ref="O37:O94" si="9">H37+N37</f>
        <v>3305000</v>
      </c>
      <c r="P37" s="7">
        <f t="shared" ref="P37:P64" si="10">H37*1%</f>
        <v>21050</v>
      </c>
      <c r="Q37" s="7">
        <f t="shared" ref="Q37:Q64" si="11">H37*2%</f>
        <v>42100</v>
      </c>
      <c r="R37" s="7">
        <f t="shared" ref="R37:R64" si="12">H37*1%</f>
        <v>21050</v>
      </c>
      <c r="S37" s="8">
        <f>O37-Q37-R37-P37</f>
        <v>3220800</v>
      </c>
      <c r="T37" s="861">
        <v>310010426511</v>
      </c>
      <c r="U37" s="2">
        <f>VLOOKUP(C37,[7]BANJARMASIN!$B$42:$D$117,3,0)</f>
        <v>20</v>
      </c>
    </row>
    <row r="38" spans="1:21" s="3" customFormat="1" ht="18" customHeight="1">
      <c r="A38" s="198">
        <v>2105000</v>
      </c>
      <c r="B38" s="604">
        <v>2</v>
      </c>
      <c r="C38" s="421" t="s">
        <v>153</v>
      </c>
      <c r="D38" s="427" t="s">
        <v>152</v>
      </c>
      <c r="E38" s="628">
        <f>VLOOKUP(C38,[6]BANJARMASIN!$B$42:$D$117,3,FALSE)</f>
        <v>20</v>
      </c>
      <c r="F38" s="5">
        <v>1705000</v>
      </c>
      <c r="G38" s="5">
        <v>400000</v>
      </c>
      <c r="H38" s="5">
        <f t="shared" ref="H38:H95" si="13">SUM(F38:G38)</f>
        <v>2105000</v>
      </c>
      <c r="I38" s="6">
        <v>0</v>
      </c>
      <c r="J38" s="5">
        <v>15000</v>
      </c>
      <c r="K38" s="5">
        <v>15000</v>
      </c>
      <c r="L38" s="53">
        <v>600000</v>
      </c>
      <c r="M38" s="51">
        <v>0</v>
      </c>
      <c r="N38" s="51">
        <f t="shared" si="8"/>
        <v>1200000</v>
      </c>
      <c r="O38" s="7">
        <f t="shared" si="9"/>
        <v>3305000</v>
      </c>
      <c r="P38" s="7">
        <f t="shared" si="10"/>
        <v>21050</v>
      </c>
      <c r="Q38" s="115">
        <f t="shared" si="11"/>
        <v>42100</v>
      </c>
      <c r="R38" s="7">
        <f t="shared" si="12"/>
        <v>21050</v>
      </c>
      <c r="S38" s="8">
        <f t="shared" ref="S38:S95" si="14">O38-Q38-R38-P38</f>
        <v>3220800</v>
      </c>
      <c r="T38" s="861">
        <v>310010438003</v>
      </c>
      <c r="U38" s="2">
        <f>VLOOKUP(C38,[7]BANJARMASIN!$B$42:$D$117,3,0)</f>
        <v>20</v>
      </c>
    </row>
    <row r="39" spans="1:21" s="3" customFormat="1" ht="18" customHeight="1">
      <c r="A39" s="198">
        <v>2105000</v>
      </c>
      <c r="B39" s="604">
        <v>3</v>
      </c>
      <c r="C39" s="633" t="s">
        <v>3653</v>
      </c>
      <c r="D39" s="427" t="s">
        <v>152</v>
      </c>
      <c r="E39" s="628">
        <f>VLOOKUP(C39,[6]BANJARMASIN!$B$42:$D$117,3,FALSE)</f>
        <v>21</v>
      </c>
      <c r="F39" s="5">
        <v>1705000</v>
      </c>
      <c r="G39" s="5">
        <v>400000</v>
      </c>
      <c r="H39" s="5">
        <f t="shared" si="13"/>
        <v>2105000</v>
      </c>
      <c r="I39" s="6">
        <v>0</v>
      </c>
      <c r="J39" s="5">
        <v>15000</v>
      </c>
      <c r="K39" s="5">
        <v>15000</v>
      </c>
      <c r="L39" s="53">
        <v>600000</v>
      </c>
      <c r="M39" s="51">
        <v>0</v>
      </c>
      <c r="N39" s="51">
        <f t="shared" si="8"/>
        <v>1230000</v>
      </c>
      <c r="O39" s="7">
        <f t="shared" si="9"/>
        <v>3335000</v>
      </c>
      <c r="P39" s="7">
        <f t="shared" si="10"/>
        <v>21050</v>
      </c>
      <c r="Q39" s="115">
        <f t="shared" si="11"/>
        <v>42100</v>
      </c>
      <c r="R39" s="7">
        <f t="shared" si="12"/>
        <v>21050</v>
      </c>
      <c r="S39" s="8">
        <f t="shared" si="14"/>
        <v>3250800</v>
      </c>
      <c r="T39" s="861">
        <v>310005401040</v>
      </c>
      <c r="U39" s="2">
        <f>VLOOKUP(C39,[7]BANJARMASIN!$B$42:$D$117,3,0)</f>
        <v>21</v>
      </c>
    </row>
    <row r="40" spans="1:21" s="3" customFormat="1" ht="18" customHeight="1">
      <c r="A40" s="198">
        <v>2105000</v>
      </c>
      <c r="B40" s="604">
        <v>4</v>
      </c>
      <c r="C40" s="421" t="s">
        <v>154</v>
      </c>
      <c r="D40" s="56" t="s">
        <v>152</v>
      </c>
      <c r="E40" s="628">
        <f>VLOOKUP(C40,[6]BANJARMASIN!$B$42:$D$117,3,FALSE)</f>
        <v>22</v>
      </c>
      <c r="F40" s="5">
        <v>1705000</v>
      </c>
      <c r="G40" s="5">
        <v>400000</v>
      </c>
      <c r="H40" s="5">
        <f t="shared" si="13"/>
        <v>2105000</v>
      </c>
      <c r="I40" s="6">
        <v>0</v>
      </c>
      <c r="J40" s="5">
        <v>15000</v>
      </c>
      <c r="K40" s="5">
        <v>15000</v>
      </c>
      <c r="L40" s="53">
        <v>600000</v>
      </c>
      <c r="M40" s="51">
        <v>0</v>
      </c>
      <c r="N40" s="51">
        <f t="shared" si="8"/>
        <v>1260000</v>
      </c>
      <c r="O40" s="7">
        <f t="shared" si="9"/>
        <v>3365000</v>
      </c>
      <c r="P40" s="7">
        <f t="shared" si="10"/>
        <v>21050</v>
      </c>
      <c r="Q40" s="115">
        <f t="shared" si="11"/>
        <v>42100</v>
      </c>
      <c r="R40" s="7">
        <f t="shared" si="12"/>
        <v>21050</v>
      </c>
      <c r="S40" s="8">
        <f t="shared" si="14"/>
        <v>3280800</v>
      </c>
      <c r="T40" s="861">
        <v>310010398819</v>
      </c>
      <c r="U40" s="2">
        <f>VLOOKUP(C40,[7]BANJARMASIN!$B$42:$D$117,3,0)</f>
        <v>22</v>
      </c>
    </row>
    <row r="41" spans="1:21" s="3" customFormat="1" ht="18" customHeight="1">
      <c r="A41" s="198">
        <v>2105000</v>
      </c>
      <c r="B41" s="604">
        <v>5</v>
      </c>
      <c r="C41" s="428" t="s">
        <v>155</v>
      </c>
      <c r="D41" s="427" t="s">
        <v>152</v>
      </c>
      <c r="E41" s="628">
        <f>VLOOKUP(C41,[6]BANJARMASIN!$B$42:$D$117,3,FALSE)</f>
        <v>21</v>
      </c>
      <c r="F41" s="5">
        <v>1705000</v>
      </c>
      <c r="G41" s="5">
        <v>400000</v>
      </c>
      <c r="H41" s="5">
        <f t="shared" si="13"/>
        <v>2105000</v>
      </c>
      <c r="I41" s="6">
        <v>0</v>
      </c>
      <c r="J41" s="5">
        <v>15000</v>
      </c>
      <c r="K41" s="5">
        <v>15000</v>
      </c>
      <c r="L41" s="53">
        <v>600000</v>
      </c>
      <c r="M41" s="51">
        <v>0</v>
      </c>
      <c r="N41" s="51">
        <f t="shared" si="8"/>
        <v>1230000</v>
      </c>
      <c r="O41" s="7">
        <f t="shared" si="9"/>
        <v>3335000</v>
      </c>
      <c r="P41" s="7">
        <f t="shared" si="10"/>
        <v>21050</v>
      </c>
      <c r="Q41" s="115">
        <f t="shared" si="11"/>
        <v>42100</v>
      </c>
      <c r="R41" s="7">
        <f t="shared" si="12"/>
        <v>21050</v>
      </c>
      <c r="S41" s="8">
        <f t="shared" si="14"/>
        <v>3250800</v>
      </c>
      <c r="T41" s="861">
        <v>310010425026</v>
      </c>
      <c r="U41" s="2">
        <f>VLOOKUP(C41,[7]BANJARMASIN!$B$42:$D$117,3,0)</f>
        <v>21</v>
      </c>
    </row>
    <row r="42" spans="1:21" s="3" customFormat="1" ht="18" customHeight="1">
      <c r="A42" s="198">
        <v>2105000</v>
      </c>
      <c r="B42" s="604">
        <v>6</v>
      </c>
      <c r="C42" s="421" t="s">
        <v>156</v>
      </c>
      <c r="D42" s="427" t="s">
        <v>152</v>
      </c>
      <c r="E42" s="628">
        <f>VLOOKUP(C42,[6]BANJARMASIN!$B$42:$D$117,3,FALSE)</f>
        <v>20</v>
      </c>
      <c r="F42" s="5">
        <v>1705000</v>
      </c>
      <c r="G42" s="5">
        <v>400000</v>
      </c>
      <c r="H42" s="5">
        <f t="shared" si="13"/>
        <v>2105000</v>
      </c>
      <c r="I42" s="6">
        <v>0</v>
      </c>
      <c r="J42" s="5">
        <v>15000</v>
      </c>
      <c r="K42" s="5">
        <v>15000</v>
      </c>
      <c r="L42" s="53">
        <v>600000</v>
      </c>
      <c r="M42" s="51">
        <v>0</v>
      </c>
      <c r="N42" s="51">
        <f t="shared" si="8"/>
        <v>1200000</v>
      </c>
      <c r="O42" s="7">
        <f t="shared" si="9"/>
        <v>3305000</v>
      </c>
      <c r="P42" s="7">
        <f t="shared" si="10"/>
        <v>21050</v>
      </c>
      <c r="Q42" s="115">
        <f t="shared" si="11"/>
        <v>42100</v>
      </c>
      <c r="R42" s="7">
        <f t="shared" si="12"/>
        <v>21050</v>
      </c>
      <c r="S42" s="8">
        <f t="shared" si="14"/>
        <v>3220800</v>
      </c>
      <c r="T42" s="861">
        <v>310005343986</v>
      </c>
      <c r="U42" s="2">
        <f>VLOOKUP(C42,[7]BANJARMASIN!$B$42:$D$117,3,0)</f>
        <v>20</v>
      </c>
    </row>
    <row r="43" spans="1:21" s="3" customFormat="1" ht="18" customHeight="1">
      <c r="A43" s="198">
        <v>2105000</v>
      </c>
      <c r="B43" s="604">
        <v>7</v>
      </c>
      <c r="C43" s="421" t="s">
        <v>229</v>
      </c>
      <c r="D43" s="427" t="s">
        <v>152</v>
      </c>
      <c r="E43" s="628">
        <f>VLOOKUP(C43,[6]BANJARMASIN!$B$42:$D$117,3,FALSE)</f>
        <v>17</v>
      </c>
      <c r="F43" s="5">
        <v>1705000</v>
      </c>
      <c r="G43" s="5">
        <v>400000</v>
      </c>
      <c r="H43" s="5">
        <f t="shared" si="13"/>
        <v>2105000</v>
      </c>
      <c r="I43" s="6">
        <v>0</v>
      </c>
      <c r="J43" s="5">
        <v>15000</v>
      </c>
      <c r="K43" s="5">
        <v>15000</v>
      </c>
      <c r="L43" s="53">
        <v>600000</v>
      </c>
      <c r="M43" s="55">
        <v>0</v>
      </c>
      <c r="N43" s="51">
        <f t="shared" si="8"/>
        <v>1110000</v>
      </c>
      <c r="O43" s="7">
        <f t="shared" si="9"/>
        <v>3215000</v>
      </c>
      <c r="P43" s="7">
        <f t="shared" si="10"/>
        <v>21050</v>
      </c>
      <c r="Q43" s="115">
        <f t="shared" si="11"/>
        <v>42100</v>
      </c>
      <c r="R43" s="7">
        <f t="shared" si="12"/>
        <v>21050</v>
      </c>
      <c r="S43" s="8">
        <f t="shared" si="14"/>
        <v>3130800</v>
      </c>
      <c r="T43" s="861">
        <v>310010436957</v>
      </c>
      <c r="U43" s="2">
        <f>VLOOKUP(C43,[7]BANJARMASIN!$B$42:$D$117,3,0)</f>
        <v>17</v>
      </c>
    </row>
    <row r="44" spans="1:21" s="3" customFormat="1" ht="18" customHeight="1">
      <c r="A44" s="198">
        <v>2105000</v>
      </c>
      <c r="B44" s="604">
        <v>8</v>
      </c>
      <c r="C44" s="421" t="s">
        <v>157</v>
      </c>
      <c r="D44" s="427" t="s">
        <v>152</v>
      </c>
      <c r="E44" s="628">
        <f>VLOOKUP(C44,[6]BANJARMASIN!$B$42:$D$117,3,FALSE)</f>
        <v>25</v>
      </c>
      <c r="F44" s="5">
        <v>1705000</v>
      </c>
      <c r="G44" s="5">
        <v>400000</v>
      </c>
      <c r="H44" s="5">
        <f t="shared" si="13"/>
        <v>2105000</v>
      </c>
      <c r="I44" s="6">
        <v>0</v>
      </c>
      <c r="J44" s="5">
        <v>15000</v>
      </c>
      <c r="K44" s="5">
        <v>15000</v>
      </c>
      <c r="L44" s="53">
        <v>600000</v>
      </c>
      <c r="M44" s="51">
        <v>0</v>
      </c>
      <c r="N44" s="51">
        <f t="shared" si="8"/>
        <v>1350000</v>
      </c>
      <c r="O44" s="7">
        <f t="shared" si="9"/>
        <v>3455000</v>
      </c>
      <c r="P44" s="7">
        <f t="shared" si="10"/>
        <v>21050</v>
      </c>
      <c r="Q44" s="115">
        <f t="shared" si="11"/>
        <v>42100</v>
      </c>
      <c r="R44" s="7">
        <f t="shared" si="12"/>
        <v>21050</v>
      </c>
      <c r="S44" s="8">
        <f t="shared" si="14"/>
        <v>3370800</v>
      </c>
      <c r="T44" s="861">
        <v>310010426297</v>
      </c>
      <c r="U44" s="2">
        <f>VLOOKUP(C44,[7]BANJARMASIN!$B$42:$D$117,3,0)</f>
        <v>25</v>
      </c>
    </row>
    <row r="45" spans="1:21" s="3" customFormat="1" ht="18" customHeight="1">
      <c r="A45" s="198">
        <v>2105000</v>
      </c>
      <c r="B45" s="604">
        <v>9</v>
      </c>
      <c r="C45" s="429" t="s">
        <v>236</v>
      </c>
      <c r="D45" s="427" t="s">
        <v>152</v>
      </c>
      <c r="E45" s="628">
        <f>VLOOKUP(C45,[6]BANJARMASIN!$B$42:$D$117,3,FALSE)</f>
        <v>28</v>
      </c>
      <c r="F45" s="5">
        <v>1705000</v>
      </c>
      <c r="G45" s="5">
        <v>400000</v>
      </c>
      <c r="H45" s="5">
        <f t="shared" si="13"/>
        <v>2105000</v>
      </c>
      <c r="I45" s="6">
        <v>0</v>
      </c>
      <c r="J45" s="5">
        <v>15000</v>
      </c>
      <c r="K45" s="5">
        <v>15000</v>
      </c>
      <c r="L45" s="53">
        <v>600000</v>
      </c>
      <c r="M45" s="55">
        <v>0</v>
      </c>
      <c r="N45" s="51">
        <f t="shared" si="8"/>
        <v>1440000</v>
      </c>
      <c r="O45" s="7">
        <f t="shared" si="9"/>
        <v>3545000</v>
      </c>
      <c r="P45" s="7">
        <f t="shared" si="10"/>
        <v>21050</v>
      </c>
      <c r="Q45" s="115">
        <f t="shared" si="11"/>
        <v>42100</v>
      </c>
      <c r="R45" s="7">
        <f t="shared" si="12"/>
        <v>21050</v>
      </c>
      <c r="S45" s="8">
        <f t="shared" si="14"/>
        <v>3460800</v>
      </c>
      <c r="T45" s="861">
        <v>310010436908</v>
      </c>
      <c r="U45" s="2">
        <f>VLOOKUP(C45,[7]BANJARMASIN!$B$42:$D$117,3,0)</f>
        <v>28</v>
      </c>
    </row>
    <row r="46" spans="1:21" s="3" customFormat="1" ht="18" customHeight="1">
      <c r="A46" s="198">
        <v>2105000</v>
      </c>
      <c r="B46" s="604">
        <v>10</v>
      </c>
      <c r="C46" s="421" t="s">
        <v>158</v>
      </c>
      <c r="D46" s="427" t="s">
        <v>152</v>
      </c>
      <c r="E46" s="628">
        <f>VLOOKUP(C46,[6]BANJARMASIN!$B$42:$D$117,3,FALSE)</f>
        <v>16</v>
      </c>
      <c r="F46" s="5">
        <v>1705000</v>
      </c>
      <c r="G46" s="5">
        <v>400000</v>
      </c>
      <c r="H46" s="5">
        <f t="shared" si="13"/>
        <v>2105000</v>
      </c>
      <c r="I46" s="6">
        <v>0</v>
      </c>
      <c r="J46" s="5">
        <v>15000</v>
      </c>
      <c r="K46" s="5">
        <v>15000</v>
      </c>
      <c r="L46" s="53">
        <v>600000</v>
      </c>
      <c r="M46" s="51">
        <v>0</v>
      </c>
      <c r="N46" s="51">
        <f t="shared" si="8"/>
        <v>1080000</v>
      </c>
      <c r="O46" s="7">
        <f t="shared" si="9"/>
        <v>3185000</v>
      </c>
      <c r="P46" s="115">
        <f t="shared" si="10"/>
        <v>21050</v>
      </c>
      <c r="Q46" s="115">
        <f t="shared" si="11"/>
        <v>42100</v>
      </c>
      <c r="R46" s="115">
        <f t="shared" si="12"/>
        <v>21050</v>
      </c>
      <c r="S46" s="8">
        <f t="shared" si="14"/>
        <v>3100800</v>
      </c>
      <c r="T46" s="861">
        <v>310005354447</v>
      </c>
      <c r="U46" s="2">
        <f>VLOOKUP(C46,[7]BANJARMASIN!$B$42:$D$117,3,0)</f>
        <v>16</v>
      </c>
    </row>
    <row r="47" spans="1:21" s="3" customFormat="1" ht="18" customHeight="1">
      <c r="A47" s="198">
        <v>2105000</v>
      </c>
      <c r="B47" s="604">
        <v>11</v>
      </c>
      <c r="C47" s="421" t="s">
        <v>159</v>
      </c>
      <c r="D47" s="427" t="s">
        <v>152</v>
      </c>
      <c r="E47" s="628">
        <f>VLOOKUP(C47,[6]BANJARMASIN!$B$42:$D$117,3,FALSE)</f>
        <v>20</v>
      </c>
      <c r="F47" s="5">
        <v>1705000</v>
      </c>
      <c r="G47" s="5">
        <v>400000</v>
      </c>
      <c r="H47" s="5">
        <f t="shared" si="13"/>
        <v>2105000</v>
      </c>
      <c r="I47" s="6">
        <v>0</v>
      </c>
      <c r="J47" s="5">
        <v>15000</v>
      </c>
      <c r="K47" s="5">
        <v>15000</v>
      </c>
      <c r="L47" s="53">
        <v>600000</v>
      </c>
      <c r="M47" s="51">
        <v>0</v>
      </c>
      <c r="N47" s="51">
        <f t="shared" si="8"/>
        <v>1200000</v>
      </c>
      <c r="O47" s="7">
        <f t="shared" si="9"/>
        <v>3305000</v>
      </c>
      <c r="P47" s="7">
        <f t="shared" si="10"/>
        <v>21050</v>
      </c>
      <c r="Q47" s="115">
        <f t="shared" si="11"/>
        <v>42100</v>
      </c>
      <c r="R47" s="7">
        <f t="shared" si="12"/>
        <v>21050</v>
      </c>
      <c r="S47" s="8">
        <f t="shared" si="14"/>
        <v>3220800</v>
      </c>
      <c r="T47" s="861">
        <v>310010437963</v>
      </c>
      <c r="U47" s="2">
        <f>VLOOKUP(C47,[7]BANJARMASIN!$B$42:$D$117,3,0)</f>
        <v>20</v>
      </c>
    </row>
    <row r="48" spans="1:21" s="3" customFormat="1" ht="18" customHeight="1">
      <c r="A48" s="198">
        <v>2105000</v>
      </c>
      <c r="B48" s="604">
        <v>12</v>
      </c>
      <c r="C48" s="421" t="s">
        <v>160</v>
      </c>
      <c r="D48" s="427" t="s">
        <v>152</v>
      </c>
      <c r="E48" s="628">
        <f>VLOOKUP(C48,[6]BANJARMASIN!$B$42:$D$117,3,FALSE)</f>
        <v>20</v>
      </c>
      <c r="F48" s="5">
        <v>1705000</v>
      </c>
      <c r="G48" s="5">
        <v>400000</v>
      </c>
      <c r="H48" s="5">
        <f t="shared" si="13"/>
        <v>2105000</v>
      </c>
      <c r="I48" s="6">
        <v>0</v>
      </c>
      <c r="J48" s="5">
        <v>15000</v>
      </c>
      <c r="K48" s="5">
        <v>15000</v>
      </c>
      <c r="L48" s="53">
        <v>600000</v>
      </c>
      <c r="M48" s="51">
        <v>0</v>
      </c>
      <c r="N48" s="51">
        <f t="shared" si="8"/>
        <v>1200000</v>
      </c>
      <c r="O48" s="7">
        <f t="shared" si="9"/>
        <v>3305000</v>
      </c>
      <c r="P48" s="7">
        <f t="shared" si="10"/>
        <v>21050</v>
      </c>
      <c r="Q48" s="115">
        <f t="shared" si="11"/>
        <v>42100</v>
      </c>
      <c r="R48" s="7">
        <f t="shared" si="12"/>
        <v>21050</v>
      </c>
      <c r="S48" s="8">
        <f t="shared" si="14"/>
        <v>3220800</v>
      </c>
      <c r="T48" s="861">
        <v>310010449745</v>
      </c>
      <c r="U48" s="2">
        <f>VLOOKUP(C48,[7]BANJARMASIN!$B$42:$D$117,3,0)</f>
        <v>20</v>
      </c>
    </row>
    <row r="49" spans="1:21" s="3" customFormat="1" ht="18" customHeight="1">
      <c r="A49" s="198">
        <v>2105000</v>
      </c>
      <c r="B49" s="604">
        <v>13</v>
      </c>
      <c r="C49" s="421" t="s">
        <v>161</v>
      </c>
      <c r="D49" s="427" t="s">
        <v>152</v>
      </c>
      <c r="E49" s="628">
        <f>VLOOKUP(C49,[6]BANJARMASIN!$B$42:$D$117,3,FALSE)</f>
        <v>17</v>
      </c>
      <c r="F49" s="5">
        <v>1705000</v>
      </c>
      <c r="G49" s="5">
        <v>400000</v>
      </c>
      <c r="H49" s="5">
        <f t="shared" si="13"/>
        <v>2105000</v>
      </c>
      <c r="I49" s="6">
        <v>0</v>
      </c>
      <c r="J49" s="5">
        <v>15000</v>
      </c>
      <c r="K49" s="5">
        <v>15000</v>
      </c>
      <c r="L49" s="53">
        <v>600000</v>
      </c>
      <c r="M49" s="51">
        <v>0</v>
      </c>
      <c r="N49" s="51">
        <f t="shared" si="8"/>
        <v>1110000</v>
      </c>
      <c r="O49" s="7">
        <f t="shared" si="9"/>
        <v>3215000</v>
      </c>
      <c r="P49" s="7">
        <f t="shared" si="10"/>
        <v>21050</v>
      </c>
      <c r="Q49" s="115">
        <f t="shared" si="11"/>
        <v>42100</v>
      </c>
      <c r="R49" s="7">
        <f t="shared" si="12"/>
        <v>21050</v>
      </c>
      <c r="S49" s="8">
        <f t="shared" si="14"/>
        <v>3130800</v>
      </c>
      <c r="T49" s="861">
        <v>310010441676</v>
      </c>
      <c r="U49" s="2">
        <f>VLOOKUP(C49,[7]BANJARMASIN!$B$42:$D$117,3,0)</f>
        <v>17</v>
      </c>
    </row>
    <row r="50" spans="1:21" s="3" customFormat="1" ht="18" customHeight="1">
      <c r="A50" s="198">
        <v>2105000</v>
      </c>
      <c r="B50" s="604">
        <v>14</v>
      </c>
      <c r="C50" s="430" t="s">
        <v>162</v>
      </c>
      <c r="D50" s="427" t="s">
        <v>152</v>
      </c>
      <c r="E50" s="628">
        <f>VLOOKUP(C50,[6]BANJARMASIN!$B$42:$D$117,3,FALSE)</f>
        <v>13</v>
      </c>
      <c r="F50" s="5">
        <v>1705000</v>
      </c>
      <c r="G50" s="5">
        <v>400000</v>
      </c>
      <c r="H50" s="5">
        <f t="shared" si="13"/>
        <v>2105000</v>
      </c>
      <c r="I50" s="6">
        <v>0</v>
      </c>
      <c r="J50" s="5">
        <v>15000</v>
      </c>
      <c r="K50" s="5">
        <v>15000</v>
      </c>
      <c r="L50" s="53">
        <v>600000</v>
      </c>
      <c r="M50" s="51">
        <v>0</v>
      </c>
      <c r="N50" s="51">
        <f t="shared" si="8"/>
        <v>990000</v>
      </c>
      <c r="O50" s="7">
        <f t="shared" si="9"/>
        <v>3095000</v>
      </c>
      <c r="P50" s="7">
        <f t="shared" si="10"/>
        <v>21050</v>
      </c>
      <c r="Q50" s="115">
        <f t="shared" si="11"/>
        <v>42100</v>
      </c>
      <c r="R50" s="7">
        <f t="shared" si="12"/>
        <v>21050</v>
      </c>
      <c r="S50" s="8">
        <f t="shared" si="14"/>
        <v>3010800</v>
      </c>
      <c r="T50" s="861">
        <v>310004587583</v>
      </c>
      <c r="U50" s="2">
        <f>VLOOKUP(C50,[7]BANJARMASIN!$B$42:$D$117,3,0)</f>
        <v>13</v>
      </c>
    </row>
    <row r="51" spans="1:21" s="3" customFormat="1" ht="18" customHeight="1">
      <c r="A51" s="198">
        <v>2105000</v>
      </c>
      <c r="B51" s="604">
        <v>15</v>
      </c>
      <c r="C51" s="428" t="s">
        <v>163</v>
      </c>
      <c r="D51" s="427" t="s">
        <v>152</v>
      </c>
      <c r="E51" s="628">
        <f>VLOOKUP(C51,[6]BANJARMASIN!$B$42:$D$117,3,FALSE)</f>
        <v>17</v>
      </c>
      <c r="F51" s="5">
        <v>1705000</v>
      </c>
      <c r="G51" s="5">
        <v>400000</v>
      </c>
      <c r="H51" s="5">
        <f t="shared" si="13"/>
        <v>2105000</v>
      </c>
      <c r="I51" s="6">
        <v>0</v>
      </c>
      <c r="J51" s="5">
        <v>15000</v>
      </c>
      <c r="K51" s="5">
        <v>15000</v>
      </c>
      <c r="L51" s="53">
        <v>600000</v>
      </c>
      <c r="M51" s="51">
        <v>0</v>
      </c>
      <c r="N51" s="51">
        <f t="shared" si="8"/>
        <v>1110000</v>
      </c>
      <c r="O51" s="7">
        <f t="shared" si="9"/>
        <v>3215000</v>
      </c>
      <c r="P51" s="7">
        <f t="shared" si="10"/>
        <v>21050</v>
      </c>
      <c r="Q51" s="115">
        <f t="shared" si="11"/>
        <v>42100</v>
      </c>
      <c r="R51" s="7">
        <f t="shared" si="12"/>
        <v>21050</v>
      </c>
      <c r="S51" s="8">
        <f t="shared" si="14"/>
        <v>3130800</v>
      </c>
      <c r="T51" s="861">
        <v>310005349520</v>
      </c>
      <c r="U51" s="2">
        <f>VLOOKUP(C51,[7]BANJARMASIN!$B$42:$D$117,3,0)</f>
        <v>17</v>
      </c>
    </row>
    <row r="52" spans="1:21" s="3" customFormat="1" ht="18" customHeight="1">
      <c r="A52" s="198">
        <v>2105000</v>
      </c>
      <c r="B52" s="604">
        <v>16</v>
      </c>
      <c r="C52" s="421" t="s">
        <v>164</v>
      </c>
      <c r="D52" s="427" t="s">
        <v>152</v>
      </c>
      <c r="E52" s="628">
        <f>VLOOKUP(C52,[6]BANJARMASIN!$B$42:$D$117,3,FALSE)</f>
        <v>18</v>
      </c>
      <c r="F52" s="5">
        <v>1705000</v>
      </c>
      <c r="G52" s="5">
        <v>400000</v>
      </c>
      <c r="H52" s="5">
        <f t="shared" si="13"/>
        <v>2105000</v>
      </c>
      <c r="I52" s="6">
        <v>0</v>
      </c>
      <c r="J52" s="5">
        <v>15000</v>
      </c>
      <c r="K52" s="5">
        <v>15000</v>
      </c>
      <c r="L52" s="53">
        <v>600000</v>
      </c>
      <c r="M52" s="51">
        <v>0</v>
      </c>
      <c r="N52" s="51">
        <f t="shared" si="8"/>
        <v>1140000</v>
      </c>
      <c r="O52" s="7">
        <f t="shared" si="9"/>
        <v>3245000</v>
      </c>
      <c r="P52" s="7">
        <f t="shared" si="10"/>
        <v>21050</v>
      </c>
      <c r="Q52" s="115">
        <f t="shared" si="11"/>
        <v>42100</v>
      </c>
      <c r="R52" s="7">
        <f t="shared" si="12"/>
        <v>21050</v>
      </c>
      <c r="S52" s="8">
        <f t="shared" si="14"/>
        <v>3160800</v>
      </c>
      <c r="T52" s="861">
        <v>310010437807</v>
      </c>
      <c r="U52" s="2">
        <f>VLOOKUP(C52,[7]BANJARMASIN!$B$42:$D$117,3,0)</f>
        <v>18</v>
      </c>
    </row>
    <row r="53" spans="1:21" s="3" customFormat="1" ht="18" customHeight="1">
      <c r="A53" s="198">
        <v>2105000</v>
      </c>
      <c r="B53" s="604">
        <v>17</v>
      </c>
      <c r="C53" s="421" t="s">
        <v>165</v>
      </c>
      <c r="D53" s="427" t="s">
        <v>152</v>
      </c>
      <c r="E53" s="628">
        <f>VLOOKUP(C53,[6]BANJARMASIN!$B$42:$D$117,3,FALSE)</f>
        <v>20</v>
      </c>
      <c r="F53" s="5">
        <v>1705000</v>
      </c>
      <c r="G53" s="5">
        <v>400000</v>
      </c>
      <c r="H53" s="5">
        <f t="shared" si="13"/>
        <v>2105000</v>
      </c>
      <c r="I53" s="6">
        <v>0</v>
      </c>
      <c r="J53" s="5">
        <v>15000</v>
      </c>
      <c r="K53" s="5">
        <v>15000</v>
      </c>
      <c r="L53" s="53">
        <v>600000</v>
      </c>
      <c r="M53" s="51">
        <v>0</v>
      </c>
      <c r="N53" s="51">
        <f t="shared" si="8"/>
        <v>1200000</v>
      </c>
      <c r="O53" s="7">
        <f t="shared" si="9"/>
        <v>3305000</v>
      </c>
      <c r="P53" s="7">
        <f t="shared" si="10"/>
        <v>21050</v>
      </c>
      <c r="Q53" s="115">
        <f t="shared" si="11"/>
        <v>42100</v>
      </c>
      <c r="R53" s="7">
        <f t="shared" si="12"/>
        <v>21050</v>
      </c>
      <c r="S53" s="8">
        <f t="shared" si="14"/>
        <v>3220800</v>
      </c>
      <c r="T53" s="861">
        <v>310002196023</v>
      </c>
      <c r="U53" s="2">
        <f>VLOOKUP(C53,[7]BANJARMASIN!$B$42:$D$117,3,0)</f>
        <v>20</v>
      </c>
    </row>
    <row r="54" spans="1:21" s="3" customFormat="1" ht="18" customHeight="1">
      <c r="A54" s="198">
        <v>2105000</v>
      </c>
      <c r="B54" s="604">
        <v>18</v>
      </c>
      <c r="C54" s="421" t="s">
        <v>166</v>
      </c>
      <c r="D54" s="427" t="s">
        <v>152</v>
      </c>
      <c r="E54" s="628">
        <f>VLOOKUP(C54,[6]BANJARMASIN!$B$42:$D$117,3,FALSE)</f>
        <v>10</v>
      </c>
      <c r="F54" s="5">
        <v>1705000</v>
      </c>
      <c r="G54" s="5">
        <v>400000</v>
      </c>
      <c r="H54" s="5">
        <f t="shared" si="13"/>
        <v>2105000</v>
      </c>
      <c r="I54" s="6">
        <v>0</v>
      </c>
      <c r="J54" s="5">
        <v>15000</v>
      </c>
      <c r="K54" s="5">
        <v>15000</v>
      </c>
      <c r="L54" s="53">
        <v>600000</v>
      </c>
      <c r="M54" s="51">
        <v>0</v>
      </c>
      <c r="N54" s="51">
        <f t="shared" si="8"/>
        <v>900000</v>
      </c>
      <c r="O54" s="7">
        <f t="shared" si="9"/>
        <v>3005000</v>
      </c>
      <c r="P54" s="7">
        <f t="shared" si="10"/>
        <v>21050</v>
      </c>
      <c r="Q54" s="115">
        <f t="shared" si="11"/>
        <v>42100</v>
      </c>
      <c r="R54" s="7">
        <f t="shared" si="12"/>
        <v>21050</v>
      </c>
      <c r="S54" s="8">
        <f t="shared" si="14"/>
        <v>2920800</v>
      </c>
      <c r="T54" s="861">
        <v>310010426875</v>
      </c>
      <c r="U54" s="2">
        <f>VLOOKUP(C54,[7]BANJARMASIN!$B$42:$D$117,3,0)</f>
        <v>10</v>
      </c>
    </row>
    <row r="55" spans="1:21" s="3" customFormat="1" ht="18" customHeight="1">
      <c r="A55" s="198">
        <v>2105000</v>
      </c>
      <c r="B55" s="604">
        <v>19</v>
      </c>
      <c r="C55" s="421" t="s">
        <v>167</v>
      </c>
      <c r="D55" s="427" t="s">
        <v>152</v>
      </c>
      <c r="E55" s="628">
        <f>VLOOKUP(C55,[6]BANJARMASIN!$B$42:$D$117,3,FALSE)</f>
        <v>13</v>
      </c>
      <c r="F55" s="5">
        <v>1705000</v>
      </c>
      <c r="G55" s="5">
        <v>400000</v>
      </c>
      <c r="H55" s="5">
        <f t="shared" si="13"/>
        <v>2105000</v>
      </c>
      <c r="I55" s="6">
        <v>0</v>
      </c>
      <c r="J55" s="5">
        <v>15000</v>
      </c>
      <c r="K55" s="5">
        <v>15000</v>
      </c>
      <c r="L55" s="53">
        <v>600000</v>
      </c>
      <c r="M55" s="51">
        <v>0</v>
      </c>
      <c r="N55" s="51">
        <f t="shared" si="8"/>
        <v>990000</v>
      </c>
      <c r="O55" s="7">
        <f t="shared" si="9"/>
        <v>3095000</v>
      </c>
      <c r="P55" s="7">
        <f t="shared" si="10"/>
        <v>21050</v>
      </c>
      <c r="Q55" s="115">
        <f t="shared" si="11"/>
        <v>42100</v>
      </c>
      <c r="R55" s="7">
        <f t="shared" si="12"/>
        <v>21050</v>
      </c>
      <c r="S55" s="8">
        <f t="shared" si="14"/>
        <v>3010800</v>
      </c>
      <c r="T55" s="861">
        <v>310010449414</v>
      </c>
      <c r="U55" s="2">
        <f>VLOOKUP(C55,[7]BANJARMASIN!$B$42:$D$117,3,0)</f>
        <v>13</v>
      </c>
    </row>
    <row r="56" spans="1:21" s="3" customFormat="1" ht="18" customHeight="1">
      <c r="A56" s="198">
        <v>2105000</v>
      </c>
      <c r="B56" s="604">
        <v>20</v>
      </c>
      <c r="C56" s="430" t="s">
        <v>168</v>
      </c>
      <c r="D56" s="427" t="s">
        <v>152</v>
      </c>
      <c r="E56" s="628">
        <f>VLOOKUP(C56,[6]BANJARMASIN!$B$42:$D$117,3,FALSE)</f>
        <v>4</v>
      </c>
      <c r="F56" s="5">
        <v>1705000</v>
      </c>
      <c r="G56" s="5">
        <v>400000</v>
      </c>
      <c r="H56" s="5">
        <f>H55/24*4</f>
        <v>350833.33333333331</v>
      </c>
      <c r="I56" s="6">
        <v>0</v>
      </c>
      <c r="J56" s="5">
        <v>15000</v>
      </c>
      <c r="K56" s="5">
        <v>15000</v>
      </c>
      <c r="L56" s="53">
        <v>600000</v>
      </c>
      <c r="M56" s="51">
        <v>0</v>
      </c>
      <c r="N56" s="51">
        <f t="shared" si="8"/>
        <v>720000</v>
      </c>
      <c r="O56" s="7">
        <f t="shared" si="9"/>
        <v>1070833.3333333333</v>
      </c>
      <c r="P56" s="7">
        <v>21050</v>
      </c>
      <c r="Q56" s="115">
        <v>42100</v>
      </c>
      <c r="R56" s="7">
        <v>21050</v>
      </c>
      <c r="S56" s="8">
        <f t="shared" si="14"/>
        <v>986633.33333333326</v>
      </c>
      <c r="T56" s="861">
        <v>310010450313</v>
      </c>
      <c r="U56" s="2">
        <f>VLOOKUP(C56,[7]BANJARMASIN!$B$42:$D$117,3,0)</f>
        <v>4</v>
      </c>
    </row>
    <row r="57" spans="1:21" s="3" customFormat="1" ht="18" customHeight="1">
      <c r="A57" s="198">
        <v>2105000</v>
      </c>
      <c r="B57" s="604">
        <v>21</v>
      </c>
      <c r="C57" s="421" t="s">
        <v>169</v>
      </c>
      <c r="D57" s="427" t="s">
        <v>152</v>
      </c>
      <c r="E57" s="628">
        <f>VLOOKUP(C57,[6]BANJARMASIN!$B$42:$D$117,3,FALSE)</f>
        <v>23</v>
      </c>
      <c r="F57" s="5">
        <v>1705000</v>
      </c>
      <c r="G57" s="5">
        <v>400000</v>
      </c>
      <c r="H57" s="5">
        <f t="shared" si="13"/>
        <v>2105000</v>
      </c>
      <c r="I57" s="6">
        <v>0</v>
      </c>
      <c r="J57" s="5">
        <v>15000</v>
      </c>
      <c r="K57" s="5">
        <v>15000</v>
      </c>
      <c r="L57" s="53">
        <v>600000</v>
      </c>
      <c r="M57" s="51">
        <v>0</v>
      </c>
      <c r="N57" s="51">
        <f t="shared" si="8"/>
        <v>1290000</v>
      </c>
      <c r="O57" s="7">
        <f t="shared" si="9"/>
        <v>3395000</v>
      </c>
      <c r="P57" s="7">
        <f t="shared" si="10"/>
        <v>21050</v>
      </c>
      <c r="Q57" s="115">
        <f t="shared" si="11"/>
        <v>42100</v>
      </c>
      <c r="R57" s="7">
        <f t="shared" si="12"/>
        <v>21050</v>
      </c>
      <c r="S57" s="8">
        <f t="shared" si="14"/>
        <v>3310800</v>
      </c>
      <c r="T57" s="861">
        <v>310010398850</v>
      </c>
      <c r="U57" s="2">
        <f>VLOOKUP(C57,[7]BANJARMASIN!$B$42:$D$117,3,0)</f>
        <v>23</v>
      </c>
    </row>
    <row r="58" spans="1:21" s="3" customFormat="1" ht="18" customHeight="1">
      <c r="A58" s="198">
        <v>2105000</v>
      </c>
      <c r="B58" s="604">
        <v>22</v>
      </c>
      <c r="C58" s="428" t="s">
        <v>170</v>
      </c>
      <c r="D58" s="427" t="s">
        <v>152</v>
      </c>
      <c r="E58" s="628">
        <f>VLOOKUP(C58,[6]BANJARMASIN!$B$42:$D$117,3,FALSE)</f>
        <v>14</v>
      </c>
      <c r="F58" s="5">
        <v>1705000</v>
      </c>
      <c r="G58" s="5">
        <v>400000</v>
      </c>
      <c r="H58" s="5">
        <f t="shared" si="13"/>
        <v>2105000</v>
      </c>
      <c r="I58" s="6">
        <v>0</v>
      </c>
      <c r="J58" s="5">
        <v>15000</v>
      </c>
      <c r="K58" s="5">
        <v>15000</v>
      </c>
      <c r="L58" s="53">
        <v>600000</v>
      </c>
      <c r="M58" s="51">
        <v>0</v>
      </c>
      <c r="N58" s="51">
        <f t="shared" si="8"/>
        <v>1020000</v>
      </c>
      <c r="O58" s="7">
        <f t="shared" si="9"/>
        <v>3125000</v>
      </c>
      <c r="P58" s="7">
        <f t="shared" si="10"/>
        <v>21050</v>
      </c>
      <c r="Q58" s="115">
        <f t="shared" si="11"/>
        <v>42100</v>
      </c>
      <c r="R58" s="7">
        <f t="shared" si="12"/>
        <v>21050</v>
      </c>
      <c r="S58" s="8">
        <f t="shared" si="14"/>
        <v>3040800</v>
      </c>
      <c r="T58" s="861">
        <v>310010450297</v>
      </c>
      <c r="U58" s="2">
        <f>VLOOKUP(C58,[7]BANJARMASIN!$B$42:$D$117,3,0)</f>
        <v>14</v>
      </c>
    </row>
    <row r="59" spans="1:21" s="3" customFormat="1" ht="18" customHeight="1">
      <c r="A59" s="342">
        <v>2105000</v>
      </c>
      <c r="B59" s="604">
        <v>23</v>
      </c>
      <c r="C59" s="430" t="s">
        <v>171</v>
      </c>
      <c r="D59" s="427" t="s">
        <v>152</v>
      </c>
      <c r="E59" s="628">
        <f>VLOOKUP(C59,[6]BANJARMASIN!$B$42:$D$117,3,FALSE)</f>
        <v>21</v>
      </c>
      <c r="F59" s="5">
        <v>1705000</v>
      </c>
      <c r="G59" s="5">
        <v>400000</v>
      </c>
      <c r="H59" s="5">
        <f t="shared" si="13"/>
        <v>2105000</v>
      </c>
      <c r="I59" s="6">
        <v>0</v>
      </c>
      <c r="J59" s="5">
        <v>15000</v>
      </c>
      <c r="K59" s="5">
        <v>15000</v>
      </c>
      <c r="L59" s="53">
        <v>600000</v>
      </c>
      <c r="M59" s="51">
        <v>0</v>
      </c>
      <c r="N59" s="51">
        <f t="shared" si="8"/>
        <v>1230000</v>
      </c>
      <c r="O59" s="7">
        <f t="shared" si="9"/>
        <v>3335000</v>
      </c>
      <c r="P59" s="115">
        <f t="shared" si="10"/>
        <v>21050</v>
      </c>
      <c r="Q59" s="115">
        <f t="shared" si="11"/>
        <v>42100</v>
      </c>
      <c r="R59" s="115">
        <f t="shared" si="12"/>
        <v>21050</v>
      </c>
      <c r="S59" s="8">
        <f t="shared" si="14"/>
        <v>3250800</v>
      </c>
      <c r="T59" s="861">
        <v>310010398611</v>
      </c>
      <c r="U59" s="2">
        <f>VLOOKUP(C59,[7]BANJARMASIN!$B$42:$D$117,3,0)</f>
        <v>21</v>
      </c>
    </row>
    <row r="60" spans="1:21" s="3" customFormat="1" ht="18" customHeight="1">
      <c r="A60" s="198">
        <v>2105000</v>
      </c>
      <c r="B60" s="604">
        <v>24</v>
      </c>
      <c r="C60" s="421" t="s">
        <v>173</v>
      </c>
      <c r="D60" s="427" t="s">
        <v>152</v>
      </c>
      <c r="E60" s="628">
        <f>VLOOKUP(C60,[6]BANJARMASIN!$B$42:$D$117,3,FALSE)</f>
        <v>23</v>
      </c>
      <c r="F60" s="5">
        <v>1705000</v>
      </c>
      <c r="G60" s="5">
        <v>400000</v>
      </c>
      <c r="H60" s="5">
        <f t="shared" si="13"/>
        <v>2105000</v>
      </c>
      <c r="I60" s="6">
        <v>0</v>
      </c>
      <c r="J60" s="5">
        <v>15000</v>
      </c>
      <c r="K60" s="5">
        <v>15000</v>
      </c>
      <c r="L60" s="53">
        <v>600000</v>
      </c>
      <c r="M60" s="51">
        <v>0</v>
      </c>
      <c r="N60" s="51">
        <f t="shared" si="8"/>
        <v>1290000</v>
      </c>
      <c r="O60" s="7">
        <f t="shared" si="9"/>
        <v>3395000</v>
      </c>
      <c r="P60" s="7">
        <f t="shared" si="10"/>
        <v>21050</v>
      </c>
      <c r="Q60" s="115">
        <f t="shared" si="11"/>
        <v>42100</v>
      </c>
      <c r="R60" s="7">
        <f t="shared" si="12"/>
        <v>21050</v>
      </c>
      <c r="S60" s="8">
        <f t="shared" si="14"/>
        <v>3310800</v>
      </c>
      <c r="T60" s="861">
        <v>310010398918</v>
      </c>
      <c r="U60" s="2">
        <f>VLOOKUP(C60,[7]BANJARMASIN!$B$42:$D$117,3,0)</f>
        <v>23</v>
      </c>
    </row>
    <row r="61" spans="1:21" s="1644" customFormat="1" ht="18" customHeight="1">
      <c r="A61" s="342">
        <v>2105000</v>
      </c>
      <c r="B61" s="604">
        <v>25</v>
      </c>
      <c r="C61" s="428" t="s">
        <v>174</v>
      </c>
      <c r="D61" s="427" t="s">
        <v>152</v>
      </c>
      <c r="E61" s="628">
        <f>VLOOKUP(C61,[6]BANJARMASIN!$B$42:$D$117,3,FALSE)</f>
        <v>19</v>
      </c>
      <c r="F61" s="5">
        <v>1705000</v>
      </c>
      <c r="G61" s="5">
        <v>400000</v>
      </c>
      <c r="H61" s="5">
        <f t="shared" si="13"/>
        <v>2105000</v>
      </c>
      <c r="I61" s="6">
        <v>0</v>
      </c>
      <c r="J61" s="5">
        <v>15000</v>
      </c>
      <c r="K61" s="5">
        <v>15000</v>
      </c>
      <c r="L61" s="53">
        <v>600000</v>
      </c>
      <c r="M61" s="51">
        <v>0</v>
      </c>
      <c r="N61" s="51">
        <f t="shared" si="8"/>
        <v>1170000</v>
      </c>
      <c r="O61" s="115">
        <f t="shared" si="9"/>
        <v>3275000</v>
      </c>
      <c r="P61" s="115">
        <f t="shared" si="10"/>
        <v>21050</v>
      </c>
      <c r="Q61" s="115">
        <f t="shared" si="11"/>
        <v>42100</v>
      </c>
      <c r="R61" s="115">
        <f t="shared" si="12"/>
        <v>21050</v>
      </c>
      <c r="S61" s="62">
        <f t="shared" si="14"/>
        <v>3190800</v>
      </c>
      <c r="T61" s="1631">
        <v>310007021440</v>
      </c>
      <c r="U61" s="2">
        <f>VLOOKUP(C61,[7]BANJARMASIN!$B$42:$D$117,3,0)</f>
        <v>19</v>
      </c>
    </row>
    <row r="62" spans="1:21" s="3" customFormat="1" ht="18" customHeight="1">
      <c r="A62" s="198">
        <v>2105000</v>
      </c>
      <c r="B62" s="604">
        <v>26</v>
      </c>
      <c r="C62" s="421" t="s">
        <v>175</v>
      </c>
      <c r="D62" s="427" t="s">
        <v>172</v>
      </c>
      <c r="E62" s="628">
        <f>VLOOKUP(C62,[6]BANJARMASIN!$B$42:$D$117,3,FALSE)</f>
        <v>19</v>
      </c>
      <c r="F62" s="5">
        <v>1705000</v>
      </c>
      <c r="G62" s="5">
        <v>400000</v>
      </c>
      <c r="H62" s="5">
        <f t="shared" si="13"/>
        <v>2105000</v>
      </c>
      <c r="I62" s="6">
        <v>0</v>
      </c>
      <c r="J62" s="5">
        <v>15000</v>
      </c>
      <c r="K62" s="5">
        <v>15000</v>
      </c>
      <c r="L62" s="53">
        <v>600000</v>
      </c>
      <c r="M62" s="51">
        <v>0</v>
      </c>
      <c r="N62" s="51">
        <f t="shared" si="8"/>
        <v>1170000</v>
      </c>
      <c r="O62" s="7">
        <f t="shared" si="9"/>
        <v>3275000</v>
      </c>
      <c r="P62" s="7">
        <f t="shared" si="10"/>
        <v>21050</v>
      </c>
      <c r="Q62" s="115">
        <f t="shared" si="11"/>
        <v>42100</v>
      </c>
      <c r="R62" s="7">
        <f t="shared" si="12"/>
        <v>21050</v>
      </c>
      <c r="S62" s="8">
        <f t="shared" si="14"/>
        <v>3190800</v>
      </c>
      <c r="T62" s="861">
        <v>310010398868</v>
      </c>
      <c r="U62" s="2">
        <f>VLOOKUP(C62,[7]BANJARMASIN!$B$42:$D$117,3,0)</f>
        <v>19</v>
      </c>
    </row>
    <row r="63" spans="1:21" s="3" customFormat="1" ht="18" customHeight="1">
      <c r="A63" s="198">
        <v>2105000</v>
      </c>
      <c r="B63" s="604">
        <v>27</v>
      </c>
      <c r="C63" s="421" t="s">
        <v>244</v>
      </c>
      <c r="D63" s="427" t="s">
        <v>172</v>
      </c>
      <c r="E63" s="628">
        <f>VLOOKUP(C63,[6]BANJARMASIN!$B$42:$D$117,3,FALSE)</f>
        <v>21</v>
      </c>
      <c r="F63" s="5">
        <v>1705000</v>
      </c>
      <c r="G63" s="5">
        <v>400000</v>
      </c>
      <c r="H63" s="5">
        <f t="shared" si="13"/>
        <v>2105000</v>
      </c>
      <c r="I63" s="6">
        <v>0</v>
      </c>
      <c r="J63" s="5">
        <v>15000</v>
      </c>
      <c r="K63" s="5">
        <v>15000</v>
      </c>
      <c r="L63" s="53">
        <v>600000</v>
      </c>
      <c r="M63" s="55">
        <v>0</v>
      </c>
      <c r="N63" s="51">
        <f t="shared" si="8"/>
        <v>1230000</v>
      </c>
      <c r="O63" s="7">
        <f t="shared" si="9"/>
        <v>3335000</v>
      </c>
      <c r="P63" s="7">
        <f t="shared" si="10"/>
        <v>21050</v>
      </c>
      <c r="Q63" s="115">
        <f t="shared" si="11"/>
        <v>42100</v>
      </c>
      <c r="R63" s="7">
        <f t="shared" si="12"/>
        <v>21050</v>
      </c>
      <c r="S63" s="8">
        <f t="shared" si="14"/>
        <v>3250800</v>
      </c>
      <c r="T63" s="861">
        <v>310010398843</v>
      </c>
      <c r="U63" s="2">
        <f>VLOOKUP(C63,[7]BANJARMASIN!$B$42:$D$117,3,0)</f>
        <v>21</v>
      </c>
    </row>
    <row r="64" spans="1:21" s="3" customFormat="1" ht="18" customHeight="1">
      <c r="A64" s="198">
        <v>2105000</v>
      </c>
      <c r="B64" s="604">
        <v>28</v>
      </c>
      <c r="C64" s="419" t="s">
        <v>176</v>
      </c>
      <c r="D64" s="422" t="s">
        <v>152</v>
      </c>
      <c r="E64" s="628">
        <f>VLOOKUP(C64,[6]BANJARMASIN!$B$42:$D$117,3,FALSE)</f>
        <v>16</v>
      </c>
      <c r="F64" s="5">
        <v>1705000</v>
      </c>
      <c r="G64" s="5">
        <v>400000</v>
      </c>
      <c r="H64" s="5">
        <f t="shared" si="13"/>
        <v>2105000</v>
      </c>
      <c r="I64" s="6">
        <v>0</v>
      </c>
      <c r="J64" s="49">
        <v>15000</v>
      </c>
      <c r="K64" s="49">
        <v>15000</v>
      </c>
      <c r="L64" s="53">
        <v>600000</v>
      </c>
      <c r="M64" s="51">
        <v>0</v>
      </c>
      <c r="N64" s="51">
        <f t="shared" si="8"/>
        <v>1080000</v>
      </c>
      <c r="O64" s="7">
        <f t="shared" si="9"/>
        <v>3185000</v>
      </c>
      <c r="P64" s="7">
        <f t="shared" si="10"/>
        <v>21050</v>
      </c>
      <c r="Q64" s="7">
        <f t="shared" si="11"/>
        <v>42100</v>
      </c>
      <c r="R64" s="7">
        <f t="shared" si="12"/>
        <v>21050</v>
      </c>
      <c r="S64" s="8">
        <f t="shared" si="14"/>
        <v>3100800</v>
      </c>
      <c r="T64" s="861">
        <v>310005517480</v>
      </c>
      <c r="U64" s="2">
        <f>VLOOKUP(C64,[7]BANJARMASIN!$B$42:$D$117,3,0)</f>
        <v>16</v>
      </c>
    </row>
    <row r="65" spans="1:22" s="3" customFormat="1" ht="18" customHeight="1">
      <c r="A65" s="198">
        <v>2105000</v>
      </c>
      <c r="B65" s="604">
        <v>29</v>
      </c>
      <c r="C65" s="419" t="s">
        <v>177</v>
      </c>
      <c r="D65" s="422" t="s">
        <v>152</v>
      </c>
      <c r="E65" s="628">
        <f>VLOOKUP(C65,[6]BANJARMASIN!$B$42:$D$117,3,FALSE)</f>
        <v>15</v>
      </c>
      <c r="F65" s="5">
        <v>1705000</v>
      </c>
      <c r="G65" s="5">
        <v>400000</v>
      </c>
      <c r="H65" s="5">
        <f t="shared" si="13"/>
        <v>2105000</v>
      </c>
      <c r="I65" s="6">
        <v>0</v>
      </c>
      <c r="J65" s="49">
        <v>15000</v>
      </c>
      <c r="K65" s="49">
        <v>15000</v>
      </c>
      <c r="L65" s="53">
        <v>600000</v>
      </c>
      <c r="M65" s="51">
        <v>0</v>
      </c>
      <c r="N65" s="51">
        <f t="shared" si="8"/>
        <v>1050000</v>
      </c>
      <c r="O65" s="7">
        <f t="shared" si="9"/>
        <v>3155000</v>
      </c>
      <c r="P65" s="7">
        <f t="shared" ref="P65:P94" si="15">H65*1%</f>
        <v>21050</v>
      </c>
      <c r="Q65" s="7">
        <f t="shared" ref="Q65:Q94" si="16">H65*2%</f>
        <v>42100</v>
      </c>
      <c r="R65" s="7">
        <f t="shared" ref="R65:R94" si="17">H65*1%</f>
        <v>21050</v>
      </c>
      <c r="S65" s="8">
        <f t="shared" si="14"/>
        <v>3070800</v>
      </c>
      <c r="T65" s="861">
        <v>310005487577</v>
      </c>
      <c r="U65" s="2">
        <f>VLOOKUP(C65,[7]BANJARMASIN!$B$42:$D$117,3,0)</f>
        <v>15</v>
      </c>
    </row>
    <row r="66" spans="1:22" s="2" customFormat="1" ht="18" customHeight="1">
      <c r="A66" s="198">
        <v>2105000</v>
      </c>
      <c r="B66" s="604">
        <v>30</v>
      </c>
      <c r="C66" s="419" t="s">
        <v>178</v>
      </c>
      <c r="D66" s="422" t="s">
        <v>152</v>
      </c>
      <c r="E66" s="628">
        <f>VLOOKUP(C66,[6]BANJARMASIN!$B$42:$D$117,3,FALSE)</f>
        <v>19</v>
      </c>
      <c r="F66" s="5">
        <v>1705000</v>
      </c>
      <c r="G66" s="5">
        <v>400000</v>
      </c>
      <c r="H66" s="5">
        <f t="shared" si="13"/>
        <v>2105000</v>
      </c>
      <c r="I66" s="6">
        <v>0</v>
      </c>
      <c r="J66" s="49">
        <v>15000</v>
      </c>
      <c r="K66" s="49">
        <v>15000</v>
      </c>
      <c r="L66" s="53">
        <v>600000</v>
      </c>
      <c r="M66" s="51">
        <v>0</v>
      </c>
      <c r="N66" s="51">
        <f t="shared" si="8"/>
        <v>1170000</v>
      </c>
      <c r="O66" s="7">
        <f t="shared" si="9"/>
        <v>3275000</v>
      </c>
      <c r="P66" s="7">
        <f t="shared" si="15"/>
        <v>21050</v>
      </c>
      <c r="Q66" s="7">
        <f t="shared" si="16"/>
        <v>42100</v>
      </c>
      <c r="R66" s="7">
        <f t="shared" si="17"/>
        <v>21050</v>
      </c>
      <c r="S66" s="8">
        <f t="shared" si="14"/>
        <v>3190800</v>
      </c>
      <c r="T66" s="861">
        <v>310010437906</v>
      </c>
      <c r="U66" s="2">
        <f>VLOOKUP(C66,[7]BANJARMASIN!$B$42:$D$117,3,0)</f>
        <v>19</v>
      </c>
    </row>
    <row r="67" spans="1:22" s="2" customFormat="1" ht="18" customHeight="1">
      <c r="A67" s="198">
        <v>2105000</v>
      </c>
      <c r="B67" s="604">
        <v>31</v>
      </c>
      <c r="C67" s="430" t="s">
        <v>179</v>
      </c>
      <c r="D67" s="427" t="s">
        <v>172</v>
      </c>
      <c r="E67" s="628">
        <f>VLOOKUP(C67,[6]BANJARMASIN!$B$42:$D$117,3,FALSE)</f>
        <v>19</v>
      </c>
      <c r="F67" s="5">
        <v>1705000</v>
      </c>
      <c r="G67" s="5">
        <v>400000</v>
      </c>
      <c r="H67" s="5">
        <f t="shared" si="13"/>
        <v>2105000</v>
      </c>
      <c r="I67" s="6">
        <v>0</v>
      </c>
      <c r="J67" s="49">
        <v>15000</v>
      </c>
      <c r="K67" s="49">
        <v>15000</v>
      </c>
      <c r="L67" s="53">
        <v>600000</v>
      </c>
      <c r="M67" s="51">
        <v>0</v>
      </c>
      <c r="N67" s="51">
        <f t="shared" si="8"/>
        <v>1170000</v>
      </c>
      <c r="O67" s="7">
        <f t="shared" si="9"/>
        <v>3275000</v>
      </c>
      <c r="P67" s="7">
        <f t="shared" si="15"/>
        <v>21050</v>
      </c>
      <c r="Q67" s="7">
        <f t="shared" si="16"/>
        <v>42100</v>
      </c>
      <c r="R67" s="7">
        <f t="shared" si="17"/>
        <v>21050</v>
      </c>
      <c r="S67" s="8">
        <f t="shared" si="14"/>
        <v>3190800</v>
      </c>
      <c r="T67" s="861">
        <v>310010437138</v>
      </c>
      <c r="U67" s="2">
        <f>VLOOKUP(C67,[7]BANJARMASIN!$B$42:$D$117,3,0)</f>
        <v>19</v>
      </c>
    </row>
    <row r="68" spans="1:22" s="2" customFormat="1" ht="18" customHeight="1">
      <c r="A68" s="198">
        <v>2105000</v>
      </c>
      <c r="B68" s="604">
        <v>32</v>
      </c>
      <c r="C68" s="431" t="s">
        <v>180</v>
      </c>
      <c r="D68" s="422" t="s">
        <v>152</v>
      </c>
      <c r="E68" s="628">
        <f>VLOOKUP(C68,[6]BANJARMASIN!$B$42:$D$117,3,FALSE)</f>
        <v>20</v>
      </c>
      <c r="F68" s="5">
        <v>1705000</v>
      </c>
      <c r="G68" s="5">
        <v>400000</v>
      </c>
      <c r="H68" s="5">
        <f t="shared" si="13"/>
        <v>2105000</v>
      </c>
      <c r="I68" s="6">
        <v>0</v>
      </c>
      <c r="J68" s="49">
        <v>15000</v>
      </c>
      <c r="K68" s="49">
        <v>15000</v>
      </c>
      <c r="L68" s="53">
        <v>600000</v>
      </c>
      <c r="M68" s="51">
        <v>0</v>
      </c>
      <c r="N68" s="51">
        <f t="shared" ref="N68:N99" si="18">(E68*I68)+(E68*J68)+(E68*K68)+L68+M68</f>
        <v>1200000</v>
      </c>
      <c r="O68" s="7">
        <f t="shared" si="9"/>
        <v>3305000</v>
      </c>
      <c r="P68" s="7">
        <f t="shared" si="15"/>
        <v>21050</v>
      </c>
      <c r="Q68" s="7">
        <f t="shared" si="16"/>
        <v>42100</v>
      </c>
      <c r="R68" s="7">
        <f t="shared" si="17"/>
        <v>21050</v>
      </c>
      <c r="S68" s="8">
        <f t="shared" si="14"/>
        <v>3220800</v>
      </c>
      <c r="T68" s="861">
        <v>310010426552</v>
      </c>
      <c r="U68" s="2">
        <f>VLOOKUP(C68,[7]BANJARMASIN!$B$42:$D$117,3,0)</f>
        <v>20</v>
      </c>
    </row>
    <row r="69" spans="1:22" s="2" customFormat="1" ht="18" customHeight="1">
      <c r="A69" s="198">
        <v>2105000</v>
      </c>
      <c r="B69" s="604">
        <v>33</v>
      </c>
      <c r="C69" s="419" t="s">
        <v>182</v>
      </c>
      <c r="D69" s="422" t="s">
        <v>152</v>
      </c>
      <c r="E69" s="628">
        <f>VLOOKUP(C69,[6]BANJARMASIN!$B$42:$D$117,3,FALSE)</f>
        <v>17</v>
      </c>
      <c r="F69" s="5">
        <v>1705000</v>
      </c>
      <c r="G69" s="5">
        <v>400000</v>
      </c>
      <c r="H69" s="5">
        <f t="shared" si="13"/>
        <v>2105000</v>
      </c>
      <c r="I69" s="6">
        <v>0</v>
      </c>
      <c r="J69" s="49">
        <v>15000</v>
      </c>
      <c r="K69" s="49">
        <v>15000</v>
      </c>
      <c r="L69" s="53">
        <v>600000</v>
      </c>
      <c r="M69" s="51">
        <v>0</v>
      </c>
      <c r="N69" s="51">
        <f t="shared" si="18"/>
        <v>1110000</v>
      </c>
      <c r="O69" s="7">
        <f t="shared" si="9"/>
        <v>3215000</v>
      </c>
      <c r="P69" s="7">
        <f t="shared" si="15"/>
        <v>21050</v>
      </c>
      <c r="Q69" s="7">
        <f t="shared" si="16"/>
        <v>42100</v>
      </c>
      <c r="R69" s="7">
        <f t="shared" si="17"/>
        <v>21050</v>
      </c>
      <c r="S69" s="8">
        <f t="shared" si="14"/>
        <v>3130800</v>
      </c>
      <c r="T69" s="861">
        <v>310005349405</v>
      </c>
      <c r="U69" s="2">
        <f>VLOOKUP(C69,[7]BANJARMASIN!$B$42:$D$117,3,0)</f>
        <v>17</v>
      </c>
    </row>
    <row r="70" spans="1:22" s="2" customFormat="1" ht="18" customHeight="1">
      <c r="A70" s="198">
        <v>2105000</v>
      </c>
      <c r="B70" s="604">
        <v>34</v>
      </c>
      <c r="C70" s="431" t="s">
        <v>183</v>
      </c>
      <c r="D70" s="422" t="s">
        <v>152</v>
      </c>
      <c r="E70" s="628">
        <f>VLOOKUP(C70,[6]BANJARMASIN!$B$42:$D$117,3,FALSE)</f>
        <v>15</v>
      </c>
      <c r="F70" s="5">
        <v>1705000</v>
      </c>
      <c r="G70" s="5">
        <v>400000</v>
      </c>
      <c r="H70" s="5">
        <f t="shared" si="13"/>
        <v>2105000</v>
      </c>
      <c r="I70" s="6">
        <v>0</v>
      </c>
      <c r="J70" s="49">
        <v>15000</v>
      </c>
      <c r="K70" s="49">
        <v>15000</v>
      </c>
      <c r="L70" s="53">
        <v>600000</v>
      </c>
      <c r="M70" s="51">
        <v>0</v>
      </c>
      <c r="N70" s="51">
        <f t="shared" si="18"/>
        <v>1050000</v>
      </c>
      <c r="O70" s="7">
        <f t="shared" si="9"/>
        <v>3155000</v>
      </c>
      <c r="P70" s="7">
        <f t="shared" si="15"/>
        <v>21050</v>
      </c>
      <c r="Q70" s="7">
        <f t="shared" si="16"/>
        <v>42100</v>
      </c>
      <c r="R70" s="7">
        <f t="shared" si="17"/>
        <v>21050</v>
      </c>
      <c r="S70" s="8">
        <f t="shared" si="14"/>
        <v>3070800</v>
      </c>
      <c r="T70" s="861">
        <v>310010398892</v>
      </c>
      <c r="U70" s="2">
        <f>VLOOKUP(C70,[7]BANJARMASIN!$B$42:$D$117,3,0)</f>
        <v>15</v>
      </c>
    </row>
    <row r="71" spans="1:22" s="2" customFormat="1" ht="18" customHeight="1">
      <c r="A71" s="198">
        <v>2105000</v>
      </c>
      <c r="B71" s="604">
        <v>35</v>
      </c>
      <c r="C71" s="419" t="s">
        <v>184</v>
      </c>
      <c r="D71" s="422" t="s">
        <v>152</v>
      </c>
      <c r="E71" s="628">
        <f>VLOOKUP(C71,[6]BANJARMASIN!$B$42:$D$117,3,FALSE)</f>
        <v>19</v>
      </c>
      <c r="F71" s="5">
        <v>1705000</v>
      </c>
      <c r="G71" s="5">
        <v>400000</v>
      </c>
      <c r="H71" s="5">
        <f t="shared" si="13"/>
        <v>2105000</v>
      </c>
      <c r="I71" s="6">
        <v>0</v>
      </c>
      <c r="J71" s="49">
        <v>15000</v>
      </c>
      <c r="K71" s="49">
        <v>15000</v>
      </c>
      <c r="L71" s="53">
        <v>600000</v>
      </c>
      <c r="M71" s="51">
        <v>0</v>
      </c>
      <c r="N71" s="51">
        <f t="shared" si="18"/>
        <v>1170000</v>
      </c>
      <c r="O71" s="7">
        <f t="shared" si="9"/>
        <v>3275000</v>
      </c>
      <c r="P71" s="7">
        <f t="shared" si="15"/>
        <v>21050</v>
      </c>
      <c r="Q71" s="7">
        <f t="shared" si="16"/>
        <v>42100</v>
      </c>
      <c r="R71" s="7">
        <f t="shared" si="17"/>
        <v>21050</v>
      </c>
      <c r="S71" s="8">
        <f t="shared" si="14"/>
        <v>3190800</v>
      </c>
      <c r="T71" s="861">
        <v>310010450420</v>
      </c>
      <c r="U71" s="2">
        <f>VLOOKUP(C71,[7]BANJARMASIN!$B$42:$D$117,3,0)</f>
        <v>19</v>
      </c>
    </row>
    <row r="72" spans="1:22" s="2" customFormat="1" ht="18" customHeight="1">
      <c r="A72" s="198">
        <v>2105000</v>
      </c>
      <c r="B72" s="604">
        <v>36</v>
      </c>
      <c r="C72" s="423" t="s">
        <v>185</v>
      </c>
      <c r="D72" s="422" t="s">
        <v>152</v>
      </c>
      <c r="E72" s="628">
        <f>VLOOKUP(C72,[6]BANJARMASIN!$B$42:$D$117,3,FALSE)</f>
        <v>24</v>
      </c>
      <c r="F72" s="5">
        <v>1705000</v>
      </c>
      <c r="G72" s="5">
        <v>400000</v>
      </c>
      <c r="H72" s="5">
        <f t="shared" si="13"/>
        <v>2105000</v>
      </c>
      <c r="I72" s="6">
        <v>0</v>
      </c>
      <c r="J72" s="49">
        <v>15000</v>
      </c>
      <c r="K72" s="49">
        <v>15000</v>
      </c>
      <c r="L72" s="53">
        <v>600000</v>
      </c>
      <c r="M72" s="51">
        <v>0</v>
      </c>
      <c r="N72" s="51">
        <f t="shared" si="18"/>
        <v>1320000</v>
      </c>
      <c r="O72" s="7">
        <f t="shared" si="9"/>
        <v>3425000</v>
      </c>
      <c r="P72" s="7">
        <f t="shared" si="15"/>
        <v>21050</v>
      </c>
      <c r="Q72" s="7">
        <f t="shared" si="16"/>
        <v>42100</v>
      </c>
      <c r="R72" s="7">
        <f t="shared" si="17"/>
        <v>21050</v>
      </c>
      <c r="S72" s="8">
        <f t="shared" si="14"/>
        <v>3340800</v>
      </c>
      <c r="T72" s="861">
        <v>310010437070</v>
      </c>
      <c r="U72" s="2">
        <f>VLOOKUP(C72,[7]BANJARMASIN!$B$42:$D$117,3,0)</f>
        <v>24</v>
      </c>
    </row>
    <row r="73" spans="1:22" s="2" customFormat="1" ht="18" customHeight="1">
      <c r="A73" s="198">
        <v>2105000</v>
      </c>
      <c r="B73" s="604">
        <v>37</v>
      </c>
      <c r="C73" s="419" t="s">
        <v>186</v>
      </c>
      <c r="D73" s="422" t="s">
        <v>152</v>
      </c>
      <c r="E73" s="628">
        <f>VLOOKUP(C73,[6]BANJARMASIN!$B$42:$D$117,3,FALSE)</f>
        <v>19</v>
      </c>
      <c r="F73" s="5">
        <v>1705000</v>
      </c>
      <c r="G73" s="5">
        <v>400000</v>
      </c>
      <c r="H73" s="5">
        <f t="shared" si="13"/>
        <v>2105000</v>
      </c>
      <c r="I73" s="6">
        <v>0</v>
      </c>
      <c r="J73" s="49">
        <v>15000</v>
      </c>
      <c r="K73" s="49">
        <v>15000</v>
      </c>
      <c r="L73" s="53">
        <v>600000</v>
      </c>
      <c r="M73" s="51">
        <v>0</v>
      </c>
      <c r="N73" s="51">
        <f t="shared" si="18"/>
        <v>1170000</v>
      </c>
      <c r="O73" s="7">
        <f t="shared" si="9"/>
        <v>3275000</v>
      </c>
      <c r="P73" s="7">
        <f t="shared" si="15"/>
        <v>21050</v>
      </c>
      <c r="Q73" s="7">
        <f t="shared" si="16"/>
        <v>42100</v>
      </c>
      <c r="R73" s="7">
        <f t="shared" si="17"/>
        <v>21050</v>
      </c>
      <c r="S73" s="8">
        <f t="shared" si="14"/>
        <v>3190800</v>
      </c>
      <c r="T73" s="861">
        <v>310010440413</v>
      </c>
      <c r="U73" s="2">
        <f>VLOOKUP(C73,[7]BANJARMASIN!$B$42:$D$117,3,0)</f>
        <v>19</v>
      </c>
    </row>
    <row r="74" spans="1:22" s="2" customFormat="1" ht="18" customHeight="1">
      <c r="A74" s="198">
        <v>2105000</v>
      </c>
      <c r="B74" s="604">
        <v>38</v>
      </c>
      <c r="C74" s="421" t="s">
        <v>187</v>
      </c>
      <c r="D74" s="422" t="s">
        <v>152</v>
      </c>
      <c r="E74" s="628">
        <v>26</v>
      </c>
      <c r="F74" s="5">
        <v>1705000</v>
      </c>
      <c r="G74" s="5">
        <v>400000</v>
      </c>
      <c r="H74" s="5">
        <f t="shared" si="13"/>
        <v>2105000</v>
      </c>
      <c r="I74" s="6">
        <v>0</v>
      </c>
      <c r="J74" s="49">
        <v>15000</v>
      </c>
      <c r="K74" s="49">
        <v>15000</v>
      </c>
      <c r="L74" s="53">
        <v>600000</v>
      </c>
      <c r="M74" s="51">
        <v>0</v>
      </c>
      <c r="N74" s="51">
        <f t="shared" si="18"/>
        <v>1380000</v>
      </c>
      <c r="O74" s="7">
        <f t="shared" si="9"/>
        <v>3485000</v>
      </c>
      <c r="P74" s="7">
        <f t="shared" si="15"/>
        <v>21050</v>
      </c>
      <c r="Q74" s="7">
        <f t="shared" si="16"/>
        <v>42100</v>
      </c>
      <c r="R74" s="7">
        <f t="shared" si="17"/>
        <v>21050</v>
      </c>
      <c r="S74" s="8">
        <f t="shared" si="14"/>
        <v>3400800</v>
      </c>
      <c r="T74" s="861">
        <v>310005352490</v>
      </c>
      <c r="U74" s="2" t="e">
        <f>VLOOKUP(C74,[7]BANJARMASIN!$B$42:$D$117,3,0)</f>
        <v>#N/A</v>
      </c>
      <c r="V74" s="225" t="s">
        <v>4407</v>
      </c>
    </row>
    <row r="75" spans="1:22" s="2" customFormat="1" ht="18" customHeight="1">
      <c r="A75" s="198">
        <v>2105000</v>
      </c>
      <c r="B75" s="604">
        <v>39</v>
      </c>
      <c r="C75" s="419" t="s">
        <v>188</v>
      </c>
      <c r="D75" s="422" t="s">
        <v>152</v>
      </c>
      <c r="E75" s="628">
        <f>VLOOKUP(C75,[6]BANJARMASIN!$B$42:$D$117,3,FALSE)</f>
        <v>19</v>
      </c>
      <c r="F75" s="5">
        <v>1705000</v>
      </c>
      <c r="G75" s="5">
        <v>400000</v>
      </c>
      <c r="H75" s="5">
        <f t="shared" si="13"/>
        <v>2105000</v>
      </c>
      <c r="I75" s="6">
        <v>0</v>
      </c>
      <c r="J75" s="49">
        <v>15000</v>
      </c>
      <c r="K75" s="49">
        <v>15000</v>
      </c>
      <c r="L75" s="53">
        <v>600000</v>
      </c>
      <c r="M75" s="51">
        <v>0</v>
      </c>
      <c r="N75" s="51">
        <f t="shared" si="18"/>
        <v>1170000</v>
      </c>
      <c r="O75" s="7">
        <f t="shared" si="9"/>
        <v>3275000</v>
      </c>
      <c r="P75" s="7">
        <f t="shared" si="15"/>
        <v>21050</v>
      </c>
      <c r="Q75" s="7">
        <f t="shared" si="16"/>
        <v>42100</v>
      </c>
      <c r="R75" s="7">
        <f t="shared" si="17"/>
        <v>21050</v>
      </c>
      <c r="S75" s="8">
        <f t="shared" si="14"/>
        <v>3190800</v>
      </c>
      <c r="T75" s="861">
        <v>310010437104</v>
      </c>
      <c r="U75" s="2">
        <f>VLOOKUP(C75,[7]BANJARMASIN!$B$42:$D$117,3,0)</f>
        <v>19</v>
      </c>
    </row>
    <row r="76" spans="1:22" s="2" customFormat="1" ht="18" customHeight="1">
      <c r="A76" s="198">
        <v>2105000</v>
      </c>
      <c r="B76" s="604">
        <v>40</v>
      </c>
      <c r="C76" s="431" t="s">
        <v>190</v>
      </c>
      <c r="D76" s="422" t="s">
        <v>152</v>
      </c>
      <c r="E76" s="628">
        <f>VLOOKUP(C76,[6]BANJARMASIN!$B$42:$D$117,3,FALSE)</f>
        <v>19</v>
      </c>
      <c r="F76" s="5">
        <v>1705000</v>
      </c>
      <c r="G76" s="5">
        <v>400000</v>
      </c>
      <c r="H76" s="5">
        <f t="shared" si="13"/>
        <v>2105000</v>
      </c>
      <c r="I76" s="6">
        <v>0</v>
      </c>
      <c r="J76" s="49">
        <v>15000</v>
      </c>
      <c r="K76" s="49">
        <v>15000</v>
      </c>
      <c r="L76" s="53">
        <v>600000</v>
      </c>
      <c r="M76" s="51">
        <v>0</v>
      </c>
      <c r="N76" s="51">
        <f t="shared" si="18"/>
        <v>1170000</v>
      </c>
      <c r="O76" s="7">
        <f t="shared" si="9"/>
        <v>3275000</v>
      </c>
      <c r="P76" s="7">
        <f t="shared" si="15"/>
        <v>21050</v>
      </c>
      <c r="Q76" s="7">
        <f t="shared" si="16"/>
        <v>42100</v>
      </c>
      <c r="R76" s="7">
        <f t="shared" si="17"/>
        <v>21050</v>
      </c>
      <c r="S76" s="8">
        <f t="shared" si="14"/>
        <v>3190800</v>
      </c>
      <c r="T76" s="861">
        <v>310010437013</v>
      </c>
      <c r="U76" s="2">
        <f>VLOOKUP(C76,[7]BANJARMASIN!$B$42:$D$117,3,0)</f>
        <v>19</v>
      </c>
    </row>
    <row r="77" spans="1:22" s="2" customFormat="1" ht="18" customHeight="1">
      <c r="A77" s="198">
        <v>2105000</v>
      </c>
      <c r="B77" s="604">
        <v>41</v>
      </c>
      <c r="C77" s="431" t="s">
        <v>191</v>
      </c>
      <c r="D77" s="422" t="s">
        <v>172</v>
      </c>
      <c r="E77" s="628">
        <f>VLOOKUP(C77,[6]BANJARMASIN!$B$42:$D$117,3,FALSE)</f>
        <v>23</v>
      </c>
      <c r="F77" s="5">
        <v>1705000</v>
      </c>
      <c r="G77" s="5">
        <v>400000</v>
      </c>
      <c r="H77" s="5">
        <f t="shared" si="13"/>
        <v>2105000</v>
      </c>
      <c r="I77" s="6">
        <v>0</v>
      </c>
      <c r="J77" s="49">
        <v>15000</v>
      </c>
      <c r="K77" s="49">
        <v>15000</v>
      </c>
      <c r="L77" s="53">
        <v>600000</v>
      </c>
      <c r="M77" s="51">
        <v>0</v>
      </c>
      <c r="N77" s="51">
        <f t="shared" si="18"/>
        <v>1290000</v>
      </c>
      <c r="O77" s="7">
        <f t="shared" si="9"/>
        <v>3395000</v>
      </c>
      <c r="P77" s="7">
        <f t="shared" si="15"/>
        <v>21050</v>
      </c>
      <c r="Q77" s="7">
        <f t="shared" si="16"/>
        <v>42100</v>
      </c>
      <c r="R77" s="7">
        <f t="shared" si="17"/>
        <v>21050</v>
      </c>
      <c r="S77" s="8">
        <f t="shared" si="14"/>
        <v>3310800</v>
      </c>
      <c r="T77" s="861">
        <v>310007931416</v>
      </c>
      <c r="U77" s="2">
        <f>VLOOKUP(C77,[7]BANJARMASIN!$B$42:$D$117,3,0)</f>
        <v>23</v>
      </c>
    </row>
    <row r="78" spans="1:22" s="2" customFormat="1" ht="18" customHeight="1">
      <c r="A78" s="198">
        <v>2105000</v>
      </c>
      <c r="B78" s="604">
        <v>42</v>
      </c>
      <c r="C78" s="419" t="s">
        <v>192</v>
      </c>
      <c r="D78" s="422" t="s">
        <v>152</v>
      </c>
      <c r="E78" s="628">
        <f>VLOOKUP(C78,[6]BANJARMASIN!$B$42:$D$117,3,FALSE)</f>
        <v>18</v>
      </c>
      <c r="F78" s="5">
        <v>1705000</v>
      </c>
      <c r="G78" s="5">
        <v>400000</v>
      </c>
      <c r="H78" s="5">
        <f t="shared" si="13"/>
        <v>2105000</v>
      </c>
      <c r="I78" s="6">
        <v>0</v>
      </c>
      <c r="J78" s="49">
        <v>15000</v>
      </c>
      <c r="K78" s="49">
        <v>15000</v>
      </c>
      <c r="L78" s="53">
        <v>600000</v>
      </c>
      <c r="M78" s="51">
        <v>0</v>
      </c>
      <c r="N78" s="51">
        <f t="shared" si="18"/>
        <v>1140000</v>
      </c>
      <c r="O78" s="7">
        <f t="shared" si="9"/>
        <v>3245000</v>
      </c>
      <c r="P78" s="7">
        <f t="shared" si="15"/>
        <v>21050</v>
      </c>
      <c r="Q78" s="7">
        <f t="shared" si="16"/>
        <v>42100</v>
      </c>
      <c r="R78" s="7">
        <f t="shared" si="17"/>
        <v>21050</v>
      </c>
      <c r="S78" s="8">
        <f t="shared" si="14"/>
        <v>3160800</v>
      </c>
      <c r="T78" s="861">
        <v>310006698875</v>
      </c>
      <c r="U78" s="2">
        <f>VLOOKUP(C78,[7]BANJARMASIN!$B$42:$D$117,3,0)</f>
        <v>18</v>
      </c>
    </row>
    <row r="79" spans="1:22" s="2" customFormat="1" ht="18" customHeight="1">
      <c r="A79" s="198">
        <v>2105000</v>
      </c>
      <c r="B79" s="604">
        <v>43</v>
      </c>
      <c r="C79" s="419" t="s">
        <v>193</v>
      </c>
      <c r="D79" s="422" t="s">
        <v>152</v>
      </c>
      <c r="E79" s="628">
        <f>VLOOKUP(C79,[6]BANJARMASIN!$B$42:$D$117,3,FALSE)</f>
        <v>21</v>
      </c>
      <c r="F79" s="5">
        <v>1705000</v>
      </c>
      <c r="G79" s="5">
        <v>400000</v>
      </c>
      <c r="H79" s="5">
        <f t="shared" si="13"/>
        <v>2105000</v>
      </c>
      <c r="I79" s="6">
        <v>0</v>
      </c>
      <c r="J79" s="49">
        <v>15000</v>
      </c>
      <c r="K79" s="49">
        <v>15000</v>
      </c>
      <c r="L79" s="53">
        <v>600000</v>
      </c>
      <c r="M79" s="51">
        <v>0</v>
      </c>
      <c r="N79" s="51">
        <f t="shared" si="18"/>
        <v>1230000</v>
      </c>
      <c r="O79" s="7">
        <f t="shared" si="9"/>
        <v>3335000</v>
      </c>
      <c r="P79" s="7">
        <f t="shared" si="15"/>
        <v>21050</v>
      </c>
      <c r="Q79" s="7">
        <f t="shared" si="16"/>
        <v>42100</v>
      </c>
      <c r="R79" s="7">
        <f t="shared" si="17"/>
        <v>21050</v>
      </c>
      <c r="S79" s="8">
        <f t="shared" si="14"/>
        <v>3250800</v>
      </c>
      <c r="T79" s="861">
        <v>310010398744</v>
      </c>
      <c r="U79" s="2">
        <f>VLOOKUP(C79,[7]BANJARMASIN!$B$42:$D$117,3,0)</f>
        <v>21</v>
      </c>
    </row>
    <row r="80" spans="1:22" s="2" customFormat="1" ht="18" customHeight="1">
      <c r="A80" s="198">
        <v>2105000</v>
      </c>
      <c r="B80" s="604">
        <v>44</v>
      </c>
      <c r="C80" s="419" t="s">
        <v>194</v>
      </c>
      <c r="D80" s="422" t="s">
        <v>152</v>
      </c>
      <c r="E80" s="628">
        <f>VLOOKUP(C80,[6]BANJARMASIN!$B$42:$D$117,3,FALSE)</f>
        <v>19</v>
      </c>
      <c r="F80" s="5">
        <v>1705000</v>
      </c>
      <c r="G80" s="5">
        <v>400000</v>
      </c>
      <c r="H80" s="5">
        <f t="shared" si="13"/>
        <v>2105000</v>
      </c>
      <c r="I80" s="6">
        <v>0</v>
      </c>
      <c r="J80" s="49">
        <v>15000</v>
      </c>
      <c r="K80" s="49">
        <v>15000</v>
      </c>
      <c r="L80" s="53">
        <v>600000</v>
      </c>
      <c r="M80" s="51">
        <v>0</v>
      </c>
      <c r="N80" s="51">
        <f t="shared" si="18"/>
        <v>1170000</v>
      </c>
      <c r="O80" s="7">
        <f t="shared" si="9"/>
        <v>3275000</v>
      </c>
      <c r="P80" s="7">
        <f t="shared" si="15"/>
        <v>21050</v>
      </c>
      <c r="Q80" s="7">
        <f t="shared" si="16"/>
        <v>42100</v>
      </c>
      <c r="R80" s="7">
        <f t="shared" si="17"/>
        <v>21050</v>
      </c>
      <c r="S80" s="8">
        <f t="shared" si="14"/>
        <v>3190800</v>
      </c>
      <c r="T80" s="861">
        <v>310010450289</v>
      </c>
      <c r="U80" s="2">
        <f>VLOOKUP(C80,[7]BANJARMASIN!$B$42:$D$117,3,0)</f>
        <v>19</v>
      </c>
    </row>
    <row r="81" spans="1:21" s="2" customFormat="1" ht="18" customHeight="1">
      <c r="A81" s="198">
        <v>2105000</v>
      </c>
      <c r="B81" s="604">
        <v>45</v>
      </c>
      <c r="C81" s="419" t="s">
        <v>196</v>
      </c>
      <c r="D81" s="422" t="s">
        <v>152</v>
      </c>
      <c r="E81" s="628">
        <f>VLOOKUP(C81,[6]BANJARMASIN!$B$42:$D$117,3,FALSE)</f>
        <v>11</v>
      </c>
      <c r="F81" s="5">
        <v>1705000</v>
      </c>
      <c r="G81" s="5">
        <v>400000</v>
      </c>
      <c r="H81" s="5">
        <f>2105000/24*11</f>
        <v>964791.66666666663</v>
      </c>
      <c r="I81" s="6">
        <v>0</v>
      </c>
      <c r="J81" s="49">
        <v>15000</v>
      </c>
      <c r="K81" s="49">
        <v>15000</v>
      </c>
      <c r="L81" s="53">
        <v>600000</v>
      </c>
      <c r="M81" s="51">
        <v>0</v>
      </c>
      <c r="N81" s="51">
        <f t="shared" si="18"/>
        <v>930000</v>
      </c>
      <c r="O81" s="7">
        <f t="shared" si="9"/>
        <v>1894791.6666666665</v>
      </c>
      <c r="P81" s="7">
        <v>21050</v>
      </c>
      <c r="Q81" s="7">
        <v>42100</v>
      </c>
      <c r="R81" s="7">
        <v>21050</v>
      </c>
      <c r="S81" s="8">
        <f t="shared" si="14"/>
        <v>1810591.6666666665</v>
      </c>
      <c r="T81" s="861">
        <v>310010398694</v>
      </c>
      <c r="U81" s="2">
        <f>VLOOKUP(C81,[7]BANJARMASIN!$B$42:$D$117,3,0)</f>
        <v>11</v>
      </c>
    </row>
    <row r="82" spans="1:21" s="2" customFormat="1" ht="18" customHeight="1">
      <c r="A82" s="198">
        <v>2105000</v>
      </c>
      <c r="B82" s="604">
        <v>46</v>
      </c>
      <c r="C82" s="419" t="s">
        <v>197</v>
      </c>
      <c r="D82" s="420" t="s">
        <v>152</v>
      </c>
      <c r="E82" s="628">
        <f>VLOOKUP(C82,[6]BANJARMASIN!$B$42:$D$117,3,FALSE)</f>
        <v>25</v>
      </c>
      <c r="F82" s="5">
        <v>1705000</v>
      </c>
      <c r="G82" s="5">
        <v>400000</v>
      </c>
      <c r="H82" s="5">
        <f t="shared" si="13"/>
        <v>2105000</v>
      </c>
      <c r="I82" s="6">
        <v>0</v>
      </c>
      <c r="J82" s="49">
        <v>15000</v>
      </c>
      <c r="K82" s="49">
        <v>15000</v>
      </c>
      <c r="L82" s="53">
        <v>600000</v>
      </c>
      <c r="M82" s="51">
        <v>0</v>
      </c>
      <c r="N82" s="51">
        <f t="shared" si="18"/>
        <v>1350000</v>
      </c>
      <c r="O82" s="7">
        <f t="shared" si="9"/>
        <v>3455000</v>
      </c>
      <c r="P82" s="7">
        <f t="shared" si="15"/>
        <v>21050</v>
      </c>
      <c r="Q82" s="7">
        <f t="shared" si="16"/>
        <v>42100</v>
      </c>
      <c r="R82" s="7">
        <f t="shared" si="17"/>
        <v>21050</v>
      </c>
      <c r="S82" s="8">
        <f t="shared" si="14"/>
        <v>3370800</v>
      </c>
      <c r="T82" s="861">
        <v>310005354363</v>
      </c>
      <c r="U82" s="2">
        <f>VLOOKUP(C82,[7]BANJARMASIN!$B$42:$D$117,3,0)</f>
        <v>25</v>
      </c>
    </row>
    <row r="83" spans="1:21" s="2" customFormat="1" ht="18" customHeight="1">
      <c r="A83" s="198">
        <v>2105000</v>
      </c>
      <c r="B83" s="604">
        <v>47</v>
      </c>
      <c r="C83" s="419" t="s">
        <v>198</v>
      </c>
      <c r="D83" s="420" t="s">
        <v>172</v>
      </c>
      <c r="E83" s="628">
        <f>VLOOKUP(C83,[6]BANJARMASIN!$B$42:$D$117,3,FALSE)</f>
        <v>12</v>
      </c>
      <c r="F83" s="5">
        <v>1705000</v>
      </c>
      <c r="G83" s="5">
        <v>400000</v>
      </c>
      <c r="H83" s="5">
        <f>2105000/24*12</f>
        <v>1052500</v>
      </c>
      <c r="I83" s="6">
        <v>0</v>
      </c>
      <c r="J83" s="49">
        <v>15000</v>
      </c>
      <c r="K83" s="49">
        <v>15000</v>
      </c>
      <c r="L83" s="53">
        <v>600000</v>
      </c>
      <c r="M83" s="51">
        <v>0</v>
      </c>
      <c r="N83" s="51">
        <f t="shared" si="18"/>
        <v>960000</v>
      </c>
      <c r="O83" s="7">
        <f t="shared" si="9"/>
        <v>2012500</v>
      </c>
      <c r="P83" s="7">
        <v>21050</v>
      </c>
      <c r="Q83" s="7">
        <v>42100</v>
      </c>
      <c r="R83" s="7">
        <v>21050</v>
      </c>
      <c r="S83" s="8">
        <f t="shared" si="14"/>
        <v>1928300</v>
      </c>
      <c r="T83" s="861">
        <v>310010436890</v>
      </c>
      <c r="U83" s="2">
        <f>VLOOKUP(C83,[7]BANJARMASIN!$B$42:$D$117,3,0)</f>
        <v>12</v>
      </c>
    </row>
    <row r="84" spans="1:21" s="2" customFormat="1" ht="18" customHeight="1">
      <c r="A84" s="198">
        <v>2105000</v>
      </c>
      <c r="B84" s="604">
        <v>48</v>
      </c>
      <c r="C84" s="431" t="s">
        <v>199</v>
      </c>
      <c r="D84" s="422" t="s">
        <v>152</v>
      </c>
      <c r="E84" s="628">
        <f>VLOOKUP(C84,[6]BANJARMASIN!$B$42:$D$117,3,FALSE)</f>
        <v>13</v>
      </c>
      <c r="F84" s="5">
        <v>1705000</v>
      </c>
      <c r="G84" s="5">
        <v>400000</v>
      </c>
      <c r="H84" s="5">
        <f>2105000/24*13</f>
        <v>1140208.3333333333</v>
      </c>
      <c r="I84" s="6">
        <v>0</v>
      </c>
      <c r="J84" s="49">
        <v>15000</v>
      </c>
      <c r="K84" s="49">
        <v>15000</v>
      </c>
      <c r="L84" s="53">
        <v>600000</v>
      </c>
      <c r="M84" s="51">
        <v>0</v>
      </c>
      <c r="N84" s="51">
        <f t="shared" si="18"/>
        <v>990000</v>
      </c>
      <c r="O84" s="7">
        <f t="shared" si="9"/>
        <v>2130208.333333333</v>
      </c>
      <c r="P84" s="7">
        <v>21050</v>
      </c>
      <c r="Q84" s="7">
        <v>42100</v>
      </c>
      <c r="R84" s="7">
        <v>21050</v>
      </c>
      <c r="S84" s="8">
        <f t="shared" si="14"/>
        <v>2046008.333333333</v>
      </c>
      <c r="T84" s="861">
        <v>310010449661</v>
      </c>
      <c r="U84" s="2">
        <f>VLOOKUP(C84,[7]BANJARMASIN!$B$42:$D$117,3,0)</f>
        <v>13</v>
      </c>
    </row>
    <row r="85" spans="1:21" s="2" customFormat="1" ht="18" customHeight="1">
      <c r="A85" s="198">
        <v>2105000</v>
      </c>
      <c r="B85" s="604">
        <v>49</v>
      </c>
      <c r="C85" s="419" t="s">
        <v>200</v>
      </c>
      <c r="D85" s="422" t="s">
        <v>152</v>
      </c>
      <c r="E85" s="628">
        <f>VLOOKUP(C85,[6]BANJARMASIN!$B$42:$D$117,3,FALSE)</f>
        <v>16</v>
      </c>
      <c r="F85" s="5">
        <v>1705000</v>
      </c>
      <c r="G85" s="5">
        <v>400000</v>
      </c>
      <c r="H85" s="5">
        <f t="shared" si="13"/>
        <v>2105000</v>
      </c>
      <c r="I85" s="6">
        <v>0</v>
      </c>
      <c r="J85" s="49">
        <v>15000</v>
      </c>
      <c r="K85" s="49">
        <v>15000</v>
      </c>
      <c r="L85" s="53">
        <v>600000</v>
      </c>
      <c r="M85" s="51">
        <v>0</v>
      </c>
      <c r="N85" s="51">
        <f t="shared" si="18"/>
        <v>1080000</v>
      </c>
      <c r="O85" s="7">
        <f t="shared" si="9"/>
        <v>3185000</v>
      </c>
      <c r="P85" s="7">
        <f t="shared" si="15"/>
        <v>21050</v>
      </c>
      <c r="Q85" s="7">
        <f t="shared" si="16"/>
        <v>42100</v>
      </c>
      <c r="R85" s="7">
        <f t="shared" si="17"/>
        <v>21050</v>
      </c>
      <c r="S85" s="8">
        <f t="shared" si="14"/>
        <v>3100800</v>
      </c>
      <c r="T85" s="861">
        <v>310010442013</v>
      </c>
      <c r="U85" s="2">
        <f>VLOOKUP(C85,[7]BANJARMASIN!$B$42:$D$117,3,0)</f>
        <v>16</v>
      </c>
    </row>
    <row r="86" spans="1:21" s="2" customFormat="1" ht="18" customHeight="1">
      <c r="A86" s="198">
        <v>2105000</v>
      </c>
      <c r="B86" s="604">
        <v>50</v>
      </c>
      <c r="C86" s="419" t="s">
        <v>201</v>
      </c>
      <c r="D86" s="422" t="s">
        <v>152</v>
      </c>
      <c r="E86" s="628">
        <f>VLOOKUP(C86,[6]BANJARMASIN!$B$42:$D$117,3,FALSE)</f>
        <v>22</v>
      </c>
      <c r="F86" s="5">
        <v>1705000</v>
      </c>
      <c r="G86" s="5">
        <v>400000</v>
      </c>
      <c r="H86" s="5">
        <f t="shared" si="13"/>
        <v>2105000</v>
      </c>
      <c r="I86" s="6">
        <v>0</v>
      </c>
      <c r="J86" s="49">
        <v>15000</v>
      </c>
      <c r="K86" s="49">
        <v>15000</v>
      </c>
      <c r="L86" s="53">
        <v>600000</v>
      </c>
      <c r="M86" s="51">
        <v>0</v>
      </c>
      <c r="N86" s="51">
        <f t="shared" si="18"/>
        <v>1260000</v>
      </c>
      <c r="O86" s="7">
        <f t="shared" si="9"/>
        <v>3365000</v>
      </c>
      <c r="P86" s="7">
        <f t="shared" si="15"/>
        <v>21050</v>
      </c>
      <c r="Q86" s="7">
        <f t="shared" si="16"/>
        <v>42100</v>
      </c>
      <c r="R86" s="7">
        <f t="shared" si="17"/>
        <v>21050</v>
      </c>
      <c r="S86" s="8">
        <f t="shared" si="14"/>
        <v>3280800</v>
      </c>
      <c r="T86" s="861">
        <v>310010442229</v>
      </c>
      <c r="U86" s="2">
        <f>VLOOKUP(C86,[7]BANJARMASIN!$B$42:$D$117,3,0)</f>
        <v>22</v>
      </c>
    </row>
    <row r="87" spans="1:21" s="2" customFormat="1" ht="18" customHeight="1">
      <c r="A87" s="198">
        <v>2105000</v>
      </c>
      <c r="B87" s="604">
        <v>51</v>
      </c>
      <c r="C87" s="419" t="s">
        <v>202</v>
      </c>
      <c r="D87" s="422" t="s">
        <v>152</v>
      </c>
      <c r="E87" s="628">
        <f>VLOOKUP(C87,[6]BANJARMASIN!$B$42:$D$117,3,FALSE)</f>
        <v>19</v>
      </c>
      <c r="F87" s="5">
        <v>1705000</v>
      </c>
      <c r="G87" s="5">
        <v>400000</v>
      </c>
      <c r="H87" s="5">
        <f t="shared" si="13"/>
        <v>2105000</v>
      </c>
      <c r="I87" s="6">
        <v>0</v>
      </c>
      <c r="J87" s="49">
        <v>15000</v>
      </c>
      <c r="K87" s="49">
        <v>15000</v>
      </c>
      <c r="L87" s="53">
        <v>600000</v>
      </c>
      <c r="M87" s="51">
        <v>0</v>
      </c>
      <c r="N87" s="51">
        <f t="shared" si="18"/>
        <v>1170000</v>
      </c>
      <c r="O87" s="7">
        <f t="shared" si="9"/>
        <v>3275000</v>
      </c>
      <c r="P87" s="7">
        <f t="shared" si="15"/>
        <v>21050</v>
      </c>
      <c r="Q87" s="7">
        <f t="shared" si="16"/>
        <v>42100</v>
      </c>
      <c r="R87" s="7">
        <f t="shared" si="17"/>
        <v>21050</v>
      </c>
      <c r="S87" s="8">
        <f t="shared" si="14"/>
        <v>3190800</v>
      </c>
      <c r="T87" s="861">
        <v>310010426594</v>
      </c>
      <c r="U87" s="2">
        <f>VLOOKUP(C87,[7]BANJARMASIN!$B$42:$D$117,3,0)</f>
        <v>19</v>
      </c>
    </row>
    <row r="88" spans="1:21" s="2" customFormat="1" ht="18" customHeight="1">
      <c r="A88" s="198">
        <v>2105000</v>
      </c>
      <c r="B88" s="604">
        <v>52</v>
      </c>
      <c r="C88" s="419" t="s">
        <v>203</v>
      </c>
      <c r="D88" s="422" t="s">
        <v>152</v>
      </c>
      <c r="E88" s="628">
        <f>VLOOKUP(C88,[6]BANJARMASIN!$B$42:$D$117,3,FALSE)</f>
        <v>19</v>
      </c>
      <c r="F88" s="5">
        <v>1705000</v>
      </c>
      <c r="G88" s="5">
        <v>400000</v>
      </c>
      <c r="H88" s="5">
        <f t="shared" si="13"/>
        <v>2105000</v>
      </c>
      <c r="I88" s="6">
        <v>0</v>
      </c>
      <c r="J88" s="49">
        <v>15000</v>
      </c>
      <c r="K88" s="49">
        <v>15000</v>
      </c>
      <c r="L88" s="53">
        <v>600000</v>
      </c>
      <c r="M88" s="51">
        <v>0</v>
      </c>
      <c r="N88" s="51">
        <f t="shared" si="18"/>
        <v>1170000</v>
      </c>
      <c r="O88" s="7">
        <f t="shared" si="9"/>
        <v>3275000</v>
      </c>
      <c r="P88" s="7">
        <f t="shared" si="15"/>
        <v>21050</v>
      </c>
      <c r="Q88" s="7">
        <f t="shared" si="16"/>
        <v>42100</v>
      </c>
      <c r="R88" s="7">
        <f t="shared" si="17"/>
        <v>21050</v>
      </c>
      <c r="S88" s="8">
        <f t="shared" si="14"/>
        <v>3190800</v>
      </c>
      <c r="T88" s="861">
        <v>310005354470</v>
      </c>
      <c r="U88" s="2">
        <f>VLOOKUP(C88,[7]BANJARMASIN!$B$42:$D$117,3,0)</f>
        <v>19</v>
      </c>
    </row>
    <row r="89" spans="1:21" s="2" customFormat="1" ht="18" customHeight="1">
      <c r="A89" s="198">
        <v>2105000</v>
      </c>
      <c r="B89" s="604">
        <v>53</v>
      </c>
      <c r="C89" s="419" t="s">
        <v>205</v>
      </c>
      <c r="D89" s="422" t="s">
        <v>152</v>
      </c>
      <c r="E89" s="628">
        <f>VLOOKUP(C89,[6]BANJARMASIN!$B$42:$D$117,3,FALSE)</f>
        <v>20</v>
      </c>
      <c r="F89" s="5">
        <v>1705000</v>
      </c>
      <c r="G89" s="5">
        <v>400000</v>
      </c>
      <c r="H89" s="5">
        <f t="shared" si="13"/>
        <v>2105000</v>
      </c>
      <c r="I89" s="6">
        <v>0</v>
      </c>
      <c r="J89" s="49">
        <v>15000</v>
      </c>
      <c r="K89" s="49">
        <v>15000</v>
      </c>
      <c r="L89" s="53">
        <v>600000</v>
      </c>
      <c r="M89" s="51">
        <v>0</v>
      </c>
      <c r="N89" s="51">
        <f t="shared" si="18"/>
        <v>1200000</v>
      </c>
      <c r="O89" s="7">
        <f t="shared" si="9"/>
        <v>3305000</v>
      </c>
      <c r="P89" s="7">
        <f t="shared" si="15"/>
        <v>21050</v>
      </c>
      <c r="Q89" s="7">
        <f t="shared" si="16"/>
        <v>42100</v>
      </c>
      <c r="R89" s="7">
        <f t="shared" si="17"/>
        <v>21050</v>
      </c>
      <c r="S89" s="8">
        <f t="shared" si="14"/>
        <v>3220800</v>
      </c>
      <c r="T89" s="861">
        <v>310010440355</v>
      </c>
      <c r="U89" s="2">
        <f>VLOOKUP(C89,[7]BANJARMASIN!$B$42:$D$117,3,0)</f>
        <v>20</v>
      </c>
    </row>
    <row r="90" spans="1:21" s="2" customFormat="1" ht="18" customHeight="1">
      <c r="A90" s="198">
        <v>2105000</v>
      </c>
      <c r="B90" s="604">
        <v>54</v>
      </c>
      <c r="C90" s="632" t="s">
        <v>3654</v>
      </c>
      <c r="D90" s="422" t="s">
        <v>152</v>
      </c>
      <c r="E90" s="628">
        <f>VLOOKUP(C90,[6]BANJARMASIN!$B$42:$D$117,3,FALSE)</f>
        <v>24</v>
      </c>
      <c r="F90" s="5">
        <v>1705000</v>
      </c>
      <c r="G90" s="5">
        <v>400000</v>
      </c>
      <c r="H90" s="5">
        <f t="shared" si="13"/>
        <v>2105000</v>
      </c>
      <c r="I90" s="6">
        <v>0</v>
      </c>
      <c r="J90" s="49">
        <v>15000</v>
      </c>
      <c r="K90" s="49">
        <v>15000</v>
      </c>
      <c r="L90" s="53">
        <v>600000</v>
      </c>
      <c r="M90" s="51">
        <v>0</v>
      </c>
      <c r="N90" s="51">
        <f t="shared" si="18"/>
        <v>1320000</v>
      </c>
      <c r="O90" s="7">
        <f t="shared" si="9"/>
        <v>3425000</v>
      </c>
      <c r="P90" s="7">
        <f t="shared" si="15"/>
        <v>21050</v>
      </c>
      <c r="Q90" s="7">
        <f t="shared" si="16"/>
        <v>42100</v>
      </c>
      <c r="R90" s="7">
        <f t="shared" si="17"/>
        <v>21050</v>
      </c>
      <c r="S90" s="8">
        <f t="shared" si="14"/>
        <v>3340800</v>
      </c>
      <c r="T90" s="861">
        <v>310010437187</v>
      </c>
      <c r="U90" s="2">
        <f>VLOOKUP(C90,[7]BANJARMASIN!$B$42:$D$117,3,0)</f>
        <v>24</v>
      </c>
    </row>
    <row r="91" spans="1:21" s="2" customFormat="1" ht="18" customHeight="1">
      <c r="A91" s="198">
        <v>2105000</v>
      </c>
      <c r="B91" s="604">
        <v>55</v>
      </c>
      <c r="C91" s="419" t="s">
        <v>206</v>
      </c>
      <c r="D91" s="422" t="s">
        <v>152</v>
      </c>
      <c r="E91" s="628">
        <f>VLOOKUP(C91,[6]BANJARMASIN!$B$42:$D$117,3,FALSE)</f>
        <v>21</v>
      </c>
      <c r="F91" s="5">
        <v>1705000</v>
      </c>
      <c r="G91" s="5">
        <v>400000</v>
      </c>
      <c r="H91" s="5">
        <f t="shared" si="13"/>
        <v>2105000</v>
      </c>
      <c r="I91" s="6">
        <v>0</v>
      </c>
      <c r="J91" s="49">
        <v>15000</v>
      </c>
      <c r="K91" s="49">
        <v>15000</v>
      </c>
      <c r="L91" s="53">
        <v>600000</v>
      </c>
      <c r="M91" s="51">
        <v>0</v>
      </c>
      <c r="N91" s="51">
        <f t="shared" si="18"/>
        <v>1230000</v>
      </c>
      <c r="O91" s="7">
        <f t="shared" si="9"/>
        <v>3335000</v>
      </c>
      <c r="P91" s="7">
        <f t="shared" si="15"/>
        <v>21050</v>
      </c>
      <c r="Q91" s="7">
        <f t="shared" si="16"/>
        <v>42100</v>
      </c>
      <c r="R91" s="7">
        <f t="shared" si="17"/>
        <v>21050</v>
      </c>
      <c r="S91" s="8">
        <f t="shared" si="14"/>
        <v>3250800</v>
      </c>
      <c r="T91" s="861">
        <v>310005349173</v>
      </c>
      <c r="U91" s="2">
        <f>VLOOKUP(C91,[7]BANJARMASIN!$B$42:$D$117,3,0)</f>
        <v>21</v>
      </c>
    </row>
    <row r="92" spans="1:21" s="2" customFormat="1" ht="18" customHeight="1">
      <c r="A92" s="198">
        <v>2105000</v>
      </c>
      <c r="B92" s="604">
        <v>56</v>
      </c>
      <c r="C92" s="419" t="s">
        <v>207</v>
      </c>
      <c r="D92" s="422" t="s">
        <v>152</v>
      </c>
      <c r="E92" s="628">
        <f>VLOOKUP(C92,[6]BANJARMASIN!$B$42:$D$117,3,FALSE)</f>
        <v>21</v>
      </c>
      <c r="F92" s="5">
        <v>1705000</v>
      </c>
      <c r="G92" s="5">
        <v>400000</v>
      </c>
      <c r="H92" s="5">
        <f t="shared" si="13"/>
        <v>2105000</v>
      </c>
      <c r="I92" s="6">
        <v>0</v>
      </c>
      <c r="J92" s="49">
        <v>15000</v>
      </c>
      <c r="K92" s="49">
        <v>15000</v>
      </c>
      <c r="L92" s="53">
        <v>600000</v>
      </c>
      <c r="M92" s="51">
        <v>0</v>
      </c>
      <c r="N92" s="51">
        <f t="shared" si="18"/>
        <v>1230000</v>
      </c>
      <c r="O92" s="7">
        <f t="shared" si="9"/>
        <v>3335000</v>
      </c>
      <c r="P92" s="7">
        <f t="shared" si="15"/>
        <v>21050</v>
      </c>
      <c r="Q92" s="7">
        <f t="shared" si="16"/>
        <v>42100</v>
      </c>
      <c r="R92" s="7">
        <f t="shared" si="17"/>
        <v>21050</v>
      </c>
      <c r="S92" s="8">
        <f t="shared" si="14"/>
        <v>3250800</v>
      </c>
      <c r="T92" s="861">
        <v>310005367571</v>
      </c>
      <c r="U92" s="2">
        <f>VLOOKUP(C92,[7]BANJARMASIN!$B$42:$D$117,3,0)</f>
        <v>21</v>
      </c>
    </row>
    <row r="93" spans="1:21" s="2" customFormat="1" ht="18" customHeight="1">
      <c r="A93" s="198">
        <v>2105000</v>
      </c>
      <c r="B93" s="604">
        <v>57</v>
      </c>
      <c r="C93" s="419" t="s">
        <v>208</v>
      </c>
      <c r="D93" s="422" t="s">
        <v>152</v>
      </c>
      <c r="E93" s="628">
        <f>VLOOKUP(C93,[6]BANJARMASIN!$B$42:$D$117,3,FALSE)</f>
        <v>21</v>
      </c>
      <c r="F93" s="5">
        <v>1705000</v>
      </c>
      <c r="G93" s="5">
        <v>400000</v>
      </c>
      <c r="H93" s="5">
        <f t="shared" si="13"/>
        <v>2105000</v>
      </c>
      <c r="I93" s="6">
        <v>0</v>
      </c>
      <c r="J93" s="49">
        <v>15000</v>
      </c>
      <c r="K93" s="49">
        <v>15000</v>
      </c>
      <c r="L93" s="53">
        <v>600000</v>
      </c>
      <c r="M93" s="51">
        <v>0</v>
      </c>
      <c r="N93" s="51">
        <f t="shared" si="18"/>
        <v>1230000</v>
      </c>
      <c r="O93" s="7">
        <f t="shared" si="9"/>
        <v>3335000</v>
      </c>
      <c r="P93" s="7">
        <f t="shared" si="15"/>
        <v>21050</v>
      </c>
      <c r="Q93" s="7">
        <f t="shared" si="16"/>
        <v>42100</v>
      </c>
      <c r="R93" s="7">
        <f t="shared" si="17"/>
        <v>21050</v>
      </c>
      <c r="S93" s="8">
        <f t="shared" si="14"/>
        <v>3250800</v>
      </c>
      <c r="T93" s="861">
        <v>310010426974</v>
      </c>
      <c r="U93" s="2">
        <f>VLOOKUP(C93,[7]BANJARMASIN!$B$42:$D$117,3,0)</f>
        <v>21</v>
      </c>
    </row>
    <row r="94" spans="1:21" s="2" customFormat="1" ht="18" customHeight="1">
      <c r="A94" s="198">
        <v>2105000</v>
      </c>
      <c r="B94" s="604">
        <v>58</v>
      </c>
      <c r="C94" s="419" t="s">
        <v>209</v>
      </c>
      <c r="D94" s="422" t="s">
        <v>152</v>
      </c>
      <c r="E94" s="628">
        <f>VLOOKUP(C94,[6]BANJARMASIN!$B$42:$D$117,3,FALSE)</f>
        <v>18</v>
      </c>
      <c r="F94" s="5">
        <v>1705000</v>
      </c>
      <c r="G94" s="5">
        <v>400000</v>
      </c>
      <c r="H94" s="5">
        <f t="shared" si="13"/>
        <v>2105000</v>
      </c>
      <c r="I94" s="6">
        <v>0</v>
      </c>
      <c r="J94" s="49">
        <v>15000</v>
      </c>
      <c r="K94" s="49">
        <v>15000</v>
      </c>
      <c r="L94" s="53">
        <v>600000</v>
      </c>
      <c r="M94" s="51">
        <v>0</v>
      </c>
      <c r="N94" s="51">
        <f t="shared" si="18"/>
        <v>1140000</v>
      </c>
      <c r="O94" s="7">
        <f t="shared" si="9"/>
        <v>3245000</v>
      </c>
      <c r="P94" s="7">
        <f t="shared" si="15"/>
        <v>21050</v>
      </c>
      <c r="Q94" s="7">
        <f t="shared" si="16"/>
        <v>42100</v>
      </c>
      <c r="R94" s="7">
        <f t="shared" si="17"/>
        <v>21050</v>
      </c>
      <c r="S94" s="8">
        <f t="shared" si="14"/>
        <v>3160800</v>
      </c>
      <c r="T94" s="861">
        <v>310005346344</v>
      </c>
      <c r="U94" s="2">
        <f>VLOOKUP(C94,[7]BANJARMASIN!$B$42:$D$117,3,0)</f>
        <v>18</v>
      </c>
    </row>
    <row r="95" spans="1:21" s="2" customFormat="1" ht="18" customHeight="1">
      <c r="A95" s="198">
        <v>2105000</v>
      </c>
      <c r="B95" s="604">
        <v>59</v>
      </c>
      <c r="C95" s="431" t="s">
        <v>211</v>
      </c>
      <c r="D95" s="422" t="s">
        <v>172</v>
      </c>
      <c r="E95" s="628">
        <f>VLOOKUP(C95,[6]BANJARMASIN!$B$42:$D$117,3,FALSE)</f>
        <v>20</v>
      </c>
      <c r="F95" s="5">
        <v>1705000</v>
      </c>
      <c r="G95" s="5">
        <v>400000</v>
      </c>
      <c r="H95" s="5">
        <f t="shared" si="13"/>
        <v>2105000</v>
      </c>
      <c r="I95" s="6">
        <v>0</v>
      </c>
      <c r="J95" s="49">
        <v>15000</v>
      </c>
      <c r="K95" s="49">
        <v>15000</v>
      </c>
      <c r="L95" s="53">
        <v>600000</v>
      </c>
      <c r="M95" s="51">
        <v>0</v>
      </c>
      <c r="N95" s="51">
        <f t="shared" si="18"/>
        <v>1200000</v>
      </c>
      <c r="O95" s="7">
        <f t="shared" ref="O95:O105" si="19">H95+N95</f>
        <v>3305000</v>
      </c>
      <c r="P95" s="7">
        <f t="shared" ref="P95:P103" si="20">H95*1%</f>
        <v>21050</v>
      </c>
      <c r="Q95" s="7">
        <f t="shared" ref="Q95:Q103" si="21">H95*2%</f>
        <v>42100</v>
      </c>
      <c r="R95" s="7">
        <f t="shared" ref="R95:R103" si="22">H95*1%</f>
        <v>21050</v>
      </c>
      <c r="S95" s="8">
        <f t="shared" si="14"/>
        <v>3220800</v>
      </c>
      <c r="T95" s="861">
        <v>310010403395</v>
      </c>
      <c r="U95" s="2">
        <f>VLOOKUP(C95,[7]BANJARMASIN!$B$42:$D$117,3,0)</f>
        <v>20</v>
      </c>
    </row>
    <row r="96" spans="1:21" s="2" customFormat="1" ht="18" customHeight="1">
      <c r="A96" s="198">
        <v>2105000</v>
      </c>
      <c r="B96" s="604">
        <v>60</v>
      </c>
      <c r="C96" s="419" t="s">
        <v>212</v>
      </c>
      <c r="D96" s="422" t="s">
        <v>152</v>
      </c>
      <c r="E96" s="628">
        <f>VLOOKUP(C96,[6]BANJARMASIN!$B$42:$D$117,3,FALSE)</f>
        <v>16</v>
      </c>
      <c r="F96" s="5">
        <v>1705000</v>
      </c>
      <c r="G96" s="5">
        <v>400000</v>
      </c>
      <c r="H96" s="5">
        <f t="shared" ref="H96:H105" si="23">SUM(F96:G96)</f>
        <v>2105000</v>
      </c>
      <c r="I96" s="6">
        <v>0</v>
      </c>
      <c r="J96" s="49">
        <v>15000</v>
      </c>
      <c r="K96" s="49">
        <v>15000</v>
      </c>
      <c r="L96" s="53">
        <v>600000</v>
      </c>
      <c r="M96" s="51">
        <v>0</v>
      </c>
      <c r="N96" s="51">
        <f t="shared" si="18"/>
        <v>1080000</v>
      </c>
      <c r="O96" s="7">
        <f t="shared" si="19"/>
        <v>3185000</v>
      </c>
      <c r="P96" s="7">
        <f t="shared" si="20"/>
        <v>21050</v>
      </c>
      <c r="Q96" s="7">
        <f t="shared" si="21"/>
        <v>42100</v>
      </c>
      <c r="R96" s="7">
        <f t="shared" si="22"/>
        <v>21050</v>
      </c>
      <c r="S96" s="8">
        <f t="shared" ref="S96:S105" si="24">O96-Q96-R96-P96</f>
        <v>3100800</v>
      </c>
      <c r="T96" s="861">
        <v>310005349082</v>
      </c>
      <c r="U96" s="2">
        <f>VLOOKUP(C96,[7]BANJARMASIN!$B$42:$D$117,3,0)</f>
        <v>16</v>
      </c>
    </row>
    <row r="97" spans="1:21" s="2" customFormat="1" ht="18" customHeight="1">
      <c r="A97" s="198">
        <v>2105000</v>
      </c>
      <c r="B97" s="604">
        <v>61</v>
      </c>
      <c r="C97" s="432" t="s">
        <v>213</v>
      </c>
      <c r="D97" s="422" t="s">
        <v>152</v>
      </c>
      <c r="E97" s="628">
        <f>VLOOKUP(C97,[6]BANJARMASIN!$B$42:$D$117,3,FALSE)</f>
        <v>13</v>
      </c>
      <c r="F97" s="5">
        <v>1705000</v>
      </c>
      <c r="G97" s="5">
        <v>400000</v>
      </c>
      <c r="H97" s="5">
        <f>2105000/24*13</f>
        <v>1140208.3333333333</v>
      </c>
      <c r="I97" s="6">
        <v>0</v>
      </c>
      <c r="J97" s="49">
        <v>15000</v>
      </c>
      <c r="K97" s="49">
        <v>15000</v>
      </c>
      <c r="L97" s="53">
        <v>600000</v>
      </c>
      <c r="M97" s="51">
        <v>0</v>
      </c>
      <c r="N97" s="51">
        <f t="shared" si="18"/>
        <v>990000</v>
      </c>
      <c r="O97" s="7">
        <f t="shared" si="19"/>
        <v>2130208.333333333</v>
      </c>
      <c r="P97" s="7">
        <v>21050</v>
      </c>
      <c r="Q97" s="7">
        <v>42100</v>
      </c>
      <c r="R97" s="7">
        <v>21050</v>
      </c>
      <c r="S97" s="8">
        <f t="shared" si="24"/>
        <v>2046008.333333333</v>
      </c>
      <c r="T97" s="861">
        <v>310005559748</v>
      </c>
      <c r="U97" s="2">
        <f>VLOOKUP(C97,[7]BANJARMASIN!$B$42:$D$117,3,0)</f>
        <v>13</v>
      </c>
    </row>
    <row r="98" spans="1:21" s="2" customFormat="1" ht="18" customHeight="1">
      <c r="A98" s="198">
        <v>2105000</v>
      </c>
      <c r="B98" s="604">
        <v>62</v>
      </c>
      <c r="C98" s="419" t="s">
        <v>214</v>
      </c>
      <c r="D98" s="422" t="s">
        <v>152</v>
      </c>
      <c r="E98" s="628">
        <f>VLOOKUP(C98,[6]BANJARMASIN!$B$42:$D$117,3,FALSE)</f>
        <v>18</v>
      </c>
      <c r="F98" s="5">
        <v>1705000</v>
      </c>
      <c r="G98" s="5">
        <v>400000</v>
      </c>
      <c r="H98" s="5">
        <f t="shared" si="23"/>
        <v>2105000</v>
      </c>
      <c r="I98" s="6">
        <v>0</v>
      </c>
      <c r="J98" s="49">
        <v>15000</v>
      </c>
      <c r="K98" s="49">
        <v>15000</v>
      </c>
      <c r="L98" s="53">
        <v>600000</v>
      </c>
      <c r="M98" s="51">
        <v>0</v>
      </c>
      <c r="N98" s="51">
        <f t="shared" si="18"/>
        <v>1140000</v>
      </c>
      <c r="O98" s="7">
        <f t="shared" si="19"/>
        <v>3245000</v>
      </c>
      <c r="P98" s="7">
        <f t="shared" si="20"/>
        <v>21050</v>
      </c>
      <c r="Q98" s="7">
        <f t="shared" si="21"/>
        <v>42100</v>
      </c>
      <c r="R98" s="7">
        <f t="shared" si="22"/>
        <v>21050</v>
      </c>
      <c r="S98" s="8">
        <f t="shared" si="24"/>
        <v>3160800</v>
      </c>
      <c r="T98" s="861">
        <v>310005342277</v>
      </c>
      <c r="U98" s="2">
        <f>VLOOKUP(C98,[7]BANJARMASIN!$B$42:$D$117,3,0)</f>
        <v>18</v>
      </c>
    </row>
    <row r="99" spans="1:21" s="3" customFormat="1" ht="18" customHeight="1">
      <c r="A99" s="342">
        <v>2105000</v>
      </c>
      <c r="B99" s="604">
        <v>63</v>
      </c>
      <c r="C99" s="421" t="s">
        <v>215</v>
      </c>
      <c r="D99" s="427" t="s">
        <v>152</v>
      </c>
      <c r="E99" s="628">
        <f>VLOOKUP(C99,[6]BANJARMASIN!$B$42:$D$117,3,FALSE)</f>
        <v>20</v>
      </c>
      <c r="F99" s="5">
        <v>1705000</v>
      </c>
      <c r="G99" s="5">
        <v>400000</v>
      </c>
      <c r="H99" s="5">
        <f t="shared" si="23"/>
        <v>2105000</v>
      </c>
      <c r="I99" s="6">
        <v>0</v>
      </c>
      <c r="J99" s="5">
        <v>15000</v>
      </c>
      <c r="K99" s="5">
        <v>15000</v>
      </c>
      <c r="L99" s="53">
        <v>600000</v>
      </c>
      <c r="M99" s="51">
        <v>0</v>
      </c>
      <c r="N99" s="51">
        <f t="shared" si="18"/>
        <v>1200000</v>
      </c>
      <c r="O99" s="115">
        <f t="shared" si="19"/>
        <v>3305000</v>
      </c>
      <c r="P99" s="115">
        <f t="shared" si="20"/>
        <v>21050</v>
      </c>
      <c r="Q99" s="115">
        <f t="shared" si="21"/>
        <v>42100</v>
      </c>
      <c r="R99" s="115">
        <f t="shared" si="22"/>
        <v>21050</v>
      </c>
      <c r="S99" s="62">
        <f t="shared" si="24"/>
        <v>3220800</v>
      </c>
      <c r="T99" s="861">
        <v>310005351088</v>
      </c>
      <c r="U99" s="2">
        <f>VLOOKUP(C99,[7]BANJARMASIN!$B$42:$D$117,3,0)</f>
        <v>20</v>
      </c>
    </row>
    <row r="100" spans="1:21" s="2" customFormat="1" ht="18" customHeight="1">
      <c r="A100" s="198">
        <v>2105000</v>
      </c>
      <c r="B100" s="604">
        <v>64</v>
      </c>
      <c r="C100" s="433" t="s">
        <v>217</v>
      </c>
      <c r="D100" s="422" t="s">
        <v>152</v>
      </c>
      <c r="E100" s="628">
        <f>VLOOKUP(C100,[6]BANJARMASIN!$B$42:$D$117,3,FALSE)</f>
        <v>8</v>
      </c>
      <c r="F100" s="5">
        <v>1705000</v>
      </c>
      <c r="G100" s="5">
        <v>400000</v>
      </c>
      <c r="H100" s="5">
        <f>2105000/24*8</f>
        <v>701666.66666666663</v>
      </c>
      <c r="I100" s="6">
        <v>0</v>
      </c>
      <c r="J100" s="49">
        <v>15000</v>
      </c>
      <c r="K100" s="49">
        <v>15000</v>
      </c>
      <c r="L100" s="53">
        <v>600000</v>
      </c>
      <c r="M100" s="51">
        <v>0</v>
      </c>
      <c r="N100" s="51">
        <f t="shared" ref="N100:N113" si="25">(E100*I100)+(E100*J100)+(E100*K100)+L100+M100</f>
        <v>840000</v>
      </c>
      <c r="O100" s="7">
        <f t="shared" si="19"/>
        <v>1541666.6666666665</v>
      </c>
      <c r="P100" s="7">
        <v>21050</v>
      </c>
      <c r="Q100" s="7">
        <v>42100</v>
      </c>
      <c r="R100" s="7">
        <v>21050</v>
      </c>
      <c r="S100" s="8">
        <f t="shared" si="24"/>
        <v>1457466.6666666665</v>
      </c>
      <c r="T100" s="861">
        <v>310010436940</v>
      </c>
      <c r="U100" s="2">
        <f>VLOOKUP(C100,[7]BANJARMASIN!$B$42:$D$117,3,0)</f>
        <v>8</v>
      </c>
    </row>
    <row r="101" spans="1:21" s="2" customFormat="1" ht="18" customHeight="1">
      <c r="A101" s="198">
        <v>2105000</v>
      </c>
      <c r="B101" s="604">
        <v>65</v>
      </c>
      <c r="C101" s="419" t="s">
        <v>220</v>
      </c>
      <c r="D101" s="422" t="s">
        <v>152</v>
      </c>
      <c r="E101" s="628">
        <f>VLOOKUP(C101,[6]BANJARMASIN!$B$42:$D$117,3,FALSE)</f>
        <v>24</v>
      </c>
      <c r="F101" s="5">
        <v>1705000</v>
      </c>
      <c r="G101" s="5">
        <v>400000</v>
      </c>
      <c r="H101" s="5">
        <f t="shared" si="23"/>
        <v>2105000</v>
      </c>
      <c r="I101" s="6">
        <v>0</v>
      </c>
      <c r="J101" s="49">
        <v>15000</v>
      </c>
      <c r="K101" s="49">
        <v>15000</v>
      </c>
      <c r="L101" s="53">
        <v>600000</v>
      </c>
      <c r="M101" s="51">
        <v>0</v>
      </c>
      <c r="N101" s="51">
        <f t="shared" si="25"/>
        <v>1320000</v>
      </c>
      <c r="O101" s="7">
        <f t="shared" si="19"/>
        <v>3425000</v>
      </c>
      <c r="P101" s="7">
        <f t="shared" si="20"/>
        <v>21050</v>
      </c>
      <c r="Q101" s="7">
        <f t="shared" si="21"/>
        <v>42100</v>
      </c>
      <c r="R101" s="7">
        <f t="shared" si="22"/>
        <v>21050</v>
      </c>
      <c r="S101" s="8">
        <f t="shared" si="24"/>
        <v>3340800</v>
      </c>
      <c r="T101" s="861">
        <v>310010424748</v>
      </c>
      <c r="U101" s="2">
        <f>VLOOKUP(C101,[7]BANJARMASIN!$B$42:$D$117,3,0)</f>
        <v>24</v>
      </c>
    </row>
    <row r="102" spans="1:21" s="2" customFormat="1" ht="18" customHeight="1">
      <c r="A102" s="198">
        <v>2105000</v>
      </c>
      <c r="B102" s="604">
        <v>66</v>
      </c>
      <c r="C102" s="419" t="s">
        <v>221</v>
      </c>
      <c r="D102" s="422" t="s">
        <v>152</v>
      </c>
      <c r="E102" s="628">
        <f>VLOOKUP(C102,[6]BANJARMASIN!$B$42:$D$117,3,FALSE)</f>
        <v>20</v>
      </c>
      <c r="F102" s="5">
        <v>1705000</v>
      </c>
      <c r="G102" s="5">
        <v>400000</v>
      </c>
      <c r="H102" s="5">
        <f t="shared" si="23"/>
        <v>2105000</v>
      </c>
      <c r="I102" s="6">
        <v>0</v>
      </c>
      <c r="J102" s="49">
        <v>15000</v>
      </c>
      <c r="K102" s="49">
        <v>15000</v>
      </c>
      <c r="L102" s="53">
        <v>600000</v>
      </c>
      <c r="M102" s="51">
        <v>0</v>
      </c>
      <c r="N102" s="51">
        <f t="shared" si="25"/>
        <v>1200000</v>
      </c>
      <c r="O102" s="7">
        <f t="shared" si="19"/>
        <v>3305000</v>
      </c>
      <c r="P102" s="7">
        <f t="shared" si="20"/>
        <v>21050</v>
      </c>
      <c r="Q102" s="7">
        <f t="shared" si="21"/>
        <v>42100</v>
      </c>
      <c r="R102" s="7">
        <f t="shared" si="22"/>
        <v>21050</v>
      </c>
      <c r="S102" s="8">
        <f t="shared" si="24"/>
        <v>3220800</v>
      </c>
      <c r="T102" s="861">
        <v>310005346427</v>
      </c>
      <c r="U102" s="2">
        <f>VLOOKUP(C102,[7]BANJARMASIN!$B$42:$D$117,3,0)</f>
        <v>20</v>
      </c>
    </row>
    <row r="103" spans="1:21" s="2" customFormat="1" ht="18" customHeight="1">
      <c r="A103" s="198">
        <v>2105000</v>
      </c>
      <c r="B103" s="604">
        <v>67</v>
      </c>
      <c r="C103" s="431" t="s">
        <v>222</v>
      </c>
      <c r="D103" s="420" t="s">
        <v>152</v>
      </c>
      <c r="E103" s="628">
        <f>VLOOKUP(C103,[6]BANJARMASIN!$B$42:$D$117,3,FALSE)</f>
        <v>18</v>
      </c>
      <c r="F103" s="5">
        <v>1705000</v>
      </c>
      <c r="G103" s="5">
        <v>400000</v>
      </c>
      <c r="H103" s="5">
        <f t="shared" si="23"/>
        <v>2105000</v>
      </c>
      <c r="I103" s="6">
        <v>0</v>
      </c>
      <c r="J103" s="49">
        <v>15000</v>
      </c>
      <c r="K103" s="49">
        <v>15000</v>
      </c>
      <c r="L103" s="53">
        <v>600000</v>
      </c>
      <c r="M103" s="51">
        <v>0</v>
      </c>
      <c r="N103" s="51">
        <f t="shared" si="25"/>
        <v>1140000</v>
      </c>
      <c r="O103" s="7">
        <f t="shared" si="19"/>
        <v>3245000</v>
      </c>
      <c r="P103" s="7">
        <f t="shared" si="20"/>
        <v>21050</v>
      </c>
      <c r="Q103" s="7">
        <f t="shared" si="21"/>
        <v>42100</v>
      </c>
      <c r="R103" s="7">
        <f t="shared" si="22"/>
        <v>21050</v>
      </c>
      <c r="S103" s="8">
        <f t="shared" si="24"/>
        <v>3160800</v>
      </c>
      <c r="T103" s="861">
        <v>310005356517</v>
      </c>
      <c r="U103" s="2">
        <f>VLOOKUP(C103,[7]BANJARMASIN!$B$42:$D$117,3,0)</f>
        <v>18</v>
      </c>
    </row>
    <row r="104" spans="1:21" s="3" customFormat="1" ht="18" customHeight="1">
      <c r="A104" s="342">
        <v>2105000</v>
      </c>
      <c r="B104" s="604">
        <v>68</v>
      </c>
      <c r="C104" s="430" t="s">
        <v>2940</v>
      </c>
      <c r="D104" s="56" t="s">
        <v>152</v>
      </c>
      <c r="E104" s="628">
        <f>VLOOKUP(C104,[6]BANJARMASIN!$B$42:$D$117,3,FALSE)</f>
        <v>25</v>
      </c>
      <c r="F104" s="5">
        <v>1705000</v>
      </c>
      <c r="G104" s="5">
        <v>400000</v>
      </c>
      <c r="H104" s="5">
        <f t="shared" si="23"/>
        <v>2105000</v>
      </c>
      <c r="I104" s="6">
        <v>0</v>
      </c>
      <c r="J104" s="5">
        <v>15000</v>
      </c>
      <c r="K104" s="5">
        <v>15000</v>
      </c>
      <c r="L104" s="53">
        <v>600000</v>
      </c>
      <c r="M104" s="51">
        <v>0</v>
      </c>
      <c r="N104" s="51">
        <f t="shared" si="25"/>
        <v>1350000</v>
      </c>
      <c r="O104" s="115">
        <f t="shared" si="19"/>
        <v>3455000</v>
      </c>
      <c r="P104" s="115">
        <f>H104*1%</f>
        <v>21050</v>
      </c>
      <c r="Q104" s="115">
        <f>H104*2%</f>
        <v>42100</v>
      </c>
      <c r="R104" s="115">
        <f>H104*1%</f>
        <v>21050</v>
      </c>
      <c r="S104" s="62">
        <f t="shared" si="24"/>
        <v>3370800</v>
      </c>
      <c r="T104" s="861">
        <v>310011005967</v>
      </c>
      <c r="U104" s="2">
        <f>VLOOKUP(C104,[7]BANJARMASIN!$B$42:$D$117,3,0)</f>
        <v>25</v>
      </c>
    </row>
    <row r="105" spans="1:21" s="3" customFormat="1" ht="18" customHeight="1">
      <c r="A105" s="342">
        <v>2105000</v>
      </c>
      <c r="B105" s="604">
        <v>69</v>
      </c>
      <c r="C105" s="430" t="s">
        <v>2941</v>
      </c>
      <c r="D105" s="56" t="s">
        <v>152</v>
      </c>
      <c r="E105" s="628">
        <f>VLOOKUP(C105,[6]BANJARMASIN!$B$42:$D$117,3,FALSE)</f>
        <v>22</v>
      </c>
      <c r="F105" s="5">
        <v>1705000</v>
      </c>
      <c r="G105" s="5">
        <v>400000</v>
      </c>
      <c r="H105" s="5">
        <f t="shared" si="23"/>
        <v>2105000</v>
      </c>
      <c r="I105" s="6">
        <v>0</v>
      </c>
      <c r="J105" s="5">
        <v>15000</v>
      </c>
      <c r="K105" s="5">
        <v>15000</v>
      </c>
      <c r="L105" s="53">
        <v>600000</v>
      </c>
      <c r="M105" s="51">
        <v>0</v>
      </c>
      <c r="N105" s="51">
        <f t="shared" si="25"/>
        <v>1260000</v>
      </c>
      <c r="O105" s="115">
        <f t="shared" si="19"/>
        <v>3365000</v>
      </c>
      <c r="P105" s="115">
        <f>H105*1%</f>
        <v>21050</v>
      </c>
      <c r="Q105" s="115">
        <f>H105*2%</f>
        <v>42100</v>
      </c>
      <c r="R105" s="115">
        <f>H105*1%</f>
        <v>21050</v>
      </c>
      <c r="S105" s="62">
        <f t="shared" si="24"/>
        <v>3280800</v>
      </c>
      <c r="T105" s="861">
        <v>310011006411</v>
      </c>
      <c r="U105" s="2">
        <f>VLOOKUP(C105,[7]BANJARMASIN!$B$42:$D$117,3,0)</f>
        <v>22</v>
      </c>
    </row>
    <row r="106" spans="1:21" s="3" customFormat="1" ht="18" customHeight="1">
      <c r="A106" s="368"/>
      <c r="B106" s="604">
        <v>70</v>
      </c>
      <c r="C106" s="434" t="s">
        <v>1207</v>
      </c>
      <c r="D106" s="56" t="s">
        <v>152</v>
      </c>
      <c r="E106" s="628">
        <f>VLOOKUP(C106,[6]BANJARMASIN!$B$42:$D$117,3,FALSE)</f>
        <v>25</v>
      </c>
      <c r="F106" s="5">
        <v>1705000</v>
      </c>
      <c r="G106" s="5">
        <v>400000</v>
      </c>
      <c r="H106" s="5">
        <f t="shared" ref="H106:H111" si="26">SUM(F106:G106)</f>
        <v>2105000</v>
      </c>
      <c r="I106" s="6">
        <v>0</v>
      </c>
      <c r="J106" s="5">
        <v>15000</v>
      </c>
      <c r="K106" s="5">
        <v>15000</v>
      </c>
      <c r="L106" s="53">
        <v>600000</v>
      </c>
      <c r="M106" s="51">
        <v>0</v>
      </c>
      <c r="N106" s="51">
        <f t="shared" si="25"/>
        <v>1350000</v>
      </c>
      <c r="O106" s="115">
        <f t="shared" ref="O106:O111" si="27">H106+N106</f>
        <v>3455000</v>
      </c>
      <c r="P106" s="115">
        <f t="shared" ref="P106:P111" si="28">H106*1%</f>
        <v>21050</v>
      </c>
      <c r="Q106" s="115">
        <f t="shared" ref="Q106:Q111" si="29">H106*2%</f>
        <v>42100</v>
      </c>
      <c r="R106" s="115">
        <f t="shared" ref="R106:R111" si="30">H106*1%</f>
        <v>21050</v>
      </c>
      <c r="S106" s="62">
        <f t="shared" ref="S106:S111" si="31">O106-Q106-R106-P106</f>
        <v>3370800</v>
      </c>
      <c r="T106" s="861">
        <v>310004686286</v>
      </c>
      <c r="U106" s="2">
        <f>VLOOKUP(C106,[7]BANJARMASIN!$B$42:$D$117,3,0)</f>
        <v>25</v>
      </c>
    </row>
    <row r="107" spans="1:21" s="3" customFormat="1" ht="18" customHeight="1">
      <c r="A107" s="368"/>
      <c r="B107" s="604">
        <v>71</v>
      </c>
      <c r="C107" s="434" t="s">
        <v>3060</v>
      </c>
      <c r="D107" s="56" t="s">
        <v>152</v>
      </c>
      <c r="E107" s="628">
        <f>VLOOKUP(C107,[6]BANJARMASIN!$B$42:$D$117,3,FALSE)</f>
        <v>16</v>
      </c>
      <c r="F107" s="5">
        <v>1705000</v>
      </c>
      <c r="G107" s="5">
        <v>400000</v>
      </c>
      <c r="H107" s="5">
        <f t="shared" si="26"/>
        <v>2105000</v>
      </c>
      <c r="I107" s="6">
        <v>0</v>
      </c>
      <c r="J107" s="5">
        <v>15000</v>
      </c>
      <c r="K107" s="5">
        <v>15000</v>
      </c>
      <c r="L107" s="53">
        <v>600000</v>
      </c>
      <c r="M107" s="51">
        <v>0</v>
      </c>
      <c r="N107" s="51">
        <f t="shared" si="25"/>
        <v>1080000</v>
      </c>
      <c r="O107" s="115">
        <f t="shared" si="27"/>
        <v>3185000</v>
      </c>
      <c r="P107" s="115">
        <f t="shared" si="28"/>
        <v>21050</v>
      </c>
      <c r="Q107" s="115">
        <f t="shared" si="29"/>
        <v>42100</v>
      </c>
      <c r="R107" s="115">
        <f t="shared" si="30"/>
        <v>21050</v>
      </c>
      <c r="S107" s="62">
        <f t="shared" si="31"/>
        <v>3100800</v>
      </c>
      <c r="T107" s="861">
        <v>310010426495</v>
      </c>
      <c r="U107" s="2">
        <f>VLOOKUP(C107,[7]BANJARMASIN!$B$42:$D$117,3,0)</f>
        <v>16</v>
      </c>
    </row>
    <row r="108" spans="1:21" s="3" customFormat="1" ht="18" customHeight="1">
      <c r="A108" s="368"/>
      <c r="B108" s="604">
        <v>72</v>
      </c>
      <c r="C108" s="434" t="s">
        <v>3369</v>
      </c>
      <c r="D108" s="56" t="s">
        <v>152</v>
      </c>
      <c r="E108" s="628">
        <f>VLOOKUP(C108,[6]BANJARMASIN!$B$42:$D$117,3,FALSE)</f>
        <v>18</v>
      </c>
      <c r="F108" s="5">
        <v>1705000</v>
      </c>
      <c r="G108" s="5">
        <v>400000</v>
      </c>
      <c r="H108" s="5">
        <f t="shared" si="26"/>
        <v>2105000</v>
      </c>
      <c r="I108" s="6">
        <v>0</v>
      </c>
      <c r="J108" s="5">
        <v>15000</v>
      </c>
      <c r="K108" s="5">
        <v>15000</v>
      </c>
      <c r="L108" s="53">
        <v>600000</v>
      </c>
      <c r="M108" s="51">
        <v>0</v>
      </c>
      <c r="N108" s="51">
        <f t="shared" si="25"/>
        <v>1140000</v>
      </c>
      <c r="O108" s="115">
        <f t="shared" si="27"/>
        <v>3245000</v>
      </c>
      <c r="P108" s="115">
        <f t="shared" si="28"/>
        <v>21050</v>
      </c>
      <c r="Q108" s="115">
        <f t="shared" si="29"/>
        <v>42100</v>
      </c>
      <c r="R108" s="115">
        <f t="shared" si="30"/>
        <v>21050</v>
      </c>
      <c r="S108" s="62">
        <f t="shared" si="31"/>
        <v>3160800</v>
      </c>
      <c r="T108" s="861">
        <v>310010442633</v>
      </c>
      <c r="U108" s="2">
        <f>VLOOKUP(C108,[7]BANJARMASIN!$B$42:$D$117,3,0)</f>
        <v>18</v>
      </c>
    </row>
    <row r="109" spans="1:21" s="3" customFormat="1" ht="18" customHeight="1">
      <c r="A109" s="368"/>
      <c r="B109" s="604">
        <v>73</v>
      </c>
      <c r="C109" s="434" t="s">
        <v>3061</v>
      </c>
      <c r="D109" s="56" t="s">
        <v>152</v>
      </c>
      <c r="E109" s="628">
        <f>VLOOKUP(C109,[6]BANJARMASIN!$B$42:$D$117,3,FALSE)</f>
        <v>13</v>
      </c>
      <c r="F109" s="5">
        <v>1705000</v>
      </c>
      <c r="G109" s="5">
        <v>400000</v>
      </c>
      <c r="H109" s="5">
        <f>2105000/24*13</f>
        <v>1140208.3333333333</v>
      </c>
      <c r="I109" s="6">
        <v>0</v>
      </c>
      <c r="J109" s="5">
        <v>15000</v>
      </c>
      <c r="K109" s="5">
        <v>15000</v>
      </c>
      <c r="L109" s="53">
        <v>600000</v>
      </c>
      <c r="M109" s="51">
        <v>0</v>
      </c>
      <c r="N109" s="51">
        <f t="shared" si="25"/>
        <v>990000</v>
      </c>
      <c r="O109" s="115">
        <f t="shared" si="27"/>
        <v>2130208.333333333</v>
      </c>
      <c r="P109" s="115">
        <v>21050</v>
      </c>
      <c r="Q109" s="115">
        <v>42100</v>
      </c>
      <c r="R109" s="115">
        <v>21050</v>
      </c>
      <c r="S109" s="62">
        <f t="shared" si="31"/>
        <v>2046008.333333333</v>
      </c>
      <c r="T109" s="861">
        <v>310010442773</v>
      </c>
      <c r="U109" s="2">
        <f>VLOOKUP(C109,[7]BANJARMASIN!$B$42:$D$117,3,0)</f>
        <v>13</v>
      </c>
    </row>
    <row r="110" spans="1:21" s="1665" customFormat="1" ht="18" customHeight="1">
      <c r="A110" s="1666"/>
      <c r="B110" s="604">
        <v>74</v>
      </c>
      <c r="C110" s="399" t="s">
        <v>3062</v>
      </c>
      <c r="D110" s="56" t="s">
        <v>152</v>
      </c>
      <c r="E110" s="628">
        <f>VLOOKUP(C110,[6]BANJARMASIN!$B$42:$D$117,3,FALSE)</f>
        <v>19</v>
      </c>
      <c r="F110" s="5">
        <v>1705000</v>
      </c>
      <c r="G110" s="5">
        <v>400000</v>
      </c>
      <c r="H110" s="5">
        <f t="shared" si="26"/>
        <v>2105000</v>
      </c>
      <c r="I110" s="6">
        <v>0</v>
      </c>
      <c r="J110" s="5">
        <v>15000</v>
      </c>
      <c r="K110" s="5">
        <v>15000</v>
      </c>
      <c r="L110" s="53">
        <v>600000</v>
      </c>
      <c r="M110" s="51">
        <v>0</v>
      </c>
      <c r="N110" s="51">
        <f t="shared" si="25"/>
        <v>1170000</v>
      </c>
      <c r="O110" s="115">
        <f t="shared" si="27"/>
        <v>3275000</v>
      </c>
      <c r="P110" s="115">
        <f t="shared" si="28"/>
        <v>21050</v>
      </c>
      <c r="Q110" s="115">
        <f t="shared" si="29"/>
        <v>42100</v>
      </c>
      <c r="R110" s="115">
        <f t="shared" si="30"/>
        <v>21050</v>
      </c>
      <c r="S110" s="62">
        <f t="shared" si="31"/>
        <v>3190800</v>
      </c>
      <c r="T110" s="1667">
        <v>310010437781</v>
      </c>
      <c r="U110" s="2">
        <f>VLOOKUP(C110,[7]BANJARMASIN!$B$42:$D$117,3,0)</f>
        <v>19</v>
      </c>
    </row>
    <row r="111" spans="1:21" s="3" customFormat="1" ht="18" customHeight="1">
      <c r="A111" s="368"/>
      <c r="B111" s="604">
        <v>75</v>
      </c>
      <c r="C111" s="434" t="s">
        <v>3063</v>
      </c>
      <c r="D111" s="56" t="s">
        <v>152</v>
      </c>
      <c r="E111" s="628">
        <f>VLOOKUP(C111,[6]BANJARMASIN!$B$42:$D$117,3,FALSE)</f>
        <v>21</v>
      </c>
      <c r="F111" s="5">
        <v>1705000</v>
      </c>
      <c r="G111" s="5">
        <v>400000</v>
      </c>
      <c r="H111" s="5">
        <f t="shared" si="26"/>
        <v>2105000</v>
      </c>
      <c r="I111" s="6">
        <v>0</v>
      </c>
      <c r="J111" s="5">
        <v>15000</v>
      </c>
      <c r="K111" s="5">
        <v>15000</v>
      </c>
      <c r="L111" s="53">
        <v>600000</v>
      </c>
      <c r="M111" s="51">
        <v>0</v>
      </c>
      <c r="N111" s="51">
        <f t="shared" si="25"/>
        <v>1230000</v>
      </c>
      <c r="O111" s="115">
        <f t="shared" si="27"/>
        <v>3335000</v>
      </c>
      <c r="P111" s="115">
        <f t="shared" si="28"/>
        <v>21050</v>
      </c>
      <c r="Q111" s="115">
        <f t="shared" si="29"/>
        <v>42100</v>
      </c>
      <c r="R111" s="115">
        <f t="shared" si="30"/>
        <v>21050</v>
      </c>
      <c r="S111" s="62">
        <f t="shared" si="31"/>
        <v>3250800</v>
      </c>
      <c r="T111" s="861">
        <v>310010443243</v>
      </c>
      <c r="U111" s="2">
        <f>VLOOKUP(C111,[7]BANJARMASIN!$B$42:$D$117,3,0)</f>
        <v>21</v>
      </c>
    </row>
    <row r="112" spans="1:21" s="1665" customFormat="1" ht="18" customHeight="1">
      <c r="A112" s="342">
        <v>2105000</v>
      </c>
      <c r="B112" s="604">
        <v>76</v>
      </c>
      <c r="C112" s="421" t="s">
        <v>123</v>
      </c>
      <c r="D112" s="56" t="s">
        <v>152</v>
      </c>
      <c r="E112" s="628">
        <f>VLOOKUP(C112,[6]BANJARMASIN!$B$42:$D$117,3,FALSE)</f>
        <v>18</v>
      </c>
      <c r="F112" s="5">
        <v>1700000</v>
      </c>
      <c r="G112" s="5">
        <v>405000</v>
      </c>
      <c r="H112" s="5">
        <f>SUM(F112:G112)</f>
        <v>2105000</v>
      </c>
      <c r="I112" s="5">
        <v>0</v>
      </c>
      <c r="J112" s="5">
        <v>15000</v>
      </c>
      <c r="K112" s="5">
        <v>15000</v>
      </c>
      <c r="L112" s="53">
        <v>600000</v>
      </c>
      <c r="M112" s="353"/>
      <c r="N112" s="51">
        <f t="shared" si="25"/>
        <v>1140000</v>
      </c>
      <c r="O112" s="115">
        <f>H112+N112</f>
        <v>3245000</v>
      </c>
      <c r="P112" s="115">
        <f>H112*1%</f>
        <v>21050</v>
      </c>
      <c r="Q112" s="115">
        <f>H112*2%</f>
        <v>42100</v>
      </c>
      <c r="R112" s="115">
        <f>H112*1%</f>
        <v>21050</v>
      </c>
      <c r="S112" s="62">
        <f>O112-Q112-R112-P112</f>
        <v>3160800</v>
      </c>
      <c r="T112" s="1717">
        <v>310010426669</v>
      </c>
      <c r="U112" s="2">
        <f>VLOOKUP(C112,[7]BANJARMASIN!$B$42:$D$117,3,0)</f>
        <v>18</v>
      </c>
    </row>
    <row r="113" spans="1:21" s="1665" customFormat="1" ht="18" customHeight="1">
      <c r="A113" s="1666"/>
      <c r="B113" s="604">
        <v>77</v>
      </c>
      <c r="C113" s="632" t="s">
        <v>139</v>
      </c>
      <c r="D113" s="2009" t="s">
        <v>152</v>
      </c>
      <c r="E113" s="628">
        <v>19</v>
      </c>
      <c r="F113" s="2010">
        <v>1700000</v>
      </c>
      <c r="G113" s="2010">
        <v>405000</v>
      </c>
      <c r="H113" s="2010">
        <v>2105000</v>
      </c>
      <c r="I113" s="2011">
        <v>0</v>
      </c>
      <c r="J113" s="2012">
        <v>15000</v>
      </c>
      <c r="K113" s="2012">
        <v>15000</v>
      </c>
      <c r="L113" s="2013">
        <v>600000</v>
      </c>
      <c r="M113" s="2014">
        <v>0</v>
      </c>
      <c r="N113" s="51">
        <f t="shared" si="25"/>
        <v>1170000</v>
      </c>
      <c r="O113" s="115">
        <f>H113+N113</f>
        <v>3275000</v>
      </c>
      <c r="P113" s="387">
        <v>21050</v>
      </c>
      <c r="Q113" s="387">
        <v>42100</v>
      </c>
      <c r="R113" s="387">
        <v>21050</v>
      </c>
      <c r="S113" s="62">
        <f>O113-Q113-R113-P113</f>
        <v>3190800</v>
      </c>
      <c r="T113" s="2015">
        <v>310010436965</v>
      </c>
    </row>
    <row r="114" spans="1:21" ht="21.75" customHeight="1">
      <c r="B114" s="2306" t="s">
        <v>34</v>
      </c>
      <c r="C114" s="2360"/>
      <c r="D114" s="2361"/>
      <c r="E114" s="853">
        <f>SUM(E37:E113)</f>
        <v>1445</v>
      </c>
      <c r="F114" s="771">
        <f>SUM(F37:F113)</f>
        <v>131275000</v>
      </c>
      <c r="G114" s="771">
        <f t="shared" ref="G114:S114" si="32">SUM(G37:G113)</f>
        <v>30810000</v>
      </c>
      <c r="H114" s="771">
        <f t="shared" si="32"/>
        <v>153840416.66666669</v>
      </c>
      <c r="I114" s="771">
        <f t="shared" si="32"/>
        <v>0</v>
      </c>
      <c r="J114" s="771">
        <f t="shared" si="32"/>
        <v>1155000</v>
      </c>
      <c r="K114" s="771">
        <f t="shared" si="32"/>
        <v>1155000</v>
      </c>
      <c r="L114" s="771">
        <f t="shared" si="32"/>
        <v>46200000</v>
      </c>
      <c r="M114" s="771">
        <f t="shared" si="32"/>
        <v>0</v>
      </c>
      <c r="N114" s="771">
        <f t="shared" si="32"/>
        <v>89550000</v>
      </c>
      <c r="O114" s="771">
        <f t="shared" si="32"/>
        <v>243390416.66666669</v>
      </c>
      <c r="P114" s="771">
        <f t="shared" si="32"/>
        <v>1620850</v>
      </c>
      <c r="Q114" s="771">
        <f t="shared" si="32"/>
        <v>3241700</v>
      </c>
      <c r="R114" s="771">
        <f t="shared" si="32"/>
        <v>1620850</v>
      </c>
      <c r="S114" s="771">
        <f t="shared" si="32"/>
        <v>236907016.66666669</v>
      </c>
      <c r="T114" s="769"/>
    </row>
    <row r="115" spans="1:21" s="26" customFormat="1" ht="18" customHeight="1">
      <c r="D115" s="343"/>
      <c r="E115" s="351"/>
      <c r="F115" s="288"/>
      <c r="G115" s="288"/>
      <c r="H115" s="288"/>
      <c r="J115" s="288" t="s">
        <v>2627</v>
      </c>
      <c r="K115" s="26" t="s">
        <v>2627</v>
      </c>
      <c r="L115" s="288"/>
      <c r="M115" s="26" t="s">
        <v>2627</v>
      </c>
      <c r="N115" s="288" t="s">
        <v>2627</v>
      </c>
      <c r="O115" s="288"/>
      <c r="S115" s="288"/>
      <c r="T115" s="374"/>
    </row>
    <row r="116" spans="1:21" s="26" customFormat="1" ht="18" customHeight="1">
      <c r="D116" s="343" t="s">
        <v>2627</v>
      </c>
      <c r="E116" s="351"/>
      <c r="F116" s="288"/>
      <c r="G116" s="288"/>
      <c r="H116" s="288"/>
      <c r="J116" s="288"/>
      <c r="L116" s="288" t="s">
        <v>2627</v>
      </c>
      <c r="N116" s="288"/>
      <c r="O116" s="288" t="s">
        <v>2627</v>
      </c>
      <c r="S116" s="288"/>
      <c r="T116" s="374"/>
    </row>
    <row r="117" spans="1:21" s="26" customFormat="1" ht="18" customHeight="1">
      <c r="D117" s="343"/>
      <c r="E117" s="351"/>
      <c r="F117" s="288"/>
      <c r="G117" s="288"/>
      <c r="H117" s="288"/>
      <c r="J117" s="288"/>
      <c r="L117" s="288"/>
      <c r="N117" s="288"/>
      <c r="O117" s="288"/>
      <c r="S117" s="288"/>
      <c r="T117" s="374"/>
    </row>
    <row r="118" spans="1:21" ht="18" customHeight="1">
      <c r="B118" s="4" t="s">
        <v>35</v>
      </c>
      <c r="C118" s="11"/>
      <c r="D118" s="12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83"/>
    </row>
    <row r="119" spans="1:21" ht="18" customHeight="1">
      <c r="B119" s="4"/>
      <c r="C119" s="11"/>
      <c r="D119" s="12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5"/>
    </row>
    <row r="120" spans="1:21" ht="18" customHeight="1">
      <c r="A120" s="2357" t="s">
        <v>2755</v>
      </c>
      <c r="B120" s="2342" t="s">
        <v>3</v>
      </c>
      <c r="C120" s="2342" t="s">
        <v>4</v>
      </c>
      <c r="D120" s="2342" t="s">
        <v>5</v>
      </c>
      <c r="E120" s="2367" t="s">
        <v>6</v>
      </c>
      <c r="F120" s="2344" t="s">
        <v>7</v>
      </c>
      <c r="G120" s="2345"/>
      <c r="H120" s="2335" t="s">
        <v>509</v>
      </c>
      <c r="I120" s="2362" t="s">
        <v>8</v>
      </c>
      <c r="J120" s="2363"/>
      <c r="K120" s="2363"/>
      <c r="L120" s="2363"/>
      <c r="M120" s="2364"/>
      <c r="N120" s="2340" t="s">
        <v>9</v>
      </c>
      <c r="O120" s="2335" t="s">
        <v>10</v>
      </c>
      <c r="P120" s="2344" t="s">
        <v>11</v>
      </c>
      <c r="Q120" s="2359"/>
      <c r="R120" s="2345"/>
      <c r="S120" s="2335" t="s">
        <v>12</v>
      </c>
      <c r="T120" s="2335" t="s">
        <v>13</v>
      </c>
    </row>
    <row r="121" spans="1:21" ht="51">
      <c r="A121" s="2358"/>
      <c r="B121" s="2327"/>
      <c r="C121" s="2365"/>
      <c r="D121" s="2365"/>
      <c r="E121" s="2368"/>
      <c r="F121" s="786" t="s">
        <v>14</v>
      </c>
      <c r="G121" s="786" t="s">
        <v>15</v>
      </c>
      <c r="H121" s="2336"/>
      <c r="I121" s="786" t="s">
        <v>87</v>
      </c>
      <c r="J121" s="786" t="s">
        <v>16</v>
      </c>
      <c r="K121" s="786" t="s">
        <v>122</v>
      </c>
      <c r="L121" s="786" t="s">
        <v>18</v>
      </c>
      <c r="M121" s="786" t="s">
        <v>19</v>
      </c>
      <c r="N121" s="2341"/>
      <c r="O121" s="2336"/>
      <c r="P121" s="786" t="s">
        <v>2316</v>
      </c>
      <c r="Q121" s="786" t="s">
        <v>20</v>
      </c>
      <c r="R121" s="786" t="s">
        <v>2270</v>
      </c>
      <c r="S121" s="2336"/>
      <c r="T121" s="2336"/>
    </row>
    <row r="122" spans="1:21" s="2" customFormat="1" ht="18" customHeight="1">
      <c r="A122" s="198">
        <v>2105000</v>
      </c>
      <c r="B122" s="604">
        <v>1</v>
      </c>
      <c r="C122" s="419" t="s">
        <v>223</v>
      </c>
      <c r="D122" s="420" t="s">
        <v>224</v>
      </c>
      <c r="E122" s="626">
        <f>VLOOKUP(C122,[6]BANJARMASIN!$B$129:$D$199,3,FALSE)</f>
        <v>21</v>
      </c>
      <c r="F122" s="5">
        <v>1602000</v>
      </c>
      <c r="G122" s="5">
        <v>503000</v>
      </c>
      <c r="H122" s="5">
        <f>SUM(F122:G122)</f>
        <v>2105000</v>
      </c>
      <c r="I122" s="6">
        <v>0</v>
      </c>
      <c r="J122" s="49">
        <v>11000</v>
      </c>
      <c r="K122" s="49">
        <v>15000</v>
      </c>
      <c r="L122" s="50">
        <v>500000</v>
      </c>
      <c r="M122" s="55">
        <v>0</v>
      </c>
      <c r="N122" s="51">
        <f t="shared" ref="N122:N150" si="33">(E122*I122)+(E122*J122)+(E122*K122)+L122+M122</f>
        <v>1046000</v>
      </c>
      <c r="O122" s="7">
        <f t="shared" ref="O122:O171" si="34">H122+N122</f>
        <v>3151000</v>
      </c>
      <c r="P122" s="7">
        <f>H122*1%</f>
        <v>21050</v>
      </c>
      <c r="Q122" s="7">
        <f>H122*2%</f>
        <v>42100</v>
      </c>
      <c r="R122" s="7">
        <f>H122*1%</f>
        <v>21050</v>
      </c>
      <c r="S122" s="8">
        <f>O122-Q122-R122-P122</f>
        <v>3066800</v>
      </c>
      <c r="T122" s="861">
        <v>310010398835</v>
      </c>
      <c r="U122" s="2">
        <f>VLOOKUP(C122,[7]BANJARMASIN!$B$129:$D$199,3,0)</f>
        <v>21</v>
      </c>
    </row>
    <row r="123" spans="1:21" s="2" customFormat="1" ht="18" customHeight="1">
      <c r="A123" s="198">
        <v>2105000</v>
      </c>
      <c r="B123" s="604">
        <v>2</v>
      </c>
      <c r="C123" s="419" t="s">
        <v>225</v>
      </c>
      <c r="D123" s="420" t="s">
        <v>224</v>
      </c>
      <c r="E123" s="627">
        <f>VLOOKUP(C123,[6]BANJARMASIN!$B$129:$D$199,3,FALSE)</f>
        <v>17</v>
      </c>
      <c r="F123" s="5">
        <v>1602000</v>
      </c>
      <c r="G123" s="5">
        <v>503000</v>
      </c>
      <c r="H123" s="5">
        <f t="shared" ref="H123:H171" si="35">SUM(F123:G123)</f>
        <v>2105000</v>
      </c>
      <c r="I123" s="6">
        <v>0</v>
      </c>
      <c r="J123" s="49">
        <v>11000</v>
      </c>
      <c r="K123" s="49">
        <v>15000</v>
      </c>
      <c r="L123" s="50">
        <v>500000</v>
      </c>
      <c r="M123" s="55">
        <v>0</v>
      </c>
      <c r="N123" s="51">
        <f t="shared" si="33"/>
        <v>942000</v>
      </c>
      <c r="O123" s="7">
        <f t="shared" si="34"/>
        <v>3047000</v>
      </c>
      <c r="P123" s="7">
        <f t="shared" ref="P123:P170" si="36">H123*1%</f>
        <v>21050</v>
      </c>
      <c r="Q123" s="7">
        <f t="shared" ref="Q123:Q170" si="37">H123*2%</f>
        <v>42100</v>
      </c>
      <c r="R123" s="7">
        <f t="shared" ref="R123:R170" si="38">H123*1%</f>
        <v>21050</v>
      </c>
      <c r="S123" s="8">
        <f t="shared" ref="S123:S170" si="39">O123-Q123-R123-P123</f>
        <v>2962800</v>
      </c>
      <c r="T123" s="861">
        <v>310010426370</v>
      </c>
      <c r="U123" s="2">
        <f>VLOOKUP(C123,[7]BANJARMASIN!$B$129:$D$199,3,0)</f>
        <v>17</v>
      </c>
    </row>
    <row r="124" spans="1:21" s="2" customFormat="1" ht="18" customHeight="1">
      <c r="A124" s="198">
        <v>2105000</v>
      </c>
      <c r="B124" s="604">
        <v>3</v>
      </c>
      <c r="C124" s="419" t="s">
        <v>226</v>
      </c>
      <c r="D124" s="420" t="s">
        <v>227</v>
      </c>
      <c r="E124" s="627">
        <f>VLOOKUP(C124,[6]BANJARMASIN!$B$129:$D$199,3,FALSE)</f>
        <v>24</v>
      </c>
      <c r="F124" s="5">
        <v>1602000</v>
      </c>
      <c r="G124" s="5">
        <v>503000</v>
      </c>
      <c r="H124" s="5">
        <f t="shared" si="35"/>
        <v>2105000</v>
      </c>
      <c r="I124" s="6">
        <v>0</v>
      </c>
      <c r="J124" s="49">
        <v>11000</v>
      </c>
      <c r="K124" s="49">
        <v>15000</v>
      </c>
      <c r="L124" s="50">
        <v>500000</v>
      </c>
      <c r="M124" s="55">
        <v>0</v>
      </c>
      <c r="N124" s="51">
        <f t="shared" si="33"/>
        <v>1124000</v>
      </c>
      <c r="O124" s="7">
        <f t="shared" si="34"/>
        <v>3229000</v>
      </c>
      <c r="P124" s="7">
        <f t="shared" si="36"/>
        <v>21050</v>
      </c>
      <c r="Q124" s="7">
        <f t="shared" si="37"/>
        <v>42100</v>
      </c>
      <c r="R124" s="7">
        <f t="shared" si="38"/>
        <v>21050</v>
      </c>
      <c r="S124" s="8">
        <f t="shared" si="39"/>
        <v>3144800</v>
      </c>
      <c r="T124" s="861">
        <v>310010398645</v>
      </c>
      <c r="U124" s="2">
        <f>VLOOKUP(C124,[7]BANJARMASIN!$B$129:$D$199,3,0)</f>
        <v>24</v>
      </c>
    </row>
    <row r="125" spans="1:21" s="2" customFormat="1" ht="18" customHeight="1">
      <c r="A125" s="198">
        <v>2105000</v>
      </c>
      <c r="B125" s="604">
        <v>4</v>
      </c>
      <c r="C125" s="419" t="s">
        <v>228</v>
      </c>
      <c r="D125" s="420" t="s">
        <v>227</v>
      </c>
      <c r="E125" s="627">
        <f>VLOOKUP(C125,[6]BANJARMASIN!$B$129:$D$199,3,FALSE)</f>
        <v>24</v>
      </c>
      <c r="F125" s="5">
        <v>1602000</v>
      </c>
      <c r="G125" s="5">
        <v>503000</v>
      </c>
      <c r="H125" s="5">
        <f t="shared" si="35"/>
        <v>2105000</v>
      </c>
      <c r="I125" s="6">
        <v>0</v>
      </c>
      <c r="J125" s="49">
        <v>11000</v>
      </c>
      <c r="K125" s="49">
        <v>15000</v>
      </c>
      <c r="L125" s="50">
        <v>500000</v>
      </c>
      <c r="M125" s="55">
        <v>0</v>
      </c>
      <c r="N125" s="51">
        <f t="shared" si="33"/>
        <v>1124000</v>
      </c>
      <c r="O125" s="7">
        <f t="shared" si="34"/>
        <v>3229000</v>
      </c>
      <c r="P125" s="7">
        <f t="shared" si="36"/>
        <v>21050</v>
      </c>
      <c r="Q125" s="7">
        <f t="shared" si="37"/>
        <v>42100</v>
      </c>
      <c r="R125" s="7">
        <f t="shared" si="38"/>
        <v>21050</v>
      </c>
      <c r="S125" s="8">
        <f t="shared" si="39"/>
        <v>3144800</v>
      </c>
      <c r="T125" s="861">
        <v>310010449612</v>
      </c>
      <c r="U125" s="2">
        <f>VLOOKUP(C125,[7]BANJARMASIN!$B$129:$D$199,3,0)</f>
        <v>24</v>
      </c>
    </row>
    <row r="126" spans="1:21" s="2" customFormat="1" ht="18" customHeight="1">
      <c r="A126" s="198">
        <v>2105000</v>
      </c>
      <c r="B126" s="604">
        <v>5</v>
      </c>
      <c r="C126" s="435" t="s">
        <v>230</v>
      </c>
      <c r="D126" s="420" t="s">
        <v>227</v>
      </c>
      <c r="E126" s="627">
        <f>VLOOKUP(C126,[6]BANJARMASIN!$B$129:$D$199,3,FALSE)</f>
        <v>16</v>
      </c>
      <c r="F126" s="5">
        <v>1602000</v>
      </c>
      <c r="G126" s="5">
        <v>503000</v>
      </c>
      <c r="H126" s="5">
        <f t="shared" si="35"/>
        <v>2105000</v>
      </c>
      <c r="I126" s="6">
        <v>0</v>
      </c>
      <c r="J126" s="49">
        <v>11000</v>
      </c>
      <c r="K126" s="49">
        <v>15000</v>
      </c>
      <c r="L126" s="50">
        <v>500000</v>
      </c>
      <c r="M126" s="55">
        <v>0</v>
      </c>
      <c r="N126" s="51">
        <f t="shared" si="33"/>
        <v>916000</v>
      </c>
      <c r="O126" s="7">
        <f t="shared" si="34"/>
        <v>3021000</v>
      </c>
      <c r="P126" s="7">
        <f t="shared" si="36"/>
        <v>21050</v>
      </c>
      <c r="Q126" s="7">
        <f t="shared" si="37"/>
        <v>42100</v>
      </c>
      <c r="R126" s="7">
        <f t="shared" si="38"/>
        <v>21050</v>
      </c>
      <c r="S126" s="8">
        <f t="shared" si="39"/>
        <v>2936800</v>
      </c>
      <c r="T126" s="861">
        <v>310010398785</v>
      </c>
      <c r="U126" s="2">
        <f>VLOOKUP(C126,[7]BANJARMASIN!$B$129:$D$199,3,0)</f>
        <v>16</v>
      </c>
    </row>
    <row r="127" spans="1:21" s="2" customFormat="1" ht="18" customHeight="1">
      <c r="A127" s="198">
        <v>2105000</v>
      </c>
      <c r="B127" s="604">
        <v>6</v>
      </c>
      <c r="C127" s="419" t="s">
        <v>231</v>
      </c>
      <c r="D127" s="420" t="s">
        <v>224</v>
      </c>
      <c r="E127" s="627">
        <f>VLOOKUP(C127,[6]BANJARMASIN!$B$129:$D$199,3,FALSE)</f>
        <v>22</v>
      </c>
      <c r="F127" s="5">
        <v>1602000</v>
      </c>
      <c r="G127" s="5">
        <v>503000</v>
      </c>
      <c r="H127" s="5">
        <f t="shared" si="35"/>
        <v>2105000</v>
      </c>
      <c r="I127" s="6">
        <v>0</v>
      </c>
      <c r="J127" s="49">
        <v>11000</v>
      </c>
      <c r="K127" s="49">
        <v>15000</v>
      </c>
      <c r="L127" s="50">
        <v>500000</v>
      </c>
      <c r="M127" s="55">
        <v>0</v>
      </c>
      <c r="N127" s="51">
        <f t="shared" si="33"/>
        <v>1072000</v>
      </c>
      <c r="O127" s="7">
        <f t="shared" si="34"/>
        <v>3177000</v>
      </c>
      <c r="P127" s="7">
        <f t="shared" si="36"/>
        <v>21050</v>
      </c>
      <c r="Q127" s="7">
        <f t="shared" si="37"/>
        <v>42100</v>
      </c>
      <c r="R127" s="7">
        <f t="shared" si="38"/>
        <v>21050</v>
      </c>
      <c r="S127" s="8">
        <f t="shared" si="39"/>
        <v>3092800</v>
      </c>
      <c r="T127" s="861">
        <v>310010437872</v>
      </c>
      <c r="U127" s="2">
        <f>VLOOKUP(C127,[7]BANJARMASIN!$B$129:$D$199,3,0)</f>
        <v>22</v>
      </c>
    </row>
    <row r="128" spans="1:21" s="2" customFormat="1" ht="18" customHeight="1">
      <c r="A128" s="198">
        <v>2105000</v>
      </c>
      <c r="B128" s="604">
        <v>7</v>
      </c>
      <c r="C128" s="435" t="s">
        <v>232</v>
      </c>
      <c r="D128" s="420" t="s">
        <v>227</v>
      </c>
      <c r="E128" s="627">
        <f>VLOOKUP(C128,[6]BANJARMASIN!$B$129:$D$199,3,FALSE)</f>
        <v>23</v>
      </c>
      <c r="F128" s="5">
        <v>1602000</v>
      </c>
      <c r="G128" s="5">
        <v>503000</v>
      </c>
      <c r="H128" s="5">
        <f t="shared" si="35"/>
        <v>2105000</v>
      </c>
      <c r="I128" s="6">
        <v>0</v>
      </c>
      <c r="J128" s="49">
        <v>11000</v>
      </c>
      <c r="K128" s="49">
        <v>15000</v>
      </c>
      <c r="L128" s="50">
        <v>500000</v>
      </c>
      <c r="M128" s="55">
        <v>0</v>
      </c>
      <c r="N128" s="51">
        <f t="shared" si="33"/>
        <v>1098000</v>
      </c>
      <c r="O128" s="7">
        <f t="shared" si="34"/>
        <v>3203000</v>
      </c>
      <c r="P128" s="7">
        <f t="shared" si="36"/>
        <v>21050</v>
      </c>
      <c r="Q128" s="7">
        <f t="shared" si="37"/>
        <v>42100</v>
      </c>
      <c r="R128" s="7">
        <f t="shared" si="38"/>
        <v>21050</v>
      </c>
      <c r="S128" s="8">
        <f t="shared" si="39"/>
        <v>3118800</v>
      </c>
      <c r="T128" s="861">
        <v>310010398967</v>
      </c>
      <c r="U128" s="2">
        <f>VLOOKUP(C128,[7]BANJARMASIN!$B$129:$D$199,3,0)</f>
        <v>23</v>
      </c>
    </row>
    <row r="129" spans="1:21" s="2" customFormat="1" ht="18" customHeight="1">
      <c r="A129" s="198">
        <v>2105000</v>
      </c>
      <c r="B129" s="604">
        <v>8</v>
      </c>
      <c r="C129" s="435" t="s">
        <v>233</v>
      </c>
      <c r="D129" s="420" t="s">
        <v>227</v>
      </c>
      <c r="E129" s="627">
        <f>VLOOKUP(C129,[6]BANJARMASIN!$B$129:$D$199,3,FALSE)</f>
        <v>19</v>
      </c>
      <c r="F129" s="5">
        <v>1602000</v>
      </c>
      <c r="G129" s="5">
        <v>503000</v>
      </c>
      <c r="H129" s="5">
        <f t="shared" si="35"/>
        <v>2105000</v>
      </c>
      <c r="I129" s="6">
        <v>0</v>
      </c>
      <c r="J129" s="49">
        <v>11000</v>
      </c>
      <c r="K129" s="49">
        <v>15000</v>
      </c>
      <c r="L129" s="50">
        <v>500000</v>
      </c>
      <c r="M129" s="55">
        <v>0</v>
      </c>
      <c r="N129" s="51">
        <f t="shared" si="33"/>
        <v>994000</v>
      </c>
      <c r="O129" s="7">
        <f t="shared" si="34"/>
        <v>3099000</v>
      </c>
      <c r="P129" s="7">
        <f t="shared" si="36"/>
        <v>21050</v>
      </c>
      <c r="Q129" s="7">
        <f t="shared" si="37"/>
        <v>42100</v>
      </c>
      <c r="R129" s="7">
        <f t="shared" si="38"/>
        <v>21050</v>
      </c>
      <c r="S129" s="8">
        <f t="shared" si="39"/>
        <v>3014800</v>
      </c>
      <c r="T129" s="861">
        <v>310010398926</v>
      </c>
      <c r="U129" s="2">
        <f>VLOOKUP(C129,[7]BANJARMASIN!$B$129:$D$199,3,0)</f>
        <v>19</v>
      </c>
    </row>
    <row r="130" spans="1:21" s="2" customFormat="1" ht="18" customHeight="1">
      <c r="A130" s="198">
        <v>2105000</v>
      </c>
      <c r="B130" s="604">
        <v>9</v>
      </c>
      <c r="C130" s="419" t="s">
        <v>234</v>
      </c>
      <c r="D130" s="420" t="s">
        <v>224</v>
      </c>
      <c r="E130" s="627">
        <f>VLOOKUP(C130,[6]BANJARMASIN!$B$129:$D$199,3,FALSE)</f>
        <v>16</v>
      </c>
      <c r="F130" s="5">
        <v>1602000</v>
      </c>
      <c r="G130" s="5">
        <v>503000</v>
      </c>
      <c r="H130" s="5">
        <f t="shared" si="35"/>
        <v>2105000</v>
      </c>
      <c r="I130" s="6">
        <v>0</v>
      </c>
      <c r="J130" s="49">
        <v>11000</v>
      </c>
      <c r="K130" s="49">
        <v>15000</v>
      </c>
      <c r="L130" s="50">
        <v>500000</v>
      </c>
      <c r="M130" s="55">
        <v>0</v>
      </c>
      <c r="N130" s="51">
        <f t="shared" si="33"/>
        <v>916000</v>
      </c>
      <c r="O130" s="7">
        <f t="shared" si="34"/>
        <v>3021000</v>
      </c>
      <c r="P130" s="7">
        <f t="shared" si="36"/>
        <v>21050</v>
      </c>
      <c r="Q130" s="7">
        <f t="shared" si="37"/>
        <v>42100</v>
      </c>
      <c r="R130" s="7">
        <f t="shared" si="38"/>
        <v>21050</v>
      </c>
      <c r="S130" s="8">
        <f t="shared" si="39"/>
        <v>2936800</v>
      </c>
      <c r="T130" s="861">
        <v>310007915070</v>
      </c>
      <c r="U130" s="2">
        <f>VLOOKUP(C130,[7]BANJARMASIN!$B$129:$D$199,3,0)</f>
        <v>16</v>
      </c>
    </row>
    <row r="131" spans="1:21" s="2" customFormat="1" ht="18" customHeight="1">
      <c r="A131" s="198">
        <v>2105000</v>
      </c>
      <c r="B131" s="604">
        <v>10</v>
      </c>
      <c r="C131" s="435" t="s">
        <v>235</v>
      </c>
      <c r="D131" s="420" t="s">
        <v>227</v>
      </c>
      <c r="E131" s="627">
        <f>VLOOKUP(C131,[6]BANJARMASIN!$B$129:$D$199,3,FALSE)</f>
        <v>18</v>
      </c>
      <c r="F131" s="5">
        <v>1602000</v>
      </c>
      <c r="G131" s="5">
        <v>503000</v>
      </c>
      <c r="H131" s="5">
        <f t="shared" si="35"/>
        <v>2105000</v>
      </c>
      <c r="I131" s="6">
        <v>0</v>
      </c>
      <c r="J131" s="49">
        <v>11000</v>
      </c>
      <c r="K131" s="49">
        <v>15000</v>
      </c>
      <c r="L131" s="50">
        <v>500000</v>
      </c>
      <c r="M131" s="55">
        <v>0</v>
      </c>
      <c r="N131" s="51">
        <f t="shared" si="33"/>
        <v>968000</v>
      </c>
      <c r="O131" s="7">
        <f t="shared" si="34"/>
        <v>3073000</v>
      </c>
      <c r="P131" s="7">
        <f t="shared" si="36"/>
        <v>21050</v>
      </c>
      <c r="Q131" s="7">
        <f t="shared" si="37"/>
        <v>42100</v>
      </c>
      <c r="R131" s="7">
        <f t="shared" si="38"/>
        <v>21050</v>
      </c>
      <c r="S131" s="8">
        <f t="shared" si="39"/>
        <v>2988800</v>
      </c>
      <c r="T131" s="861">
        <v>310010424870</v>
      </c>
      <c r="U131" s="2">
        <f>VLOOKUP(C131,[7]BANJARMASIN!$B$129:$D$199,3,0)</f>
        <v>18</v>
      </c>
    </row>
    <row r="132" spans="1:21" s="2" customFormat="1" ht="18" customHeight="1">
      <c r="A132" s="198">
        <v>2105000</v>
      </c>
      <c r="B132" s="604">
        <v>11</v>
      </c>
      <c r="C132" s="431" t="s">
        <v>238</v>
      </c>
      <c r="D132" s="420" t="s">
        <v>227</v>
      </c>
      <c r="E132" s="627">
        <f>VLOOKUP(C132,[6]BANJARMASIN!$B$129:$D$199,3,FALSE)</f>
        <v>19</v>
      </c>
      <c r="F132" s="5">
        <v>1602000</v>
      </c>
      <c r="G132" s="5">
        <v>503000</v>
      </c>
      <c r="H132" s="5">
        <f t="shared" si="35"/>
        <v>2105000</v>
      </c>
      <c r="I132" s="6">
        <v>0</v>
      </c>
      <c r="J132" s="49">
        <v>11000</v>
      </c>
      <c r="K132" s="49">
        <v>15000</v>
      </c>
      <c r="L132" s="50">
        <v>500000</v>
      </c>
      <c r="M132" s="55">
        <v>0</v>
      </c>
      <c r="N132" s="51">
        <f t="shared" si="33"/>
        <v>994000</v>
      </c>
      <c r="O132" s="7">
        <f t="shared" si="34"/>
        <v>3099000</v>
      </c>
      <c r="P132" s="7">
        <f t="shared" si="36"/>
        <v>21050</v>
      </c>
      <c r="Q132" s="7">
        <f t="shared" si="37"/>
        <v>42100</v>
      </c>
      <c r="R132" s="7">
        <f t="shared" si="38"/>
        <v>21050</v>
      </c>
      <c r="S132" s="8">
        <f t="shared" si="39"/>
        <v>3014800</v>
      </c>
      <c r="T132" s="861">
        <v>310010442963</v>
      </c>
      <c r="U132" s="2">
        <f>VLOOKUP(C132,[7]BANJARMASIN!$B$129:$D$199,3,0)</f>
        <v>19</v>
      </c>
    </row>
    <row r="133" spans="1:21" s="2" customFormat="1" ht="18" customHeight="1">
      <c r="A133" s="198">
        <v>2105000</v>
      </c>
      <c r="B133" s="604">
        <v>12</v>
      </c>
      <c r="C133" s="435" t="s">
        <v>239</v>
      </c>
      <c r="D133" s="420" t="s">
        <v>227</v>
      </c>
      <c r="E133" s="627">
        <f>VLOOKUP(C133,[6]BANJARMASIN!$B$129:$D$199,3,FALSE)</f>
        <v>20</v>
      </c>
      <c r="F133" s="5">
        <v>1602000</v>
      </c>
      <c r="G133" s="5">
        <v>503000</v>
      </c>
      <c r="H133" s="5">
        <f t="shared" si="35"/>
        <v>2105000</v>
      </c>
      <c r="I133" s="6">
        <v>0</v>
      </c>
      <c r="J133" s="49">
        <v>11000</v>
      </c>
      <c r="K133" s="49">
        <v>15000</v>
      </c>
      <c r="L133" s="50">
        <v>500000</v>
      </c>
      <c r="M133" s="55">
        <v>0</v>
      </c>
      <c r="N133" s="51">
        <f t="shared" si="33"/>
        <v>1020000</v>
      </c>
      <c r="O133" s="7">
        <f t="shared" si="34"/>
        <v>3125000</v>
      </c>
      <c r="P133" s="7">
        <f t="shared" si="36"/>
        <v>21050</v>
      </c>
      <c r="Q133" s="7">
        <f t="shared" si="37"/>
        <v>42100</v>
      </c>
      <c r="R133" s="7">
        <f t="shared" si="38"/>
        <v>21050</v>
      </c>
      <c r="S133" s="8">
        <f t="shared" si="39"/>
        <v>3040800</v>
      </c>
      <c r="T133" s="861">
        <v>310007741294</v>
      </c>
      <c r="U133" s="2">
        <f>VLOOKUP(C133,[7]BANJARMASIN!$B$129:$D$199,3,0)</f>
        <v>20</v>
      </c>
    </row>
    <row r="134" spans="1:21" s="2" customFormat="1" ht="18" customHeight="1">
      <c r="A134" s="198">
        <v>2105000</v>
      </c>
      <c r="B134" s="604">
        <v>13</v>
      </c>
      <c r="C134" s="419" t="s">
        <v>240</v>
      </c>
      <c r="D134" s="420" t="s">
        <v>227</v>
      </c>
      <c r="E134" s="627">
        <f>VLOOKUP(C134,[6]BANJARMASIN!$B$129:$D$199,3,FALSE)</f>
        <v>19</v>
      </c>
      <c r="F134" s="5">
        <v>1602000</v>
      </c>
      <c r="G134" s="5">
        <v>503000</v>
      </c>
      <c r="H134" s="5">
        <f t="shared" si="35"/>
        <v>2105000</v>
      </c>
      <c r="I134" s="6">
        <v>0</v>
      </c>
      <c r="J134" s="49">
        <v>11000</v>
      </c>
      <c r="K134" s="49">
        <v>15000</v>
      </c>
      <c r="L134" s="50">
        <v>500000</v>
      </c>
      <c r="M134" s="55">
        <v>0</v>
      </c>
      <c r="N134" s="51">
        <f t="shared" si="33"/>
        <v>994000</v>
      </c>
      <c r="O134" s="7">
        <f t="shared" si="34"/>
        <v>3099000</v>
      </c>
      <c r="P134" s="7">
        <f t="shared" si="36"/>
        <v>21050</v>
      </c>
      <c r="Q134" s="7">
        <f t="shared" si="37"/>
        <v>42100</v>
      </c>
      <c r="R134" s="7">
        <f t="shared" si="38"/>
        <v>21050</v>
      </c>
      <c r="S134" s="8">
        <f t="shared" si="39"/>
        <v>3014800</v>
      </c>
      <c r="T134" s="861">
        <v>310010426404</v>
      </c>
      <c r="U134" s="2">
        <f>VLOOKUP(C134,[7]BANJARMASIN!$B$129:$D$199,3,0)</f>
        <v>19</v>
      </c>
    </row>
    <row r="135" spans="1:21" s="2" customFormat="1" ht="18" customHeight="1">
      <c r="A135" s="198">
        <v>2105000</v>
      </c>
      <c r="B135" s="604">
        <v>14</v>
      </c>
      <c r="C135" s="432" t="s">
        <v>241</v>
      </c>
      <c r="D135" s="420" t="s">
        <v>227</v>
      </c>
      <c r="E135" s="627">
        <f>VLOOKUP(C135,[6]BANJARMASIN!$B$129:$D$199,3,FALSE)</f>
        <v>14</v>
      </c>
      <c r="F135" s="5">
        <v>1602000</v>
      </c>
      <c r="G135" s="5">
        <v>503000</v>
      </c>
      <c r="H135" s="5">
        <f>2105000/24*14</f>
        <v>1227916.6666666665</v>
      </c>
      <c r="I135" s="6">
        <v>0</v>
      </c>
      <c r="J135" s="49">
        <v>11000</v>
      </c>
      <c r="K135" s="49">
        <v>15000</v>
      </c>
      <c r="L135" s="50">
        <v>500000</v>
      </c>
      <c r="M135" s="55">
        <v>0</v>
      </c>
      <c r="N135" s="51">
        <f t="shared" si="33"/>
        <v>864000</v>
      </c>
      <c r="O135" s="7">
        <f t="shared" si="34"/>
        <v>2091916.6666666665</v>
      </c>
      <c r="P135" s="7">
        <v>21050</v>
      </c>
      <c r="Q135" s="7">
        <v>42100</v>
      </c>
      <c r="R135" s="7">
        <v>21050</v>
      </c>
      <c r="S135" s="8">
        <f t="shared" si="39"/>
        <v>2007716.6666666665</v>
      </c>
      <c r="T135" s="861">
        <v>310010437856</v>
      </c>
      <c r="U135" s="2">
        <f>VLOOKUP(C135,[7]BANJARMASIN!$B$129:$D$199,3,0)</f>
        <v>14</v>
      </c>
    </row>
    <row r="136" spans="1:21" s="2" customFormat="1" ht="18" customHeight="1">
      <c r="A136" s="198">
        <v>2105000</v>
      </c>
      <c r="B136" s="604">
        <v>15</v>
      </c>
      <c r="C136" s="431" t="s">
        <v>242</v>
      </c>
      <c r="D136" s="420" t="s">
        <v>227</v>
      </c>
      <c r="E136" s="627">
        <f>VLOOKUP(C136,[6]BANJARMASIN!$B$129:$D$199,3,FALSE)</f>
        <v>14</v>
      </c>
      <c r="F136" s="5">
        <v>1602000</v>
      </c>
      <c r="G136" s="5">
        <v>503000</v>
      </c>
      <c r="H136" s="5">
        <f>2105000/24*14</f>
        <v>1227916.6666666665</v>
      </c>
      <c r="I136" s="6">
        <v>0</v>
      </c>
      <c r="J136" s="49">
        <v>11000</v>
      </c>
      <c r="K136" s="49">
        <v>15000</v>
      </c>
      <c r="L136" s="50">
        <v>500000</v>
      </c>
      <c r="M136" s="55">
        <v>0</v>
      </c>
      <c r="N136" s="51">
        <f t="shared" si="33"/>
        <v>864000</v>
      </c>
      <c r="O136" s="7">
        <f t="shared" si="34"/>
        <v>2091916.6666666665</v>
      </c>
      <c r="P136" s="7">
        <v>21050</v>
      </c>
      <c r="Q136" s="7">
        <v>42100</v>
      </c>
      <c r="R136" s="7">
        <v>21050</v>
      </c>
      <c r="S136" s="8">
        <f t="shared" si="39"/>
        <v>2007716.6666666665</v>
      </c>
      <c r="T136" s="861">
        <v>310010438086</v>
      </c>
      <c r="U136" s="2">
        <f>VLOOKUP(C136,[7]BANJARMASIN!$B$129:$D$199,3,0)</f>
        <v>14</v>
      </c>
    </row>
    <row r="137" spans="1:21" s="2" customFormat="1" ht="18" customHeight="1">
      <c r="A137" s="198">
        <v>2105000</v>
      </c>
      <c r="B137" s="604">
        <v>16</v>
      </c>
      <c r="C137" s="419" t="s">
        <v>3655</v>
      </c>
      <c r="D137" s="420" t="s">
        <v>227</v>
      </c>
      <c r="E137" s="627">
        <f>VLOOKUP(C137,[6]BANJARMASIN!$B$129:$D$199,3,FALSE)</f>
        <v>19</v>
      </c>
      <c r="F137" s="5">
        <v>1602000</v>
      </c>
      <c r="G137" s="5">
        <v>503000</v>
      </c>
      <c r="H137" s="5">
        <f t="shared" si="35"/>
        <v>2105000</v>
      </c>
      <c r="I137" s="6">
        <v>0</v>
      </c>
      <c r="J137" s="49">
        <v>11000</v>
      </c>
      <c r="K137" s="49">
        <v>15000</v>
      </c>
      <c r="L137" s="50">
        <v>500000</v>
      </c>
      <c r="M137" s="55">
        <v>0</v>
      </c>
      <c r="N137" s="51">
        <f t="shared" si="33"/>
        <v>994000</v>
      </c>
      <c r="O137" s="7">
        <f t="shared" si="34"/>
        <v>3099000</v>
      </c>
      <c r="P137" s="7">
        <f t="shared" si="36"/>
        <v>21050</v>
      </c>
      <c r="Q137" s="7">
        <f t="shared" si="37"/>
        <v>42100</v>
      </c>
      <c r="R137" s="7">
        <f t="shared" si="38"/>
        <v>21050</v>
      </c>
      <c r="S137" s="8">
        <f t="shared" si="39"/>
        <v>3014800</v>
      </c>
      <c r="T137" s="861">
        <v>310010426792</v>
      </c>
      <c r="U137" s="2">
        <f>VLOOKUP(C137,[7]BANJARMASIN!$B$129:$D$199,3,0)</f>
        <v>19</v>
      </c>
    </row>
    <row r="138" spans="1:21" s="2" customFormat="1" ht="18" customHeight="1">
      <c r="A138" s="198">
        <v>2105000</v>
      </c>
      <c r="B138" s="604">
        <v>17</v>
      </c>
      <c r="C138" s="419" t="s">
        <v>243</v>
      </c>
      <c r="D138" s="420" t="s">
        <v>227</v>
      </c>
      <c r="E138" s="627">
        <f>VLOOKUP(C138,[6]BANJARMASIN!$B$129:$D$199,3,FALSE)</f>
        <v>20</v>
      </c>
      <c r="F138" s="5">
        <v>1602000</v>
      </c>
      <c r="G138" s="5">
        <v>503000</v>
      </c>
      <c r="H138" s="5">
        <f t="shared" si="35"/>
        <v>2105000</v>
      </c>
      <c r="I138" s="6">
        <v>0</v>
      </c>
      <c r="J138" s="49">
        <v>11000</v>
      </c>
      <c r="K138" s="49">
        <v>15000</v>
      </c>
      <c r="L138" s="50">
        <v>500000</v>
      </c>
      <c r="M138" s="55">
        <v>0</v>
      </c>
      <c r="N138" s="51">
        <f t="shared" si="33"/>
        <v>1020000</v>
      </c>
      <c r="O138" s="7">
        <f t="shared" si="34"/>
        <v>3125000</v>
      </c>
      <c r="P138" s="7">
        <f t="shared" si="36"/>
        <v>21050</v>
      </c>
      <c r="Q138" s="7">
        <f t="shared" si="37"/>
        <v>42100</v>
      </c>
      <c r="R138" s="7">
        <f t="shared" si="38"/>
        <v>21050</v>
      </c>
      <c r="S138" s="8">
        <f t="shared" si="39"/>
        <v>3040800</v>
      </c>
      <c r="T138" s="861">
        <v>310005355980</v>
      </c>
      <c r="U138" s="2">
        <f>VLOOKUP(C138,[7]BANJARMASIN!$B$129:$D$199,3,0)</f>
        <v>20</v>
      </c>
    </row>
    <row r="139" spans="1:21" s="2" customFormat="1" ht="18" customHeight="1">
      <c r="A139" s="198">
        <v>2105000</v>
      </c>
      <c r="B139" s="604">
        <v>18</v>
      </c>
      <c r="C139" s="435" t="s">
        <v>245</v>
      </c>
      <c r="D139" s="420" t="s">
        <v>227</v>
      </c>
      <c r="E139" s="627">
        <f>VLOOKUP(C139,[6]BANJARMASIN!$B$129:$D$199,3,FALSE)</f>
        <v>19</v>
      </c>
      <c r="F139" s="5">
        <v>1602000</v>
      </c>
      <c r="G139" s="5">
        <v>503000</v>
      </c>
      <c r="H139" s="5">
        <f t="shared" si="35"/>
        <v>2105000</v>
      </c>
      <c r="I139" s="6">
        <v>0</v>
      </c>
      <c r="J139" s="49">
        <v>11000</v>
      </c>
      <c r="K139" s="49">
        <v>15000</v>
      </c>
      <c r="L139" s="50">
        <v>500000</v>
      </c>
      <c r="M139" s="55">
        <v>0</v>
      </c>
      <c r="N139" s="51">
        <f t="shared" si="33"/>
        <v>994000</v>
      </c>
      <c r="O139" s="7">
        <f t="shared" si="34"/>
        <v>3099000</v>
      </c>
      <c r="P139" s="7">
        <f t="shared" si="36"/>
        <v>21050</v>
      </c>
      <c r="Q139" s="7">
        <f t="shared" si="37"/>
        <v>42100</v>
      </c>
      <c r="R139" s="7">
        <f t="shared" si="38"/>
        <v>21050</v>
      </c>
      <c r="S139" s="8">
        <f t="shared" si="39"/>
        <v>3014800</v>
      </c>
      <c r="T139" s="861">
        <v>310010427022</v>
      </c>
      <c r="U139" s="2">
        <f>VLOOKUP(C139,[7]BANJARMASIN!$B$129:$D$199,3,0)</f>
        <v>19</v>
      </c>
    </row>
    <row r="140" spans="1:21" s="3" customFormat="1" ht="18" customHeight="1">
      <c r="A140" s="342">
        <v>2105000</v>
      </c>
      <c r="B140" s="604">
        <v>19</v>
      </c>
      <c r="C140" s="421" t="s">
        <v>246</v>
      </c>
      <c r="D140" s="56" t="s">
        <v>227</v>
      </c>
      <c r="E140" s="627">
        <f>VLOOKUP(C140,[6]BANJARMASIN!$B$129:$D$199,3,FALSE)</f>
        <v>5</v>
      </c>
      <c r="F140" s="5">
        <v>1602000</v>
      </c>
      <c r="G140" s="5">
        <v>503000</v>
      </c>
      <c r="H140" s="5">
        <f>2105000/24*5</f>
        <v>438541.66666666663</v>
      </c>
      <c r="I140" s="6">
        <v>0</v>
      </c>
      <c r="J140" s="5">
        <v>11000</v>
      </c>
      <c r="K140" s="5">
        <v>15000</v>
      </c>
      <c r="L140" s="50">
        <v>500000</v>
      </c>
      <c r="M140" s="55">
        <v>0</v>
      </c>
      <c r="N140" s="51">
        <f t="shared" si="33"/>
        <v>630000</v>
      </c>
      <c r="O140" s="7">
        <f t="shared" si="34"/>
        <v>1068541.6666666665</v>
      </c>
      <c r="P140" s="7">
        <v>21050</v>
      </c>
      <c r="Q140" s="7">
        <v>42100</v>
      </c>
      <c r="R140" s="7">
        <v>21050</v>
      </c>
      <c r="S140" s="62">
        <f t="shared" si="39"/>
        <v>984341.66666666651</v>
      </c>
      <c r="T140" s="861">
        <v>310010449356</v>
      </c>
      <c r="U140" s="2">
        <f>VLOOKUP(C140,[7]BANJARMASIN!$B$129:$D$199,3,0)</f>
        <v>5</v>
      </c>
    </row>
    <row r="141" spans="1:21" s="2" customFormat="1" ht="18" customHeight="1">
      <c r="A141" s="198">
        <v>2105000</v>
      </c>
      <c r="B141" s="604">
        <v>20</v>
      </c>
      <c r="C141" s="419" t="s">
        <v>247</v>
      </c>
      <c r="D141" s="420" t="s">
        <v>227</v>
      </c>
      <c r="E141" s="627">
        <f>VLOOKUP(C141,[6]BANJARMASIN!$B$129:$D$199,3,FALSE)</f>
        <v>20</v>
      </c>
      <c r="F141" s="5">
        <v>1602000</v>
      </c>
      <c r="G141" s="5">
        <v>503000</v>
      </c>
      <c r="H141" s="5">
        <f t="shared" si="35"/>
        <v>2105000</v>
      </c>
      <c r="I141" s="6">
        <v>0</v>
      </c>
      <c r="J141" s="49">
        <v>11000</v>
      </c>
      <c r="K141" s="49">
        <v>15000</v>
      </c>
      <c r="L141" s="50">
        <v>500000</v>
      </c>
      <c r="M141" s="55">
        <v>0</v>
      </c>
      <c r="N141" s="51">
        <f t="shared" si="33"/>
        <v>1020000</v>
      </c>
      <c r="O141" s="7">
        <f t="shared" si="34"/>
        <v>3125000</v>
      </c>
      <c r="P141" s="7">
        <f t="shared" si="36"/>
        <v>21050</v>
      </c>
      <c r="Q141" s="7">
        <f t="shared" si="37"/>
        <v>42100</v>
      </c>
      <c r="R141" s="7">
        <f t="shared" si="38"/>
        <v>21050</v>
      </c>
      <c r="S141" s="8">
        <f t="shared" si="39"/>
        <v>3040800</v>
      </c>
      <c r="T141" s="861">
        <v>310010441551</v>
      </c>
      <c r="U141" s="2">
        <f>VLOOKUP(C141,[7]BANJARMASIN!$B$129:$D$199,3,0)</f>
        <v>20</v>
      </c>
    </row>
    <row r="142" spans="1:21" s="2" customFormat="1" ht="18" customHeight="1">
      <c r="A142" s="198">
        <v>2105000</v>
      </c>
      <c r="B142" s="604">
        <v>21</v>
      </c>
      <c r="C142" s="419" t="s">
        <v>248</v>
      </c>
      <c r="D142" s="420" t="s">
        <v>227</v>
      </c>
      <c r="E142" s="627">
        <f>VLOOKUP(C142,[6]BANJARMASIN!$B$129:$D$199,3,FALSE)</f>
        <v>27</v>
      </c>
      <c r="F142" s="5">
        <v>1602000</v>
      </c>
      <c r="G142" s="5">
        <v>503000</v>
      </c>
      <c r="H142" s="5">
        <f t="shared" si="35"/>
        <v>2105000</v>
      </c>
      <c r="I142" s="6">
        <v>0</v>
      </c>
      <c r="J142" s="49">
        <v>11000</v>
      </c>
      <c r="K142" s="49">
        <v>15000</v>
      </c>
      <c r="L142" s="50">
        <v>500000</v>
      </c>
      <c r="M142" s="55">
        <v>0</v>
      </c>
      <c r="N142" s="51">
        <f t="shared" si="33"/>
        <v>1202000</v>
      </c>
      <c r="O142" s="7">
        <f t="shared" si="34"/>
        <v>3307000</v>
      </c>
      <c r="P142" s="7">
        <f t="shared" si="36"/>
        <v>21050</v>
      </c>
      <c r="Q142" s="7">
        <f t="shared" si="37"/>
        <v>42100</v>
      </c>
      <c r="R142" s="7">
        <f t="shared" si="38"/>
        <v>21050</v>
      </c>
      <c r="S142" s="8">
        <f t="shared" si="39"/>
        <v>3222800</v>
      </c>
      <c r="T142" s="861">
        <v>310010426115</v>
      </c>
      <c r="U142" s="2">
        <f>VLOOKUP(C142,[7]BANJARMASIN!$B$129:$D$199,3,0)</f>
        <v>27</v>
      </c>
    </row>
    <row r="143" spans="1:21" s="2" customFormat="1" ht="18" customHeight="1">
      <c r="A143" s="198">
        <v>2105000</v>
      </c>
      <c r="B143" s="604">
        <v>22</v>
      </c>
      <c r="C143" s="435" t="s">
        <v>249</v>
      </c>
      <c r="D143" s="420" t="s">
        <v>227</v>
      </c>
      <c r="E143" s="627">
        <f>VLOOKUP(C143,[6]BANJARMASIN!$B$129:$D$199,3,FALSE)</f>
        <v>12</v>
      </c>
      <c r="F143" s="5">
        <v>1602000</v>
      </c>
      <c r="G143" s="5">
        <v>503000</v>
      </c>
      <c r="H143" s="5">
        <f>2105000/24*12</f>
        <v>1052500</v>
      </c>
      <c r="I143" s="6">
        <v>0</v>
      </c>
      <c r="J143" s="49">
        <v>11000</v>
      </c>
      <c r="K143" s="49">
        <v>15000</v>
      </c>
      <c r="L143" s="50">
        <v>500000</v>
      </c>
      <c r="M143" s="55">
        <v>0</v>
      </c>
      <c r="N143" s="51">
        <f t="shared" si="33"/>
        <v>812000</v>
      </c>
      <c r="O143" s="7">
        <f t="shared" si="34"/>
        <v>1864500</v>
      </c>
      <c r="P143" s="7">
        <v>21050</v>
      </c>
      <c r="Q143" s="7">
        <v>42100</v>
      </c>
      <c r="R143" s="7">
        <v>21050</v>
      </c>
      <c r="S143" s="8">
        <f t="shared" si="39"/>
        <v>1780300</v>
      </c>
      <c r="T143" s="861">
        <v>310010440454</v>
      </c>
      <c r="U143" s="2">
        <f>VLOOKUP(C143,[7]BANJARMASIN!$B$129:$D$199,3,0)</f>
        <v>12</v>
      </c>
    </row>
    <row r="144" spans="1:21" s="2" customFormat="1" ht="18" customHeight="1">
      <c r="A144" s="198">
        <v>2105000</v>
      </c>
      <c r="B144" s="604">
        <v>23</v>
      </c>
      <c r="C144" s="435" t="s">
        <v>250</v>
      </c>
      <c r="D144" s="420" t="s">
        <v>227</v>
      </c>
      <c r="E144" s="627">
        <f>VLOOKUP(C144,[6]BANJARMASIN!$B$129:$D$199,3,FALSE)</f>
        <v>20</v>
      </c>
      <c r="F144" s="5">
        <v>1602000</v>
      </c>
      <c r="G144" s="5">
        <v>503000</v>
      </c>
      <c r="H144" s="5">
        <f t="shared" si="35"/>
        <v>2105000</v>
      </c>
      <c r="I144" s="6">
        <v>0</v>
      </c>
      <c r="J144" s="49">
        <v>11000</v>
      </c>
      <c r="K144" s="49">
        <v>15000</v>
      </c>
      <c r="L144" s="50">
        <v>500000</v>
      </c>
      <c r="M144" s="55">
        <v>0</v>
      </c>
      <c r="N144" s="51">
        <f t="shared" si="33"/>
        <v>1020000</v>
      </c>
      <c r="O144" s="7">
        <f t="shared" si="34"/>
        <v>3125000</v>
      </c>
      <c r="P144" s="7">
        <f t="shared" si="36"/>
        <v>21050</v>
      </c>
      <c r="Q144" s="7">
        <f t="shared" si="37"/>
        <v>42100</v>
      </c>
      <c r="R144" s="7">
        <f t="shared" si="38"/>
        <v>21050</v>
      </c>
      <c r="S144" s="8">
        <f t="shared" si="39"/>
        <v>3040800</v>
      </c>
      <c r="T144" s="861">
        <v>310010398900</v>
      </c>
      <c r="U144" s="2">
        <f>VLOOKUP(C144,[7]BANJARMASIN!$B$129:$D$199,3,0)</f>
        <v>20</v>
      </c>
    </row>
    <row r="145" spans="1:21" s="2" customFormat="1" ht="18" customHeight="1">
      <c r="A145" s="198">
        <v>2105000</v>
      </c>
      <c r="B145" s="604">
        <v>24</v>
      </c>
      <c r="C145" s="419" t="s">
        <v>251</v>
      </c>
      <c r="D145" s="420" t="s">
        <v>224</v>
      </c>
      <c r="E145" s="627">
        <f>VLOOKUP(C145,[6]BANJARMASIN!$B$129:$D$199,3,FALSE)</f>
        <v>15</v>
      </c>
      <c r="F145" s="5">
        <v>1602000</v>
      </c>
      <c r="G145" s="5">
        <v>503000</v>
      </c>
      <c r="H145" s="5">
        <f t="shared" si="35"/>
        <v>2105000</v>
      </c>
      <c r="I145" s="6">
        <v>0</v>
      </c>
      <c r="J145" s="49">
        <v>11000</v>
      </c>
      <c r="K145" s="49">
        <v>15000</v>
      </c>
      <c r="L145" s="50">
        <v>500000</v>
      </c>
      <c r="M145" s="55">
        <v>0</v>
      </c>
      <c r="N145" s="51">
        <f t="shared" si="33"/>
        <v>890000</v>
      </c>
      <c r="O145" s="7">
        <f t="shared" si="34"/>
        <v>2995000</v>
      </c>
      <c r="P145" s="7">
        <f t="shared" si="36"/>
        <v>21050</v>
      </c>
      <c r="Q145" s="7">
        <f t="shared" si="37"/>
        <v>42100</v>
      </c>
      <c r="R145" s="7">
        <f t="shared" si="38"/>
        <v>21050</v>
      </c>
      <c r="S145" s="8">
        <f t="shared" si="39"/>
        <v>2910800</v>
      </c>
      <c r="T145" s="861">
        <v>310010403205</v>
      </c>
      <c r="U145" s="2">
        <f>VLOOKUP(C145,[7]BANJARMASIN!$B$129:$D$199,3,0)</f>
        <v>15</v>
      </c>
    </row>
    <row r="146" spans="1:21" s="2" customFormat="1" ht="18" customHeight="1">
      <c r="A146" s="198">
        <v>2105000</v>
      </c>
      <c r="B146" s="604">
        <v>25</v>
      </c>
      <c r="C146" s="419" t="s">
        <v>252</v>
      </c>
      <c r="D146" s="420" t="s">
        <v>227</v>
      </c>
      <c r="E146" s="627">
        <f>VLOOKUP(C146,[6]BANJARMASIN!$B$129:$D$199,3,FALSE)</f>
        <v>29</v>
      </c>
      <c r="F146" s="5">
        <v>1602000</v>
      </c>
      <c r="G146" s="5">
        <v>503000</v>
      </c>
      <c r="H146" s="5">
        <f t="shared" si="35"/>
        <v>2105000</v>
      </c>
      <c r="I146" s="6">
        <v>0</v>
      </c>
      <c r="J146" s="49">
        <v>11000</v>
      </c>
      <c r="K146" s="49">
        <v>15000</v>
      </c>
      <c r="L146" s="50">
        <v>500000</v>
      </c>
      <c r="M146" s="55">
        <v>0</v>
      </c>
      <c r="N146" s="51">
        <f t="shared" si="33"/>
        <v>1254000</v>
      </c>
      <c r="O146" s="7">
        <f t="shared" si="34"/>
        <v>3359000</v>
      </c>
      <c r="P146" s="7">
        <f t="shared" si="36"/>
        <v>21050</v>
      </c>
      <c r="Q146" s="7">
        <f t="shared" si="37"/>
        <v>42100</v>
      </c>
      <c r="R146" s="7">
        <f t="shared" si="38"/>
        <v>21050</v>
      </c>
      <c r="S146" s="8">
        <f t="shared" si="39"/>
        <v>3274800</v>
      </c>
      <c r="T146" s="861">
        <v>310010442997</v>
      </c>
      <c r="U146" s="2">
        <f>VLOOKUP(C146,[7]BANJARMASIN!$B$129:$D$199,3,0)</f>
        <v>29</v>
      </c>
    </row>
    <row r="147" spans="1:21" s="2" customFormat="1" ht="18" customHeight="1">
      <c r="A147" s="198">
        <v>2105000</v>
      </c>
      <c r="B147" s="604">
        <v>26</v>
      </c>
      <c r="C147" s="419" t="s">
        <v>253</v>
      </c>
      <c r="D147" s="420" t="s">
        <v>227</v>
      </c>
      <c r="E147" s="627">
        <f>VLOOKUP(C147,[6]BANJARMASIN!$B$129:$D$199,3,FALSE)</f>
        <v>18</v>
      </c>
      <c r="F147" s="5">
        <v>1602000</v>
      </c>
      <c r="G147" s="5">
        <v>503000</v>
      </c>
      <c r="H147" s="5">
        <f t="shared" si="35"/>
        <v>2105000</v>
      </c>
      <c r="I147" s="6">
        <v>0</v>
      </c>
      <c r="J147" s="49">
        <v>11000</v>
      </c>
      <c r="K147" s="49">
        <v>15000</v>
      </c>
      <c r="L147" s="50">
        <v>500000</v>
      </c>
      <c r="M147" s="55">
        <v>0</v>
      </c>
      <c r="N147" s="51">
        <f t="shared" si="33"/>
        <v>968000</v>
      </c>
      <c r="O147" s="7">
        <f t="shared" si="34"/>
        <v>3073000</v>
      </c>
      <c r="P147" s="7">
        <f t="shared" si="36"/>
        <v>21050</v>
      </c>
      <c r="Q147" s="7">
        <f t="shared" si="37"/>
        <v>42100</v>
      </c>
      <c r="R147" s="7">
        <f t="shared" si="38"/>
        <v>21050</v>
      </c>
      <c r="S147" s="8">
        <f t="shared" si="39"/>
        <v>2988800</v>
      </c>
      <c r="T147" s="861">
        <v>310005342392</v>
      </c>
      <c r="U147" s="2">
        <f>VLOOKUP(C147,[7]BANJARMASIN!$B$129:$D$199,3,0)</f>
        <v>18</v>
      </c>
    </row>
    <row r="148" spans="1:21" s="2" customFormat="1" ht="18" customHeight="1">
      <c r="A148" s="198">
        <v>2105000</v>
      </c>
      <c r="B148" s="604">
        <v>27</v>
      </c>
      <c r="C148" s="419" t="s">
        <v>254</v>
      </c>
      <c r="D148" s="420" t="s">
        <v>227</v>
      </c>
      <c r="E148" s="627">
        <f>VLOOKUP(C148,[6]BANJARMASIN!$B$129:$D$199,3,FALSE)</f>
        <v>20</v>
      </c>
      <c r="F148" s="5">
        <v>1602000</v>
      </c>
      <c r="G148" s="5">
        <v>503000</v>
      </c>
      <c r="H148" s="5">
        <f t="shared" si="35"/>
        <v>2105000</v>
      </c>
      <c r="I148" s="6">
        <v>0</v>
      </c>
      <c r="J148" s="49">
        <v>11000</v>
      </c>
      <c r="K148" s="49">
        <v>15000</v>
      </c>
      <c r="L148" s="50">
        <v>500000</v>
      </c>
      <c r="M148" s="55">
        <v>0</v>
      </c>
      <c r="N148" s="51">
        <f t="shared" si="33"/>
        <v>1020000</v>
      </c>
      <c r="O148" s="7">
        <f t="shared" si="34"/>
        <v>3125000</v>
      </c>
      <c r="P148" s="7">
        <f t="shared" si="36"/>
        <v>21050</v>
      </c>
      <c r="Q148" s="7">
        <f t="shared" si="37"/>
        <v>42100</v>
      </c>
      <c r="R148" s="7">
        <f t="shared" si="38"/>
        <v>21050</v>
      </c>
      <c r="S148" s="8">
        <f t="shared" si="39"/>
        <v>3040800</v>
      </c>
      <c r="T148" s="861">
        <v>310010426834</v>
      </c>
      <c r="U148" s="2">
        <f>VLOOKUP(C148,[7]BANJARMASIN!$B$129:$D$199,3,0)</f>
        <v>20</v>
      </c>
    </row>
    <row r="149" spans="1:21" s="2" customFormat="1" ht="18" customHeight="1">
      <c r="A149" s="198">
        <v>2105000</v>
      </c>
      <c r="B149" s="604">
        <v>28</v>
      </c>
      <c r="C149" s="419" t="s">
        <v>255</v>
      </c>
      <c r="D149" s="420" t="s">
        <v>227</v>
      </c>
      <c r="E149" s="627">
        <f>VLOOKUP(C149,[6]BANJARMASIN!$B$129:$D$199,3,FALSE)</f>
        <v>20</v>
      </c>
      <c r="F149" s="5">
        <v>1602000</v>
      </c>
      <c r="G149" s="5">
        <v>503000</v>
      </c>
      <c r="H149" s="5">
        <f t="shared" si="35"/>
        <v>2105000</v>
      </c>
      <c r="I149" s="6">
        <v>0</v>
      </c>
      <c r="J149" s="49">
        <v>11000</v>
      </c>
      <c r="K149" s="49">
        <v>15000</v>
      </c>
      <c r="L149" s="50">
        <v>500000</v>
      </c>
      <c r="M149" s="55">
        <v>0</v>
      </c>
      <c r="N149" s="51">
        <f t="shared" si="33"/>
        <v>1020000</v>
      </c>
      <c r="O149" s="7">
        <f t="shared" si="34"/>
        <v>3125000</v>
      </c>
      <c r="P149" s="7">
        <f t="shared" si="36"/>
        <v>21050</v>
      </c>
      <c r="Q149" s="7">
        <f t="shared" si="37"/>
        <v>42100</v>
      </c>
      <c r="R149" s="7">
        <f t="shared" si="38"/>
        <v>21050</v>
      </c>
      <c r="S149" s="8">
        <f t="shared" si="39"/>
        <v>3040800</v>
      </c>
      <c r="T149" s="861">
        <v>310010424854</v>
      </c>
      <c r="U149" s="2">
        <f>VLOOKUP(C149,[7]BANJARMASIN!$B$129:$D$199,3,0)</f>
        <v>20</v>
      </c>
    </row>
    <row r="150" spans="1:21" s="2" customFormat="1" ht="18" customHeight="1">
      <c r="A150" s="198">
        <v>2105000</v>
      </c>
      <c r="B150" s="604">
        <v>29</v>
      </c>
      <c r="C150" s="419" t="s">
        <v>256</v>
      </c>
      <c r="D150" s="420" t="s">
        <v>227</v>
      </c>
      <c r="E150" s="627">
        <f>VLOOKUP(C150,[6]BANJARMASIN!$B$129:$D$199,3,FALSE)</f>
        <v>18</v>
      </c>
      <c r="F150" s="5">
        <v>1602000</v>
      </c>
      <c r="G150" s="5">
        <v>503000</v>
      </c>
      <c r="H150" s="5">
        <f t="shared" si="35"/>
        <v>2105000</v>
      </c>
      <c r="I150" s="6">
        <v>0</v>
      </c>
      <c r="J150" s="49">
        <v>11000</v>
      </c>
      <c r="K150" s="49">
        <v>15000</v>
      </c>
      <c r="L150" s="50">
        <v>500000</v>
      </c>
      <c r="M150" s="55">
        <v>0</v>
      </c>
      <c r="N150" s="51">
        <f t="shared" si="33"/>
        <v>968000</v>
      </c>
      <c r="O150" s="7">
        <f t="shared" si="34"/>
        <v>3073000</v>
      </c>
      <c r="P150" s="7">
        <f t="shared" si="36"/>
        <v>21050</v>
      </c>
      <c r="Q150" s="7">
        <f t="shared" si="37"/>
        <v>42100</v>
      </c>
      <c r="R150" s="7">
        <f t="shared" si="38"/>
        <v>21050</v>
      </c>
      <c r="S150" s="8">
        <f t="shared" si="39"/>
        <v>2988800</v>
      </c>
      <c r="T150" s="861">
        <v>310010426313</v>
      </c>
      <c r="U150" s="2">
        <f>VLOOKUP(C150,[7]BANJARMASIN!$B$129:$D$199,3,0)</f>
        <v>18</v>
      </c>
    </row>
    <row r="151" spans="1:21" s="2" customFormat="1" ht="18" customHeight="1">
      <c r="A151" s="198">
        <v>2105000</v>
      </c>
      <c r="B151" s="604">
        <v>30</v>
      </c>
      <c r="C151" s="431" t="s">
        <v>257</v>
      </c>
      <c r="D151" s="420" t="s">
        <v>227</v>
      </c>
      <c r="E151" s="627">
        <f>VLOOKUP(C151,[6]BANJARMASIN!$B$129:$D$199,3,FALSE)</f>
        <v>17</v>
      </c>
      <c r="F151" s="5">
        <v>1602000</v>
      </c>
      <c r="G151" s="5">
        <v>503000</v>
      </c>
      <c r="H151" s="5">
        <f t="shared" si="35"/>
        <v>2105000</v>
      </c>
      <c r="I151" s="6">
        <v>0</v>
      </c>
      <c r="J151" s="49">
        <v>11000</v>
      </c>
      <c r="K151" s="49">
        <v>15000</v>
      </c>
      <c r="L151" s="50">
        <v>500000</v>
      </c>
      <c r="M151" s="55">
        <v>0</v>
      </c>
      <c r="N151" s="51">
        <f t="shared" ref="N151:N179" si="40">(E151*I151)+(E151*J151)+(E151*K151)+L151+M151</f>
        <v>942000</v>
      </c>
      <c r="O151" s="7">
        <f t="shared" si="34"/>
        <v>3047000</v>
      </c>
      <c r="P151" s="7">
        <f t="shared" si="36"/>
        <v>21050</v>
      </c>
      <c r="Q151" s="7">
        <f t="shared" si="37"/>
        <v>42100</v>
      </c>
      <c r="R151" s="7">
        <f t="shared" si="38"/>
        <v>21050</v>
      </c>
      <c r="S151" s="8">
        <f t="shared" si="39"/>
        <v>2962800</v>
      </c>
      <c r="T151" s="861">
        <v>310010426263</v>
      </c>
      <c r="U151" s="2">
        <f>VLOOKUP(C151,[7]BANJARMASIN!$B$129:$D$199,3,0)</f>
        <v>17</v>
      </c>
    </row>
    <row r="152" spans="1:21" s="2" customFormat="1" ht="18" customHeight="1">
      <c r="A152" s="198">
        <v>2105000</v>
      </c>
      <c r="B152" s="604">
        <v>31</v>
      </c>
      <c r="C152" s="435" t="s">
        <v>258</v>
      </c>
      <c r="D152" s="420" t="s">
        <v>227</v>
      </c>
      <c r="E152" s="627">
        <f>VLOOKUP(C152,[6]BANJARMASIN!$B$129:$D$199,3,FALSE)</f>
        <v>21</v>
      </c>
      <c r="F152" s="5">
        <v>1602000</v>
      </c>
      <c r="G152" s="5">
        <v>503000</v>
      </c>
      <c r="H152" s="5">
        <f t="shared" si="35"/>
        <v>2105000</v>
      </c>
      <c r="I152" s="6">
        <v>0</v>
      </c>
      <c r="J152" s="49">
        <v>11000</v>
      </c>
      <c r="K152" s="49">
        <v>15000</v>
      </c>
      <c r="L152" s="50">
        <v>500000</v>
      </c>
      <c r="M152" s="55">
        <v>0</v>
      </c>
      <c r="N152" s="51">
        <f t="shared" si="40"/>
        <v>1046000</v>
      </c>
      <c r="O152" s="7">
        <f t="shared" si="34"/>
        <v>3151000</v>
      </c>
      <c r="P152" s="7">
        <f t="shared" si="36"/>
        <v>21050</v>
      </c>
      <c r="Q152" s="7">
        <f t="shared" si="37"/>
        <v>42100</v>
      </c>
      <c r="R152" s="7">
        <f t="shared" si="38"/>
        <v>21050</v>
      </c>
      <c r="S152" s="8">
        <f t="shared" si="39"/>
        <v>3066800</v>
      </c>
      <c r="T152" s="861">
        <v>310010398777</v>
      </c>
      <c r="U152" s="2">
        <f>VLOOKUP(C152,[7]BANJARMASIN!$B$129:$D$199,3,0)</f>
        <v>21</v>
      </c>
    </row>
    <row r="153" spans="1:21" s="2" customFormat="1" ht="18" customHeight="1">
      <c r="A153" s="198">
        <v>2105000</v>
      </c>
      <c r="B153" s="604">
        <v>32</v>
      </c>
      <c r="C153" s="419" t="s">
        <v>259</v>
      </c>
      <c r="D153" s="420" t="s">
        <v>224</v>
      </c>
      <c r="E153" s="627">
        <f>VLOOKUP(C153,[6]BANJARMASIN!$B$129:$D$199,3,FALSE)</f>
        <v>18</v>
      </c>
      <c r="F153" s="5">
        <v>1602000</v>
      </c>
      <c r="G153" s="5">
        <v>503000</v>
      </c>
      <c r="H153" s="5">
        <f t="shared" si="35"/>
        <v>2105000</v>
      </c>
      <c r="I153" s="6">
        <v>0</v>
      </c>
      <c r="J153" s="49">
        <v>11000</v>
      </c>
      <c r="K153" s="49">
        <v>15000</v>
      </c>
      <c r="L153" s="50">
        <v>500000</v>
      </c>
      <c r="M153" s="55">
        <v>0</v>
      </c>
      <c r="N153" s="51">
        <f t="shared" si="40"/>
        <v>968000</v>
      </c>
      <c r="O153" s="7">
        <f t="shared" si="34"/>
        <v>3073000</v>
      </c>
      <c r="P153" s="7">
        <f t="shared" si="36"/>
        <v>21050</v>
      </c>
      <c r="Q153" s="7">
        <f t="shared" si="37"/>
        <v>42100</v>
      </c>
      <c r="R153" s="7">
        <f t="shared" si="38"/>
        <v>21050</v>
      </c>
      <c r="S153" s="8">
        <f t="shared" si="39"/>
        <v>2988800</v>
      </c>
      <c r="T153" s="861">
        <v>310010426628</v>
      </c>
      <c r="U153" s="2">
        <f>VLOOKUP(C153,[7]BANJARMASIN!$B$129:$D$199,3,0)</f>
        <v>18</v>
      </c>
    </row>
    <row r="154" spans="1:21" s="2" customFormat="1" ht="18" customHeight="1">
      <c r="A154" s="198">
        <v>2105000</v>
      </c>
      <c r="B154" s="604">
        <v>33</v>
      </c>
      <c r="C154" s="419" t="s">
        <v>260</v>
      </c>
      <c r="D154" s="420" t="s">
        <v>224</v>
      </c>
      <c r="E154" s="627">
        <f>VLOOKUP(C154,[6]BANJARMASIN!$B$129:$D$199,3,FALSE)</f>
        <v>24</v>
      </c>
      <c r="F154" s="5">
        <v>1602000</v>
      </c>
      <c r="G154" s="5">
        <v>503000</v>
      </c>
      <c r="H154" s="5">
        <f t="shared" si="35"/>
        <v>2105000</v>
      </c>
      <c r="I154" s="6">
        <v>0</v>
      </c>
      <c r="J154" s="49">
        <v>11000</v>
      </c>
      <c r="K154" s="49">
        <v>15000</v>
      </c>
      <c r="L154" s="50">
        <v>500000</v>
      </c>
      <c r="M154" s="55">
        <v>0</v>
      </c>
      <c r="N154" s="51">
        <f t="shared" si="40"/>
        <v>1124000</v>
      </c>
      <c r="O154" s="7">
        <f t="shared" si="34"/>
        <v>3229000</v>
      </c>
      <c r="P154" s="7">
        <f t="shared" si="36"/>
        <v>21050</v>
      </c>
      <c r="Q154" s="7">
        <f t="shared" si="37"/>
        <v>42100</v>
      </c>
      <c r="R154" s="7">
        <f t="shared" si="38"/>
        <v>21050</v>
      </c>
      <c r="S154" s="8">
        <f t="shared" si="39"/>
        <v>3144800</v>
      </c>
      <c r="T154" s="861">
        <v>310010438052</v>
      </c>
      <c r="U154" s="2">
        <f>VLOOKUP(C154,[7]BANJARMASIN!$B$129:$D$199,3,0)</f>
        <v>24</v>
      </c>
    </row>
    <row r="155" spans="1:21" s="2" customFormat="1" ht="18" customHeight="1">
      <c r="A155" s="198">
        <v>2105000</v>
      </c>
      <c r="B155" s="604">
        <v>34</v>
      </c>
      <c r="C155" s="432" t="s">
        <v>261</v>
      </c>
      <c r="D155" s="420" t="s">
        <v>227</v>
      </c>
      <c r="E155" s="627">
        <f>VLOOKUP(C155,[6]BANJARMASIN!$B$129:$D$199,3,FALSE)</f>
        <v>25</v>
      </c>
      <c r="F155" s="5">
        <v>1602000</v>
      </c>
      <c r="G155" s="5">
        <v>503000</v>
      </c>
      <c r="H155" s="5">
        <f t="shared" si="35"/>
        <v>2105000</v>
      </c>
      <c r="I155" s="6">
        <v>0</v>
      </c>
      <c r="J155" s="49">
        <v>11000</v>
      </c>
      <c r="K155" s="49">
        <v>15000</v>
      </c>
      <c r="L155" s="50">
        <v>500000</v>
      </c>
      <c r="M155" s="55">
        <v>0</v>
      </c>
      <c r="N155" s="51">
        <f t="shared" si="40"/>
        <v>1150000</v>
      </c>
      <c r="O155" s="7">
        <f t="shared" si="34"/>
        <v>3255000</v>
      </c>
      <c r="P155" s="7">
        <f t="shared" si="36"/>
        <v>21050</v>
      </c>
      <c r="Q155" s="7">
        <f t="shared" si="37"/>
        <v>42100</v>
      </c>
      <c r="R155" s="7">
        <f t="shared" si="38"/>
        <v>21050</v>
      </c>
      <c r="S155" s="8">
        <f t="shared" si="39"/>
        <v>3170800</v>
      </c>
      <c r="T155" s="861">
        <v>310010398876</v>
      </c>
      <c r="U155" s="2">
        <f>VLOOKUP(C155,[7]BANJARMASIN!$B$129:$D$199,3,0)</f>
        <v>25</v>
      </c>
    </row>
    <row r="156" spans="1:21" s="2" customFormat="1" ht="18" customHeight="1">
      <c r="A156" s="198">
        <v>2105000</v>
      </c>
      <c r="B156" s="604">
        <v>35</v>
      </c>
      <c r="C156" s="435" t="s">
        <v>262</v>
      </c>
      <c r="D156" s="420" t="s">
        <v>227</v>
      </c>
      <c r="E156" s="627">
        <f>VLOOKUP(C156,[6]BANJARMASIN!$B$129:$D$199,3,FALSE)</f>
        <v>20</v>
      </c>
      <c r="F156" s="5">
        <v>1602000</v>
      </c>
      <c r="G156" s="5">
        <v>503000</v>
      </c>
      <c r="H156" s="5">
        <f t="shared" si="35"/>
        <v>2105000</v>
      </c>
      <c r="I156" s="6">
        <v>0</v>
      </c>
      <c r="J156" s="49">
        <v>11000</v>
      </c>
      <c r="K156" s="49">
        <v>15000</v>
      </c>
      <c r="L156" s="50">
        <v>500000</v>
      </c>
      <c r="M156" s="55">
        <v>0</v>
      </c>
      <c r="N156" s="51">
        <f t="shared" si="40"/>
        <v>1020000</v>
      </c>
      <c r="O156" s="7">
        <f t="shared" si="34"/>
        <v>3125000</v>
      </c>
      <c r="P156" s="7">
        <f t="shared" si="36"/>
        <v>21050</v>
      </c>
      <c r="Q156" s="7">
        <f t="shared" si="37"/>
        <v>42100</v>
      </c>
      <c r="R156" s="7">
        <f t="shared" si="38"/>
        <v>21050</v>
      </c>
      <c r="S156" s="8">
        <f t="shared" si="39"/>
        <v>3040800</v>
      </c>
      <c r="T156" s="861">
        <v>310010424953</v>
      </c>
      <c r="U156" s="2">
        <f>VLOOKUP(C156,[7]BANJARMASIN!$B$129:$D$199,3,0)</f>
        <v>20</v>
      </c>
    </row>
    <row r="157" spans="1:21" s="2" customFormat="1" ht="18" customHeight="1">
      <c r="A157" s="198">
        <v>2105000</v>
      </c>
      <c r="B157" s="604">
        <v>36</v>
      </c>
      <c r="C157" s="419" t="s">
        <v>263</v>
      </c>
      <c r="D157" s="420" t="s">
        <v>227</v>
      </c>
      <c r="E157" s="627">
        <f>VLOOKUP(C157,[6]BANJARMASIN!$B$129:$D$199,3,FALSE)</f>
        <v>15</v>
      </c>
      <c r="F157" s="5">
        <v>1602000</v>
      </c>
      <c r="G157" s="5">
        <v>503000</v>
      </c>
      <c r="H157" s="5">
        <f t="shared" si="35"/>
        <v>2105000</v>
      </c>
      <c r="I157" s="6">
        <v>0</v>
      </c>
      <c r="J157" s="49">
        <v>11000</v>
      </c>
      <c r="K157" s="49">
        <v>15000</v>
      </c>
      <c r="L157" s="50">
        <v>500000</v>
      </c>
      <c r="M157" s="55">
        <v>0</v>
      </c>
      <c r="N157" s="51">
        <f t="shared" si="40"/>
        <v>890000</v>
      </c>
      <c r="O157" s="7">
        <f t="shared" si="34"/>
        <v>2995000</v>
      </c>
      <c r="P157" s="7">
        <f t="shared" si="36"/>
        <v>21050</v>
      </c>
      <c r="Q157" s="7">
        <f t="shared" si="37"/>
        <v>42100</v>
      </c>
      <c r="R157" s="7">
        <f t="shared" si="38"/>
        <v>21050</v>
      </c>
      <c r="S157" s="8">
        <f t="shared" si="39"/>
        <v>2910800</v>
      </c>
      <c r="T157" s="861">
        <v>310010449828</v>
      </c>
      <c r="U157" s="2">
        <f>VLOOKUP(C157,[7]BANJARMASIN!$B$129:$D$199,3,0)</f>
        <v>15</v>
      </c>
    </row>
    <row r="158" spans="1:21" s="2" customFormat="1" ht="18" customHeight="1">
      <c r="A158" s="198">
        <v>2105000</v>
      </c>
      <c r="B158" s="604">
        <v>37</v>
      </c>
      <c r="C158" s="435" t="s">
        <v>264</v>
      </c>
      <c r="D158" s="420" t="s">
        <v>227</v>
      </c>
      <c r="E158" s="627">
        <f>VLOOKUP(C158,[6]BANJARMASIN!$B$129:$D$199,3,FALSE)</f>
        <v>15</v>
      </c>
      <c r="F158" s="5">
        <v>1602000</v>
      </c>
      <c r="G158" s="5">
        <v>503000</v>
      </c>
      <c r="H158" s="5">
        <f t="shared" si="35"/>
        <v>2105000</v>
      </c>
      <c r="I158" s="6">
        <v>0</v>
      </c>
      <c r="J158" s="49">
        <v>11000</v>
      </c>
      <c r="K158" s="49">
        <v>15000</v>
      </c>
      <c r="L158" s="50">
        <v>500000</v>
      </c>
      <c r="M158" s="55">
        <v>0</v>
      </c>
      <c r="N158" s="51">
        <f t="shared" si="40"/>
        <v>890000</v>
      </c>
      <c r="O158" s="7">
        <f t="shared" si="34"/>
        <v>2995000</v>
      </c>
      <c r="P158" s="7">
        <f t="shared" si="36"/>
        <v>21050</v>
      </c>
      <c r="Q158" s="7">
        <f t="shared" si="37"/>
        <v>42100</v>
      </c>
      <c r="R158" s="7">
        <f t="shared" si="38"/>
        <v>21050</v>
      </c>
      <c r="S158" s="8">
        <f t="shared" si="39"/>
        <v>2910800</v>
      </c>
      <c r="T158" s="861">
        <v>310010092180</v>
      </c>
      <c r="U158" s="2">
        <f>VLOOKUP(C158,[7]BANJARMASIN!$B$129:$D$199,3,0)</f>
        <v>15</v>
      </c>
    </row>
    <row r="159" spans="1:21" s="2" customFormat="1" ht="18" customHeight="1">
      <c r="A159" s="198">
        <v>2105000</v>
      </c>
      <c r="B159" s="604">
        <v>38</v>
      </c>
      <c r="C159" s="419" t="s">
        <v>265</v>
      </c>
      <c r="D159" s="420" t="s">
        <v>227</v>
      </c>
      <c r="E159" s="627">
        <f>VLOOKUP(C159,[6]BANJARMASIN!$B$129:$D$199,3,FALSE)</f>
        <v>19</v>
      </c>
      <c r="F159" s="5">
        <v>1602000</v>
      </c>
      <c r="G159" s="5">
        <v>503000</v>
      </c>
      <c r="H159" s="5">
        <f t="shared" si="35"/>
        <v>2105000</v>
      </c>
      <c r="I159" s="6">
        <v>0</v>
      </c>
      <c r="J159" s="49">
        <v>11000</v>
      </c>
      <c r="K159" s="49">
        <v>15000</v>
      </c>
      <c r="L159" s="50">
        <v>500000</v>
      </c>
      <c r="M159" s="55">
        <v>0</v>
      </c>
      <c r="N159" s="51">
        <f t="shared" si="40"/>
        <v>994000</v>
      </c>
      <c r="O159" s="7">
        <f t="shared" si="34"/>
        <v>3099000</v>
      </c>
      <c r="P159" s="7">
        <f t="shared" si="36"/>
        <v>21050</v>
      </c>
      <c r="Q159" s="7">
        <f t="shared" si="37"/>
        <v>42100</v>
      </c>
      <c r="R159" s="7">
        <f t="shared" si="38"/>
        <v>21050</v>
      </c>
      <c r="S159" s="8">
        <f t="shared" si="39"/>
        <v>3014800</v>
      </c>
      <c r="T159" s="861">
        <v>310010437831</v>
      </c>
      <c r="U159" s="2">
        <f>VLOOKUP(C159,[7]BANJARMASIN!$B$129:$D$199,3,0)</f>
        <v>19</v>
      </c>
    </row>
    <row r="160" spans="1:21" s="2" customFormat="1" ht="18" customHeight="1">
      <c r="A160" s="198">
        <v>2105000</v>
      </c>
      <c r="B160" s="604">
        <v>39</v>
      </c>
      <c r="C160" s="435" t="s">
        <v>266</v>
      </c>
      <c r="D160" s="420" t="s">
        <v>227</v>
      </c>
      <c r="E160" s="627">
        <f>VLOOKUP(C160,[6]BANJARMASIN!$B$129:$D$199,3,FALSE)</f>
        <v>19</v>
      </c>
      <c r="F160" s="5">
        <v>1602000</v>
      </c>
      <c r="G160" s="5">
        <v>503000</v>
      </c>
      <c r="H160" s="5">
        <f t="shared" si="35"/>
        <v>2105000</v>
      </c>
      <c r="I160" s="6">
        <v>0</v>
      </c>
      <c r="J160" s="49">
        <v>11000</v>
      </c>
      <c r="K160" s="49">
        <v>15000</v>
      </c>
      <c r="L160" s="50">
        <v>500000</v>
      </c>
      <c r="M160" s="55">
        <v>0</v>
      </c>
      <c r="N160" s="51">
        <f t="shared" si="40"/>
        <v>994000</v>
      </c>
      <c r="O160" s="7">
        <f t="shared" si="34"/>
        <v>3099000</v>
      </c>
      <c r="P160" s="7">
        <f t="shared" si="36"/>
        <v>21050</v>
      </c>
      <c r="Q160" s="7">
        <f t="shared" si="37"/>
        <v>42100</v>
      </c>
      <c r="R160" s="7">
        <f t="shared" si="38"/>
        <v>21050</v>
      </c>
      <c r="S160" s="8">
        <f t="shared" si="39"/>
        <v>3014800</v>
      </c>
      <c r="T160" s="861">
        <v>310010398827</v>
      </c>
      <c r="U160" s="2">
        <f>VLOOKUP(C160,[7]BANJARMASIN!$B$129:$D$199,3,0)</f>
        <v>19</v>
      </c>
    </row>
    <row r="161" spans="1:21" s="2" customFormat="1" ht="18" customHeight="1">
      <c r="A161" s="198">
        <v>2105000</v>
      </c>
      <c r="B161" s="604">
        <v>40</v>
      </c>
      <c r="C161" s="419" t="s">
        <v>267</v>
      </c>
      <c r="D161" s="420" t="s">
        <v>227</v>
      </c>
      <c r="E161" s="627">
        <f>VLOOKUP(C161,[6]BANJARMASIN!$B$129:$D$199,3,FALSE)</f>
        <v>18</v>
      </c>
      <c r="F161" s="5">
        <v>1602000</v>
      </c>
      <c r="G161" s="5">
        <v>503000</v>
      </c>
      <c r="H161" s="5">
        <f t="shared" si="35"/>
        <v>2105000</v>
      </c>
      <c r="I161" s="6">
        <v>0</v>
      </c>
      <c r="J161" s="49">
        <v>11000</v>
      </c>
      <c r="K161" s="49">
        <v>15000</v>
      </c>
      <c r="L161" s="50">
        <v>500000</v>
      </c>
      <c r="M161" s="55">
        <v>0</v>
      </c>
      <c r="N161" s="51">
        <f t="shared" si="40"/>
        <v>968000</v>
      </c>
      <c r="O161" s="7">
        <f t="shared" si="34"/>
        <v>3073000</v>
      </c>
      <c r="P161" s="7">
        <f t="shared" si="36"/>
        <v>21050</v>
      </c>
      <c r="Q161" s="7">
        <f t="shared" si="37"/>
        <v>42100</v>
      </c>
      <c r="R161" s="7">
        <f t="shared" si="38"/>
        <v>21050</v>
      </c>
      <c r="S161" s="8">
        <f t="shared" si="39"/>
        <v>2988800</v>
      </c>
      <c r="T161" s="861">
        <v>310010442070</v>
      </c>
      <c r="U161" s="2">
        <f>VLOOKUP(C161,[7]BANJARMASIN!$B$129:$D$199,3,0)</f>
        <v>18</v>
      </c>
    </row>
    <row r="162" spans="1:21" s="3" customFormat="1" ht="18" customHeight="1">
      <c r="A162" s="342">
        <v>2105000</v>
      </c>
      <c r="B162" s="604">
        <v>41</v>
      </c>
      <c r="C162" s="421" t="s">
        <v>268</v>
      </c>
      <c r="D162" s="56" t="s">
        <v>227</v>
      </c>
      <c r="E162" s="627">
        <f>VLOOKUP(C162,[6]BANJARMASIN!$B$129:$D$199,3,FALSE)</f>
        <v>18</v>
      </c>
      <c r="F162" s="5">
        <v>1602000</v>
      </c>
      <c r="G162" s="5">
        <v>503000</v>
      </c>
      <c r="H162" s="5">
        <f t="shared" si="35"/>
        <v>2105000</v>
      </c>
      <c r="I162" s="6">
        <v>0</v>
      </c>
      <c r="J162" s="5">
        <v>11000</v>
      </c>
      <c r="K162" s="5">
        <v>15000</v>
      </c>
      <c r="L162" s="50">
        <v>500000</v>
      </c>
      <c r="M162" s="55">
        <v>0</v>
      </c>
      <c r="N162" s="51">
        <f t="shared" si="40"/>
        <v>968000</v>
      </c>
      <c r="O162" s="7">
        <f t="shared" si="34"/>
        <v>3073000</v>
      </c>
      <c r="P162" s="7">
        <f t="shared" si="36"/>
        <v>21050</v>
      </c>
      <c r="Q162" s="7">
        <f t="shared" si="37"/>
        <v>42100</v>
      </c>
      <c r="R162" s="7">
        <f t="shared" si="38"/>
        <v>21050</v>
      </c>
      <c r="S162" s="62">
        <f t="shared" si="39"/>
        <v>2988800</v>
      </c>
      <c r="T162" s="861">
        <v>310010443086</v>
      </c>
      <c r="U162" s="2">
        <f>VLOOKUP(C162,[7]BANJARMASIN!$B$129:$D$199,3,0)</f>
        <v>18</v>
      </c>
    </row>
    <row r="163" spans="1:21" s="2" customFormat="1" ht="18" customHeight="1">
      <c r="A163" s="198">
        <v>2105000</v>
      </c>
      <c r="B163" s="604">
        <v>42</v>
      </c>
      <c r="C163" s="435" t="s">
        <v>269</v>
      </c>
      <c r="D163" s="420" t="s">
        <v>227</v>
      </c>
      <c r="E163" s="627">
        <f>VLOOKUP(C163,[6]BANJARMASIN!$B$129:$D$199,3,FALSE)</f>
        <v>24</v>
      </c>
      <c r="F163" s="5">
        <v>1602000</v>
      </c>
      <c r="G163" s="5">
        <v>503000</v>
      </c>
      <c r="H163" s="5">
        <f t="shared" si="35"/>
        <v>2105000</v>
      </c>
      <c r="I163" s="6">
        <v>0</v>
      </c>
      <c r="J163" s="49">
        <v>11000</v>
      </c>
      <c r="K163" s="49">
        <v>15000</v>
      </c>
      <c r="L163" s="50">
        <v>500000</v>
      </c>
      <c r="M163" s="55">
        <v>0</v>
      </c>
      <c r="N163" s="51">
        <f t="shared" si="40"/>
        <v>1124000</v>
      </c>
      <c r="O163" s="7">
        <f t="shared" si="34"/>
        <v>3229000</v>
      </c>
      <c r="P163" s="7">
        <f t="shared" si="36"/>
        <v>21050</v>
      </c>
      <c r="Q163" s="7">
        <f t="shared" si="37"/>
        <v>42100</v>
      </c>
      <c r="R163" s="7">
        <f t="shared" si="38"/>
        <v>21050</v>
      </c>
      <c r="S163" s="8">
        <f t="shared" si="39"/>
        <v>3144800</v>
      </c>
      <c r="T163" s="861">
        <v>9000018200155</v>
      </c>
      <c r="U163" s="2">
        <f>VLOOKUP(C163,[7]BANJARMASIN!$B$129:$D$199,3,0)</f>
        <v>24</v>
      </c>
    </row>
    <row r="164" spans="1:21" s="2" customFormat="1" ht="18" customHeight="1">
      <c r="A164" s="198">
        <v>2105000</v>
      </c>
      <c r="B164" s="604">
        <v>43</v>
      </c>
      <c r="C164" s="419" t="s">
        <v>270</v>
      </c>
      <c r="D164" s="420" t="s">
        <v>227</v>
      </c>
      <c r="E164" s="627">
        <f>VLOOKUP(C164,[6]BANJARMASIN!$B$129:$D$199,3,FALSE)</f>
        <v>19</v>
      </c>
      <c r="F164" s="5">
        <v>1602000</v>
      </c>
      <c r="G164" s="5">
        <v>503000</v>
      </c>
      <c r="H164" s="5">
        <f t="shared" si="35"/>
        <v>2105000</v>
      </c>
      <c r="I164" s="6">
        <v>0</v>
      </c>
      <c r="J164" s="49">
        <v>11000</v>
      </c>
      <c r="K164" s="49">
        <v>15000</v>
      </c>
      <c r="L164" s="50">
        <v>500000</v>
      </c>
      <c r="M164" s="55">
        <v>0</v>
      </c>
      <c r="N164" s="51">
        <f t="shared" si="40"/>
        <v>994000</v>
      </c>
      <c r="O164" s="7">
        <f t="shared" si="34"/>
        <v>3099000</v>
      </c>
      <c r="P164" s="7">
        <f t="shared" si="36"/>
        <v>21050</v>
      </c>
      <c r="Q164" s="7">
        <f t="shared" si="37"/>
        <v>42100</v>
      </c>
      <c r="R164" s="7">
        <f t="shared" si="38"/>
        <v>21050</v>
      </c>
      <c r="S164" s="8">
        <f t="shared" si="39"/>
        <v>3014800</v>
      </c>
      <c r="T164" s="861">
        <v>310010424938</v>
      </c>
      <c r="U164" s="2">
        <f>VLOOKUP(C164,[7]BANJARMASIN!$B$129:$D$199,3,0)</f>
        <v>19</v>
      </c>
    </row>
    <row r="165" spans="1:21" s="2" customFormat="1" ht="18" customHeight="1">
      <c r="A165" s="198">
        <v>2105000</v>
      </c>
      <c r="B165" s="604">
        <v>44</v>
      </c>
      <c r="C165" s="419" t="s">
        <v>272</v>
      </c>
      <c r="D165" s="420" t="s">
        <v>227</v>
      </c>
      <c r="E165" s="627">
        <f>VLOOKUP(C165,[6]BANJARMASIN!$B$129:$D$199,3,FALSE)</f>
        <v>21</v>
      </c>
      <c r="F165" s="5">
        <v>1602000</v>
      </c>
      <c r="G165" s="5">
        <v>503000</v>
      </c>
      <c r="H165" s="5">
        <f t="shared" si="35"/>
        <v>2105000</v>
      </c>
      <c r="I165" s="6">
        <v>0</v>
      </c>
      <c r="J165" s="49">
        <v>11000</v>
      </c>
      <c r="K165" s="49">
        <v>15000</v>
      </c>
      <c r="L165" s="50">
        <v>500000</v>
      </c>
      <c r="M165" s="55">
        <v>0</v>
      </c>
      <c r="N165" s="51">
        <f t="shared" si="40"/>
        <v>1046000</v>
      </c>
      <c r="O165" s="7">
        <f t="shared" si="34"/>
        <v>3151000</v>
      </c>
      <c r="P165" s="7">
        <f t="shared" si="36"/>
        <v>21050</v>
      </c>
      <c r="Q165" s="7">
        <f t="shared" si="37"/>
        <v>42100</v>
      </c>
      <c r="R165" s="7">
        <f t="shared" si="38"/>
        <v>21050</v>
      </c>
      <c r="S165" s="8">
        <f t="shared" si="39"/>
        <v>3066800</v>
      </c>
      <c r="T165" s="861">
        <v>310010440314</v>
      </c>
      <c r="U165" s="2">
        <f>VLOOKUP(C165,[7]BANJARMASIN!$B$129:$D$199,3,0)</f>
        <v>21</v>
      </c>
    </row>
    <row r="166" spans="1:21" s="2" customFormat="1" ht="18" customHeight="1">
      <c r="A166" s="198">
        <v>2105000</v>
      </c>
      <c r="B166" s="604">
        <v>45</v>
      </c>
      <c r="C166" s="431" t="s">
        <v>147</v>
      </c>
      <c r="D166" s="420" t="s">
        <v>227</v>
      </c>
      <c r="E166" s="627">
        <f>VLOOKUP(C166,[6]BANJARMASIN!$B$129:$D$199,3,FALSE)</f>
        <v>4</v>
      </c>
      <c r="F166" s="5">
        <v>1700000</v>
      </c>
      <c r="G166" s="5">
        <v>405000</v>
      </c>
      <c r="H166" s="5">
        <f>2105000/24*4</f>
        <v>350833.33333333331</v>
      </c>
      <c r="I166" s="6">
        <v>0</v>
      </c>
      <c r="J166" s="49">
        <v>11000</v>
      </c>
      <c r="K166" s="49">
        <v>15000</v>
      </c>
      <c r="L166" s="50">
        <v>500000</v>
      </c>
      <c r="M166" s="55">
        <v>0</v>
      </c>
      <c r="N166" s="51">
        <f t="shared" si="40"/>
        <v>604000</v>
      </c>
      <c r="O166" s="7">
        <f t="shared" si="34"/>
        <v>954833.33333333326</v>
      </c>
      <c r="P166" s="7">
        <v>21050</v>
      </c>
      <c r="Q166" s="7">
        <v>42100</v>
      </c>
      <c r="R166" s="7">
        <v>21050</v>
      </c>
      <c r="S166" s="8">
        <f t="shared" si="39"/>
        <v>870633.33333333326</v>
      </c>
      <c r="T166" s="861">
        <v>310010440470</v>
      </c>
      <c r="U166" s="2">
        <f>VLOOKUP(C166,[7]BANJARMASIN!$B$129:$D$199,3,0)</f>
        <v>4</v>
      </c>
    </row>
    <row r="167" spans="1:21" s="2" customFormat="1" ht="18" customHeight="1">
      <c r="A167" s="198">
        <v>2105000</v>
      </c>
      <c r="B167" s="604">
        <v>46</v>
      </c>
      <c r="C167" s="431" t="s">
        <v>273</v>
      </c>
      <c r="D167" s="420" t="s">
        <v>227</v>
      </c>
      <c r="E167" s="627">
        <f>VLOOKUP(C167,[6]BANJARMASIN!$B$129:$D$199,3,FALSE)</f>
        <v>23</v>
      </c>
      <c r="F167" s="5">
        <v>1602000</v>
      </c>
      <c r="G167" s="5">
        <v>503000</v>
      </c>
      <c r="H167" s="5">
        <f t="shared" si="35"/>
        <v>2105000</v>
      </c>
      <c r="I167" s="6">
        <v>0</v>
      </c>
      <c r="J167" s="49">
        <v>11000</v>
      </c>
      <c r="K167" s="49">
        <v>15000</v>
      </c>
      <c r="L167" s="50">
        <v>500000</v>
      </c>
      <c r="M167" s="55">
        <v>0</v>
      </c>
      <c r="N167" s="51">
        <f t="shared" si="40"/>
        <v>1098000</v>
      </c>
      <c r="O167" s="7">
        <f t="shared" si="34"/>
        <v>3203000</v>
      </c>
      <c r="P167" s="7">
        <f t="shared" si="36"/>
        <v>21050</v>
      </c>
      <c r="Q167" s="7">
        <f t="shared" si="37"/>
        <v>42100</v>
      </c>
      <c r="R167" s="7">
        <f t="shared" si="38"/>
        <v>21050</v>
      </c>
      <c r="S167" s="8">
        <f t="shared" si="39"/>
        <v>3118800</v>
      </c>
      <c r="T167" s="861">
        <v>310005346534</v>
      </c>
      <c r="U167" s="2">
        <f>VLOOKUP(C167,[7]BANJARMASIN!$B$129:$D$199,3,0)</f>
        <v>23</v>
      </c>
    </row>
    <row r="168" spans="1:21" s="2" customFormat="1" ht="18" customHeight="1">
      <c r="A168" s="198">
        <v>2105000</v>
      </c>
      <c r="B168" s="604">
        <v>47</v>
      </c>
      <c r="C168" s="435" t="s">
        <v>274</v>
      </c>
      <c r="D168" s="420" t="s">
        <v>227</v>
      </c>
      <c r="E168" s="627">
        <f>VLOOKUP(C168,[6]BANJARMASIN!$B$129:$D$199,3,FALSE)</f>
        <v>22</v>
      </c>
      <c r="F168" s="5">
        <v>1602000</v>
      </c>
      <c r="G168" s="5">
        <v>503000</v>
      </c>
      <c r="H168" s="5">
        <f t="shared" si="35"/>
        <v>2105000</v>
      </c>
      <c r="I168" s="6">
        <v>0</v>
      </c>
      <c r="J168" s="49">
        <v>11000</v>
      </c>
      <c r="K168" s="49">
        <v>15000</v>
      </c>
      <c r="L168" s="50">
        <v>500000</v>
      </c>
      <c r="M168" s="55">
        <v>0</v>
      </c>
      <c r="N168" s="51">
        <f t="shared" si="40"/>
        <v>1072000</v>
      </c>
      <c r="O168" s="7">
        <f t="shared" si="34"/>
        <v>3177000</v>
      </c>
      <c r="P168" s="7">
        <f t="shared" si="36"/>
        <v>21050</v>
      </c>
      <c r="Q168" s="7">
        <f t="shared" si="37"/>
        <v>42100</v>
      </c>
      <c r="R168" s="7">
        <f t="shared" si="38"/>
        <v>21050</v>
      </c>
      <c r="S168" s="8">
        <f t="shared" si="39"/>
        <v>3092800</v>
      </c>
      <c r="T168" s="861">
        <v>310010398959</v>
      </c>
      <c r="U168" s="2">
        <f>VLOOKUP(C168,[7]BANJARMASIN!$B$129:$D$199,3,0)</f>
        <v>22</v>
      </c>
    </row>
    <row r="169" spans="1:21" s="2" customFormat="1" ht="18" customHeight="1">
      <c r="A169" s="198">
        <v>2105000</v>
      </c>
      <c r="B169" s="604">
        <v>48</v>
      </c>
      <c r="C169" s="419" t="s">
        <v>275</v>
      </c>
      <c r="D169" s="420" t="s">
        <v>227</v>
      </c>
      <c r="E169" s="627">
        <f>VLOOKUP(C169,[6]BANJARMASIN!$B$129:$D$199,3,FALSE)</f>
        <v>15</v>
      </c>
      <c r="F169" s="5">
        <v>1602000</v>
      </c>
      <c r="G169" s="5">
        <v>503000</v>
      </c>
      <c r="H169" s="5">
        <f t="shared" si="35"/>
        <v>2105000</v>
      </c>
      <c r="I169" s="6">
        <v>0</v>
      </c>
      <c r="J169" s="49">
        <v>11000</v>
      </c>
      <c r="K169" s="49">
        <v>15000</v>
      </c>
      <c r="L169" s="50">
        <v>500000</v>
      </c>
      <c r="M169" s="55">
        <v>0</v>
      </c>
      <c r="N169" s="51">
        <f t="shared" si="40"/>
        <v>890000</v>
      </c>
      <c r="O169" s="7">
        <f t="shared" si="34"/>
        <v>2995000</v>
      </c>
      <c r="P169" s="7">
        <f t="shared" si="36"/>
        <v>21050</v>
      </c>
      <c r="Q169" s="7">
        <f t="shared" si="37"/>
        <v>42100</v>
      </c>
      <c r="R169" s="7">
        <f t="shared" si="38"/>
        <v>21050</v>
      </c>
      <c r="S169" s="8">
        <f t="shared" si="39"/>
        <v>2910800</v>
      </c>
      <c r="T169" s="861">
        <v>310005349058</v>
      </c>
      <c r="U169" s="2">
        <f>VLOOKUP(C169,[7]BANJARMASIN!$B$129:$D$199,3,0)</f>
        <v>15</v>
      </c>
    </row>
    <row r="170" spans="1:21" s="2" customFormat="1" ht="18" customHeight="1">
      <c r="A170" s="198">
        <v>2105000</v>
      </c>
      <c r="B170" s="604">
        <v>49</v>
      </c>
      <c r="C170" s="435" t="s">
        <v>277</v>
      </c>
      <c r="D170" s="420" t="s">
        <v>227</v>
      </c>
      <c r="E170" s="627">
        <f>VLOOKUP(C170,[6]BANJARMASIN!$B$129:$D$199,3,FALSE)</f>
        <v>20</v>
      </c>
      <c r="F170" s="5">
        <v>1602000</v>
      </c>
      <c r="G170" s="5">
        <v>503000</v>
      </c>
      <c r="H170" s="5">
        <f t="shared" si="35"/>
        <v>2105000</v>
      </c>
      <c r="I170" s="6">
        <v>0</v>
      </c>
      <c r="J170" s="49">
        <v>11000</v>
      </c>
      <c r="K170" s="49">
        <v>15000</v>
      </c>
      <c r="L170" s="50">
        <v>500000</v>
      </c>
      <c r="M170" s="55">
        <v>0</v>
      </c>
      <c r="N170" s="51">
        <f t="shared" si="40"/>
        <v>1020000</v>
      </c>
      <c r="O170" s="7">
        <f t="shared" si="34"/>
        <v>3125000</v>
      </c>
      <c r="P170" s="7">
        <f t="shared" si="36"/>
        <v>21050</v>
      </c>
      <c r="Q170" s="7">
        <f t="shared" si="37"/>
        <v>42100</v>
      </c>
      <c r="R170" s="7">
        <f t="shared" si="38"/>
        <v>21050</v>
      </c>
      <c r="S170" s="8">
        <f t="shared" si="39"/>
        <v>3040800</v>
      </c>
      <c r="T170" s="861">
        <v>310010426040</v>
      </c>
      <c r="U170" s="2">
        <f>VLOOKUP(C170,[7]BANJARMASIN!$B$129:$D$199,3,0)</f>
        <v>20</v>
      </c>
    </row>
    <row r="171" spans="1:21" s="2" customFormat="1" ht="18" customHeight="1">
      <c r="A171" s="198">
        <v>2105000</v>
      </c>
      <c r="B171" s="604">
        <v>50</v>
      </c>
      <c r="C171" s="419" t="s">
        <v>278</v>
      </c>
      <c r="D171" s="420" t="s">
        <v>227</v>
      </c>
      <c r="E171" s="627">
        <f>VLOOKUP(C171,[6]BANJARMASIN!$B$129:$D$199,3,FALSE)</f>
        <v>24</v>
      </c>
      <c r="F171" s="5">
        <v>1602000</v>
      </c>
      <c r="G171" s="5">
        <v>503000</v>
      </c>
      <c r="H171" s="5">
        <f t="shared" si="35"/>
        <v>2105000</v>
      </c>
      <c r="I171" s="6">
        <v>0</v>
      </c>
      <c r="J171" s="49">
        <v>11000</v>
      </c>
      <c r="K171" s="49">
        <v>15000</v>
      </c>
      <c r="L171" s="50">
        <v>500000</v>
      </c>
      <c r="M171" s="55">
        <v>0</v>
      </c>
      <c r="N171" s="51">
        <f t="shared" si="40"/>
        <v>1124000</v>
      </c>
      <c r="O171" s="7">
        <f t="shared" si="34"/>
        <v>3229000</v>
      </c>
      <c r="P171" s="7">
        <f>H171*1%</f>
        <v>21050</v>
      </c>
      <c r="Q171" s="7">
        <f>H171*2%</f>
        <v>42100</v>
      </c>
      <c r="R171" s="7">
        <f>H171*1%</f>
        <v>21050</v>
      </c>
      <c r="S171" s="8">
        <f t="shared" ref="S171:S189" si="41">O171-Q171-R171-P171</f>
        <v>3144800</v>
      </c>
      <c r="T171" s="861">
        <v>310010425893</v>
      </c>
      <c r="U171" s="2">
        <f>VLOOKUP(C171,[7]BANJARMASIN!$B$129:$D$199,3,0)</f>
        <v>24</v>
      </c>
    </row>
    <row r="172" spans="1:21" s="3" customFormat="1" ht="18" customHeight="1">
      <c r="A172" s="342">
        <v>2105000</v>
      </c>
      <c r="B172" s="604">
        <v>51</v>
      </c>
      <c r="C172" s="421" t="s">
        <v>189</v>
      </c>
      <c r="D172" s="427" t="s">
        <v>227</v>
      </c>
      <c r="E172" s="627">
        <f>VLOOKUP(C172,[6]BANJARMASIN!$B$129:$D$199,3,FALSE)</f>
        <v>21</v>
      </c>
      <c r="F172" s="5">
        <v>1705000</v>
      </c>
      <c r="G172" s="5">
        <v>400000</v>
      </c>
      <c r="H172" s="5">
        <f t="shared" ref="H172:H189" si="42">SUM(F172:G172)</f>
        <v>2105000</v>
      </c>
      <c r="I172" s="6">
        <v>0</v>
      </c>
      <c r="J172" s="5">
        <v>11000</v>
      </c>
      <c r="K172" s="5">
        <v>15000</v>
      </c>
      <c r="L172" s="50">
        <v>500000</v>
      </c>
      <c r="M172" s="51">
        <v>0</v>
      </c>
      <c r="N172" s="51">
        <f t="shared" si="40"/>
        <v>1046000</v>
      </c>
      <c r="O172" s="7">
        <f t="shared" ref="O172:O189" si="43">H172+N172</f>
        <v>3151000</v>
      </c>
      <c r="P172" s="7">
        <f>H172*1%</f>
        <v>21050</v>
      </c>
      <c r="Q172" s="7">
        <f>H172*2%</f>
        <v>42100</v>
      </c>
      <c r="R172" s="7">
        <f>H172*1%</f>
        <v>21050</v>
      </c>
      <c r="S172" s="62">
        <f t="shared" si="41"/>
        <v>3066800</v>
      </c>
      <c r="T172" s="861">
        <v>310010442757</v>
      </c>
      <c r="U172" s="2">
        <f>VLOOKUP(C172,[7]BANJARMASIN!$B$129:$D$199,3,0)</f>
        <v>21</v>
      </c>
    </row>
    <row r="173" spans="1:21" s="3" customFormat="1" ht="18" customHeight="1">
      <c r="A173" s="342">
        <v>2105000</v>
      </c>
      <c r="B173" s="604">
        <v>52</v>
      </c>
      <c r="C173" s="421" t="s">
        <v>195</v>
      </c>
      <c r="D173" s="427" t="s">
        <v>227</v>
      </c>
      <c r="E173" s="627">
        <f>VLOOKUP(C173,[6]BANJARMASIN!$B$129:$D$199,3,FALSE)</f>
        <v>14</v>
      </c>
      <c r="F173" s="5">
        <v>1705000</v>
      </c>
      <c r="G173" s="5">
        <v>400000</v>
      </c>
      <c r="H173" s="5">
        <f>2105000/24*14</f>
        <v>1227916.6666666665</v>
      </c>
      <c r="I173" s="6">
        <v>0</v>
      </c>
      <c r="J173" s="5">
        <v>11000</v>
      </c>
      <c r="K173" s="5">
        <v>15000</v>
      </c>
      <c r="L173" s="50">
        <v>500000</v>
      </c>
      <c r="M173" s="51">
        <v>0</v>
      </c>
      <c r="N173" s="51">
        <f t="shared" si="40"/>
        <v>864000</v>
      </c>
      <c r="O173" s="7">
        <f t="shared" si="43"/>
        <v>2091916.6666666665</v>
      </c>
      <c r="P173" s="7">
        <v>21050</v>
      </c>
      <c r="Q173" s="7">
        <v>42100</v>
      </c>
      <c r="R173" s="7">
        <v>21050</v>
      </c>
      <c r="S173" s="62">
        <f t="shared" si="41"/>
        <v>2007716.6666666665</v>
      </c>
      <c r="T173" s="861">
        <v>310010426925</v>
      </c>
      <c r="U173" s="2">
        <f>VLOOKUP(C173,[7]BANJARMASIN!$B$129:$D$199,3,0)</f>
        <v>14</v>
      </c>
    </row>
    <row r="174" spans="1:21" s="3" customFormat="1" ht="18" customHeight="1">
      <c r="A174" s="342">
        <v>2105000</v>
      </c>
      <c r="B174" s="604">
        <v>53</v>
      </c>
      <c r="C174" s="421" t="s">
        <v>204</v>
      </c>
      <c r="D174" s="427" t="s">
        <v>227</v>
      </c>
      <c r="E174" s="627">
        <f>VLOOKUP(C174,[6]BANJARMASIN!$B$129:$D$199,3,FALSE)</f>
        <v>26</v>
      </c>
      <c r="F174" s="5">
        <v>1705000</v>
      </c>
      <c r="G174" s="5">
        <v>400000</v>
      </c>
      <c r="H174" s="5">
        <f t="shared" si="42"/>
        <v>2105000</v>
      </c>
      <c r="I174" s="6">
        <v>0</v>
      </c>
      <c r="J174" s="5">
        <v>11000</v>
      </c>
      <c r="K174" s="5">
        <v>15000</v>
      </c>
      <c r="L174" s="50">
        <v>500000</v>
      </c>
      <c r="M174" s="51">
        <v>0</v>
      </c>
      <c r="N174" s="51">
        <f t="shared" si="40"/>
        <v>1176000</v>
      </c>
      <c r="O174" s="7">
        <f t="shared" si="43"/>
        <v>3281000</v>
      </c>
      <c r="P174" s="7">
        <f>H174*1%</f>
        <v>21050</v>
      </c>
      <c r="Q174" s="7">
        <f>H174*2%</f>
        <v>42100</v>
      </c>
      <c r="R174" s="7">
        <f>H174*1%</f>
        <v>21050</v>
      </c>
      <c r="S174" s="62">
        <f t="shared" si="41"/>
        <v>3196800</v>
      </c>
      <c r="T174" s="861">
        <v>310005354371</v>
      </c>
      <c r="U174" s="2">
        <f>VLOOKUP(C174,[7]BANJARMASIN!$B$129:$D$199,3,0)</f>
        <v>26</v>
      </c>
    </row>
    <row r="175" spans="1:21" s="3" customFormat="1" ht="18" customHeight="1">
      <c r="A175" s="342">
        <v>2105000</v>
      </c>
      <c r="B175" s="604">
        <v>54</v>
      </c>
      <c r="C175" s="436" t="s">
        <v>216</v>
      </c>
      <c r="D175" s="427" t="s">
        <v>227</v>
      </c>
      <c r="E175" s="627">
        <f>VLOOKUP(C175,[6]BANJARMASIN!$B$129:$D$199,3,FALSE)</f>
        <v>18</v>
      </c>
      <c r="F175" s="5">
        <v>1705000</v>
      </c>
      <c r="G175" s="5">
        <v>400000</v>
      </c>
      <c r="H175" s="5">
        <f t="shared" si="42"/>
        <v>2105000</v>
      </c>
      <c r="I175" s="6">
        <v>0</v>
      </c>
      <c r="J175" s="5">
        <v>11000</v>
      </c>
      <c r="K175" s="5">
        <v>15000</v>
      </c>
      <c r="L175" s="50">
        <v>500000</v>
      </c>
      <c r="M175" s="51">
        <v>0</v>
      </c>
      <c r="N175" s="51">
        <f t="shared" si="40"/>
        <v>968000</v>
      </c>
      <c r="O175" s="7">
        <f t="shared" si="43"/>
        <v>3073000</v>
      </c>
      <c r="P175" s="7">
        <f>H175*1%</f>
        <v>21050</v>
      </c>
      <c r="Q175" s="7">
        <f>H175*2%</f>
        <v>42100</v>
      </c>
      <c r="R175" s="7">
        <f>H175*1%</f>
        <v>21050</v>
      </c>
      <c r="S175" s="62">
        <f t="shared" si="41"/>
        <v>2988800</v>
      </c>
      <c r="T175" s="861">
        <v>310005380400</v>
      </c>
      <c r="U175" s="2">
        <f>VLOOKUP(C175,[7]BANJARMASIN!$B$129:$D$199,3,0)</f>
        <v>18</v>
      </c>
    </row>
    <row r="176" spans="1:21" s="3" customFormat="1" ht="18" customHeight="1">
      <c r="A176" s="342">
        <v>2105000</v>
      </c>
      <c r="B176" s="604">
        <v>55</v>
      </c>
      <c r="C176" s="437" t="s">
        <v>218</v>
      </c>
      <c r="D176" s="427" t="s">
        <v>227</v>
      </c>
      <c r="E176" s="627">
        <f>VLOOKUP(C176,[6]BANJARMASIN!$B$129:$D$199,3,FALSE)</f>
        <v>13</v>
      </c>
      <c r="F176" s="5">
        <v>1705000</v>
      </c>
      <c r="G176" s="5">
        <v>400000</v>
      </c>
      <c r="H176" s="5">
        <f>2105000/24*13</f>
        <v>1140208.3333333333</v>
      </c>
      <c r="I176" s="6">
        <v>0</v>
      </c>
      <c r="J176" s="5">
        <v>11000</v>
      </c>
      <c r="K176" s="5">
        <v>15000</v>
      </c>
      <c r="L176" s="50">
        <v>500000</v>
      </c>
      <c r="M176" s="51">
        <v>0</v>
      </c>
      <c r="N176" s="51">
        <f t="shared" si="40"/>
        <v>838000</v>
      </c>
      <c r="O176" s="7">
        <f t="shared" si="43"/>
        <v>1978208.3333333333</v>
      </c>
      <c r="P176" s="7">
        <v>21050</v>
      </c>
      <c r="Q176" s="7">
        <v>42100</v>
      </c>
      <c r="R176" s="7">
        <v>21050</v>
      </c>
      <c r="S176" s="62">
        <f t="shared" si="41"/>
        <v>1894008.3333333333</v>
      </c>
      <c r="T176" s="861">
        <v>310010437740</v>
      </c>
      <c r="U176" s="2">
        <f>VLOOKUP(C176,[7]BANJARMASIN!$B$129:$D$199,3,0)</f>
        <v>13</v>
      </c>
    </row>
    <row r="177" spans="1:21" s="3" customFormat="1" ht="18" customHeight="1">
      <c r="A177" s="342">
        <v>2105000</v>
      </c>
      <c r="B177" s="604">
        <v>56</v>
      </c>
      <c r="C177" s="438" t="s">
        <v>2886</v>
      </c>
      <c r="D177" s="56" t="s">
        <v>227</v>
      </c>
      <c r="E177" s="627">
        <f>VLOOKUP(C177,[6]BANJARMASIN!$B$129:$D$199,3,FALSE)</f>
        <v>12</v>
      </c>
      <c r="F177" s="5">
        <v>1602000</v>
      </c>
      <c r="G177" s="5">
        <v>503000</v>
      </c>
      <c r="H177" s="5">
        <f>2105000/24*12</f>
        <v>1052500</v>
      </c>
      <c r="I177" s="6">
        <v>0</v>
      </c>
      <c r="J177" s="5">
        <v>11000</v>
      </c>
      <c r="K177" s="5">
        <v>15000</v>
      </c>
      <c r="L177" s="50">
        <v>500000</v>
      </c>
      <c r="M177" s="51">
        <v>0</v>
      </c>
      <c r="N177" s="51">
        <f t="shared" si="40"/>
        <v>812000</v>
      </c>
      <c r="O177" s="115">
        <f t="shared" si="43"/>
        <v>1864500</v>
      </c>
      <c r="P177" s="115">
        <v>21050</v>
      </c>
      <c r="Q177" s="115">
        <v>42100</v>
      </c>
      <c r="R177" s="115">
        <v>21050</v>
      </c>
      <c r="S177" s="62">
        <f t="shared" si="41"/>
        <v>1780300</v>
      </c>
      <c r="T177" s="861">
        <v>310011019299</v>
      </c>
      <c r="U177" s="2">
        <f>VLOOKUP(C177,[7]BANJARMASIN!$B$129:$D$199,3,0)</f>
        <v>12</v>
      </c>
    </row>
    <row r="178" spans="1:21" s="3" customFormat="1" ht="18" customHeight="1">
      <c r="A178" s="342">
        <v>2105000</v>
      </c>
      <c r="B178" s="604">
        <v>57</v>
      </c>
      <c r="C178" s="439" t="s">
        <v>3370</v>
      </c>
      <c r="D178" s="56" t="s">
        <v>227</v>
      </c>
      <c r="E178" s="627">
        <f>VLOOKUP(C178,[6]BANJARMASIN!$B$129:$D$199,3,FALSE)</f>
        <v>24</v>
      </c>
      <c r="F178" s="5">
        <v>1602000</v>
      </c>
      <c r="G178" s="5">
        <v>503000</v>
      </c>
      <c r="H178" s="5">
        <f t="shared" si="42"/>
        <v>2105000</v>
      </c>
      <c r="I178" s="6">
        <v>0</v>
      </c>
      <c r="J178" s="5">
        <v>11000</v>
      </c>
      <c r="K178" s="5">
        <v>15000</v>
      </c>
      <c r="L178" s="50">
        <v>500000</v>
      </c>
      <c r="M178" s="51">
        <v>0</v>
      </c>
      <c r="N178" s="51">
        <f t="shared" si="40"/>
        <v>1124000</v>
      </c>
      <c r="O178" s="115">
        <f t="shared" si="43"/>
        <v>3229000</v>
      </c>
      <c r="P178" s="115">
        <f t="shared" ref="P178:P189" si="44">H178*1%</f>
        <v>21050</v>
      </c>
      <c r="Q178" s="115">
        <f t="shared" ref="Q178:Q189" si="45">H178*2%</f>
        <v>42100</v>
      </c>
      <c r="R178" s="115">
        <f t="shared" ref="R178:R189" si="46">H178*1%</f>
        <v>21050</v>
      </c>
      <c r="S178" s="62">
        <f t="shared" si="41"/>
        <v>3144800</v>
      </c>
      <c r="T178" s="861">
        <v>310011006296</v>
      </c>
      <c r="U178" s="2">
        <f>VLOOKUP(C178,[7]BANJARMASIN!$B$129:$D$199,3,0)</f>
        <v>24</v>
      </c>
    </row>
    <row r="179" spans="1:21" s="3" customFormat="1" ht="18" customHeight="1">
      <c r="A179" s="342">
        <v>2105000</v>
      </c>
      <c r="B179" s="604">
        <v>58</v>
      </c>
      <c r="C179" s="438" t="s">
        <v>2887</v>
      </c>
      <c r="D179" s="56" t="s">
        <v>227</v>
      </c>
      <c r="E179" s="627">
        <f>VLOOKUP(C179,[6]BANJARMASIN!$B$129:$D$199,3,FALSE)</f>
        <v>24</v>
      </c>
      <c r="F179" s="5">
        <v>1602000</v>
      </c>
      <c r="G179" s="5">
        <v>503000</v>
      </c>
      <c r="H179" s="5">
        <f t="shared" si="42"/>
        <v>2105000</v>
      </c>
      <c r="I179" s="6">
        <v>0</v>
      </c>
      <c r="J179" s="5">
        <v>11000</v>
      </c>
      <c r="K179" s="5">
        <v>15000</v>
      </c>
      <c r="L179" s="50">
        <v>500000</v>
      </c>
      <c r="M179" s="51">
        <v>0</v>
      </c>
      <c r="N179" s="51">
        <f t="shared" si="40"/>
        <v>1124000</v>
      </c>
      <c r="O179" s="115">
        <f t="shared" si="43"/>
        <v>3229000</v>
      </c>
      <c r="P179" s="115">
        <f t="shared" si="44"/>
        <v>21050</v>
      </c>
      <c r="Q179" s="115">
        <f t="shared" si="45"/>
        <v>42100</v>
      </c>
      <c r="R179" s="115">
        <f t="shared" si="46"/>
        <v>21050</v>
      </c>
      <c r="S179" s="62">
        <f t="shared" si="41"/>
        <v>3144800</v>
      </c>
      <c r="T179" s="861">
        <v>310011019331</v>
      </c>
      <c r="U179" s="2">
        <f>VLOOKUP(C179,[7]BANJARMASIN!$B$129:$D$199,3,0)</f>
        <v>24</v>
      </c>
    </row>
    <row r="180" spans="1:21" s="3" customFormat="1" ht="18" customHeight="1">
      <c r="A180" s="342">
        <v>2105000</v>
      </c>
      <c r="B180" s="604">
        <v>59</v>
      </c>
      <c r="C180" s="439" t="s">
        <v>2888</v>
      </c>
      <c r="D180" s="56" t="s">
        <v>227</v>
      </c>
      <c r="E180" s="627">
        <f>VLOOKUP(C180,[6]BANJARMASIN!$B$129:$D$199,3,FALSE)</f>
        <v>23</v>
      </c>
      <c r="F180" s="5">
        <v>1602000</v>
      </c>
      <c r="G180" s="5">
        <v>503000</v>
      </c>
      <c r="H180" s="5">
        <f t="shared" si="42"/>
        <v>2105000</v>
      </c>
      <c r="I180" s="6">
        <v>0</v>
      </c>
      <c r="J180" s="5">
        <v>11000</v>
      </c>
      <c r="K180" s="5">
        <v>15000</v>
      </c>
      <c r="L180" s="50">
        <v>500000</v>
      </c>
      <c r="M180" s="51">
        <v>0</v>
      </c>
      <c r="N180" s="51">
        <f t="shared" ref="N180:N199" si="47">(E180*I180)+(E180*J180)+(E180*K180)+L180+M180</f>
        <v>1098000</v>
      </c>
      <c r="O180" s="115">
        <f t="shared" si="43"/>
        <v>3203000</v>
      </c>
      <c r="P180" s="115">
        <f t="shared" si="44"/>
        <v>21050</v>
      </c>
      <c r="Q180" s="115">
        <f t="shared" si="45"/>
        <v>42100</v>
      </c>
      <c r="R180" s="115">
        <f t="shared" si="46"/>
        <v>21050</v>
      </c>
      <c r="S180" s="62">
        <f t="shared" si="41"/>
        <v>3118800</v>
      </c>
      <c r="T180" s="861">
        <v>9000038120607</v>
      </c>
      <c r="U180" s="2">
        <f>VLOOKUP(C180,[7]BANJARMASIN!$B$129:$D$199,3,0)</f>
        <v>23</v>
      </c>
    </row>
    <row r="181" spans="1:21" s="3" customFormat="1" ht="18" customHeight="1">
      <c r="A181" s="342">
        <v>2105000</v>
      </c>
      <c r="B181" s="604">
        <v>60</v>
      </c>
      <c r="C181" s="439" t="s">
        <v>2889</v>
      </c>
      <c r="D181" s="56" t="s">
        <v>227</v>
      </c>
      <c r="E181" s="627">
        <f>VLOOKUP(C181,[6]BANJARMASIN!$B$129:$D$199,3,FALSE)</f>
        <v>12</v>
      </c>
      <c r="F181" s="5">
        <v>1602000</v>
      </c>
      <c r="G181" s="5">
        <v>503000</v>
      </c>
      <c r="H181" s="5">
        <f>2105000/24*12</f>
        <v>1052500</v>
      </c>
      <c r="I181" s="6">
        <v>0</v>
      </c>
      <c r="J181" s="5">
        <v>11000</v>
      </c>
      <c r="K181" s="5">
        <v>15000</v>
      </c>
      <c r="L181" s="50">
        <v>500000</v>
      </c>
      <c r="M181" s="51">
        <v>0</v>
      </c>
      <c r="N181" s="51">
        <f t="shared" si="47"/>
        <v>812000</v>
      </c>
      <c r="O181" s="115">
        <f t="shared" si="43"/>
        <v>1864500</v>
      </c>
      <c r="P181" s="115">
        <v>21050</v>
      </c>
      <c r="Q181" s="115">
        <v>42100</v>
      </c>
      <c r="R181" s="115">
        <v>21050</v>
      </c>
      <c r="S181" s="62">
        <f t="shared" si="41"/>
        <v>1780300</v>
      </c>
      <c r="T181" s="861">
        <v>310011019190</v>
      </c>
      <c r="U181" s="2">
        <f>VLOOKUP(C181,[7]BANJARMASIN!$B$129:$D$199,3,0)</f>
        <v>12</v>
      </c>
    </row>
    <row r="182" spans="1:21" s="3" customFormat="1" ht="18" customHeight="1">
      <c r="A182" s="342">
        <v>2105000</v>
      </c>
      <c r="B182" s="604">
        <v>61</v>
      </c>
      <c r="C182" s="440" t="s">
        <v>2890</v>
      </c>
      <c r="D182" s="56" t="s">
        <v>227</v>
      </c>
      <c r="E182" s="627">
        <f>VLOOKUP(C182,[6]BANJARMASIN!$B$129:$D$199,3,FALSE)</f>
        <v>20</v>
      </c>
      <c r="F182" s="5">
        <v>1602000</v>
      </c>
      <c r="G182" s="5">
        <v>503000</v>
      </c>
      <c r="H182" s="5">
        <f t="shared" si="42"/>
        <v>2105000</v>
      </c>
      <c r="I182" s="6">
        <v>0</v>
      </c>
      <c r="J182" s="5">
        <v>11000</v>
      </c>
      <c r="K182" s="5">
        <v>15000</v>
      </c>
      <c r="L182" s="50">
        <v>500000</v>
      </c>
      <c r="M182" s="51">
        <v>0</v>
      </c>
      <c r="N182" s="51">
        <f t="shared" si="47"/>
        <v>1020000</v>
      </c>
      <c r="O182" s="115">
        <f t="shared" si="43"/>
        <v>3125000</v>
      </c>
      <c r="P182" s="115">
        <f t="shared" si="44"/>
        <v>21050</v>
      </c>
      <c r="Q182" s="115">
        <f t="shared" si="45"/>
        <v>42100</v>
      </c>
      <c r="R182" s="115">
        <f t="shared" si="46"/>
        <v>21050</v>
      </c>
      <c r="S182" s="62">
        <f t="shared" si="41"/>
        <v>3040800</v>
      </c>
      <c r="T182" s="861">
        <v>310011019216</v>
      </c>
      <c r="U182" s="2">
        <f>VLOOKUP(C182,[7]BANJARMASIN!$B$129:$D$199,3,0)</f>
        <v>20</v>
      </c>
    </row>
    <row r="183" spans="1:21" s="3" customFormat="1" ht="18" customHeight="1">
      <c r="A183" s="342">
        <v>2105000</v>
      </c>
      <c r="B183" s="604">
        <v>62</v>
      </c>
      <c r="C183" s="438" t="s">
        <v>2891</v>
      </c>
      <c r="D183" s="56" t="s">
        <v>227</v>
      </c>
      <c r="E183" s="627">
        <f>VLOOKUP(C183,[6]BANJARMASIN!$B$129:$D$199,3,FALSE)</f>
        <v>16</v>
      </c>
      <c r="F183" s="5">
        <v>1602000</v>
      </c>
      <c r="G183" s="5">
        <v>503000</v>
      </c>
      <c r="H183" s="5">
        <f t="shared" si="42"/>
        <v>2105000</v>
      </c>
      <c r="I183" s="6">
        <v>0</v>
      </c>
      <c r="J183" s="5">
        <v>11000</v>
      </c>
      <c r="K183" s="5">
        <v>15000</v>
      </c>
      <c r="L183" s="50">
        <v>500000</v>
      </c>
      <c r="M183" s="51">
        <v>0</v>
      </c>
      <c r="N183" s="51">
        <f t="shared" si="47"/>
        <v>916000</v>
      </c>
      <c r="O183" s="115">
        <f t="shared" si="43"/>
        <v>3021000</v>
      </c>
      <c r="P183" s="115">
        <f t="shared" si="44"/>
        <v>21050</v>
      </c>
      <c r="Q183" s="115">
        <f t="shared" si="45"/>
        <v>42100</v>
      </c>
      <c r="R183" s="115">
        <f t="shared" si="46"/>
        <v>21050</v>
      </c>
      <c r="S183" s="62">
        <f t="shared" si="41"/>
        <v>2936800</v>
      </c>
      <c r="T183" s="861">
        <v>310011019240</v>
      </c>
      <c r="U183" s="2">
        <f>VLOOKUP(C183,[7]BANJARMASIN!$B$129:$D$199,3,0)</f>
        <v>16</v>
      </c>
    </row>
    <row r="184" spans="1:21" s="3" customFormat="1" ht="18" customHeight="1">
      <c r="A184" s="342">
        <v>2105000</v>
      </c>
      <c r="B184" s="604">
        <v>63</v>
      </c>
      <c r="C184" s="438" t="s">
        <v>2892</v>
      </c>
      <c r="D184" s="56" t="s">
        <v>227</v>
      </c>
      <c r="E184" s="627">
        <f>VLOOKUP(C184,[6]BANJARMASIN!$B$129:$D$199,3,FALSE)</f>
        <v>24</v>
      </c>
      <c r="F184" s="5">
        <v>1602000</v>
      </c>
      <c r="G184" s="5">
        <v>503000</v>
      </c>
      <c r="H184" s="5">
        <f t="shared" si="42"/>
        <v>2105000</v>
      </c>
      <c r="I184" s="6">
        <v>0</v>
      </c>
      <c r="J184" s="5">
        <v>11000</v>
      </c>
      <c r="K184" s="5">
        <v>15000</v>
      </c>
      <c r="L184" s="50">
        <v>500000</v>
      </c>
      <c r="M184" s="51">
        <v>0</v>
      </c>
      <c r="N184" s="51">
        <f t="shared" si="47"/>
        <v>1124000</v>
      </c>
      <c r="O184" s="115">
        <f t="shared" si="43"/>
        <v>3229000</v>
      </c>
      <c r="P184" s="115">
        <f t="shared" si="44"/>
        <v>21050</v>
      </c>
      <c r="Q184" s="115">
        <f t="shared" si="45"/>
        <v>42100</v>
      </c>
      <c r="R184" s="115">
        <f t="shared" si="46"/>
        <v>21050</v>
      </c>
      <c r="S184" s="62">
        <f t="shared" si="41"/>
        <v>3144800</v>
      </c>
      <c r="T184" s="861">
        <v>310011006239</v>
      </c>
      <c r="U184" s="2">
        <f>VLOOKUP(C184,[7]BANJARMASIN!$B$129:$D$199,3,0)</f>
        <v>24</v>
      </c>
    </row>
    <row r="185" spans="1:21" s="3" customFormat="1" ht="18" customHeight="1">
      <c r="A185" s="342">
        <v>2105000</v>
      </c>
      <c r="B185" s="604">
        <v>64</v>
      </c>
      <c r="C185" s="440" t="s">
        <v>2893</v>
      </c>
      <c r="D185" s="56" t="s">
        <v>227</v>
      </c>
      <c r="E185" s="627">
        <f>VLOOKUP(C185,[6]BANJARMASIN!$B$129:$D$199,3,FALSE)</f>
        <v>18</v>
      </c>
      <c r="F185" s="5">
        <v>1602000</v>
      </c>
      <c r="G185" s="5">
        <v>503000</v>
      </c>
      <c r="H185" s="5">
        <f t="shared" si="42"/>
        <v>2105000</v>
      </c>
      <c r="I185" s="6">
        <v>0</v>
      </c>
      <c r="J185" s="5">
        <v>11000</v>
      </c>
      <c r="K185" s="5">
        <v>15000</v>
      </c>
      <c r="L185" s="50">
        <v>500000</v>
      </c>
      <c r="M185" s="51">
        <v>0</v>
      </c>
      <c r="N185" s="51">
        <f t="shared" si="47"/>
        <v>968000</v>
      </c>
      <c r="O185" s="115">
        <f t="shared" si="43"/>
        <v>3073000</v>
      </c>
      <c r="P185" s="115">
        <f t="shared" si="44"/>
        <v>21050</v>
      </c>
      <c r="Q185" s="115">
        <f t="shared" si="45"/>
        <v>42100</v>
      </c>
      <c r="R185" s="115">
        <f t="shared" si="46"/>
        <v>21050</v>
      </c>
      <c r="S185" s="62">
        <f t="shared" si="41"/>
        <v>2988800</v>
      </c>
      <c r="T185" s="861">
        <v>310011006122</v>
      </c>
      <c r="U185" s="2">
        <f>VLOOKUP(C185,[7]BANJARMASIN!$B$129:$D$199,3,0)</f>
        <v>18</v>
      </c>
    </row>
    <row r="186" spans="1:21" s="3" customFormat="1" ht="18" customHeight="1">
      <c r="A186" s="342">
        <v>2105000</v>
      </c>
      <c r="B186" s="604">
        <v>65</v>
      </c>
      <c r="C186" s="634" t="s">
        <v>3656</v>
      </c>
      <c r="D186" s="56" t="s">
        <v>227</v>
      </c>
      <c r="E186" s="627">
        <f>VLOOKUP(C186,[6]BANJARMASIN!$B$129:$D$199,3,FALSE)</f>
        <v>27</v>
      </c>
      <c r="F186" s="5">
        <v>1602000</v>
      </c>
      <c r="G186" s="5">
        <v>503000</v>
      </c>
      <c r="H186" s="5">
        <f t="shared" si="42"/>
        <v>2105000</v>
      </c>
      <c r="I186" s="6">
        <v>0</v>
      </c>
      <c r="J186" s="5">
        <v>11000</v>
      </c>
      <c r="K186" s="5">
        <v>15000</v>
      </c>
      <c r="L186" s="50">
        <v>500000</v>
      </c>
      <c r="M186" s="51">
        <v>0</v>
      </c>
      <c r="N186" s="51">
        <f t="shared" si="47"/>
        <v>1202000</v>
      </c>
      <c r="O186" s="115">
        <f t="shared" si="43"/>
        <v>3307000</v>
      </c>
      <c r="P186" s="115">
        <f t="shared" si="44"/>
        <v>21050</v>
      </c>
      <c r="Q186" s="115">
        <f t="shared" si="45"/>
        <v>42100</v>
      </c>
      <c r="R186" s="115">
        <f t="shared" si="46"/>
        <v>21050</v>
      </c>
      <c r="S186" s="62">
        <f t="shared" si="41"/>
        <v>3222800</v>
      </c>
      <c r="T186" s="861">
        <v>310011019273</v>
      </c>
      <c r="U186" s="2">
        <f>VLOOKUP(C186,[7]BANJARMASIN!$B$129:$D$199,3,0)</f>
        <v>27</v>
      </c>
    </row>
    <row r="187" spans="1:21" s="3" customFormat="1" ht="18" customHeight="1">
      <c r="A187" s="342">
        <v>2105000</v>
      </c>
      <c r="B187" s="604">
        <v>66</v>
      </c>
      <c r="C187" s="438" t="s">
        <v>2894</v>
      </c>
      <c r="D187" s="56" t="s">
        <v>227</v>
      </c>
      <c r="E187" s="627">
        <f>VLOOKUP(C187,[6]BANJARMASIN!$B$129:$D$199,3,FALSE)</f>
        <v>20</v>
      </c>
      <c r="F187" s="5">
        <v>1602000</v>
      </c>
      <c r="G187" s="5">
        <v>503000</v>
      </c>
      <c r="H187" s="5">
        <f t="shared" si="42"/>
        <v>2105000</v>
      </c>
      <c r="I187" s="6">
        <v>0</v>
      </c>
      <c r="J187" s="5">
        <v>11000</v>
      </c>
      <c r="K187" s="5">
        <v>15000</v>
      </c>
      <c r="L187" s="50">
        <v>500000</v>
      </c>
      <c r="M187" s="51">
        <v>0</v>
      </c>
      <c r="N187" s="51">
        <f t="shared" si="47"/>
        <v>1020000</v>
      </c>
      <c r="O187" s="115">
        <f t="shared" si="43"/>
        <v>3125000</v>
      </c>
      <c r="P187" s="115">
        <f t="shared" si="44"/>
        <v>21050</v>
      </c>
      <c r="Q187" s="115">
        <f t="shared" si="45"/>
        <v>42100</v>
      </c>
      <c r="R187" s="115">
        <f t="shared" si="46"/>
        <v>21050</v>
      </c>
      <c r="S187" s="62">
        <f t="shared" si="41"/>
        <v>3040800</v>
      </c>
      <c r="T187" s="861">
        <v>310011006049</v>
      </c>
      <c r="U187" s="2">
        <f>VLOOKUP(C187,[7]BANJARMASIN!$B$129:$D$199,3,0)</f>
        <v>20</v>
      </c>
    </row>
    <row r="188" spans="1:21" s="3" customFormat="1" ht="18" customHeight="1">
      <c r="A188" s="342">
        <v>2105000</v>
      </c>
      <c r="B188" s="604">
        <v>67</v>
      </c>
      <c r="C188" s="438" t="s">
        <v>2895</v>
      </c>
      <c r="D188" s="56" t="s">
        <v>227</v>
      </c>
      <c r="E188" s="627">
        <f>VLOOKUP(C188,[6]BANJARMASIN!$B$129:$D$199,3,FALSE)</f>
        <v>15</v>
      </c>
      <c r="F188" s="5">
        <v>1602000</v>
      </c>
      <c r="G188" s="5">
        <v>503000</v>
      </c>
      <c r="H188" s="5">
        <f t="shared" si="42"/>
        <v>2105000</v>
      </c>
      <c r="I188" s="6">
        <v>0</v>
      </c>
      <c r="J188" s="5">
        <v>11000</v>
      </c>
      <c r="K188" s="5">
        <v>15000</v>
      </c>
      <c r="L188" s="50">
        <v>500000</v>
      </c>
      <c r="M188" s="51">
        <v>0</v>
      </c>
      <c r="N188" s="51">
        <f t="shared" si="47"/>
        <v>890000</v>
      </c>
      <c r="O188" s="115">
        <f t="shared" si="43"/>
        <v>2995000</v>
      </c>
      <c r="P188" s="115">
        <f t="shared" si="44"/>
        <v>21050</v>
      </c>
      <c r="Q188" s="115">
        <f t="shared" si="45"/>
        <v>42100</v>
      </c>
      <c r="R188" s="115">
        <f t="shared" si="46"/>
        <v>21050</v>
      </c>
      <c r="S188" s="62">
        <f t="shared" si="41"/>
        <v>2910800</v>
      </c>
      <c r="T188" s="861">
        <v>310011006148</v>
      </c>
      <c r="U188" s="2">
        <f>VLOOKUP(C188,[7]BANJARMASIN!$B$129:$D$199,3,0)</f>
        <v>15</v>
      </c>
    </row>
    <row r="189" spans="1:21" s="3" customFormat="1" ht="18" customHeight="1">
      <c r="A189" s="342">
        <v>2105000</v>
      </c>
      <c r="B189" s="604">
        <v>68</v>
      </c>
      <c r="C189" s="438" t="s">
        <v>2896</v>
      </c>
      <c r="D189" s="56" t="s">
        <v>227</v>
      </c>
      <c r="E189" s="627">
        <f>VLOOKUP(C189,[6]BANJARMASIN!$B$129:$D$199,3,FALSE)</f>
        <v>23</v>
      </c>
      <c r="F189" s="5">
        <v>1602000</v>
      </c>
      <c r="G189" s="5">
        <v>503000</v>
      </c>
      <c r="H189" s="5">
        <f t="shared" si="42"/>
        <v>2105000</v>
      </c>
      <c r="I189" s="6">
        <v>0</v>
      </c>
      <c r="J189" s="5">
        <v>11000</v>
      </c>
      <c r="K189" s="5">
        <v>15000</v>
      </c>
      <c r="L189" s="50">
        <v>500000</v>
      </c>
      <c r="M189" s="51">
        <v>0</v>
      </c>
      <c r="N189" s="51">
        <f t="shared" si="47"/>
        <v>1098000</v>
      </c>
      <c r="O189" s="115">
        <f t="shared" si="43"/>
        <v>3203000</v>
      </c>
      <c r="P189" s="115">
        <f t="shared" si="44"/>
        <v>21050</v>
      </c>
      <c r="Q189" s="115">
        <f t="shared" si="45"/>
        <v>42100</v>
      </c>
      <c r="R189" s="115">
        <f t="shared" si="46"/>
        <v>21050</v>
      </c>
      <c r="S189" s="62">
        <f t="shared" si="41"/>
        <v>3118800</v>
      </c>
      <c r="T189" s="861">
        <v>310011006023</v>
      </c>
      <c r="U189" s="2">
        <f>VLOOKUP(C189,[7]BANJARMASIN!$B$129:$D$199,3,0)</f>
        <v>23</v>
      </c>
    </row>
    <row r="190" spans="1:21" s="3" customFormat="1" ht="18" customHeight="1">
      <c r="A190" s="368"/>
      <c r="B190" s="604">
        <v>69</v>
      </c>
      <c r="C190" s="421" t="s">
        <v>210</v>
      </c>
      <c r="D190" s="56" t="s">
        <v>227</v>
      </c>
      <c r="E190" s="627">
        <f>VLOOKUP(C190,[6]BANJARMASIN!$B$129:$D$199,3,FALSE)</f>
        <v>18</v>
      </c>
      <c r="F190" s="5">
        <v>1602000</v>
      </c>
      <c r="G190" s="5">
        <v>503000</v>
      </c>
      <c r="H190" s="5">
        <f>SUM(F190:G190)</f>
        <v>2105000</v>
      </c>
      <c r="I190" s="6">
        <v>0</v>
      </c>
      <c r="J190" s="5">
        <v>11000</v>
      </c>
      <c r="K190" s="5">
        <v>15000</v>
      </c>
      <c r="L190" s="50">
        <v>500000</v>
      </c>
      <c r="M190" s="51">
        <v>0</v>
      </c>
      <c r="N190" s="51">
        <f t="shared" si="47"/>
        <v>968000</v>
      </c>
      <c r="O190" s="115">
        <f>H190+N190</f>
        <v>3073000</v>
      </c>
      <c r="P190" s="115">
        <f>H190*1%</f>
        <v>21050</v>
      </c>
      <c r="Q190" s="115">
        <f>H190*2%</f>
        <v>42100</v>
      </c>
      <c r="R190" s="115">
        <f>H190*1%</f>
        <v>21050</v>
      </c>
      <c r="S190" s="62">
        <f>O190-Q190-R190-P190</f>
        <v>2988800</v>
      </c>
      <c r="T190" s="861">
        <v>310010436833</v>
      </c>
      <c r="U190" s="2">
        <f>VLOOKUP(C190,[7]BANJARMASIN!$B$129:$D$199,3,0)</f>
        <v>18</v>
      </c>
    </row>
    <row r="191" spans="1:21" s="3" customFormat="1" ht="18" customHeight="1">
      <c r="A191" s="368"/>
      <c r="B191" s="604">
        <v>70</v>
      </c>
      <c r="C191" s="434" t="s">
        <v>3064</v>
      </c>
      <c r="D191" s="56" t="s">
        <v>227</v>
      </c>
      <c r="E191" s="627">
        <f>VLOOKUP(C191,[6]BANJARMASIN!$B$129:$D$199,3,FALSE)</f>
        <v>13</v>
      </c>
      <c r="F191" s="5">
        <v>1602000</v>
      </c>
      <c r="G191" s="5">
        <v>503000</v>
      </c>
      <c r="H191" s="5">
        <f>2105000/24*13</f>
        <v>1140208.3333333333</v>
      </c>
      <c r="I191" s="6">
        <v>0</v>
      </c>
      <c r="J191" s="5">
        <v>11000</v>
      </c>
      <c r="K191" s="5">
        <v>15000</v>
      </c>
      <c r="L191" s="50">
        <v>500000</v>
      </c>
      <c r="M191" s="51">
        <v>0</v>
      </c>
      <c r="N191" s="51">
        <f t="shared" si="47"/>
        <v>838000</v>
      </c>
      <c r="O191" s="115">
        <f>H191+N191</f>
        <v>1978208.3333333333</v>
      </c>
      <c r="P191" s="115">
        <v>21050</v>
      </c>
      <c r="Q191" s="115">
        <v>42100</v>
      </c>
      <c r="R191" s="115">
        <v>21050</v>
      </c>
      <c r="S191" s="62">
        <f>O191-Q191-R191-P191</f>
        <v>1894008.3333333333</v>
      </c>
      <c r="T191" s="861">
        <v>310005350999</v>
      </c>
      <c r="U191" s="2">
        <f>VLOOKUP(C191,[7]BANJARMASIN!$B$129:$D$199,3,0)</f>
        <v>13</v>
      </c>
    </row>
    <row r="192" spans="1:21" s="1665" customFormat="1" ht="18" customHeight="1">
      <c r="A192" s="1666"/>
      <c r="B192" s="604">
        <v>71</v>
      </c>
      <c r="C192" s="1668" t="s">
        <v>1883</v>
      </c>
      <c r="D192" s="1669" t="s">
        <v>227</v>
      </c>
      <c r="E192" s="627">
        <f>VLOOKUP(C192,[6]BANJARMASIN!$B$211:$D$218,3,FALSE)</f>
        <v>23</v>
      </c>
      <c r="F192" s="5">
        <v>1602000</v>
      </c>
      <c r="G192" s="5">
        <v>503000</v>
      </c>
      <c r="H192" s="5">
        <f t="shared" ref="H192:H199" si="48">SUM(F192:G192)</f>
        <v>2105000</v>
      </c>
      <c r="I192" s="6">
        <v>0</v>
      </c>
      <c r="J192" s="5">
        <v>0</v>
      </c>
      <c r="K192" s="5">
        <v>0</v>
      </c>
      <c r="L192" s="50">
        <v>0</v>
      </c>
      <c r="M192" s="51">
        <v>0</v>
      </c>
      <c r="N192" s="51">
        <f t="shared" si="47"/>
        <v>0</v>
      </c>
      <c r="O192" s="115">
        <f t="shared" ref="O192:O199" si="49">H192+N192</f>
        <v>2105000</v>
      </c>
      <c r="P192" s="115">
        <f t="shared" ref="P192:P199" si="50">H192*1%</f>
        <v>21050</v>
      </c>
      <c r="Q192" s="115">
        <f t="shared" ref="Q192:Q199" si="51">H192*2%</f>
        <v>42100</v>
      </c>
      <c r="R192" s="115">
        <f t="shared" ref="R192:R199" si="52">H192*1%</f>
        <v>21050</v>
      </c>
      <c r="S192" s="62">
        <f t="shared" ref="S192:S199" si="53">O192-Q192-R192-P192</f>
        <v>2020800</v>
      </c>
      <c r="T192" s="1631" t="s">
        <v>4367</v>
      </c>
      <c r="U192" s="2">
        <f>VLOOKUP(C192,[7]BANJARMASIN!$B$211:$D$218,3,0)</f>
        <v>23</v>
      </c>
    </row>
    <row r="193" spans="1:21" s="1665" customFormat="1" ht="18" customHeight="1">
      <c r="A193" s="1666"/>
      <c r="B193" s="604">
        <v>72</v>
      </c>
      <c r="C193" s="1668" t="s">
        <v>3418</v>
      </c>
      <c r="D193" s="1669" t="s">
        <v>227</v>
      </c>
      <c r="E193" s="627">
        <f>VLOOKUP(C193,[6]BANJARMASIN!$B$211:$D$218,3,FALSE)</f>
        <v>19</v>
      </c>
      <c r="F193" s="5">
        <v>1602000</v>
      </c>
      <c r="G193" s="5">
        <v>503000</v>
      </c>
      <c r="H193" s="5">
        <f t="shared" si="48"/>
        <v>2105000</v>
      </c>
      <c r="I193" s="6">
        <v>0</v>
      </c>
      <c r="J193" s="5">
        <v>0</v>
      </c>
      <c r="K193" s="5">
        <v>0</v>
      </c>
      <c r="L193" s="50">
        <v>0</v>
      </c>
      <c r="M193" s="51">
        <v>0</v>
      </c>
      <c r="N193" s="51">
        <f t="shared" si="47"/>
        <v>0</v>
      </c>
      <c r="O193" s="115">
        <f t="shared" si="49"/>
        <v>2105000</v>
      </c>
      <c r="P193" s="115">
        <f t="shared" si="50"/>
        <v>21050</v>
      </c>
      <c r="Q193" s="115">
        <f t="shared" si="51"/>
        <v>42100</v>
      </c>
      <c r="R193" s="115">
        <f t="shared" si="52"/>
        <v>21050</v>
      </c>
      <c r="S193" s="62">
        <f t="shared" si="53"/>
        <v>2020800</v>
      </c>
      <c r="T193" s="1631" t="s">
        <v>4368</v>
      </c>
      <c r="U193" s="2">
        <f>VLOOKUP(C193,[7]BANJARMASIN!$B$211:$D$218,3,0)</f>
        <v>19</v>
      </c>
    </row>
    <row r="194" spans="1:21" s="1665" customFormat="1" ht="18" customHeight="1">
      <c r="A194" s="1666"/>
      <c r="B194" s="604">
        <v>73</v>
      </c>
      <c r="C194" s="1668" t="s">
        <v>3419</v>
      </c>
      <c r="D194" s="1669" t="s">
        <v>227</v>
      </c>
      <c r="E194" s="627">
        <f>VLOOKUP(C194,[6]BANJARMASIN!$B$211:$D$218,3,FALSE)</f>
        <v>25</v>
      </c>
      <c r="F194" s="5">
        <v>1602000</v>
      </c>
      <c r="G194" s="5">
        <v>503000</v>
      </c>
      <c r="H194" s="5">
        <f t="shared" si="48"/>
        <v>2105000</v>
      </c>
      <c r="I194" s="6">
        <v>0</v>
      </c>
      <c r="J194" s="5">
        <v>0</v>
      </c>
      <c r="K194" s="5">
        <v>0</v>
      </c>
      <c r="L194" s="50">
        <v>0</v>
      </c>
      <c r="M194" s="51">
        <v>0</v>
      </c>
      <c r="N194" s="51">
        <f t="shared" si="47"/>
        <v>0</v>
      </c>
      <c r="O194" s="115">
        <f t="shared" si="49"/>
        <v>2105000</v>
      </c>
      <c r="P194" s="115">
        <f t="shared" si="50"/>
        <v>21050</v>
      </c>
      <c r="Q194" s="115">
        <f t="shared" si="51"/>
        <v>42100</v>
      </c>
      <c r="R194" s="115">
        <f t="shared" si="52"/>
        <v>21050</v>
      </c>
      <c r="S194" s="62">
        <f t="shared" si="53"/>
        <v>2020800</v>
      </c>
      <c r="T194" s="1631" t="s">
        <v>4369</v>
      </c>
      <c r="U194" s="2">
        <f>VLOOKUP(C194,[7]BANJARMASIN!$B$211:$D$218,3,0)</f>
        <v>25</v>
      </c>
    </row>
    <row r="195" spans="1:21" s="1665" customFormat="1" ht="18" customHeight="1">
      <c r="A195" s="1666"/>
      <c r="B195" s="604">
        <v>74</v>
      </c>
      <c r="C195" s="1668" t="s">
        <v>3420</v>
      </c>
      <c r="D195" s="1669" t="s">
        <v>227</v>
      </c>
      <c r="E195" s="627">
        <f>VLOOKUP(C195,[6]BANJARMASIN!$B$211:$D$218,3,FALSE)</f>
        <v>24</v>
      </c>
      <c r="F195" s="5">
        <v>1602000</v>
      </c>
      <c r="G195" s="5">
        <v>503000</v>
      </c>
      <c r="H195" s="5">
        <f t="shared" si="48"/>
        <v>2105000</v>
      </c>
      <c r="I195" s="6">
        <v>0</v>
      </c>
      <c r="J195" s="5">
        <v>0</v>
      </c>
      <c r="K195" s="5">
        <v>0</v>
      </c>
      <c r="L195" s="50">
        <v>0</v>
      </c>
      <c r="M195" s="51">
        <v>0</v>
      </c>
      <c r="N195" s="51">
        <f t="shared" si="47"/>
        <v>0</v>
      </c>
      <c r="O195" s="115">
        <f t="shared" si="49"/>
        <v>2105000</v>
      </c>
      <c r="P195" s="115">
        <f t="shared" si="50"/>
        <v>21050</v>
      </c>
      <c r="Q195" s="115">
        <f t="shared" si="51"/>
        <v>42100</v>
      </c>
      <c r="R195" s="115">
        <f t="shared" si="52"/>
        <v>21050</v>
      </c>
      <c r="S195" s="62">
        <f t="shared" si="53"/>
        <v>2020800</v>
      </c>
      <c r="T195" s="1631" t="s">
        <v>4370</v>
      </c>
      <c r="U195" s="2">
        <f>VLOOKUP(C195,[7]BANJARMASIN!$B$211:$D$218,3,0)</f>
        <v>24</v>
      </c>
    </row>
    <row r="196" spans="1:21" s="1665" customFormat="1" ht="18" customHeight="1">
      <c r="A196" s="1666"/>
      <c r="B196" s="604">
        <v>75</v>
      </c>
      <c r="C196" s="1668" t="s">
        <v>3421</v>
      </c>
      <c r="D196" s="1669" t="s">
        <v>227</v>
      </c>
      <c r="E196" s="627">
        <f>VLOOKUP(C196,[6]BANJARMASIN!$B$211:$D$218,3,FALSE)</f>
        <v>32</v>
      </c>
      <c r="F196" s="5">
        <v>1602000</v>
      </c>
      <c r="G196" s="5">
        <v>503000</v>
      </c>
      <c r="H196" s="5">
        <f t="shared" si="48"/>
        <v>2105000</v>
      </c>
      <c r="I196" s="6">
        <v>0</v>
      </c>
      <c r="J196" s="5">
        <v>0</v>
      </c>
      <c r="K196" s="5">
        <v>0</v>
      </c>
      <c r="L196" s="50">
        <v>0</v>
      </c>
      <c r="M196" s="51">
        <v>0</v>
      </c>
      <c r="N196" s="51">
        <f t="shared" si="47"/>
        <v>0</v>
      </c>
      <c r="O196" s="115">
        <f t="shared" si="49"/>
        <v>2105000</v>
      </c>
      <c r="P196" s="115">
        <f t="shared" si="50"/>
        <v>21050</v>
      </c>
      <c r="Q196" s="115">
        <f t="shared" si="51"/>
        <v>42100</v>
      </c>
      <c r="R196" s="115">
        <f t="shared" si="52"/>
        <v>21050</v>
      </c>
      <c r="S196" s="62">
        <f t="shared" si="53"/>
        <v>2020800</v>
      </c>
      <c r="T196" s="1631" t="s">
        <v>4371</v>
      </c>
      <c r="U196" s="2">
        <f>VLOOKUP(C196,[7]BANJARMASIN!$B$211:$D$218,3,0)</f>
        <v>32</v>
      </c>
    </row>
    <row r="197" spans="1:21" s="1665" customFormat="1" ht="18" customHeight="1">
      <c r="A197" s="1666"/>
      <c r="B197" s="604">
        <v>76</v>
      </c>
      <c r="C197" s="1668" t="s">
        <v>3422</v>
      </c>
      <c r="D197" s="1669" t="s">
        <v>227</v>
      </c>
      <c r="E197" s="627">
        <f>VLOOKUP(C197,[6]BANJARMASIN!$B$211:$D$218,3,FALSE)</f>
        <v>24</v>
      </c>
      <c r="F197" s="5">
        <v>1602000</v>
      </c>
      <c r="G197" s="5">
        <v>503000</v>
      </c>
      <c r="H197" s="5">
        <f t="shared" si="48"/>
        <v>2105000</v>
      </c>
      <c r="I197" s="6">
        <v>0</v>
      </c>
      <c r="J197" s="5">
        <v>0</v>
      </c>
      <c r="K197" s="5">
        <v>0</v>
      </c>
      <c r="L197" s="50">
        <v>0</v>
      </c>
      <c r="M197" s="51">
        <v>0</v>
      </c>
      <c r="N197" s="51">
        <f t="shared" si="47"/>
        <v>0</v>
      </c>
      <c r="O197" s="115">
        <f t="shared" si="49"/>
        <v>2105000</v>
      </c>
      <c r="P197" s="115">
        <f t="shared" si="50"/>
        <v>21050</v>
      </c>
      <c r="Q197" s="115">
        <f t="shared" si="51"/>
        <v>42100</v>
      </c>
      <c r="R197" s="115">
        <f t="shared" si="52"/>
        <v>21050</v>
      </c>
      <c r="S197" s="62">
        <f t="shared" si="53"/>
        <v>2020800</v>
      </c>
      <c r="T197" s="1631" t="s">
        <v>4372</v>
      </c>
      <c r="U197" s="2">
        <f>VLOOKUP(C197,[7]BANJARMASIN!$B$211:$D$218,3,0)</f>
        <v>24</v>
      </c>
    </row>
    <row r="198" spans="1:21" s="1665" customFormat="1" ht="18" customHeight="1">
      <c r="A198" s="1666"/>
      <c r="B198" s="604">
        <v>77</v>
      </c>
      <c r="C198" s="1668" t="s">
        <v>3423</v>
      </c>
      <c r="D198" s="1669" t="s">
        <v>227</v>
      </c>
      <c r="E198" s="627">
        <f>VLOOKUP(C198,[6]BANJARMASIN!$B$211:$D$218,3,FALSE)</f>
        <v>20</v>
      </c>
      <c r="F198" s="5">
        <v>1602000</v>
      </c>
      <c r="G198" s="5">
        <v>503000</v>
      </c>
      <c r="H198" s="5">
        <f t="shared" si="48"/>
        <v>2105000</v>
      </c>
      <c r="I198" s="6">
        <v>0</v>
      </c>
      <c r="J198" s="5">
        <v>0</v>
      </c>
      <c r="K198" s="5">
        <v>0</v>
      </c>
      <c r="L198" s="50">
        <v>0</v>
      </c>
      <c r="M198" s="51">
        <v>0</v>
      </c>
      <c r="N198" s="51">
        <f t="shared" si="47"/>
        <v>0</v>
      </c>
      <c r="O198" s="115">
        <f t="shared" si="49"/>
        <v>2105000</v>
      </c>
      <c r="P198" s="115">
        <f t="shared" si="50"/>
        <v>21050</v>
      </c>
      <c r="Q198" s="115">
        <f t="shared" si="51"/>
        <v>42100</v>
      </c>
      <c r="R198" s="115">
        <f t="shared" si="52"/>
        <v>21050</v>
      </c>
      <c r="S198" s="62">
        <f t="shared" si="53"/>
        <v>2020800</v>
      </c>
      <c r="T198" s="1631" t="s">
        <v>4373</v>
      </c>
      <c r="U198" s="2">
        <f>VLOOKUP(C198,[7]BANJARMASIN!$B$211:$D$218,3,0)</f>
        <v>20</v>
      </c>
    </row>
    <row r="199" spans="1:21" s="1665" customFormat="1" ht="18" customHeight="1">
      <c r="A199" s="1666"/>
      <c r="B199" s="604">
        <v>78</v>
      </c>
      <c r="C199" s="1668" t="s">
        <v>3424</v>
      </c>
      <c r="D199" s="1669" t="s">
        <v>227</v>
      </c>
      <c r="E199" s="627">
        <f>VLOOKUP(C199,[6]BANJARMASIN!$B$211:$D$218,3,FALSE)</f>
        <v>24</v>
      </c>
      <c r="F199" s="5">
        <v>1602000</v>
      </c>
      <c r="G199" s="5">
        <v>503000</v>
      </c>
      <c r="H199" s="5">
        <f t="shared" si="48"/>
        <v>2105000</v>
      </c>
      <c r="I199" s="6">
        <v>0</v>
      </c>
      <c r="J199" s="5">
        <v>0</v>
      </c>
      <c r="K199" s="5">
        <v>0</v>
      </c>
      <c r="L199" s="50">
        <v>0</v>
      </c>
      <c r="M199" s="51">
        <v>0</v>
      </c>
      <c r="N199" s="51">
        <f t="shared" si="47"/>
        <v>0</v>
      </c>
      <c r="O199" s="115">
        <f t="shared" si="49"/>
        <v>2105000</v>
      </c>
      <c r="P199" s="115">
        <f t="shared" si="50"/>
        <v>21050</v>
      </c>
      <c r="Q199" s="115">
        <f t="shared" si="51"/>
        <v>42100</v>
      </c>
      <c r="R199" s="115">
        <f t="shared" si="52"/>
        <v>21050</v>
      </c>
      <c r="S199" s="62">
        <f t="shared" si="53"/>
        <v>2020800</v>
      </c>
      <c r="T199" s="1631" t="s">
        <v>4374</v>
      </c>
      <c r="U199" s="2">
        <f>VLOOKUP(C199,[7]BANJARMASIN!$B$211:$D$218,3,0)</f>
        <v>24</v>
      </c>
    </row>
    <row r="200" spans="1:21" ht="24" customHeight="1">
      <c r="B200" s="2369" t="s">
        <v>38</v>
      </c>
      <c r="C200" s="2369"/>
      <c r="D200" s="2369"/>
      <c r="E200" s="854">
        <f>SUM(E122:E199)</f>
        <v>1521</v>
      </c>
      <c r="F200" s="771">
        <f>SUM(F122:F199)</f>
        <v>125569000</v>
      </c>
      <c r="G200" s="771">
        <f t="shared" ref="G200:S200" si="54">SUM(G122:G199)</f>
        <v>38621000</v>
      </c>
      <c r="H200" s="771">
        <f t="shared" si="54"/>
        <v>153051041.66666666</v>
      </c>
      <c r="I200" s="771">
        <f t="shared" si="54"/>
        <v>0</v>
      </c>
      <c r="J200" s="771">
        <f t="shared" si="54"/>
        <v>770000</v>
      </c>
      <c r="K200" s="771">
        <f t="shared" si="54"/>
        <v>1050000</v>
      </c>
      <c r="L200" s="771">
        <f t="shared" si="54"/>
        <v>35000000</v>
      </c>
      <c r="M200" s="771">
        <f t="shared" si="54"/>
        <v>0</v>
      </c>
      <c r="N200" s="771">
        <f t="shared" si="54"/>
        <v>69580000</v>
      </c>
      <c r="O200" s="771">
        <f t="shared" si="54"/>
        <v>222631041.66666666</v>
      </c>
      <c r="P200" s="771">
        <f t="shared" si="54"/>
        <v>1641900</v>
      </c>
      <c r="Q200" s="771">
        <f t="shared" si="54"/>
        <v>3283800</v>
      </c>
      <c r="R200" s="771">
        <f t="shared" si="54"/>
        <v>1641900</v>
      </c>
      <c r="S200" s="771">
        <f t="shared" si="54"/>
        <v>216063441.66666666</v>
      </c>
      <c r="T200" s="769"/>
    </row>
    <row r="201" spans="1:21" ht="18" customHeight="1">
      <c r="B201" s="26"/>
      <c r="D201" s="54"/>
      <c r="F201" s="219"/>
      <c r="G201" s="219"/>
      <c r="H201" s="219"/>
      <c r="L201" s="219"/>
      <c r="N201" s="219"/>
      <c r="O201" s="219"/>
      <c r="S201" s="288"/>
    </row>
    <row r="202" spans="1:21" ht="18" customHeight="1">
      <c r="B202" s="26"/>
      <c r="D202" s="54"/>
      <c r="O202" s="2" t="s">
        <v>2627</v>
      </c>
      <c r="P202" s="2"/>
      <c r="S202" s="219">
        <f>S200+S114+S31</f>
        <v>523301606.81333339</v>
      </c>
    </row>
    <row r="203" spans="1:21" ht="18" customHeight="1">
      <c r="B203" s="24"/>
      <c r="C203" s="24"/>
      <c r="D203" s="57"/>
      <c r="E203" s="266"/>
      <c r="F203" s="24"/>
      <c r="G203" s="24"/>
      <c r="H203" s="24"/>
      <c r="I203" s="24"/>
      <c r="J203" s="24"/>
      <c r="K203" s="24"/>
      <c r="L203" s="24"/>
      <c r="M203" s="24"/>
      <c r="O203" s="2"/>
      <c r="P203" s="2"/>
    </row>
    <row r="204" spans="1:21" ht="15">
      <c r="S204" s="219"/>
    </row>
    <row r="205" spans="1:21" s="225" customFormat="1" ht="15">
      <c r="E205" s="2"/>
      <c r="S205" s="219"/>
      <c r="T205" s="375"/>
    </row>
    <row r="206" spans="1:21" s="225" customFormat="1" ht="15">
      <c r="E206" s="2"/>
      <c r="S206" s="219"/>
      <c r="T206" s="375"/>
    </row>
    <row r="207" spans="1:21" s="225" customFormat="1" ht="15">
      <c r="E207" s="2"/>
      <c r="S207" s="219"/>
      <c r="T207" s="375"/>
    </row>
    <row r="208" spans="1:21" s="225" customFormat="1" ht="15">
      <c r="E208" s="2"/>
      <c r="S208" s="219"/>
      <c r="T208" s="375"/>
    </row>
    <row r="209" spans="2:20" s="225" customFormat="1" ht="15">
      <c r="E209" s="2"/>
      <c r="S209" s="219"/>
      <c r="T209" s="375"/>
    </row>
    <row r="210" spans="2:20" s="225" customFormat="1" ht="15">
      <c r="E210" s="2"/>
      <c r="S210" s="219"/>
      <c r="T210" s="375"/>
    </row>
    <row r="211" spans="2:20" s="225" customFormat="1" ht="15">
      <c r="E211" s="2"/>
      <c r="S211" s="219"/>
      <c r="T211" s="375"/>
    </row>
    <row r="212" spans="2:20" s="225" customFormat="1" ht="15">
      <c r="E212" s="2"/>
      <c r="S212" s="219"/>
      <c r="T212" s="375"/>
    </row>
    <row r="213" spans="2:20" s="225" customFormat="1" ht="15">
      <c r="E213" s="2"/>
      <c r="S213" s="219"/>
      <c r="T213" s="375"/>
    </row>
    <row r="214" spans="2:20" s="225" customFormat="1" ht="15">
      <c r="E214" s="2"/>
      <c r="S214" s="219"/>
      <c r="T214" s="375"/>
    </row>
    <row r="215" spans="2:20" s="225" customFormat="1" ht="15">
      <c r="E215" s="2"/>
      <c r="S215" s="219"/>
      <c r="T215" s="375"/>
    </row>
    <row r="216" spans="2:20" s="225" customFormat="1" ht="15">
      <c r="E216" s="2"/>
      <c r="S216" s="219"/>
      <c r="T216" s="375"/>
    </row>
    <row r="217" spans="2:20" s="225" customFormat="1" ht="15">
      <c r="E217" s="2"/>
      <c r="S217" s="219"/>
      <c r="T217" s="375"/>
    </row>
    <row r="218" spans="2:20" ht="17.25">
      <c r="B218" s="266"/>
      <c r="C218" s="658" t="s">
        <v>3689</v>
      </c>
      <c r="D218" s="266"/>
      <c r="E218" s="266"/>
      <c r="F218" s="266"/>
      <c r="G218" s="266"/>
    </row>
    <row r="219" spans="2:20" ht="39" customHeight="1">
      <c r="B219" s="659" t="s">
        <v>39</v>
      </c>
      <c r="C219" s="659" t="s">
        <v>3690</v>
      </c>
      <c r="D219" s="2274" t="s">
        <v>40</v>
      </c>
      <c r="E219" s="2275"/>
      <c r="F219" s="659" t="s">
        <v>3691</v>
      </c>
      <c r="G219" s="659" t="s">
        <v>41</v>
      </c>
    </row>
    <row r="220" spans="2:20" ht="24.75" customHeight="1">
      <c r="B220" s="525">
        <v>1</v>
      </c>
      <c r="C220" s="660" t="s">
        <v>3692</v>
      </c>
      <c r="D220" s="678">
        <f>B30</f>
        <v>21</v>
      </c>
      <c r="E220" s="727" t="s">
        <v>3701</v>
      </c>
      <c r="F220" s="668">
        <v>3000</v>
      </c>
      <c r="G220" s="669">
        <f>F220*D220</f>
        <v>63000</v>
      </c>
    </row>
    <row r="221" spans="2:20" ht="24.75" customHeight="1">
      <c r="B221" s="525">
        <v>2</v>
      </c>
      <c r="C221" s="660" t="s">
        <v>42</v>
      </c>
      <c r="D221" s="678">
        <f>B113</f>
        <v>77</v>
      </c>
      <c r="E221" s="727" t="s">
        <v>3701</v>
      </c>
      <c r="F221" s="668">
        <v>3000</v>
      </c>
      <c r="G221" s="669">
        <f>F221*D221</f>
        <v>231000</v>
      </c>
    </row>
    <row r="222" spans="2:20" ht="24.75" customHeight="1">
      <c r="B222" s="525">
        <v>3</v>
      </c>
      <c r="C222" s="660" t="s">
        <v>43</v>
      </c>
      <c r="D222" s="678">
        <f>B199</f>
        <v>78</v>
      </c>
      <c r="E222" s="727" t="s">
        <v>3701</v>
      </c>
      <c r="F222" s="668">
        <v>3000</v>
      </c>
      <c r="G222" s="669">
        <f>F222*D222</f>
        <v>234000</v>
      </c>
    </row>
    <row r="223" spans="2:20" ht="24.75" customHeight="1">
      <c r="B223" s="2263" t="s">
        <v>3702</v>
      </c>
      <c r="C223" s="2264"/>
      <c r="D223" s="774">
        <f>SUM(D220+D221+D222)</f>
        <v>176</v>
      </c>
      <c r="E223" s="855" t="s">
        <v>3701</v>
      </c>
      <c r="F223" s="856" t="s">
        <v>2627</v>
      </c>
      <c r="G223" s="777">
        <f>SUM(G220:G222)</f>
        <v>528000</v>
      </c>
    </row>
    <row r="224" spans="2:20" ht="15"/>
    <row r="225" spans="3:20" s="225" customFormat="1" ht="15">
      <c r="E225" s="2"/>
      <c r="T225" s="375"/>
    </row>
    <row r="226" spans="3:20" s="225" customFormat="1" ht="15">
      <c r="E226" s="2"/>
      <c r="T226" s="375"/>
    </row>
    <row r="227" spans="3:20" ht="17.25">
      <c r="C227" s="662" t="s">
        <v>3693</v>
      </c>
    </row>
    <row r="228" spans="3:20" ht="17.25">
      <c r="C228" s="662" t="s">
        <v>3809</v>
      </c>
    </row>
    <row r="229" spans="3:20" ht="15"/>
    <row r="230" spans="3:20" ht="15"/>
    <row r="231" spans="3:20" ht="17.25">
      <c r="C231" s="663" t="s">
        <v>4587</v>
      </c>
      <c r="D231" s="266"/>
      <c r="E231" s="266"/>
      <c r="F231" s="266"/>
      <c r="G231" s="266"/>
      <c r="H231" s="266"/>
    </row>
    <row r="232" spans="3:20" ht="24.75" customHeight="1">
      <c r="C232" s="664" t="s">
        <v>3025</v>
      </c>
      <c r="D232" s="2265" t="s">
        <v>3696</v>
      </c>
      <c r="E232" s="2266"/>
      <c r="F232" s="2265" t="s">
        <v>2130</v>
      </c>
      <c r="G232" s="2267"/>
      <c r="H232" s="2266"/>
      <c r="M232" s="266"/>
      <c r="N232" s="231" t="s">
        <v>4584</v>
      </c>
      <c r="O232" s="266"/>
    </row>
    <row r="233" spans="3:20" ht="24.75" customHeight="1">
      <c r="C233" s="862" t="s">
        <v>3692</v>
      </c>
      <c r="D233" s="863">
        <f>D220</f>
        <v>21</v>
      </c>
      <c r="E233" s="864" t="s">
        <v>3701</v>
      </c>
      <c r="F233" s="865"/>
      <c r="G233" s="864" t="s">
        <v>3703</v>
      </c>
      <c r="H233" s="866">
        <f>S31</f>
        <v>70331148.480000004</v>
      </c>
      <c r="M233" s="266"/>
      <c r="N233" s="232" t="s">
        <v>44</v>
      </c>
      <c r="O233" s="266"/>
    </row>
    <row r="234" spans="3:20" ht="24.75" customHeight="1">
      <c r="C234" s="862" t="s">
        <v>42</v>
      </c>
      <c r="D234" s="2171">
        <f>D221</f>
        <v>77</v>
      </c>
      <c r="E234" s="864" t="s">
        <v>3701</v>
      </c>
      <c r="F234" s="867"/>
      <c r="G234" s="868" t="s">
        <v>3703</v>
      </c>
      <c r="H234" s="869">
        <f>S114</f>
        <v>236907016.66666669</v>
      </c>
      <c r="I234" s="2085" t="s">
        <v>4596</v>
      </c>
      <c r="M234" s="266"/>
      <c r="N234" s="231"/>
      <c r="O234" s="266"/>
    </row>
    <row r="235" spans="3:20" ht="24.75" customHeight="1">
      <c r="C235" s="870" t="s">
        <v>43</v>
      </c>
      <c r="D235" s="863">
        <f>D222</f>
        <v>78</v>
      </c>
      <c r="E235" s="864" t="s">
        <v>3701</v>
      </c>
      <c r="F235" s="865"/>
      <c r="G235" s="864" t="s">
        <v>3703</v>
      </c>
      <c r="H235" s="866">
        <f>S200</f>
        <v>216063441.66666666</v>
      </c>
      <c r="J235" s="219"/>
      <c r="L235" s="219"/>
      <c r="M235" s="266"/>
      <c r="N235" s="231"/>
      <c r="O235" s="266"/>
    </row>
    <row r="236" spans="3:20" ht="24.75" customHeight="1">
      <c r="C236" s="871" t="s">
        <v>3697</v>
      </c>
      <c r="D236" s="871"/>
      <c r="E236" s="872"/>
      <c r="F236" s="873"/>
      <c r="G236" s="874" t="s">
        <v>3703</v>
      </c>
      <c r="H236" s="875">
        <f>G223</f>
        <v>528000</v>
      </c>
      <c r="M236" s="266"/>
      <c r="N236" s="231"/>
      <c r="O236" s="266"/>
    </row>
    <row r="237" spans="3:20" ht="24.75" customHeight="1">
      <c r="C237" s="876" t="s">
        <v>3698</v>
      </c>
      <c r="D237" s="877">
        <f>D235+D234+D233</f>
        <v>176</v>
      </c>
      <c r="E237" s="878" t="s">
        <v>3705</v>
      </c>
      <c r="F237" s="879"/>
      <c r="G237" s="880" t="s">
        <v>3703</v>
      </c>
      <c r="H237" s="778">
        <f>SUM(H233:H236)</f>
        <v>523829606.81333339</v>
      </c>
      <c r="M237" s="266"/>
      <c r="N237" s="319"/>
      <c r="O237" s="266"/>
    </row>
    <row r="238" spans="3:20" ht="24.75" customHeight="1">
      <c r="C238" s="881" t="s">
        <v>3699</v>
      </c>
      <c r="D238" s="882">
        <v>1.4999999999999999E-2</v>
      </c>
      <c r="E238" s="883"/>
      <c r="F238" s="878"/>
      <c r="G238" s="878" t="s">
        <v>3703</v>
      </c>
      <c r="H238" s="779">
        <f>H237*D238</f>
        <v>7857444.1022000005</v>
      </c>
      <c r="M238" s="266"/>
      <c r="N238" s="229" t="s">
        <v>3704</v>
      </c>
      <c r="O238" s="266"/>
    </row>
    <row r="239" spans="3:20" ht="24.75" customHeight="1">
      <c r="C239" s="884" t="s">
        <v>3700</v>
      </c>
      <c r="D239" s="879"/>
      <c r="E239" s="880"/>
      <c r="F239" s="880"/>
      <c r="G239" s="880" t="s">
        <v>3703</v>
      </c>
      <c r="H239" s="781">
        <f>SUM(H237:H238)</f>
        <v>531687050.91553336</v>
      </c>
    </row>
  </sheetData>
  <mergeCells count="50">
    <mergeCell ref="D219:E219"/>
    <mergeCell ref="B223:C223"/>
    <mergeCell ref="D232:E232"/>
    <mergeCell ref="F232:H232"/>
    <mergeCell ref="A8:A9"/>
    <mergeCell ref="A35:A36"/>
    <mergeCell ref="B120:B121"/>
    <mergeCell ref="C120:C121"/>
    <mergeCell ref="B200:D200"/>
    <mergeCell ref="S35:S36"/>
    <mergeCell ref="S120:S121"/>
    <mergeCell ref="D35:D36"/>
    <mergeCell ref="I120:M120"/>
    <mergeCell ref="N120:N121"/>
    <mergeCell ref="O120:O121"/>
    <mergeCell ref="D120:D121"/>
    <mergeCell ref="E120:E121"/>
    <mergeCell ref="F120:G120"/>
    <mergeCell ref="E35:E36"/>
    <mergeCell ref="F35:G35"/>
    <mergeCell ref="H120:H121"/>
    <mergeCell ref="T8:T9"/>
    <mergeCell ref="B31:D31"/>
    <mergeCell ref="H8:H9"/>
    <mergeCell ref="I8:M8"/>
    <mergeCell ref="N8:N9"/>
    <mergeCell ref="O8:O9"/>
    <mergeCell ref="P8:R8"/>
    <mergeCell ref="B8:B9"/>
    <mergeCell ref="C8:C9"/>
    <mergeCell ref="D8:D9"/>
    <mergeCell ref="E8:E9"/>
    <mergeCell ref="F8:G8"/>
    <mergeCell ref="S8:S9"/>
    <mergeCell ref="B1:T1"/>
    <mergeCell ref="B2:T2"/>
    <mergeCell ref="B3:T3"/>
    <mergeCell ref="B4:T4"/>
    <mergeCell ref="A120:A121"/>
    <mergeCell ref="T120:T121"/>
    <mergeCell ref="P120:R120"/>
    <mergeCell ref="T35:T36"/>
    <mergeCell ref="B114:D114"/>
    <mergeCell ref="H35:H36"/>
    <mergeCell ref="I35:M35"/>
    <mergeCell ref="N35:N36"/>
    <mergeCell ref="O35:O36"/>
    <mergeCell ref="P35:R35"/>
    <mergeCell ref="B35:B36"/>
    <mergeCell ref="C35:C36"/>
  </mergeCells>
  <conditionalFormatting sqref="T112 T10:T28 T30">
    <cfRule type="duplicateValues" dxfId="89" priority="1189" stopIfTrue="1"/>
  </conditionalFormatting>
  <conditionalFormatting sqref="T37:T111">
    <cfRule type="duplicateValues" dxfId="88" priority="3"/>
  </conditionalFormatting>
  <conditionalFormatting sqref="T122:T199 T29">
    <cfRule type="duplicateValues" dxfId="87" priority="1289"/>
  </conditionalFormatting>
  <conditionalFormatting sqref="T113">
    <cfRule type="duplicateValues" dxfId="86" priority="1"/>
  </conditionalFormatting>
  <printOptions horizontalCentered="1"/>
  <pageMargins left="0" right="0" top="0.38" bottom="0.1" header="0.16" footer="0.16"/>
  <pageSetup paperSize="9" scale="58" orientation="landscape" verticalDpi="18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U185"/>
  <sheetViews>
    <sheetView showGridLines="0" topLeftCell="B1" zoomScale="70" zoomScaleNormal="70" workbookViewId="0">
      <selection activeCell="S12" sqref="S12"/>
    </sheetView>
  </sheetViews>
  <sheetFormatPr defaultRowHeight="24.75" customHeight="1"/>
  <cols>
    <col min="1" max="1" width="10.5703125" style="293" hidden="1" customWidth="1"/>
    <col min="2" max="2" width="4.28515625" style="78" customWidth="1"/>
    <col min="3" max="3" width="21.28515625" style="78" customWidth="1"/>
    <col min="4" max="4" width="19.42578125" style="78" customWidth="1"/>
    <col min="5" max="5" width="7.140625" style="78" bestFit="1" customWidth="1"/>
    <col min="6" max="6" width="13.28515625" style="78" customWidth="1"/>
    <col min="7" max="7" width="13.85546875" style="78" customWidth="1"/>
    <col min="8" max="8" width="14.7109375" style="78" customWidth="1"/>
    <col min="9" max="9" width="11.140625" style="78" customWidth="1"/>
    <col min="10" max="10" width="12.85546875" style="78" customWidth="1"/>
    <col min="11" max="11" width="11" style="78" customWidth="1"/>
    <col min="12" max="12" width="12" style="78" customWidth="1"/>
    <col min="13" max="13" width="13.5703125" style="78" customWidth="1"/>
    <col min="14" max="14" width="11.140625" style="78" customWidth="1"/>
    <col min="15" max="15" width="11.28515625" style="78" customWidth="1"/>
    <col min="16" max="16" width="10.5703125" style="78" customWidth="1"/>
    <col min="17" max="17" width="13.140625" style="78" customWidth="1"/>
    <col min="18" max="18" width="12" style="370" bestFit="1" customWidth="1"/>
    <col min="19" max="19" width="17.28515625" style="370" bestFit="1" customWidth="1"/>
    <col min="20" max="20" width="15.42578125" style="78" bestFit="1" customWidth="1"/>
    <col min="21" max="16384" width="9.140625" style="116"/>
  </cols>
  <sheetData>
    <row r="1" spans="1:20" ht="18" customHeight="1">
      <c r="A1" s="292"/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641"/>
      <c r="S1" s="641"/>
      <c r="T1" s="188"/>
    </row>
    <row r="2" spans="1:20" ht="18" customHeight="1">
      <c r="A2" s="292"/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641"/>
      <c r="S2" s="641"/>
      <c r="T2" s="188"/>
    </row>
    <row r="3" spans="1:20" ht="18" customHeight="1">
      <c r="A3" s="292"/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641"/>
      <c r="S3" s="641"/>
      <c r="T3" s="188"/>
    </row>
    <row r="4" spans="1:20" ht="18" customHeight="1">
      <c r="A4" s="292"/>
      <c r="B4" s="2249" t="s">
        <v>2543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641"/>
      <c r="S4" s="641"/>
      <c r="T4" s="188"/>
    </row>
    <row r="6" spans="1:20" ht="18" customHeight="1">
      <c r="B6" s="2373" t="s">
        <v>2</v>
      </c>
      <c r="C6" s="2373"/>
      <c r="D6" s="2373"/>
      <c r="E6" s="23"/>
      <c r="F6" s="187"/>
      <c r="G6" s="187"/>
      <c r="H6" s="187"/>
      <c r="I6" s="187"/>
      <c r="J6" s="187"/>
      <c r="K6" s="187"/>
      <c r="L6" s="1"/>
      <c r="M6" s="187"/>
      <c r="N6" s="187"/>
      <c r="O6" s="187"/>
      <c r="P6" s="2076"/>
      <c r="Q6" s="116"/>
      <c r="R6" s="319"/>
      <c r="S6" s="319"/>
      <c r="T6" s="71"/>
    </row>
    <row r="7" spans="1:20" ht="18" customHeight="1">
      <c r="B7" s="187"/>
      <c r="C7" s="187"/>
      <c r="D7" s="187"/>
      <c r="E7" s="187"/>
      <c r="F7" s="187"/>
      <c r="G7" s="187"/>
      <c r="H7" s="187"/>
      <c r="I7" s="187"/>
      <c r="J7" s="187"/>
      <c r="K7" s="187"/>
      <c r="L7" s="1"/>
      <c r="M7" s="187"/>
      <c r="N7" s="187"/>
      <c r="O7" s="187"/>
      <c r="P7" s="187"/>
      <c r="Q7" s="116"/>
      <c r="R7" s="319"/>
      <c r="S7" s="319"/>
      <c r="T7" s="71"/>
    </row>
    <row r="8" spans="1:20" s="112" customFormat="1" ht="20.100000000000001" customHeight="1">
      <c r="A8" s="2388" t="s">
        <v>2755</v>
      </c>
      <c r="B8" s="2370" t="s">
        <v>3</v>
      </c>
      <c r="C8" s="2370" t="s">
        <v>4</v>
      </c>
      <c r="D8" s="2370" t="s">
        <v>5</v>
      </c>
      <c r="E8" s="2374" t="s">
        <v>6</v>
      </c>
      <c r="F8" s="2375" t="s">
        <v>7</v>
      </c>
      <c r="G8" s="2377"/>
      <c r="H8" s="2374" t="s">
        <v>46</v>
      </c>
      <c r="I8" s="2375" t="s">
        <v>8</v>
      </c>
      <c r="J8" s="2376"/>
      <c r="K8" s="2377"/>
      <c r="L8" s="2382" t="s">
        <v>9</v>
      </c>
      <c r="M8" s="2374" t="s">
        <v>10</v>
      </c>
      <c r="N8" s="2378" t="s">
        <v>11</v>
      </c>
      <c r="O8" s="2379"/>
      <c r="P8" s="2380"/>
      <c r="Q8" s="2374" t="s">
        <v>12</v>
      </c>
      <c r="R8" s="2319" t="s">
        <v>3687</v>
      </c>
      <c r="S8" s="2319" t="s">
        <v>3688</v>
      </c>
      <c r="T8" s="2374" t="s">
        <v>13</v>
      </c>
    </row>
    <row r="9" spans="1:20" s="112" customFormat="1" ht="38.25">
      <c r="A9" s="2389"/>
      <c r="B9" s="2371"/>
      <c r="C9" s="2372"/>
      <c r="D9" s="2372"/>
      <c r="E9" s="2381"/>
      <c r="F9" s="782" t="s">
        <v>14</v>
      </c>
      <c r="G9" s="782" t="s">
        <v>15</v>
      </c>
      <c r="H9" s="2336"/>
      <c r="I9" s="782" t="s">
        <v>16</v>
      </c>
      <c r="J9" s="782" t="s">
        <v>18</v>
      </c>
      <c r="K9" s="782" t="s">
        <v>19</v>
      </c>
      <c r="L9" s="2341"/>
      <c r="M9" s="2336"/>
      <c r="N9" s="782" t="s">
        <v>2316</v>
      </c>
      <c r="O9" s="782" t="s">
        <v>20</v>
      </c>
      <c r="P9" s="782" t="s">
        <v>2270</v>
      </c>
      <c r="Q9" s="2336"/>
      <c r="R9" s="2320"/>
      <c r="S9" s="2320"/>
      <c r="T9" s="2336"/>
    </row>
    <row r="10" spans="1:20" s="223" customFormat="1" ht="18" customHeight="1">
      <c r="A10" s="887">
        <v>2400000</v>
      </c>
      <c r="B10" s="888">
        <v>1</v>
      </c>
      <c r="C10" s="441" t="s">
        <v>2544</v>
      </c>
      <c r="D10" s="442" t="s">
        <v>2625</v>
      </c>
      <c r="E10" s="611">
        <f>VLOOKUP(C10,[8]BITUNG!$C$10:$E$23,3,FALSE)</f>
        <v>26</v>
      </c>
      <c r="F10" s="889">
        <v>2090000</v>
      </c>
      <c r="G10" s="889">
        <v>310000</v>
      </c>
      <c r="H10" s="889">
        <f>SUM(F10:G10)</f>
        <v>2400000</v>
      </c>
      <c r="I10" s="890">
        <v>5000</v>
      </c>
      <c r="J10" s="890">
        <v>450000</v>
      </c>
      <c r="K10" s="891">
        <v>100000</v>
      </c>
      <c r="L10" s="890">
        <f>(E10*I10)+J10+K10</f>
        <v>680000</v>
      </c>
      <c r="M10" s="892">
        <f t="shared" ref="M10:M22" si="0">H10+L10</f>
        <v>3080000</v>
      </c>
      <c r="N10" s="892">
        <f t="shared" ref="N10:N22" si="1">1%*H10</f>
        <v>24000</v>
      </c>
      <c r="O10" s="892">
        <f t="shared" ref="O10:O22" si="2">H10*2%</f>
        <v>48000</v>
      </c>
      <c r="P10" s="892">
        <f t="shared" ref="P10:P22" si="3">H10*1%</f>
        <v>24000</v>
      </c>
      <c r="Q10" s="893">
        <f>M10-O10-P10-N10</f>
        <v>2984000</v>
      </c>
      <c r="R10" s="652">
        <f>VLOOKUP(C10,[8]BITUNG!$C$10:$R$23,16,FALSE)</f>
        <v>1540000</v>
      </c>
      <c r="S10" s="652">
        <f>Q10-R10</f>
        <v>1444000</v>
      </c>
      <c r="T10" s="443" t="str">
        <f>VLOOKUP(C10,[9]BITUNG!$C$10:$T$23,18,FALSE)</f>
        <v>1500007452913</v>
      </c>
    </row>
    <row r="11" spans="1:20" s="223" customFormat="1" ht="18" customHeight="1">
      <c r="A11" s="887">
        <v>2400000</v>
      </c>
      <c r="B11" s="888">
        <v>2</v>
      </c>
      <c r="C11" s="441" t="s">
        <v>2545</v>
      </c>
      <c r="D11" s="442" t="s">
        <v>2981</v>
      </c>
      <c r="E11" s="611">
        <f>VLOOKUP(C11,[8]BITUNG!$C$10:$E$23,3,FALSE)</f>
        <v>16</v>
      </c>
      <c r="F11" s="889">
        <v>2090000</v>
      </c>
      <c r="G11" s="889">
        <v>310000</v>
      </c>
      <c r="H11" s="889">
        <f t="shared" ref="H11:H22" si="4">SUM(F11:G11)</f>
        <v>2400000</v>
      </c>
      <c r="I11" s="890">
        <v>10000</v>
      </c>
      <c r="J11" s="890">
        <v>700000</v>
      </c>
      <c r="K11" s="891">
        <v>500000</v>
      </c>
      <c r="L11" s="890">
        <f t="shared" ref="L11:L22" si="5">(E11*I11)+J11+K11</f>
        <v>1360000</v>
      </c>
      <c r="M11" s="892">
        <f t="shared" si="0"/>
        <v>3760000</v>
      </c>
      <c r="N11" s="892">
        <f t="shared" si="1"/>
        <v>24000</v>
      </c>
      <c r="O11" s="892">
        <f t="shared" si="2"/>
        <v>48000</v>
      </c>
      <c r="P11" s="892">
        <f t="shared" si="3"/>
        <v>24000</v>
      </c>
      <c r="Q11" s="893">
        <f t="shared" ref="Q11:Q21" si="6">M11-O11-P11-N11</f>
        <v>3664000</v>
      </c>
      <c r="R11" s="1684">
        <f>VLOOKUP(C11,[8]BITUNG!$C$10:$R$23,16,FALSE)</f>
        <v>50000</v>
      </c>
      <c r="S11" s="652">
        <f t="shared" ref="S11:S23" si="7">Q11-R11</f>
        <v>3614000</v>
      </c>
      <c r="T11" s="443" t="str">
        <f>VLOOKUP(C11,[9]BITUNG!$C$10:$T$23,18,FALSE)</f>
        <v>1200005176909</v>
      </c>
    </row>
    <row r="12" spans="1:20" s="223" customFormat="1" ht="18" customHeight="1">
      <c r="A12" s="887">
        <v>2400000</v>
      </c>
      <c r="B12" s="888">
        <v>3</v>
      </c>
      <c r="C12" s="441" t="s">
        <v>2548</v>
      </c>
      <c r="D12" s="442" t="s">
        <v>408</v>
      </c>
      <c r="E12" s="611">
        <f>VLOOKUP(C12,[8]BITUNG!$C$10:$E$23,3,FALSE)</f>
        <v>23</v>
      </c>
      <c r="F12" s="889">
        <v>2090000</v>
      </c>
      <c r="G12" s="889">
        <v>310000</v>
      </c>
      <c r="H12" s="889">
        <f t="shared" si="4"/>
        <v>2400000</v>
      </c>
      <c r="I12" s="890">
        <v>5000</v>
      </c>
      <c r="J12" s="890">
        <v>520000</v>
      </c>
      <c r="K12" s="891">
        <f>250000</f>
        <v>250000</v>
      </c>
      <c r="L12" s="890">
        <f t="shared" si="5"/>
        <v>885000</v>
      </c>
      <c r="M12" s="892">
        <f t="shared" si="0"/>
        <v>3285000</v>
      </c>
      <c r="N12" s="892">
        <f t="shared" si="1"/>
        <v>24000</v>
      </c>
      <c r="O12" s="892">
        <f t="shared" si="2"/>
        <v>48000</v>
      </c>
      <c r="P12" s="892">
        <f t="shared" si="3"/>
        <v>24000</v>
      </c>
      <c r="Q12" s="893">
        <f t="shared" si="6"/>
        <v>3189000</v>
      </c>
      <c r="R12" s="1684">
        <f>VLOOKUP(C12,[8]BITUNG!$C$10:$R$23,16,FALSE)</f>
        <v>50000</v>
      </c>
      <c r="S12" s="652">
        <f t="shared" si="7"/>
        <v>3139000</v>
      </c>
      <c r="T12" s="443" t="str">
        <f>VLOOKUP(C12,[9]BITUNG!$C$10:$T$23,18,FALSE)</f>
        <v>1500006966657</v>
      </c>
    </row>
    <row r="13" spans="1:20" s="223" customFormat="1" ht="18" customHeight="1">
      <c r="A13" s="887">
        <v>2400000</v>
      </c>
      <c r="B13" s="888">
        <v>4</v>
      </c>
      <c r="C13" s="444" t="s">
        <v>2549</v>
      </c>
      <c r="D13" s="442" t="s">
        <v>24</v>
      </c>
      <c r="E13" s="611">
        <f>VLOOKUP(C13,[8]BITUNG!$C$10:$E$23,3,FALSE)</f>
        <v>25</v>
      </c>
      <c r="F13" s="889">
        <v>2090000</v>
      </c>
      <c r="G13" s="889">
        <v>310000</v>
      </c>
      <c r="H13" s="889">
        <f t="shared" si="4"/>
        <v>2400000</v>
      </c>
      <c r="I13" s="890">
        <v>10000</v>
      </c>
      <c r="J13" s="890">
        <v>520000</v>
      </c>
      <c r="K13" s="891">
        <v>100000</v>
      </c>
      <c r="L13" s="890">
        <f t="shared" si="5"/>
        <v>870000</v>
      </c>
      <c r="M13" s="892">
        <f t="shared" si="0"/>
        <v>3270000</v>
      </c>
      <c r="N13" s="892">
        <f t="shared" si="1"/>
        <v>24000</v>
      </c>
      <c r="O13" s="892">
        <f t="shared" si="2"/>
        <v>48000</v>
      </c>
      <c r="P13" s="892">
        <f t="shared" si="3"/>
        <v>24000</v>
      </c>
      <c r="Q13" s="893">
        <f t="shared" si="6"/>
        <v>3174000</v>
      </c>
      <c r="R13" s="1684">
        <f>VLOOKUP(C13,[8]BITUNG!$C$10:$R$23,16,FALSE)</f>
        <v>50000</v>
      </c>
      <c r="S13" s="652">
        <f t="shared" si="7"/>
        <v>3124000</v>
      </c>
      <c r="T13" s="443" t="str">
        <f>VLOOKUP(C13,[9]BITUNG!$C$10:$T$23,18,FALSE)</f>
        <v>1500007449828</v>
      </c>
    </row>
    <row r="14" spans="1:20" s="223" customFormat="1" ht="18" customHeight="1">
      <c r="A14" s="887">
        <v>2400000</v>
      </c>
      <c r="B14" s="888">
        <v>5</v>
      </c>
      <c r="C14" s="444" t="s">
        <v>2550</v>
      </c>
      <c r="D14" s="442" t="s">
        <v>2551</v>
      </c>
      <c r="E14" s="611">
        <f>VLOOKUP(C14,[8]BITUNG!$C$10:$E$23,3,FALSE)</f>
        <v>18</v>
      </c>
      <c r="F14" s="889">
        <v>2547019</v>
      </c>
      <c r="G14" s="889">
        <v>310000</v>
      </c>
      <c r="H14" s="889">
        <f t="shared" si="4"/>
        <v>2857019</v>
      </c>
      <c r="I14" s="890">
        <v>10000</v>
      </c>
      <c r="J14" s="890">
        <v>700000</v>
      </c>
      <c r="K14" s="891">
        <v>250000</v>
      </c>
      <c r="L14" s="890">
        <f t="shared" si="5"/>
        <v>1130000</v>
      </c>
      <c r="M14" s="892">
        <f t="shared" si="0"/>
        <v>3987019</v>
      </c>
      <c r="N14" s="892">
        <f t="shared" si="1"/>
        <v>28570.190000000002</v>
      </c>
      <c r="O14" s="892">
        <f t="shared" si="2"/>
        <v>57140.380000000005</v>
      </c>
      <c r="P14" s="892">
        <f t="shared" si="3"/>
        <v>28570.190000000002</v>
      </c>
      <c r="Q14" s="893">
        <f t="shared" si="6"/>
        <v>3872738.24</v>
      </c>
      <c r="R14" s="1684">
        <f>VLOOKUP(C14,[8]BITUNG!$C$10:$R$23,16,FALSE)</f>
        <v>1550000</v>
      </c>
      <c r="S14" s="652">
        <f t="shared" si="7"/>
        <v>2322738.2400000002</v>
      </c>
      <c r="T14" s="443" t="str">
        <f>VLOOKUP(C14,[9]BITUNG!$C$10:$T$23,18,FALSE)</f>
        <v>1500007449885</v>
      </c>
    </row>
    <row r="15" spans="1:20" s="223" customFormat="1" ht="18" customHeight="1">
      <c r="A15" s="887">
        <v>2400000</v>
      </c>
      <c r="B15" s="888">
        <v>6</v>
      </c>
      <c r="C15" s="441" t="s">
        <v>25</v>
      </c>
      <c r="D15" s="442" t="s">
        <v>2624</v>
      </c>
      <c r="E15" s="611">
        <f>VLOOKUP(C15,[8]BITUNG!$C$10:$E$23,3,FALSE)</f>
        <v>26</v>
      </c>
      <c r="F15" s="889">
        <v>2090000</v>
      </c>
      <c r="G15" s="889">
        <v>310000</v>
      </c>
      <c r="H15" s="889">
        <f t="shared" si="4"/>
        <v>2400000</v>
      </c>
      <c r="I15" s="890">
        <v>5000</v>
      </c>
      <c r="J15" s="890">
        <v>450000</v>
      </c>
      <c r="K15" s="891">
        <f>250000</f>
        <v>250000</v>
      </c>
      <c r="L15" s="890">
        <f t="shared" si="5"/>
        <v>830000</v>
      </c>
      <c r="M15" s="892">
        <f t="shared" si="0"/>
        <v>3230000</v>
      </c>
      <c r="N15" s="892">
        <f t="shared" si="1"/>
        <v>24000</v>
      </c>
      <c r="O15" s="892">
        <f t="shared" si="2"/>
        <v>48000</v>
      </c>
      <c r="P15" s="892">
        <f t="shared" si="3"/>
        <v>24000</v>
      </c>
      <c r="Q15" s="893">
        <f t="shared" si="6"/>
        <v>3134000</v>
      </c>
      <c r="R15" s="1684">
        <f>VLOOKUP(C15,[8]BITUNG!$C$10:$R$23,16,FALSE)</f>
        <v>1550000</v>
      </c>
      <c r="S15" s="652">
        <f t="shared" si="7"/>
        <v>1584000</v>
      </c>
      <c r="T15" s="443" t="str">
        <f>VLOOKUP(C15,[9]BITUNG!$C$10:$T$23,18,FALSE)</f>
        <v>1500007450123</v>
      </c>
    </row>
    <row r="16" spans="1:20" s="223" customFormat="1" ht="18" customHeight="1">
      <c r="A16" s="887">
        <v>2400000</v>
      </c>
      <c r="B16" s="888">
        <v>7</v>
      </c>
      <c r="C16" s="444" t="s">
        <v>2552</v>
      </c>
      <c r="D16" s="442" t="s">
        <v>26</v>
      </c>
      <c r="E16" s="611">
        <f>VLOOKUP(C16,[8]BITUNG!$C$10:$E$23,3,FALSE)</f>
        <v>16</v>
      </c>
      <c r="F16" s="889">
        <v>2090000</v>
      </c>
      <c r="G16" s="889">
        <v>310000</v>
      </c>
      <c r="H16" s="889">
        <f t="shared" si="4"/>
        <v>2400000</v>
      </c>
      <c r="I16" s="890">
        <v>10000</v>
      </c>
      <c r="J16" s="890">
        <v>520000</v>
      </c>
      <c r="K16" s="891">
        <v>100000</v>
      </c>
      <c r="L16" s="890">
        <f t="shared" si="5"/>
        <v>780000</v>
      </c>
      <c r="M16" s="892">
        <f t="shared" si="0"/>
        <v>3180000</v>
      </c>
      <c r="N16" s="892">
        <f t="shared" si="1"/>
        <v>24000</v>
      </c>
      <c r="O16" s="892">
        <f t="shared" si="2"/>
        <v>48000</v>
      </c>
      <c r="P16" s="892">
        <f t="shared" si="3"/>
        <v>24000</v>
      </c>
      <c r="Q16" s="893">
        <f t="shared" si="6"/>
        <v>3084000</v>
      </c>
      <c r="R16" s="1684">
        <f>VLOOKUP(C16,[8]BITUNG!$C$10:$R$23,16,FALSE)</f>
        <v>550000</v>
      </c>
      <c r="S16" s="652">
        <f t="shared" si="7"/>
        <v>2534000</v>
      </c>
      <c r="T16" s="443" t="str">
        <f>VLOOKUP(C16,[9]BITUNG!$C$10:$T$23,18,FALSE)</f>
        <v>1500007449745</v>
      </c>
    </row>
    <row r="17" spans="1:20" s="223" customFormat="1" ht="18" customHeight="1">
      <c r="A17" s="887">
        <v>2400000</v>
      </c>
      <c r="B17" s="888">
        <v>8</v>
      </c>
      <c r="C17" s="444" t="s">
        <v>2554</v>
      </c>
      <c r="D17" s="442" t="s">
        <v>26</v>
      </c>
      <c r="E17" s="611">
        <f>VLOOKUP(C17,[8]BITUNG!$C$10:$E$23,3,FALSE)</f>
        <v>15</v>
      </c>
      <c r="F17" s="889">
        <v>2090000</v>
      </c>
      <c r="G17" s="889">
        <v>310000</v>
      </c>
      <c r="H17" s="889">
        <f t="shared" si="4"/>
        <v>2400000</v>
      </c>
      <c r="I17" s="890">
        <v>10000</v>
      </c>
      <c r="J17" s="890">
        <v>520000</v>
      </c>
      <c r="K17" s="891">
        <v>100000</v>
      </c>
      <c r="L17" s="890">
        <f t="shared" si="5"/>
        <v>770000</v>
      </c>
      <c r="M17" s="892">
        <f t="shared" si="0"/>
        <v>3170000</v>
      </c>
      <c r="N17" s="892">
        <f t="shared" si="1"/>
        <v>24000</v>
      </c>
      <c r="O17" s="892">
        <f t="shared" si="2"/>
        <v>48000</v>
      </c>
      <c r="P17" s="892">
        <f t="shared" si="3"/>
        <v>24000</v>
      </c>
      <c r="Q17" s="893">
        <f t="shared" si="6"/>
        <v>3074000</v>
      </c>
      <c r="R17" s="1684">
        <f>VLOOKUP(C17,[8]BITUNG!$C$10:$R$23,16,FALSE)</f>
        <v>50000</v>
      </c>
      <c r="S17" s="652">
        <f t="shared" si="7"/>
        <v>3024000</v>
      </c>
      <c r="T17" s="443" t="str">
        <f>VLOOKUP(C17,[9]BITUNG!$C$10:$T$23,18,FALSE)</f>
        <v>1500007909995</v>
      </c>
    </row>
    <row r="18" spans="1:20" s="223" customFormat="1" ht="18" customHeight="1">
      <c r="A18" s="887">
        <v>2400000</v>
      </c>
      <c r="B18" s="888">
        <v>9</v>
      </c>
      <c r="C18" s="444" t="s">
        <v>2555</v>
      </c>
      <c r="D18" s="442" t="s">
        <v>27</v>
      </c>
      <c r="E18" s="611">
        <f>VLOOKUP(C18,[8]BITUNG!$C$10:$E$23,3,FALSE)</f>
        <v>20</v>
      </c>
      <c r="F18" s="889">
        <v>2547019</v>
      </c>
      <c r="G18" s="889">
        <v>310000</v>
      </c>
      <c r="H18" s="889">
        <f t="shared" si="4"/>
        <v>2857019</v>
      </c>
      <c r="I18" s="890">
        <v>10000</v>
      </c>
      <c r="J18" s="890">
        <v>700000</v>
      </c>
      <c r="K18" s="891">
        <v>250000</v>
      </c>
      <c r="L18" s="890">
        <f t="shared" si="5"/>
        <v>1150000</v>
      </c>
      <c r="M18" s="892">
        <f t="shared" si="0"/>
        <v>4007019</v>
      </c>
      <c r="N18" s="892">
        <f t="shared" si="1"/>
        <v>28570.190000000002</v>
      </c>
      <c r="O18" s="892">
        <f t="shared" si="2"/>
        <v>57140.380000000005</v>
      </c>
      <c r="P18" s="892">
        <f t="shared" si="3"/>
        <v>28570.190000000002</v>
      </c>
      <c r="Q18" s="893">
        <f t="shared" si="6"/>
        <v>3892738.24</v>
      </c>
      <c r="R18" s="1684">
        <f>VLOOKUP(C18,[8]BITUNG!$C$10:$R$23,16,FALSE)</f>
        <v>550000</v>
      </c>
      <c r="S18" s="652">
        <f t="shared" si="7"/>
        <v>3342738.24</v>
      </c>
      <c r="T18" s="443" t="str">
        <f>VLOOKUP(C18,[9]BITUNG!$C$10:$T$23,18,FALSE)</f>
        <v>1500007449596</v>
      </c>
    </row>
    <row r="19" spans="1:20" s="223" customFormat="1" ht="18" customHeight="1">
      <c r="A19" s="887">
        <v>2400000</v>
      </c>
      <c r="B19" s="888">
        <v>10</v>
      </c>
      <c r="C19" s="445" t="s">
        <v>2556</v>
      </c>
      <c r="D19" s="442" t="s">
        <v>24</v>
      </c>
      <c r="E19" s="611">
        <f>VLOOKUP(C19,[8]BITUNG!$C$10:$E$23,3,FALSE)</f>
        <v>21</v>
      </c>
      <c r="F19" s="889">
        <v>2090000</v>
      </c>
      <c r="G19" s="889">
        <v>310000</v>
      </c>
      <c r="H19" s="889">
        <f t="shared" si="4"/>
        <v>2400000</v>
      </c>
      <c r="I19" s="890">
        <v>5000</v>
      </c>
      <c r="J19" s="890">
        <v>450000</v>
      </c>
      <c r="K19" s="891">
        <v>100000</v>
      </c>
      <c r="L19" s="890">
        <f t="shared" si="5"/>
        <v>655000</v>
      </c>
      <c r="M19" s="892">
        <f t="shared" si="0"/>
        <v>3055000</v>
      </c>
      <c r="N19" s="892">
        <f t="shared" si="1"/>
        <v>24000</v>
      </c>
      <c r="O19" s="892">
        <f t="shared" si="2"/>
        <v>48000</v>
      </c>
      <c r="P19" s="892">
        <f t="shared" si="3"/>
        <v>24000</v>
      </c>
      <c r="Q19" s="893">
        <f t="shared" si="6"/>
        <v>2959000</v>
      </c>
      <c r="R19" s="1684">
        <f>VLOOKUP(C19,[8]BITUNG!$C$10:$R$23,16,FALSE)</f>
        <v>540000</v>
      </c>
      <c r="S19" s="652">
        <f t="shared" si="7"/>
        <v>2419000</v>
      </c>
      <c r="T19" s="443" t="str">
        <f>VLOOKUP(C19,[9]BITUNG!$C$10:$T$23,18,FALSE)</f>
        <v>9000011107944</v>
      </c>
    </row>
    <row r="20" spans="1:20" s="223" customFormat="1" ht="18" customHeight="1">
      <c r="A20" s="887">
        <v>2400000</v>
      </c>
      <c r="B20" s="888">
        <v>11</v>
      </c>
      <c r="C20" s="444" t="s">
        <v>2557</v>
      </c>
      <c r="D20" s="442" t="s">
        <v>28</v>
      </c>
      <c r="E20" s="611">
        <f>VLOOKUP(C20,[8]BITUNG!$C$10:$E$23,3,FALSE)</f>
        <v>22</v>
      </c>
      <c r="F20" s="889">
        <v>2547019</v>
      </c>
      <c r="G20" s="889">
        <v>310000</v>
      </c>
      <c r="H20" s="889">
        <f t="shared" si="4"/>
        <v>2857019</v>
      </c>
      <c r="I20" s="890">
        <v>10000</v>
      </c>
      <c r="J20" s="890">
        <v>700000</v>
      </c>
      <c r="K20" s="891">
        <v>250000</v>
      </c>
      <c r="L20" s="890">
        <f t="shared" si="5"/>
        <v>1170000</v>
      </c>
      <c r="M20" s="892">
        <f t="shared" si="0"/>
        <v>4027019</v>
      </c>
      <c r="N20" s="892">
        <f t="shared" si="1"/>
        <v>28570.190000000002</v>
      </c>
      <c r="O20" s="892">
        <f t="shared" si="2"/>
        <v>57140.380000000005</v>
      </c>
      <c r="P20" s="892">
        <f t="shared" si="3"/>
        <v>28570.190000000002</v>
      </c>
      <c r="Q20" s="893">
        <f t="shared" si="6"/>
        <v>3912738.24</v>
      </c>
      <c r="R20" s="1684">
        <f>VLOOKUP(C20,[8]BITUNG!$C$10:$R$23,16,FALSE)</f>
        <v>50000</v>
      </c>
      <c r="S20" s="652">
        <f t="shared" si="7"/>
        <v>3862738.24</v>
      </c>
      <c r="T20" s="443" t="str">
        <f>VLOOKUP(C20,[9]BITUNG!$C$10:$T$23,18,FALSE)</f>
        <v>1500001233087</v>
      </c>
    </row>
    <row r="21" spans="1:20" s="223" customFormat="1" ht="18" customHeight="1">
      <c r="A21" s="887">
        <v>2400000</v>
      </c>
      <c r="B21" s="888">
        <v>12</v>
      </c>
      <c r="C21" s="444" t="s">
        <v>2559</v>
      </c>
      <c r="D21" s="442" t="s">
        <v>29</v>
      </c>
      <c r="E21" s="611">
        <f>VLOOKUP(C21,[8]BITUNG!$C$10:$E$23,3,FALSE)</f>
        <v>16</v>
      </c>
      <c r="F21" s="889">
        <v>2090000</v>
      </c>
      <c r="G21" s="889">
        <v>310000</v>
      </c>
      <c r="H21" s="889">
        <f t="shared" si="4"/>
        <v>2400000</v>
      </c>
      <c r="I21" s="890">
        <v>10000</v>
      </c>
      <c r="J21" s="890">
        <v>520000</v>
      </c>
      <c r="K21" s="891">
        <v>250000</v>
      </c>
      <c r="L21" s="890">
        <f t="shared" si="5"/>
        <v>930000</v>
      </c>
      <c r="M21" s="892">
        <f t="shared" si="0"/>
        <v>3330000</v>
      </c>
      <c r="N21" s="892">
        <f t="shared" si="1"/>
        <v>24000</v>
      </c>
      <c r="O21" s="892">
        <f t="shared" si="2"/>
        <v>48000</v>
      </c>
      <c r="P21" s="892">
        <f t="shared" si="3"/>
        <v>24000</v>
      </c>
      <c r="Q21" s="893">
        <f t="shared" si="6"/>
        <v>3234000</v>
      </c>
      <c r="R21" s="1684">
        <f>VLOOKUP(C21,[8]BITUNG!$C$10:$R$23,16,FALSE)</f>
        <v>40000</v>
      </c>
      <c r="S21" s="652">
        <f t="shared" si="7"/>
        <v>3194000</v>
      </c>
      <c r="T21" s="443" t="str">
        <f>VLOOKUP(C21,[9]BITUNG!$C$10:$T$23,18,FALSE)</f>
        <v>1500007449653</v>
      </c>
    </row>
    <row r="22" spans="1:20" s="223" customFormat="1" ht="18" customHeight="1">
      <c r="A22" s="887">
        <v>2400000</v>
      </c>
      <c r="B22" s="888">
        <v>13</v>
      </c>
      <c r="C22" s="444" t="s">
        <v>2558</v>
      </c>
      <c r="D22" s="442" t="s">
        <v>2134</v>
      </c>
      <c r="E22" s="611">
        <f>VLOOKUP(C22,[8]BITUNG!$C$10:$E$23,3,FALSE)</f>
        <v>14</v>
      </c>
      <c r="F22" s="889">
        <v>2090000</v>
      </c>
      <c r="G22" s="889">
        <v>310000</v>
      </c>
      <c r="H22" s="889">
        <f t="shared" si="4"/>
        <v>2400000</v>
      </c>
      <c r="I22" s="206">
        <v>10000</v>
      </c>
      <c r="J22" s="206">
        <v>520000</v>
      </c>
      <c r="K22" s="894">
        <v>250000</v>
      </c>
      <c r="L22" s="890">
        <f t="shared" si="5"/>
        <v>910000</v>
      </c>
      <c r="M22" s="892">
        <f t="shared" si="0"/>
        <v>3310000</v>
      </c>
      <c r="N22" s="892">
        <f t="shared" si="1"/>
        <v>24000</v>
      </c>
      <c r="O22" s="892">
        <f t="shared" si="2"/>
        <v>48000</v>
      </c>
      <c r="P22" s="892">
        <f t="shared" si="3"/>
        <v>24000</v>
      </c>
      <c r="Q22" s="893">
        <f>M22-O22-P22-N22</f>
        <v>3214000</v>
      </c>
      <c r="R22" s="1684">
        <f>VLOOKUP(C22,[8]BITUNG!$C$10:$R$23,16,FALSE)</f>
        <v>50000</v>
      </c>
      <c r="S22" s="652">
        <f t="shared" si="7"/>
        <v>3164000</v>
      </c>
      <c r="T22" s="443" t="str">
        <f>VLOOKUP(C22,[9]BITUNG!$C$10:$T$23,18,FALSE)</f>
        <v>1500007449349</v>
      </c>
    </row>
    <row r="23" spans="1:20" s="223" customFormat="1" ht="18" customHeight="1">
      <c r="A23" s="887">
        <v>2400000</v>
      </c>
      <c r="B23" s="888">
        <v>14</v>
      </c>
      <c r="C23" s="629" t="s">
        <v>3626</v>
      </c>
      <c r="D23" s="371" t="s">
        <v>2723</v>
      </c>
      <c r="E23" s="611">
        <f>VLOOKUP(C23,[8]BITUNG!$C$10:$E$23,3,FALSE)</f>
        <v>20</v>
      </c>
      <c r="F23" s="889">
        <v>2090000</v>
      </c>
      <c r="G23" s="889">
        <v>310000</v>
      </c>
      <c r="H23" s="889">
        <f>SUM(F23:G23)</f>
        <v>2400000</v>
      </c>
      <c r="I23" s="206">
        <v>5000</v>
      </c>
      <c r="J23" s="206">
        <v>450000</v>
      </c>
      <c r="K23" s="894">
        <v>100000</v>
      </c>
      <c r="L23" s="890">
        <f>(E23*I23)+J23+K23</f>
        <v>650000</v>
      </c>
      <c r="M23" s="892">
        <f>H23+L23</f>
        <v>3050000</v>
      </c>
      <c r="N23" s="892">
        <v>24000</v>
      </c>
      <c r="O23" s="892">
        <v>48000</v>
      </c>
      <c r="P23" s="892">
        <v>24000</v>
      </c>
      <c r="Q23" s="893">
        <f>M23-O23-P23-N23</f>
        <v>2954000</v>
      </c>
      <c r="R23" s="1684">
        <f>VLOOKUP(C23,[8]BITUNG!$C$10:$R$23,16,FALSE)</f>
        <v>1540000</v>
      </c>
      <c r="S23" s="652">
        <f t="shared" si="7"/>
        <v>1414000</v>
      </c>
      <c r="T23" s="443" t="str">
        <f>VLOOKUP(C23,[9]BITUNG!$C$10:$T$23,18,FALSE)</f>
        <v>1500011003215</v>
      </c>
    </row>
    <row r="24" spans="1:20" s="223" customFormat="1" ht="18" customHeight="1">
      <c r="A24" s="895"/>
      <c r="B24" s="2385" t="s">
        <v>30</v>
      </c>
      <c r="C24" s="2386"/>
      <c r="D24" s="2387"/>
      <c r="E24" s="896">
        <f>SUM(E10:E23)</f>
        <v>278</v>
      </c>
      <c r="F24" s="897">
        <f>SUM(F10:F23)</f>
        <v>30631057</v>
      </c>
      <c r="G24" s="897">
        <f t="shared" ref="G24:S24" si="8">SUM(G10:G23)</f>
        <v>4340000</v>
      </c>
      <c r="H24" s="897">
        <f t="shared" si="8"/>
        <v>34971057</v>
      </c>
      <c r="I24" s="897">
        <f t="shared" si="8"/>
        <v>115000</v>
      </c>
      <c r="J24" s="897">
        <f t="shared" si="8"/>
        <v>7720000</v>
      </c>
      <c r="K24" s="897">
        <f t="shared" si="8"/>
        <v>2850000</v>
      </c>
      <c r="L24" s="897">
        <f t="shared" si="8"/>
        <v>12770000</v>
      </c>
      <c r="M24" s="897">
        <f t="shared" si="8"/>
        <v>47741057</v>
      </c>
      <c r="N24" s="897">
        <f t="shared" si="8"/>
        <v>349710.57</v>
      </c>
      <c r="O24" s="897">
        <f t="shared" si="8"/>
        <v>699421.14</v>
      </c>
      <c r="P24" s="897">
        <f t="shared" si="8"/>
        <v>349710.57</v>
      </c>
      <c r="Q24" s="897">
        <f t="shared" si="8"/>
        <v>46342214.720000006</v>
      </c>
      <c r="R24" s="897">
        <f t="shared" si="8"/>
        <v>8160000</v>
      </c>
      <c r="S24" s="897">
        <f t="shared" si="8"/>
        <v>38182214.720000006</v>
      </c>
      <c r="T24" s="897"/>
    </row>
    <row r="25" spans="1:20" s="112" customFormat="1" ht="18" customHeight="1">
      <c r="A25" s="899"/>
      <c r="B25" s="376"/>
      <c r="C25" s="377"/>
      <c r="D25" s="900"/>
      <c r="E25" s="900"/>
      <c r="F25" s="378"/>
      <c r="G25" s="378"/>
      <c r="H25" s="378"/>
      <c r="I25" s="378"/>
      <c r="J25" s="378"/>
      <c r="K25" s="378"/>
      <c r="L25" s="901"/>
      <c r="M25" s="378"/>
      <c r="N25" s="378"/>
      <c r="O25" s="378"/>
      <c r="P25" s="378"/>
      <c r="Q25" s="173"/>
      <c r="R25" s="173"/>
      <c r="S25" s="173" t="s">
        <v>2627</v>
      </c>
    </row>
    <row r="26" spans="1:20" s="112" customFormat="1" ht="18" customHeight="1">
      <c r="A26" s="899"/>
      <c r="B26" s="166" t="s">
        <v>31</v>
      </c>
      <c r="C26" s="377"/>
      <c r="D26" s="902"/>
      <c r="E26" s="902"/>
      <c r="F26" s="903"/>
      <c r="G26" s="903"/>
      <c r="H26" s="903"/>
      <c r="I26" s="903"/>
      <c r="J26" s="903"/>
      <c r="K26" s="903"/>
      <c r="L26" s="904"/>
      <c r="M26" s="903"/>
      <c r="N26" s="903"/>
      <c r="O26" s="903" t="s">
        <v>2627</v>
      </c>
      <c r="P26" s="903"/>
      <c r="Q26" s="170"/>
      <c r="R26" s="170"/>
      <c r="S26" s="170"/>
    </row>
    <row r="27" spans="1:20" s="112" customFormat="1" ht="18" customHeight="1">
      <c r="A27" s="899"/>
      <c r="B27" s="171"/>
      <c r="C27" s="905"/>
      <c r="D27" s="906"/>
      <c r="E27" s="900"/>
      <c r="F27" s="378"/>
      <c r="G27" s="378"/>
      <c r="H27" s="378"/>
      <c r="I27" s="378"/>
      <c r="J27" s="378"/>
      <c r="K27" s="378"/>
      <c r="L27" s="901"/>
      <c r="M27" s="378"/>
      <c r="N27" s="378"/>
      <c r="O27" s="378"/>
      <c r="P27" s="378"/>
      <c r="Q27" s="173"/>
      <c r="R27" s="173"/>
      <c r="S27" s="173"/>
    </row>
    <row r="28" spans="1:20" s="112" customFormat="1" ht="18" customHeight="1">
      <c r="A28" s="2388" t="s">
        <v>2755</v>
      </c>
      <c r="B28" s="2370" t="s">
        <v>3</v>
      </c>
      <c r="C28" s="2370" t="s">
        <v>4</v>
      </c>
      <c r="D28" s="2370" t="s">
        <v>5</v>
      </c>
      <c r="E28" s="2374" t="s">
        <v>6</v>
      </c>
      <c r="F28" s="2375" t="s">
        <v>7</v>
      </c>
      <c r="G28" s="2377"/>
      <c r="H28" s="2374" t="s">
        <v>46</v>
      </c>
      <c r="I28" s="2375" t="s">
        <v>8</v>
      </c>
      <c r="J28" s="2376"/>
      <c r="K28" s="2377"/>
      <c r="L28" s="2382" t="s">
        <v>9</v>
      </c>
      <c r="M28" s="2374" t="s">
        <v>10</v>
      </c>
      <c r="N28" s="2375" t="s">
        <v>11</v>
      </c>
      <c r="O28" s="2376"/>
      <c r="P28" s="2377"/>
      <c r="Q28" s="2374" t="s">
        <v>12</v>
      </c>
      <c r="R28" s="2319" t="s">
        <v>3687</v>
      </c>
      <c r="S28" s="2319" t="s">
        <v>3688</v>
      </c>
      <c r="T28" s="2374" t="s">
        <v>13</v>
      </c>
    </row>
    <row r="29" spans="1:20" s="112" customFormat="1" ht="38.25">
      <c r="A29" s="2389"/>
      <c r="B29" s="2371"/>
      <c r="C29" s="2372"/>
      <c r="D29" s="2372"/>
      <c r="E29" s="2381"/>
      <c r="F29" s="782" t="s">
        <v>14</v>
      </c>
      <c r="G29" s="782" t="s">
        <v>15</v>
      </c>
      <c r="H29" s="2336"/>
      <c r="I29" s="782" t="s">
        <v>16</v>
      </c>
      <c r="J29" s="782" t="s">
        <v>18</v>
      </c>
      <c r="K29" s="782" t="s">
        <v>19</v>
      </c>
      <c r="L29" s="2341"/>
      <c r="M29" s="2336"/>
      <c r="N29" s="782" t="s">
        <v>2316</v>
      </c>
      <c r="O29" s="782" t="s">
        <v>20</v>
      </c>
      <c r="P29" s="782" t="s">
        <v>2270</v>
      </c>
      <c r="Q29" s="2336"/>
      <c r="R29" s="2320"/>
      <c r="S29" s="2320"/>
      <c r="T29" s="2336"/>
    </row>
    <row r="30" spans="1:20" s="223" customFormat="1" ht="18" customHeight="1">
      <c r="A30" s="887">
        <v>2400000</v>
      </c>
      <c r="B30" s="888">
        <v>1</v>
      </c>
      <c r="C30" s="441" t="s">
        <v>2562</v>
      </c>
      <c r="D30" s="442" t="s">
        <v>2561</v>
      </c>
      <c r="E30" s="907">
        <f>VLOOKUP(C30,[8]BITUNG!$C$30:$E$70,3,FALSE)</f>
        <v>14</v>
      </c>
      <c r="F30" s="889">
        <v>2100000</v>
      </c>
      <c r="G30" s="889">
        <v>300000</v>
      </c>
      <c r="H30" s="889">
        <f t="shared" ref="H30:H38" si="9">SUM(F30:G30)</f>
        <v>2400000</v>
      </c>
      <c r="I30" s="890">
        <v>10000</v>
      </c>
      <c r="J30" s="890">
        <v>550000</v>
      </c>
      <c r="K30" s="908">
        <v>0</v>
      </c>
      <c r="L30" s="890">
        <f>(E30*I30)+J30+K30</f>
        <v>690000</v>
      </c>
      <c r="M30" s="892">
        <f>H30+L30</f>
        <v>3090000</v>
      </c>
      <c r="N30" s="892">
        <f t="shared" ref="N30:N54" si="10">1%*H30</f>
        <v>24000</v>
      </c>
      <c r="O30" s="892">
        <f t="shared" ref="O30:O54" si="11">H30*2%</f>
        <v>48000</v>
      </c>
      <c r="P30" s="892">
        <f t="shared" ref="P30:P54" si="12">H30*1%</f>
        <v>24000</v>
      </c>
      <c r="Q30" s="893">
        <f t="shared" ref="Q30:Q49" si="13">M30-O30-P30-N30</f>
        <v>2994000</v>
      </c>
      <c r="R30" s="652">
        <f>VLOOKUP(C30,[8]BITUNG!$C$30:$R$70,16,FALSE)</f>
        <v>50000</v>
      </c>
      <c r="S30" s="652">
        <f t="shared" ref="S30:S63" si="14">Q30-R30</f>
        <v>2944000</v>
      </c>
      <c r="T30" s="443" t="str">
        <f>VLOOKUP(C30,[9]BITUNG!$C$30:$T$71,18,FALSE)</f>
        <v>1500007456898</v>
      </c>
    </row>
    <row r="31" spans="1:20" s="223" customFormat="1" ht="18" customHeight="1">
      <c r="A31" s="887">
        <v>2400000</v>
      </c>
      <c r="B31" s="888">
        <v>2</v>
      </c>
      <c r="C31" s="441" t="s">
        <v>2563</v>
      </c>
      <c r="D31" s="442" t="s">
        <v>2561</v>
      </c>
      <c r="E31" s="1690">
        <f>VLOOKUP(C31,[8]BITUNG!$C$30:$E$70,3,FALSE)</f>
        <v>26</v>
      </c>
      <c r="F31" s="889">
        <v>2100000</v>
      </c>
      <c r="G31" s="889">
        <v>300000</v>
      </c>
      <c r="H31" s="889">
        <f t="shared" si="9"/>
        <v>2400000</v>
      </c>
      <c r="I31" s="890">
        <v>10000</v>
      </c>
      <c r="J31" s="890">
        <v>550000</v>
      </c>
      <c r="K31" s="908">
        <v>0</v>
      </c>
      <c r="L31" s="890">
        <f t="shared" ref="L31:L70" si="15">(E31*I31)+J31+K31</f>
        <v>810000</v>
      </c>
      <c r="M31" s="892">
        <f t="shared" ref="M31:M54" si="16">H31+L31</f>
        <v>3210000</v>
      </c>
      <c r="N31" s="892">
        <f t="shared" si="10"/>
        <v>24000</v>
      </c>
      <c r="O31" s="892">
        <f t="shared" si="11"/>
        <v>48000</v>
      </c>
      <c r="P31" s="892">
        <f t="shared" si="12"/>
        <v>24000</v>
      </c>
      <c r="Q31" s="893">
        <f t="shared" si="13"/>
        <v>3114000</v>
      </c>
      <c r="R31" s="1684">
        <f>VLOOKUP(C31,[8]BITUNG!$C$30:$R$70,16,FALSE)</f>
        <v>1350000</v>
      </c>
      <c r="S31" s="652">
        <f t="shared" si="14"/>
        <v>1764000</v>
      </c>
      <c r="T31" s="443" t="str">
        <f>VLOOKUP(C31,[9]BITUNG!$C$30:$T$71,18,FALSE)</f>
        <v>1500007400284</v>
      </c>
    </row>
    <row r="32" spans="1:20" s="223" customFormat="1" ht="18" customHeight="1">
      <c r="A32" s="887">
        <v>2400000</v>
      </c>
      <c r="B32" s="888">
        <v>3</v>
      </c>
      <c r="C32" s="441" t="s">
        <v>2564</v>
      </c>
      <c r="D32" s="442" t="s">
        <v>2561</v>
      </c>
      <c r="E32" s="1690">
        <f>VLOOKUP(C32,[8]BITUNG!$C$30:$E$70,3,FALSE)</f>
        <v>22</v>
      </c>
      <c r="F32" s="889">
        <v>2100000</v>
      </c>
      <c r="G32" s="889">
        <v>300000</v>
      </c>
      <c r="H32" s="889">
        <f t="shared" si="9"/>
        <v>2400000</v>
      </c>
      <c r="I32" s="890">
        <v>10000</v>
      </c>
      <c r="J32" s="890">
        <v>550000</v>
      </c>
      <c r="K32" s="908">
        <v>0</v>
      </c>
      <c r="L32" s="890">
        <f t="shared" si="15"/>
        <v>770000</v>
      </c>
      <c r="M32" s="892">
        <f t="shared" si="16"/>
        <v>3170000</v>
      </c>
      <c r="N32" s="892">
        <f t="shared" si="10"/>
        <v>24000</v>
      </c>
      <c r="O32" s="892">
        <f t="shared" si="11"/>
        <v>48000</v>
      </c>
      <c r="P32" s="892">
        <f t="shared" si="12"/>
        <v>24000</v>
      </c>
      <c r="Q32" s="893">
        <f t="shared" si="13"/>
        <v>3074000</v>
      </c>
      <c r="R32" s="1684">
        <f>VLOOKUP(C32,[8]BITUNG!$C$30:$R$70,16,FALSE)</f>
        <v>50000</v>
      </c>
      <c r="S32" s="652">
        <f t="shared" si="14"/>
        <v>3024000</v>
      </c>
      <c r="T32" s="443" t="str">
        <f>VLOOKUP(C32,[9]BITUNG!$C$30:$T$71,18,FALSE)</f>
        <v>1500005256555</v>
      </c>
    </row>
    <row r="33" spans="1:21" s="223" customFormat="1" ht="18" customHeight="1">
      <c r="A33" s="887">
        <v>2400000</v>
      </c>
      <c r="B33" s="888">
        <v>4</v>
      </c>
      <c r="C33" s="441" t="s">
        <v>2565</v>
      </c>
      <c r="D33" s="442" t="s">
        <v>2561</v>
      </c>
      <c r="E33" s="1690">
        <f>VLOOKUP(C33,[8]BITUNG!$C$30:$E$70,3,FALSE)</f>
        <v>25</v>
      </c>
      <c r="F33" s="889">
        <v>2100000</v>
      </c>
      <c r="G33" s="889">
        <v>300000</v>
      </c>
      <c r="H33" s="889">
        <f t="shared" si="9"/>
        <v>2400000</v>
      </c>
      <c r="I33" s="890">
        <v>10000</v>
      </c>
      <c r="J33" s="890">
        <v>550000</v>
      </c>
      <c r="K33" s="908">
        <v>0</v>
      </c>
      <c r="L33" s="890">
        <f t="shared" si="15"/>
        <v>800000</v>
      </c>
      <c r="M33" s="892">
        <f t="shared" si="16"/>
        <v>3200000</v>
      </c>
      <c r="N33" s="892">
        <f t="shared" si="10"/>
        <v>24000</v>
      </c>
      <c r="O33" s="892">
        <f t="shared" si="11"/>
        <v>48000</v>
      </c>
      <c r="P33" s="892">
        <f t="shared" si="12"/>
        <v>24000</v>
      </c>
      <c r="Q33" s="893">
        <f t="shared" si="13"/>
        <v>3104000</v>
      </c>
      <c r="R33" s="1684">
        <f>VLOOKUP(C33,[8]BITUNG!$C$30:$R$70,16,FALSE)</f>
        <v>50000</v>
      </c>
      <c r="S33" s="652">
        <f t="shared" si="14"/>
        <v>3054000</v>
      </c>
      <c r="T33" s="443" t="str">
        <f>VLOOKUP(C33,[9]BITUNG!$C$30:$T$71,18,FALSE)</f>
        <v>1500007450040</v>
      </c>
    </row>
    <row r="34" spans="1:21" s="223" customFormat="1" ht="18" customHeight="1">
      <c r="A34" s="887">
        <v>2400000</v>
      </c>
      <c r="B34" s="888">
        <v>5</v>
      </c>
      <c r="C34" s="441" t="s">
        <v>2566</v>
      </c>
      <c r="D34" s="442" t="s">
        <v>2561</v>
      </c>
      <c r="E34" s="1690">
        <f>VLOOKUP(C34,[8]BITUNG!$C$30:$E$70,3,FALSE)</f>
        <v>27</v>
      </c>
      <c r="F34" s="889">
        <v>2100000</v>
      </c>
      <c r="G34" s="889">
        <v>300000</v>
      </c>
      <c r="H34" s="889">
        <f t="shared" si="9"/>
        <v>2400000</v>
      </c>
      <c r="I34" s="890">
        <v>10000</v>
      </c>
      <c r="J34" s="890">
        <v>550000</v>
      </c>
      <c r="K34" s="908">
        <v>0</v>
      </c>
      <c r="L34" s="890">
        <f t="shared" si="15"/>
        <v>820000</v>
      </c>
      <c r="M34" s="892">
        <f t="shared" si="16"/>
        <v>3220000</v>
      </c>
      <c r="N34" s="892">
        <f t="shared" si="10"/>
        <v>24000</v>
      </c>
      <c r="O34" s="892">
        <f t="shared" si="11"/>
        <v>48000</v>
      </c>
      <c r="P34" s="892">
        <f t="shared" si="12"/>
        <v>24000</v>
      </c>
      <c r="Q34" s="893">
        <f t="shared" si="13"/>
        <v>3124000</v>
      </c>
      <c r="R34" s="1684">
        <f>VLOOKUP(C34,[8]BITUNG!$C$30:$R$70,16,FALSE)</f>
        <v>50000</v>
      </c>
      <c r="S34" s="652">
        <f t="shared" si="14"/>
        <v>3074000</v>
      </c>
      <c r="T34" s="443" t="str">
        <f>VLOOKUP(C34,[9]BITUNG!$C$30:$T$71,18,FALSE)</f>
        <v>1500007452442</v>
      </c>
    </row>
    <row r="35" spans="1:21" s="223" customFormat="1" ht="18" customHeight="1">
      <c r="A35" s="887">
        <v>2400000</v>
      </c>
      <c r="B35" s="888">
        <v>6</v>
      </c>
      <c r="C35" s="441" t="s">
        <v>2567</v>
      </c>
      <c r="D35" s="442" t="s">
        <v>2561</v>
      </c>
      <c r="E35" s="1690">
        <f>VLOOKUP(C35,[8]BITUNG!$C$30:$E$70,3,FALSE)</f>
        <v>26</v>
      </c>
      <c r="F35" s="889">
        <v>2100000</v>
      </c>
      <c r="G35" s="889">
        <v>300000</v>
      </c>
      <c r="H35" s="889">
        <f t="shared" si="9"/>
        <v>2400000</v>
      </c>
      <c r="I35" s="890">
        <v>10000</v>
      </c>
      <c r="J35" s="890">
        <v>550000</v>
      </c>
      <c r="K35" s="908">
        <v>0</v>
      </c>
      <c r="L35" s="890">
        <f t="shared" si="15"/>
        <v>810000</v>
      </c>
      <c r="M35" s="892">
        <f t="shared" si="16"/>
        <v>3210000</v>
      </c>
      <c r="N35" s="892">
        <f t="shared" si="10"/>
        <v>24000</v>
      </c>
      <c r="O35" s="892">
        <f t="shared" si="11"/>
        <v>48000</v>
      </c>
      <c r="P35" s="892">
        <f t="shared" si="12"/>
        <v>24000</v>
      </c>
      <c r="Q35" s="893">
        <f t="shared" si="13"/>
        <v>3114000</v>
      </c>
      <c r="R35" s="1684">
        <f>VLOOKUP(C35,[8]BITUNG!$C$30:$R$70,16,FALSE)</f>
        <v>50000</v>
      </c>
      <c r="S35" s="652">
        <f t="shared" si="14"/>
        <v>3064000</v>
      </c>
      <c r="T35" s="443" t="str">
        <f>VLOOKUP(C35,[9]BITUNG!$C$30:$T$71,18,FALSE)</f>
        <v>1500007458555</v>
      </c>
    </row>
    <row r="36" spans="1:21" s="223" customFormat="1" ht="18" customHeight="1">
      <c r="A36" s="887">
        <v>2400000</v>
      </c>
      <c r="B36" s="888">
        <v>7</v>
      </c>
      <c r="C36" s="441" t="s">
        <v>2568</v>
      </c>
      <c r="D36" s="442" t="s">
        <v>2561</v>
      </c>
      <c r="E36" s="1690">
        <f>VLOOKUP(C36,[8]BITUNG!$C$30:$E$70,3,FALSE)</f>
        <v>25</v>
      </c>
      <c r="F36" s="889">
        <v>2100000</v>
      </c>
      <c r="G36" s="889">
        <v>300000</v>
      </c>
      <c r="H36" s="889">
        <f t="shared" si="9"/>
        <v>2400000</v>
      </c>
      <c r="I36" s="890">
        <v>10000</v>
      </c>
      <c r="J36" s="890">
        <v>550000</v>
      </c>
      <c r="K36" s="908">
        <v>0</v>
      </c>
      <c r="L36" s="890">
        <f t="shared" si="15"/>
        <v>800000</v>
      </c>
      <c r="M36" s="892">
        <f t="shared" si="16"/>
        <v>3200000</v>
      </c>
      <c r="N36" s="892">
        <f t="shared" si="10"/>
        <v>24000</v>
      </c>
      <c r="O36" s="892">
        <f t="shared" si="11"/>
        <v>48000</v>
      </c>
      <c r="P36" s="892">
        <f t="shared" si="12"/>
        <v>24000</v>
      </c>
      <c r="Q36" s="893">
        <f t="shared" si="13"/>
        <v>3104000</v>
      </c>
      <c r="R36" s="1684">
        <f>VLOOKUP(C36,[8]BITUNG!$C$30:$R$70,16,FALSE)</f>
        <v>50000</v>
      </c>
      <c r="S36" s="652">
        <f t="shared" si="14"/>
        <v>3054000</v>
      </c>
      <c r="T36" s="443" t="str">
        <f>VLOOKUP(C36,[9]BITUNG!$C$30:$T$71,18,FALSE)</f>
        <v>1500007458613</v>
      </c>
    </row>
    <row r="37" spans="1:21" s="223" customFormat="1" ht="18" customHeight="1">
      <c r="A37" s="887">
        <v>2400000</v>
      </c>
      <c r="B37" s="888">
        <v>8</v>
      </c>
      <c r="C37" s="441" t="s">
        <v>2569</v>
      </c>
      <c r="D37" s="442" t="s">
        <v>2561</v>
      </c>
      <c r="E37" s="1690">
        <f>VLOOKUP(C37,[8]BITUNG!$C$30:$E$70,3,FALSE)</f>
        <v>29</v>
      </c>
      <c r="F37" s="889">
        <v>2100000</v>
      </c>
      <c r="G37" s="889">
        <v>300000</v>
      </c>
      <c r="H37" s="889">
        <f t="shared" si="9"/>
        <v>2400000</v>
      </c>
      <c r="I37" s="890">
        <v>10000</v>
      </c>
      <c r="J37" s="890">
        <v>550000</v>
      </c>
      <c r="K37" s="908">
        <v>0</v>
      </c>
      <c r="L37" s="890">
        <f t="shared" si="15"/>
        <v>840000</v>
      </c>
      <c r="M37" s="892">
        <f t="shared" si="16"/>
        <v>3240000</v>
      </c>
      <c r="N37" s="892">
        <f t="shared" si="10"/>
        <v>24000</v>
      </c>
      <c r="O37" s="892">
        <f t="shared" si="11"/>
        <v>48000</v>
      </c>
      <c r="P37" s="892">
        <f t="shared" si="12"/>
        <v>24000</v>
      </c>
      <c r="Q37" s="893">
        <f t="shared" si="13"/>
        <v>3144000</v>
      </c>
      <c r="R37" s="1684">
        <f>VLOOKUP(C37,[8]BITUNG!$C$30:$R$70,16,FALSE)</f>
        <v>550000</v>
      </c>
      <c r="S37" s="652">
        <f t="shared" si="14"/>
        <v>2594000</v>
      </c>
      <c r="T37" s="443" t="str">
        <f>VLOOKUP(C37,[9]BITUNG!$C$30:$T$71,18,FALSE)</f>
        <v>1500007458423</v>
      </c>
      <c r="U37" s="1688"/>
    </row>
    <row r="38" spans="1:21" s="223" customFormat="1" ht="18" customHeight="1">
      <c r="A38" s="887">
        <v>2400000</v>
      </c>
      <c r="B38" s="888">
        <v>9</v>
      </c>
      <c r="C38" s="441" t="s">
        <v>2572</v>
      </c>
      <c r="D38" s="442" t="s">
        <v>2561</v>
      </c>
      <c r="E38" s="1690">
        <f>VLOOKUP(C38,[8]BITUNG!$C$30:$E$70,3,FALSE)</f>
        <v>15</v>
      </c>
      <c r="F38" s="889">
        <v>2100000</v>
      </c>
      <c r="G38" s="889">
        <v>300000</v>
      </c>
      <c r="H38" s="889">
        <f t="shared" si="9"/>
        <v>2400000</v>
      </c>
      <c r="I38" s="890">
        <v>10000</v>
      </c>
      <c r="J38" s="890">
        <v>550000</v>
      </c>
      <c r="K38" s="908">
        <v>0</v>
      </c>
      <c r="L38" s="890">
        <f t="shared" si="15"/>
        <v>700000</v>
      </c>
      <c r="M38" s="892">
        <f t="shared" si="16"/>
        <v>3100000</v>
      </c>
      <c r="N38" s="892">
        <f t="shared" si="10"/>
        <v>24000</v>
      </c>
      <c r="O38" s="892">
        <f t="shared" si="11"/>
        <v>48000</v>
      </c>
      <c r="P38" s="892">
        <f t="shared" si="12"/>
        <v>24000</v>
      </c>
      <c r="Q38" s="893">
        <f t="shared" si="13"/>
        <v>3004000</v>
      </c>
      <c r="R38" s="1684">
        <f>VLOOKUP(C38,[8]BITUNG!$C$30:$R$70,16,FALSE)</f>
        <v>40000</v>
      </c>
      <c r="S38" s="652">
        <f t="shared" si="14"/>
        <v>2964000</v>
      </c>
      <c r="T38" s="443" t="str">
        <f>VLOOKUP(C38,[9]BITUNG!$C$30:$T$71,18,FALSE)</f>
        <v>1500007452350</v>
      </c>
    </row>
    <row r="39" spans="1:21" s="223" customFormat="1" ht="18" customHeight="1">
      <c r="A39" s="887">
        <v>2400000</v>
      </c>
      <c r="B39" s="888">
        <v>10</v>
      </c>
      <c r="C39" s="441" t="s">
        <v>2573</v>
      </c>
      <c r="D39" s="442" t="s">
        <v>2561</v>
      </c>
      <c r="E39" s="1690">
        <f>VLOOKUP(C39,[8]BITUNG!$C$30:$E$70,3,FALSE)</f>
        <v>22</v>
      </c>
      <c r="F39" s="889">
        <v>2100000</v>
      </c>
      <c r="G39" s="889">
        <v>300000</v>
      </c>
      <c r="H39" s="889">
        <f>SUM(F39:G39)</f>
        <v>2400000</v>
      </c>
      <c r="I39" s="890">
        <v>10000</v>
      </c>
      <c r="J39" s="890">
        <v>550000</v>
      </c>
      <c r="K39" s="908">
        <v>0</v>
      </c>
      <c r="L39" s="890">
        <f t="shared" si="15"/>
        <v>770000</v>
      </c>
      <c r="M39" s="892">
        <f t="shared" si="16"/>
        <v>3170000</v>
      </c>
      <c r="N39" s="892">
        <f t="shared" si="10"/>
        <v>24000</v>
      </c>
      <c r="O39" s="892">
        <f t="shared" si="11"/>
        <v>48000</v>
      </c>
      <c r="P39" s="892">
        <f t="shared" si="12"/>
        <v>24000</v>
      </c>
      <c r="Q39" s="893">
        <f t="shared" si="13"/>
        <v>3074000</v>
      </c>
      <c r="R39" s="1684">
        <f>VLOOKUP(C39,[8]BITUNG!$C$30:$R$70,16,FALSE)</f>
        <v>1560000</v>
      </c>
      <c r="S39" s="652">
        <f t="shared" si="14"/>
        <v>1514000</v>
      </c>
      <c r="T39" s="443" t="str">
        <f>VLOOKUP(C39,[9]BITUNG!$C$30:$T$71,18,FALSE)</f>
        <v>1500007459199</v>
      </c>
    </row>
    <row r="40" spans="1:21" s="223" customFormat="1" ht="18.75" customHeight="1">
      <c r="A40" s="887">
        <v>2400000</v>
      </c>
      <c r="B40" s="888">
        <v>11</v>
      </c>
      <c r="C40" s="441" t="s">
        <v>2574</v>
      </c>
      <c r="D40" s="442" t="s">
        <v>2561</v>
      </c>
      <c r="E40" s="1690">
        <f>VLOOKUP(C40,[8]BITUNG!$C$30:$E$70,3,FALSE)</f>
        <v>27</v>
      </c>
      <c r="F40" s="889">
        <v>2100000</v>
      </c>
      <c r="G40" s="889">
        <v>300000</v>
      </c>
      <c r="H40" s="889">
        <f t="shared" ref="H40:H122" si="17">SUM(F40:G40)</f>
        <v>2400000</v>
      </c>
      <c r="I40" s="890">
        <v>10000</v>
      </c>
      <c r="J40" s="890">
        <v>550000</v>
      </c>
      <c r="K40" s="908">
        <v>0</v>
      </c>
      <c r="L40" s="890">
        <f t="shared" si="15"/>
        <v>820000</v>
      </c>
      <c r="M40" s="892">
        <f t="shared" si="16"/>
        <v>3220000</v>
      </c>
      <c r="N40" s="892">
        <f t="shared" si="10"/>
        <v>24000</v>
      </c>
      <c r="O40" s="892">
        <f t="shared" si="11"/>
        <v>48000</v>
      </c>
      <c r="P40" s="892">
        <f t="shared" si="12"/>
        <v>24000</v>
      </c>
      <c r="Q40" s="893">
        <f t="shared" si="13"/>
        <v>3124000</v>
      </c>
      <c r="R40" s="1684">
        <f>VLOOKUP(C40,[8]BITUNG!$C$30:$R$70,16,FALSE)</f>
        <v>40000</v>
      </c>
      <c r="S40" s="652">
        <f t="shared" si="14"/>
        <v>3084000</v>
      </c>
      <c r="T40" s="443" t="str">
        <f>VLOOKUP(C40,[9]BITUNG!$C$30:$T$71,18,FALSE)</f>
        <v>1500006121063</v>
      </c>
    </row>
    <row r="41" spans="1:21" s="223" customFormat="1" ht="18" customHeight="1">
      <c r="A41" s="887">
        <v>2400000</v>
      </c>
      <c r="B41" s="888">
        <v>12</v>
      </c>
      <c r="C41" s="441" t="s">
        <v>2575</v>
      </c>
      <c r="D41" s="442" t="s">
        <v>2561</v>
      </c>
      <c r="E41" s="1690">
        <f>VLOOKUP(C41,[8]BITUNG!$C$30:$E$70,3,FALSE)</f>
        <v>22</v>
      </c>
      <c r="F41" s="889">
        <v>2100000</v>
      </c>
      <c r="G41" s="889">
        <v>300000</v>
      </c>
      <c r="H41" s="889">
        <f t="shared" si="17"/>
        <v>2400000</v>
      </c>
      <c r="I41" s="890">
        <v>10000</v>
      </c>
      <c r="J41" s="890">
        <v>550000</v>
      </c>
      <c r="K41" s="908">
        <v>0</v>
      </c>
      <c r="L41" s="890">
        <f t="shared" si="15"/>
        <v>770000</v>
      </c>
      <c r="M41" s="892">
        <f t="shared" si="16"/>
        <v>3170000</v>
      </c>
      <c r="N41" s="892">
        <f t="shared" si="10"/>
        <v>24000</v>
      </c>
      <c r="O41" s="892">
        <f t="shared" si="11"/>
        <v>48000</v>
      </c>
      <c r="P41" s="892">
        <f t="shared" si="12"/>
        <v>24000</v>
      </c>
      <c r="Q41" s="893">
        <f t="shared" si="13"/>
        <v>3074000</v>
      </c>
      <c r="R41" s="1684">
        <f>VLOOKUP(C41,[8]BITUNG!$C$30:$R$70,16,FALSE)</f>
        <v>50000</v>
      </c>
      <c r="S41" s="652">
        <f t="shared" si="14"/>
        <v>3024000</v>
      </c>
      <c r="T41" s="443" t="str">
        <f>VLOOKUP(C41,[9]BITUNG!$C$30:$T$71,18,FALSE)</f>
        <v>1500007453077</v>
      </c>
    </row>
    <row r="42" spans="1:21" s="223" customFormat="1" ht="18" customHeight="1">
      <c r="A42" s="887">
        <v>2400000</v>
      </c>
      <c r="B42" s="888">
        <v>13</v>
      </c>
      <c r="C42" s="441" t="s">
        <v>2576</v>
      </c>
      <c r="D42" s="442" t="s">
        <v>2561</v>
      </c>
      <c r="E42" s="1690">
        <f>VLOOKUP(C42,[8]BITUNG!$C$30:$E$70,3,FALSE)</f>
        <v>25</v>
      </c>
      <c r="F42" s="889">
        <v>2100000</v>
      </c>
      <c r="G42" s="889">
        <v>300000</v>
      </c>
      <c r="H42" s="889">
        <f t="shared" si="17"/>
        <v>2400000</v>
      </c>
      <c r="I42" s="890">
        <v>10000</v>
      </c>
      <c r="J42" s="890">
        <v>550000</v>
      </c>
      <c r="K42" s="908">
        <v>0</v>
      </c>
      <c r="L42" s="890">
        <f t="shared" si="15"/>
        <v>800000</v>
      </c>
      <c r="M42" s="892">
        <f t="shared" si="16"/>
        <v>3200000</v>
      </c>
      <c r="N42" s="892">
        <f t="shared" si="10"/>
        <v>24000</v>
      </c>
      <c r="O42" s="892">
        <f t="shared" si="11"/>
        <v>48000</v>
      </c>
      <c r="P42" s="892">
        <f t="shared" si="12"/>
        <v>24000</v>
      </c>
      <c r="Q42" s="893">
        <f t="shared" si="13"/>
        <v>3104000</v>
      </c>
      <c r="R42" s="1684">
        <f>VLOOKUP(C42,[8]BITUNG!$C$30:$R$70,16,FALSE)</f>
        <v>50000</v>
      </c>
      <c r="S42" s="652">
        <f t="shared" si="14"/>
        <v>3054000</v>
      </c>
      <c r="T42" s="443" t="str">
        <f>VLOOKUP(C42,[9]BITUNG!$C$30:$T$71,18,FALSE)</f>
        <v>1500007459355</v>
      </c>
    </row>
    <row r="43" spans="1:21" s="223" customFormat="1" ht="18" customHeight="1">
      <c r="A43" s="887">
        <v>2400000</v>
      </c>
      <c r="B43" s="888">
        <v>14</v>
      </c>
      <c r="C43" s="441" t="s">
        <v>2577</v>
      </c>
      <c r="D43" s="442" t="s">
        <v>2561</v>
      </c>
      <c r="E43" s="1690">
        <f>VLOOKUP(C43,[8]BITUNG!$C$30:$E$70,3,FALSE)</f>
        <v>28</v>
      </c>
      <c r="F43" s="889">
        <v>2100000</v>
      </c>
      <c r="G43" s="889">
        <v>300000</v>
      </c>
      <c r="H43" s="889">
        <f t="shared" si="17"/>
        <v>2400000</v>
      </c>
      <c r="I43" s="890">
        <v>10000</v>
      </c>
      <c r="J43" s="890">
        <v>550000</v>
      </c>
      <c r="K43" s="908">
        <v>0</v>
      </c>
      <c r="L43" s="890">
        <f t="shared" si="15"/>
        <v>830000</v>
      </c>
      <c r="M43" s="892">
        <f t="shared" si="16"/>
        <v>3230000</v>
      </c>
      <c r="N43" s="892">
        <f t="shared" si="10"/>
        <v>24000</v>
      </c>
      <c r="O43" s="892">
        <f t="shared" si="11"/>
        <v>48000</v>
      </c>
      <c r="P43" s="892">
        <f t="shared" si="12"/>
        <v>24000</v>
      </c>
      <c r="Q43" s="893">
        <f t="shared" si="13"/>
        <v>3134000</v>
      </c>
      <c r="R43" s="1684">
        <f>VLOOKUP(C43,[8]BITUNG!$C$30:$R$70,16,FALSE)</f>
        <v>50000</v>
      </c>
      <c r="S43" s="652">
        <f t="shared" si="14"/>
        <v>3084000</v>
      </c>
      <c r="T43" s="443" t="str">
        <f>VLOOKUP(C43,[9]BITUNG!$C$30:$T$71,18,FALSE)</f>
        <v>1500007458407</v>
      </c>
    </row>
    <row r="44" spans="1:21" s="223" customFormat="1" ht="18" customHeight="1">
      <c r="A44" s="887">
        <v>2400000</v>
      </c>
      <c r="B44" s="888">
        <v>15</v>
      </c>
      <c r="C44" s="441" t="s">
        <v>2578</v>
      </c>
      <c r="D44" s="442" t="s">
        <v>2561</v>
      </c>
      <c r="E44" s="1690">
        <f>VLOOKUP(C44,[8]BITUNG!$C$30:$E$70,3,FALSE)</f>
        <v>20</v>
      </c>
      <c r="F44" s="889">
        <v>2100000</v>
      </c>
      <c r="G44" s="889">
        <v>300000</v>
      </c>
      <c r="H44" s="889">
        <f t="shared" si="17"/>
        <v>2400000</v>
      </c>
      <c r="I44" s="890">
        <v>10000</v>
      </c>
      <c r="J44" s="890">
        <v>550000</v>
      </c>
      <c r="K44" s="908">
        <v>0</v>
      </c>
      <c r="L44" s="890">
        <f t="shared" si="15"/>
        <v>750000</v>
      </c>
      <c r="M44" s="892">
        <f t="shared" si="16"/>
        <v>3150000</v>
      </c>
      <c r="N44" s="892">
        <f t="shared" si="10"/>
        <v>24000</v>
      </c>
      <c r="O44" s="892">
        <f t="shared" si="11"/>
        <v>48000</v>
      </c>
      <c r="P44" s="892">
        <f t="shared" si="12"/>
        <v>24000</v>
      </c>
      <c r="Q44" s="893">
        <f t="shared" si="13"/>
        <v>3054000</v>
      </c>
      <c r="R44" s="1684">
        <f>VLOOKUP(C44,[8]BITUNG!$C$30:$R$70,16,FALSE)</f>
        <v>50000</v>
      </c>
      <c r="S44" s="652">
        <f t="shared" si="14"/>
        <v>3004000</v>
      </c>
      <c r="T44" s="443" t="str">
        <f>VLOOKUP(C44,[9]BITUNG!$C$30:$T$71,18,FALSE)</f>
        <v>1500007458977</v>
      </c>
    </row>
    <row r="45" spans="1:21" s="223" customFormat="1" ht="18" customHeight="1">
      <c r="A45" s="887">
        <v>2400000</v>
      </c>
      <c r="B45" s="888">
        <v>16</v>
      </c>
      <c r="C45" s="441" t="s">
        <v>2579</v>
      </c>
      <c r="D45" s="442" t="s">
        <v>2561</v>
      </c>
      <c r="E45" s="1690">
        <f>VLOOKUP(C45,[8]BITUNG!$C$30:$E$70,3,FALSE)</f>
        <v>24</v>
      </c>
      <c r="F45" s="889">
        <v>2100000</v>
      </c>
      <c r="G45" s="889">
        <v>300000</v>
      </c>
      <c r="H45" s="889">
        <f t="shared" si="17"/>
        <v>2400000</v>
      </c>
      <c r="I45" s="890">
        <v>10000</v>
      </c>
      <c r="J45" s="890">
        <v>550000</v>
      </c>
      <c r="K45" s="908">
        <v>0</v>
      </c>
      <c r="L45" s="890">
        <f t="shared" si="15"/>
        <v>790000</v>
      </c>
      <c r="M45" s="892">
        <f t="shared" si="16"/>
        <v>3190000</v>
      </c>
      <c r="N45" s="892">
        <f t="shared" si="10"/>
        <v>24000</v>
      </c>
      <c r="O45" s="892">
        <f t="shared" si="11"/>
        <v>48000</v>
      </c>
      <c r="P45" s="892">
        <f t="shared" si="12"/>
        <v>24000</v>
      </c>
      <c r="Q45" s="893">
        <f t="shared" si="13"/>
        <v>3094000</v>
      </c>
      <c r="R45" s="1684">
        <f>VLOOKUP(C45,[8]BITUNG!$C$30:$R$70,16,FALSE)</f>
        <v>1650000</v>
      </c>
      <c r="S45" s="652">
        <f t="shared" si="14"/>
        <v>1444000</v>
      </c>
      <c r="T45" s="443" t="str">
        <f>VLOOKUP(C45,[9]BITUNG!$C$30:$T$71,18,FALSE)</f>
        <v>1500007458589</v>
      </c>
    </row>
    <row r="46" spans="1:21" s="223" customFormat="1" ht="18" customHeight="1">
      <c r="A46" s="887">
        <v>2400000</v>
      </c>
      <c r="B46" s="888">
        <v>17</v>
      </c>
      <c r="C46" s="441" t="s">
        <v>2580</v>
      </c>
      <c r="D46" s="442" t="s">
        <v>2561</v>
      </c>
      <c r="E46" s="1690">
        <f>VLOOKUP(C46,[8]BITUNG!$C$30:$E$70,3,FALSE)</f>
        <v>22</v>
      </c>
      <c r="F46" s="889">
        <v>2100000</v>
      </c>
      <c r="G46" s="889">
        <v>300000</v>
      </c>
      <c r="H46" s="889">
        <f t="shared" si="17"/>
        <v>2400000</v>
      </c>
      <c r="I46" s="890">
        <v>10000</v>
      </c>
      <c r="J46" s="890">
        <v>550000</v>
      </c>
      <c r="K46" s="908">
        <v>0</v>
      </c>
      <c r="L46" s="890">
        <f t="shared" si="15"/>
        <v>770000</v>
      </c>
      <c r="M46" s="892">
        <f t="shared" si="16"/>
        <v>3170000</v>
      </c>
      <c r="N46" s="892">
        <f t="shared" si="10"/>
        <v>24000</v>
      </c>
      <c r="O46" s="892">
        <f t="shared" si="11"/>
        <v>48000</v>
      </c>
      <c r="P46" s="892">
        <f t="shared" si="12"/>
        <v>24000</v>
      </c>
      <c r="Q46" s="893">
        <f t="shared" si="13"/>
        <v>3074000</v>
      </c>
      <c r="R46" s="1684">
        <f>VLOOKUP(C46,[8]BITUNG!$C$30:$R$70,16,FALSE)</f>
        <v>50000</v>
      </c>
      <c r="S46" s="652">
        <f t="shared" si="14"/>
        <v>3024000</v>
      </c>
      <c r="T46" s="443" t="str">
        <f>VLOOKUP(C46,[9]BITUNG!$C$30:$T$71,18,FALSE)</f>
        <v>1500007458779</v>
      </c>
    </row>
    <row r="47" spans="1:21" s="223" customFormat="1" ht="18" customHeight="1">
      <c r="A47" s="887">
        <v>2400000</v>
      </c>
      <c r="B47" s="888">
        <v>18</v>
      </c>
      <c r="C47" s="441" t="s">
        <v>2581</v>
      </c>
      <c r="D47" s="442" t="s">
        <v>2561</v>
      </c>
      <c r="E47" s="1690">
        <f>VLOOKUP(C47,[8]BITUNG!$C$30:$E$70,3,FALSE)</f>
        <v>25</v>
      </c>
      <c r="F47" s="889">
        <v>2100000</v>
      </c>
      <c r="G47" s="889">
        <v>300000</v>
      </c>
      <c r="H47" s="889">
        <f t="shared" si="17"/>
        <v>2400000</v>
      </c>
      <c r="I47" s="890">
        <v>10000</v>
      </c>
      <c r="J47" s="890">
        <v>550000</v>
      </c>
      <c r="K47" s="908">
        <v>0</v>
      </c>
      <c r="L47" s="890">
        <f t="shared" si="15"/>
        <v>800000</v>
      </c>
      <c r="M47" s="892">
        <f t="shared" si="16"/>
        <v>3200000</v>
      </c>
      <c r="N47" s="892">
        <f t="shared" si="10"/>
        <v>24000</v>
      </c>
      <c r="O47" s="892">
        <f t="shared" si="11"/>
        <v>48000</v>
      </c>
      <c r="P47" s="892">
        <f t="shared" si="12"/>
        <v>24000</v>
      </c>
      <c r="Q47" s="893">
        <f t="shared" si="13"/>
        <v>3104000</v>
      </c>
      <c r="R47" s="1684">
        <f>VLOOKUP(C47,[8]BITUNG!$C$30:$R$70,16,FALSE)</f>
        <v>50000</v>
      </c>
      <c r="S47" s="652">
        <f t="shared" si="14"/>
        <v>3054000</v>
      </c>
      <c r="T47" s="443" t="str">
        <f>VLOOKUP(C47,[9]BITUNG!$C$30:$T$71,18,FALSE)</f>
        <v>1500007458563</v>
      </c>
    </row>
    <row r="48" spans="1:21" s="223" customFormat="1" ht="18" customHeight="1">
      <c r="A48" s="887">
        <v>2400000</v>
      </c>
      <c r="B48" s="888">
        <v>19</v>
      </c>
      <c r="C48" s="446" t="s">
        <v>2582</v>
      </c>
      <c r="D48" s="442" t="s">
        <v>2561</v>
      </c>
      <c r="E48" s="1690">
        <f>VLOOKUP(C48,[8]BITUNG!$C$30:$E$70,3,FALSE)</f>
        <v>22</v>
      </c>
      <c r="F48" s="889">
        <v>2100000</v>
      </c>
      <c r="G48" s="889">
        <v>300000</v>
      </c>
      <c r="H48" s="889">
        <f t="shared" si="17"/>
        <v>2400000</v>
      </c>
      <c r="I48" s="890">
        <v>10000</v>
      </c>
      <c r="J48" s="890">
        <v>550000</v>
      </c>
      <c r="K48" s="908">
        <v>0</v>
      </c>
      <c r="L48" s="890">
        <f t="shared" si="15"/>
        <v>770000</v>
      </c>
      <c r="M48" s="892">
        <f t="shared" si="16"/>
        <v>3170000</v>
      </c>
      <c r="N48" s="892">
        <f t="shared" si="10"/>
        <v>24000</v>
      </c>
      <c r="O48" s="892">
        <f t="shared" si="11"/>
        <v>48000</v>
      </c>
      <c r="P48" s="892">
        <f t="shared" si="12"/>
        <v>24000</v>
      </c>
      <c r="Q48" s="893">
        <f t="shared" si="13"/>
        <v>3074000</v>
      </c>
      <c r="R48" s="1684">
        <f>VLOOKUP(C48,[8]BITUNG!$C$30:$R$70,16,FALSE)</f>
        <v>915000</v>
      </c>
      <c r="S48" s="652">
        <f t="shared" si="14"/>
        <v>2159000</v>
      </c>
      <c r="T48" s="443" t="str">
        <f>VLOOKUP(C48,[9]BITUNG!$C$30:$T$71,18,FALSE)</f>
        <v>1500010234951</v>
      </c>
    </row>
    <row r="49" spans="1:20" s="223" customFormat="1" ht="18" customHeight="1">
      <c r="A49" s="887">
        <v>2400000</v>
      </c>
      <c r="B49" s="888">
        <v>20</v>
      </c>
      <c r="C49" s="441" t="s">
        <v>2583</v>
      </c>
      <c r="D49" s="442" t="s">
        <v>2561</v>
      </c>
      <c r="E49" s="1690">
        <f>VLOOKUP(C49,[8]BITUNG!$C$30:$E$70,3,FALSE)</f>
        <v>25</v>
      </c>
      <c r="F49" s="889">
        <v>2100000</v>
      </c>
      <c r="G49" s="889">
        <v>300000</v>
      </c>
      <c r="H49" s="889">
        <f t="shared" si="17"/>
        <v>2400000</v>
      </c>
      <c r="I49" s="890">
        <v>10000</v>
      </c>
      <c r="J49" s="890">
        <v>550000</v>
      </c>
      <c r="K49" s="908">
        <v>0</v>
      </c>
      <c r="L49" s="890">
        <f t="shared" si="15"/>
        <v>800000</v>
      </c>
      <c r="M49" s="892">
        <f t="shared" si="16"/>
        <v>3200000</v>
      </c>
      <c r="N49" s="892">
        <f t="shared" si="10"/>
        <v>24000</v>
      </c>
      <c r="O49" s="892">
        <f t="shared" si="11"/>
        <v>48000</v>
      </c>
      <c r="P49" s="892">
        <f t="shared" si="12"/>
        <v>24000</v>
      </c>
      <c r="Q49" s="893">
        <f t="shared" si="13"/>
        <v>3104000</v>
      </c>
      <c r="R49" s="1684">
        <f>VLOOKUP(C49,[8]BITUNG!$C$30:$R$70,16,FALSE)</f>
        <v>50000</v>
      </c>
      <c r="S49" s="652">
        <f t="shared" si="14"/>
        <v>3054000</v>
      </c>
      <c r="T49" s="443" t="str">
        <f>VLOOKUP(C49,[9]BITUNG!$C$30:$T$71,18,FALSE)</f>
        <v>1500007458894</v>
      </c>
    </row>
    <row r="50" spans="1:20" s="223" customFormat="1" ht="18" customHeight="1">
      <c r="A50" s="887">
        <v>2400000</v>
      </c>
      <c r="B50" s="888">
        <v>21</v>
      </c>
      <c r="C50" s="441" t="s">
        <v>2584</v>
      </c>
      <c r="D50" s="442" t="s">
        <v>2561</v>
      </c>
      <c r="E50" s="1690">
        <f>VLOOKUP(C50,[8]BITUNG!$C$30:$E$70,3,FALSE)</f>
        <v>26</v>
      </c>
      <c r="F50" s="889">
        <v>2100000</v>
      </c>
      <c r="G50" s="889">
        <v>300000</v>
      </c>
      <c r="H50" s="889">
        <f t="shared" ref="H50:H63" si="18">SUM(F50:G50)</f>
        <v>2400000</v>
      </c>
      <c r="I50" s="890">
        <v>10000</v>
      </c>
      <c r="J50" s="890">
        <v>550000</v>
      </c>
      <c r="K50" s="908">
        <v>0</v>
      </c>
      <c r="L50" s="890">
        <f t="shared" si="15"/>
        <v>810000</v>
      </c>
      <c r="M50" s="892">
        <f t="shared" si="16"/>
        <v>3210000</v>
      </c>
      <c r="N50" s="892">
        <f t="shared" si="10"/>
        <v>24000</v>
      </c>
      <c r="O50" s="892">
        <f t="shared" si="11"/>
        <v>48000</v>
      </c>
      <c r="P50" s="892">
        <f t="shared" si="12"/>
        <v>24000</v>
      </c>
      <c r="Q50" s="893">
        <f t="shared" ref="Q50:Q63" si="19">M50-O50-P50-N50</f>
        <v>3114000</v>
      </c>
      <c r="R50" s="1684">
        <f>VLOOKUP(C50,[8]BITUNG!$C$30:$R$70,16,FALSE)</f>
        <v>2250000</v>
      </c>
      <c r="S50" s="652">
        <f t="shared" si="14"/>
        <v>864000</v>
      </c>
      <c r="T50" s="443" t="str">
        <f>VLOOKUP(C50,[9]BITUNG!$C$30:$T$71,18,FALSE)</f>
        <v>1500007452947</v>
      </c>
    </row>
    <row r="51" spans="1:20" s="223" customFormat="1" ht="18" customHeight="1">
      <c r="A51" s="887">
        <v>2400000</v>
      </c>
      <c r="B51" s="888">
        <v>22</v>
      </c>
      <c r="C51" s="441" t="s">
        <v>2585</v>
      </c>
      <c r="D51" s="442" t="s">
        <v>2561</v>
      </c>
      <c r="E51" s="1690">
        <f>VLOOKUP(C51,[8]BITUNG!$C$30:$E$70,3,FALSE)</f>
        <v>22</v>
      </c>
      <c r="F51" s="889">
        <v>2100000</v>
      </c>
      <c r="G51" s="889">
        <v>300000</v>
      </c>
      <c r="H51" s="889">
        <f t="shared" si="18"/>
        <v>2400000</v>
      </c>
      <c r="I51" s="890">
        <v>10000</v>
      </c>
      <c r="J51" s="890">
        <v>550000</v>
      </c>
      <c r="K51" s="908">
        <v>0</v>
      </c>
      <c r="L51" s="890">
        <f t="shared" si="15"/>
        <v>770000</v>
      </c>
      <c r="M51" s="892">
        <f t="shared" si="16"/>
        <v>3170000</v>
      </c>
      <c r="N51" s="892">
        <f t="shared" si="10"/>
        <v>24000</v>
      </c>
      <c r="O51" s="892">
        <f t="shared" si="11"/>
        <v>48000</v>
      </c>
      <c r="P51" s="892">
        <f t="shared" si="12"/>
        <v>24000</v>
      </c>
      <c r="Q51" s="893">
        <f t="shared" si="19"/>
        <v>3074000</v>
      </c>
      <c r="R51" s="1684">
        <f>VLOOKUP(C51,[8]BITUNG!$C$30:$R$70,16,FALSE)</f>
        <v>1050000</v>
      </c>
      <c r="S51" s="652">
        <f t="shared" si="14"/>
        <v>2024000</v>
      </c>
      <c r="T51" s="443" t="str">
        <f>VLOOKUP(C51,[9]BITUNG!$C$30:$T$71,18,FALSE)</f>
        <v>1500007458761</v>
      </c>
    </row>
    <row r="52" spans="1:20" s="223" customFormat="1" ht="18" customHeight="1">
      <c r="A52" s="887">
        <v>2400000</v>
      </c>
      <c r="B52" s="888">
        <v>23</v>
      </c>
      <c r="C52" s="441" t="s">
        <v>2586</v>
      </c>
      <c r="D52" s="442" t="s">
        <v>2561</v>
      </c>
      <c r="E52" s="1690">
        <f>VLOOKUP(C52,[8]BITUNG!$C$30:$E$70,3,FALSE)</f>
        <v>22</v>
      </c>
      <c r="F52" s="889">
        <v>2100000</v>
      </c>
      <c r="G52" s="889">
        <v>300000</v>
      </c>
      <c r="H52" s="889">
        <f t="shared" si="18"/>
        <v>2400000</v>
      </c>
      <c r="I52" s="890">
        <v>10000</v>
      </c>
      <c r="J52" s="890">
        <v>550000</v>
      </c>
      <c r="K52" s="908">
        <v>0</v>
      </c>
      <c r="L52" s="890">
        <f t="shared" si="15"/>
        <v>770000</v>
      </c>
      <c r="M52" s="892">
        <f t="shared" si="16"/>
        <v>3170000</v>
      </c>
      <c r="N52" s="892">
        <f t="shared" si="10"/>
        <v>24000</v>
      </c>
      <c r="O52" s="892">
        <f t="shared" si="11"/>
        <v>48000</v>
      </c>
      <c r="P52" s="892">
        <f t="shared" si="12"/>
        <v>24000</v>
      </c>
      <c r="Q52" s="893">
        <f t="shared" si="19"/>
        <v>3074000</v>
      </c>
      <c r="R52" s="1684">
        <f>VLOOKUP(C52,[8]BITUNG!$C$30:$R$70,16,FALSE)</f>
        <v>50000</v>
      </c>
      <c r="S52" s="652">
        <f t="shared" si="14"/>
        <v>3024000</v>
      </c>
      <c r="T52" s="443" t="str">
        <f>VLOOKUP(C52,[9]BITUNG!$C$30:$T$71,18,FALSE)</f>
        <v>1500007458878</v>
      </c>
    </row>
    <row r="53" spans="1:20" s="223" customFormat="1" ht="18" customHeight="1">
      <c r="A53" s="887">
        <v>2400000</v>
      </c>
      <c r="B53" s="888">
        <v>24</v>
      </c>
      <c r="C53" s="441" t="s">
        <v>33</v>
      </c>
      <c r="D53" s="442" t="s">
        <v>2561</v>
      </c>
      <c r="E53" s="1690">
        <f>VLOOKUP(C53,[8]BITUNG!$C$30:$E$70,3,FALSE)</f>
        <v>19</v>
      </c>
      <c r="F53" s="889">
        <v>2100000</v>
      </c>
      <c r="G53" s="889">
        <v>300000</v>
      </c>
      <c r="H53" s="889">
        <f t="shared" si="18"/>
        <v>2400000</v>
      </c>
      <c r="I53" s="890">
        <v>10000</v>
      </c>
      <c r="J53" s="890">
        <v>550000</v>
      </c>
      <c r="K53" s="908">
        <v>0</v>
      </c>
      <c r="L53" s="890">
        <f t="shared" si="15"/>
        <v>740000</v>
      </c>
      <c r="M53" s="892">
        <f t="shared" si="16"/>
        <v>3140000</v>
      </c>
      <c r="N53" s="892">
        <f t="shared" si="10"/>
        <v>24000</v>
      </c>
      <c r="O53" s="892">
        <f t="shared" si="11"/>
        <v>48000</v>
      </c>
      <c r="P53" s="892">
        <f t="shared" si="12"/>
        <v>24000</v>
      </c>
      <c r="Q53" s="893">
        <f t="shared" si="19"/>
        <v>3044000</v>
      </c>
      <c r="R53" s="1684">
        <f>VLOOKUP(C53,[8]BITUNG!$C$30:$R$70,16,FALSE)</f>
        <v>50000</v>
      </c>
      <c r="S53" s="652">
        <f t="shared" si="14"/>
        <v>2994000</v>
      </c>
      <c r="T53" s="443" t="str">
        <f>VLOOKUP(C53,[9]BITUNG!$C$30:$T$71,18,FALSE)</f>
        <v>1500007458845</v>
      </c>
    </row>
    <row r="54" spans="1:20" s="223" customFormat="1" ht="18" customHeight="1">
      <c r="A54" s="887">
        <v>2400000</v>
      </c>
      <c r="B54" s="888">
        <v>25</v>
      </c>
      <c r="C54" s="447" t="s">
        <v>2588</v>
      </c>
      <c r="D54" s="442" t="s">
        <v>2561</v>
      </c>
      <c r="E54" s="1690">
        <f>VLOOKUP(C54,[8]BITUNG!$C$30:$E$70,3,FALSE)</f>
        <v>26</v>
      </c>
      <c r="F54" s="889">
        <v>2100000</v>
      </c>
      <c r="G54" s="889">
        <v>300000</v>
      </c>
      <c r="H54" s="889">
        <f t="shared" si="18"/>
        <v>2400000</v>
      </c>
      <c r="I54" s="890">
        <v>10000</v>
      </c>
      <c r="J54" s="890">
        <v>550000</v>
      </c>
      <c r="K54" s="908">
        <v>0</v>
      </c>
      <c r="L54" s="890">
        <f t="shared" si="15"/>
        <v>810000</v>
      </c>
      <c r="M54" s="892">
        <f t="shared" si="16"/>
        <v>3210000</v>
      </c>
      <c r="N54" s="892">
        <f t="shared" si="10"/>
        <v>24000</v>
      </c>
      <c r="O54" s="892">
        <f t="shared" si="11"/>
        <v>48000</v>
      </c>
      <c r="P54" s="892">
        <f t="shared" si="12"/>
        <v>24000</v>
      </c>
      <c r="Q54" s="893">
        <f t="shared" si="19"/>
        <v>3114000</v>
      </c>
      <c r="R54" s="1684">
        <f>VLOOKUP(C54,[8]BITUNG!$C$30:$R$70,16,FALSE)</f>
        <v>1050000</v>
      </c>
      <c r="S54" s="652">
        <f t="shared" si="14"/>
        <v>2064000</v>
      </c>
      <c r="T54" s="443" t="str">
        <f>VLOOKUP(C54,[9]BITUNG!$C$30:$T$71,18,FALSE)</f>
        <v>1500007458191</v>
      </c>
    </row>
    <row r="55" spans="1:20" s="223" customFormat="1" ht="18" customHeight="1">
      <c r="A55" s="887">
        <v>2400000</v>
      </c>
      <c r="B55" s="888">
        <v>26</v>
      </c>
      <c r="C55" s="448" t="s">
        <v>2774</v>
      </c>
      <c r="D55" s="442" t="s">
        <v>2561</v>
      </c>
      <c r="E55" s="1690">
        <f>VLOOKUP(C55,[8]BITUNG!$C$30:$E$70,3,FALSE)</f>
        <v>23</v>
      </c>
      <c r="F55" s="889">
        <v>2100000</v>
      </c>
      <c r="G55" s="889">
        <v>300000</v>
      </c>
      <c r="H55" s="889">
        <f t="shared" si="18"/>
        <v>2400000</v>
      </c>
      <c r="I55" s="890">
        <v>10000</v>
      </c>
      <c r="J55" s="890">
        <v>550000</v>
      </c>
      <c r="K55" s="908">
        <v>0</v>
      </c>
      <c r="L55" s="890">
        <f t="shared" si="15"/>
        <v>780000</v>
      </c>
      <c r="M55" s="892">
        <f t="shared" ref="M55:M63" si="20">H55+L55</f>
        <v>3180000</v>
      </c>
      <c r="N55" s="892">
        <f t="shared" ref="N55:N63" si="21">1%*H55</f>
        <v>24000</v>
      </c>
      <c r="O55" s="892">
        <f t="shared" ref="O55:O63" si="22">H55*2%</f>
        <v>48000</v>
      </c>
      <c r="P55" s="892">
        <f t="shared" ref="P55:P63" si="23">H55*1%</f>
        <v>24000</v>
      </c>
      <c r="Q55" s="893">
        <f t="shared" si="19"/>
        <v>3084000</v>
      </c>
      <c r="R55" s="1684">
        <f>VLOOKUP(C55,[8]BITUNG!$C$30:$R$70,16,FALSE)</f>
        <v>1040000</v>
      </c>
      <c r="S55" s="652">
        <f t="shared" si="14"/>
        <v>2044000</v>
      </c>
      <c r="T55" s="443" t="str">
        <f>VLOOKUP(C55,[9]BITUNG!$C$30:$T$71,18,FALSE)</f>
        <v>1500011681556</v>
      </c>
    </row>
    <row r="56" spans="1:20" s="223" customFormat="1" ht="18" customHeight="1">
      <c r="A56" s="887">
        <v>2400000</v>
      </c>
      <c r="B56" s="888">
        <v>27</v>
      </c>
      <c r="C56" s="448" t="s">
        <v>2775</v>
      </c>
      <c r="D56" s="442" t="s">
        <v>2561</v>
      </c>
      <c r="E56" s="1690">
        <f>VLOOKUP(C56,[8]BITUNG!$C$30:$E$70,3,FALSE)</f>
        <v>22</v>
      </c>
      <c r="F56" s="889">
        <v>2100000</v>
      </c>
      <c r="G56" s="889">
        <v>300000</v>
      </c>
      <c r="H56" s="889">
        <f t="shared" si="18"/>
        <v>2400000</v>
      </c>
      <c r="I56" s="890">
        <v>10000</v>
      </c>
      <c r="J56" s="890">
        <v>550000</v>
      </c>
      <c r="K56" s="908">
        <v>0</v>
      </c>
      <c r="L56" s="890">
        <f t="shared" si="15"/>
        <v>770000</v>
      </c>
      <c r="M56" s="892">
        <f t="shared" si="20"/>
        <v>3170000</v>
      </c>
      <c r="N56" s="892">
        <f t="shared" si="21"/>
        <v>24000</v>
      </c>
      <c r="O56" s="892">
        <f t="shared" si="22"/>
        <v>48000</v>
      </c>
      <c r="P56" s="892">
        <f t="shared" si="23"/>
        <v>24000</v>
      </c>
      <c r="Q56" s="893">
        <f t="shared" si="19"/>
        <v>3074000</v>
      </c>
      <c r="R56" s="1684">
        <f>VLOOKUP(C56,[8]BITUNG!$C$30:$R$70,16,FALSE)</f>
        <v>40000</v>
      </c>
      <c r="S56" s="652">
        <f t="shared" si="14"/>
        <v>3034000</v>
      </c>
      <c r="T56" s="443" t="str">
        <f>VLOOKUP(C56,[9]BITUNG!$C$30:$T$71,18,FALSE)</f>
        <v>1500011768650</v>
      </c>
    </row>
    <row r="57" spans="1:20" s="223" customFormat="1" ht="18" customHeight="1">
      <c r="A57" s="887">
        <v>2400000</v>
      </c>
      <c r="B57" s="888">
        <v>28</v>
      </c>
      <c r="C57" s="448" t="s">
        <v>2776</v>
      </c>
      <c r="D57" s="442" t="s">
        <v>2561</v>
      </c>
      <c r="E57" s="1690">
        <f>VLOOKUP(C57,[8]BITUNG!$C$30:$E$70,3,FALSE)</f>
        <v>24</v>
      </c>
      <c r="F57" s="889">
        <v>2100000</v>
      </c>
      <c r="G57" s="889">
        <v>300000</v>
      </c>
      <c r="H57" s="889">
        <f t="shared" si="18"/>
        <v>2400000</v>
      </c>
      <c r="I57" s="890">
        <v>10000</v>
      </c>
      <c r="J57" s="890">
        <v>550000</v>
      </c>
      <c r="K57" s="908">
        <v>0</v>
      </c>
      <c r="L57" s="890">
        <f t="shared" si="15"/>
        <v>790000</v>
      </c>
      <c r="M57" s="892">
        <f t="shared" si="20"/>
        <v>3190000</v>
      </c>
      <c r="N57" s="892">
        <f t="shared" si="21"/>
        <v>24000</v>
      </c>
      <c r="O57" s="892">
        <f t="shared" si="22"/>
        <v>48000</v>
      </c>
      <c r="P57" s="892">
        <f t="shared" si="23"/>
        <v>24000</v>
      </c>
      <c r="Q57" s="893">
        <f t="shared" si="19"/>
        <v>3094000</v>
      </c>
      <c r="R57" s="1684">
        <f>VLOOKUP(C57,[8]BITUNG!$C$30:$R$70,16,FALSE)</f>
        <v>1550000</v>
      </c>
      <c r="S57" s="652">
        <f t="shared" si="14"/>
        <v>1544000</v>
      </c>
      <c r="T57" s="443" t="str">
        <f>VLOOKUP(C57,[9]BITUNG!$C$30:$T$71,18,FALSE)</f>
        <v>1500011676143</v>
      </c>
    </row>
    <row r="58" spans="1:20" s="223" customFormat="1" ht="18" customHeight="1">
      <c r="A58" s="887">
        <v>2400000</v>
      </c>
      <c r="B58" s="888">
        <v>29</v>
      </c>
      <c r="C58" s="448" t="s">
        <v>2777</v>
      </c>
      <c r="D58" s="442" t="s">
        <v>2561</v>
      </c>
      <c r="E58" s="1690">
        <f>VLOOKUP(C58,[8]BITUNG!$C$30:$E$70,3,FALSE)</f>
        <v>28</v>
      </c>
      <c r="F58" s="889">
        <v>2100000</v>
      </c>
      <c r="G58" s="889">
        <v>300000</v>
      </c>
      <c r="H58" s="889">
        <f t="shared" si="18"/>
        <v>2400000</v>
      </c>
      <c r="I58" s="890">
        <v>10000</v>
      </c>
      <c r="J58" s="890">
        <v>550000</v>
      </c>
      <c r="K58" s="908">
        <v>0</v>
      </c>
      <c r="L58" s="890">
        <f t="shared" si="15"/>
        <v>830000</v>
      </c>
      <c r="M58" s="892">
        <f t="shared" si="20"/>
        <v>3230000</v>
      </c>
      <c r="N58" s="892">
        <f t="shared" si="21"/>
        <v>24000</v>
      </c>
      <c r="O58" s="892">
        <f t="shared" si="22"/>
        <v>48000</v>
      </c>
      <c r="P58" s="892">
        <f t="shared" si="23"/>
        <v>24000</v>
      </c>
      <c r="Q58" s="893">
        <f t="shared" si="19"/>
        <v>3134000</v>
      </c>
      <c r="R58" s="1684">
        <f>VLOOKUP(C58,[8]BITUNG!$C$30:$R$70,16,FALSE)</f>
        <v>40000</v>
      </c>
      <c r="S58" s="652">
        <f t="shared" si="14"/>
        <v>3094000</v>
      </c>
      <c r="T58" s="443" t="str">
        <f>VLOOKUP(C58,[9]BITUNG!$C$30:$T$71,18,FALSE)</f>
        <v>1500011709555</v>
      </c>
    </row>
    <row r="59" spans="1:20" s="223" customFormat="1" ht="18" customHeight="1">
      <c r="A59" s="887">
        <v>2400000</v>
      </c>
      <c r="B59" s="888">
        <v>30</v>
      </c>
      <c r="C59" s="448" t="s">
        <v>2778</v>
      </c>
      <c r="D59" s="442" t="s">
        <v>2561</v>
      </c>
      <c r="E59" s="1690">
        <f>VLOOKUP(C59,[8]BITUNG!$C$30:$E$70,3,FALSE)</f>
        <v>24</v>
      </c>
      <c r="F59" s="889">
        <v>2100000</v>
      </c>
      <c r="G59" s="889">
        <v>300000</v>
      </c>
      <c r="H59" s="889">
        <f t="shared" si="18"/>
        <v>2400000</v>
      </c>
      <c r="I59" s="890">
        <v>10000</v>
      </c>
      <c r="J59" s="890">
        <v>550000</v>
      </c>
      <c r="K59" s="908">
        <v>0</v>
      </c>
      <c r="L59" s="890">
        <f t="shared" si="15"/>
        <v>790000</v>
      </c>
      <c r="M59" s="892">
        <f t="shared" si="20"/>
        <v>3190000</v>
      </c>
      <c r="N59" s="892">
        <f t="shared" si="21"/>
        <v>24000</v>
      </c>
      <c r="O59" s="892">
        <f t="shared" si="22"/>
        <v>48000</v>
      </c>
      <c r="P59" s="892">
        <f t="shared" si="23"/>
        <v>24000</v>
      </c>
      <c r="Q59" s="893">
        <f t="shared" si="19"/>
        <v>3094000</v>
      </c>
      <c r="R59" s="1684">
        <f>VLOOKUP(C59,[8]BITUNG!$C$30:$R$70,16,FALSE)</f>
        <v>40000</v>
      </c>
      <c r="S59" s="652">
        <f t="shared" si="14"/>
        <v>3054000</v>
      </c>
      <c r="T59" s="443" t="str">
        <f>VLOOKUP(C59,[9]BITUNG!$C$30:$T$71,18,FALSE)</f>
        <v>1500011677794</v>
      </c>
    </row>
    <row r="60" spans="1:20" s="223" customFormat="1" ht="18" customHeight="1">
      <c r="A60" s="887">
        <v>2400000</v>
      </c>
      <c r="B60" s="888">
        <v>31</v>
      </c>
      <c r="C60" s="448" t="s">
        <v>2779</v>
      </c>
      <c r="D60" s="442" t="s">
        <v>2561</v>
      </c>
      <c r="E60" s="1690">
        <f>VLOOKUP(C60,[8]BITUNG!$C$30:$E$70,3,FALSE)</f>
        <v>24</v>
      </c>
      <c r="F60" s="889">
        <v>2100000</v>
      </c>
      <c r="G60" s="889">
        <v>300000</v>
      </c>
      <c r="H60" s="889">
        <f t="shared" si="18"/>
        <v>2400000</v>
      </c>
      <c r="I60" s="890">
        <v>10000</v>
      </c>
      <c r="J60" s="890">
        <v>550000</v>
      </c>
      <c r="K60" s="908">
        <v>0</v>
      </c>
      <c r="L60" s="890">
        <f t="shared" si="15"/>
        <v>790000</v>
      </c>
      <c r="M60" s="892">
        <f t="shared" si="20"/>
        <v>3190000</v>
      </c>
      <c r="N60" s="892">
        <f t="shared" si="21"/>
        <v>24000</v>
      </c>
      <c r="O60" s="892">
        <f t="shared" si="22"/>
        <v>48000</v>
      </c>
      <c r="P60" s="892">
        <f t="shared" si="23"/>
        <v>24000</v>
      </c>
      <c r="Q60" s="893">
        <f t="shared" si="19"/>
        <v>3094000</v>
      </c>
      <c r="R60" s="1684">
        <f>VLOOKUP(C60,[8]BITUNG!$C$30:$R$70,16,FALSE)</f>
        <v>40000</v>
      </c>
      <c r="S60" s="652">
        <f t="shared" si="14"/>
        <v>3054000</v>
      </c>
      <c r="T60" s="443" t="str">
        <f>VLOOKUP(C60,[9]BITUNG!$C$30:$T$71,18,FALSE)</f>
        <v>1500011690300</v>
      </c>
    </row>
    <row r="61" spans="1:20" s="223" customFormat="1" ht="18" customHeight="1">
      <c r="A61" s="887">
        <v>2400000</v>
      </c>
      <c r="B61" s="888">
        <v>32</v>
      </c>
      <c r="C61" s="448" t="s">
        <v>2780</v>
      </c>
      <c r="D61" s="442" t="s">
        <v>2561</v>
      </c>
      <c r="E61" s="1690">
        <f>VLOOKUP(C61,[8]BITUNG!$C$30:$E$70,3,FALSE)</f>
        <v>26</v>
      </c>
      <c r="F61" s="889">
        <v>2100000</v>
      </c>
      <c r="G61" s="889">
        <v>300000</v>
      </c>
      <c r="H61" s="889">
        <f t="shared" si="18"/>
        <v>2400000</v>
      </c>
      <c r="I61" s="890">
        <v>10000</v>
      </c>
      <c r="J61" s="890">
        <v>550000</v>
      </c>
      <c r="K61" s="908">
        <v>0</v>
      </c>
      <c r="L61" s="890">
        <f t="shared" si="15"/>
        <v>810000</v>
      </c>
      <c r="M61" s="892">
        <f t="shared" si="20"/>
        <v>3210000</v>
      </c>
      <c r="N61" s="892">
        <f t="shared" si="21"/>
        <v>24000</v>
      </c>
      <c r="O61" s="892">
        <f t="shared" si="22"/>
        <v>48000</v>
      </c>
      <c r="P61" s="892">
        <f t="shared" si="23"/>
        <v>24000</v>
      </c>
      <c r="Q61" s="893">
        <f t="shared" si="19"/>
        <v>3114000</v>
      </c>
      <c r="R61" s="1684">
        <f>VLOOKUP(C61,[8]BITUNG!$C$30:$R$70,16,FALSE)</f>
        <v>1040000</v>
      </c>
      <c r="S61" s="652">
        <f t="shared" si="14"/>
        <v>2074000</v>
      </c>
      <c r="T61" s="443" t="str">
        <f>VLOOKUP(C61,[9]BITUNG!$C$30:$T$71,18,FALSE)</f>
        <v>1500011752662</v>
      </c>
    </row>
    <row r="62" spans="1:20" s="223" customFormat="1" ht="18" customHeight="1">
      <c r="A62" s="887">
        <v>2400000</v>
      </c>
      <c r="B62" s="888">
        <v>33</v>
      </c>
      <c r="C62" s="448" t="s">
        <v>2781</v>
      </c>
      <c r="D62" s="442" t="s">
        <v>2561</v>
      </c>
      <c r="E62" s="1690">
        <f>VLOOKUP(C62,[8]BITUNG!$C$30:$E$70,3,FALSE)</f>
        <v>13</v>
      </c>
      <c r="F62" s="889">
        <v>2100000</v>
      </c>
      <c r="G62" s="889">
        <v>300000</v>
      </c>
      <c r="H62" s="889">
        <f t="shared" si="18"/>
        <v>2400000</v>
      </c>
      <c r="I62" s="890">
        <v>10000</v>
      </c>
      <c r="J62" s="890">
        <v>550000</v>
      </c>
      <c r="K62" s="908">
        <v>0</v>
      </c>
      <c r="L62" s="890">
        <f t="shared" si="15"/>
        <v>680000</v>
      </c>
      <c r="M62" s="892">
        <f t="shared" si="20"/>
        <v>3080000</v>
      </c>
      <c r="N62" s="892">
        <f t="shared" si="21"/>
        <v>24000</v>
      </c>
      <c r="O62" s="892">
        <f t="shared" si="22"/>
        <v>48000</v>
      </c>
      <c r="P62" s="892">
        <f t="shared" si="23"/>
        <v>24000</v>
      </c>
      <c r="Q62" s="893">
        <f t="shared" si="19"/>
        <v>2984000</v>
      </c>
      <c r="R62" s="1684">
        <f>VLOOKUP(C62,[8]BITUNG!$C$30:$R$70,16,FALSE)</f>
        <v>40000</v>
      </c>
      <c r="S62" s="652">
        <f t="shared" si="14"/>
        <v>2944000</v>
      </c>
      <c r="T62" s="443" t="str">
        <f>VLOOKUP(C62,[9]BITUNG!$C$30:$T$71,18,FALSE)</f>
        <v>1500011700646</v>
      </c>
    </row>
    <row r="63" spans="1:20" s="223" customFormat="1" ht="18" customHeight="1">
      <c r="A63" s="887">
        <v>2400000</v>
      </c>
      <c r="B63" s="888">
        <v>34</v>
      </c>
      <c r="C63" s="448" t="s">
        <v>2782</v>
      </c>
      <c r="D63" s="442" t="s">
        <v>2561</v>
      </c>
      <c r="E63" s="1690">
        <f>VLOOKUP(C63,[8]BITUNG!$C$30:$E$70,3,FALSE)</f>
        <v>23</v>
      </c>
      <c r="F63" s="889">
        <v>2100000</v>
      </c>
      <c r="G63" s="889">
        <v>300000</v>
      </c>
      <c r="H63" s="889">
        <f t="shared" si="18"/>
        <v>2400000</v>
      </c>
      <c r="I63" s="890">
        <v>10000</v>
      </c>
      <c r="J63" s="890">
        <v>550000</v>
      </c>
      <c r="K63" s="908">
        <v>0</v>
      </c>
      <c r="L63" s="890">
        <f t="shared" si="15"/>
        <v>780000</v>
      </c>
      <c r="M63" s="892">
        <f t="shared" si="20"/>
        <v>3180000</v>
      </c>
      <c r="N63" s="892">
        <f t="shared" si="21"/>
        <v>24000</v>
      </c>
      <c r="O63" s="892">
        <f t="shared" si="22"/>
        <v>48000</v>
      </c>
      <c r="P63" s="892">
        <f t="shared" si="23"/>
        <v>24000</v>
      </c>
      <c r="Q63" s="893">
        <f t="shared" si="19"/>
        <v>3084000</v>
      </c>
      <c r="R63" s="1684">
        <f>VLOOKUP(C63,[8]BITUNG!$C$30:$R$70,16,FALSE)</f>
        <v>40000</v>
      </c>
      <c r="S63" s="652">
        <f t="shared" si="14"/>
        <v>3044000</v>
      </c>
      <c r="T63" s="443" t="str">
        <f>VLOOKUP(C63,[9]BITUNG!$C$30:$T$71,18,FALSE)</f>
        <v>1500011696109</v>
      </c>
    </row>
    <row r="64" spans="1:20" s="223" customFormat="1" ht="18" customHeight="1">
      <c r="A64" s="912">
        <v>2400000</v>
      </c>
      <c r="B64" s="888">
        <v>35</v>
      </c>
      <c r="C64" s="441" t="s">
        <v>2597</v>
      </c>
      <c r="D64" s="442" t="s">
        <v>2561</v>
      </c>
      <c r="E64" s="1690">
        <f>VLOOKUP(C64,[8]BITUNG!$C$30:$E$70,3,FALSE)</f>
        <v>25</v>
      </c>
      <c r="F64" s="889">
        <v>2200000</v>
      </c>
      <c r="G64" s="889">
        <v>200000</v>
      </c>
      <c r="H64" s="889">
        <f t="shared" ref="H64:H70" si="24">SUM(F64:G64)</f>
        <v>2400000</v>
      </c>
      <c r="I64" s="890">
        <v>10000</v>
      </c>
      <c r="J64" s="890">
        <v>550000</v>
      </c>
      <c r="K64" s="908">
        <v>0</v>
      </c>
      <c r="L64" s="890">
        <f t="shared" si="15"/>
        <v>800000</v>
      </c>
      <c r="M64" s="892">
        <f t="shared" ref="M64:M70" si="25">H64+L64</f>
        <v>3200000</v>
      </c>
      <c r="N64" s="892">
        <v>24000</v>
      </c>
      <c r="O64" s="892">
        <v>48000</v>
      </c>
      <c r="P64" s="892">
        <v>24000</v>
      </c>
      <c r="Q64" s="893">
        <f t="shared" ref="Q64:Q70" si="26">M64-O64-P64-N64</f>
        <v>3104000</v>
      </c>
      <c r="R64" s="1684">
        <f>VLOOKUP(C64,[8]BITUNG!$C$30:$R$70,16,FALSE)</f>
        <v>845000</v>
      </c>
      <c r="S64" s="652">
        <f t="shared" ref="S64:S70" si="27">Q64-R64</f>
        <v>2259000</v>
      </c>
      <c r="T64" s="413" t="s">
        <v>3710</v>
      </c>
    </row>
    <row r="65" spans="1:20" s="223" customFormat="1" ht="18" customHeight="1">
      <c r="A65" s="912">
        <v>2400000</v>
      </c>
      <c r="B65" s="888">
        <v>36</v>
      </c>
      <c r="C65" s="446" t="s">
        <v>2609</v>
      </c>
      <c r="D65" s="442" t="s">
        <v>2561</v>
      </c>
      <c r="E65" s="1690">
        <f>VLOOKUP(C65,[8]BITUNG!$C$30:$E$70,3,FALSE)</f>
        <v>23</v>
      </c>
      <c r="F65" s="889">
        <v>2200000</v>
      </c>
      <c r="G65" s="889">
        <v>200000</v>
      </c>
      <c r="H65" s="889">
        <f t="shared" si="24"/>
        <v>2400000</v>
      </c>
      <c r="I65" s="890">
        <v>10000</v>
      </c>
      <c r="J65" s="890">
        <v>550000</v>
      </c>
      <c r="K65" s="908">
        <v>0</v>
      </c>
      <c r="L65" s="890">
        <f t="shared" si="15"/>
        <v>780000</v>
      </c>
      <c r="M65" s="892">
        <f t="shared" si="25"/>
        <v>3180000</v>
      </c>
      <c r="N65" s="892">
        <v>24000</v>
      </c>
      <c r="O65" s="892">
        <v>48000</v>
      </c>
      <c r="P65" s="892">
        <v>24000</v>
      </c>
      <c r="Q65" s="893">
        <f t="shared" si="26"/>
        <v>3084000</v>
      </c>
      <c r="R65" s="1684">
        <f>VLOOKUP(C65,[8]BITUNG!$C$30:$R$70,16,FALSE)</f>
        <v>2225000</v>
      </c>
      <c r="S65" s="652">
        <f t="shared" si="27"/>
        <v>859000</v>
      </c>
      <c r="T65" s="612" t="s">
        <v>3711</v>
      </c>
    </row>
    <row r="66" spans="1:20" s="223" customFormat="1" ht="18" customHeight="1">
      <c r="A66" s="912">
        <v>2400000</v>
      </c>
      <c r="B66" s="888">
        <v>37</v>
      </c>
      <c r="C66" s="446" t="s">
        <v>2611</v>
      </c>
      <c r="D66" s="442" t="s">
        <v>2561</v>
      </c>
      <c r="E66" s="1690">
        <f>VLOOKUP(C66,[8]BITUNG!$C$30:$E$70,3,FALSE)</f>
        <v>22</v>
      </c>
      <c r="F66" s="889">
        <v>2200000</v>
      </c>
      <c r="G66" s="889">
        <v>200000</v>
      </c>
      <c r="H66" s="889">
        <f t="shared" si="24"/>
        <v>2400000</v>
      </c>
      <c r="I66" s="890">
        <v>10000</v>
      </c>
      <c r="J66" s="890">
        <v>550000</v>
      </c>
      <c r="K66" s="908">
        <v>0</v>
      </c>
      <c r="L66" s="890">
        <f t="shared" si="15"/>
        <v>770000</v>
      </c>
      <c r="M66" s="892">
        <f t="shared" si="25"/>
        <v>3170000</v>
      </c>
      <c r="N66" s="892">
        <v>24000</v>
      </c>
      <c r="O66" s="892">
        <v>48000</v>
      </c>
      <c r="P66" s="892">
        <v>24000</v>
      </c>
      <c r="Q66" s="893">
        <f t="shared" si="26"/>
        <v>3074000</v>
      </c>
      <c r="R66" s="1684">
        <f>VLOOKUP(C66,[8]BITUNG!$C$30:$R$70,16,FALSE)</f>
        <v>40000</v>
      </c>
      <c r="S66" s="652">
        <f t="shared" si="27"/>
        <v>3034000</v>
      </c>
      <c r="T66" s="936" t="s">
        <v>3712</v>
      </c>
    </row>
    <row r="67" spans="1:20" s="223" customFormat="1" ht="18" customHeight="1">
      <c r="A67" s="912">
        <v>2400000</v>
      </c>
      <c r="B67" s="888">
        <v>38</v>
      </c>
      <c r="C67" s="441" t="s">
        <v>2612</v>
      </c>
      <c r="D67" s="442" t="s">
        <v>2561</v>
      </c>
      <c r="E67" s="1690">
        <f>VLOOKUP(C67,[8]BITUNG!$C$30:$E$70,3,FALSE)</f>
        <v>26</v>
      </c>
      <c r="F67" s="889">
        <v>2200000</v>
      </c>
      <c r="G67" s="889">
        <v>200000</v>
      </c>
      <c r="H67" s="889">
        <f t="shared" si="24"/>
        <v>2400000</v>
      </c>
      <c r="I67" s="890">
        <v>10000</v>
      </c>
      <c r="J67" s="890">
        <v>550000</v>
      </c>
      <c r="K67" s="908">
        <v>0</v>
      </c>
      <c r="L67" s="890">
        <f t="shared" si="15"/>
        <v>810000</v>
      </c>
      <c r="M67" s="892">
        <f t="shared" si="25"/>
        <v>3210000</v>
      </c>
      <c r="N67" s="892">
        <v>24000</v>
      </c>
      <c r="O67" s="892">
        <v>48000</v>
      </c>
      <c r="P67" s="892">
        <v>24000</v>
      </c>
      <c r="Q67" s="893">
        <f t="shared" si="26"/>
        <v>3114000</v>
      </c>
      <c r="R67" s="1684">
        <f>VLOOKUP(C67,[8]BITUNG!$C$30:$R$70,16,FALSE)</f>
        <v>340000</v>
      </c>
      <c r="S67" s="652">
        <f t="shared" si="27"/>
        <v>2774000</v>
      </c>
      <c r="T67" s="612" t="s">
        <v>3713</v>
      </c>
    </row>
    <row r="68" spans="1:20" s="223" customFormat="1" ht="18" customHeight="1">
      <c r="A68" s="912">
        <v>2400000</v>
      </c>
      <c r="B68" s="888">
        <v>39</v>
      </c>
      <c r="C68" s="1720" t="s">
        <v>2622</v>
      </c>
      <c r="D68" s="442" t="s">
        <v>2561</v>
      </c>
      <c r="E68" s="1690">
        <f>VLOOKUP(C68,[8]BITUNG!$C$30:$E$70,3,FALSE)</f>
        <v>25</v>
      </c>
      <c r="F68" s="889">
        <v>2200000</v>
      </c>
      <c r="G68" s="889">
        <v>200000</v>
      </c>
      <c r="H68" s="889">
        <f t="shared" si="24"/>
        <v>2400000</v>
      </c>
      <c r="I68" s="890">
        <v>10000</v>
      </c>
      <c r="J68" s="890">
        <v>550000</v>
      </c>
      <c r="K68" s="908">
        <v>0</v>
      </c>
      <c r="L68" s="890">
        <f t="shared" si="15"/>
        <v>800000</v>
      </c>
      <c r="M68" s="892">
        <f t="shared" si="25"/>
        <v>3200000</v>
      </c>
      <c r="N68" s="892">
        <v>24000</v>
      </c>
      <c r="O68" s="892">
        <v>48000</v>
      </c>
      <c r="P68" s="892">
        <v>24000</v>
      </c>
      <c r="Q68" s="893">
        <f t="shared" si="26"/>
        <v>3104000</v>
      </c>
      <c r="R68" s="1684">
        <f>VLOOKUP(C68,[8]BITUNG!$C$30:$R$70,16,FALSE)</f>
        <v>590000</v>
      </c>
      <c r="S68" s="652">
        <f t="shared" si="27"/>
        <v>2514000</v>
      </c>
      <c r="T68" s="703" t="s">
        <v>3714</v>
      </c>
    </row>
    <row r="69" spans="1:20" s="223" customFormat="1" ht="18" customHeight="1">
      <c r="A69" s="912">
        <v>2400000</v>
      </c>
      <c r="B69" s="888">
        <v>40</v>
      </c>
      <c r="C69" s="461" t="s">
        <v>2637</v>
      </c>
      <c r="D69" s="442" t="s">
        <v>2561</v>
      </c>
      <c r="E69" s="1690">
        <f>VLOOKUP(C69,[8]BITUNG!$C$30:$E$70,3,FALSE)</f>
        <v>27</v>
      </c>
      <c r="F69" s="889">
        <v>2200000</v>
      </c>
      <c r="G69" s="889">
        <v>200000</v>
      </c>
      <c r="H69" s="889">
        <f t="shared" si="24"/>
        <v>2400000</v>
      </c>
      <c r="I69" s="890">
        <v>10000</v>
      </c>
      <c r="J69" s="890">
        <v>550000</v>
      </c>
      <c r="K69" s="908">
        <v>0</v>
      </c>
      <c r="L69" s="890">
        <f t="shared" si="15"/>
        <v>820000</v>
      </c>
      <c r="M69" s="892">
        <f t="shared" si="25"/>
        <v>3220000</v>
      </c>
      <c r="N69" s="892">
        <f>1%*H69</f>
        <v>24000</v>
      </c>
      <c r="O69" s="892">
        <f>H69*2%</f>
        <v>48000</v>
      </c>
      <c r="P69" s="892">
        <f>H69*1%</f>
        <v>24000</v>
      </c>
      <c r="Q69" s="893">
        <f t="shared" si="26"/>
        <v>3124000</v>
      </c>
      <c r="R69" s="1684">
        <f>VLOOKUP(C69,[8]BITUNG!$C$30:$R$70,16,FALSE)</f>
        <v>915000</v>
      </c>
      <c r="S69" s="652">
        <f t="shared" si="27"/>
        <v>2209000</v>
      </c>
      <c r="T69" s="413" t="s">
        <v>3715</v>
      </c>
    </row>
    <row r="70" spans="1:20" s="223" customFormat="1" ht="18" customHeight="1">
      <c r="A70" s="912">
        <v>2400000</v>
      </c>
      <c r="B70" s="888">
        <v>41</v>
      </c>
      <c r="C70" s="1721" t="s">
        <v>2786</v>
      </c>
      <c r="D70" s="442" t="s">
        <v>2561</v>
      </c>
      <c r="E70" s="1690">
        <f>VLOOKUP(C70,[8]BITUNG!$C$30:$E$70,3,FALSE)</f>
        <v>26</v>
      </c>
      <c r="F70" s="889">
        <v>2200000</v>
      </c>
      <c r="G70" s="889">
        <v>200000</v>
      </c>
      <c r="H70" s="889">
        <f t="shared" si="24"/>
        <v>2400000</v>
      </c>
      <c r="I70" s="890">
        <v>10000</v>
      </c>
      <c r="J70" s="890">
        <v>550000</v>
      </c>
      <c r="K70" s="908">
        <v>0</v>
      </c>
      <c r="L70" s="890">
        <f t="shared" si="15"/>
        <v>810000</v>
      </c>
      <c r="M70" s="892">
        <f t="shared" si="25"/>
        <v>3210000</v>
      </c>
      <c r="N70" s="892">
        <f>1%*H70</f>
        <v>24000</v>
      </c>
      <c r="O70" s="892">
        <f>H70*2%</f>
        <v>48000</v>
      </c>
      <c r="P70" s="892">
        <f>H70*1%</f>
        <v>24000</v>
      </c>
      <c r="Q70" s="893">
        <f t="shared" si="26"/>
        <v>3114000</v>
      </c>
      <c r="R70" s="1684">
        <f>VLOOKUP(C70,[8]BITUNG!$C$30:$R$70,16,FALSE)</f>
        <v>40000</v>
      </c>
      <c r="S70" s="652">
        <f t="shared" si="27"/>
        <v>3074000</v>
      </c>
      <c r="T70" s="703" t="s">
        <v>3716</v>
      </c>
    </row>
    <row r="71" spans="1:20" s="223" customFormat="1" ht="18" customHeight="1">
      <c r="A71" s="909"/>
      <c r="B71" s="2385" t="s">
        <v>34</v>
      </c>
      <c r="C71" s="2386"/>
      <c r="D71" s="2387"/>
      <c r="E71" s="896">
        <f t="shared" ref="E71" si="28">SUM(E30:E70)</f>
        <v>967</v>
      </c>
      <c r="F71" s="897">
        <f>SUM(F30:F70)</f>
        <v>86800000</v>
      </c>
      <c r="G71" s="897">
        <f t="shared" ref="G71:S71" si="29">SUM(G30:G70)</f>
        <v>11600000</v>
      </c>
      <c r="H71" s="897">
        <f t="shared" si="29"/>
        <v>98400000</v>
      </c>
      <c r="I71" s="897">
        <f t="shared" si="29"/>
        <v>410000</v>
      </c>
      <c r="J71" s="897">
        <f t="shared" si="29"/>
        <v>22550000</v>
      </c>
      <c r="K71" s="897">
        <f t="shared" si="29"/>
        <v>0</v>
      </c>
      <c r="L71" s="897">
        <f t="shared" si="29"/>
        <v>32220000</v>
      </c>
      <c r="M71" s="897">
        <f t="shared" si="29"/>
        <v>130620000</v>
      </c>
      <c r="N71" s="897">
        <f t="shared" si="29"/>
        <v>984000</v>
      </c>
      <c r="O71" s="897">
        <f t="shared" si="29"/>
        <v>1968000</v>
      </c>
      <c r="P71" s="897">
        <f t="shared" si="29"/>
        <v>984000</v>
      </c>
      <c r="Q71" s="897">
        <f t="shared" si="29"/>
        <v>126684000</v>
      </c>
      <c r="R71" s="897">
        <f t="shared" si="29"/>
        <v>20070000</v>
      </c>
      <c r="S71" s="897">
        <f t="shared" si="29"/>
        <v>106614000</v>
      </c>
      <c r="T71" s="910"/>
    </row>
    <row r="72" spans="1:20" s="112" customFormat="1" ht="18" customHeight="1">
      <c r="A72" s="909"/>
      <c r="B72" s="111"/>
      <c r="H72" s="112" t="s">
        <v>2627</v>
      </c>
      <c r="I72" s="112" t="s">
        <v>2627</v>
      </c>
      <c r="L72" s="911"/>
      <c r="N72" s="112" t="s">
        <v>2627</v>
      </c>
    </row>
    <row r="73" spans="1:20" s="112" customFormat="1" ht="18" customHeight="1">
      <c r="A73" s="895"/>
      <c r="B73" s="166" t="s">
        <v>35</v>
      </c>
      <c r="C73" s="377"/>
      <c r="D73" s="900"/>
      <c r="E73" s="900"/>
      <c r="F73" s="378"/>
      <c r="G73" s="378"/>
      <c r="H73" s="378" t="s">
        <v>2627</v>
      </c>
      <c r="I73" s="378" t="s">
        <v>2627</v>
      </c>
      <c r="J73" s="378"/>
      <c r="K73" s="378"/>
      <c r="L73" s="901"/>
      <c r="M73" s="378"/>
      <c r="N73" s="378" t="s">
        <v>2627</v>
      </c>
      <c r="O73" s="378"/>
      <c r="P73" s="378"/>
      <c r="Q73" s="173"/>
      <c r="R73" s="173"/>
      <c r="S73" s="173" t="s">
        <v>2627</v>
      </c>
    </row>
    <row r="74" spans="1:20" s="112" customFormat="1" ht="18" customHeight="1">
      <c r="A74" s="899"/>
      <c r="B74" s="166"/>
      <c r="C74" s="377"/>
      <c r="D74" s="900"/>
      <c r="E74" s="900"/>
      <c r="F74" s="378"/>
      <c r="G74" s="378"/>
      <c r="H74" s="378" t="s">
        <v>2627</v>
      </c>
      <c r="I74" s="378"/>
      <c r="J74" s="378"/>
      <c r="K74" s="378"/>
      <c r="L74" s="901"/>
      <c r="M74" s="378"/>
      <c r="N74" s="378"/>
      <c r="O74" s="378"/>
      <c r="P74" s="378"/>
      <c r="Q74" s="173"/>
      <c r="R74" s="173"/>
      <c r="S74" s="173"/>
    </row>
    <row r="75" spans="1:20" s="112" customFormat="1" ht="18" customHeight="1">
      <c r="A75" s="2388" t="s">
        <v>2755</v>
      </c>
      <c r="B75" s="2370" t="s">
        <v>3</v>
      </c>
      <c r="C75" s="2370" t="s">
        <v>4</v>
      </c>
      <c r="D75" s="2370" t="s">
        <v>5</v>
      </c>
      <c r="E75" s="2374" t="s">
        <v>6</v>
      </c>
      <c r="F75" s="2375" t="s">
        <v>7</v>
      </c>
      <c r="G75" s="2377"/>
      <c r="H75" s="2374" t="s">
        <v>46</v>
      </c>
      <c r="I75" s="2375" t="s">
        <v>8</v>
      </c>
      <c r="J75" s="2376"/>
      <c r="K75" s="2377"/>
      <c r="L75" s="2382" t="s">
        <v>9</v>
      </c>
      <c r="M75" s="2374" t="s">
        <v>10</v>
      </c>
      <c r="N75" s="2375" t="s">
        <v>11</v>
      </c>
      <c r="O75" s="2376"/>
      <c r="P75" s="2377"/>
      <c r="Q75" s="2374" t="s">
        <v>12</v>
      </c>
      <c r="R75" s="2319" t="s">
        <v>3687</v>
      </c>
      <c r="S75" s="2319" t="s">
        <v>3688</v>
      </c>
      <c r="T75" s="2383" t="s">
        <v>13</v>
      </c>
    </row>
    <row r="76" spans="1:20" s="112" customFormat="1" ht="38.25" customHeight="1">
      <c r="A76" s="2389"/>
      <c r="B76" s="2371"/>
      <c r="C76" s="2372"/>
      <c r="D76" s="2372"/>
      <c r="E76" s="2381"/>
      <c r="F76" s="782" t="s">
        <v>14</v>
      </c>
      <c r="G76" s="782" t="s">
        <v>15</v>
      </c>
      <c r="H76" s="2336"/>
      <c r="I76" s="782" t="s">
        <v>17</v>
      </c>
      <c r="J76" s="782" t="s">
        <v>18</v>
      </c>
      <c r="K76" s="782" t="s">
        <v>19</v>
      </c>
      <c r="L76" s="2341"/>
      <c r="M76" s="2336"/>
      <c r="N76" s="782" t="s">
        <v>2316</v>
      </c>
      <c r="O76" s="782" t="s">
        <v>20</v>
      </c>
      <c r="P76" s="782" t="s">
        <v>2270</v>
      </c>
      <c r="Q76" s="2336"/>
      <c r="R76" s="2320"/>
      <c r="S76" s="2320"/>
      <c r="T76" s="2384"/>
    </row>
    <row r="77" spans="1:20" s="112" customFormat="1" ht="15">
      <c r="A77" s="912">
        <v>2400000</v>
      </c>
      <c r="B77" s="913">
        <v>1</v>
      </c>
      <c r="C77" s="449" t="s">
        <v>2717</v>
      </c>
      <c r="D77" s="450" t="s">
        <v>2589</v>
      </c>
      <c r="E77" s="452">
        <f>VLOOKUP(C77,[8]BITUNG!$C$77:$E$141,3,FALSE)</f>
        <v>17</v>
      </c>
      <c r="F77" s="889">
        <v>2200000</v>
      </c>
      <c r="G77" s="889">
        <v>200000</v>
      </c>
      <c r="H77" s="889">
        <f t="shared" si="17"/>
        <v>2400000</v>
      </c>
      <c r="I77" s="914">
        <v>0</v>
      </c>
      <c r="J77" s="915">
        <v>450000</v>
      </c>
      <c r="K77" s="916">
        <v>0</v>
      </c>
      <c r="L77" s="915">
        <f t="shared" ref="L77:L102" si="30">(E77*I77)+J77+K77</f>
        <v>450000</v>
      </c>
      <c r="M77" s="917">
        <f t="shared" ref="M77:M102" si="31">H77+L77</f>
        <v>2850000</v>
      </c>
      <c r="N77" s="917">
        <f t="shared" ref="N77:N108" si="32">1%*H77</f>
        <v>24000</v>
      </c>
      <c r="O77" s="917">
        <f t="shared" ref="O77:O108" si="33">H77*2%</f>
        <v>48000</v>
      </c>
      <c r="P77" s="917">
        <f t="shared" ref="P77:P108" si="34">H77*1%</f>
        <v>24000</v>
      </c>
      <c r="Q77" s="918">
        <f>M77-O77-P77-N77</f>
        <v>2754000</v>
      </c>
      <c r="R77" s="654">
        <f>VLOOKUP(C77,[8]BITUNG!$C$77:$R$141,16,FALSE)</f>
        <v>1040000</v>
      </c>
      <c r="S77" s="654">
        <f>Q77-R77</f>
        <v>1714000</v>
      </c>
      <c r="T77" s="451" t="str">
        <f>VLOOKUP(C77,[9]BITUNG!$C$78:$T$144,18,FALSE)</f>
        <v>1500010210167</v>
      </c>
    </row>
    <row r="78" spans="1:20" s="112" customFormat="1" ht="15">
      <c r="A78" s="912">
        <v>2400000</v>
      </c>
      <c r="B78" s="913">
        <v>2</v>
      </c>
      <c r="C78" s="449" t="s">
        <v>2590</v>
      </c>
      <c r="D78" s="453" t="s">
        <v>2589</v>
      </c>
      <c r="E78" s="452">
        <f>VLOOKUP(C78,[8]BITUNG!$C$77:$E$141,3,FALSE)</f>
        <v>19</v>
      </c>
      <c r="F78" s="889">
        <v>2200000</v>
      </c>
      <c r="G78" s="889">
        <v>200000</v>
      </c>
      <c r="H78" s="889">
        <f t="shared" si="17"/>
        <v>2400000</v>
      </c>
      <c r="I78" s="914">
        <v>0</v>
      </c>
      <c r="J78" s="915">
        <v>450000</v>
      </c>
      <c r="K78" s="916">
        <v>0</v>
      </c>
      <c r="L78" s="915">
        <f t="shared" si="30"/>
        <v>450000</v>
      </c>
      <c r="M78" s="917">
        <f t="shared" si="31"/>
        <v>2850000</v>
      </c>
      <c r="N78" s="917">
        <f t="shared" si="32"/>
        <v>24000</v>
      </c>
      <c r="O78" s="917">
        <f t="shared" si="33"/>
        <v>48000</v>
      </c>
      <c r="P78" s="917">
        <f t="shared" si="34"/>
        <v>24000</v>
      </c>
      <c r="Q78" s="918">
        <f t="shared" ref="Q78:Q126" si="35">M78-O78-P78-N78</f>
        <v>2754000</v>
      </c>
      <c r="R78" s="1683">
        <f>VLOOKUP(C78,[8]BITUNG!$C$77:$R$141,16,FALSE)</f>
        <v>1540000</v>
      </c>
      <c r="S78" s="654">
        <f t="shared" ref="S78:S135" si="36">Q78-R78</f>
        <v>1214000</v>
      </c>
      <c r="T78" s="451" t="str">
        <f>VLOOKUP(C78,[9]BITUNG!$C$78:$T$144,18,FALSE)</f>
        <v>1500010358735</v>
      </c>
    </row>
    <row r="79" spans="1:20" s="112" customFormat="1" ht="15">
      <c r="A79" s="912">
        <v>2400000</v>
      </c>
      <c r="B79" s="913">
        <v>3</v>
      </c>
      <c r="C79" s="454" t="s">
        <v>2591</v>
      </c>
      <c r="D79" s="450" t="s">
        <v>2589</v>
      </c>
      <c r="E79" s="452">
        <f>VLOOKUP(C79,[8]BITUNG!$C$77:$E$141,3,FALSE)</f>
        <v>21</v>
      </c>
      <c r="F79" s="889">
        <v>2200000</v>
      </c>
      <c r="G79" s="889">
        <v>200000</v>
      </c>
      <c r="H79" s="889">
        <f t="shared" si="17"/>
        <v>2400000</v>
      </c>
      <c r="I79" s="914">
        <v>0</v>
      </c>
      <c r="J79" s="915">
        <v>450000</v>
      </c>
      <c r="K79" s="916">
        <v>0</v>
      </c>
      <c r="L79" s="915">
        <f t="shared" si="30"/>
        <v>450000</v>
      </c>
      <c r="M79" s="917">
        <f t="shared" si="31"/>
        <v>2850000</v>
      </c>
      <c r="N79" s="917">
        <f t="shared" si="32"/>
        <v>24000</v>
      </c>
      <c r="O79" s="917">
        <f t="shared" si="33"/>
        <v>48000</v>
      </c>
      <c r="P79" s="917">
        <f t="shared" si="34"/>
        <v>24000</v>
      </c>
      <c r="Q79" s="918">
        <f t="shared" si="35"/>
        <v>2754000</v>
      </c>
      <c r="R79" s="1683">
        <f>VLOOKUP(C79,[8]BITUNG!$C$77:$R$141,16,FALSE)</f>
        <v>1040000</v>
      </c>
      <c r="S79" s="654">
        <f t="shared" si="36"/>
        <v>1714000</v>
      </c>
      <c r="T79" s="451" t="str">
        <f>VLOOKUP(C79,[9]BITUNG!$C$78:$T$144,18,FALSE)</f>
        <v>1500007452327</v>
      </c>
    </row>
    <row r="80" spans="1:20" s="112" customFormat="1" ht="15">
      <c r="A80" s="912">
        <v>2400000</v>
      </c>
      <c r="B80" s="913">
        <v>4</v>
      </c>
      <c r="C80" s="449" t="s">
        <v>2592</v>
      </c>
      <c r="D80" s="450" t="s">
        <v>2589</v>
      </c>
      <c r="E80" s="452">
        <f>VLOOKUP(C80,[8]BITUNG!$C$77:$E$141,3,FALSE)</f>
        <v>21</v>
      </c>
      <c r="F80" s="889">
        <v>2200000</v>
      </c>
      <c r="G80" s="889">
        <v>200000</v>
      </c>
      <c r="H80" s="889">
        <f t="shared" si="17"/>
        <v>2400000</v>
      </c>
      <c r="I80" s="914">
        <v>0</v>
      </c>
      <c r="J80" s="915">
        <v>450000</v>
      </c>
      <c r="K80" s="916">
        <v>0</v>
      </c>
      <c r="L80" s="915">
        <f t="shared" si="30"/>
        <v>450000</v>
      </c>
      <c r="M80" s="917">
        <f t="shared" si="31"/>
        <v>2850000</v>
      </c>
      <c r="N80" s="917">
        <f t="shared" si="32"/>
        <v>24000</v>
      </c>
      <c r="O80" s="917">
        <f t="shared" si="33"/>
        <v>48000</v>
      </c>
      <c r="P80" s="917">
        <f t="shared" si="34"/>
        <v>24000</v>
      </c>
      <c r="Q80" s="918">
        <f t="shared" si="35"/>
        <v>2754000</v>
      </c>
      <c r="R80" s="1683">
        <f>VLOOKUP(C80,[8]BITUNG!$C$77:$R$141,16,FALSE)</f>
        <v>40000</v>
      </c>
      <c r="S80" s="654">
        <f t="shared" si="36"/>
        <v>2714000</v>
      </c>
      <c r="T80" s="451" t="str">
        <f>VLOOKUP(C80,[9]BITUNG!$C$78:$T$144,18,FALSE)</f>
        <v>1500010543047</v>
      </c>
    </row>
    <row r="81" spans="1:20" s="112" customFormat="1" ht="15">
      <c r="A81" s="912">
        <v>2400000</v>
      </c>
      <c r="B81" s="913">
        <v>5</v>
      </c>
      <c r="C81" s="449" t="s">
        <v>2593</v>
      </c>
      <c r="D81" s="453" t="s">
        <v>2589</v>
      </c>
      <c r="E81" s="452">
        <f>VLOOKUP(C81,[8]BITUNG!$C$77:$E$141,3,FALSE)</f>
        <v>25</v>
      </c>
      <c r="F81" s="889">
        <v>2200000</v>
      </c>
      <c r="G81" s="889">
        <v>200000</v>
      </c>
      <c r="H81" s="889">
        <f t="shared" si="17"/>
        <v>2400000</v>
      </c>
      <c r="I81" s="914">
        <v>0</v>
      </c>
      <c r="J81" s="915">
        <v>450000</v>
      </c>
      <c r="K81" s="916">
        <v>0</v>
      </c>
      <c r="L81" s="915">
        <f t="shared" si="30"/>
        <v>450000</v>
      </c>
      <c r="M81" s="917">
        <f t="shared" si="31"/>
        <v>2850000</v>
      </c>
      <c r="N81" s="917">
        <f t="shared" si="32"/>
        <v>24000</v>
      </c>
      <c r="O81" s="917">
        <f t="shared" si="33"/>
        <v>48000</v>
      </c>
      <c r="P81" s="917">
        <f t="shared" si="34"/>
        <v>24000</v>
      </c>
      <c r="Q81" s="918">
        <f t="shared" si="35"/>
        <v>2754000</v>
      </c>
      <c r="R81" s="1683">
        <f>VLOOKUP(C81,[8]BITUNG!$C$77:$R$141,16,FALSE)</f>
        <v>1040000</v>
      </c>
      <c r="S81" s="654">
        <f t="shared" si="36"/>
        <v>1714000</v>
      </c>
      <c r="T81" s="451" t="str">
        <f>VLOOKUP(C81,[9]BITUNG!$C$78:$T$144,18,FALSE)</f>
        <v>1500006876690</v>
      </c>
    </row>
    <row r="82" spans="1:20" s="112" customFormat="1" ht="18" customHeight="1">
      <c r="A82" s="912">
        <v>2400000</v>
      </c>
      <c r="B82" s="913">
        <v>6</v>
      </c>
      <c r="C82" s="454" t="s">
        <v>2594</v>
      </c>
      <c r="D82" s="450" t="s">
        <v>2589</v>
      </c>
      <c r="E82" s="452">
        <f>VLOOKUP(C82,[8]BITUNG!$C$77:$E$141,3,FALSE)</f>
        <v>22</v>
      </c>
      <c r="F82" s="889">
        <v>2200000</v>
      </c>
      <c r="G82" s="889">
        <v>200000</v>
      </c>
      <c r="H82" s="889">
        <f t="shared" si="17"/>
        <v>2400000</v>
      </c>
      <c r="I82" s="914">
        <v>0</v>
      </c>
      <c r="J82" s="915">
        <v>450000</v>
      </c>
      <c r="K82" s="916">
        <v>0</v>
      </c>
      <c r="L82" s="915">
        <f t="shared" si="30"/>
        <v>450000</v>
      </c>
      <c r="M82" s="917">
        <f t="shared" si="31"/>
        <v>2850000</v>
      </c>
      <c r="N82" s="917">
        <f t="shared" si="32"/>
        <v>24000</v>
      </c>
      <c r="O82" s="917">
        <f t="shared" si="33"/>
        <v>48000</v>
      </c>
      <c r="P82" s="917">
        <f t="shared" si="34"/>
        <v>24000</v>
      </c>
      <c r="Q82" s="918">
        <f t="shared" si="35"/>
        <v>2754000</v>
      </c>
      <c r="R82" s="1683">
        <f>VLOOKUP(C82,[8]BITUNG!$C$77:$R$141,16,FALSE)</f>
        <v>50000</v>
      </c>
      <c r="S82" s="654">
        <f t="shared" si="36"/>
        <v>2704000</v>
      </c>
      <c r="T82" s="451" t="str">
        <f>VLOOKUP(C82,[9]BITUNG!$C$78:$T$144,18,FALSE)</f>
        <v>1500007458811</v>
      </c>
    </row>
    <row r="83" spans="1:20" s="112" customFormat="1" ht="18" customHeight="1">
      <c r="A83" s="912">
        <v>2400000</v>
      </c>
      <c r="B83" s="913">
        <v>7</v>
      </c>
      <c r="C83" s="449" t="s">
        <v>2595</v>
      </c>
      <c r="D83" s="450" t="s">
        <v>2589</v>
      </c>
      <c r="E83" s="452">
        <f>VLOOKUP(C83,[8]BITUNG!$C$77:$E$141,3,FALSE)</f>
        <v>24</v>
      </c>
      <c r="F83" s="889">
        <v>2200000</v>
      </c>
      <c r="G83" s="889">
        <v>200000</v>
      </c>
      <c r="H83" s="889">
        <f t="shared" si="17"/>
        <v>2400000</v>
      </c>
      <c r="I83" s="914">
        <v>0</v>
      </c>
      <c r="J83" s="915">
        <v>450000</v>
      </c>
      <c r="K83" s="916">
        <v>0</v>
      </c>
      <c r="L83" s="915">
        <f t="shared" si="30"/>
        <v>450000</v>
      </c>
      <c r="M83" s="917">
        <f t="shared" si="31"/>
        <v>2850000</v>
      </c>
      <c r="N83" s="917">
        <f t="shared" si="32"/>
        <v>24000</v>
      </c>
      <c r="O83" s="917">
        <f t="shared" si="33"/>
        <v>48000</v>
      </c>
      <c r="P83" s="917">
        <f t="shared" si="34"/>
        <v>24000</v>
      </c>
      <c r="Q83" s="918">
        <f t="shared" si="35"/>
        <v>2754000</v>
      </c>
      <c r="R83" s="1683">
        <f>VLOOKUP(C83,[8]BITUNG!$C$77:$R$141,16,FALSE)</f>
        <v>40000</v>
      </c>
      <c r="S83" s="654">
        <f t="shared" si="36"/>
        <v>2714000</v>
      </c>
      <c r="T83" s="451" t="str">
        <f>VLOOKUP(C83,[9]BITUNG!$C$78:$T$144,18,FALSE)</f>
        <v>1500007741158</v>
      </c>
    </row>
    <row r="84" spans="1:20" s="112" customFormat="1" ht="18" customHeight="1">
      <c r="A84" s="912">
        <v>2400000</v>
      </c>
      <c r="B84" s="913">
        <v>8</v>
      </c>
      <c r="C84" s="449" t="s">
        <v>2596</v>
      </c>
      <c r="D84" s="453" t="s">
        <v>2589</v>
      </c>
      <c r="E84" s="452">
        <f>VLOOKUP(C84,[8]BITUNG!$C$77:$E$141,3,FALSE)</f>
        <v>24</v>
      </c>
      <c r="F84" s="889">
        <v>2200000</v>
      </c>
      <c r="G84" s="889">
        <v>200000</v>
      </c>
      <c r="H84" s="889">
        <f t="shared" si="17"/>
        <v>2400000</v>
      </c>
      <c r="I84" s="914">
        <v>0</v>
      </c>
      <c r="J84" s="915">
        <v>450000</v>
      </c>
      <c r="K84" s="916">
        <v>0</v>
      </c>
      <c r="L84" s="915">
        <f t="shared" si="30"/>
        <v>450000</v>
      </c>
      <c r="M84" s="917">
        <f t="shared" si="31"/>
        <v>2850000</v>
      </c>
      <c r="N84" s="917">
        <f t="shared" si="32"/>
        <v>24000</v>
      </c>
      <c r="O84" s="917">
        <f t="shared" si="33"/>
        <v>48000</v>
      </c>
      <c r="P84" s="917">
        <f t="shared" si="34"/>
        <v>24000</v>
      </c>
      <c r="Q84" s="918">
        <f t="shared" si="35"/>
        <v>2754000</v>
      </c>
      <c r="R84" s="1683">
        <f>VLOOKUP(C84,[8]BITUNG!$C$77:$R$141,16,FALSE)</f>
        <v>1540000</v>
      </c>
      <c r="S84" s="654">
        <f t="shared" si="36"/>
        <v>1214000</v>
      </c>
      <c r="T84" s="451" t="str">
        <f>VLOOKUP(C84,[9]BITUNG!$C$78:$T$144,18,FALSE)</f>
        <v>1500007395005</v>
      </c>
    </row>
    <row r="85" spans="1:20" s="112" customFormat="1" ht="18" customHeight="1">
      <c r="A85" s="912">
        <v>2400000</v>
      </c>
      <c r="B85" s="913">
        <v>9</v>
      </c>
      <c r="C85" s="454" t="s">
        <v>2598</v>
      </c>
      <c r="D85" s="450" t="s">
        <v>2589</v>
      </c>
      <c r="E85" s="452">
        <f>VLOOKUP(C85,[8]BITUNG!$C$77:$E$141,3,FALSE)</f>
        <v>23</v>
      </c>
      <c r="F85" s="889">
        <v>2200000</v>
      </c>
      <c r="G85" s="889">
        <v>200000</v>
      </c>
      <c r="H85" s="889">
        <f t="shared" si="17"/>
        <v>2400000</v>
      </c>
      <c r="I85" s="914">
        <v>0</v>
      </c>
      <c r="J85" s="915">
        <v>450000</v>
      </c>
      <c r="K85" s="916">
        <v>0</v>
      </c>
      <c r="L85" s="915">
        <f t="shared" si="30"/>
        <v>450000</v>
      </c>
      <c r="M85" s="917">
        <f t="shared" si="31"/>
        <v>2850000</v>
      </c>
      <c r="N85" s="917">
        <f t="shared" si="32"/>
        <v>24000</v>
      </c>
      <c r="O85" s="917">
        <f t="shared" si="33"/>
        <v>48000</v>
      </c>
      <c r="P85" s="917">
        <f t="shared" si="34"/>
        <v>24000</v>
      </c>
      <c r="Q85" s="918">
        <f t="shared" si="35"/>
        <v>2754000</v>
      </c>
      <c r="R85" s="1683">
        <f>VLOOKUP(C85,[8]BITUNG!$C$77:$R$141,16,FALSE)</f>
        <v>1050000</v>
      </c>
      <c r="S85" s="654">
        <f t="shared" si="36"/>
        <v>1704000</v>
      </c>
      <c r="T85" s="451" t="str">
        <f>VLOOKUP(C85,[9]BITUNG!$C$78:$T$144,18,FALSE)</f>
        <v>1500007452277</v>
      </c>
    </row>
    <row r="86" spans="1:20" s="112" customFormat="1" ht="18" customHeight="1">
      <c r="A86" s="912">
        <v>2400000</v>
      </c>
      <c r="B86" s="913">
        <v>10</v>
      </c>
      <c r="C86" s="449" t="s">
        <v>2599</v>
      </c>
      <c r="D86" s="453" t="s">
        <v>2589</v>
      </c>
      <c r="E86" s="452">
        <f>VLOOKUP(C86,[8]BITUNG!$C$77:$E$141,3,FALSE)</f>
        <v>25</v>
      </c>
      <c r="F86" s="889">
        <v>2200000</v>
      </c>
      <c r="G86" s="889">
        <v>200000</v>
      </c>
      <c r="H86" s="889">
        <f t="shared" si="17"/>
        <v>2400000</v>
      </c>
      <c r="I86" s="914">
        <v>0</v>
      </c>
      <c r="J86" s="915">
        <v>450000</v>
      </c>
      <c r="K86" s="916">
        <v>0</v>
      </c>
      <c r="L86" s="915">
        <f t="shared" si="30"/>
        <v>450000</v>
      </c>
      <c r="M86" s="917">
        <f t="shared" si="31"/>
        <v>2850000</v>
      </c>
      <c r="N86" s="917">
        <f t="shared" si="32"/>
        <v>24000</v>
      </c>
      <c r="O86" s="917">
        <f t="shared" si="33"/>
        <v>48000</v>
      </c>
      <c r="P86" s="917">
        <f t="shared" si="34"/>
        <v>24000</v>
      </c>
      <c r="Q86" s="918">
        <f t="shared" si="35"/>
        <v>2754000</v>
      </c>
      <c r="R86" s="1683">
        <f>VLOOKUP(C86,[8]BITUNG!$C$77:$R$141,16,FALSE)</f>
        <v>1040000</v>
      </c>
      <c r="S86" s="654">
        <f t="shared" si="36"/>
        <v>1714000</v>
      </c>
      <c r="T86" s="451" t="str">
        <f>VLOOKUP(C86,[9]BITUNG!$C$78:$T$144,18,FALSE)</f>
        <v>1500010360087</v>
      </c>
    </row>
    <row r="87" spans="1:20" s="112" customFormat="1" ht="18" customHeight="1">
      <c r="A87" s="912">
        <v>2400000</v>
      </c>
      <c r="B87" s="913">
        <v>11</v>
      </c>
      <c r="C87" s="454" t="s">
        <v>2600</v>
      </c>
      <c r="D87" s="450" t="s">
        <v>2589</v>
      </c>
      <c r="E87" s="452">
        <f>VLOOKUP(C87,[8]BITUNG!$C$77:$E$141,3,FALSE)</f>
        <v>22</v>
      </c>
      <c r="F87" s="889">
        <v>2200000</v>
      </c>
      <c r="G87" s="889">
        <v>200000</v>
      </c>
      <c r="H87" s="889">
        <f t="shared" si="17"/>
        <v>2400000</v>
      </c>
      <c r="I87" s="914">
        <v>0</v>
      </c>
      <c r="J87" s="915">
        <v>450000</v>
      </c>
      <c r="K87" s="916">
        <v>0</v>
      </c>
      <c r="L87" s="915">
        <f t="shared" si="30"/>
        <v>450000</v>
      </c>
      <c r="M87" s="917">
        <f t="shared" si="31"/>
        <v>2850000</v>
      </c>
      <c r="N87" s="917">
        <f t="shared" si="32"/>
        <v>24000</v>
      </c>
      <c r="O87" s="917">
        <f t="shared" si="33"/>
        <v>48000</v>
      </c>
      <c r="P87" s="917">
        <f t="shared" si="34"/>
        <v>24000</v>
      </c>
      <c r="Q87" s="918">
        <f t="shared" si="35"/>
        <v>2754000</v>
      </c>
      <c r="R87" s="1683">
        <f>VLOOKUP(C87,[8]BITUNG!$C$77:$R$141,16,FALSE)</f>
        <v>2085000</v>
      </c>
      <c r="S87" s="654">
        <f t="shared" si="36"/>
        <v>669000</v>
      </c>
      <c r="T87" s="451" t="str">
        <f>VLOOKUP(C87,[9]BITUNG!$C$78:$T$144,18,FALSE)</f>
        <v>1500007450842</v>
      </c>
    </row>
    <row r="88" spans="1:20" s="924" customFormat="1" ht="18" customHeight="1">
      <c r="A88" s="912">
        <v>2400000</v>
      </c>
      <c r="B88" s="913">
        <v>12</v>
      </c>
      <c r="C88" s="455" t="s">
        <v>2601</v>
      </c>
      <c r="D88" s="456" t="s">
        <v>2589</v>
      </c>
      <c r="E88" s="452">
        <f>VLOOKUP(C88,[8]BITUNG!$C$77:$E$141,3,FALSE)</f>
        <v>22</v>
      </c>
      <c r="F88" s="889">
        <v>2200000</v>
      </c>
      <c r="G88" s="273">
        <v>200000</v>
      </c>
      <c r="H88" s="889">
        <f t="shared" si="17"/>
        <v>2400000</v>
      </c>
      <c r="I88" s="919">
        <v>0</v>
      </c>
      <c r="J88" s="915">
        <v>450000</v>
      </c>
      <c r="K88" s="920">
        <v>0</v>
      </c>
      <c r="L88" s="921">
        <f t="shared" si="30"/>
        <v>450000</v>
      </c>
      <c r="M88" s="922">
        <f t="shared" si="31"/>
        <v>2850000</v>
      </c>
      <c r="N88" s="922">
        <f t="shared" si="32"/>
        <v>24000</v>
      </c>
      <c r="O88" s="922">
        <f t="shared" si="33"/>
        <v>48000</v>
      </c>
      <c r="P88" s="922">
        <f t="shared" si="34"/>
        <v>24000</v>
      </c>
      <c r="Q88" s="923">
        <f t="shared" si="35"/>
        <v>2754000</v>
      </c>
      <c r="R88" s="1683">
        <f>VLOOKUP(C88,[8]BITUNG!$C$77:$R$141,16,FALSE)</f>
        <v>1040000</v>
      </c>
      <c r="S88" s="654">
        <f t="shared" si="36"/>
        <v>1714000</v>
      </c>
      <c r="T88" s="451" t="str">
        <f>VLOOKUP(C88,[9]BITUNG!$C$78:$T$144,18,FALSE)</f>
        <v>1500007451790</v>
      </c>
    </row>
    <row r="89" spans="1:20" s="112" customFormat="1" ht="18" customHeight="1">
      <c r="A89" s="912">
        <v>2400000</v>
      </c>
      <c r="B89" s="913">
        <v>13</v>
      </c>
      <c r="C89" s="457" t="s">
        <v>2602</v>
      </c>
      <c r="D89" s="458" t="s">
        <v>2589</v>
      </c>
      <c r="E89" s="452">
        <f>VLOOKUP(C89,[8]BITUNG!$C$77:$E$141,3,FALSE)</f>
        <v>28</v>
      </c>
      <c r="F89" s="889">
        <v>2200000</v>
      </c>
      <c r="G89" s="925">
        <v>200000</v>
      </c>
      <c r="H89" s="889">
        <f t="shared" si="17"/>
        <v>2400000</v>
      </c>
      <c r="I89" s="926">
        <v>0</v>
      </c>
      <c r="J89" s="915">
        <v>450000</v>
      </c>
      <c r="K89" s="927">
        <v>0</v>
      </c>
      <c r="L89" s="928">
        <f t="shared" si="30"/>
        <v>450000</v>
      </c>
      <c r="M89" s="929">
        <f t="shared" si="31"/>
        <v>2850000</v>
      </c>
      <c r="N89" s="929">
        <f t="shared" si="32"/>
        <v>24000</v>
      </c>
      <c r="O89" s="929">
        <f t="shared" si="33"/>
        <v>48000</v>
      </c>
      <c r="P89" s="929">
        <f t="shared" si="34"/>
        <v>24000</v>
      </c>
      <c r="Q89" s="930">
        <f t="shared" si="35"/>
        <v>2754000</v>
      </c>
      <c r="R89" s="1683">
        <f>VLOOKUP(C89,[8]BITUNG!$C$77:$R$141,16,FALSE)</f>
        <v>40000</v>
      </c>
      <c r="S89" s="654">
        <f t="shared" si="36"/>
        <v>2714000</v>
      </c>
      <c r="T89" s="451" t="str">
        <f>VLOOKUP(C89,[9]BITUNG!$C$78:$T$144,18,FALSE)</f>
        <v>1500010223475</v>
      </c>
    </row>
    <row r="90" spans="1:20" s="112" customFormat="1" ht="18" customHeight="1">
      <c r="A90" s="912">
        <v>2400000</v>
      </c>
      <c r="B90" s="913">
        <v>14</v>
      </c>
      <c r="C90" s="449" t="s">
        <v>2603</v>
      </c>
      <c r="D90" s="450" t="s">
        <v>2589</v>
      </c>
      <c r="E90" s="452">
        <f>VLOOKUP(C90,[8]BITUNG!$C$77:$E$141,3,FALSE)</f>
        <v>28</v>
      </c>
      <c r="F90" s="889">
        <v>2200000</v>
      </c>
      <c r="G90" s="889">
        <v>200000</v>
      </c>
      <c r="H90" s="889">
        <f t="shared" si="17"/>
        <v>2400000</v>
      </c>
      <c r="I90" s="914">
        <v>0</v>
      </c>
      <c r="J90" s="915">
        <v>450000</v>
      </c>
      <c r="K90" s="916">
        <v>0</v>
      </c>
      <c r="L90" s="915">
        <f t="shared" si="30"/>
        <v>450000</v>
      </c>
      <c r="M90" s="917">
        <f t="shared" si="31"/>
        <v>2850000</v>
      </c>
      <c r="N90" s="917">
        <f t="shared" si="32"/>
        <v>24000</v>
      </c>
      <c r="O90" s="917">
        <f t="shared" si="33"/>
        <v>48000</v>
      </c>
      <c r="P90" s="917">
        <f t="shared" si="34"/>
        <v>24000</v>
      </c>
      <c r="Q90" s="918">
        <f t="shared" si="35"/>
        <v>2754000</v>
      </c>
      <c r="R90" s="1683">
        <f>VLOOKUP(C90,[8]BITUNG!$C$77:$R$141,16,FALSE)</f>
        <v>2040000</v>
      </c>
      <c r="S90" s="654">
        <f t="shared" si="36"/>
        <v>714000</v>
      </c>
      <c r="T90" s="451" t="str">
        <f>VLOOKUP(C90,[9]BITUNG!$C$78:$T$144,18,FALSE)</f>
        <v>1500010344040</v>
      </c>
    </row>
    <row r="91" spans="1:20" s="112" customFormat="1" ht="18" customHeight="1">
      <c r="A91" s="912">
        <v>2400000</v>
      </c>
      <c r="B91" s="913">
        <v>15</v>
      </c>
      <c r="C91" s="454" t="s">
        <v>2604</v>
      </c>
      <c r="D91" s="450" t="s">
        <v>2589</v>
      </c>
      <c r="E91" s="452">
        <f>VLOOKUP(C91,[8]BITUNG!$C$77:$E$141,3,FALSE)</f>
        <v>23</v>
      </c>
      <c r="F91" s="889">
        <v>2200000</v>
      </c>
      <c r="G91" s="889">
        <v>200000</v>
      </c>
      <c r="H91" s="889">
        <f t="shared" si="17"/>
        <v>2400000</v>
      </c>
      <c r="I91" s="914">
        <v>0</v>
      </c>
      <c r="J91" s="915">
        <v>450000</v>
      </c>
      <c r="K91" s="916">
        <v>0</v>
      </c>
      <c r="L91" s="915">
        <f t="shared" si="30"/>
        <v>450000</v>
      </c>
      <c r="M91" s="917">
        <f t="shared" si="31"/>
        <v>2850000</v>
      </c>
      <c r="N91" s="917">
        <f t="shared" si="32"/>
        <v>24000</v>
      </c>
      <c r="O91" s="917">
        <f t="shared" si="33"/>
        <v>48000</v>
      </c>
      <c r="P91" s="917">
        <f t="shared" si="34"/>
        <v>24000</v>
      </c>
      <c r="Q91" s="918">
        <f t="shared" si="35"/>
        <v>2754000</v>
      </c>
      <c r="R91" s="1683">
        <f>VLOOKUP(C91,[8]BITUNG!$C$77:$R$141,16,FALSE)</f>
        <v>1550000</v>
      </c>
      <c r="S91" s="654">
        <f t="shared" si="36"/>
        <v>1204000</v>
      </c>
      <c r="T91" s="451" t="str">
        <f>VLOOKUP(C91,[9]BITUNG!$C$78:$T$144,18,FALSE)</f>
        <v>1500007450149</v>
      </c>
    </row>
    <row r="92" spans="1:20" s="112" customFormat="1" ht="18" customHeight="1">
      <c r="A92" s="912">
        <v>2400000</v>
      </c>
      <c r="B92" s="913">
        <v>16</v>
      </c>
      <c r="C92" s="449" t="s">
        <v>2605</v>
      </c>
      <c r="D92" s="450" t="s">
        <v>2589</v>
      </c>
      <c r="E92" s="452">
        <f>VLOOKUP(C92,[8]BITUNG!$C$77:$E$141,3,FALSE)</f>
        <v>21</v>
      </c>
      <c r="F92" s="889">
        <v>2200000</v>
      </c>
      <c r="G92" s="889">
        <v>200000</v>
      </c>
      <c r="H92" s="889">
        <f t="shared" si="17"/>
        <v>2400000</v>
      </c>
      <c r="I92" s="914">
        <v>0</v>
      </c>
      <c r="J92" s="915">
        <v>450000</v>
      </c>
      <c r="K92" s="916">
        <v>0</v>
      </c>
      <c r="L92" s="915">
        <f t="shared" si="30"/>
        <v>450000</v>
      </c>
      <c r="M92" s="917">
        <f t="shared" si="31"/>
        <v>2850000</v>
      </c>
      <c r="N92" s="917">
        <f t="shared" si="32"/>
        <v>24000</v>
      </c>
      <c r="O92" s="917">
        <f t="shared" si="33"/>
        <v>48000</v>
      </c>
      <c r="P92" s="917">
        <f t="shared" si="34"/>
        <v>24000</v>
      </c>
      <c r="Q92" s="918">
        <f t="shared" si="35"/>
        <v>2754000</v>
      </c>
      <c r="R92" s="1683">
        <f>VLOOKUP(C92,[8]BITUNG!$C$77:$R$141,16,FALSE)</f>
        <v>40000</v>
      </c>
      <c r="S92" s="654">
        <f t="shared" si="36"/>
        <v>2714000</v>
      </c>
      <c r="T92" s="451" t="str">
        <f>VLOOKUP(C92,[9]BITUNG!$C$78:$T$144,18,FALSE)</f>
        <v>1500010552840</v>
      </c>
    </row>
    <row r="93" spans="1:20" s="112" customFormat="1" ht="18" customHeight="1">
      <c r="A93" s="912">
        <v>2400000</v>
      </c>
      <c r="B93" s="913">
        <v>17</v>
      </c>
      <c r="C93" s="449" t="s">
        <v>2606</v>
      </c>
      <c r="D93" s="453" t="s">
        <v>2589</v>
      </c>
      <c r="E93" s="452">
        <f>VLOOKUP(C93,[8]BITUNG!$C$77:$E$141,3,FALSE)</f>
        <v>24</v>
      </c>
      <c r="F93" s="889">
        <v>2200000</v>
      </c>
      <c r="G93" s="889">
        <v>200000</v>
      </c>
      <c r="H93" s="889">
        <f t="shared" si="17"/>
        <v>2400000</v>
      </c>
      <c r="I93" s="914">
        <v>0</v>
      </c>
      <c r="J93" s="915">
        <v>450000</v>
      </c>
      <c r="K93" s="916">
        <v>0</v>
      </c>
      <c r="L93" s="915">
        <f t="shared" si="30"/>
        <v>450000</v>
      </c>
      <c r="M93" s="917">
        <f t="shared" si="31"/>
        <v>2850000</v>
      </c>
      <c r="N93" s="917">
        <f t="shared" si="32"/>
        <v>24000</v>
      </c>
      <c r="O93" s="917">
        <f t="shared" si="33"/>
        <v>48000</v>
      </c>
      <c r="P93" s="917">
        <f t="shared" si="34"/>
        <v>24000</v>
      </c>
      <c r="Q93" s="918">
        <f t="shared" si="35"/>
        <v>2754000</v>
      </c>
      <c r="R93" s="1683">
        <f>VLOOKUP(C93,[8]BITUNG!$C$77:$R$141,16,FALSE)</f>
        <v>1550000</v>
      </c>
      <c r="S93" s="654">
        <f t="shared" si="36"/>
        <v>1204000</v>
      </c>
      <c r="T93" s="451" t="str">
        <f>VLOOKUP(C93,[9]BITUNG!$C$78:$T$144,18,FALSE)</f>
        <v>1500010234894</v>
      </c>
    </row>
    <row r="94" spans="1:20" s="112" customFormat="1" ht="18" customHeight="1">
      <c r="A94" s="912">
        <v>2400000</v>
      </c>
      <c r="B94" s="913">
        <v>18</v>
      </c>
      <c r="C94" s="449" t="s">
        <v>2607</v>
      </c>
      <c r="D94" s="450" t="s">
        <v>2589</v>
      </c>
      <c r="E94" s="452">
        <f>VLOOKUP(C94,[8]BITUNG!$C$77:$E$141,3,FALSE)</f>
        <v>27</v>
      </c>
      <c r="F94" s="889">
        <v>2200000</v>
      </c>
      <c r="G94" s="889">
        <v>200000</v>
      </c>
      <c r="H94" s="889">
        <f t="shared" si="17"/>
        <v>2400000</v>
      </c>
      <c r="I94" s="914">
        <v>0</v>
      </c>
      <c r="J94" s="915">
        <v>450000</v>
      </c>
      <c r="K94" s="916">
        <v>0</v>
      </c>
      <c r="L94" s="915">
        <f t="shared" si="30"/>
        <v>450000</v>
      </c>
      <c r="M94" s="917">
        <f t="shared" si="31"/>
        <v>2850000</v>
      </c>
      <c r="N94" s="917">
        <f t="shared" si="32"/>
        <v>24000</v>
      </c>
      <c r="O94" s="917">
        <f t="shared" si="33"/>
        <v>48000</v>
      </c>
      <c r="P94" s="917">
        <f t="shared" si="34"/>
        <v>24000</v>
      </c>
      <c r="Q94" s="918">
        <f t="shared" si="35"/>
        <v>2754000</v>
      </c>
      <c r="R94" s="1683">
        <f>VLOOKUP(C94,[8]BITUNG!$C$77:$R$141,16,FALSE)</f>
        <v>1040000</v>
      </c>
      <c r="S94" s="654">
        <f t="shared" si="36"/>
        <v>1714000</v>
      </c>
      <c r="T94" s="451" t="str">
        <f>VLOOKUP(C94,[9]BITUNG!$C$78:$T$144,18,FALSE)</f>
        <v>1500005752355</v>
      </c>
    </row>
    <row r="95" spans="1:20" s="112" customFormat="1" ht="18" customHeight="1">
      <c r="A95" s="912">
        <v>2400000</v>
      </c>
      <c r="B95" s="913">
        <v>19</v>
      </c>
      <c r="C95" s="454" t="s">
        <v>2608</v>
      </c>
      <c r="D95" s="453" t="s">
        <v>2589</v>
      </c>
      <c r="E95" s="452">
        <f>VLOOKUP(C95,[8]BITUNG!$C$77:$E$141,3,FALSE)</f>
        <v>24</v>
      </c>
      <c r="F95" s="889">
        <v>2200000</v>
      </c>
      <c r="G95" s="889">
        <v>200000</v>
      </c>
      <c r="H95" s="889">
        <f t="shared" si="17"/>
        <v>2400000</v>
      </c>
      <c r="I95" s="914">
        <v>0</v>
      </c>
      <c r="J95" s="915">
        <v>450000</v>
      </c>
      <c r="K95" s="916">
        <v>0</v>
      </c>
      <c r="L95" s="915">
        <f t="shared" si="30"/>
        <v>450000</v>
      </c>
      <c r="M95" s="917">
        <f t="shared" si="31"/>
        <v>2850000</v>
      </c>
      <c r="N95" s="917">
        <f t="shared" si="32"/>
        <v>24000</v>
      </c>
      <c r="O95" s="917">
        <f t="shared" si="33"/>
        <v>48000</v>
      </c>
      <c r="P95" s="917">
        <f t="shared" si="34"/>
        <v>24000</v>
      </c>
      <c r="Q95" s="918">
        <f t="shared" si="35"/>
        <v>2754000</v>
      </c>
      <c r="R95" s="1683">
        <f>VLOOKUP(C95,[8]BITUNG!$C$77:$R$141,16,FALSE)</f>
        <v>50000</v>
      </c>
      <c r="S95" s="654">
        <f t="shared" si="36"/>
        <v>2704000</v>
      </c>
      <c r="T95" s="451" t="str">
        <f>VLOOKUP(C95,[9]BITUNG!$C$78:$T$144,18,FALSE)</f>
        <v>1500007451956</v>
      </c>
    </row>
    <row r="96" spans="1:20" s="112" customFormat="1" ht="18" customHeight="1">
      <c r="A96" s="912">
        <v>2400000</v>
      </c>
      <c r="B96" s="913">
        <v>20</v>
      </c>
      <c r="C96" s="454" t="s">
        <v>36</v>
      </c>
      <c r="D96" s="450" t="s">
        <v>2589</v>
      </c>
      <c r="E96" s="452">
        <f>VLOOKUP(C96,[8]BITUNG!$C$77:$E$141,3,FALSE)</f>
        <v>15</v>
      </c>
      <c r="F96" s="889">
        <v>2200000</v>
      </c>
      <c r="G96" s="889">
        <v>200000</v>
      </c>
      <c r="H96" s="889">
        <f t="shared" si="17"/>
        <v>2400000</v>
      </c>
      <c r="I96" s="914">
        <v>0</v>
      </c>
      <c r="J96" s="915">
        <v>450000</v>
      </c>
      <c r="K96" s="916">
        <v>0</v>
      </c>
      <c r="L96" s="915">
        <f t="shared" si="30"/>
        <v>450000</v>
      </c>
      <c r="M96" s="917">
        <f t="shared" si="31"/>
        <v>2850000</v>
      </c>
      <c r="N96" s="917">
        <f t="shared" si="32"/>
        <v>24000</v>
      </c>
      <c r="O96" s="917">
        <f t="shared" si="33"/>
        <v>48000</v>
      </c>
      <c r="P96" s="917">
        <f t="shared" si="34"/>
        <v>24000</v>
      </c>
      <c r="Q96" s="918">
        <f t="shared" si="35"/>
        <v>2754000</v>
      </c>
      <c r="R96" s="1683">
        <f>VLOOKUP(C96,[8]BITUNG!$C$77:$R$141,16,FALSE)</f>
        <v>540000</v>
      </c>
      <c r="S96" s="654">
        <f t="shared" si="36"/>
        <v>2214000</v>
      </c>
      <c r="T96" s="451" t="str">
        <f>VLOOKUP(C96,[9]BITUNG!$C$78:$T$144,18,FALSE)</f>
        <v>1500007452459</v>
      </c>
    </row>
    <row r="97" spans="1:20" s="112" customFormat="1" ht="18" customHeight="1">
      <c r="A97" s="912">
        <v>2400000</v>
      </c>
      <c r="B97" s="913">
        <v>21</v>
      </c>
      <c r="C97" s="449" t="s">
        <v>2610</v>
      </c>
      <c r="D97" s="450" t="s">
        <v>2589</v>
      </c>
      <c r="E97" s="452">
        <f>VLOOKUP(C97,[8]BITUNG!$C$77:$E$141,3,FALSE)</f>
        <v>25</v>
      </c>
      <c r="F97" s="889">
        <v>2200000</v>
      </c>
      <c r="G97" s="889">
        <v>200000</v>
      </c>
      <c r="H97" s="889">
        <f t="shared" si="17"/>
        <v>2400000</v>
      </c>
      <c r="I97" s="914">
        <v>0</v>
      </c>
      <c r="J97" s="915">
        <v>450000</v>
      </c>
      <c r="K97" s="916">
        <v>0</v>
      </c>
      <c r="L97" s="915">
        <f t="shared" si="30"/>
        <v>450000</v>
      </c>
      <c r="M97" s="917">
        <f t="shared" si="31"/>
        <v>2850000</v>
      </c>
      <c r="N97" s="917">
        <f t="shared" si="32"/>
        <v>24000</v>
      </c>
      <c r="O97" s="917">
        <f t="shared" si="33"/>
        <v>48000</v>
      </c>
      <c r="P97" s="917">
        <f t="shared" si="34"/>
        <v>24000</v>
      </c>
      <c r="Q97" s="918">
        <f t="shared" si="35"/>
        <v>2754000</v>
      </c>
      <c r="R97" s="1683">
        <f>VLOOKUP(C97,[8]BITUNG!$C$77:$R$141,16,FALSE)</f>
        <v>915000</v>
      </c>
      <c r="S97" s="654">
        <f t="shared" si="36"/>
        <v>1839000</v>
      </c>
      <c r="T97" s="451" t="str">
        <f>VLOOKUP(C97,[9]BITUNG!$C$78:$T$144,18,FALSE)</f>
        <v>1500010545315</v>
      </c>
    </row>
    <row r="98" spans="1:20" s="112" customFormat="1" ht="18" customHeight="1">
      <c r="A98" s="912">
        <v>2400000</v>
      </c>
      <c r="B98" s="913">
        <v>22</v>
      </c>
      <c r="C98" s="441" t="s">
        <v>2613</v>
      </c>
      <c r="D98" s="442" t="s">
        <v>2589</v>
      </c>
      <c r="E98" s="452">
        <f>VLOOKUP(C98,[8]BITUNG!$C$77:$E$141,3,FALSE)</f>
        <v>25</v>
      </c>
      <c r="F98" s="889">
        <v>2200000</v>
      </c>
      <c r="G98" s="889">
        <v>200000</v>
      </c>
      <c r="H98" s="889">
        <f t="shared" si="17"/>
        <v>2400000</v>
      </c>
      <c r="I98" s="914">
        <v>0</v>
      </c>
      <c r="J98" s="915">
        <v>450000</v>
      </c>
      <c r="K98" s="916">
        <v>0</v>
      </c>
      <c r="L98" s="915">
        <f t="shared" si="30"/>
        <v>450000</v>
      </c>
      <c r="M98" s="917">
        <f t="shared" si="31"/>
        <v>2850000</v>
      </c>
      <c r="N98" s="917">
        <f t="shared" si="32"/>
        <v>24000</v>
      </c>
      <c r="O98" s="917">
        <f t="shared" si="33"/>
        <v>48000</v>
      </c>
      <c r="P98" s="917">
        <f t="shared" si="34"/>
        <v>24000</v>
      </c>
      <c r="Q98" s="918">
        <f t="shared" si="35"/>
        <v>2754000</v>
      </c>
      <c r="R98" s="1683">
        <f>VLOOKUP(C98,[8]BITUNG!$C$77:$R$141,16,FALSE)</f>
        <v>50000</v>
      </c>
      <c r="S98" s="654">
        <f t="shared" si="36"/>
        <v>2704000</v>
      </c>
      <c r="T98" s="451" t="str">
        <f>VLOOKUP(C98,[9]BITUNG!$C$78:$T$144,18,FALSE)</f>
        <v>1500007452418</v>
      </c>
    </row>
    <row r="99" spans="1:20" s="112" customFormat="1" ht="18" customHeight="1">
      <c r="A99" s="912">
        <v>2400000</v>
      </c>
      <c r="B99" s="913">
        <v>23</v>
      </c>
      <c r="C99" s="449" t="s">
        <v>2614</v>
      </c>
      <c r="D99" s="450" t="s">
        <v>2589</v>
      </c>
      <c r="E99" s="452">
        <f>VLOOKUP(C99,[8]BITUNG!$C$77:$E$141,3,FALSE)</f>
        <v>24</v>
      </c>
      <c r="F99" s="889">
        <v>2200000</v>
      </c>
      <c r="G99" s="889">
        <v>200000</v>
      </c>
      <c r="H99" s="889">
        <f t="shared" si="17"/>
        <v>2400000</v>
      </c>
      <c r="I99" s="914">
        <v>0</v>
      </c>
      <c r="J99" s="915">
        <v>450000</v>
      </c>
      <c r="K99" s="916">
        <v>0</v>
      </c>
      <c r="L99" s="915">
        <f t="shared" si="30"/>
        <v>450000</v>
      </c>
      <c r="M99" s="917">
        <f t="shared" si="31"/>
        <v>2850000</v>
      </c>
      <c r="N99" s="917">
        <f t="shared" si="32"/>
        <v>24000</v>
      </c>
      <c r="O99" s="917">
        <f t="shared" si="33"/>
        <v>48000</v>
      </c>
      <c r="P99" s="917">
        <f t="shared" si="34"/>
        <v>24000</v>
      </c>
      <c r="Q99" s="918">
        <f t="shared" si="35"/>
        <v>2754000</v>
      </c>
      <c r="R99" s="1683">
        <f>VLOOKUP(C99,[8]BITUNG!$C$77:$R$141,16,FALSE)</f>
        <v>40000</v>
      </c>
      <c r="S99" s="654">
        <f t="shared" si="36"/>
        <v>2714000</v>
      </c>
      <c r="T99" s="451" t="str">
        <f>VLOOKUP(C99,[9]BITUNG!$C$78:$T$144,18,FALSE)</f>
        <v>1500010543922</v>
      </c>
    </row>
    <row r="100" spans="1:20" s="112" customFormat="1" ht="18" customHeight="1">
      <c r="A100" s="912">
        <v>2400000</v>
      </c>
      <c r="B100" s="913">
        <v>24</v>
      </c>
      <c r="C100" s="459" t="s">
        <v>2615</v>
      </c>
      <c r="D100" s="450" t="s">
        <v>2589</v>
      </c>
      <c r="E100" s="452">
        <f>VLOOKUP(C100,[8]BITUNG!$C$77:$E$141,3,FALSE)</f>
        <v>20</v>
      </c>
      <c r="F100" s="889">
        <v>2200000</v>
      </c>
      <c r="G100" s="889">
        <v>200000</v>
      </c>
      <c r="H100" s="889">
        <f t="shared" si="17"/>
        <v>2400000</v>
      </c>
      <c r="I100" s="914">
        <v>0</v>
      </c>
      <c r="J100" s="915">
        <v>450000</v>
      </c>
      <c r="K100" s="916">
        <v>0</v>
      </c>
      <c r="L100" s="915">
        <f t="shared" si="30"/>
        <v>450000</v>
      </c>
      <c r="M100" s="917">
        <f t="shared" si="31"/>
        <v>2850000</v>
      </c>
      <c r="N100" s="917">
        <f t="shared" si="32"/>
        <v>24000</v>
      </c>
      <c r="O100" s="917">
        <f t="shared" si="33"/>
        <v>48000</v>
      </c>
      <c r="P100" s="917">
        <f t="shared" si="34"/>
        <v>24000</v>
      </c>
      <c r="Q100" s="918">
        <f t="shared" si="35"/>
        <v>2754000</v>
      </c>
      <c r="R100" s="1683">
        <f>VLOOKUP(C100,[8]BITUNG!$C$77:$R$141,16,FALSE)</f>
        <v>290000</v>
      </c>
      <c r="S100" s="654">
        <f t="shared" si="36"/>
        <v>2464000</v>
      </c>
      <c r="T100" s="451" t="str">
        <f>VLOOKUP(C100,[9]BITUNG!$C$78:$T$144,18,FALSE)</f>
        <v>1500010564878</v>
      </c>
    </row>
    <row r="101" spans="1:20" s="112" customFormat="1" ht="18" customHeight="1">
      <c r="A101" s="912">
        <v>2400000</v>
      </c>
      <c r="B101" s="913">
        <v>25</v>
      </c>
      <c r="C101" s="459" t="s">
        <v>2616</v>
      </c>
      <c r="D101" s="453" t="s">
        <v>2589</v>
      </c>
      <c r="E101" s="452">
        <f>VLOOKUP(C101,[8]BITUNG!$C$77:$E$141,3,FALSE)</f>
        <v>25</v>
      </c>
      <c r="F101" s="889">
        <v>2200000</v>
      </c>
      <c r="G101" s="889">
        <v>200000</v>
      </c>
      <c r="H101" s="889">
        <f t="shared" si="17"/>
        <v>2400000</v>
      </c>
      <c r="I101" s="914">
        <v>0</v>
      </c>
      <c r="J101" s="915">
        <v>450000</v>
      </c>
      <c r="K101" s="916">
        <v>0</v>
      </c>
      <c r="L101" s="915">
        <f t="shared" si="30"/>
        <v>450000</v>
      </c>
      <c r="M101" s="917">
        <f t="shared" si="31"/>
        <v>2850000</v>
      </c>
      <c r="N101" s="917">
        <f t="shared" si="32"/>
        <v>24000</v>
      </c>
      <c r="O101" s="917">
        <f t="shared" si="33"/>
        <v>48000</v>
      </c>
      <c r="P101" s="917">
        <f t="shared" si="34"/>
        <v>24000</v>
      </c>
      <c r="Q101" s="918">
        <f t="shared" si="35"/>
        <v>2754000</v>
      </c>
      <c r="R101" s="1683">
        <f>VLOOKUP(C101,[8]BITUNG!$C$77:$R$141,16,FALSE)</f>
        <v>540000</v>
      </c>
      <c r="S101" s="654">
        <f t="shared" si="36"/>
        <v>2214000</v>
      </c>
      <c r="T101" s="451" t="str">
        <f>VLOOKUP(C101,[9]BITUNG!$C$78:$T$144,18,FALSE)</f>
        <v>1500010210647</v>
      </c>
    </row>
    <row r="102" spans="1:20" s="112" customFormat="1" ht="18" customHeight="1">
      <c r="A102" s="912">
        <v>2400000</v>
      </c>
      <c r="B102" s="913">
        <v>26</v>
      </c>
      <c r="C102" s="460" t="s">
        <v>2617</v>
      </c>
      <c r="D102" s="450" t="s">
        <v>2589</v>
      </c>
      <c r="E102" s="452">
        <f>VLOOKUP(C102,[8]BITUNG!$C$77:$E$141,3,FALSE)</f>
        <v>26</v>
      </c>
      <c r="F102" s="889">
        <v>2200000</v>
      </c>
      <c r="G102" s="889">
        <v>200000</v>
      </c>
      <c r="H102" s="889">
        <f t="shared" si="17"/>
        <v>2400000</v>
      </c>
      <c r="I102" s="914">
        <v>0</v>
      </c>
      <c r="J102" s="915">
        <v>450000</v>
      </c>
      <c r="K102" s="916">
        <v>0</v>
      </c>
      <c r="L102" s="915">
        <f t="shared" si="30"/>
        <v>450000</v>
      </c>
      <c r="M102" s="917">
        <f t="shared" si="31"/>
        <v>2850000</v>
      </c>
      <c r="N102" s="917">
        <f t="shared" si="32"/>
        <v>24000</v>
      </c>
      <c r="O102" s="917">
        <f t="shared" si="33"/>
        <v>48000</v>
      </c>
      <c r="P102" s="917">
        <f t="shared" si="34"/>
        <v>24000</v>
      </c>
      <c r="Q102" s="918">
        <f t="shared" si="35"/>
        <v>2754000</v>
      </c>
      <c r="R102" s="1683">
        <f>VLOOKUP(C102,[8]BITUNG!$C$77:$R$141,16,FALSE)</f>
        <v>50000</v>
      </c>
      <c r="S102" s="654">
        <f t="shared" si="36"/>
        <v>2704000</v>
      </c>
      <c r="T102" s="451" t="str">
        <f>VLOOKUP(C102,[9]BITUNG!$C$78:$T$144,18,FALSE)</f>
        <v>1500007451840</v>
      </c>
    </row>
    <row r="103" spans="1:20" s="112" customFormat="1" ht="18" customHeight="1">
      <c r="A103" s="912">
        <v>2400000</v>
      </c>
      <c r="B103" s="913">
        <v>27</v>
      </c>
      <c r="C103" s="459" t="s">
        <v>2618</v>
      </c>
      <c r="D103" s="450" t="s">
        <v>2589</v>
      </c>
      <c r="E103" s="452">
        <f>VLOOKUP(C103,[8]BITUNG!$C$77:$E$141,3,FALSE)</f>
        <v>20</v>
      </c>
      <c r="F103" s="889">
        <v>2200000</v>
      </c>
      <c r="G103" s="889">
        <v>200000</v>
      </c>
      <c r="H103" s="889">
        <f t="shared" ref="H103:H109" si="37">SUM(F103:G103)</f>
        <v>2400000</v>
      </c>
      <c r="I103" s="914">
        <v>0</v>
      </c>
      <c r="J103" s="915">
        <v>450000</v>
      </c>
      <c r="K103" s="916">
        <v>0</v>
      </c>
      <c r="L103" s="915">
        <f t="shared" ref="L103:L126" si="38">(E103*I103)+J103+K103</f>
        <v>450000</v>
      </c>
      <c r="M103" s="917">
        <f t="shared" ref="M103:M126" si="39">H103+L103</f>
        <v>2850000</v>
      </c>
      <c r="N103" s="917">
        <f t="shared" si="32"/>
        <v>24000</v>
      </c>
      <c r="O103" s="917">
        <f t="shared" si="33"/>
        <v>48000</v>
      </c>
      <c r="P103" s="917">
        <f t="shared" si="34"/>
        <v>24000</v>
      </c>
      <c r="Q103" s="918">
        <f t="shared" ref="Q103:Q115" si="40">M103-O103-P103-N103</f>
        <v>2754000</v>
      </c>
      <c r="R103" s="1683">
        <f>VLOOKUP(C103,[8]BITUNG!$C$77:$R$141,16,FALSE)</f>
        <v>50000</v>
      </c>
      <c r="S103" s="654">
        <f t="shared" si="36"/>
        <v>2704000</v>
      </c>
      <c r="T103" s="451" t="str">
        <f>VLOOKUP(C103,[9]BITUNG!$C$78:$T$144,18,FALSE)</f>
        <v>1500010207551</v>
      </c>
    </row>
    <row r="104" spans="1:20" s="112" customFormat="1" ht="18" customHeight="1">
      <c r="A104" s="912">
        <v>2400000</v>
      </c>
      <c r="B104" s="913">
        <v>28</v>
      </c>
      <c r="C104" s="459" t="s">
        <v>2619</v>
      </c>
      <c r="D104" s="453" t="s">
        <v>2589</v>
      </c>
      <c r="E104" s="452">
        <f>VLOOKUP(C104,[8]BITUNG!$C$77:$E$141,3,FALSE)</f>
        <v>22</v>
      </c>
      <c r="F104" s="889">
        <v>2200000</v>
      </c>
      <c r="G104" s="889">
        <v>200000</v>
      </c>
      <c r="H104" s="889">
        <f t="shared" si="37"/>
        <v>2400000</v>
      </c>
      <c r="I104" s="914">
        <v>0</v>
      </c>
      <c r="J104" s="915">
        <v>450000</v>
      </c>
      <c r="K104" s="916">
        <v>0</v>
      </c>
      <c r="L104" s="915">
        <f t="shared" si="38"/>
        <v>450000</v>
      </c>
      <c r="M104" s="917">
        <f t="shared" si="39"/>
        <v>2850000</v>
      </c>
      <c r="N104" s="917">
        <f t="shared" si="32"/>
        <v>24000</v>
      </c>
      <c r="O104" s="917">
        <f t="shared" si="33"/>
        <v>48000</v>
      </c>
      <c r="P104" s="917">
        <f t="shared" si="34"/>
        <v>24000</v>
      </c>
      <c r="Q104" s="918">
        <f t="shared" si="40"/>
        <v>2754000</v>
      </c>
      <c r="R104" s="1683">
        <f>VLOOKUP(C104,[8]BITUNG!$C$77:$R$141,16,FALSE)</f>
        <v>540000</v>
      </c>
      <c r="S104" s="654">
        <f t="shared" si="36"/>
        <v>2214000</v>
      </c>
      <c r="T104" s="451" t="str">
        <f>VLOOKUP(C104,[9]BITUNG!$C$78:$T$144,18,FALSE)</f>
        <v>1480012021005</v>
      </c>
    </row>
    <row r="105" spans="1:20" s="112" customFormat="1" ht="18" customHeight="1">
      <c r="A105" s="912">
        <v>2400000</v>
      </c>
      <c r="B105" s="913">
        <v>29</v>
      </c>
      <c r="C105" s="459" t="s">
        <v>37</v>
      </c>
      <c r="D105" s="450" t="s">
        <v>2589</v>
      </c>
      <c r="E105" s="452">
        <f>VLOOKUP(C105,[8]BITUNG!$C$77:$E$141,3,FALSE)</f>
        <v>24</v>
      </c>
      <c r="F105" s="889">
        <v>2200000</v>
      </c>
      <c r="G105" s="889">
        <v>200000</v>
      </c>
      <c r="H105" s="889">
        <f t="shared" si="37"/>
        <v>2400000</v>
      </c>
      <c r="I105" s="914">
        <v>0</v>
      </c>
      <c r="J105" s="915">
        <v>450000</v>
      </c>
      <c r="K105" s="916">
        <v>0</v>
      </c>
      <c r="L105" s="915">
        <f t="shared" si="38"/>
        <v>450000</v>
      </c>
      <c r="M105" s="917">
        <f t="shared" si="39"/>
        <v>2850000</v>
      </c>
      <c r="N105" s="917">
        <f t="shared" si="32"/>
        <v>24000</v>
      </c>
      <c r="O105" s="917">
        <f t="shared" si="33"/>
        <v>48000</v>
      </c>
      <c r="P105" s="917">
        <f t="shared" si="34"/>
        <v>24000</v>
      </c>
      <c r="Q105" s="918">
        <f t="shared" si="40"/>
        <v>2754000</v>
      </c>
      <c r="R105" s="1683">
        <f>VLOOKUP(C105,[8]BITUNG!$C$77:$R$141,16,FALSE)</f>
        <v>1540000</v>
      </c>
      <c r="S105" s="654">
        <f t="shared" si="36"/>
        <v>1214000</v>
      </c>
      <c r="T105" s="451" t="str">
        <f>VLOOKUP(C105,[9]BITUNG!$C$78:$T$144,18,FALSE)</f>
        <v>1500010541389</v>
      </c>
    </row>
    <row r="106" spans="1:20" s="1688" customFormat="1" ht="18" customHeight="1">
      <c r="A106" s="912">
        <v>2400000</v>
      </c>
      <c r="B106" s="913">
        <v>30</v>
      </c>
      <c r="C106" s="1628" t="s">
        <v>2620</v>
      </c>
      <c r="D106" s="442" t="s">
        <v>2589</v>
      </c>
      <c r="E106" s="452">
        <f>VLOOKUP(C106,[8]BITUNG!$C$77:$E$141,3,FALSE)</f>
        <v>0</v>
      </c>
      <c r="F106" s="889">
        <v>2200000</v>
      </c>
      <c r="G106" s="889">
        <v>200000</v>
      </c>
      <c r="H106" s="889">
        <f t="shared" si="37"/>
        <v>2400000</v>
      </c>
      <c r="I106" s="914">
        <v>0</v>
      </c>
      <c r="J106" s="890">
        <v>450000</v>
      </c>
      <c r="K106" s="908">
        <v>0</v>
      </c>
      <c r="L106" s="890">
        <f t="shared" si="38"/>
        <v>450000</v>
      </c>
      <c r="M106" s="892">
        <f t="shared" si="39"/>
        <v>2850000</v>
      </c>
      <c r="N106" s="892">
        <f t="shared" si="32"/>
        <v>24000</v>
      </c>
      <c r="O106" s="892">
        <f t="shared" si="33"/>
        <v>48000</v>
      </c>
      <c r="P106" s="892">
        <f t="shared" si="34"/>
        <v>24000</v>
      </c>
      <c r="Q106" s="893">
        <f t="shared" si="40"/>
        <v>2754000</v>
      </c>
      <c r="R106" s="1683">
        <f>VLOOKUP(C106,[8]BITUNG!$C$77:$R$141,16,FALSE)</f>
        <v>1415000</v>
      </c>
      <c r="S106" s="1684">
        <f t="shared" si="36"/>
        <v>1339000</v>
      </c>
      <c r="T106" s="1635" t="str">
        <f>VLOOKUP(C106,[9]BITUNG!$C$78:$T$144,18,FALSE)</f>
        <v>1480005096303</v>
      </c>
    </row>
    <row r="107" spans="1:20" s="112" customFormat="1" ht="18" customHeight="1">
      <c r="A107" s="912">
        <v>2400000</v>
      </c>
      <c r="B107" s="913">
        <v>31</v>
      </c>
      <c r="C107" s="459" t="s">
        <v>2621</v>
      </c>
      <c r="D107" s="453" t="s">
        <v>2589</v>
      </c>
      <c r="E107" s="452">
        <f>VLOOKUP(C107,[8]BITUNG!$C$77:$E$141,3,FALSE)</f>
        <v>19</v>
      </c>
      <c r="F107" s="889">
        <v>2200000</v>
      </c>
      <c r="G107" s="889">
        <v>200000</v>
      </c>
      <c r="H107" s="889">
        <f t="shared" si="37"/>
        <v>2400000</v>
      </c>
      <c r="I107" s="914">
        <v>0</v>
      </c>
      <c r="J107" s="915">
        <v>450000</v>
      </c>
      <c r="K107" s="916">
        <v>0</v>
      </c>
      <c r="L107" s="915">
        <f t="shared" si="38"/>
        <v>450000</v>
      </c>
      <c r="M107" s="917">
        <f t="shared" si="39"/>
        <v>2850000</v>
      </c>
      <c r="N107" s="917">
        <f t="shared" si="32"/>
        <v>24000</v>
      </c>
      <c r="O107" s="917">
        <f t="shared" si="33"/>
        <v>48000</v>
      </c>
      <c r="P107" s="917">
        <f t="shared" si="34"/>
        <v>24000</v>
      </c>
      <c r="Q107" s="918">
        <f t="shared" si="40"/>
        <v>2754000</v>
      </c>
      <c r="R107" s="1683">
        <f>VLOOKUP(C107,[8]BITUNG!$C$77:$R$141,16,FALSE)</f>
        <v>1050000</v>
      </c>
      <c r="S107" s="654">
        <f t="shared" si="36"/>
        <v>1704000</v>
      </c>
      <c r="T107" s="451" t="str">
        <f>VLOOKUP(C107,[9]BITUNG!$C$78:$T$144,18,FALSE)</f>
        <v>1500010356549</v>
      </c>
    </row>
    <row r="108" spans="1:20" s="112" customFormat="1" ht="18" customHeight="1">
      <c r="A108" s="912">
        <v>2400000</v>
      </c>
      <c r="B108" s="913">
        <v>32</v>
      </c>
      <c r="C108" s="454" t="s">
        <v>2623</v>
      </c>
      <c r="D108" s="453" t="s">
        <v>2589</v>
      </c>
      <c r="E108" s="452">
        <f>VLOOKUP(C108,[8]BITUNG!$C$77:$E$141,3,FALSE)</f>
        <v>23</v>
      </c>
      <c r="F108" s="889">
        <v>2200000</v>
      </c>
      <c r="G108" s="889">
        <v>200000</v>
      </c>
      <c r="H108" s="889">
        <f t="shared" si="37"/>
        <v>2400000</v>
      </c>
      <c r="I108" s="914">
        <v>0</v>
      </c>
      <c r="J108" s="915">
        <v>450000</v>
      </c>
      <c r="K108" s="916">
        <v>0</v>
      </c>
      <c r="L108" s="915">
        <f t="shared" si="38"/>
        <v>450000</v>
      </c>
      <c r="M108" s="917">
        <f t="shared" si="39"/>
        <v>2850000</v>
      </c>
      <c r="N108" s="917">
        <f t="shared" si="32"/>
        <v>24000</v>
      </c>
      <c r="O108" s="917">
        <f t="shared" si="33"/>
        <v>48000</v>
      </c>
      <c r="P108" s="917">
        <f t="shared" si="34"/>
        <v>24000</v>
      </c>
      <c r="Q108" s="918">
        <f t="shared" si="40"/>
        <v>2754000</v>
      </c>
      <c r="R108" s="1683">
        <f>VLOOKUP(C108,[8]BITUNG!$C$77:$R$141,16,FALSE)</f>
        <v>50000</v>
      </c>
      <c r="S108" s="654">
        <f t="shared" si="36"/>
        <v>2704000</v>
      </c>
      <c r="T108" s="451" t="str">
        <f>VLOOKUP(C108,[9]BITUNG!$C$78:$T$144,18,FALSE)</f>
        <v>1500007452137</v>
      </c>
    </row>
    <row r="109" spans="1:20" s="223" customFormat="1" ht="18" customHeight="1">
      <c r="A109" s="912">
        <v>2400000</v>
      </c>
      <c r="B109" s="913">
        <v>33</v>
      </c>
      <c r="C109" s="441" t="s">
        <v>2546</v>
      </c>
      <c r="D109" s="442" t="s">
        <v>2589</v>
      </c>
      <c r="E109" s="452">
        <f>VLOOKUP(C109,[8]BITUNG!$C$77:$E$141,3,FALSE)</f>
        <v>21</v>
      </c>
      <c r="F109" s="889">
        <v>2200000</v>
      </c>
      <c r="G109" s="889">
        <v>200000</v>
      </c>
      <c r="H109" s="889">
        <f t="shared" si="37"/>
        <v>2400000</v>
      </c>
      <c r="I109" s="914">
        <v>0</v>
      </c>
      <c r="J109" s="890">
        <v>450000</v>
      </c>
      <c r="K109" s="908">
        <v>0</v>
      </c>
      <c r="L109" s="890">
        <f t="shared" si="38"/>
        <v>450000</v>
      </c>
      <c r="M109" s="892">
        <f t="shared" si="39"/>
        <v>2850000</v>
      </c>
      <c r="N109" s="892">
        <f t="shared" ref="N109:N126" si="41">1%*H109</f>
        <v>24000</v>
      </c>
      <c r="O109" s="892">
        <f t="shared" ref="O109:O126" si="42">H109*2%</f>
        <v>48000</v>
      </c>
      <c r="P109" s="892">
        <f t="shared" ref="P109:P126" si="43">H109*1%</f>
        <v>24000</v>
      </c>
      <c r="Q109" s="893">
        <f t="shared" si="40"/>
        <v>2754000</v>
      </c>
      <c r="R109" s="1683">
        <f>VLOOKUP(C109,[8]BITUNG!$C$77:$R$141,16,FALSE)</f>
        <v>540000</v>
      </c>
      <c r="S109" s="654">
        <f t="shared" si="36"/>
        <v>2214000</v>
      </c>
      <c r="T109" s="451" t="str">
        <f>VLOOKUP(C109,[9]BITUNG!$C$78:$T$144,18,FALSE)</f>
        <v>1500007452368</v>
      </c>
    </row>
    <row r="110" spans="1:20" s="223" customFormat="1" ht="18" customHeight="1">
      <c r="A110" s="912">
        <v>2400000</v>
      </c>
      <c r="B110" s="913">
        <v>34</v>
      </c>
      <c r="C110" s="441" t="s">
        <v>2547</v>
      </c>
      <c r="D110" s="442" t="s">
        <v>2589</v>
      </c>
      <c r="E110" s="452">
        <f>VLOOKUP(C110,[8]BITUNG!$C$77:$E$141,3,FALSE)</f>
        <v>22</v>
      </c>
      <c r="F110" s="889">
        <v>2200000</v>
      </c>
      <c r="G110" s="889">
        <v>200000</v>
      </c>
      <c r="H110" s="889">
        <f t="shared" ref="H110:H115" si="44">SUM(F110:G110)</f>
        <v>2400000</v>
      </c>
      <c r="I110" s="914">
        <v>0</v>
      </c>
      <c r="J110" s="890">
        <v>450000</v>
      </c>
      <c r="K110" s="908">
        <v>0</v>
      </c>
      <c r="L110" s="890">
        <f t="shared" si="38"/>
        <v>450000</v>
      </c>
      <c r="M110" s="892">
        <f t="shared" si="39"/>
        <v>2850000</v>
      </c>
      <c r="N110" s="892">
        <f t="shared" si="41"/>
        <v>24000</v>
      </c>
      <c r="O110" s="892">
        <f t="shared" si="42"/>
        <v>48000</v>
      </c>
      <c r="P110" s="892">
        <f t="shared" si="43"/>
        <v>24000</v>
      </c>
      <c r="Q110" s="893">
        <f t="shared" si="40"/>
        <v>2754000</v>
      </c>
      <c r="R110" s="1683">
        <f>VLOOKUP(C110,[8]BITUNG!$C$77:$R$141,16,FALSE)</f>
        <v>50000</v>
      </c>
      <c r="S110" s="654">
        <f t="shared" si="36"/>
        <v>2704000</v>
      </c>
      <c r="T110" s="451" t="str">
        <f>VLOOKUP(C110,[9]BITUNG!$C$78:$T$144,18,FALSE)</f>
        <v>1500007450115</v>
      </c>
    </row>
    <row r="111" spans="1:20" s="223" customFormat="1" ht="18" customHeight="1">
      <c r="A111" s="912">
        <v>2400000</v>
      </c>
      <c r="B111" s="913">
        <v>35</v>
      </c>
      <c r="C111" s="441" t="s">
        <v>3633</v>
      </c>
      <c r="D111" s="442" t="s">
        <v>2589</v>
      </c>
      <c r="E111" s="452">
        <f>VLOOKUP(C111,[8]BITUNG!$C$77:$E$141,3,FALSE)</f>
        <v>20</v>
      </c>
      <c r="F111" s="889">
        <v>2200000</v>
      </c>
      <c r="G111" s="889">
        <v>200000</v>
      </c>
      <c r="H111" s="889">
        <f t="shared" si="44"/>
        <v>2400000</v>
      </c>
      <c r="I111" s="914">
        <v>0</v>
      </c>
      <c r="J111" s="890">
        <v>450000</v>
      </c>
      <c r="K111" s="908">
        <v>0</v>
      </c>
      <c r="L111" s="890">
        <f t="shared" si="38"/>
        <v>450000</v>
      </c>
      <c r="M111" s="892">
        <f t="shared" si="39"/>
        <v>2850000</v>
      </c>
      <c r="N111" s="892">
        <f t="shared" si="41"/>
        <v>24000</v>
      </c>
      <c r="O111" s="892">
        <f t="shared" si="42"/>
        <v>48000</v>
      </c>
      <c r="P111" s="892">
        <f t="shared" si="43"/>
        <v>24000</v>
      </c>
      <c r="Q111" s="893">
        <f t="shared" si="40"/>
        <v>2754000</v>
      </c>
      <c r="R111" s="1683">
        <f>VLOOKUP(C111,[8]BITUNG!$C$77:$R$141,16,FALSE)</f>
        <v>50000</v>
      </c>
      <c r="S111" s="654">
        <f t="shared" si="36"/>
        <v>2704000</v>
      </c>
      <c r="T111" s="451" t="str">
        <f>VLOOKUP(C111,[9]BITUNG!$C$78:$T$144,18,FALSE)</f>
        <v>1500007452210</v>
      </c>
    </row>
    <row r="112" spans="1:20" s="223" customFormat="1" ht="18" customHeight="1">
      <c r="A112" s="912">
        <v>2400000</v>
      </c>
      <c r="B112" s="913">
        <v>36</v>
      </c>
      <c r="C112" s="441" t="s">
        <v>2553</v>
      </c>
      <c r="D112" s="442" t="s">
        <v>2589</v>
      </c>
      <c r="E112" s="452">
        <f>VLOOKUP(C112,[8]BITUNG!$C$77:$E$141,3,FALSE)</f>
        <v>23</v>
      </c>
      <c r="F112" s="889">
        <v>2200000</v>
      </c>
      <c r="G112" s="889">
        <v>200000</v>
      </c>
      <c r="H112" s="889">
        <f t="shared" si="44"/>
        <v>2400000</v>
      </c>
      <c r="I112" s="914">
        <v>0</v>
      </c>
      <c r="J112" s="890">
        <v>450000</v>
      </c>
      <c r="K112" s="908">
        <v>0</v>
      </c>
      <c r="L112" s="890">
        <f t="shared" si="38"/>
        <v>450000</v>
      </c>
      <c r="M112" s="892">
        <f t="shared" si="39"/>
        <v>2850000</v>
      </c>
      <c r="N112" s="892">
        <f t="shared" si="41"/>
        <v>24000</v>
      </c>
      <c r="O112" s="892">
        <f t="shared" si="42"/>
        <v>48000</v>
      </c>
      <c r="P112" s="892">
        <f t="shared" si="43"/>
        <v>24000</v>
      </c>
      <c r="Q112" s="893">
        <f t="shared" si="40"/>
        <v>2754000</v>
      </c>
      <c r="R112" s="1683">
        <f>VLOOKUP(C112,[8]BITUNG!$C$77:$R$141,16,FALSE)</f>
        <v>50000</v>
      </c>
      <c r="S112" s="654">
        <f t="shared" si="36"/>
        <v>2704000</v>
      </c>
      <c r="T112" s="451" t="str">
        <f>VLOOKUP(C112,[9]BITUNG!$C$78:$T$144,18,FALSE)</f>
        <v>1500007451022</v>
      </c>
    </row>
    <row r="113" spans="1:21" s="223" customFormat="1" ht="18" customHeight="1">
      <c r="A113" s="912">
        <v>2400000</v>
      </c>
      <c r="B113" s="913">
        <v>37</v>
      </c>
      <c r="C113" s="461" t="s">
        <v>2634</v>
      </c>
      <c r="D113" s="453" t="s">
        <v>2589</v>
      </c>
      <c r="E113" s="452">
        <f>VLOOKUP(C113,[8]BITUNG!$C$77:$E$141,3,FALSE)</f>
        <v>22</v>
      </c>
      <c r="F113" s="889">
        <v>2200000</v>
      </c>
      <c r="G113" s="889">
        <v>200000</v>
      </c>
      <c r="H113" s="889">
        <f t="shared" si="44"/>
        <v>2400000</v>
      </c>
      <c r="I113" s="914">
        <v>0</v>
      </c>
      <c r="J113" s="915">
        <v>450000</v>
      </c>
      <c r="K113" s="916">
        <v>0</v>
      </c>
      <c r="L113" s="915">
        <f t="shared" si="38"/>
        <v>450000</v>
      </c>
      <c r="M113" s="917">
        <f t="shared" si="39"/>
        <v>2850000</v>
      </c>
      <c r="N113" s="917">
        <f t="shared" si="41"/>
        <v>24000</v>
      </c>
      <c r="O113" s="917">
        <f t="shared" si="42"/>
        <v>48000</v>
      </c>
      <c r="P113" s="917">
        <f t="shared" si="43"/>
        <v>24000</v>
      </c>
      <c r="Q113" s="918">
        <f t="shared" si="40"/>
        <v>2754000</v>
      </c>
      <c r="R113" s="1683">
        <f>VLOOKUP(C113,[8]BITUNG!$C$77:$R$141,16,FALSE)</f>
        <v>40000</v>
      </c>
      <c r="S113" s="654">
        <f t="shared" si="36"/>
        <v>2714000</v>
      </c>
      <c r="T113" s="451" t="str">
        <f>VLOOKUP(C113,[9]BITUNG!$C$78:$T$144,18,FALSE)</f>
        <v>1500011502539</v>
      </c>
    </row>
    <row r="114" spans="1:21" s="112" customFormat="1" ht="18" customHeight="1">
      <c r="A114" s="912">
        <v>2400000</v>
      </c>
      <c r="B114" s="913">
        <v>38</v>
      </c>
      <c r="C114" s="461" t="s">
        <v>2635</v>
      </c>
      <c r="D114" s="453" t="s">
        <v>2589</v>
      </c>
      <c r="E114" s="452">
        <f>VLOOKUP(C114,[8]BITUNG!$C$77:$E$141,3,FALSE)</f>
        <v>25</v>
      </c>
      <c r="F114" s="889">
        <v>2200000</v>
      </c>
      <c r="G114" s="889">
        <v>200000</v>
      </c>
      <c r="H114" s="889">
        <f t="shared" si="44"/>
        <v>2400000</v>
      </c>
      <c r="I114" s="914">
        <v>0</v>
      </c>
      <c r="J114" s="915">
        <v>450000</v>
      </c>
      <c r="K114" s="916">
        <v>0</v>
      </c>
      <c r="L114" s="915">
        <f t="shared" si="38"/>
        <v>450000</v>
      </c>
      <c r="M114" s="917">
        <f t="shared" si="39"/>
        <v>2850000</v>
      </c>
      <c r="N114" s="917">
        <f t="shared" si="41"/>
        <v>24000</v>
      </c>
      <c r="O114" s="917">
        <f t="shared" si="42"/>
        <v>48000</v>
      </c>
      <c r="P114" s="917">
        <f t="shared" si="43"/>
        <v>24000</v>
      </c>
      <c r="Q114" s="918">
        <f t="shared" si="40"/>
        <v>2754000</v>
      </c>
      <c r="R114" s="1683">
        <f>VLOOKUP(C114,[8]BITUNG!$C$77:$R$141,16,FALSE)</f>
        <v>600000</v>
      </c>
      <c r="S114" s="654">
        <f t="shared" si="36"/>
        <v>2154000</v>
      </c>
      <c r="T114" s="451" t="str">
        <f>VLOOKUP(C114,[9]BITUNG!$C$78:$T$144,18,FALSE)</f>
        <v>1500011488655</v>
      </c>
    </row>
    <row r="115" spans="1:21" s="112" customFormat="1" ht="18" customHeight="1">
      <c r="A115" s="912">
        <v>2400000</v>
      </c>
      <c r="B115" s="913">
        <v>39</v>
      </c>
      <c r="C115" s="461" t="s">
        <v>2636</v>
      </c>
      <c r="D115" s="453" t="s">
        <v>2589</v>
      </c>
      <c r="E115" s="452">
        <f>VLOOKUP(C115,[8]BITUNG!$C$77:$E$141,3,FALSE)</f>
        <v>26</v>
      </c>
      <c r="F115" s="889">
        <v>2200000</v>
      </c>
      <c r="G115" s="889">
        <v>200000</v>
      </c>
      <c r="H115" s="889">
        <f t="shared" si="44"/>
        <v>2400000</v>
      </c>
      <c r="I115" s="914">
        <v>0</v>
      </c>
      <c r="J115" s="915">
        <v>450000</v>
      </c>
      <c r="K115" s="916">
        <v>0</v>
      </c>
      <c r="L115" s="915">
        <f t="shared" si="38"/>
        <v>450000</v>
      </c>
      <c r="M115" s="917">
        <f t="shared" si="39"/>
        <v>2850000</v>
      </c>
      <c r="N115" s="917">
        <f t="shared" si="41"/>
        <v>24000</v>
      </c>
      <c r="O115" s="917">
        <f t="shared" si="42"/>
        <v>48000</v>
      </c>
      <c r="P115" s="917">
        <f t="shared" si="43"/>
        <v>24000</v>
      </c>
      <c r="Q115" s="918">
        <f t="shared" si="40"/>
        <v>2754000</v>
      </c>
      <c r="R115" s="1683">
        <f>VLOOKUP(C115,[8]BITUNG!$C$77:$R$141,16,FALSE)</f>
        <v>40000</v>
      </c>
      <c r="S115" s="654">
        <f t="shared" si="36"/>
        <v>2714000</v>
      </c>
      <c r="T115" s="451" t="str">
        <f>VLOOKUP(C115,[9]BITUNG!$C$78:$T$144,18,FALSE)</f>
        <v>1500011486618</v>
      </c>
    </row>
    <row r="116" spans="1:21" s="112" customFormat="1" ht="18" customHeight="1">
      <c r="A116" s="912">
        <v>2400000</v>
      </c>
      <c r="B116" s="913">
        <v>40</v>
      </c>
      <c r="C116" s="462" t="s">
        <v>2783</v>
      </c>
      <c r="D116" s="453" t="s">
        <v>2589</v>
      </c>
      <c r="E116" s="452">
        <f>VLOOKUP(C116,[8]BITUNG!$C$77:$E$141,3,FALSE)</f>
        <v>23</v>
      </c>
      <c r="F116" s="889">
        <v>2200000</v>
      </c>
      <c r="G116" s="889">
        <v>200000</v>
      </c>
      <c r="H116" s="889">
        <f t="shared" si="17"/>
        <v>2400000</v>
      </c>
      <c r="I116" s="914">
        <v>0</v>
      </c>
      <c r="J116" s="915">
        <v>450000</v>
      </c>
      <c r="K116" s="916">
        <v>0</v>
      </c>
      <c r="L116" s="915">
        <f t="shared" si="38"/>
        <v>450000</v>
      </c>
      <c r="M116" s="917">
        <f t="shared" si="39"/>
        <v>2850000</v>
      </c>
      <c r="N116" s="917">
        <f t="shared" si="41"/>
        <v>24000</v>
      </c>
      <c r="O116" s="917">
        <f t="shared" si="42"/>
        <v>48000</v>
      </c>
      <c r="P116" s="917">
        <f t="shared" si="43"/>
        <v>24000</v>
      </c>
      <c r="Q116" s="918">
        <f t="shared" si="35"/>
        <v>2754000</v>
      </c>
      <c r="R116" s="1683">
        <f>VLOOKUP(C116,[8]BITUNG!$C$77:$R$141,16,FALSE)</f>
        <v>40000</v>
      </c>
      <c r="S116" s="654">
        <f t="shared" si="36"/>
        <v>2714000</v>
      </c>
      <c r="T116" s="451" t="str">
        <f>VLOOKUP(C116,[9]BITUNG!$C$78:$T$144,18,FALSE)</f>
        <v>1500011719224</v>
      </c>
    </row>
    <row r="117" spans="1:21" s="112" customFormat="1" ht="18" customHeight="1">
      <c r="A117" s="912">
        <v>2400000</v>
      </c>
      <c r="B117" s="913">
        <v>41</v>
      </c>
      <c r="C117" s="462" t="s">
        <v>2784</v>
      </c>
      <c r="D117" s="450" t="s">
        <v>2589</v>
      </c>
      <c r="E117" s="452">
        <f>VLOOKUP(C117,[8]BITUNG!$C$77:$E$141,3,FALSE)</f>
        <v>28</v>
      </c>
      <c r="F117" s="889">
        <v>2200000</v>
      </c>
      <c r="G117" s="889">
        <v>200000</v>
      </c>
      <c r="H117" s="889">
        <f t="shared" si="17"/>
        <v>2400000</v>
      </c>
      <c r="I117" s="914">
        <v>0</v>
      </c>
      <c r="J117" s="915">
        <v>450000</v>
      </c>
      <c r="K117" s="916">
        <v>0</v>
      </c>
      <c r="L117" s="915">
        <f t="shared" si="38"/>
        <v>450000</v>
      </c>
      <c r="M117" s="917">
        <f t="shared" si="39"/>
        <v>2850000</v>
      </c>
      <c r="N117" s="917">
        <f t="shared" si="41"/>
        <v>24000</v>
      </c>
      <c r="O117" s="917">
        <f t="shared" si="42"/>
        <v>48000</v>
      </c>
      <c r="P117" s="917">
        <f t="shared" si="43"/>
        <v>24000</v>
      </c>
      <c r="Q117" s="918">
        <f t="shared" si="35"/>
        <v>2754000</v>
      </c>
      <c r="R117" s="1683">
        <f>VLOOKUP(C117,[8]BITUNG!$C$77:$R$141,16,FALSE)</f>
        <v>40000</v>
      </c>
      <c r="S117" s="654">
        <f t="shared" si="36"/>
        <v>2714000</v>
      </c>
      <c r="T117" s="451" t="str">
        <f>VLOOKUP(C117,[9]BITUNG!$C$78:$T$144,18,FALSE)</f>
        <v>1500011677703</v>
      </c>
    </row>
    <row r="118" spans="1:21" s="112" customFormat="1" ht="18" customHeight="1">
      <c r="A118" s="912">
        <v>2400000</v>
      </c>
      <c r="B118" s="913">
        <v>42</v>
      </c>
      <c r="C118" s="462" t="s">
        <v>2785</v>
      </c>
      <c r="D118" s="450" t="s">
        <v>2589</v>
      </c>
      <c r="E118" s="452">
        <f>VLOOKUP(C118,[8]BITUNG!$C$77:$E$141,3,FALSE)</f>
        <v>24</v>
      </c>
      <c r="F118" s="889">
        <v>2200000</v>
      </c>
      <c r="G118" s="889">
        <v>200000</v>
      </c>
      <c r="H118" s="889">
        <f t="shared" si="17"/>
        <v>2400000</v>
      </c>
      <c r="I118" s="914">
        <v>0</v>
      </c>
      <c r="J118" s="915">
        <v>450000</v>
      </c>
      <c r="K118" s="916">
        <v>0</v>
      </c>
      <c r="L118" s="915">
        <f t="shared" si="38"/>
        <v>450000</v>
      </c>
      <c r="M118" s="917">
        <f t="shared" si="39"/>
        <v>2850000</v>
      </c>
      <c r="N118" s="917">
        <f t="shared" si="41"/>
        <v>24000</v>
      </c>
      <c r="O118" s="917">
        <f t="shared" si="42"/>
        <v>48000</v>
      </c>
      <c r="P118" s="917">
        <f t="shared" si="43"/>
        <v>24000</v>
      </c>
      <c r="Q118" s="918">
        <f t="shared" si="35"/>
        <v>2754000</v>
      </c>
      <c r="R118" s="1683">
        <f>VLOOKUP(C118,[8]BITUNG!$C$77:$R$141,16,FALSE)</f>
        <v>40000</v>
      </c>
      <c r="S118" s="654">
        <f t="shared" si="36"/>
        <v>2714000</v>
      </c>
      <c r="T118" s="451" t="str">
        <f>VLOOKUP(C118,[9]BITUNG!$C$78:$T$144,18,FALSE)</f>
        <v>1500011699616</v>
      </c>
    </row>
    <row r="119" spans="1:21" s="112" customFormat="1" ht="18" customHeight="1">
      <c r="A119" s="912">
        <v>2400000</v>
      </c>
      <c r="B119" s="913">
        <v>43</v>
      </c>
      <c r="C119" s="462" t="s">
        <v>2787</v>
      </c>
      <c r="D119" s="453" t="s">
        <v>2589</v>
      </c>
      <c r="E119" s="452">
        <f>VLOOKUP(C119,[8]BITUNG!$C$77:$E$141,3,FALSE)</f>
        <v>28</v>
      </c>
      <c r="F119" s="889">
        <v>2200000</v>
      </c>
      <c r="G119" s="889">
        <v>200000</v>
      </c>
      <c r="H119" s="889">
        <f t="shared" si="17"/>
        <v>2400000</v>
      </c>
      <c r="I119" s="914">
        <v>0</v>
      </c>
      <c r="J119" s="915">
        <v>450000</v>
      </c>
      <c r="K119" s="916">
        <v>0</v>
      </c>
      <c r="L119" s="915">
        <f t="shared" si="38"/>
        <v>450000</v>
      </c>
      <c r="M119" s="917">
        <f t="shared" si="39"/>
        <v>2850000</v>
      </c>
      <c r="N119" s="917">
        <f t="shared" si="41"/>
        <v>24000</v>
      </c>
      <c r="O119" s="917">
        <f t="shared" si="42"/>
        <v>48000</v>
      </c>
      <c r="P119" s="917">
        <f t="shared" si="43"/>
        <v>24000</v>
      </c>
      <c r="Q119" s="918">
        <f t="shared" si="35"/>
        <v>2754000</v>
      </c>
      <c r="R119" s="1683">
        <f>VLOOKUP(C119,[8]BITUNG!$C$77:$R$141,16,FALSE)</f>
        <v>40000</v>
      </c>
      <c r="S119" s="654">
        <f t="shared" si="36"/>
        <v>2714000</v>
      </c>
      <c r="T119" s="451" t="str">
        <f>VLOOKUP(C119,[9]BITUNG!$C$78:$T$144,18,FALSE)</f>
        <v>1500011718325</v>
      </c>
    </row>
    <row r="120" spans="1:21" s="112" customFormat="1" ht="18" customHeight="1">
      <c r="A120" s="912">
        <v>2400000</v>
      </c>
      <c r="B120" s="913">
        <v>44</v>
      </c>
      <c r="C120" s="462" t="s">
        <v>2788</v>
      </c>
      <c r="D120" s="453" t="s">
        <v>2589</v>
      </c>
      <c r="E120" s="452">
        <f>VLOOKUP(C120,[8]BITUNG!$C$77:$E$141,3,FALSE)</f>
        <v>24</v>
      </c>
      <c r="F120" s="889">
        <v>2200000</v>
      </c>
      <c r="G120" s="889">
        <v>200000</v>
      </c>
      <c r="H120" s="889">
        <f t="shared" si="17"/>
        <v>2400000</v>
      </c>
      <c r="I120" s="914">
        <v>0</v>
      </c>
      <c r="J120" s="915">
        <v>450000</v>
      </c>
      <c r="K120" s="916">
        <v>0</v>
      </c>
      <c r="L120" s="915">
        <f t="shared" si="38"/>
        <v>450000</v>
      </c>
      <c r="M120" s="917">
        <f t="shared" si="39"/>
        <v>2850000</v>
      </c>
      <c r="N120" s="917">
        <f t="shared" si="41"/>
        <v>24000</v>
      </c>
      <c r="O120" s="917">
        <f t="shared" si="42"/>
        <v>48000</v>
      </c>
      <c r="P120" s="917">
        <f t="shared" si="43"/>
        <v>24000</v>
      </c>
      <c r="Q120" s="918">
        <f t="shared" si="35"/>
        <v>2754000</v>
      </c>
      <c r="R120" s="1683">
        <f>VLOOKUP(C120,[8]BITUNG!$C$77:$R$141,16,FALSE)</f>
        <v>540000</v>
      </c>
      <c r="S120" s="654">
        <f t="shared" si="36"/>
        <v>2214000</v>
      </c>
      <c r="T120" s="451" t="str">
        <f>VLOOKUP(C120,[9]BITUNG!$C$78:$T$144,18,FALSE)</f>
        <v>1500011691274</v>
      </c>
    </row>
    <row r="121" spans="1:21" s="112" customFormat="1" ht="18" customHeight="1">
      <c r="A121" s="912">
        <v>2400000</v>
      </c>
      <c r="B121" s="913">
        <v>45</v>
      </c>
      <c r="C121" s="462" t="s">
        <v>2789</v>
      </c>
      <c r="D121" s="453" t="s">
        <v>2589</v>
      </c>
      <c r="E121" s="452">
        <f>VLOOKUP(C121,[8]BITUNG!$C$77:$E$141,3,FALSE)</f>
        <v>30</v>
      </c>
      <c r="F121" s="889">
        <v>2200000</v>
      </c>
      <c r="G121" s="889">
        <v>200000</v>
      </c>
      <c r="H121" s="889">
        <f t="shared" si="17"/>
        <v>2400000</v>
      </c>
      <c r="I121" s="914">
        <v>0</v>
      </c>
      <c r="J121" s="915">
        <v>450000</v>
      </c>
      <c r="K121" s="916">
        <v>0</v>
      </c>
      <c r="L121" s="915">
        <f t="shared" si="38"/>
        <v>450000</v>
      </c>
      <c r="M121" s="917">
        <f t="shared" si="39"/>
        <v>2850000</v>
      </c>
      <c r="N121" s="917">
        <f t="shared" si="41"/>
        <v>24000</v>
      </c>
      <c r="O121" s="917">
        <f t="shared" si="42"/>
        <v>48000</v>
      </c>
      <c r="P121" s="917">
        <f t="shared" si="43"/>
        <v>24000</v>
      </c>
      <c r="Q121" s="918">
        <f t="shared" si="35"/>
        <v>2754000</v>
      </c>
      <c r="R121" s="1683">
        <f>VLOOKUP(C121,[8]BITUNG!$C$77:$R$141,16,FALSE)</f>
        <v>40000</v>
      </c>
      <c r="S121" s="654">
        <f t="shared" si="36"/>
        <v>2714000</v>
      </c>
      <c r="T121" s="451" t="str">
        <f>VLOOKUP(C121,[9]BITUNG!$C$78:$T$144,18,FALSE)</f>
        <v>1500011690946</v>
      </c>
    </row>
    <row r="122" spans="1:21" s="112" customFormat="1" ht="18" customHeight="1">
      <c r="A122" s="912">
        <v>2400000</v>
      </c>
      <c r="B122" s="913">
        <v>46</v>
      </c>
      <c r="C122" s="462" t="s">
        <v>2790</v>
      </c>
      <c r="D122" s="442" t="s">
        <v>2589</v>
      </c>
      <c r="E122" s="452">
        <f>VLOOKUP(C122,[8]BITUNG!$C$77:$E$141,3,FALSE)</f>
        <v>28</v>
      </c>
      <c r="F122" s="889">
        <v>2200000</v>
      </c>
      <c r="G122" s="889">
        <v>200000</v>
      </c>
      <c r="H122" s="889">
        <f t="shared" si="17"/>
        <v>2400000</v>
      </c>
      <c r="I122" s="914">
        <v>0</v>
      </c>
      <c r="J122" s="915">
        <v>450000</v>
      </c>
      <c r="K122" s="916">
        <v>0</v>
      </c>
      <c r="L122" s="890">
        <f t="shared" si="38"/>
        <v>450000</v>
      </c>
      <c r="M122" s="892">
        <f t="shared" si="39"/>
        <v>2850000</v>
      </c>
      <c r="N122" s="917">
        <f t="shared" si="41"/>
        <v>24000</v>
      </c>
      <c r="O122" s="917">
        <f t="shared" si="42"/>
        <v>48000</v>
      </c>
      <c r="P122" s="917">
        <f t="shared" si="43"/>
        <v>24000</v>
      </c>
      <c r="Q122" s="918">
        <f t="shared" si="35"/>
        <v>2754000</v>
      </c>
      <c r="R122" s="1683">
        <f>VLOOKUP(C122,[8]BITUNG!$C$77:$R$141,16,FALSE)</f>
        <v>915000</v>
      </c>
      <c r="S122" s="654">
        <f t="shared" si="36"/>
        <v>1839000</v>
      </c>
      <c r="T122" s="451" t="str">
        <f>VLOOKUP(C122,[9]BITUNG!$C$78:$T$144,18,FALSE)</f>
        <v>1520009840766</v>
      </c>
    </row>
    <row r="123" spans="1:21" s="223" customFormat="1" ht="18" customHeight="1">
      <c r="A123" s="912">
        <v>2400000</v>
      </c>
      <c r="B123" s="913">
        <v>47</v>
      </c>
      <c r="C123" s="462" t="s">
        <v>2791</v>
      </c>
      <c r="D123" s="442" t="s">
        <v>2589</v>
      </c>
      <c r="E123" s="452">
        <f>VLOOKUP(C123,[8]BITUNG!$C$77:$E$141,3,FALSE)</f>
        <v>26</v>
      </c>
      <c r="F123" s="889">
        <v>2200000</v>
      </c>
      <c r="G123" s="889">
        <v>200000</v>
      </c>
      <c r="H123" s="889">
        <f t="shared" ref="H123:H130" si="45">SUM(F123:G123)</f>
        <v>2400000</v>
      </c>
      <c r="I123" s="914">
        <v>0</v>
      </c>
      <c r="J123" s="915">
        <v>450000</v>
      </c>
      <c r="K123" s="916">
        <v>0</v>
      </c>
      <c r="L123" s="890">
        <f t="shared" si="38"/>
        <v>450000</v>
      </c>
      <c r="M123" s="892">
        <f t="shared" si="39"/>
        <v>2850000</v>
      </c>
      <c r="N123" s="917">
        <f t="shared" si="41"/>
        <v>24000</v>
      </c>
      <c r="O123" s="917">
        <f t="shared" si="42"/>
        <v>48000</v>
      </c>
      <c r="P123" s="917">
        <f t="shared" si="43"/>
        <v>24000</v>
      </c>
      <c r="Q123" s="918">
        <f t="shared" si="35"/>
        <v>2754000</v>
      </c>
      <c r="R123" s="1683">
        <f>VLOOKUP(C123,[8]BITUNG!$C$77:$R$141,16,FALSE)</f>
        <v>40000</v>
      </c>
      <c r="S123" s="654">
        <f t="shared" si="36"/>
        <v>2714000</v>
      </c>
      <c r="T123" s="451" t="str">
        <f>VLOOKUP(C123,[9]BITUNG!$C$78:$T$144,18,FALSE)</f>
        <v>1500011711783</v>
      </c>
    </row>
    <row r="124" spans="1:21" s="223" customFormat="1" ht="18" customHeight="1">
      <c r="A124" s="912">
        <v>2400000</v>
      </c>
      <c r="B124" s="913">
        <v>48</v>
      </c>
      <c r="C124" s="462" t="s">
        <v>2792</v>
      </c>
      <c r="D124" s="442" t="s">
        <v>2589</v>
      </c>
      <c r="E124" s="452">
        <f>VLOOKUP(C124,[8]BITUNG!$C$77:$E$141,3,FALSE)</f>
        <v>31</v>
      </c>
      <c r="F124" s="889">
        <v>2200000</v>
      </c>
      <c r="G124" s="889">
        <v>200000</v>
      </c>
      <c r="H124" s="889">
        <f t="shared" si="45"/>
        <v>2400000</v>
      </c>
      <c r="I124" s="914">
        <v>0</v>
      </c>
      <c r="J124" s="915">
        <v>450000</v>
      </c>
      <c r="K124" s="916">
        <v>0</v>
      </c>
      <c r="L124" s="890">
        <f t="shared" si="38"/>
        <v>450000</v>
      </c>
      <c r="M124" s="892">
        <f t="shared" si="39"/>
        <v>2850000</v>
      </c>
      <c r="N124" s="917">
        <f t="shared" si="41"/>
        <v>24000</v>
      </c>
      <c r="O124" s="917">
        <f t="shared" si="42"/>
        <v>48000</v>
      </c>
      <c r="P124" s="917">
        <f t="shared" si="43"/>
        <v>24000</v>
      </c>
      <c r="Q124" s="918">
        <f t="shared" si="35"/>
        <v>2754000</v>
      </c>
      <c r="R124" s="1683">
        <f>VLOOKUP(C124,[8]BITUNG!$C$77:$R$141,16,FALSE)</f>
        <v>915000</v>
      </c>
      <c r="S124" s="654">
        <f t="shared" si="36"/>
        <v>1839000</v>
      </c>
      <c r="T124" s="451" t="str">
        <f>VLOOKUP(C124,[9]BITUNG!$C$78:$T$144,18,FALSE)</f>
        <v>1500011016217</v>
      </c>
    </row>
    <row r="125" spans="1:21" s="223" customFormat="1" ht="18" customHeight="1">
      <c r="A125" s="912">
        <v>2400000</v>
      </c>
      <c r="B125" s="913">
        <v>49</v>
      </c>
      <c r="C125" s="462" t="s">
        <v>2793</v>
      </c>
      <c r="D125" s="453" t="s">
        <v>2589</v>
      </c>
      <c r="E125" s="452">
        <f>VLOOKUP(C125,[8]BITUNG!$C$77:$E$141,3,FALSE)</f>
        <v>31</v>
      </c>
      <c r="F125" s="889">
        <v>2200000</v>
      </c>
      <c r="G125" s="889">
        <v>200000</v>
      </c>
      <c r="H125" s="889">
        <f t="shared" si="45"/>
        <v>2400000</v>
      </c>
      <c r="I125" s="914">
        <v>0</v>
      </c>
      <c r="J125" s="915">
        <v>450000</v>
      </c>
      <c r="K125" s="916">
        <v>0</v>
      </c>
      <c r="L125" s="915">
        <f t="shared" si="38"/>
        <v>450000</v>
      </c>
      <c r="M125" s="917">
        <f t="shared" si="39"/>
        <v>2850000</v>
      </c>
      <c r="N125" s="917">
        <f t="shared" si="41"/>
        <v>24000</v>
      </c>
      <c r="O125" s="917">
        <f t="shared" si="42"/>
        <v>48000</v>
      </c>
      <c r="P125" s="917">
        <f t="shared" si="43"/>
        <v>24000</v>
      </c>
      <c r="Q125" s="918">
        <f t="shared" si="35"/>
        <v>2754000</v>
      </c>
      <c r="R125" s="1683">
        <f>VLOOKUP(C125,[8]BITUNG!$C$77:$R$141,16,FALSE)</f>
        <v>40000</v>
      </c>
      <c r="S125" s="654">
        <f t="shared" si="36"/>
        <v>2714000</v>
      </c>
      <c r="T125" s="451" t="str">
        <f>VLOOKUP(C125,[9]BITUNG!$C$78:$T$144,18,FALSE)</f>
        <v>1500011828165</v>
      </c>
    </row>
    <row r="126" spans="1:21" s="112" customFormat="1" ht="18" customHeight="1">
      <c r="A126" s="912">
        <v>2400000</v>
      </c>
      <c r="B126" s="913">
        <v>50</v>
      </c>
      <c r="C126" s="462" t="s">
        <v>2794</v>
      </c>
      <c r="D126" s="453" t="s">
        <v>2589</v>
      </c>
      <c r="E126" s="452">
        <f>VLOOKUP(C126,[8]BITUNG!$C$77:$E$141,3,FALSE)</f>
        <v>20</v>
      </c>
      <c r="F126" s="889">
        <v>2200000</v>
      </c>
      <c r="G126" s="889">
        <v>200000</v>
      </c>
      <c r="H126" s="889">
        <f t="shared" si="45"/>
        <v>2400000</v>
      </c>
      <c r="I126" s="914">
        <v>0</v>
      </c>
      <c r="J126" s="915">
        <v>450000</v>
      </c>
      <c r="K126" s="916">
        <v>0</v>
      </c>
      <c r="L126" s="915">
        <f t="shared" si="38"/>
        <v>450000</v>
      </c>
      <c r="M126" s="917">
        <f t="shared" si="39"/>
        <v>2850000</v>
      </c>
      <c r="N126" s="917">
        <f t="shared" si="41"/>
        <v>24000</v>
      </c>
      <c r="O126" s="917">
        <f t="shared" si="42"/>
        <v>48000</v>
      </c>
      <c r="P126" s="917">
        <f t="shared" si="43"/>
        <v>24000</v>
      </c>
      <c r="Q126" s="918">
        <f t="shared" si="35"/>
        <v>2754000</v>
      </c>
      <c r="R126" s="1683">
        <f>VLOOKUP(C126,[8]BITUNG!$C$77:$R$141,16,FALSE)</f>
        <v>40000</v>
      </c>
      <c r="S126" s="654">
        <f t="shared" si="36"/>
        <v>2714000</v>
      </c>
      <c r="T126" s="451" t="str">
        <f>VLOOKUP(C126,[9]BITUNG!$C$78:$T$144,18,FALSE)</f>
        <v>1500011685623</v>
      </c>
    </row>
    <row r="127" spans="1:21" s="223" customFormat="1" ht="15">
      <c r="A127" s="887">
        <v>2400000</v>
      </c>
      <c r="B127" s="913">
        <v>51</v>
      </c>
      <c r="C127" s="441" t="s">
        <v>2560</v>
      </c>
      <c r="D127" s="442" t="s">
        <v>2589</v>
      </c>
      <c r="E127" s="452">
        <f>VLOOKUP(C127,[8]BITUNG!$C$77:$E$141,3,FALSE)</f>
        <v>22</v>
      </c>
      <c r="F127" s="889">
        <v>2100000</v>
      </c>
      <c r="G127" s="889">
        <v>300000</v>
      </c>
      <c r="H127" s="889">
        <f t="shared" si="45"/>
        <v>2400000</v>
      </c>
      <c r="I127" s="914">
        <v>0</v>
      </c>
      <c r="J127" s="915">
        <v>450000</v>
      </c>
      <c r="K127" s="908">
        <v>0</v>
      </c>
      <c r="L127" s="890">
        <f>I127+J127+K127</f>
        <v>450000</v>
      </c>
      <c r="M127" s="892">
        <f>H127+L127</f>
        <v>2850000</v>
      </c>
      <c r="N127" s="892">
        <f>1%*H127</f>
        <v>24000</v>
      </c>
      <c r="O127" s="892">
        <f>H127*2%</f>
        <v>48000</v>
      </c>
      <c r="P127" s="892">
        <f>H127*1%</f>
        <v>24000</v>
      </c>
      <c r="Q127" s="893">
        <f>M127-O127-P127-N127</f>
        <v>2754000</v>
      </c>
      <c r="R127" s="1683">
        <f>VLOOKUP(C127,[8]BITUNG!$C$77:$R$141,16,FALSE)</f>
        <v>550000</v>
      </c>
      <c r="S127" s="652">
        <f>Q127-R127</f>
        <v>2204000</v>
      </c>
      <c r="T127" s="413" t="s">
        <v>3707</v>
      </c>
    </row>
    <row r="128" spans="1:21" s="223" customFormat="1" ht="18" customHeight="1">
      <c r="A128" s="887">
        <v>2400000</v>
      </c>
      <c r="B128" s="913">
        <v>52</v>
      </c>
      <c r="C128" s="441" t="s">
        <v>2570</v>
      </c>
      <c r="D128" s="442" t="s">
        <v>2589</v>
      </c>
      <c r="E128" s="452">
        <f>VLOOKUP(C128,[8]BITUNG!$C$77:$E$141,3,FALSE)</f>
        <v>2</v>
      </c>
      <c r="F128" s="889">
        <v>2100000</v>
      </c>
      <c r="G128" s="889">
        <v>300000</v>
      </c>
      <c r="H128" s="889">
        <f>SUM(F128:G128)</f>
        <v>2400000</v>
      </c>
      <c r="I128" s="914">
        <v>0</v>
      </c>
      <c r="J128" s="915">
        <v>450000</v>
      </c>
      <c r="K128" s="908">
        <v>0</v>
      </c>
      <c r="L128" s="890">
        <f>I128+J128+K128</f>
        <v>450000</v>
      </c>
      <c r="M128" s="892">
        <f>H128+L128</f>
        <v>2850000</v>
      </c>
      <c r="N128" s="892">
        <f>1%*H128</f>
        <v>24000</v>
      </c>
      <c r="O128" s="892">
        <f>H128*2%</f>
        <v>48000</v>
      </c>
      <c r="P128" s="892">
        <f>H128*1%</f>
        <v>24000</v>
      </c>
      <c r="Q128" s="893">
        <f>M128-O128-P128-N128</f>
        <v>2754000</v>
      </c>
      <c r="R128" s="1683">
        <f>VLOOKUP(C128,[8]BITUNG!$C$77:$R$141,16,FALSE)</f>
        <v>50000</v>
      </c>
      <c r="S128" s="652">
        <f>Q128-R128</f>
        <v>2704000</v>
      </c>
      <c r="T128" s="413" t="s">
        <v>4380</v>
      </c>
      <c r="U128" s="1688"/>
    </row>
    <row r="129" spans="1:21" s="223" customFormat="1" ht="18" customHeight="1">
      <c r="A129" s="887">
        <v>2400000</v>
      </c>
      <c r="B129" s="913">
        <v>53</v>
      </c>
      <c r="C129" s="441" t="s">
        <v>2571</v>
      </c>
      <c r="D129" s="442" t="s">
        <v>2589</v>
      </c>
      <c r="E129" s="452">
        <f>VLOOKUP(C129,[8]BITUNG!$C$77:$E$141,3,FALSE)</f>
        <v>23</v>
      </c>
      <c r="F129" s="889">
        <v>2100000</v>
      </c>
      <c r="G129" s="889">
        <v>300000</v>
      </c>
      <c r="H129" s="889">
        <f t="shared" si="45"/>
        <v>2400000</v>
      </c>
      <c r="I129" s="914">
        <v>0</v>
      </c>
      <c r="J129" s="915">
        <v>450000</v>
      </c>
      <c r="K129" s="908">
        <v>0</v>
      </c>
      <c r="L129" s="890">
        <f>I129+J129+K129</f>
        <v>450000</v>
      </c>
      <c r="M129" s="892">
        <f>H129+L129</f>
        <v>2850000</v>
      </c>
      <c r="N129" s="892">
        <f>1%*H129</f>
        <v>24000</v>
      </c>
      <c r="O129" s="892">
        <f>H129*2%</f>
        <v>48000</v>
      </c>
      <c r="P129" s="892">
        <f>H129*1%</f>
        <v>24000</v>
      </c>
      <c r="Q129" s="893">
        <f>M129-O129-P129-N129</f>
        <v>2754000</v>
      </c>
      <c r="R129" s="1683">
        <f>VLOOKUP(C129,[8]BITUNG!$C$77:$R$141,16,FALSE)</f>
        <v>50000</v>
      </c>
      <c r="S129" s="652">
        <f>Q129-R129</f>
        <v>2704000</v>
      </c>
      <c r="T129" s="413" t="s">
        <v>3708</v>
      </c>
    </row>
    <row r="130" spans="1:21" s="223" customFormat="1" ht="18" customHeight="1">
      <c r="A130" s="887">
        <v>2400000</v>
      </c>
      <c r="B130" s="913">
        <v>54</v>
      </c>
      <c r="C130" s="447" t="s">
        <v>2587</v>
      </c>
      <c r="D130" s="442" t="s">
        <v>2589</v>
      </c>
      <c r="E130" s="452">
        <f>VLOOKUP(C130,[8]BITUNG!$C$77:$E$141,3,FALSE)</f>
        <v>20</v>
      </c>
      <c r="F130" s="889">
        <v>2100000</v>
      </c>
      <c r="G130" s="889">
        <v>300000</v>
      </c>
      <c r="H130" s="889">
        <f t="shared" si="45"/>
        <v>2400000</v>
      </c>
      <c r="I130" s="914">
        <v>0</v>
      </c>
      <c r="J130" s="915">
        <v>450000</v>
      </c>
      <c r="K130" s="908">
        <v>0</v>
      </c>
      <c r="L130" s="890">
        <f>I130+J130+K130</f>
        <v>450000</v>
      </c>
      <c r="M130" s="892">
        <f>H130+L130</f>
        <v>2850000</v>
      </c>
      <c r="N130" s="892">
        <f>1%*H130</f>
        <v>24000</v>
      </c>
      <c r="O130" s="892">
        <f>H130*2%</f>
        <v>48000</v>
      </c>
      <c r="P130" s="892">
        <f>H130*1%</f>
        <v>24000</v>
      </c>
      <c r="Q130" s="893">
        <f>M130-O130-P130-N130</f>
        <v>2754000</v>
      </c>
      <c r="R130" s="1683">
        <f>VLOOKUP(C130,[8]BITUNG!$C$77:$R$141,16,FALSE)</f>
        <v>2345000</v>
      </c>
      <c r="S130" s="652">
        <f>Q130-R130</f>
        <v>409000</v>
      </c>
      <c r="T130" s="413" t="s">
        <v>3709</v>
      </c>
    </row>
    <row r="131" spans="1:21" s="1688" customFormat="1" ht="18" customHeight="1">
      <c r="A131" s="1722"/>
      <c r="B131" s="913">
        <v>55</v>
      </c>
      <c r="C131" s="1095" t="s">
        <v>3425</v>
      </c>
      <c r="D131" s="1723" t="s">
        <v>227</v>
      </c>
      <c r="E131" s="452">
        <f>VLOOKUP(C131,[8]BITUNG!$C$77:$E$141,3,FALSE)</f>
        <v>25</v>
      </c>
      <c r="F131" s="889">
        <v>2200000</v>
      </c>
      <c r="G131" s="889">
        <v>200000</v>
      </c>
      <c r="H131" s="889">
        <f t="shared" ref="H131:H141" si="46">SUM(F131:G131)</f>
        <v>2400000</v>
      </c>
      <c r="I131" s="914">
        <v>0</v>
      </c>
      <c r="J131" s="890">
        <v>0</v>
      </c>
      <c r="K131" s="908">
        <v>0</v>
      </c>
      <c r="L131" s="890">
        <f t="shared" ref="L131:L141" si="47">(E131*I131)+J131+K131</f>
        <v>0</v>
      </c>
      <c r="M131" s="892">
        <f t="shared" ref="M131:M141" si="48">H131+L131</f>
        <v>2400000</v>
      </c>
      <c r="N131" s="892">
        <f t="shared" ref="N131:N141" si="49">1%*H131</f>
        <v>24000</v>
      </c>
      <c r="O131" s="892">
        <f t="shared" ref="O131:O141" si="50">H131*2%</f>
        <v>48000</v>
      </c>
      <c r="P131" s="892">
        <f t="shared" ref="P131:P140" si="51">H131*1%</f>
        <v>24000</v>
      </c>
      <c r="Q131" s="893">
        <f t="shared" ref="Q131:Q141" si="52">M131-O131-P131-N131</f>
        <v>2304000</v>
      </c>
      <c r="R131" s="1683">
        <f>VLOOKUP(C131,[8]BITUNG!$C$77:$R$141,16,FALSE)</f>
        <v>40000</v>
      </c>
      <c r="S131" s="1684">
        <f t="shared" si="36"/>
        <v>2264000</v>
      </c>
      <c r="T131" s="1635" t="str">
        <f>VLOOKUP(C131,[9]BITUNG!$C$78:$T$144,18,FALSE)</f>
        <v>1500012110282</v>
      </c>
    </row>
    <row r="132" spans="1:21" s="1688" customFormat="1" ht="18" customHeight="1">
      <c r="A132" s="1722"/>
      <c r="B132" s="913">
        <v>56</v>
      </c>
      <c r="C132" s="1095" t="s">
        <v>3627</v>
      </c>
      <c r="D132" s="1723" t="s">
        <v>227</v>
      </c>
      <c r="E132" s="452">
        <f>VLOOKUP(C132,[8]BITUNG!$C$77:$E$141,3,FALSE)</f>
        <v>28</v>
      </c>
      <c r="F132" s="889">
        <v>2200000</v>
      </c>
      <c r="G132" s="889">
        <v>200000</v>
      </c>
      <c r="H132" s="889">
        <f t="shared" si="46"/>
        <v>2400000</v>
      </c>
      <c r="I132" s="914">
        <v>0</v>
      </c>
      <c r="J132" s="890">
        <v>0</v>
      </c>
      <c r="K132" s="908">
        <v>0</v>
      </c>
      <c r="L132" s="890">
        <f t="shared" si="47"/>
        <v>0</v>
      </c>
      <c r="M132" s="892">
        <f t="shared" si="48"/>
        <v>2400000</v>
      </c>
      <c r="N132" s="892">
        <f t="shared" si="49"/>
        <v>24000</v>
      </c>
      <c r="O132" s="892">
        <f t="shared" si="50"/>
        <v>48000</v>
      </c>
      <c r="P132" s="892">
        <f t="shared" si="51"/>
        <v>24000</v>
      </c>
      <c r="Q132" s="893">
        <f t="shared" si="52"/>
        <v>2304000</v>
      </c>
      <c r="R132" s="1683">
        <f>VLOOKUP(C132,[8]BITUNG!$C$77:$R$141,16,FALSE)</f>
        <v>40000</v>
      </c>
      <c r="S132" s="1684">
        <f t="shared" si="36"/>
        <v>2264000</v>
      </c>
      <c r="T132" s="1635" t="str">
        <f>VLOOKUP(C132,[9]BITUNG!$C$78:$T$144,18,FALSE)</f>
        <v>1500012110514</v>
      </c>
    </row>
    <row r="133" spans="1:21" s="1688" customFormat="1" ht="18" customHeight="1">
      <c r="A133" s="1722"/>
      <c r="B133" s="913">
        <v>57</v>
      </c>
      <c r="C133" s="1095" t="s">
        <v>3426</v>
      </c>
      <c r="D133" s="1723" t="s">
        <v>227</v>
      </c>
      <c r="E133" s="452">
        <f>VLOOKUP(C133,[8]BITUNG!$C$77:$E$141,3,FALSE)</f>
        <v>29</v>
      </c>
      <c r="F133" s="889">
        <v>2200000</v>
      </c>
      <c r="G133" s="889">
        <v>200000</v>
      </c>
      <c r="H133" s="889">
        <f t="shared" si="46"/>
        <v>2400000</v>
      </c>
      <c r="I133" s="914">
        <v>0</v>
      </c>
      <c r="J133" s="890">
        <v>0</v>
      </c>
      <c r="K133" s="908">
        <v>0</v>
      </c>
      <c r="L133" s="890">
        <f t="shared" si="47"/>
        <v>0</v>
      </c>
      <c r="M133" s="892">
        <f t="shared" si="48"/>
        <v>2400000</v>
      </c>
      <c r="N133" s="892">
        <f t="shared" si="49"/>
        <v>24000</v>
      </c>
      <c r="O133" s="892">
        <f t="shared" si="50"/>
        <v>48000</v>
      </c>
      <c r="P133" s="892">
        <f t="shared" si="51"/>
        <v>24000</v>
      </c>
      <c r="Q133" s="893">
        <f t="shared" si="52"/>
        <v>2304000</v>
      </c>
      <c r="R133" s="1683">
        <f>VLOOKUP(C133,[8]BITUNG!$C$77:$R$141,16,FALSE)</f>
        <v>40000</v>
      </c>
      <c r="S133" s="1684">
        <f t="shared" si="36"/>
        <v>2264000</v>
      </c>
      <c r="T133" s="1635" t="str">
        <f>VLOOKUP(C133,[9]BITUNG!$C$78:$T$144,18,FALSE)</f>
        <v>1500012110175</v>
      </c>
      <c r="U133" s="1688" t="s">
        <v>2627</v>
      </c>
    </row>
    <row r="134" spans="1:21" s="1688" customFormat="1" ht="18" customHeight="1">
      <c r="A134" s="1722"/>
      <c r="B134" s="913">
        <v>58</v>
      </c>
      <c r="C134" s="1095" t="s">
        <v>3628</v>
      </c>
      <c r="D134" s="1723" t="s">
        <v>227</v>
      </c>
      <c r="E134" s="452">
        <f>VLOOKUP(C134,[8]BITUNG!$C$77:$E$141,3,FALSE)</f>
        <v>27</v>
      </c>
      <c r="F134" s="889">
        <v>2200000</v>
      </c>
      <c r="G134" s="889">
        <v>200000</v>
      </c>
      <c r="H134" s="889">
        <f t="shared" si="46"/>
        <v>2400000</v>
      </c>
      <c r="I134" s="914">
        <v>0</v>
      </c>
      <c r="J134" s="890">
        <v>0</v>
      </c>
      <c r="K134" s="908">
        <v>0</v>
      </c>
      <c r="L134" s="890">
        <f t="shared" si="47"/>
        <v>0</v>
      </c>
      <c r="M134" s="892">
        <f t="shared" si="48"/>
        <v>2400000</v>
      </c>
      <c r="N134" s="892">
        <f t="shared" si="49"/>
        <v>24000</v>
      </c>
      <c r="O134" s="892">
        <f t="shared" si="50"/>
        <v>48000</v>
      </c>
      <c r="P134" s="892">
        <f t="shared" si="51"/>
        <v>24000</v>
      </c>
      <c r="Q134" s="893">
        <f t="shared" si="52"/>
        <v>2304000</v>
      </c>
      <c r="R134" s="1683">
        <f>VLOOKUP(C134,[8]BITUNG!$C$77:$R$141,16,FALSE)</f>
        <v>40000</v>
      </c>
      <c r="S134" s="1684">
        <f t="shared" si="36"/>
        <v>2264000</v>
      </c>
      <c r="T134" s="1635" t="str">
        <f>VLOOKUP(C134,[9]BITUNG!$C$78:$T$144,18,FALSE)</f>
        <v>1500012110126</v>
      </c>
    </row>
    <row r="135" spans="1:21" s="1688" customFormat="1" ht="18" customHeight="1">
      <c r="A135" s="1722"/>
      <c r="B135" s="913">
        <v>59</v>
      </c>
      <c r="C135" s="1095" t="s">
        <v>3427</v>
      </c>
      <c r="D135" s="1723" t="s">
        <v>227</v>
      </c>
      <c r="E135" s="452">
        <f>VLOOKUP(C135,[8]BITUNG!$C$77:$E$141,3,FALSE)</f>
        <v>23</v>
      </c>
      <c r="F135" s="889">
        <v>2200000</v>
      </c>
      <c r="G135" s="889">
        <v>200000</v>
      </c>
      <c r="H135" s="889">
        <f t="shared" si="46"/>
        <v>2400000</v>
      </c>
      <c r="I135" s="914">
        <v>0</v>
      </c>
      <c r="J135" s="890">
        <v>0</v>
      </c>
      <c r="K135" s="908">
        <v>0</v>
      </c>
      <c r="L135" s="890">
        <f t="shared" si="47"/>
        <v>0</v>
      </c>
      <c r="M135" s="892">
        <f t="shared" si="48"/>
        <v>2400000</v>
      </c>
      <c r="N135" s="892">
        <f t="shared" si="49"/>
        <v>24000</v>
      </c>
      <c r="O135" s="892">
        <f t="shared" si="50"/>
        <v>48000</v>
      </c>
      <c r="P135" s="892">
        <v>0</v>
      </c>
      <c r="Q135" s="893">
        <f t="shared" si="52"/>
        <v>2328000</v>
      </c>
      <c r="R135" s="1683">
        <f>VLOOKUP(C135,[8]BITUNG!$C$77:$R$141,16,FALSE)</f>
        <v>40000</v>
      </c>
      <c r="S135" s="1684">
        <f t="shared" si="36"/>
        <v>2288000</v>
      </c>
      <c r="T135" s="1635" t="str">
        <f>VLOOKUP(C135,[9]BITUNG!$C$78:$T$144,18,FALSE)</f>
        <v>1500012109557</v>
      </c>
    </row>
    <row r="136" spans="1:21" s="1688" customFormat="1" ht="18" customHeight="1">
      <c r="A136" s="1722"/>
      <c r="B136" s="913">
        <v>60</v>
      </c>
      <c r="C136" s="1095" t="s">
        <v>3629</v>
      </c>
      <c r="D136" s="1723" t="s">
        <v>227</v>
      </c>
      <c r="E136" s="452">
        <f>VLOOKUP(C136,[8]BITUNG!$C$77:$E$141,3,FALSE)</f>
        <v>30</v>
      </c>
      <c r="F136" s="889">
        <v>2200000</v>
      </c>
      <c r="G136" s="889">
        <v>200000</v>
      </c>
      <c r="H136" s="889">
        <f t="shared" si="46"/>
        <v>2400000</v>
      </c>
      <c r="I136" s="914">
        <v>0</v>
      </c>
      <c r="J136" s="890">
        <v>0</v>
      </c>
      <c r="K136" s="908">
        <v>0</v>
      </c>
      <c r="L136" s="890">
        <f t="shared" si="47"/>
        <v>0</v>
      </c>
      <c r="M136" s="892">
        <f t="shared" si="48"/>
        <v>2400000</v>
      </c>
      <c r="N136" s="892">
        <f t="shared" si="49"/>
        <v>24000</v>
      </c>
      <c r="O136" s="892">
        <f t="shared" si="50"/>
        <v>48000</v>
      </c>
      <c r="P136" s="892">
        <f t="shared" si="51"/>
        <v>24000</v>
      </c>
      <c r="Q136" s="893">
        <f t="shared" si="52"/>
        <v>2304000</v>
      </c>
      <c r="R136" s="1683">
        <f>VLOOKUP(C136,[8]BITUNG!$C$77:$R$141,16,FALSE)</f>
        <v>40000</v>
      </c>
      <c r="S136" s="1684">
        <f t="shared" ref="S136:S141" si="53">Q136-R136</f>
        <v>2264000</v>
      </c>
      <c r="T136" s="1635" t="str">
        <f>VLOOKUP(C136,[9]BITUNG!$C$78:$T$144,18,FALSE)</f>
        <v>1500012110233</v>
      </c>
    </row>
    <row r="137" spans="1:21" s="1688" customFormat="1" ht="18" customHeight="1">
      <c r="A137" s="1722"/>
      <c r="B137" s="913">
        <v>61</v>
      </c>
      <c r="C137" s="1095" t="s">
        <v>3630</v>
      </c>
      <c r="D137" s="1723" t="s">
        <v>227</v>
      </c>
      <c r="E137" s="452">
        <f>VLOOKUP(C137,[8]BITUNG!$C$77:$E$141,3,FALSE)</f>
        <v>26</v>
      </c>
      <c r="F137" s="889">
        <v>2200000</v>
      </c>
      <c r="G137" s="889">
        <v>200000</v>
      </c>
      <c r="H137" s="889">
        <f t="shared" si="46"/>
        <v>2400000</v>
      </c>
      <c r="I137" s="914">
        <v>0</v>
      </c>
      <c r="J137" s="890">
        <v>0</v>
      </c>
      <c r="K137" s="908">
        <v>0</v>
      </c>
      <c r="L137" s="890">
        <f t="shared" si="47"/>
        <v>0</v>
      </c>
      <c r="M137" s="892">
        <f t="shared" si="48"/>
        <v>2400000</v>
      </c>
      <c r="N137" s="892">
        <f t="shared" si="49"/>
        <v>24000</v>
      </c>
      <c r="O137" s="892">
        <f t="shared" si="50"/>
        <v>48000</v>
      </c>
      <c r="P137" s="892">
        <f t="shared" si="51"/>
        <v>24000</v>
      </c>
      <c r="Q137" s="893">
        <f t="shared" si="52"/>
        <v>2304000</v>
      </c>
      <c r="R137" s="1683">
        <f>VLOOKUP(C137,[8]BITUNG!$C$77:$R$141,16,FALSE)</f>
        <v>40000</v>
      </c>
      <c r="S137" s="1684">
        <f t="shared" si="53"/>
        <v>2264000</v>
      </c>
      <c r="T137" s="1635" t="str">
        <f>VLOOKUP(C137,[9]BITUNG!$C$78:$T$144,18,FALSE)</f>
        <v>1500010512117</v>
      </c>
    </row>
    <row r="138" spans="1:21" s="1688" customFormat="1" ht="18" customHeight="1">
      <c r="A138" s="1722"/>
      <c r="B138" s="913">
        <v>62</v>
      </c>
      <c r="C138" s="1095" t="s">
        <v>3631</v>
      </c>
      <c r="D138" s="1723" t="s">
        <v>227</v>
      </c>
      <c r="E138" s="452">
        <f>VLOOKUP(C138,[8]BITUNG!$C$77:$E$141,3,FALSE)</f>
        <v>26</v>
      </c>
      <c r="F138" s="889">
        <v>2200000</v>
      </c>
      <c r="G138" s="889">
        <v>200000</v>
      </c>
      <c r="H138" s="889">
        <f t="shared" si="46"/>
        <v>2400000</v>
      </c>
      <c r="I138" s="914">
        <v>0</v>
      </c>
      <c r="J138" s="890">
        <v>0</v>
      </c>
      <c r="K138" s="908">
        <v>0</v>
      </c>
      <c r="L138" s="890">
        <f t="shared" si="47"/>
        <v>0</v>
      </c>
      <c r="M138" s="892">
        <f t="shared" si="48"/>
        <v>2400000</v>
      </c>
      <c r="N138" s="892">
        <f t="shared" si="49"/>
        <v>24000</v>
      </c>
      <c r="O138" s="892">
        <f t="shared" si="50"/>
        <v>48000</v>
      </c>
      <c r="P138" s="892">
        <v>0</v>
      </c>
      <c r="Q138" s="893">
        <f t="shared" si="52"/>
        <v>2328000</v>
      </c>
      <c r="R138" s="1683">
        <f>VLOOKUP(C138,[8]BITUNG!$C$77:$R$141,16,FALSE)</f>
        <v>40000</v>
      </c>
      <c r="S138" s="1684">
        <f t="shared" si="53"/>
        <v>2288000</v>
      </c>
      <c r="T138" s="1635" t="str">
        <f>VLOOKUP(C138,[9]BITUNG!$C$78:$T$144,18,FALSE)</f>
        <v>1500012110316</v>
      </c>
    </row>
    <row r="139" spans="1:21" s="1688" customFormat="1" ht="18" customHeight="1">
      <c r="A139" s="1722"/>
      <c r="B139" s="913">
        <v>63</v>
      </c>
      <c r="C139" s="1095" t="s">
        <v>3428</v>
      </c>
      <c r="D139" s="1723" t="s">
        <v>227</v>
      </c>
      <c r="E139" s="452">
        <f>VLOOKUP(C139,[8]BITUNG!$C$77:$E$141,3,FALSE)</f>
        <v>27</v>
      </c>
      <c r="F139" s="889">
        <v>2200000</v>
      </c>
      <c r="G139" s="889">
        <v>200000</v>
      </c>
      <c r="H139" s="889">
        <f t="shared" si="46"/>
        <v>2400000</v>
      </c>
      <c r="I139" s="914">
        <v>0</v>
      </c>
      <c r="J139" s="890">
        <v>0</v>
      </c>
      <c r="K139" s="908">
        <v>0</v>
      </c>
      <c r="L139" s="890">
        <f t="shared" si="47"/>
        <v>0</v>
      </c>
      <c r="M139" s="892">
        <f t="shared" si="48"/>
        <v>2400000</v>
      </c>
      <c r="N139" s="892">
        <f t="shared" si="49"/>
        <v>24000</v>
      </c>
      <c r="O139" s="892">
        <f t="shared" si="50"/>
        <v>48000</v>
      </c>
      <c r="P139" s="892">
        <f t="shared" si="51"/>
        <v>24000</v>
      </c>
      <c r="Q139" s="893">
        <f t="shared" si="52"/>
        <v>2304000</v>
      </c>
      <c r="R139" s="1683">
        <f>VLOOKUP(C139,[8]BITUNG!$C$77:$R$141,16,FALSE)</f>
        <v>1040000</v>
      </c>
      <c r="S139" s="1684">
        <f t="shared" si="53"/>
        <v>1264000</v>
      </c>
      <c r="T139" s="1635" t="str">
        <f>VLOOKUP(C139,[9]BITUNG!$C$78:$T$144,18,FALSE)</f>
        <v>1500012110134</v>
      </c>
    </row>
    <row r="140" spans="1:21" s="1688" customFormat="1" ht="18" customHeight="1">
      <c r="A140" s="1722"/>
      <c r="B140" s="913">
        <v>64</v>
      </c>
      <c r="C140" s="1095" t="s">
        <v>3632</v>
      </c>
      <c r="D140" s="1723" t="s">
        <v>227</v>
      </c>
      <c r="E140" s="452">
        <f>VLOOKUP(C140,[8]BITUNG!$C$77:$E$141,3,FALSE)</f>
        <v>31</v>
      </c>
      <c r="F140" s="889">
        <v>2200000</v>
      </c>
      <c r="G140" s="889">
        <v>200000</v>
      </c>
      <c r="H140" s="889">
        <f t="shared" si="46"/>
        <v>2400000</v>
      </c>
      <c r="I140" s="914">
        <v>0</v>
      </c>
      <c r="J140" s="890">
        <v>0</v>
      </c>
      <c r="K140" s="908">
        <v>0</v>
      </c>
      <c r="L140" s="890">
        <f t="shared" si="47"/>
        <v>0</v>
      </c>
      <c r="M140" s="892">
        <f t="shared" si="48"/>
        <v>2400000</v>
      </c>
      <c r="N140" s="892">
        <f t="shared" si="49"/>
        <v>24000</v>
      </c>
      <c r="O140" s="892">
        <f t="shared" si="50"/>
        <v>48000</v>
      </c>
      <c r="P140" s="892">
        <f t="shared" si="51"/>
        <v>24000</v>
      </c>
      <c r="Q140" s="893">
        <f t="shared" si="52"/>
        <v>2304000</v>
      </c>
      <c r="R140" s="1683">
        <f>VLOOKUP(C140,[8]BITUNG!$C$77:$R$141,16,FALSE)</f>
        <v>40000</v>
      </c>
      <c r="S140" s="1684">
        <f t="shared" si="53"/>
        <v>2264000</v>
      </c>
      <c r="T140" s="1635" t="str">
        <f>VLOOKUP(C140,[9]BITUNG!$C$78:$T$144,18,FALSE)</f>
        <v>1500012111868</v>
      </c>
    </row>
    <row r="141" spans="1:21" s="1688" customFormat="1" ht="18" customHeight="1">
      <c r="A141" s="1722"/>
      <c r="B141" s="913">
        <v>65</v>
      </c>
      <c r="C141" s="1095" t="s">
        <v>3429</v>
      </c>
      <c r="D141" s="1723" t="s">
        <v>227</v>
      </c>
      <c r="E141" s="452">
        <f>VLOOKUP(C141,[8]BITUNG!$C$77:$E$141,3,FALSE)</f>
        <v>21</v>
      </c>
      <c r="F141" s="889">
        <v>2200000</v>
      </c>
      <c r="G141" s="889">
        <v>200000</v>
      </c>
      <c r="H141" s="889">
        <f t="shared" si="46"/>
        <v>2400000</v>
      </c>
      <c r="I141" s="914">
        <v>0</v>
      </c>
      <c r="J141" s="890">
        <v>0</v>
      </c>
      <c r="K141" s="908">
        <v>0</v>
      </c>
      <c r="L141" s="890">
        <f t="shared" si="47"/>
        <v>0</v>
      </c>
      <c r="M141" s="892">
        <f t="shared" si="48"/>
        <v>2400000</v>
      </c>
      <c r="N141" s="892">
        <f t="shared" si="49"/>
        <v>24000</v>
      </c>
      <c r="O141" s="892">
        <f t="shared" si="50"/>
        <v>48000</v>
      </c>
      <c r="P141" s="892">
        <v>0</v>
      </c>
      <c r="Q141" s="893">
        <f t="shared" si="52"/>
        <v>2328000</v>
      </c>
      <c r="R141" s="1683">
        <f>VLOOKUP(C141,[8]BITUNG!$C$77:$R$141,16,FALSE)</f>
        <v>40000</v>
      </c>
      <c r="S141" s="1684">
        <f t="shared" si="53"/>
        <v>2288000</v>
      </c>
      <c r="T141" s="1635" t="str">
        <f>VLOOKUP(C141,[9]BITUNG!$C$78:$T$144,18,FALSE)</f>
        <v>1500012109573</v>
      </c>
    </row>
    <row r="142" spans="1:21" s="112" customFormat="1" ht="18" customHeight="1">
      <c r="A142" s="193"/>
      <c r="B142" s="2385" t="s">
        <v>38</v>
      </c>
      <c r="C142" s="2386"/>
      <c r="D142" s="2387"/>
      <c r="E142" s="931">
        <f>SUM(E77:E141)</f>
        <v>1520</v>
      </c>
      <c r="F142" s="897">
        <f>SUM(F77:F141)</f>
        <v>142600000</v>
      </c>
      <c r="G142" s="897">
        <f t="shared" ref="G142:S142" si="54">SUM(G77:G141)</f>
        <v>13400000</v>
      </c>
      <c r="H142" s="897">
        <f t="shared" si="54"/>
        <v>156000000</v>
      </c>
      <c r="I142" s="897">
        <f t="shared" si="54"/>
        <v>0</v>
      </c>
      <c r="J142" s="897">
        <f t="shared" si="54"/>
        <v>24300000</v>
      </c>
      <c r="K142" s="897">
        <f t="shared" si="54"/>
        <v>0</v>
      </c>
      <c r="L142" s="897">
        <f t="shared" si="54"/>
        <v>24300000</v>
      </c>
      <c r="M142" s="897">
        <f t="shared" si="54"/>
        <v>180300000</v>
      </c>
      <c r="N142" s="897">
        <f t="shared" si="54"/>
        <v>1560000</v>
      </c>
      <c r="O142" s="897">
        <f t="shared" si="54"/>
        <v>3120000</v>
      </c>
      <c r="P142" s="897">
        <f t="shared" si="54"/>
        <v>1488000</v>
      </c>
      <c r="Q142" s="897">
        <f t="shared" si="54"/>
        <v>174132000</v>
      </c>
      <c r="R142" s="897">
        <f t="shared" si="54"/>
        <v>33420000</v>
      </c>
      <c r="S142" s="897">
        <f t="shared" si="54"/>
        <v>140712000</v>
      </c>
      <c r="T142" s="932"/>
    </row>
    <row r="143" spans="1:21" s="112" customFormat="1" ht="18" customHeight="1">
      <c r="A143" s="193"/>
      <c r="B143" s="179"/>
      <c r="L143" s="911"/>
      <c r="Q143" s="165">
        <f>Q142+Q71+Q24</f>
        <v>347158214.72000003</v>
      </c>
      <c r="R143" s="165">
        <f>R142+R71+R24</f>
        <v>61650000</v>
      </c>
      <c r="S143" s="165">
        <f>S142+S71+S24</f>
        <v>285508214.72000003</v>
      </c>
    </row>
    <row r="144" spans="1:21" s="112" customFormat="1" ht="18" customHeight="1">
      <c r="A144" s="193"/>
      <c r="B144" s="179"/>
      <c r="L144" s="911"/>
      <c r="P144" s="112" t="s">
        <v>2627</v>
      </c>
    </row>
    <row r="145" spans="1:12" s="112" customFormat="1" ht="18" customHeight="1">
      <c r="A145" s="193"/>
      <c r="B145" s="179"/>
      <c r="L145" s="911"/>
    </row>
    <row r="146" spans="1:12" s="112" customFormat="1" ht="18" customHeight="1">
      <c r="A146" s="193"/>
      <c r="B146" s="179"/>
      <c r="L146" s="911"/>
    </row>
    <row r="147" spans="1:12" s="112" customFormat="1" ht="18" customHeight="1">
      <c r="A147" s="193"/>
      <c r="B147" s="179"/>
      <c r="L147" s="911"/>
    </row>
    <row r="148" spans="1:12" s="112" customFormat="1" ht="18" customHeight="1">
      <c r="A148" s="193"/>
      <c r="B148" s="179"/>
      <c r="L148" s="911"/>
    </row>
    <row r="149" spans="1:12" s="112" customFormat="1" ht="18" customHeight="1">
      <c r="A149" s="193"/>
      <c r="B149" s="179"/>
      <c r="L149" s="911"/>
    </row>
    <row r="150" spans="1:12" s="112" customFormat="1" ht="18" customHeight="1">
      <c r="A150" s="193"/>
      <c r="B150" s="179"/>
      <c r="L150" s="911"/>
    </row>
    <row r="151" spans="1:12" s="112" customFormat="1" ht="18" customHeight="1">
      <c r="A151" s="193"/>
      <c r="B151" s="179"/>
      <c r="L151" s="911"/>
    </row>
    <row r="152" spans="1:12" s="112" customFormat="1" ht="18" customHeight="1">
      <c r="A152" s="193"/>
      <c r="B152" s="179"/>
      <c r="L152" s="911"/>
    </row>
    <row r="153" spans="1:12" s="112" customFormat="1" ht="18" customHeight="1">
      <c r="A153" s="193"/>
      <c r="B153" s="179"/>
      <c r="L153" s="911"/>
    </row>
    <row r="154" spans="1:12" s="112" customFormat="1" ht="18" customHeight="1">
      <c r="A154" s="193"/>
      <c r="B154" s="179"/>
      <c r="L154" s="911"/>
    </row>
    <row r="155" spans="1:12" s="112" customFormat="1" ht="18" customHeight="1">
      <c r="A155" s="193"/>
      <c r="B155" s="179"/>
      <c r="L155" s="911"/>
    </row>
    <row r="156" spans="1:12" s="112" customFormat="1" ht="18" customHeight="1">
      <c r="A156" s="193"/>
      <c r="B156" s="179"/>
      <c r="L156" s="911"/>
    </row>
    <row r="157" spans="1:12" s="112" customFormat="1" ht="18" customHeight="1">
      <c r="A157" s="193"/>
      <c r="B157" s="179"/>
      <c r="L157" s="911"/>
    </row>
    <row r="158" spans="1:12" s="112" customFormat="1" ht="18" customHeight="1">
      <c r="A158" s="193"/>
      <c r="B158" s="179"/>
      <c r="L158" s="911"/>
    </row>
    <row r="159" spans="1:12" s="112" customFormat="1" ht="18" customHeight="1">
      <c r="A159" s="193"/>
      <c r="B159" s="179"/>
      <c r="L159" s="911"/>
    </row>
    <row r="160" spans="1:12" s="112" customFormat="1" ht="18" customHeight="1">
      <c r="A160" s="193"/>
      <c r="B160" s="179"/>
      <c r="L160" s="911"/>
    </row>
    <row r="161" spans="1:20" s="112" customFormat="1" ht="18" customHeight="1">
      <c r="A161" s="193"/>
      <c r="B161" s="179"/>
      <c r="L161" s="911"/>
    </row>
    <row r="162" spans="1:20" s="112" customFormat="1" ht="18" customHeight="1">
      <c r="A162" s="193"/>
      <c r="B162" s="179"/>
      <c r="L162" s="911"/>
    </row>
    <row r="163" spans="1:20" s="112" customFormat="1" ht="18" customHeight="1">
      <c r="A163" s="193"/>
      <c r="B163" s="179"/>
      <c r="L163" s="911"/>
    </row>
    <row r="164" spans="1:20" s="112" customFormat="1" ht="18" customHeight="1">
      <c r="A164" s="193"/>
      <c r="B164" s="179"/>
      <c r="L164" s="911"/>
    </row>
    <row r="165" spans="1:20" s="112" customFormat="1" ht="18" customHeight="1">
      <c r="A165" s="193"/>
      <c r="B165" s="179"/>
      <c r="L165" s="911"/>
    </row>
    <row r="166" spans="1:20" s="319" customFormat="1" ht="24.75" customHeight="1">
      <c r="A166" s="352"/>
      <c r="B166" s="370"/>
      <c r="C166" s="370"/>
      <c r="D166" s="370"/>
      <c r="E166" s="370"/>
      <c r="F166" s="370"/>
      <c r="G166" s="370"/>
      <c r="H166" s="370"/>
      <c r="I166" s="370"/>
      <c r="J166" s="370"/>
      <c r="K166" s="370"/>
      <c r="L166" s="370"/>
      <c r="M166" s="370"/>
      <c r="N166" s="370"/>
      <c r="O166" s="370"/>
      <c r="P166" s="370"/>
      <c r="Q166" s="1188"/>
      <c r="R166" s="1188"/>
      <c r="S166" s="1188"/>
      <c r="T166" s="370"/>
    </row>
    <row r="167" spans="1:20" ht="24.75" customHeight="1">
      <c r="C167" s="658" t="s">
        <v>3689</v>
      </c>
    </row>
    <row r="168" spans="1:20" ht="34.5">
      <c r="B168" s="659" t="s">
        <v>39</v>
      </c>
      <c r="C168" s="659" t="s">
        <v>3690</v>
      </c>
      <c r="D168" s="2274" t="s">
        <v>40</v>
      </c>
      <c r="E168" s="2275"/>
      <c r="F168" s="659" t="s">
        <v>3691</v>
      </c>
      <c r="G168" s="659" t="s">
        <v>41</v>
      </c>
      <c r="L168" s="1674"/>
    </row>
    <row r="169" spans="1:20" ht="24.75" customHeight="1">
      <c r="B169" s="525">
        <v>1</v>
      </c>
      <c r="C169" s="660" t="s">
        <v>3692</v>
      </c>
      <c r="D169" s="678">
        <f>B23</f>
        <v>14</v>
      </c>
      <c r="E169" s="727" t="s">
        <v>3701</v>
      </c>
      <c r="F169" s="668">
        <v>3000</v>
      </c>
      <c r="G169" s="669">
        <f>F169*D169</f>
        <v>42000</v>
      </c>
      <c r="L169" s="1674"/>
    </row>
    <row r="170" spans="1:20" ht="24.75" customHeight="1">
      <c r="B170" s="525">
        <v>2</v>
      </c>
      <c r="C170" s="660" t="s">
        <v>42</v>
      </c>
      <c r="D170" s="678">
        <f>B70</f>
        <v>41</v>
      </c>
      <c r="E170" s="727" t="s">
        <v>3701</v>
      </c>
      <c r="F170" s="668">
        <v>3000</v>
      </c>
      <c r="G170" s="669">
        <f>F170*D170</f>
        <v>123000</v>
      </c>
      <c r="L170" s="1674"/>
    </row>
    <row r="171" spans="1:20" ht="24.75" customHeight="1">
      <c r="B171" s="525">
        <v>3</v>
      </c>
      <c r="C171" s="660" t="s">
        <v>43</v>
      </c>
      <c r="D171" s="1698">
        <f>B141</f>
        <v>65</v>
      </c>
      <c r="E171" s="727" t="s">
        <v>3701</v>
      </c>
      <c r="F171" s="668">
        <v>3000</v>
      </c>
      <c r="G171" s="669">
        <f>F171*D171</f>
        <v>195000</v>
      </c>
      <c r="L171" s="1674"/>
    </row>
    <row r="172" spans="1:20" ht="24.75" customHeight="1">
      <c r="B172" s="2263" t="s">
        <v>3702</v>
      </c>
      <c r="C172" s="2264"/>
      <c r="D172" s="774">
        <f>SUM(D169+D170+D171)</f>
        <v>120</v>
      </c>
      <c r="E172" s="855" t="s">
        <v>3701</v>
      </c>
      <c r="F172" s="856" t="s">
        <v>2627</v>
      </c>
      <c r="G172" s="777">
        <f>SUM(G169:G171)</f>
        <v>360000</v>
      </c>
      <c r="L172" s="1674"/>
    </row>
    <row r="174" spans="1:20" ht="24.75" customHeight="1">
      <c r="C174" s="662" t="s">
        <v>3693</v>
      </c>
    </row>
    <row r="175" spans="1:20" ht="24.75" customHeight="1">
      <c r="C175" s="662" t="s">
        <v>3815</v>
      </c>
    </row>
    <row r="177" spans="3:15" ht="24.75" customHeight="1">
      <c r="C177" s="663" t="s">
        <v>4587</v>
      </c>
      <c r="D177" s="266"/>
      <c r="E177" s="266"/>
      <c r="F177" s="266"/>
      <c r="G177" s="266" t="s">
        <v>2627</v>
      </c>
      <c r="H177" s="266"/>
    </row>
    <row r="178" spans="3:15" ht="24.75" customHeight="1">
      <c r="C178" s="664" t="s">
        <v>3025</v>
      </c>
      <c r="D178" s="2265" t="s">
        <v>3696</v>
      </c>
      <c r="E178" s="2266"/>
      <c r="F178" s="2265" t="s">
        <v>2130</v>
      </c>
      <c r="G178" s="2267"/>
      <c r="H178" s="2266"/>
      <c r="M178" s="266"/>
      <c r="N178" s="231" t="s">
        <v>4584</v>
      </c>
      <c r="O178" s="266"/>
    </row>
    <row r="179" spans="3:15" ht="24.75" customHeight="1">
      <c r="C179" s="690" t="s">
        <v>3692</v>
      </c>
      <c r="D179" s="678">
        <f>D169</f>
        <v>14</v>
      </c>
      <c r="E179" s="681" t="s">
        <v>3701</v>
      </c>
      <c r="F179" s="677"/>
      <c r="G179" s="681" t="s">
        <v>3703</v>
      </c>
      <c r="H179" s="679">
        <f>Q24</f>
        <v>46342214.720000006</v>
      </c>
      <c r="M179" s="266"/>
      <c r="N179" s="232" t="s">
        <v>44</v>
      </c>
      <c r="O179" s="266"/>
    </row>
    <row r="180" spans="3:15" ht="24.75" customHeight="1">
      <c r="C180" s="690" t="s">
        <v>42</v>
      </c>
      <c r="D180" s="678">
        <f>D170</f>
        <v>41</v>
      </c>
      <c r="E180" s="681" t="s">
        <v>3701</v>
      </c>
      <c r="F180" s="672"/>
      <c r="G180" s="148" t="s">
        <v>3703</v>
      </c>
      <c r="H180" s="673">
        <f>Q71</f>
        <v>126684000</v>
      </c>
      <c r="M180" s="266"/>
      <c r="N180" s="231"/>
      <c r="O180" s="266"/>
    </row>
    <row r="181" spans="3:15" ht="24.75" customHeight="1">
      <c r="C181" s="691" t="s">
        <v>43</v>
      </c>
      <c r="D181" s="678">
        <f>D171</f>
        <v>65</v>
      </c>
      <c r="E181" s="681" t="s">
        <v>3701</v>
      </c>
      <c r="F181" s="677"/>
      <c r="G181" s="681" t="s">
        <v>3703</v>
      </c>
      <c r="H181" s="679">
        <f>Q142</f>
        <v>174132000</v>
      </c>
      <c r="M181" s="266"/>
      <c r="N181" s="231"/>
      <c r="O181" s="266"/>
    </row>
    <row r="182" spans="3:15" ht="24.75" customHeight="1">
      <c r="C182" s="694" t="s">
        <v>3697</v>
      </c>
      <c r="D182" s="694"/>
      <c r="E182" s="695"/>
      <c r="F182" s="697"/>
      <c r="G182" s="698" t="s">
        <v>3703</v>
      </c>
      <c r="H182" s="699">
        <f>G172</f>
        <v>360000</v>
      </c>
      <c r="M182" s="266"/>
      <c r="N182" s="231"/>
      <c r="O182" s="266"/>
    </row>
    <row r="183" spans="3:15" ht="24.75" customHeight="1">
      <c r="C183" s="692" t="s">
        <v>3698</v>
      </c>
      <c r="D183" s="774">
        <f>D181+D180+D179</f>
        <v>120</v>
      </c>
      <c r="E183" s="857" t="s">
        <v>3705</v>
      </c>
      <c r="F183" s="858"/>
      <c r="G183" s="880" t="s">
        <v>3703</v>
      </c>
      <c r="H183" s="775">
        <f>SUM(H179:H182)</f>
        <v>347518214.72000003</v>
      </c>
      <c r="M183" s="266"/>
      <c r="N183" s="319"/>
      <c r="O183" s="266"/>
    </row>
    <row r="184" spans="3:15" ht="24.75" customHeight="1">
      <c r="C184" s="688" t="s">
        <v>3699</v>
      </c>
      <c r="D184" s="860">
        <v>1.4999999999999999E-2</v>
      </c>
      <c r="E184" s="855"/>
      <c r="F184" s="857"/>
      <c r="G184" s="878" t="s">
        <v>3703</v>
      </c>
      <c r="H184" s="776">
        <f>H183*D184</f>
        <v>5212773.2208000002</v>
      </c>
      <c r="M184" s="266"/>
      <c r="N184" s="229" t="s">
        <v>3704</v>
      </c>
      <c r="O184" s="266"/>
    </row>
    <row r="185" spans="3:15" ht="24.75" customHeight="1">
      <c r="C185" s="680" t="s">
        <v>3700</v>
      </c>
      <c r="D185" s="858"/>
      <c r="E185" s="859"/>
      <c r="F185" s="859"/>
      <c r="G185" s="880" t="s">
        <v>3703</v>
      </c>
      <c r="H185" s="778">
        <f>SUM(H183:H184)</f>
        <v>352730987.94080001</v>
      </c>
    </row>
  </sheetData>
  <mergeCells count="57">
    <mergeCell ref="A8:A9"/>
    <mergeCell ref="A28:A29"/>
    <mergeCell ref="A75:A76"/>
    <mergeCell ref="Q75:Q76"/>
    <mergeCell ref="Q28:Q29"/>
    <mergeCell ref="Q8:Q9"/>
    <mergeCell ref="B24:D24"/>
    <mergeCell ref="H8:H9"/>
    <mergeCell ref="I8:K8"/>
    <mergeCell ref="L8:L9"/>
    <mergeCell ref="M8:M9"/>
    <mergeCell ref="B8:B9"/>
    <mergeCell ref="C8:C9"/>
    <mergeCell ref="B71:D71"/>
    <mergeCell ref="H28:H29"/>
    <mergeCell ref="I28:K28"/>
    <mergeCell ref="T75:T76"/>
    <mergeCell ref="B142:D142"/>
    <mergeCell ref="H75:H76"/>
    <mergeCell ref="I75:K75"/>
    <mergeCell ref="L75:L76"/>
    <mergeCell ref="M75:M76"/>
    <mergeCell ref="N75:P75"/>
    <mergeCell ref="B75:B76"/>
    <mergeCell ref="C75:C76"/>
    <mergeCell ref="D75:D76"/>
    <mergeCell ref="E75:E76"/>
    <mergeCell ref="F75:G75"/>
    <mergeCell ref="R75:R76"/>
    <mergeCell ref="S75:S76"/>
    <mergeCell ref="T28:T29"/>
    <mergeCell ref="N28:P28"/>
    <mergeCell ref="T8:T9"/>
    <mergeCell ref="N8:P8"/>
    <mergeCell ref="D8:D9"/>
    <mergeCell ref="E8:E9"/>
    <mergeCell ref="F8:G8"/>
    <mergeCell ref="L28:L29"/>
    <mergeCell ref="M28:M29"/>
    <mergeCell ref="D28:D29"/>
    <mergeCell ref="E28:E29"/>
    <mergeCell ref="F28:G28"/>
    <mergeCell ref="R28:R29"/>
    <mergeCell ref="S28:S29"/>
    <mergeCell ref="R8:R9"/>
    <mergeCell ref="S8:S9"/>
    <mergeCell ref="D168:E168"/>
    <mergeCell ref="B172:C172"/>
    <mergeCell ref="D178:E178"/>
    <mergeCell ref="F178:H178"/>
    <mergeCell ref="B1:Q1"/>
    <mergeCell ref="B2:Q2"/>
    <mergeCell ref="B3:Q3"/>
    <mergeCell ref="B4:Q4"/>
    <mergeCell ref="B28:B29"/>
    <mergeCell ref="C28:C29"/>
    <mergeCell ref="B6:D6"/>
  </mergeCells>
  <conditionalFormatting sqref="T10:T23">
    <cfRule type="duplicateValues" dxfId="85" priority="4"/>
    <cfRule type="duplicateValues" dxfId="84" priority="7"/>
    <cfRule type="duplicateValues" dxfId="83" priority="50" stopIfTrue="1"/>
  </conditionalFormatting>
  <conditionalFormatting sqref="T77:T141">
    <cfRule type="duplicateValues" dxfId="82" priority="1309"/>
    <cfRule type="duplicateValues" dxfId="81" priority="1310"/>
  </conditionalFormatting>
  <conditionalFormatting sqref="T30:T70">
    <cfRule type="duplicateValues" dxfId="80" priority="1311"/>
    <cfRule type="duplicateValues" dxfId="79" priority="1312"/>
  </conditionalFormatting>
  <conditionalFormatting sqref="A10:A23">
    <cfRule type="duplicateValues" dxfId="78" priority="1313" stopIfTrue="1"/>
  </conditionalFormatting>
  <conditionalFormatting sqref="T1:T1048576">
    <cfRule type="duplicateValues" dxfId="77" priority="1314"/>
  </conditionalFormatting>
  <pageMargins left="0.41" right="0.17" top="0.43" bottom="0.36" header="0.16" footer="0.16"/>
  <pageSetup paperSize="9" scale="55" orientation="landscape" verticalDpi="18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V116"/>
  <sheetViews>
    <sheetView showGridLines="0" topLeftCell="B70" zoomScale="80" zoomScaleNormal="80" workbookViewId="0">
      <selection activeCell="S86" sqref="S86"/>
    </sheetView>
  </sheetViews>
  <sheetFormatPr defaultRowHeight="24.75" customHeight="1"/>
  <cols>
    <col min="1" max="1" width="12" style="18" hidden="1" customWidth="1"/>
    <col min="2" max="2" width="6.5703125" style="148" customWidth="1"/>
    <col min="3" max="3" width="22.140625" style="148" customWidth="1"/>
    <col min="4" max="4" width="20.42578125" style="148" customWidth="1"/>
    <col min="5" max="5" width="6.85546875" style="148" customWidth="1"/>
    <col min="6" max="6" width="12.28515625" style="148" bestFit="1" customWidth="1"/>
    <col min="7" max="7" width="13" style="148" customWidth="1"/>
    <col min="8" max="8" width="15" style="148" customWidth="1"/>
    <col min="9" max="9" width="13.7109375" style="148" bestFit="1" customWidth="1"/>
    <col min="10" max="10" width="9.5703125" style="1875" customWidth="1"/>
    <col min="11" max="11" width="13.140625" style="148" customWidth="1"/>
    <col min="12" max="12" width="11.140625" style="148" customWidth="1"/>
    <col min="13" max="13" width="12.42578125" style="148" customWidth="1"/>
    <col min="14" max="14" width="12.28515625" style="148" bestFit="1" customWidth="1"/>
    <col min="15" max="15" width="10.85546875" style="148" customWidth="1"/>
    <col min="16" max="16" width="11.42578125" style="148" customWidth="1"/>
    <col min="17" max="17" width="10.28515625" style="148" customWidth="1"/>
    <col min="18" max="18" width="13" style="148" customWidth="1"/>
    <col min="19" max="19" width="17.42578125" style="148" bestFit="1" customWidth="1"/>
    <col min="20" max="16384" width="9.140625" style="319"/>
  </cols>
  <sheetData>
    <row r="1" spans="1:20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</row>
    <row r="2" spans="1:20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</row>
    <row r="3" spans="1:20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</row>
    <row r="4" spans="1:20" ht="18" customHeight="1">
      <c r="B4" s="2249" t="s">
        <v>511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</row>
    <row r="5" spans="1:20" ht="20.25" customHeight="1"/>
    <row r="6" spans="1:20" ht="18" customHeight="1">
      <c r="B6" s="212" t="s">
        <v>2</v>
      </c>
      <c r="C6" s="732"/>
      <c r="D6" s="732"/>
      <c r="E6" s="732"/>
      <c r="F6" s="732"/>
      <c r="G6" s="732"/>
      <c r="H6" s="22" t="s">
        <v>512</v>
      </c>
      <c r="I6" s="23">
        <v>1675000</v>
      </c>
      <c r="J6" s="1892"/>
      <c r="K6" s="732"/>
      <c r="L6" s="732"/>
      <c r="M6" s="732" t="s">
        <v>2627</v>
      </c>
      <c r="N6" s="732"/>
      <c r="O6" s="732"/>
      <c r="P6" s="732"/>
      <c r="Q6" s="319"/>
      <c r="R6" s="319"/>
      <c r="S6" s="319"/>
    </row>
    <row r="7" spans="1:20" ht="15" customHeight="1">
      <c r="B7" s="732"/>
      <c r="C7" s="732"/>
      <c r="D7" s="732"/>
      <c r="E7" s="732"/>
      <c r="F7" s="732"/>
      <c r="G7" s="732"/>
      <c r="H7" s="732"/>
      <c r="I7" s="732"/>
      <c r="J7" s="1893"/>
      <c r="K7" s="732"/>
      <c r="L7" s="732"/>
      <c r="M7" s="732"/>
      <c r="N7" s="732"/>
      <c r="O7" s="732"/>
      <c r="P7" s="732"/>
      <c r="Q7" s="319"/>
      <c r="R7" s="319"/>
      <c r="S7" s="319"/>
    </row>
    <row r="8" spans="1:20" s="112" customFormat="1" ht="20.100000000000001" customHeight="1">
      <c r="A8" s="2394" t="s">
        <v>2755</v>
      </c>
      <c r="B8" s="2395" t="s">
        <v>3</v>
      </c>
      <c r="C8" s="2395" t="s">
        <v>4</v>
      </c>
      <c r="D8" s="2395" t="s">
        <v>5</v>
      </c>
      <c r="E8" s="2335" t="s">
        <v>6</v>
      </c>
      <c r="F8" s="2344" t="s">
        <v>7</v>
      </c>
      <c r="G8" s="2345"/>
      <c r="H8" s="2335" t="s">
        <v>509</v>
      </c>
      <c r="I8" s="2344" t="s">
        <v>8</v>
      </c>
      <c r="J8" s="2359"/>
      <c r="K8" s="2359"/>
      <c r="L8" s="2345"/>
      <c r="M8" s="2340" t="s">
        <v>9</v>
      </c>
      <c r="N8" s="2335" t="s">
        <v>10</v>
      </c>
      <c r="O8" s="2344" t="s">
        <v>11</v>
      </c>
      <c r="P8" s="2359"/>
      <c r="Q8" s="2345"/>
      <c r="R8" s="2335" t="s">
        <v>12</v>
      </c>
      <c r="S8" s="2335" t="s">
        <v>13</v>
      </c>
    </row>
    <row r="9" spans="1:20" s="112" customFormat="1" ht="51">
      <c r="A9" s="2394"/>
      <c r="B9" s="2371"/>
      <c r="C9" s="2372"/>
      <c r="D9" s="2372"/>
      <c r="E9" s="2381"/>
      <c r="F9" s="786" t="s">
        <v>14</v>
      </c>
      <c r="G9" s="786" t="s">
        <v>15</v>
      </c>
      <c r="H9" s="2336"/>
      <c r="I9" s="786" t="s">
        <v>16</v>
      </c>
      <c r="J9" s="1861" t="s">
        <v>122</v>
      </c>
      <c r="K9" s="786" t="s">
        <v>18</v>
      </c>
      <c r="L9" s="786" t="s">
        <v>19</v>
      </c>
      <c r="M9" s="2341"/>
      <c r="N9" s="2336"/>
      <c r="O9" s="786" t="s">
        <v>2316</v>
      </c>
      <c r="P9" s="786" t="s">
        <v>20</v>
      </c>
      <c r="Q9" s="786" t="s">
        <v>2270</v>
      </c>
      <c r="R9" s="2336"/>
      <c r="S9" s="2336"/>
    </row>
    <row r="10" spans="1:20" s="1688" customFormat="1" ht="17.25" customHeight="1">
      <c r="A10" s="206">
        <v>1900000</v>
      </c>
      <c r="B10" s="954">
        <v>1</v>
      </c>
      <c r="C10" s="942" t="s">
        <v>883</v>
      </c>
      <c r="D10" s="463" t="s">
        <v>3053</v>
      </c>
      <c r="E10" s="1682">
        <f>VLOOKUP(C10,'[10]Laporan Kehadiran'!$C$8:$E$18,3,FALSE)</f>
        <v>27</v>
      </c>
      <c r="F10" s="151">
        <v>2247000</v>
      </c>
      <c r="G10" s="151">
        <v>0</v>
      </c>
      <c r="H10" s="161">
        <f t="shared" ref="H10:H18" si="0">SUM(F10:G10)</f>
        <v>2247000</v>
      </c>
      <c r="I10" s="151">
        <v>10000</v>
      </c>
      <c r="J10" s="1874">
        <v>0</v>
      </c>
      <c r="K10" s="943">
        <v>300000</v>
      </c>
      <c r="L10" s="943">
        <v>100000</v>
      </c>
      <c r="M10" s="155">
        <f>(E10*I10)+(E10*J10)+K10+L10</f>
        <v>670000</v>
      </c>
      <c r="N10" s="48">
        <f t="shared" ref="N10:N18" si="1">H10+M10</f>
        <v>2917000</v>
      </c>
      <c r="O10" s="48">
        <f t="shared" ref="O10:O16" si="2">H10*1%</f>
        <v>22470</v>
      </c>
      <c r="P10" s="48">
        <f t="shared" ref="P10:P16" si="3">H10*2%</f>
        <v>44940</v>
      </c>
      <c r="Q10" s="48">
        <f t="shared" ref="Q10:Q15" si="4">H10*1%</f>
        <v>22470</v>
      </c>
      <c r="R10" s="146">
        <f t="shared" ref="R10:R19" si="5">N10-P10-Q10-O10</f>
        <v>2827120</v>
      </c>
      <c r="S10" s="66" t="str">
        <f>VLOOKUP(C10,'[11]Laporan Kehadiran'!$C$8:$R$18,16,FALSE)</f>
        <v>152-00-1262867-9</v>
      </c>
    </row>
    <row r="11" spans="1:20" s="1688" customFormat="1" ht="18" customHeight="1">
      <c r="A11" s="206">
        <v>1900000</v>
      </c>
      <c r="B11" s="954">
        <v>2</v>
      </c>
      <c r="C11" s="768" t="s">
        <v>513</v>
      </c>
      <c r="D11" s="66" t="s">
        <v>3839</v>
      </c>
      <c r="E11" s="1682">
        <f>VLOOKUP(C11,'[10]Laporan Kehadiran'!$C$8:$E$18,3,FALSE)</f>
        <v>22</v>
      </c>
      <c r="F11" s="151">
        <v>1400000</v>
      </c>
      <c r="G11" s="151">
        <v>500000</v>
      </c>
      <c r="H11" s="151">
        <f t="shared" si="0"/>
        <v>1900000</v>
      </c>
      <c r="I11" s="151">
        <v>20000</v>
      </c>
      <c r="J11" s="1874">
        <v>0</v>
      </c>
      <c r="K11" s="151">
        <v>550000</v>
      </c>
      <c r="L11" s="943">
        <v>100000</v>
      </c>
      <c r="M11" s="155">
        <f t="shared" ref="M11:M18" si="6">(E11*I11)+(E11*J11)+K11+L11</f>
        <v>1090000</v>
      </c>
      <c r="N11" s="48">
        <f t="shared" si="1"/>
        <v>2990000</v>
      </c>
      <c r="O11" s="48">
        <f t="shared" si="2"/>
        <v>19000</v>
      </c>
      <c r="P11" s="48">
        <f t="shared" si="3"/>
        <v>38000</v>
      </c>
      <c r="Q11" s="48">
        <f t="shared" si="4"/>
        <v>19000</v>
      </c>
      <c r="R11" s="146">
        <f t="shared" si="5"/>
        <v>2914000</v>
      </c>
      <c r="S11" s="66" t="str">
        <f>VLOOKUP(C11,'[11]Laporan Kehadiran'!$C$8:$R$18,16,FALSE)</f>
        <v>151-00-0657524-2</v>
      </c>
    </row>
    <row r="12" spans="1:20" s="1688" customFormat="1" ht="18" customHeight="1">
      <c r="A12" s="206">
        <v>1900000</v>
      </c>
      <c r="B12" s="954">
        <v>3</v>
      </c>
      <c r="C12" s="768" t="s">
        <v>515</v>
      </c>
      <c r="D12" s="66" t="s">
        <v>24</v>
      </c>
      <c r="E12" s="1682">
        <f>VLOOKUP(C12,'[10]Laporan Kehadiran'!$C$8:$E$18,3,FALSE)</f>
        <v>25</v>
      </c>
      <c r="F12" s="151">
        <v>1537500</v>
      </c>
      <c r="G12" s="151">
        <v>362500</v>
      </c>
      <c r="H12" s="151">
        <f t="shared" si="0"/>
        <v>1900000</v>
      </c>
      <c r="I12" s="151">
        <v>10000</v>
      </c>
      <c r="J12" s="1874">
        <v>0</v>
      </c>
      <c r="K12" s="151">
        <v>300000</v>
      </c>
      <c r="L12" s="147">
        <v>100000</v>
      </c>
      <c r="M12" s="155">
        <f t="shared" si="6"/>
        <v>650000</v>
      </c>
      <c r="N12" s="48">
        <f t="shared" si="1"/>
        <v>2550000</v>
      </c>
      <c r="O12" s="48">
        <f t="shared" si="2"/>
        <v>19000</v>
      </c>
      <c r="P12" s="48">
        <f t="shared" si="3"/>
        <v>38000</v>
      </c>
      <c r="Q12" s="48">
        <f t="shared" si="4"/>
        <v>19000</v>
      </c>
      <c r="R12" s="146">
        <f t="shared" si="5"/>
        <v>2474000</v>
      </c>
      <c r="S12" s="66" t="str">
        <f>VLOOKUP(C12,'[11]Laporan Kehadiran'!$C$8:$R$18,16,FALSE)</f>
        <v>151-00-0657523-4</v>
      </c>
    </row>
    <row r="13" spans="1:20" s="1688" customFormat="1" ht="18" customHeight="1">
      <c r="A13" s="206">
        <v>1900000</v>
      </c>
      <c r="B13" s="954">
        <v>4</v>
      </c>
      <c r="C13" s="768" t="s">
        <v>516</v>
      </c>
      <c r="D13" s="66" t="s">
        <v>3840</v>
      </c>
      <c r="E13" s="1682">
        <f>VLOOKUP(C13,'[10]Laporan Kehadiran'!$C$8:$E$18,3,FALSE)</f>
        <v>27</v>
      </c>
      <c r="F13" s="151">
        <v>1537500</v>
      </c>
      <c r="G13" s="151">
        <v>362500</v>
      </c>
      <c r="H13" s="151">
        <f t="shared" si="0"/>
        <v>1900000</v>
      </c>
      <c r="I13" s="151">
        <v>20000</v>
      </c>
      <c r="J13" s="1874">
        <v>0</v>
      </c>
      <c r="K13" s="151">
        <v>550000</v>
      </c>
      <c r="L13" s="147">
        <v>100000</v>
      </c>
      <c r="M13" s="155">
        <f t="shared" si="6"/>
        <v>1190000</v>
      </c>
      <c r="N13" s="48">
        <f t="shared" si="1"/>
        <v>3090000</v>
      </c>
      <c r="O13" s="48">
        <f t="shared" si="2"/>
        <v>19000</v>
      </c>
      <c r="P13" s="48">
        <f t="shared" si="3"/>
        <v>38000</v>
      </c>
      <c r="Q13" s="48">
        <f t="shared" si="4"/>
        <v>19000</v>
      </c>
      <c r="R13" s="146">
        <f t="shared" si="5"/>
        <v>3014000</v>
      </c>
      <c r="S13" s="66" t="str">
        <f>VLOOKUP(C13,'[11]Laporan Kehadiran'!$C$8:$R$18,16,FALSE)</f>
        <v>900-00-1927751-7</v>
      </c>
      <c r="T13" s="1688" t="s">
        <v>4412</v>
      </c>
    </row>
    <row r="14" spans="1:20" s="1688" customFormat="1" ht="18" customHeight="1">
      <c r="A14" s="206">
        <v>1900000</v>
      </c>
      <c r="B14" s="954">
        <v>5</v>
      </c>
      <c r="C14" s="768" t="s">
        <v>433</v>
      </c>
      <c r="D14" s="66" t="s">
        <v>24</v>
      </c>
      <c r="E14" s="1682">
        <f>VLOOKUP(C14,'[10]Laporan Kehadiran'!$C$8:$E$18,3,FALSE)</f>
        <v>26</v>
      </c>
      <c r="F14" s="151">
        <v>1537500</v>
      </c>
      <c r="G14" s="151">
        <v>362500</v>
      </c>
      <c r="H14" s="151">
        <f t="shared" si="0"/>
        <v>1900000</v>
      </c>
      <c r="I14" s="151">
        <v>10000</v>
      </c>
      <c r="J14" s="1874">
        <v>0</v>
      </c>
      <c r="K14" s="151">
        <v>300000</v>
      </c>
      <c r="L14" s="147">
        <v>100000</v>
      </c>
      <c r="M14" s="155">
        <f t="shared" si="6"/>
        <v>660000</v>
      </c>
      <c r="N14" s="48">
        <f t="shared" si="1"/>
        <v>2560000</v>
      </c>
      <c r="O14" s="48">
        <f t="shared" si="2"/>
        <v>19000</v>
      </c>
      <c r="P14" s="48">
        <f t="shared" si="3"/>
        <v>38000</v>
      </c>
      <c r="Q14" s="48">
        <f t="shared" si="4"/>
        <v>19000</v>
      </c>
      <c r="R14" s="146">
        <f t="shared" si="5"/>
        <v>2484000</v>
      </c>
      <c r="S14" s="66" t="str">
        <f>VLOOKUP(C14,'[11]Laporan Kehadiran'!$C$8:$R$18,16,FALSE)</f>
        <v>151-00-0657591-1</v>
      </c>
    </row>
    <row r="15" spans="1:20" s="1688" customFormat="1" ht="18" customHeight="1">
      <c r="A15" s="206">
        <v>1900000</v>
      </c>
      <c r="B15" s="954">
        <v>6</v>
      </c>
      <c r="C15" s="415" t="s">
        <v>2281</v>
      </c>
      <c r="D15" s="32" t="s">
        <v>3065</v>
      </c>
      <c r="E15" s="1682">
        <f>VLOOKUP(C15,'[10]Laporan Kehadiran'!$C$8:$E$18,3,FALSE)</f>
        <v>25</v>
      </c>
      <c r="F15" s="151">
        <v>1900000</v>
      </c>
      <c r="G15" s="151">
        <v>0</v>
      </c>
      <c r="H15" s="151">
        <f t="shared" si="0"/>
        <v>1900000</v>
      </c>
      <c r="I15" s="151">
        <v>20000</v>
      </c>
      <c r="J15" s="1874">
        <v>0</v>
      </c>
      <c r="K15" s="151">
        <v>300000</v>
      </c>
      <c r="L15" s="151">
        <v>250000</v>
      </c>
      <c r="M15" s="155">
        <f t="shared" si="6"/>
        <v>1050000</v>
      </c>
      <c r="N15" s="48">
        <f t="shared" si="1"/>
        <v>2950000</v>
      </c>
      <c r="O15" s="48">
        <f t="shared" si="2"/>
        <v>19000</v>
      </c>
      <c r="P15" s="48">
        <f t="shared" si="3"/>
        <v>38000</v>
      </c>
      <c r="Q15" s="48">
        <f t="shared" si="4"/>
        <v>19000</v>
      </c>
      <c r="R15" s="146">
        <f t="shared" si="5"/>
        <v>2874000</v>
      </c>
      <c r="S15" s="66" t="str">
        <f>VLOOKUP(C15,'[11]Laporan Kehadiran'!$C$8:$R$18,16,FALSE)</f>
        <v>900-00-3010593-7</v>
      </c>
    </row>
    <row r="16" spans="1:20" s="1688" customFormat="1" ht="18" customHeight="1">
      <c r="A16" s="206">
        <v>1900000</v>
      </c>
      <c r="B16" s="954">
        <v>7</v>
      </c>
      <c r="C16" s="768" t="s">
        <v>518</v>
      </c>
      <c r="D16" s="944" t="s">
        <v>519</v>
      </c>
      <c r="E16" s="1898">
        <v>23</v>
      </c>
      <c r="F16" s="151">
        <v>1468256</v>
      </c>
      <c r="G16" s="151">
        <v>800000</v>
      </c>
      <c r="H16" s="151">
        <f t="shared" si="0"/>
        <v>2268256</v>
      </c>
      <c r="I16" s="151">
        <v>40000</v>
      </c>
      <c r="J16" s="1874">
        <v>0</v>
      </c>
      <c r="K16" s="151">
        <v>680000</v>
      </c>
      <c r="L16" s="147">
        <v>500000</v>
      </c>
      <c r="M16" s="155">
        <f t="shared" si="6"/>
        <v>2100000</v>
      </c>
      <c r="N16" s="48">
        <f t="shared" si="1"/>
        <v>4368256</v>
      </c>
      <c r="O16" s="48">
        <f t="shared" si="2"/>
        <v>22682.560000000001</v>
      </c>
      <c r="P16" s="48">
        <f t="shared" si="3"/>
        <v>45365.120000000003</v>
      </c>
      <c r="Q16" s="48">
        <f>H16*1%</f>
        <v>22682.560000000001</v>
      </c>
      <c r="R16" s="146">
        <f t="shared" si="5"/>
        <v>4277525.7600000007</v>
      </c>
      <c r="S16" s="66" t="str">
        <f>VLOOKUP(C16,'[11]Laporan Kehadiran'!$C$8:$R$18,16,FALSE)</f>
        <v>151-00-0105443-3</v>
      </c>
    </row>
    <row r="17" spans="1:22" s="1688" customFormat="1" ht="18" customHeight="1">
      <c r="A17" s="1685"/>
      <c r="B17" s="954">
        <v>8</v>
      </c>
      <c r="C17" s="394" t="s">
        <v>3841</v>
      </c>
      <c r="D17" s="736" t="s">
        <v>517</v>
      </c>
      <c r="E17" s="1682">
        <f>VLOOKUP(C17,'[10]Laporan Kehadiran'!$C$8:$E$18,3,FALSE)</f>
        <v>22</v>
      </c>
      <c r="F17" s="151">
        <v>2187739</v>
      </c>
      <c r="G17" s="945">
        <v>358000</v>
      </c>
      <c r="H17" s="945">
        <f t="shared" si="0"/>
        <v>2545739</v>
      </c>
      <c r="I17" s="151">
        <v>20000</v>
      </c>
      <c r="J17" s="1873"/>
      <c r="K17" s="315">
        <v>742915</v>
      </c>
      <c r="L17" s="151">
        <v>250000</v>
      </c>
      <c r="M17" s="151">
        <f>(I17*E17)+(J17*E17)+K17+L17</f>
        <v>1432915</v>
      </c>
      <c r="N17" s="799">
        <f>M17+H17</f>
        <v>3978654</v>
      </c>
      <c r="O17" s="48">
        <f>H17*1%</f>
        <v>25457.39</v>
      </c>
      <c r="P17" s="48">
        <f>H17*2%</f>
        <v>50914.78</v>
      </c>
      <c r="Q17" s="48">
        <f>H17*1%</f>
        <v>25457.39</v>
      </c>
      <c r="R17" s="146">
        <f t="shared" si="5"/>
        <v>3876824.44</v>
      </c>
      <c r="S17" s="736" t="s">
        <v>3812</v>
      </c>
    </row>
    <row r="18" spans="1:22" s="1688" customFormat="1" ht="18" customHeight="1">
      <c r="A18" s="206">
        <v>1900000</v>
      </c>
      <c r="B18" s="954">
        <v>9</v>
      </c>
      <c r="C18" s="946" t="s">
        <v>2991</v>
      </c>
      <c r="D18" s="947" t="s">
        <v>2992</v>
      </c>
      <c r="E18" s="1682">
        <f>VLOOKUP(C18,'[10]Laporan Kehadiran'!$C$8:$E$18,3,FALSE)</f>
        <v>26</v>
      </c>
      <c r="F18" s="163">
        <v>1537500</v>
      </c>
      <c r="G18" s="163">
        <v>362500</v>
      </c>
      <c r="H18" s="948">
        <f t="shared" si="0"/>
        <v>1900000</v>
      </c>
      <c r="I18" s="163">
        <v>10000</v>
      </c>
      <c r="J18" s="1872">
        <v>0</v>
      </c>
      <c r="K18" s="949">
        <v>300000</v>
      </c>
      <c r="L18" s="950">
        <v>100000</v>
      </c>
      <c r="M18" s="155">
        <f t="shared" si="6"/>
        <v>660000</v>
      </c>
      <c r="N18" s="48">
        <f t="shared" si="1"/>
        <v>2560000</v>
      </c>
      <c r="O18" s="48">
        <v>19000</v>
      </c>
      <c r="P18" s="48">
        <v>38000</v>
      </c>
      <c r="Q18" s="48">
        <v>19000</v>
      </c>
      <c r="R18" s="146">
        <f t="shared" si="5"/>
        <v>2484000</v>
      </c>
      <c r="S18" s="66" t="str">
        <f>VLOOKUP(C18,'[11]Laporan Kehadiran'!$C$8:$R$18,16,FALSE)</f>
        <v>151-00-0737981-8</v>
      </c>
      <c r="V18" s="1688" t="s">
        <v>2627</v>
      </c>
    </row>
    <row r="19" spans="1:22" s="1688" customFormat="1" ht="18" customHeight="1">
      <c r="A19" s="1679"/>
      <c r="B19" s="954">
        <v>10</v>
      </c>
      <c r="C19" s="1275" t="s">
        <v>3021</v>
      </c>
      <c r="D19" s="1682" t="s">
        <v>3022</v>
      </c>
      <c r="E19" s="1868">
        <v>29</v>
      </c>
      <c r="F19" s="269">
        <v>2336376</v>
      </c>
      <c r="G19" s="269">
        <v>0</v>
      </c>
      <c r="H19" s="151">
        <f>SUM(F19:G19)</f>
        <v>2336376</v>
      </c>
      <c r="I19" s="270">
        <v>30000</v>
      </c>
      <c r="J19" s="1724">
        <v>0</v>
      </c>
      <c r="K19" s="272">
        <v>650000</v>
      </c>
      <c r="L19" s="1063">
        <v>100000</v>
      </c>
      <c r="M19" s="48">
        <f>(I19*E19)+K19+L19</f>
        <v>1620000</v>
      </c>
      <c r="N19" s="48">
        <f>M19+H19</f>
        <v>3956376</v>
      </c>
      <c r="O19" s="48">
        <f>H19*2%</f>
        <v>46727.520000000004</v>
      </c>
      <c r="P19" s="48">
        <f>H19*1%</f>
        <v>23363.760000000002</v>
      </c>
      <c r="Q19" s="146">
        <f>H19*1%</f>
        <v>23363.760000000002</v>
      </c>
      <c r="R19" s="146">
        <f t="shared" si="5"/>
        <v>3862920.9600000004</v>
      </c>
      <c r="S19" s="1784" t="s">
        <v>4377</v>
      </c>
    </row>
    <row r="20" spans="1:22" s="1688" customFormat="1" ht="17.25" customHeight="1">
      <c r="A20" s="206">
        <v>1900000</v>
      </c>
      <c r="B20" s="954">
        <v>11</v>
      </c>
      <c r="C20" s="768" t="s">
        <v>564</v>
      </c>
      <c r="D20" s="66" t="s">
        <v>3842</v>
      </c>
      <c r="E20" s="1682">
        <f>VLOOKUP(C20,'[10]Laporan Kehadiran'!$C$8:$E$18,3,FALSE)</f>
        <v>27</v>
      </c>
      <c r="F20" s="151">
        <v>1537500</v>
      </c>
      <c r="G20" s="151">
        <v>362500</v>
      </c>
      <c r="H20" s="151">
        <f>SUM(F20:G20)</f>
        <v>1900000</v>
      </c>
      <c r="I20" s="151">
        <v>12000</v>
      </c>
      <c r="J20" s="1874">
        <v>0</v>
      </c>
      <c r="K20" s="151">
        <v>300000</v>
      </c>
      <c r="L20" s="151">
        <v>250000</v>
      </c>
      <c r="M20" s="155">
        <f>(E20*I20)+K20+L20</f>
        <v>874000</v>
      </c>
      <c r="N20" s="48">
        <f>H20+M20</f>
        <v>2774000</v>
      </c>
      <c r="O20" s="48">
        <f>H20*1%</f>
        <v>19000</v>
      </c>
      <c r="P20" s="48">
        <f>H20*2%</f>
        <v>38000</v>
      </c>
      <c r="Q20" s="48">
        <f>H20*1%</f>
        <v>19000</v>
      </c>
      <c r="R20" s="146">
        <f>N20-P20-Q20-O20</f>
        <v>2698000</v>
      </c>
      <c r="S20" s="953" t="str">
        <f>VLOOKUP(C20,'[11]Laporan Kehadiran'!$C$58:$R$79,16,FALSE)</f>
        <v>151-00-0657507-7</v>
      </c>
    </row>
    <row r="21" spans="1:22" s="112" customFormat="1" ht="24.75" customHeight="1">
      <c r="A21" s="909"/>
      <c r="B21" s="2396" t="s">
        <v>30</v>
      </c>
      <c r="C21" s="2397"/>
      <c r="D21" s="2398"/>
      <c r="E21" s="951">
        <f>SUM(E10:E18)</f>
        <v>223</v>
      </c>
      <c r="F21" s="769">
        <f>SUM(F10:F20)</f>
        <v>19226871</v>
      </c>
      <c r="G21" s="769">
        <f t="shared" ref="G21:R21" si="7">SUM(G10:G20)</f>
        <v>3470500</v>
      </c>
      <c r="H21" s="769">
        <f t="shared" si="7"/>
        <v>22697371</v>
      </c>
      <c r="I21" s="769">
        <f t="shared" si="7"/>
        <v>202000</v>
      </c>
      <c r="J21" s="769">
        <f t="shared" si="7"/>
        <v>0</v>
      </c>
      <c r="K21" s="769">
        <f t="shared" si="7"/>
        <v>4972915</v>
      </c>
      <c r="L21" s="769">
        <f t="shared" si="7"/>
        <v>1950000</v>
      </c>
      <c r="M21" s="769">
        <f t="shared" si="7"/>
        <v>11996915</v>
      </c>
      <c r="N21" s="769">
        <f t="shared" si="7"/>
        <v>34694286</v>
      </c>
      <c r="O21" s="769">
        <f t="shared" si="7"/>
        <v>250337.47000000003</v>
      </c>
      <c r="P21" s="769">
        <f t="shared" si="7"/>
        <v>430583.66000000003</v>
      </c>
      <c r="Q21" s="769">
        <f t="shared" si="7"/>
        <v>226973.71000000002</v>
      </c>
      <c r="R21" s="769">
        <f t="shared" si="7"/>
        <v>33786391.160000004</v>
      </c>
      <c r="S21" s="769"/>
    </row>
    <row r="22" spans="1:22" ht="18" customHeight="1">
      <c r="B22" s="10"/>
      <c r="C22" s="11"/>
      <c r="D22" s="12"/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 t="s">
        <v>2627</v>
      </c>
      <c r="P22" s="13"/>
      <c r="Q22" s="80"/>
      <c r="R22" s="319"/>
      <c r="S22" s="319"/>
    </row>
    <row r="23" spans="1:22" ht="18" customHeight="1">
      <c r="B23" s="10"/>
      <c r="C23" s="11"/>
      <c r="D23" s="12"/>
      <c r="E23" s="12"/>
      <c r="F23" s="13" t="s">
        <v>2627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80"/>
      <c r="R23" s="319"/>
      <c r="S23" s="319"/>
    </row>
    <row r="24" spans="1:22" ht="18" customHeight="1">
      <c r="B24" s="212" t="s">
        <v>31</v>
      </c>
      <c r="C24" s="11"/>
      <c r="D24" s="16"/>
      <c r="E24" s="16"/>
      <c r="F24" s="17"/>
      <c r="G24" s="17"/>
      <c r="H24" s="17"/>
      <c r="I24" s="17"/>
      <c r="J24" s="13"/>
      <c r="K24" s="17"/>
      <c r="L24" s="17"/>
      <c r="M24" s="17"/>
      <c r="N24" s="17"/>
      <c r="O24" s="17"/>
      <c r="P24" s="17"/>
      <c r="Q24" s="228"/>
      <c r="R24" s="319"/>
      <c r="S24" s="319" t="s">
        <v>2627</v>
      </c>
    </row>
    <row r="25" spans="1:22" ht="18" customHeight="1">
      <c r="B25" s="19"/>
      <c r="C25" s="20"/>
      <c r="D25" s="21"/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80"/>
      <c r="R25" s="319"/>
      <c r="S25" s="319"/>
    </row>
    <row r="26" spans="1:22" s="112" customFormat="1" ht="15" customHeight="1">
      <c r="A26" s="2394" t="s">
        <v>2755</v>
      </c>
      <c r="B26" s="2391" t="s">
        <v>3</v>
      </c>
      <c r="C26" s="2391" t="s">
        <v>4</v>
      </c>
      <c r="D26" s="2391" t="s">
        <v>5</v>
      </c>
      <c r="E26" s="2390" t="s">
        <v>6</v>
      </c>
      <c r="F26" s="2390" t="s">
        <v>7</v>
      </c>
      <c r="G26" s="2390"/>
      <c r="H26" s="2390" t="s">
        <v>509</v>
      </c>
      <c r="I26" s="2390" t="s">
        <v>8</v>
      </c>
      <c r="J26" s="2390"/>
      <c r="K26" s="2390"/>
      <c r="L26" s="2390"/>
      <c r="M26" s="2393" t="s">
        <v>9</v>
      </c>
      <c r="N26" s="2390" t="s">
        <v>10</v>
      </c>
      <c r="O26" s="2390" t="s">
        <v>11</v>
      </c>
      <c r="P26" s="2390"/>
      <c r="Q26" s="2390"/>
      <c r="R26" s="2390" t="s">
        <v>12</v>
      </c>
      <c r="S26" s="2390" t="s">
        <v>13</v>
      </c>
    </row>
    <row r="27" spans="1:22" s="112" customFormat="1" ht="38.25" customHeight="1">
      <c r="A27" s="2394"/>
      <c r="B27" s="2391"/>
      <c r="C27" s="2391"/>
      <c r="D27" s="2391"/>
      <c r="E27" s="2392"/>
      <c r="F27" s="782" t="s">
        <v>14</v>
      </c>
      <c r="G27" s="782" t="s">
        <v>15</v>
      </c>
      <c r="H27" s="2390"/>
      <c r="I27" s="782" t="s">
        <v>16</v>
      </c>
      <c r="J27" s="1860" t="s">
        <v>122</v>
      </c>
      <c r="K27" s="782" t="s">
        <v>18</v>
      </c>
      <c r="L27" s="782" t="s">
        <v>19</v>
      </c>
      <c r="M27" s="2393"/>
      <c r="N27" s="2390"/>
      <c r="O27" s="782" t="s">
        <v>2316</v>
      </c>
      <c r="P27" s="782" t="s">
        <v>20</v>
      </c>
      <c r="Q27" s="782" t="s">
        <v>2270</v>
      </c>
      <c r="R27" s="2390"/>
      <c r="S27" s="2390"/>
    </row>
    <row r="28" spans="1:22" s="1688" customFormat="1" ht="16.5" customHeight="1">
      <c r="A28" s="206">
        <v>1900000</v>
      </c>
      <c r="B28" s="954">
        <v>1</v>
      </c>
      <c r="C28" s="768" t="s">
        <v>520</v>
      </c>
      <c r="D28" s="66" t="s">
        <v>521</v>
      </c>
      <c r="E28" s="1682">
        <f>VLOOKUP(C28,'[10]Laporan Kehadiran'!$C$23:$E$49,3,FALSE)</f>
        <v>24</v>
      </c>
      <c r="F28" s="151">
        <v>1537500</v>
      </c>
      <c r="G28" s="151">
        <v>362500</v>
      </c>
      <c r="H28" s="151">
        <f t="shared" ref="H28:H38" si="8">SUM(F28:G28)</f>
        <v>1900000</v>
      </c>
      <c r="I28" s="151">
        <v>17000</v>
      </c>
      <c r="J28" s="1874">
        <v>0</v>
      </c>
      <c r="K28" s="151">
        <v>400000</v>
      </c>
      <c r="L28" s="151">
        <v>0</v>
      </c>
      <c r="M28" s="155">
        <f t="shared" ref="M28:M54" si="9">(E28*I28)+K28+L28</f>
        <v>808000</v>
      </c>
      <c r="N28" s="48">
        <f t="shared" ref="N28:N54" si="10">H28+M28</f>
        <v>2708000</v>
      </c>
      <c r="O28" s="48">
        <f t="shared" ref="O28:O54" si="11">H28*1%</f>
        <v>19000</v>
      </c>
      <c r="P28" s="48">
        <f t="shared" ref="P28:P54" si="12">H28*2%</f>
        <v>38000</v>
      </c>
      <c r="Q28" s="48">
        <f t="shared" ref="Q28:Q54" si="13">H28*1%</f>
        <v>19000</v>
      </c>
      <c r="R28" s="146">
        <f>N28-P28-Q28-O28</f>
        <v>2632000</v>
      </c>
      <c r="S28" s="66" t="str">
        <f>VLOOKUP(C28,'[11]Laporan Kehadiran'!$C$23:$R$53,16,FALSE)</f>
        <v>151-00-0657598-6</v>
      </c>
    </row>
    <row r="29" spans="1:22" s="1688" customFormat="1" ht="18" customHeight="1">
      <c r="A29" s="206">
        <v>1900000</v>
      </c>
      <c r="B29" s="954">
        <v>2</v>
      </c>
      <c r="C29" s="768" t="s">
        <v>522</v>
      </c>
      <c r="D29" s="66" t="s">
        <v>521</v>
      </c>
      <c r="E29" s="1894">
        <f>VLOOKUP(C29,'[10]Laporan Kehadiran'!$C$23:$E$49,3,FALSE)</f>
        <v>23</v>
      </c>
      <c r="F29" s="151">
        <v>1537500</v>
      </c>
      <c r="G29" s="151">
        <v>362500</v>
      </c>
      <c r="H29" s="151">
        <f t="shared" si="8"/>
        <v>1900000</v>
      </c>
      <c r="I29" s="151">
        <v>17000</v>
      </c>
      <c r="J29" s="1874">
        <v>0</v>
      </c>
      <c r="K29" s="151">
        <v>400000</v>
      </c>
      <c r="L29" s="151">
        <v>0</v>
      </c>
      <c r="M29" s="155">
        <f t="shared" si="9"/>
        <v>791000</v>
      </c>
      <c r="N29" s="48">
        <f t="shared" si="10"/>
        <v>2691000</v>
      </c>
      <c r="O29" s="48">
        <f t="shared" si="11"/>
        <v>19000</v>
      </c>
      <c r="P29" s="48">
        <f t="shared" si="12"/>
        <v>38000</v>
      </c>
      <c r="Q29" s="48">
        <f t="shared" si="13"/>
        <v>19000</v>
      </c>
      <c r="R29" s="146">
        <f t="shared" ref="R29:R54" si="14">N29-P29-Q29-O29</f>
        <v>2615000</v>
      </c>
      <c r="S29" s="66" t="str">
        <f>VLOOKUP(C29,'[11]Laporan Kehadiran'!$C$23:$R$53,16,FALSE)</f>
        <v>151-00-0657491-4</v>
      </c>
    </row>
    <row r="30" spans="1:22" s="1688" customFormat="1" ht="18" customHeight="1">
      <c r="A30" s="206">
        <v>1900000</v>
      </c>
      <c r="B30" s="954">
        <v>3</v>
      </c>
      <c r="C30" s="768" t="s">
        <v>523</v>
      </c>
      <c r="D30" s="66" t="s">
        <v>521</v>
      </c>
      <c r="E30" s="1894">
        <f>VLOOKUP(C30,'[10]Laporan Kehadiran'!$C$23:$E$49,3,FALSE)</f>
        <v>20</v>
      </c>
      <c r="F30" s="151">
        <v>1537500</v>
      </c>
      <c r="G30" s="151">
        <v>362500</v>
      </c>
      <c r="H30" s="151">
        <f t="shared" si="8"/>
        <v>1900000</v>
      </c>
      <c r="I30" s="151">
        <v>17000</v>
      </c>
      <c r="J30" s="1874">
        <v>0</v>
      </c>
      <c r="K30" s="151">
        <v>400000</v>
      </c>
      <c r="L30" s="151">
        <v>0</v>
      </c>
      <c r="M30" s="155">
        <f t="shared" si="9"/>
        <v>740000</v>
      </c>
      <c r="N30" s="48">
        <f t="shared" si="10"/>
        <v>2640000</v>
      </c>
      <c r="O30" s="48">
        <f t="shared" si="11"/>
        <v>19000</v>
      </c>
      <c r="P30" s="48">
        <f t="shared" si="12"/>
        <v>38000</v>
      </c>
      <c r="Q30" s="48">
        <f t="shared" si="13"/>
        <v>19000</v>
      </c>
      <c r="R30" s="146">
        <f t="shared" si="14"/>
        <v>2564000</v>
      </c>
      <c r="S30" s="66" t="str">
        <f>VLOOKUP(C30,'[11]Laporan Kehadiran'!$C$23:$R$53,16,FALSE)</f>
        <v>151-00-0657514-3</v>
      </c>
    </row>
    <row r="31" spans="1:22" s="1688" customFormat="1" ht="18" customHeight="1">
      <c r="A31" s="206">
        <v>1900000</v>
      </c>
      <c r="B31" s="954">
        <v>4</v>
      </c>
      <c r="C31" s="768" t="s">
        <v>524</v>
      </c>
      <c r="D31" s="66" t="s">
        <v>521</v>
      </c>
      <c r="E31" s="1894">
        <f>VLOOKUP(C31,'[10]Laporan Kehadiran'!$C$23:$E$49,3,FALSE)</f>
        <v>21</v>
      </c>
      <c r="F31" s="151">
        <v>1537500</v>
      </c>
      <c r="G31" s="151">
        <v>362500</v>
      </c>
      <c r="H31" s="151">
        <f t="shared" si="8"/>
        <v>1900000</v>
      </c>
      <c r="I31" s="151">
        <v>17000</v>
      </c>
      <c r="J31" s="1874">
        <v>0</v>
      </c>
      <c r="K31" s="151">
        <v>400000</v>
      </c>
      <c r="L31" s="151">
        <v>0</v>
      </c>
      <c r="M31" s="155">
        <f t="shared" si="9"/>
        <v>757000</v>
      </c>
      <c r="N31" s="48">
        <f t="shared" si="10"/>
        <v>2657000</v>
      </c>
      <c r="O31" s="48">
        <f t="shared" si="11"/>
        <v>19000</v>
      </c>
      <c r="P31" s="48">
        <f t="shared" si="12"/>
        <v>38000</v>
      </c>
      <c r="Q31" s="48">
        <f t="shared" si="13"/>
        <v>19000</v>
      </c>
      <c r="R31" s="146">
        <f t="shared" si="14"/>
        <v>2581000</v>
      </c>
      <c r="S31" s="66" t="str">
        <f>VLOOKUP(C31,'[11]Laporan Kehadiran'!$C$23:$R$53,16,FALSE)</f>
        <v>151-00-0657504-4</v>
      </c>
    </row>
    <row r="32" spans="1:22" s="1688" customFormat="1" ht="18" customHeight="1">
      <c r="A32" s="206">
        <v>1900000</v>
      </c>
      <c r="B32" s="954">
        <v>5</v>
      </c>
      <c r="C32" s="768" t="s">
        <v>525</v>
      </c>
      <c r="D32" s="66" t="s">
        <v>521</v>
      </c>
      <c r="E32" s="1894">
        <f>VLOOKUP(C32,'[10]Laporan Kehadiran'!$C$23:$E$49,3,FALSE)</f>
        <v>20</v>
      </c>
      <c r="F32" s="151">
        <v>1537500</v>
      </c>
      <c r="G32" s="151">
        <v>362500</v>
      </c>
      <c r="H32" s="151">
        <f t="shared" si="8"/>
        <v>1900000</v>
      </c>
      <c r="I32" s="151">
        <v>17000</v>
      </c>
      <c r="J32" s="1874">
        <v>0</v>
      </c>
      <c r="K32" s="151">
        <v>400000</v>
      </c>
      <c r="L32" s="151">
        <v>0</v>
      </c>
      <c r="M32" s="155">
        <f t="shared" si="9"/>
        <v>740000</v>
      </c>
      <c r="N32" s="48">
        <f t="shared" si="10"/>
        <v>2640000</v>
      </c>
      <c r="O32" s="48">
        <f t="shared" si="11"/>
        <v>19000</v>
      </c>
      <c r="P32" s="48">
        <f t="shared" si="12"/>
        <v>38000</v>
      </c>
      <c r="Q32" s="48">
        <f t="shared" si="13"/>
        <v>19000</v>
      </c>
      <c r="R32" s="146">
        <f t="shared" si="14"/>
        <v>2564000</v>
      </c>
      <c r="S32" s="66" t="str">
        <f>VLOOKUP(C32,'[11]Laporan Kehadiran'!$C$23:$R$53,16,FALSE)</f>
        <v>151-00-0657583-8</v>
      </c>
    </row>
    <row r="33" spans="1:19" s="1688" customFormat="1" ht="18" customHeight="1">
      <c r="A33" s="206">
        <v>1900000</v>
      </c>
      <c r="B33" s="954">
        <v>6</v>
      </c>
      <c r="C33" s="768" t="s">
        <v>526</v>
      </c>
      <c r="D33" s="66" t="s">
        <v>521</v>
      </c>
      <c r="E33" s="1894">
        <f>VLOOKUP(C33,'[10]Laporan Kehadiran'!$C$23:$E$49,3,FALSE)</f>
        <v>22</v>
      </c>
      <c r="F33" s="151">
        <v>1537500</v>
      </c>
      <c r="G33" s="151">
        <v>362500</v>
      </c>
      <c r="H33" s="151">
        <f t="shared" si="8"/>
        <v>1900000</v>
      </c>
      <c r="I33" s="151">
        <v>17000</v>
      </c>
      <c r="J33" s="1874">
        <v>0</v>
      </c>
      <c r="K33" s="151">
        <v>400000</v>
      </c>
      <c r="L33" s="151">
        <v>0</v>
      </c>
      <c r="M33" s="155">
        <f t="shared" si="9"/>
        <v>774000</v>
      </c>
      <c r="N33" s="48">
        <f t="shared" si="10"/>
        <v>2674000</v>
      </c>
      <c r="O33" s="48">
        <f t="shared" si="11"/>
        <v>19000</v>
      </c>
      <c r="P33" s="48">
        <f t="shared" si="12"/>
        <v>38000</v>
      </c>
      <c r="Q33" s="48">
        <f t="shared" si="13"/>
        <v>19000</v>
      </c>
      <c r="R33" s="146">
        <f t="shared" si="14"/>
        <v>2598000</v>
      </c>
      <c r="S33" s="66" t="str">
        <f>VLOOKUP(C33,'[11]Laporan Kehadiran'!$C$23:$R$53,16,FALSE)</f>
        <v>151-00-0657535-8</v>
      </c>
    </row>
    <row r="34" spans="1:19" s="1688" customFormat="1" ht="18" customHeight="1">
      <c r="A34" s="206">
        <v>1900000</v>
      </c>
      <c r="B34" s="954">
        <v>7</v>
      </c>
      <c r="C34" s="768" t="s">
        <v>527</v>
      </c>
      <c r="D34" s="66" t="s">
        <v>521</v>
      </c>
      <c r="E34" s="1894">
        <f>VLOOKUP(C34,'[10]Laporan Kehadiran'!$C$23:$E$49,3,FALSE)</f>
        <v>25</v>
      </c>
      <c r="F34" s="151">
        <v>1537500</v>
      </c>
      <c r="G34" s="151">
        <v>362500</v>
      </c>
      <c r="H34" s="151">
        <f t="shared" si="8"/>
        <v>1900000</v>
      </c>
      <c r="I34" s="151">
        <v>17000</v>
      </c>
      <c r="J34" s="1874">
        <v>0</v>
      </c>
      <c r="K34" s="151">
        <v>400000</v>
      </c>
      <c r="L34" s="151">
        <v>0</v>
      </c>
      <c r="M34" s="155">
        <f t="shared" si="9"/>
        <v>825000</v>
      </c>
      <c r="N34" s="48">
        <f t="shared" si="10"/>
        <v>2725000</v>
      </c>
      <c r="O34" s="48">
        <f t="shared" si="11"/>
        <v>19000</v>
      </c>
      <c r="P34" s="48">
        <f t="shared" si="12"/>
        <v>38000</v>
      </c>
      <c r="Q34" s="48">
        <f t="shared" si="13"/>
        <v>19000</v>
      </c>
      <c r="R34" s="146">
        <f t="shared" si="14"/>
        <v>2649000</v>
      </c>
      <c r="S34" s="66" t="str">
        <f>VLOOKUP(C34,'[11]Laporan Kehadiran'!$C$23:$R$53,16,FALSE)</f>
        <v>151-00-0548156-6</v>
      </c>
    </row>
    <row r="35" spans="1:19" s="1688" customFormat="1" ht="18" customHeight="1">
      <c r="A35" s="206">
        <v>1900000</v>
      </c>
      <c r="B35" s="954">
        <v>8</v>
      </c>
      <c r="C35" s="768" t="s">
        <v>528</v>
      </c>
      <c r="D35" s="66" t="s">
        <v>521</v>
      </c>
      <c r="E35" s="1894">
        <f>VLOOKUP(C35,'[10]Laporan Kehadiran'!$C$23:$E$49,3,FALSE)</f>
        <v>22</v>
      </c>
      <c r="F35" s="151">
        <v>1537500</v>
      </c>
      <c r="G35" s="151">
        <v>362500</v>
      </c>
      <c r="H35" s="151">
        <f t="shared" si="8"/>
        <v>1900000</v>
      </c>
      <c r="I35" s="151">
        <v>17000</v>
      </c>
      <c r="J35" s="1874">
        <v>0</v>
      </c>
      <c r="K35" s="151">
        <v>400000</v>
      </c>
      <c r="L35" s="151">
        <v>0</v>
      </c>
      <c r="M35" s="155">
        <f t="shared" si="9"/>
        <v>774000</v>
      </c>
      <c r="N35" s="48">
        <f t="shared" si="10"/>
        <v>2674000</v>
      </c>
      <c r="O35" s="48">
        <f t="shared" si="11"/>
        <v>19000</v>
      </c>
      <c r="P35" s="48">
        <f t="shared" si="12"/>
        <v>38000</v>
      </c>
      <c r="Q35" s="48">
        <f t="shared" si="13"/>
        <v>19000</v>
      </c>
      <c r="R35" s="146">
        <f t="shared" si="14"/>
        <v>2598000</v>
      </c>
      <c r="S35" s="66" t="str">
        <f>VLOOKUP(C35,'[11]Laporan Kehadiran'!$C$23:$R$53,16,FALSE)</f>
        <v>900-00-2108742-5</v>
      </c>
    </row>
    <row r="36" spans="1:19" s="1688" customFormat="1" ht="18" customHeight="1">
      <c r="A36" s="206">
        <v>1900000</v>
      </c>
      <c r="B36" s="954">
        <v>9</v>
      </c>
      <c r="C36" s="768" t="s">
        <v>529</v>
      </c>
      <c r="D36" s="66" t="s">
        <v>521</v>
      </c>
      <c r="E36" s="1894">
        <f>VLOOKUP(C36,'[10]Laporan Kehadiran'!$C$23:$E$49,3,FALSE)</f>
        <v>27</v>
      </c>
      <c r="F36" s="151">
        <v>1537500</v>
      </c>
      <c r="G36" s="151">
        <v>362500</v>
      </c>
      <c r="H36" s="151">
        <f t="shared" si="8"/>
        <v>1900000</v>
      </c>
      <c r="I36" s="151">
        <v>17000</v>
      </c>
      <c r="J36" s="1874">
        <v>0</v>
      </c>
      <c r="K36" s="151">
        <v>400000</v>
      </c>
      <c r="L36" s="151">
        <v>0</v>
      </c>
      <c r="M36" s="155">
        <f t="shared" si="9"/>
        <v>859000</v>
      </c>
      <c r="N36" s="48">
        <f t="shared" si="10"/>
        <v>2759000</v>
      </c>
      <c r="O36" s="48">
        <f t="shared" si="11"/>
        <v>19000</v>
      </c>
      <c r="P36" s="48">
        <f t="shared" si="12"/>
        <v>38000</v>
      </c>
      <c r="Q36" s="48">
        <f t="shared" si="13"/>
        <v>19000</v>
      </c>
      <c r="R36" s="146">
        <f t="shared" si="14"/>
        <v>2683000</v>
      </c>
      <c r="S36" s="66" t="str">
        <f>VLOOKUP(C36,'[11]Laporan Kehadiran'!$C$23:$R$53,16,FALSE)</f>
        <v>151-00-0657522-6</v>
      </c>
    </row>
    <row r="37" spans="1:19" s="1688" customFormat="1" ht="18" customHeight="1">
      <c r="A37" s="206">
        <v>1900000</v>
      </c>
      <c r="B37" s="954">
        <v>10</v>
      </c>
      <c r="C37" s="768" t="s">
        <v>530</v>
      </c>
      <c r="D37" s="66" t="s">
        <v>521</v>
      </c>
      <c r="E37" s="1894">
        <f>VLOOKUP(C37,'[10]Laporan Kehadiran'!$C$23:$E$49,3,FALSE)</f>
        <v>25</v>
      </c>
      <c r="F37" s="151">
        <v>1537500</v>
      </c>
      <c r="G37" s="151">
        <v>362500</v>
      </c>
      <c r="H37" s="151">
        <f t="shared" si="8"/>
        <v>1900000</v>
      </c>
      <c r="I37" s="151">
        <v>17000</v>
      </c>
      <c r="J37" s="1874">
        <v>0</v>
      </c>
      <c r="K37" s="151">
        <v>400000</v>
      </c>
      <c r="L37" s="151">
        <v>0</v>
      </c>
      <c r="M37" s="155">
        <f t="shared" si="9"/>
        <v>825000</v>
      </c>
      <c r="N37" s="48">
        <f t="shared" si="10"/>
        <v>2725000</v>
      </c>
      <c r="O37" s="48">
        <f t="shared" si="11"/>
        <v>19000</v>
      </c>
      <c r="P37" s="48">
        <f t="shared" si="12"/>
        <v>38000</v>
      </c>
      <c r="Q37" s="48">
        <f t="shared" si="13"/>
        <v>19000</v>
      </c>
      <c r="R37" s="146">
        <f t="shared" si="14"/>
        <v>2649000</v>
      </c>
      <c r="S37" s="66" t="str">
        <f>VLOOKUP(C37,'[11]Laporan Kehadiran'!$C$23:$R$53,16,FALSE)</f>
        <v>151-00-0657494-8</v>
      </c>
    </row>
    <row r="38" spans="1:19" s="1688" customFormat="1" ht="18" customHeight="1">
      <c r="A38" s="206">
        <v>1900000</v>
      </c>
      <c r="B38" s="954">
        <v>11</v>
      </c>
      <c r="C38" s="768" t="s">
        <v>531</v>
      </c>
      <c r="D38" s="66" t="s">
        <v>521</v>
      </c>
      <c r="E38" s="1894">
        <f>VLOOKUP(C38,'[10]Laporan Kehadiran'!$C$23:$E$49,3,FALSE)</f>
        <v>24</v>
      </c>
      <c r="F38" s="151">
        <v>1537500</v>
      </c>
      <c r="G38" s="151">
        <v>362500</v>
      </c>
      <c r="H38" s="151">
        <f t="shared" si="8"/>
        <v>1900000</v>
      </c>
      <c r="I38" s="151">
        <v>17000</v>
      </c>
      <c r="J38" s="1874">
        <v>0</v>
      </c>
      <c r="K38" s="151">
        <v>400000</v>
      </c>
      <c r="L38" s="151">
        <v>0</v>
      </c>
      <c r="M38" s="155">
        <f t="shared" si="9"/>
        <v>808000</v>
      </c>
      <c r="N38" s="48">
        <f t="shared" si="10"/>
        <v>2708000</v>
      </c>
      <c r="O38" s="48">
        <f t="shared" si="11"/>
        <v>19000</v>
      </c>
      <c r="P38" s="48">
        <f t="shared" si="12"/>
        <v>38000</v>
      </c>
      <c r="Q38" s="48">
        <f t="shared" si="13"/>
        <v>19000</v>
      </c>
      <c r="R38" s="146">
        <f t="shared" si="14"/>
        <v>2632000</v>
      </c>
      <c r="S38" s="66" t="str">
        <f>VLOOKUP(C38,'[11]Laporan Kehadiran'!$C$23:$R$53,16,FALSE)</f>
        <v>151-00-0657567-1</v>
      </c>
    </row>
    <row r="39" spans="1:19" s="1688" customFormat="1" ht="18" customHeight="1">
      <c r="A39" s="206">
        <v>1900000</v>
      </c>
      <c r="B39" s="954">
        <v>12</v>
      </c>
      <c r="C39" s="768" t="s">
        <v>2282</v>
      </c>
      <c r="D39" s="66" t="s">
        <v>521</v>
      </c>
      <c r="E39" s="1894">
        <f>VLOOKUP(C39,'[10]Laporan Kehadiran'!$C$23:$E$49,3,FALSE)</f>
        <v>26</v>
      </c>
      <c r="F39" s="151">
        <v>1537500</v>
      </c>
      <c r="G39" s="151">
        <v>362500</v>
      </c>
      <c r="H39" s="151">
        <f>SUM(F39:G39)</f>
        <v>1900000</v>
      </c>
      <c r="I39" s="151">
        <v>17000</v>
      </c>
      <c r="J39" s="1874">
        <v>0</v>
      </c>
      <c r="K39" s="151">
        <v>400000</v>
      </c>
      <c r="L39" s="151">
        <v>0</v>
      </c>
      <c r="M39" s="155">
        <f t="shared" si="9"/>
        <v>842000</v>
      </c>
      <c r="N39" s="48">
        <f t="shared" si="10"/>
        <v>2742000</v>
      </c>
      <c r="O39" s="48">
        <f t="shared" si="11"/>
        <v>19000</v>
      </c>
      <c r="P39" s="48">
        <f t="shared" si="12"/>
        <v>38000</v>
      </c>
      <c r="Q39" s="48">
        <f t="shared" si="13"/>
        <v>19000</v>
      </c>
      <c r="R39" s="146">
        <f t="shared" si="14"/>
        <v>2666000</v>
      </c>
      <c r="S39" s="66" t="str">
        <f>VLOOKUP(C39,'[11]Laporan Kehadiran'!$C$23:$R$53,16,FALSE)</f>
        <v>151-00-0657595-2</v>
      </c>
    </row>
    <row r="40" spans="1:19" s="1688" customFormat="1" ht="18" customHeight="1">
      <c r="A40" s="206">
        <v>1900000</v>
      </c>
      <c r="B40" s="954">
        <v>13</v>
      </c>
      <c r="C40" s="768" t="s">
        <v>532</v>
      </c>
      <c r="D40" s="66" t="s">
        <v>521</v>
      </c>
      <c r="E40" s="1894">
        <f>VLOOKUP(C40,'[10]Laporan Kehadiran'!$C$23:$E$49,3,FALSE)</f>
        <v>18</v>
      </c>
      <c r="F40" s="151">
        <v>1537500</v>
      </c>
      <c r="G40" s="151">
        <v>362500</v>
      </c>
      <c r="H40" s="151">
        <f t="shared" ref="H40:H54" si="15">SUM(F40:G40)</f>
        <v>1900000</v>
      </c>
      <c r="I40" s="151">
        <v>17000</v>
      </c>
      <c r="J40" s="1874">
        <v>0</v>
      </c>
      <c r="K40" s="151">
        <v>400000</v>
      </c>
      <c r="L40" s="151">
        <v>0</v>
      </c>
      <c r="M40" s="155">
        <f t="shared" si="9"/>
        <v>706000</v>
      </c>
      <c r="N40" s="48">
        <f t="shared" si="10"/>
        <v>2606000</v>
      </c>
      <c r="O40" s="48">
        <f t="shared" si="11"/>
        <v>19000</v>
      </c>
      <c r="P40" s="48">
        <f t="shared" si="12"/>
        <v>38000</v>
      </c>
      <c r="Q40" s="48">
        <f t="shared" si="13"/>
        <v>19000</v>
      </c>
      <c r="R40" s="146">
        <f t="shared" si="14"/>
        <v>2530000</v>
      </c>
      <c r="S40" s="66" t="str">
        <f>VLOOKUP(C40,'[11]Laporan Kehadiran'!$C$23:$R$53,16,FALSE)</f>
        <v>151-00-0657599-4</v>
      </c>
    </row>
    <row r="41" spans="1:19" s="1688" customFormat="1" ht="18" customHeight="1">
      <c r="A41" s="206">
        <v>1900000</v>
      </c>
      <c r="B41" s="954">
        <v>14</v>
      </c>
      <c r="C41" s="768" t="s">
        <v>533</v>
      </c>
      <c r="D41" s="66" t="s">
        <v>521</v>
      </c>
      <c r="E41" s="1894">
        <f>VLOOKUP(C41,'[10]Laporan Kehadiran'!$C$23:$E$49,3,FALSE)</f>
        <v>27</v>
      </c>
      <c r="F41" s="151">
        <v>1537500</v>
      </c>
      <c r="G41" s="151">
        <v>362500</v>
      </c>
      <c r="H41" s="151">
        <f t="shared" si="15"/>
        <v>1900000</v>
      </c>
      <c r="I41" s="151">
        <v>17000</v>
      </c>
      <c r="J41" s="1874">
        <v>0</v>
      </c>
      <c r="K41" s="151">
        <v>400000</v>
      </c>
      <c r="L41" s="151">
        <v>0</v>
      </c>
      <c r="M41" s="155">
        <f t="shared" si="9"/>
        <v>859000</v>
      </c>
      <c r="N41" s="48">
        <f t="shared" si="10"/>
        <v>2759000</v>
      </c>
      <c r="O41" s="48">
        <f t="shared" si="11"/>
        <v>19000</v>
      </c>
      <c r="P41" s="48">
        <f t="shared" si="12"/>
        <v>38000</v>
      </c>
      <c r="Q41" s="48">
        <f t="shared" si="13"/>
        <v>19000</v>
      </c>
      <c r="R41" s="146">
        <f t="shared" si="14"/>
        <v>2683000</v>
      </c>
      <c r="S41" s="66" t="str">
        <f>VLOOKUP(C41,'[11]Laporan Kehadiran'!$C$23:$R$53,16,FALSE)</f>
        <v>151-00-0657526-7</v>
      </c>
    </row>
    <row r="42" spans="1:19" s="1688" customFormat="1" ht="18" customHeight="1">
      <c r="A42" s="206">
        <v>1900000</v>
      </c>
      <c r="B42" s="954">
        <v>15</v>
      </c>
      <c r="C42" s="768" t="s">
        <v>534</v>
      </c>
      <c r="D42" s="66" t="s">
        <v>521</v>
      </c>
      <c r="E42" s="1894">
        <f>VLOOKUP(C42,'[10]Laporan Kehadiran'!$C$23:$E$49,3,FALSE)</f>
        <v>24</v>
      </c>
      <c r="F42" s="151">
        <v>1537500</v>
      </c>
      <c r="G42" s="151">
        <v>362500</v>
      </c>
      <c r="H42" s="151">
        <f t="shared" si="15"/>
        <v>1900000</v>
      </c>
      <c r="I42" s="151">
        <v>17000</v>
      </c>
      <c r="J42" s="1874">
        <v>0</v>
      </c>
      <c r="K42" s="151">
        <v>400000</v>
      </c>
      <c r="L42" s="151">
        <v>0</v>
      </c>
      <c r="M42" s="155">
        <f t="shared" si="9"/>
        <v>808000</v>
      </c>
      <c r="N42" s="48">
        <f t="shared" si="10"/>
        <v>2708000</v>
      </c>
      <c r="O42" s="48">
        <f t="shared" si="11"/>
        <v>19000</v>
      </c>
      <c r="P42" s="48">
        <f t="shared" si="12"/>
        <v>38000</v>
      </c>
      <c r="Q42" s="48">
        <f t="shared" si="13"/>
        <v>19000</v>
      </c>
      <c r="R42" s="146">
        <f t="shared" si="14"/>
        <v>2632000</v>
      </c>
      <c r="S42" s="66" t="str">
        <f>VLOOKUP(C42,'[11]Laporan Kehadiran'!$C$23:$R$53,16,FALSE)</f>
        <v>151-00-0657568-9</v>
      </c>
    </row>
    <row r="43" spans="1:19" s="1688" customFormat="1" ht="18" customHeight="1">
      <c r="A43" s="206">
        <v>1900000</v>
      </c>
      <c r="B43" s="954">
        <v>16</v>
      </c>
      <c r="C43" s="768" t="s">
        <v>535</v>
      </c>
      <c r="D43" s="66" t="s">
        <v>521</v>
      </c>
      <c r="E43" s="1894">
        <f>VLOOKUP(C43,'[10]Laporan Kehadiran'!$C$23:$E$49,3,FALSE)</f>
        <v>14</v>
      </c>
      <c r="F43" s="151">
        <v>1537500</v>
      </c>
      <c r="G43" s="151">
        <v>362500</v>
      </c>
      <c r="H43" s="151">
        <f t="shared" si="15"/>
        <v>1900000</v>
      </c>
      <c r="I43" s="151">
        <v>17000</v>
      </c>
      <c r="J43" s="1874">
        <v>0</v>
      </c>
      <c r="K43" s="151">
        <v>400000</v>
      </c>
      <c r="L43" s="151">
        <v>0</v>
      </c>
      <c r="M43" s="155">
        <f t="shared" si="9"/>
        <v>638000</v>
      </c>
      <c r="N43" s="48">
        <f t="shared" si="10"/>
        <v>2538000</v>
      </c>
      <c r="O43" s="48">
        <f t="shared" si="11"/>
        <v>19000</v>
      </c>
      <c r="P43" s="48">
        <f t="shared" si="12"/>
        <v>38000</v>
      </c>
      <c r="Q43" s="48">
        <f t="shared" si="13"/>
        <v>19000</v>
      </c>
      <c r="R43" s="146">
        <f t="shared" si="14"/>
        <v>2462000</v>
      </c>
      <c r="S43" s="66" t="str">
        <f>VLOOKUP(C43,'[11]Laporan Kehadiran'!$C$23:$R$53,16,FALSE)</f>
        <v>151-00-0657500-2</v>
      </c>
    </row>
    <row r="44" spans="1:19" s="1688" customFormat="1" ht="18" customHeight="1">
      <c r="A44" s="206">
        <v>1900000</v>
      </c>
      <c r="B44" s="954">
        <v>17</v>
      </c>
      <c r="C44" s="768" t="s">
        <v>536</v>
      </c>
      <c r="D44" s="66" t="s">
        <v>521</v>
      </c>
      <c r="E44" s="1894">
        <f>VLOOKUP(C44,'[10]Laporan Kehadiran'!$C$23:$E$49,3,FALSE)</f>
        <v>21</v>
      </c>
      <c r="F44" s="151">
        <v>1537500</v>
      </c>
      <c r="G44" s="151">
        <v>362500</v>
      </c>
      <c r="H44" s="151">
        <f t="shared" si="15"/>
        <v>1900000</v>
      </c>
      <c r="I44" s="151">
        <v>17000</v>
      </c>
      <c r="J44" s="1874">
        <v>0</v>
      </c>
      <c r="K44" s="151">
        <v>400000</v>
      </c>
      <c r="L44" s="151">
        <v>0</v>
      </c>
      <c r="M44" s="155">
        <f t="shared" si="9"/>
        <v>757000</v>
      </c>
      <c r="N44" s="48">
        <f t="shared" si="10"/>
        <v>2657000</v>
      </c>
      <c r="O44" s="48">
        <f t="shared" si="11"/>
        <v>19000</v>
      </c>
      <c r="P44" s="48">
        <f t="shared" si="12"/>
        <v>38000</v>
      </c>
      <c r="Q44" s="48">
        <f t="shared" si="13"/>
        <v>19000</v>
      </c>
      <c r="R44" s="146">
        <f t="shared" si="14"/>
        <v>2581000</v>
      </c>
      <c r="S44" s="66" t="str">
        <f>VLOOKUP(C44,'[11]Laporan Kehadiran'!$C$23:$R$53,16,FALSE)</f>
        <v>151-00-0657571-3</v>
      </c>
    </row>
    <row r="45" spans="1:19" s="1688" customFormat="1" ht="18" customHeight="1">
      <c r="A45" s="206">
        <v>1900000</v>
      </c>
      <c r="B45" s="954">
        <v>18</v>
      </c>
      <c r="C45" s="768" t="s">
        <v>537</v>
      </c>
      <c r="D45" s="66" t="s">
        <v>521</v>
      </c>
      <c r="E45" s="1894">
        <f>VLOOKUP(C45,'[10]Laporan Kehadiran'!$C$23:$E$49,3,FALSE)</f>
        <v>26</v>
      </c>
      <c r="F45" s="151">
        <v>1537500</v>
      </c>
      <c r="G45" s="151">
        <v>362500</v>
      </c>
      <c r="H45" s="151">
        <f t="shared" si="15"/>
        <v>1900000</v>
      </c>
      <c r="I45" s="151">
        <v>17000</v>
      </c>
      <c r="J45" s="1874">
        <v>0</v>
      </c>
      <c r="K45" s="151">
        <v>400000</v>
      </c>
      <c r="L45" s="151">
        <v>0</v>
      </c>
      <c r="M45" s="155">
        <f t="shared" si="9"/>
        <v>842000</v>
      </c>
      <c r="N45" s="48">
        <f t="shared" si="10"/>
        <v>2742000</v>
      </c>
      <c r="O45" s="48">
        <f t="shared" si="11"/>
        <v>19000</v>
      </c>
      <c r="P45" s="48">
        <f t="shared" si="12"/>
        <v>38000</v>
      </c>
      <c r="Q45" s="48">
        <f t="shared" si="13"/>
        <v>19000</v>
      </c>
      <c r="R45" s="146">
        <f t="shared" si="14"/>
        <v>2666000</v>
      </c>
      <c r="S45" s="66" t="str">
        <f>VLOOKUP(C45,'[11]Laporan Kehadiran'!$C$23:$R$53,16,FALSE)</f>
        <v>151-00-0657517-6</v>
      </c>
    </row>
    <row r="46" spans="1:19" s="1688" customFormat="1" ht="18" customHeight="1">
      <c r="A46" s="206">
        <v>1900000</v>
      </c>
      <c r="B46" s="954">
        <v>19</v>
      </c>
      <c r="C46" s="768" t="s">
        <v>538</v>
      </c>
      <c r="D46" s="66" t="s">
        <v>521</v>
      </c>
      <c r="E46" s="1894">
        <f>VLOOKUP(C46,'[10]Laporan Kehadiran'!$C$23:$E$49,3,FALSE)</f>
        <v>26</v>
      </c>
      <c r="F46" s="151">
        <v>1537500</v>
      </c>
      <c r="G46" s="151">
        <v>362500</v>
      </c>
      <c r="H46" s="151">
        <f t="shared" si="15"/>
        <v>1900000</v>
      </c>
      <c r="I46" s="151">
        <v>17000</v>
      </c>
      <c r="J46" s="1874">
        <v>0</v>
      </c>
      <c r="K46" s="151">
        <v>400000</v>
      </c>
      <c r="L46" s="151">
        <v>0</v>
      </c>
      <c r="M46" s="155">
        <f t="shared" si="9"/>
        <v>842000</v>
      </c>
      <c r="N46" s="48">
        <f t="shared" si="10"/>
        <v>2742000</v>
      </c>
      <c r="O46" s="48">
        <f t="shared" si="11"/>
        <v>19000</v>
      </c>
      <c r="P46" s="48">
        <f t="shared" si="12"/>
        <v>38000</v>
      </c>
      <c r="Q46" s="48">
        <f t="shared" si="13"/>
        <v>19000</v>
      </c>
      <c r="R46" s="146">
        <f t="shared" si="14"/>
        <v>2666000</v>
      </c>
      <c r="S46" s="66" t="str">
        <f>VLOOKUP(C46,'[11]Laporan Kehadiran'!$C$23:$R$53,16,FALSE)</f>
        <v>151-00-0657480-7</v>
      </c>
    </row>
    <row r="47" spans="1:19" s="1688" customFormat="1" ht="18" customHeight="1">
      <c r="A47" s="206">
        <v>1900000</v>
      </c>
      <c r="B47" s="954">
        <v>20</v>
      </c>
      <c r="C47" s="768" t="s">
        <v>539</v>
      </c>
      <c r="D47" s="66" t="s">
        <v>521</v>
      </c>
      <c r="E47" s="1894">
        <f>VLOOKUP(C47,'[10]Laporan Kehadiran'!$C$23:$E$49,3,FALSE)</f>
        <v>25</v>
      </c>
      <c r="F47" s="151">
        <v>1537500</v>
      </c>
      <c r="G47" s="151">
        <v>362500</v>
      </c>
      <c r="H47" s="151">
        <f t="shared" si="15"/>
        <v>1900000</v>
      </c>
      <c r="I47" s="151">
        <v>17000</v>
      </c>
      <c r="J47" s="1874">
        <v>0</v>
      </c>
      <c r="K47" s="151">
        <v>400000</v>
      </c>
      <c r="L47" s="151">
        <v>0</v>
      </c>
      <c r="M47" s="155">
        <f t="shared" si="9"/>
        <v>825000</v>
      </c>
      <c r="N47" s="48">
        <f t="shared" si="10"/>
        <v>2725000</v>
      </c>
      <c r="O47" s="48">
        <f t="shared" si="11"/>
        <v>19000</v>
      </c>
      <c r="P47" s="48">
        <f t="shared" si="12"/>
        <v>38000</v>
      </c>
      <c r="Q47" s="48">
        <f t="shared" si="13"/>
        <v>19000</v>
      </c>
      <c r="R47" s="146">
        <f t="shared" si="14"/>
        <v>2649000</v>
      </c>
      <c r="S47" s="66" t="str">
        <f>VLOOKUP(C47,'[11]Laporan Kehadiran'!$C$23:$R$53,16,FALSE)</f>
        <v>151-00-0657564-8</v>
      </c>
    </row>
    <row r="48" spans="1:19" s="1688" customFormat="1" ht="18" customHeight="1">
      <c r="A48" s="206">
        <v>1900000</v>
      </c>
      <c r="B48" s="954">
        <v>21</v>
      </c>
      <c r="C48" s="768" t="s">
        <v>504</v>
      </c>
      <c r="D48" s="66" t="s">
        <v>521</v>
      </c>
      <c r="E48" s="1894">
        <f>VLOOKUP(C48,'[10]Laporan Kehadiran'!$C$23:$E$49,3,FALSE)</f>
        <v>25</v>
      </c>
      <c r="F48" s="151">
        <v>1537500</v>
      </c>
      <c r="G48" s="151">
        <v>362500</v>
      </c>
      <c r="H48" s="151">
        <f t="shared" si="15"/>
        <v>1900000</v>
      </c>
      <c r="I48" s="151">
        <v>17000</v>
      </c>
      <c r="J48" s="1874">
        <v>0</v>
      </c>
      <c r="K48" s="151">
        <v>400000</v>
      </c>
      <c r="L48" s="151">
        <v>0</v>
      </c>
      <c r="M48" s="155">
        <f t="shared" si="9"/>
        <v>825000</v>
      </c>
      <c r="N48" s="48">
        <f t="shared" si="10"/>
        <v>2725000</v>
      </c>
      <c r="O48" s="48">
        <f t="shared" si="11"/>
        <v>19000</v>
      </c>
      <c r="P48" s="48">
        <f t="shared" si="12"/>
        <v>38000</v>
      </c>
      <c r="Q48" s="48">
        <f t="shared" si="13"/>
        <v>19000</v>
      </c>
      <c r="R48" s="146">
        <f t="shared" si="14"/>
        <v>2649000</v>
      </c>
      <c r="S48" s="66" t="str">
        <f>VLOOKUP(C48,'[11]Laporan Kehadiran'!$C$23:$R$53,16,FALSE)</f>
        <v>151-00-0657475-7</v>
      </c>
    </row>
    <row r="49" spans="1:19" s="1688" customFormat="1" ht="18" customHeight="1">
      <c r="A49" s="206">
        <v>1900000</v>
      </c>
      <c r="B49" s="954">
        <v>22</v>
      </c>
      <c r="C49" s="768" t="s">
        <v>540</v>
      </c>
      <c r="D49" s="66" t="s">
        <v>521</v>
      </c>
      <c r="E49" s="1894">
        <f>VLOOKUP(C49,'[10]Laporan Kehadiran'!$C$23:$E$49,3,FALSE)</f>
        <v>23</v>
      </c>
      <c r="F49" s="151">
        <v>1537500</v>
      </c>
      <c r="G49" s="151">
        <v>362500</v>
      </c>
      <c r="H49" s="151">
        <f t="shared" si="15"/>
        <v>1900000</v>
      </c>
      <c r="I49" s="151">
        <v>17000</v>
      </c>
      <c r="J49" s="1874">
        <v>0</v>
      </c>
      <c r="K49" s="151">
        <v>400000</v>
      </c>
      <c r="L49" s="151">
        <v>0</v>
      </c>
      <c r="M49" s="155">
        <f t="shared" si="9"/>
        <v>791000</v>
      </c>
      <c r="N49" s="48">
        <f t="shared" si="10"/>
        <v>2691000</v>
      </c>
      <c r="O49" s="48">
        <f t="shared" si="11"/>
        <v>19000</v>
      </c>
      <c r="P49" s="48">
        <f t="shared" si="12"/>
        <v>38000</v>
      </c>
      <c r="Q49" s="48">
        <f t="shared" si="13"/>
        <v>19000</v>
      </c>
      <c r="R49" s="146">
        <f t="shared" si="14"/>
        <v>2615000</v>
      </c>
      <c r="S49" s="66" t="str">
        <f>VLOOKUP(C49,'[11]Laporan Kehadiran'!$C$23:$R$53,16,FALSE)</f>
        <v>151-00-0657574-7</v>
      </c>
    </row>
    <row r="50" spans="1:19" s="1688" customFormat="1" ht="18" customHeight="1">
      <c r="A50" s="206">
        <v>1900000</v>
      </c>
      <c r="B50" s="954">
        <v>23</v>
      </c>
      <c r="C50" s="768" t="s">
        <v>541</v>
      </c>
      <c r="D50" s="66" t="s">
        <v>521</v>
      </c>
      <c r="E50" s="1894">
        <f>VLOOKUP(C50,'[10]Laporan Kehadiran'!$C$23:$E$49,3,FALSE)</f>
        <v>24</v>
      </c>
      <c r="F50" s="151">
        <v>1537500</v>
      </c>
      <c r="G50" s="151">
        <v>362500</v>
      </c>
      <c r="H50" s="151">
        <f t="shared" si="15"/>
        <v>1900000</v>
      </c>
      <c r="I50" s="151">
        <v>17000</v>
      </c>
      <c r="J50" s="1874">
        <v>0</v>
      </c>
      <c r="K50" s="151">
        <v>400000</v>
      </c>
      <c r="L50" s="151">
        <v>0</v>
      </c>
      <c r="M50" s="155">
        <f t="shared" si="9"/>
        <v>808000</v>
      </c>
      <c r="N50" s="48">
        <f t="shared" si="10"/>
        <v>2708000</v>
      </c>
      <c r="O50" s="48">
        <f t="shared" si="11"/>
        <v>19000</v>
      </c>
      <c r="P50" s="48">
        <f t="shared" si="12"/>
        <v>38000</v>
      </c>
      <c r="Q50" s="48">
        <f t="shared" si="13"/>
        <v>19000</v>
      </c>
      <c r="R50" s="146">
        <f t="shared" si="14"/>
        <v>2632000</v>
      </c>
      <c r="S50" s="66" t="str">
        <f>VLOOKUP(C50,'[11]Laporan Kehadiran'!$C$23:$R$53,16,FALSE)</f>
        <v>900-00-0295322-3</v>
      </c>
    </row>
    <row r="51" spans="1:19" s="1688" customFormat="1" ht="18" customHeight="1">
      <c r="A51" s="206">
        <v>1900000</v>
      </c>
      <c r="B51" s="954">
        <v>24</v>
      </c>
      <c r="C51" s="768" t="s">
        <v>542</v>
      </c>
      <c r="D51" s="66" t="s">
        <v>521</v>
      </c>
      <c r="E51" s="1894">
        <f>VLOOKUP(C51,'[10]Laporan Kehadiran'!$C$23:$E$49,3,FALSE)</f>
        <v>24</v>
      </c>
      <c r="F51" s="151">
        <v>1537500</v>
      </c>
      <c r="G51" s="151">
        <v>362500</v>
      </c>
      <c r="H51" s="151">
        <f t="shared" si="15"/>
        <v>1900000</v>
      </c>
      <c r="I51" s="151">
        <v>17000</v>
      </c>
      <c r="J51" s="1874">
        <v>0</v>
      </c>
      <c r="K51" s="151">
        <v>400000</v>
      </c>
      <c r="L51" s="151">
        <v>0</v>
      </c>
      <c r="M51" s="155">
        <f t="shared" si="9"/>
        <v>808000</v>
      </c>
      <c r="N51" s="48">
        <f t="shared" si="10"/>
        <v>2708000</v>
      </c>
      <c r="O51" s="48">
        <f t="shared" si="11"/>
        <v>19000</v>
      </c>
      <c r="P51" s="48">
        <f t="shared" si="12"/>
        <v>38000</v>
      </c>
      <c r="Q51" s="48">
        <f t="shared" si="13"/>
        <v>19000</v>
      </c>
      <c r="R51" s="146">
        <f t="shared" si="14"/>
        <v>2632000</v>
      </c>
      <c r="S51" s="66" t="str">
        <f>VLOOKUP(C51,'[11]Laporan Kehadiran'!$C$23:$R$53,16,FALSE)</f>
        <v>151-00-0657536-6</v>
      </c>
    </row>
    <row r="52" spans="1:19" s="1688" customFormat="1" ht="18" customHeight="1">
      <c r="A52" s="206">
        <v>1900000</v>
      </c>
      <c r="B52" s="954">
        <v>25</v>
      </c>
      <c r="C52" s="768" t="s">
        <v>276</v>
      </c>
      <c r="D52" s="66" t="s">
        <v>521</v>
      </c>
      <c r="E52" s="1894">
        <f>VLOOKUP(C52,'[10]Laporan Kehadiran'!$C$23:$E$49,3,FALSE)</f>
        <v>22</v>
      </c>
      <c r="F52" s="151">
        <v>1537500</v>
      </c>
      <c r="G52" s="151">
        <v>362500</v>
      </c>
      <c r="H52" s="151">
        <f t="shared" si="15"/>
        <v>1900000</v>
      </c>
      <c r="I52" s="151">
        <v>17000</v>
      </c>
      <c r="J52" s="1874">
        <v>0</v>
      </c>
      <c r="K52" s="151">
        <v>400000</v>
      </c>
      <c r="L52" s="151">
        <v>0</v>
      </c>
      <c r="M52" s="155">
        <f t="shared" si="9"/>
        <v>774000</v>
      </c>
      <c r="N52" s="48">
        <f t="shared" si="10"/>
        <v>2674000</v>
      </c>
      <c r="O52" s="48">
        <f t="shared" si="11"/>
        <v>19000</v>
      </c>
      <c r="P52" s="48">
        <f t="shared" si="12"/>
        <v>38000</v>
      </c>
      <c r="Q52" s="48">
        <f t="shared" si="13"/>
        <v>19000</v>
      </c>
      <c r="R52" s="146">
        <f t="shared" si="14"/>
        <v>2598000</v>
      </c>
      <c r="S52" s="66" t="str">
        <f>VLOOKUP(C52,'[11]Laporan Kehadiran'!$C$23:$R$53,16,FALSE)</f>
        <v>151-00-0657528-3</v>
      </c>
    </row>
    <row r="53" spans="1:19" s="1688" customFormat="1" ht="18" customHeight="1">
      <c r="A53" s="206">
        <v>1900000</v>
      </c>
      <c r="B53" s="954">
        <v>26</v>
      </c>
      <c r="C53" s="768" t="s">
        <v>543</v>
      </c>
      <c r="D53" s="66" t="s">
        <v>521</v>
      </c>
      <c r="E53" s="1894">
        <f>VLOOKUP(C53,'[10]Laporan Kehadiran'!$C$23:$E$49,3,FALSE)</f>
        <v>27</v>
      </c>
      <c r="F53" s="151">
        <v>1537500</v>
      </c>
      <c r="G53" s="151">
        <v>362500</v>
      </c>
      <c r="H53" s="151">
        <f t="shared" si="15"/>
        <v>1900000</v>
      </c>
      <c r="I53" s="151">
        <v>17000</v>
      </c>
      <c r="J53" s="1874">
        <v>0</v>
      </c>
      <c r="K53" s="151">
        <v>400000</v>
      </c>
      <c r="L53" s="151">
        <v>0</v>
      </c>
      <c r="M53" s="155">
        <f t="shared" si="9"/>
        <v>859000</v>
      </c>
      <c r="N53" s="48">
        <f t="shared" si="10"/>
        <v>2759000</v>
      </c>
      <c r="O53" s="48">
        <f t="shared" si="11"/>
        <v>19000</v>
      </c>
      <c r="P53" s="48">
        <f t="shared" si="12"/>
        <v>38000</v>
      </c>
      <c r="Q53" s="48">
        <f t="shared" si="13"/>
        <v>19000</v>
      </c>
      <c r="R53" s="146">
        <f t="shared" si="14"/>
        <v>2683000</v>
      </c>
      <c r="S53" s="66" t="str">
        <f>VLOOKUP(C53,'[11]Laporan Kehadiran'!$C$23:$R$53,16,FALSE)</f>
        <v>151-00-0657498-9</v>
      </c>
    </row>
    <row r="54" spans="1:19" s="1688" customFormat="1" ht="18" customHeight="1">
      <c r="A54" s="206">
        <v>1900000</v>
      </c>
      <c r="B54" s="954">
        <v>27</v>
      </c>
      <c r="C54" s="768" t="s">
        <v>544</v>
      </c>
      <c r="D54" s="66" t="s">
        <v>521</v>
      </c>
      <c r="E54" s="1894">
        <f>VLOOKUP(C54,'[10]Laporan Kehadiran'!$C$23:$E$49,3,FALSE)</f>
        <v>27</v>
      </c>
      <c r="F54" s="151">
        <v>1537500</v>
      </c>
      <c r="G54" s="151">
        <v>362500</v>
      </c>
      <c r="H54" s="151">
        <f t="shared" si="15"/>
        <v>1900000</v>
      </c>
      <c r="I54" s="151">
        <v>17000</v>
      </c>
      <c r="J54" s="1874">
        <v>0</v>
      </c>
      <c r="K54" s="151">
        <v>400000</v>
      </c>
      <c r="L54" s="151">
        <v>0</v>
      </c>
      <c r="M54" s="155">
        <f t="shared" si="9"/>
        <v>859000</v>
      </c>
      <c r="N54" s="48">
        <f t="shared" si="10"/>
        <v>2759000</v>
      </c>
      <c r="O54" s="48">
        <f t="shared" si="11"/>
        <v>19000</v>
      </c>
      <c r="P54" s="48">
        <f t="shared" si="12"/>
        <v>38000</v>
      </c>
      <c r="Q54" s="48">
        <f t="shared" si="13"/>
        <v>19000</v>
      </c>
      <c r="R54" s="146">
        <f t="shared" si="14"/>
        <v>2683000</v>
      </c>
      <c r="S54" s="66" t="str">
        <f>VLOOKUP(C54,'[11]Laporan Kehadiran'!$C$23:$R$53,16,FALSE)</f>
        <v>151-00-0657578-8</v>
      </c>
    </row>
    <row r="55" spans="1:19" ht="25.5" customHeight="1">
      <c r="A55" s="195"/>
      <c r="B55" s="2238" t="s">
        <v>34</v>
      </c>
      <c r="C55" s="2239"/>
      <c r="D55" s="2240"/>
      <c r="E55" s="937">
        <f>SUM(E28:E54)</f>
        <v>632</v>
      </c>
      <c r="F55" s="771">
        <f>SUM(F28:F54)</f>
        <v>41512500</v>
      </c>
      <c r="G55" s="771">
        <f t="shared" ref="G55:R55" si="16">SUM(G28:G54)</f>
        <v>9787500</v>
      </c>
      <c r="H55" s="771">
        <f t="shared" si="16"/>
        <v>51300000</v>
      </c>
      <c r="I55" s="771">
        <f t="shared" si="16"/>
        <v>459000</v>
      </c>
      <c r="J55" s="771">
        <f t="shared" si="16"/>
        <v>0</v>
      </c>
      <c r="K55" s="771">
        <f t="shared" si="16"/>
        <v>10800000</v>
      </c>
      <c r="L55" s="771">
        <f t="shared" si="16"/>
        <v>0</v>
      </c>
      <c r="M55" s="771">
        <f t="shared" si="16"/>
        <v>21544000</v>
      </c>
      <c r="N55" s="771">
        <f t="shared" si="16"/>
        <v>72844000</v>
      </c>
      <c r="O55" s="771">
        <f t="shared" si="16"/>
        <v>513000</v>
      </c>
      <c r="P55" s="771">
        <f t="shared" si="16"/>
        <v>1026000</v>
      </c>
      <c r="Q55" s="771">
        <f t="shared" si="16"/>
        <v>513000</v>
      </c>
      <c r="R55" s="771">
        <f t="shared" si="16"/>
        <v>70792000</v>
      </c>
      <c r="S55" s="771"/>
    </row>
    <row r="56" spans="1:19" ht="18" customHeight="1">
      <c r="B56" s="319"/>
      <c r="C56" s="319"/>
      <c r="D56" s="319"/>
      <c r="E56" s="319"/>
      <c r="F56" s="319"/>
      <c r="G56" s="319"/>
      <c r="H56" s="319"/>
      <c r="I56" s="319"/>
      <c r="J56" s="218"/>
      <c r="K56" s="319"/>
      <c r="L56" s="319"/>
      <c r="M56" s="319"/>
      <c r="N56" s="319"/>
      <c r="O56" s="319"/>
      <c r="P56" s="319"/>
      <c r="Q56" s="319"/>
      <c r="R56" s="319"/>
      <c r="S56" s="319"/>
    </row>
    <row r="57" spans="1:19" ht="18" customHeight="1">
      <c r="B57" s="212" t="s">
        <v>545</v>
      </c>
      <c r="C57" s="11"/>
      <c r="D57" s="12"/>
      <c r="E57" s="1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80"/>
      <c r="R57" s="319"/>
      <c r="S57" s="319"/>
    </row>
    <row r="58" spans="1:19" ht="18" customHeight="1">
      <c r="B58" s="212"/>
      <c r="C58" s="11"/>
      <c r="D58" s="12"/>
      <c r="E58" s="1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80"/>
      <c r="R58" s="319"/>
      <c r="S58" s="319"/>
    </row>
    <row r="59" spans="1:19" s="112" customFormat="1" ht="18" customHeight="1">
      <c r="A59" s="2394" t="s">
        <v>2755</v>
      </c>
      <c r="B59" s="2395" t="s">
        <v>3</v>
      </c>
      <c r="C59" s="2395" t="s">
        <v>4</v>
      </c>
      <c r="D59" s="2395" t="s">
        <v>5</v>
      </c>
      <c r="E59" s="2335" t="s">
        <v>6</v>
      </c>
      <c r="F59" s="2344" t="s">
        <v>7</v>
      </c>
      <c r="G59" s="2345"/>
      <c r="H59" s="2335" t="s">
        <v>509</v>
      </c>
      <c r="I59" s="2344" t="s">
        <v>8</v>
      </c>
      <c r="J59" s="2359"/>
      <c r="K59" s="2359"/>
      <c r="L59" s="2345"/>
      <c r="M59" s="2340" t="s">
        <v>9</v>
      </c>
      <c r="N59" s="2335" t="s">
        <v>10</v>
      </c>
      <c r="O59" s="2344" t="s">
        <v>11</v>
      </c>
      <c r="P59" s="2359"/>
      <c r="Q59" s="2345"/>
      <c r="R59" s="2335" t="s">
        <v>12</v>
      </c>
      <c r="S59" s="2335" t="s">
        <v>13</v>
      </c>
    </row>
    <row r="60" spans="1:19" s="112" customFormat="1" ht="51">
      <c r="A60" s="2394"/>
      <c r="B60" s="2371"/>
      <c r="C60" s="2372"/>
      <c r="D60" s="2372"/>
      <c r="E60" s="2381"/>
      <c r="F60" s="786" t="s">
        <v>14</v>
      </c>
      <c r="G60" s="786" t="s">
        <v>15</v>
      </c>
      <c r="H60" s="2336"/>
      <c r="I60" s="786" t="s">
        <v>16</v>
      </c>
      <c r="J60" s="1861" t="s">
        <v>122</v>
      </c>
      <c r="K60" s="786" t="s">
        <v>18</v>
      </c>
      <c r="L60" s="786" t="s">
        <v>19</v>
      </c>
      <c r="M60" s="2341"/>
      <c r="N60" s="2336"/>
      <c r="O60" s="786" t="s">
        <v>2316</v>
      </c>
      <c r="P60" s="786" t="s">
        <v>20</v>
      </c>
      <c r="Q60" s="786" t="s">
        <v>2270</v>
      </c>
      <c r="R60" s="2336"/>
      <c r="S60" s="2336"/>
    </row>
    <row r="61" spans="1:19" s="1688" customFormat="1" ht="18" customHeight="1">
      <c r="A61" s="206">
        <v>1900000</v>
      </c>
      <c r="B61" s="414">
        <v>1</v>
      </c>
      <c r="C61" s="768" t="s">
        <v>546</v>
      </c>
      <c r="D61" s="66" t="s">
        <v>547</v>
      </c>
      <c r="E61" s="1682">
        <f>VLOOKUP(C61,'[10]Laporan Kehadiran'!$C$54:$E$72,3,FALSE)</f>
        <v>24</v>
      </c>
      <c r="F61" s="151">
        <v>1537500</v>
      </c>
      <c r="G61" s="151">
        <v>362500</v>
      </c>
      <c r="H61" s="151">
        <f>SUM(F61:G61)</f>
        <v>1900000</v>
      </c>
      <c r="I61" s="151">
        <v>12000</v>
      </c>
      <c r="J61" s="1874">
        <v>0</v>
      </c>
      <c r="K61" s="151">
        <v>300000</v>
      </c>
      <c r="L61" s="151">
        <v>0</v>
      </c>
      <c r="M61" s="155">
        <f t="shared" ref="M61:M79" si="17">(E61*I61)+K61+L61</f>
        <v>588000</v>
      </c>
      <c r="N61" s="48">
        <f t="shared" ref="N61:N79" si="18">H61+M61</f>
        <v>2488000</v>
      </c>
      <c r="O61" s="48">
        <f t="shared" ref="O61:O79" si="19">H61*1%</f>
        <v>19000</v>
      </c>
      <c r="P61" s="48">
        <f t="shared" ref="P61:P79" si="20">H61*2%</f>
        <v>38000</v>
      </c>
      <c r="Q61" s="48">
        <f>H61*1%</f>
        <v>19000</v>
      </c>
      <c r="R61" s="146">
        <f>N61-P61-Q61-O61</f>
        <v>2412000</v>
      </c>
      <c r="S61" s="953" t="str">
        <f>VLOOKUP(C61,'[11]Laporan Kehadiran'!$C$58:$R$79,16,FALSE)</f>
        <v>151-00-0675997-8</v>
      </c>
    </row>
    <row r="62" spans="1:19" s="1688" customFormat="1" ht="12.75">
      <c r="A62" s="206">
        <v>1900000</v>
      </c>
      <c r="B62" s="414">
        <v>2</v>
      </c>
      <c r="C62" s="768" t="s">
        <v>548</v>
      </c>
      <c r="D62" s="66" t="s">
        <v>547</v>
      </c>
      <c r="E62" s="1894">
        <f>VLOOKUP(C62,'[10]Laporan Kehadiran'!$C$54:$E$72,3,FALSE)</f>
        <v>22</v>
      </c>
      <c r="F62" s="151">
        <v>1537500</v>
      </c>
      <c r="G62" s="151">
        <v>362500</v>
      </c>
      <c r="H62" s="151">
        <f t="shared" ref="H62:H79" si="21">SUM(F62:G62)</f>
        <v>1900000</v>
      </c>
      <c r="I62" s="151">
        <v>12000</v>
      </c>
      <c r="J62" s="1874">
        <v>0</v>
      </c>
      <c r="K62" s="151">
        <v>300000</v>
      </c>
      <c r="L62" s="151">
        <v>0</v>
      </c>
      <c r="M62" s="155">
        <f t="shared" si="17"/>
        <v>564000</v>
      </c>
      <c r="N62" s="48">
        <f t="shared" si="18"/>
        <v>2464000</v>
      </c>
      <c r="O62" s="48">
        <f t="shared" si="19"/>
        <v>19000</v>
      </c>
      <c r="P62" s="48">
        <f t="shared" si="20"/>
        <v>38000</v>
      </c>
      <c r="Q62" s="48">
        <f>H62*1%</f>
        <v>19000</v>
      </c>
      <c r="R62" s="146">
        <f t="shared" ref="R62:R79" si="22">N62-P62-Q62-O62</f>
        <v>2388000</v>
      </c>
      <c r="S62" s="953" t="str">
        <f>VLOOKUP(C62,'[11]Laporan Kehadiran'!$C$58:$R$79,16,FALSE)</f>
        <v>151-00-0657488-0</v>
      </c>
    </row>
    <row r="63" spans="1:19" s="1688" customFormat="1" ht="18" customHeight="1">
      <c r="A63" s="206">
        <v>1900000</v>
      </c>
      <c r="B63" s="414">
        <v>3</v>
      </c>
      <c r="C63" s="768" t="s">
        <v>549</v>
      </c>
      <c r="D63" s="66" t="s">
        <v>547</v>
      </c>
      <c r="E63" s="1894">
        <f>VLOOKUP(C63,'[10]Laporan Kehadiran'!$C$54:$E$72,3,FALSE)</f>
        <v>24</v>
      </c>
      <c r="F63" s="151">
        <v>1537500</v>
      </c>
      <c r="G63" s="151">
        <v>362500</v>
      </c>
      <c r="H63" s="151">
        <f t="shared" si="21"/>
        <v>1900000</v>
      </c>
      <c r="I63" s="151">
        <v>12000</v>
      </c>
      <c r="J63" s="1874">
        <v>0</v>
      </c>
      <c r="K63" s="151">
        <v>300000</v>
      </c>
      <c r="L63" s="151">
        <v>0</v>
      </c>
      <c r="M63" s="155">
        <f t="shared" si="17"/>
        <v>588000</v>
      </c>
      <c r="N63" s="48">
        <f t="shared" si="18"/>
        <v>2488000</v>
      </c>
      <c r="O63" s="48">
        <f t="shared" si="19"/>
        <v>19000</v>
      </c>
      <c r="P63" s="48">
        <f t="shared" si="20"/>
        <v>38000</v>
      </c>
      <c r="Q63" s="48">
        <f>H63*1%</f>
        <v>19000</v>
      </c>
      <c r="R63" s="146">
        <f t="shared" si="22"/>
        <v>2412000</v>
      </c>
      <c r="S63" s="953" t="str">
        <f>VLOOKUP(C63,'[11]Laporan Kehadiran'!$C$58:$R$79,16,FALSE)</f>
        <v>151-00-0657589-5</v>
      </c>
    </row>
    <row r="64" spans="1:19" s="1688" customFormat="1" ht="18" customHeight="1">
      <c r="A64" s="206">
        <v>1900000</v>
      </c>
      <c r="B64" s="414">
        <v>4</v>
      </c>
      <c r="C64" s="768" t="s">
        <v>550</v>
      </c>
      <c r="D64" s="66" t="s">
        <v>547</v>
      </c>
      <c r="E64" s="1894">
        <f>VLOOKUP(C64,'[10]Laporan Kehadiran'!$C$54:$E$72,3,FALSE)</f>
        <v>25</v>
      </c>
      <c r="F64" s="151">
        <v>1537500</v>
      </c>
      <c r="G64" s="151">
        <v>362500</v>
      </c>
      <c r="H64" s="151">
        <f t="shared" si="21"/>
        <v>1900000</v>
      </c>
      <c r="I64" s="151">
        <v>12000</v>
      </c>
      <c r="J64" s="1874">
        <v>0</v>
      </c>
      <c r="K64" s="151">
        <v>300000</v>
      </c>
      <c r="L64" s="151">
        <v>0</v>
      </c>
      <c r="M64" s="155">
        <f t="shared" si="17"/>
        <v>600000</v>
      </c>
      <c r="N64" s="48">
        <f t="shared" si="18"/>
        <v>2500000</v>
      </c>
      <c r="O64" s="48">
        <f t="shared" si="19"/>
        <v>19000</v>
      </c>
      <c r="P64" s="48">
        <f t="shared" si="20"/>
        <v>38000</v>
      </c>
      <c r="Q64" s="48">
        <f>H64*1%</f>
        <v>19000</v>
      </c>
      <c r="R64" s="146">
        <f t="shared" si="22"/>
        <v>2424000</v>
      </c>
      <c r="S64" s="953" t="str">
        <f>VLOOKUP(C64,'[11]Laporan Kehadiran'!$C$58:$R$79,16,FALSE)</f>
        <v>900-00-2334189-5</v>
      </c>
    </row>
    <row r="65" spans="1:19" s="1688" customFormat="1" ht="18" customHeight="1">
      <c r="A65" s="206">
        <v>1900000</v>
      </c>
      <c r="B65" s="414">
        <v>5</v>
      </c>
      <c r="C65" s="768" t="s">
        <v>551</v>
      </c>
      <c r="D65" s="66" t="s">
        <v>547</v>
      </c>
      <c r="E65" s="1894">
        <f>VLOOKUP(C65,'[10]Laporan Kehadiran'!$C$54:$E$72,3,FALSE)</f>
        <v>27</v>
      </c>
      <c r="F65" s="151">
        <v>1537500</v>
      </c>
      <c r="G65" s="151">
        <v>362500</v>
      </c>
      <c r="H65" s="151">
        <f t="shared" si="21"/>
        <v>1900000</v>
      </c>
      <c r="I65" s="151">
        <v>12000</v>
      </c>
      <c r="J65" s="1874">
        <v>0</v>
      </c>
      <c r="K65" s="151">
        <v>300000</v>
      </c>
      <c r="L65" s="151">
        <v>0</v>
      </c>
      <c r="M65" s="155">
        <f t="shared" si="17"/>
        <v>624000</v>
      </c>
      <c r="N65" s="48">
        <f t="shared" si="18"/>
        <v>2524000</v>
      </c>
      <c r="O65" s="48">
        <f t="shared" si="19"/>
        <v>19000</v>
      </c>
      <c r="P65" s="48">
        <f t="shared" si="20"/>
        <v>38000</v>
      </c>
      <c r="Q65" s="48">
        <f t="shared" ref="Q65:Q79" si="23">H65*1%</f>
        <v>19000</v>
      </c>
      <c r="R65" s="146">
        <f t="shared" si="22"/>
        <v>2448000</v>
      </c>
      <c r="S65" s="953" t="str">
        <f>VLOOKUP(C65,'[11]Laporan Kehadiran'!$C$58:$R$79,16,FALSE)</f>
        <v>151-00-0657515-0</v>
      </c>
    </row>
    <row r="66" spans="1:19" s="1688" customFormat="1" ht="18" customHeight="1">
      <c r="A66" s="206">
        <v>1900000</v>
      </c>
      <c r="B66" s="414">
        <v>6</v>
      </c>
      <c r="C66" s="768" t="s">
        <v>552</v>
      </c>
      <c r="D66" s="66" t="s">
        <v>547</v>
      </c>
      <c r="E66" s="1894">
        <f>VLOOKUP(C66,'[10]Laporan Kehadiran'!$C$54:$E$72,3,FALSE)</f>
        <v>20</v>
      </c>
      <c r="F66" s="151">
        <v>1537500</v>
      </c>
      <c r="G66" s="151">
        <v>362500</v>
      </c>
      <c r="H66" s="151">
        <f t="shared" si="21"/>
        <v>1900000</v>
      </c>
      <c r="I66" s="151">
        <v>12000</v>
      </c>
      <c r="J66" s="1874">
        <v>0</v>
      </c>
      <c r="K66" s="151">
        <v>300000</v>
      </c>
      <c r="L66" s="151">
        <v>0</v>
      </c>
      <c r="M66" s="155">
        <f t="shared" si="17"/>
        <v>540000</v>
      </c>
      <c r="N66" s="48">
        <f t="shared" si="18"/>
        <v>2440000</v>
      </c>
      <c r="O66" s="48">
        <f t="shared" si="19"/>
        <v>19000</v>
      </c>
      <c r="P66" s="48">
        <f t="shared" si="20"/>
        <v>38000</v>
      </c>
      <c r="Q66" s="48">
        <f t="shared" si="23"/>
        <v>19000</v>
      </c>
      <c r="R66" s="146">
        <f t="shared" si="22"/>
        <v>2364000</v>
      </c>
      <c r="S66" s="953" t="str">
        <f>VLOOKUP(C66,'[11]Laporan Kehadiran'!$C$58:$R$79,16,FALSE)</f>
        <v>151-00-0657594-5</v>
      </c>
    </row>
    <row r="67" spans="1:19" s="1688" customFormat="1" ht="18" customHeight="1">
      <c r="A67" s="206">
        <v>1900000</v>
      </c>
      <c r="B67" s="414">
        <v>7</v>
      </c>
      <c r="C67" s="768" t="s">
        <v>553</v>
      </c>
      <c r="D67" s="66" t="s">
        <v>547</v>
      </c>
      <c r="E67" s="1894">
        <f>VLOOKUP(C67,'[10]Laporan Kehadiran'!$C$54:$E$72,3,FALSE)</f>
        <v>23</v>
      </c>
      <c r="F67" s="151">
        <v>1537500</v>
      </c>
      <c r="G67" s="151">
        <v>362500</v>
      </c>
      <c r="H67" s="151">
        <f t="shared" si="21"/>
        <v>1900000</v>
      </c>
      <c r="I67" s="151">
        <v>12000</v>
      </c>
      <c r="J67" s="1874">
        <v>0</v>
      </c>
      <c r="K67" s="151">
        <v>300000</v>
      </c>
      <c r="L67" s="151">
        <v>0</v>
      </c>
      <c r="M67" s="155">
        <f t="shared" si="17"/>
        <v>576000</v>
      </c>
      <c r="N67" s="48">
        <f t="shared" si="18"/>
        <v>2476000</v>
      </c>
      <c r="O67" s="48">
        <f t="shared" si="19"/>
        <v>19000</v>
      </c>
      <c r="P67" s="48">
        <f t="shared" si="20"/>
        <v>38000</v>
      </c>
      <c r="Q67" s="48">
        <f t="shared" si="23"/>
        <v>19000</v>
      </c>
      <c r="R67" s="146">
        <f t="shared" si="22"/>
        <v>2400000</v>
      </c>
      <c r="S67" s="953" t="str">
        <f>VLOOKUP(C67,'[11]Laporan Kehadiran'!$C$58:$R$79,16,FALSE)</f>
        <v>151-00-0657502-8</v>
      </c>
    </row>
    <row r="68" spans="1:19" s="1688" customFormat="1" ht="18" customHeight="1">
      <c r="A68" s="206">
        <v>1900000</v>
      </c>
      <c r="B68" s="414">
        <v>8</v>
      </c>
      <c r="C68" s="768" t="s">
        <v>554</v>
      </c>
      <c r="D68" s="66" t="s">
        <v>547</v>
      </c>
      <c r="E68" s="1894">
        <f>VLOOKUP(C68,'[10]Laporan Kehadiran'!$C$54:$E$72,3,FALSE)</f>
        <v>13</v>
      </c>
      <c r="F68" s="151">
        <v>1537500</v>
      </c>
      <c r="G68" s="151">
        <v>362500</v>
      </c>
      <c r="H68" s="151">
        <f t="shared" si="21"/>
        <v>1900000</v>
      </c>
      <c r="I68" s="151">
        <v>12000</v>
      </c>
      <c r="J68" s="1874">
        <v>0</v>
      </c>
      <c r="K68" s="151">
        <v>300000</v>
      </c>
      <c r="L68" s="151">
        <v>0</v>
      </c>
      <c r="M68" s="155">
        <f t="shared" si="17"/>
        <v>456000</v>
      </c>
      <c r="N68" s="48">
        <f t="shared" si="18"/>
        <v>2356000</v>
      </c>
      <c r="O68" s="48">
        <f t="shared" si="19"/>
        <v>19000</v>
      </c>
      <c r="P68" s="48">
        <f t="shared" si="20"/>
        <v>38000</v>
      </c>
      <c r="Q68" s="48">
        <f t="shared" si="23"/>
        <v>19000</v>
      </c>
      <c r="R68" s="146">
        <f t="shared" si="22"/>
        <v>2280000</v>
      </c>
      <c r="S68" s="953" t="str">
        <f>VLOOKUP(C68,'[11]Laporan Kehadiran'!$C$58:$R$79,16,FALSE)</f>
        <v>151-00-0657581-2</v>
      </c>
    </row>
    <row r="69" spans="1:19" s="1688" customFormat="1" ht="18" customHeight="1">
      <c r="A69" s="206">
        <v>1900000</v>
      </c>
      <c r="B69" s="414">
        <v>9</v>
      </c>
      <c r="C69" s="768" t="s">
        <v>555</v>
      </c>
      <c r="D69" s="66" t="s">
        <v>547</v>
      </c>
      <c r="E69" s="1894">
        <f>VLOOKUP(C69,'[10]Laporan Kehadiran'!$C$54:$E$72,3,FALSE)</f>
        <v>25</v>
      </c>
      <c r="F69" s="151">
        <v>1537500</v>
      </c>
      <c r="G69" s="151">
        <v>362500</v>
      </c>
      <c r="H69" s="151">
        <f t="shared" si="21"/>
        <v>1900000</v>
      </c>
      <c r="I69" s="151">
        <v>12000</v>
      </c>
      <c r="J69" s="1874">
        <v>0</v>
      </c>
      <c r="K69" s="151">
        <v>300000</v>
      </c>
      <c r="L69" s="151">
        <v>0</v>
      </c>
      <c r="M69" s="155">
        <f t="shared" si="17"/>
        <v>600000</v>
      </c>
      <c r="N69" s="48">
        <f t="shared" si="18"/>
        <v>2500000</v>
      </c>
      <c r="O69" s="48">
        <f t="shared" si="19"/>
        <v>19000</v>
      </c>
      <c r="P69" s="48">
        <f t="shared" si="20"/>
        <v>38000</v>
      </c>
      <c r="Q69" s="48">
        <f t="shared" si="23"/>
        <v>19000</v>
      </c>
      <c r="R69" s="146">
        <f t="shared" si="22"/>
        <v>2424000</v>
      </c>
      <c r="S69" s="953" t="str">
        <f>VLOOKUP(C69,'[11]Laporan Kehadiran'!$C$58:$R$79,16,FALSE)</f>
        <v>151-00-0657496-3</v>
      </c>
    </row>
    <row r="70" spans="1:19" s="1688" customFormat="1" ht="18" customHeight="1">
      <c r="A70" s="206">
        <v>1900000</v>
      </c>
      <c r="B70" s="414">
        <v>10</v>
      </c>
      <c r="C70" s="768" t="s">
        <v>556</v>
      </c>
      <c r="D70" s="66" t="s">
        <v>547</v>
      </c>
      <c r="E70" s="1894">
        <f>VLOOKUP(C70,'[10]Laporan Kehadiran'!$C$54:$E$72,3,FALSE)</f>
        <v>21</v>
      </c>
      <c r="F70" s="151">
        <v>1537500</v>
      </c>
      <c r="G70" s="151">
        <v>362500</v>
      </c>
      <c r="H70" s="151">
        <f t="shared" si="21"/>
        <v>1900000</v>
      </c>
      <c r="I70" s="151">
        <v>12000</v>
      </c>
      <c r="J70" s="1874">
        <v>0</v>
      </c>
      <c r="K70" s="151">
        <v>300000</v>
      </c>
      <c r="L70" s="151">
        <v>0</v>
      </c>
      <c r="M70" s="155">
        <f t="shared" si="17"/>
        <v>552000</v>
      </c>
      <c r="N70" s="48">
        <f t="shared" si="18"/>
        <v>2452000</v>
      </c>
      <c r="O70" s="48">
        <f t="shared" si="19"/>
        <v>19000</v>
      </c>
      <c r="P70" s="48">
        <f t="shared" si="20"/>
        <v>38000</v>
      </c>
      <c r="Q70" s="48">
        <f t="shared" si="23"/>
        <v>19000</v>
      </c>
      <c r="R70" s="146">
        <f t="shared" si="22"/>
        <v>2376000</v>
      </c>
      <c r="S70" s="953" t="str">
        <f>VLOOKUP(C70,'[11]Laporan Kehadiran'!$C$58:$R$79,16,FALSE)</f>
        <v>151-00-0657478-1</v>
      </c>
    </row>
    <row r="71" spans="1:19" s="1688" customFormat="1" ht="18" customHeight="1">
      <c r="A71" s="206">
        <v>1900000</v>
      </c>
      <c r="B71" s="414">
        <v>11</v>
      </c>
      <c r="C71" s="768" t="s">
        <v>557</v>
      </c>
      <c r="D71" s="66" t="s">
        <v>547</v>
      </c>
      <c r="E71" s="1894">
        <f>VLOOKUP(C71,'[10]Laporan Kehadiran'!$C$54:$E$72,3,FALSE)</f>
        <v>27</v>
      </c>
      <c r="F71" s="151">
        <v>1537500</v>
      </c>
      <c r="G71" s="151">
        <v>362500</v>
      </c>
      <c r="H71" s="151">
        <f t="shared" si="21"/>
        <v>1900000</v>
      </c>
      <c r="I71" s="151">
        <v>12000</v>
      </c>
      <c r="J71" s="1874">
        <v>0</v>
      </c>
      <c r="K71" s="151">
        <v>300000</v>
      </c>
      <c r="L71" s="151">
        <v>0</v>
      </c>
      <c r="M71" s="155">
        <f t="shared" si="17"/>
        <v>624000</v>
      </c>
      <c r="N71" s="48">
        <f t="shared" si="18"/>
        <v>2524000</v>
      </c>
      <c r="O71" s="48">
        <f t="shared" si="19"/>
        <v>19000</v>
      </c>
      <c r="P71" s="48">
        <f t="shared" si="20"/>
        <v>38000</v>
      </c>
      <c r="Q71" s="48">
        <f t="shared" si="23"/>
        <v>19000</v>
      </c>
      <c r="R71" s="146">
        <f t="shared" si="22"/>
        <v>2448000</v>
      </c>
      <c r="S71" s="953" t="str">
        <f>VLOOKUP(C71,'[11]Laporan Kehadiran'!$C$58:$R$79,16,FALSE)</f>
        <v>151-00-0509302-3</v>
      </c>
    </row>
    <row r="72" spans="1:19" s="1688" customFormat="1" ht="18" customHeight="1">
      <c r="A72" s="206">
        <v>1900000</v>
      </c>
      <c r="B72" s="414">
        <v>12</v>
      </c>
      <c r="C72" s="768" t="s">
        <v>558</v>
      </c>
      <c r="D72" s="66" t="s">
        <v>547</v>
      </c>
      <c r="E72" s="1894">
        <f>VLOOKUP(C72,'[10]Laporan Kehadiran'!$C$54:$E$72,3,FALSE)</f>
        <v>25</v>
      </c>
      <c r="F72" s="151">
        <v>1537500</v>
      </c>
      <c r="G72" s="151">
        <v>362500</v>
      </c>
      <c r="H72" s="151">
        <f t="shared" si="21"/>
        <v>1900000</v>
      </c>
      <c r="I72" s="151">
        <v>12000</v>
      </c>
      <c r="J72" s="1874">
        <v>0</v>
      </c>
      <c r="K72" s="151">
        <v>300000</v>
      </c>
      <c r="L72" s="151">
        <v>0</v>
      </c>
      <c r="M72" s="155">
        <f t="shared" si="17"/>
        <v>600000</v>
      </c>
      <c r="N72" s="48">
        <f t="shared" si="18"/>
        <v>2500000</v>
      </c>
      <c r="O72" s="48">
        <f t="shared" si="19"/>
        <v>19000</v>
      </c>
      <c r="P72" s="48">
        <f t="shared" si="20"/>
        <v>38000</v>
      </c>
      <c r="Q72" s="48">
        <f t="shared" si="23"/>
        <v>19000</v>
      </c>
      <c r="R72" s="146">
        <f t="shared" si="22"/>
        <v>2424000</v>
      </c>
      <c r="S72" s="953" t="str">
        <f>VLOOKUP(C72,'[11]Laporan Kehadiran'!$C$58:$R$79,16,FALSE)</f>
        <v>151-00-0657490-6</v>
      </c>
    </row>
    <row r="73" spans="1:19" s="1688" customFormat="1" ht="18" customHeight="1">
      <c r="A73" s="206">
        <v>1900000</v>
      </c>
      <c r="B73" s="414">
        <v>13</v>
      </c>
      <c r="C73" s="768" t="s">
        <v>559</v>
      </c>
      <c r="D73" s="66" t="s">
        <v>547</v>
      </c>
      <c r="E73" s="1894">
        <f>VLOOKUP(C73,'[10]Laporan Kehadiran'!$C$54:$E$72,3,FALSE)</f>
        <v>27</v>
      </c>
      <c r="F73" s="151">
        <v>1537500</v>
      </c>
      <c r="G73" s="151">
        <v>362500</v>
      </c>
      <c r="H73" s="151">
        <f t="shared" si="21"/>
        <v>1900000</v>
      </c>
      <c r="I73" s="151">
        <v>12000</v>
      </c>
      <c r="J73" s="1874">
        <v>0</v>
      </c>
      <c r="K73" s="151">
        <v>300000</v>
      </c>
      <c r="L73" s="151">
        <v>0</v>
      </c>
      <c r="M73" s="155">
        <f t="shared" si="17"/>
        <v>624000</v>
      </c>
      <c r="N73" s="48">
        <f t="shared" si="18"/>
        <v>2524000</v>
      </c>
      <c r="O73" s="48">
        <f t="shared" si="19"/>
        <v>19000</v>
      </c>
      <c r="P73" s="48">
        <f t="shared" si="20"/>
        <v>38000</v>
      </c>
      <c r="Q73" s="48">
        <f t="shared" si="23"/>
        <v>19000</v>
      </c>
      <c r="R73" s="146">
        <f t="shared" si="22"/>
        <v>2448000</v>
      </c>
      <c r="S73" s="953" t="str">
        <f>VLOOKUP(C73,'[11]Laporan Kehadiran'!$C$58:$R$79,16,FALSE)</f>
        <v>151-00-0657476-5</v>
      </c>
    </row>
    <row r="74" spans="1:19" s="1688" customFormat="1" ht="18" customHeight="1">
      <c r="A74" s="206">
        <v>1900000</v>
      </c>
      <c r="B74" s="414">
        <v>14</v>
      </c>
      <c r="C74" s="768" t="s">
        <v>560</v>
      </c>
      <c r="D74" s="66" t="s">
        <v>547</v>
      </c>
      <c r="E74" s="1894">
        <f>VLOOKUP(C74,'[10]Laporan Kehadiran'!$C$54:$E$72,3,FALSE)</f>
        <v>25</v>
      </c>
      <c r="F74" s="151">
        <v>1537500</v>
      </c>
      <c r="G74" s="151">
        <v>362500</v>
      </c>
      <c r="H74" s="151">
        <f t="shared" si="21"/>
        <v>1900000</v>
      </c>
      <c r="I74" s="151">
        <v>12000</v>
      </c>
      <c r="J74" s="1874">
        <v>0</v>
      </c>
      <c r="K74" s="151">
        <v>300000</v>
      </c>
      <c r="L74" s="151">
        <v>0</v>
      </c>
      <c r="M74" s="155">
        <f t="shared" si="17"/>
        <v>600000</v>
      </c>
      <c r="N74" s="48">
        <f t="shared" si="18"/>
        <v>2500000</v>
      </c>
      <c r="O74" s="48">
        <f t="shared" si="19"/>
        <v>19000</v>
      </c>
      <c r="P74" s="48">
        <f t="shared" si="20"/>
        <v>38000</v>
      </c>
      <c r="Q74" s="48">
        <f t="shared" si="23"/>
        <v>19000</v>
      </c>
      <c r="R74" s="146">
        <f t="shared" si="22"/>
        <v>2424000</v>
      </c>
      <c r="S74" s="953" t="str">
        <f>VLOOKUP(C74,'[11]Laporan Kehadiran'!$C$58:$R$79,16,FALSE)</f>
        <v>151-00-0657486-4</v>
      </c>
    </row>
    <row r="75" spans="1:19" s="1688" customFormat="1" ht="18" customHeight="1">
      <c r="A75" s="206">
        <v>1900000</v>
      </c>
      <c r="B75" s="414">
        <v>15</v>
      </c>
      <c r="C75" s="768" t="s">
        <v>561</v>
      </c>
      <c r="D75" s="66" t="s">
        <v>547</v>
      </c>
      <c r="E75" s="1894">
        <f>VLOOKUP(C75,'[10]Laporan Kehadiran'!$C$54:$E$72,3,FALSE)</f>
        <v>18</v>
      </c>
      <c r="F75" s="151">
        <v>1537500</v>
      </c>
      <c r="G75" s="151">
        <v>362500</v>
      </c>
      <c r="H75" s="151">
        <f t="shared" si="21"/>
        <v>1900000</v>
      </c>
      <c r="I75" s="151">
        <v>12000</v>
      </c>
      <c r="J75" s="1874">
        <v>0</v>
      </c>
      <c r="K75" s="151">
        <v>300000</v>
      </c>
      <c r="L75" s="151">
        <v>0</v>
      </c>
      <c r="M75" s="155">
        <f t="shared" si="17"/>
        <v>516000</v>
      </c>
      <c r="N75" s="48">
        <f t="shared" si="18"/>
        <v>2416000</v>
      </c>
      <c r="O75" s="48">
        <f t="shared" si="19"/>
        <v>19000</v>
      </c>
      <c r="P75" s="48">
        <f t="shared" si="20"/>
        <v>38000</v>
      </c>
      <c r="Q75" s="48">
        <f t="shared" si="23"/>
        <v>19000</v>
      </c>
      <c r="R75" s="146">
        <f t="shared" si="22"/>
        <v>2340000</v>
      </c>
      <c r="S75" s="953" t="str">
        <f>VLOOKUP(C75,'[11]Laporan Kehadiran'!$C$58:$R$79,16,FALSE)</f>
        <v>151-00-0657590-3</v>
      </c>
    </row>
    <row r="76" spans="1:19" s="1688" customFormat="1" ht="18" customHeight="1">
      <c r="A76" s="206">
        <v>1900000</v>
      </c>
      <c r="B76" s="414">
        <v>16</v>
      </c>
      <c r="C76" s="768" t="s">
        <v>562</v>
      </c>
      <c r="D76" s="66" t="s">
        <v>547</v>
      </c>
      <c r="E76" s="1894">
        <f>VLOOKUP(C76,'[10]Laporan Kehadiran'!$C$54:$E$72,3,FALSE)</f>
        <v>12</v>
      </c>
      <c r="F76" s="151">
        <v>1537500</v>
      </c>
      <c r="G76" s="151">
        <v>362500</v>
      </c>
      <c r="H76" s="151">
        <f t="shared" si="21"/>
        <v>1900000</v>
      </c>
      <c r="I76" s="151">
        <v>12000</v>
      </c>
      <c r="J76" s="1874">
        <v>0</v>
      </c>
      <c r="K76" s="151">
        <v>300000</v>
      </c>
      <c r="L76" s="151">
        <v>0</v>
      </c>
      <c r="M76" s="155">
        <f t="shared" si="17"/>
        <v>444000</v>
      </c>
      <c r="N76" s="48">
        <f t="shared" si="18"/>
        <v>2344000</v>
      </c>
      <c r="O76" s="48">
        <f t="shared" si="19"/>
        <v>19000</v>
      </c>
      <c r="P76" s="48">
        <f t="shared" si="20"/>
        <v>38000</v>
      </c>
      <c r="Q76" s="48">
        <f t="shared" si="23"/>
        <v>19000</v>
      </c>
      <c r="R76" s="146">
        <f t="shared" si="22"/>
        <v>2268000</v>
      </c>
      <c r="S76" s="953" t="str">
        <f>VLOOKUP(C76,'[11]Laporan Kehadiran'!$C$58:$R$79,16,FALSE)</f>
        <v>151-00-0657580-4</v>
      </c>
    </row>
    <row r="77" spans="1:19" s="1688" customFormat="1" ht="18" customHeight="1">
      <c r="A77" s="206">
        <v>1900000</v>
      </c>
      <c r="B77" s="414">
        <v>17</v>
      </c>
      <c r="C77" s="768" t="s">
        <v>563</v>
      </c>
      <c r="D77" s="66" t="s">
        <v>547</v>
      </c>
      <c r="E77" s="1894">
        <f>VLOOKUP(C77,'[10]Laporan Kehadiran'!$C$54:$E$72,3,FALSE)</f>
        <v>23</v>
      </c>
      <c r="F77" s="151">
        <v>1537500</v>
      </c>
      <c r="G77" s="151">
        <v>362500</v>
      </c>
      <c r="H77" s="151">
        <f t="shared" si="21"/>
        <v>1900000</v>
      </c>
      <c r="I77" s="151">
        <v>12000</v>
      </c>
      <c r="J77" s="1874">
        <v>0</v>
      </c>
      <c r="K77" s="151">
        <v>300000</v>
      </c>
      <c r="L77" s="151">
        <v>0</v>
      </c>
      <c r="M77" s="155">
        <f t="shared" si="17"/>
        <v>576000</v>
      </c>
      <c r="N77" s="48">
        <f t="shared" si="18"/>
        <v>2476000</v>
      </c>
      <c r="O77" s="48">
        <f t="shared" si="19"/>
        <v>19000</v>
      </c>
      <c r="P77" s="48">
        <f t="shared" si="20"/>
        <v>38000</v>
      </c>
      <c r="Q77" s="48">
        <f t="shared" si="23"/>
        <v>19000</v>
      </c>
      <c r="R77" s="146">
        <f t="shared" si="22"/>
        <v>2400000</v>
      </c>
      <c r="S77" s="953" t="str">
        <f>VLOOKUP(C77,'[11]Laporan Kehadiran'!$C$58:$R$79,16,FALSE)</f>
        <v>151-00-0458298-4</v>
      </c>
    </row>
    <row r="78" spans="1:19" s="1688" customFormat="1" ht="18" customHeight="1">
      <c r="A78" s="206">
        <v>1900000</v>
      </c>
      <c r="B78" s="414">
        <v>18</v>
      </c>
      <c r="C78" s="768" t="s">
        <v>565</v>
      </c>
      <c r="D78" s="66" t="s">
        <v>547</v>
      </c>
      <c r="E78" s="1894">
        <f>VLOOKUP(C78,'[10]Laporan Kehadiran'!$C$54:$E$72,3,FALSE)</f>
        <v>24</v>
      </c>
      <c r="F78" s="151">
        <v>1537500</v>
      </c>
      <c r="G78" s="151">
        <v>362500</v>
      </c>
      <c r="H78" s="151">
        <f t="shared" si="21"/>
        <v>1900000</v>
      </c>
      <c r="I78" s="151">
        <v>12000</v>
      </c>
      <c r="J78" s="1874">
        <v>0</v>
      </c>
      <c r="K78" s="151">
        <v>300000</v>
      </c>
      <c r="L78" s="151">
        <v>0</v>
      </c>
      <c r="M78" s="155">
        <f t="shared" si="17"/>
        <v>588000</v>
      </c>
      <c r="N78" s="48">
        <f t="shared" si="18"/>
        <v>2488000</v>
      </c>
      <c r="O78" s="48">
        <f t="shared" si="19"/>
        <v>19000</v>
      </c>
      <c r="P78" s="48">
        <f t="shared" si="20"/>
        <v>38000</v>
      </c>
      <c r="Q78" s="48">
        <f t="shared" si="23"/>
        <v>19000</v>
      </c>
      <c r="R78" s="146">
        <f t="shared" si="22"/>
        <v>2412000</v>
      </c>
      <c r="S78" s="953" t="str">
        <f>VLOOKUP(C78,'[11]Laporan Kehadiran'!$C$58:$R$79,16,FALSE)</f>
        <v>151-00-0657579-6</v>
      </c>
    </row>
    <row r="79" spans="1:19" s="1688" customFormat="1" ht="18" customHeight="1">
      <c r="A79" s="206">
        <v>1900000</v>
      </c>
      <c r="B79" s="414">
        <v>19</v>
      </c>
      <c r="C79" s="768" t="s">
        <v>322</v>
      </c>
      <c r="D79" s="66" t="s">
        <v>547</v>
      </c>
      <c r="E79" s="1894">
        <f>VLOOKUP(C79,'[10]Laporan Kehadiran'!$C$54:$E$72,3,FALSE)</f>
        <v>27</v>
      </c>
      <c r="F79" s="151">
        <v>1537500</v>
      </c>
      <c r="G79" s="151">
        <v>362500</v>
      </c>
      <c r="H79" s="151">
        <f t="shared" si="21"/>
        <v>1900000</v>
      </c>
      <c r="I79" s="151">
        <v>12000</v>
      </c>
      <c r="J79" s="1874">
        <v>0</v>
      </c>
      <c r="K79" s="151">
        <v>300000</v>
      </c>
      <c r="L79" s="151">
        <v>0</v>
      </c>
      <c r="M79" s="155">
        <f t="shared" si="17"/>
        <v>624000</v>
      </c>
      <c r="N79" s="48">
        <f t="shared" si="18"/>
        <v>2524000</v>
      </c>
      <c r="O79" s="48">
        <f t="shared" si="19"/>
        <v>19000</v>
      </c>
      <c r="P79" s="48">
        <f t="shared" si="20"/>
        <v>38000</v>
      </c>
      <c r="Q79" s="48">
        <f t="shared" si="23"/>
        <v>19000</v>
      </c>
      <c r="R79" s="146">
        <f t="shared" si="22"/>
        <v>2448000</v>
      </c>
      <c r="S79" s="953" t="str">
        <f>VLOOKUP(C79,'[11]Laporan Kehadiran'!$C$58:$R$79,16,FALSE)</f>
        <v>151-00-0657506-9</v>
      </c>
    </row>
    <row r="80" spans="1:19" ht="21" customHeight="1">
      <c r="A80" s="195"/>
      <c r="B80" s="2238" t="s">
        <v>38</v>
      </c>
      <c r="C80" s="2239"/>
      <c r="D80" s="2240"/>
      <c r="E80" s="937">
        <f>SUM(E61:E79)</f>
        <v>432</v>
      </c>
      <c r="F80" s="771">
        <f>SUM(F61:F79)</f>
        <v>29212500</v>
      </c>
      <c r="G80" s="771">
        <f t="shared" ref="G80:Q80" si="24">SUM(G61:G79)</f>
        <v>6887500</v>
      </c>
      <c r="H80" s="771">
        <f t="shared" si="24"/>
        <v>36100000</v>
      </c>
      <c r="I80" s="771">
        <f t="shared" si="24"/>
        <v>228000</v>
      </c>
      <c r="J80" s="771">
        <f t="shared" si="24"/>
        <v>0</v>
      </c>
      <c r="K80" s="771">
        <f t="shared" si="24"/>
        <v>5700000</v>
      </c>
      <c r="L80" s="771">
        <f t="shared" si="24"/>
        <v>0</v>
      </c>
      <c r="M80" s="771">
        <f t="shared" si="24"/>
        <v>10884000</v>
      </c>
      <c r="N80" s="771">
        <f t="shared" si="24"/>
        <v>46984000</v>
      </c>
      <c r="O80" s="771">
        <f t="shared" si="24"/>
        <v>361000</v>
      </c>
      <c r="P80" s="771">
        <f t="shared" si="24"/>
        <v>722000</v>
      </c>
      <c r="Q80" s="771">
        <f t="shared" si="24"/>
        <v>361000</v>
      </c>
      <c r="R80" s="771">
        <f>SUM(R61:R79)</f>
        <v>45540000</v>
      </c>
      <c r="S80" s="771"/>
    </row>
    <row r="81" spans="2:19" ht="18" customHeight="1">
      <c r="B81" s="268"/>
      <c r="C81" s="319"/>
      <c r="D81" s="319"/>
      <c r="E81" s="319"/>
      <c r="F81" s="319"/>
      <c r="G81" s="319"/>
      <c r="H81" s="319"/>
      <c r="I81" s="319"/>
      <c r="J81" s="218"/>
      <c r="K81" s="319"/>
      <c r="L81" s="319"/>
      <c r="M81" s="319"/>
      <c r="N81" s="319"/>
      <c r="O81" s="319"/>
      <c r="P81" s="319"/>
      <c r="Q81" s="319"/>
      <c r="R81" s="245">
        <f>R80+R55+R21</f>
        <v>150118391.16</v>
      </c>
      <c r="S81" s="319"/>
    </row>
    <row r="82" spans="2:19" ht="18" customHeight="1">
      <c r="B82" s="268"/>
      <c r="C82" s="319"/>
      <c r="D82" s="319"/>
      <c r="E82" s="319"/>
      <c r="F82" s="319"/>
      <c r="G82" s="319"/>
      <c r="H82" s="319"/>
      <c r="I82" s="319"/>
      <c r="J82" s="218"/>
      <c r="K82" s="319"/>
      <c r="L82" s="319"/>
      <c r="M82" s="319"/>
      <c r="N82" s="319"/>
      <c r="O82" s="319"/>
      <c r="P82" s="319"/>
      <c r="Q82" s="319"/>
      <c r="R82" s="245"/>
      <c r="S82" s="319"/>
    </row>
    <row r="83" spans="2:19" ht="24.75" customHeight="1">
      <c r="B83" s="319"/>
      <c r="C83" s="319"/>
      <c r="D83" s="319"/>
      <c r="E83" s="319"/>
      <c r="F83" s="319"/>
      <c r="G83" s="319"/>
      <c r="H83" s="319"/>
      <c r="I83" s="319"/>
      <c r="J83" s="218"/>
      <c r="K83" s="319"/>
      <c r="L83" s="319"/>
      <c r="M83" s="319"/>
      <c r="N83" s="319"/>
      <c r="O83" s="319"/>
      <c r="P83" s="319"/>
      <c r="Q83" s="319"/>
      <c r="R83" s="319"/>
      <c r="S83" s="319"/>
    </row>
    <row r="84" spans="2:19" ht="24.75" customHeight="1">
      <c r="B84" s="319"/>
      <c r="C84" s="319"/>
      <c r="D84" s="319"/>
      <c r="E84" s="319"/>
      <c r="F84" s="319"/>
      <c r="G84" s="319"/>
      <c r="H84" s="319"/>
      <c r="I84" s="319"/>
      <c r="J84" s="218"/>
      <c r="K84" s="319"/>
      <c r="L84" s="319"/>
      <c r="M84" s="319"/>
      <c r="N84" s="319"/>
      <c r="O84" s="319"/>
      <c r="P84" s="319"/>
      <c r="Q84" s="319"/>
      <c r="R84" s="319"/>
      <c r="S84" s="319"/>
    </row>
    <row r="85" spans="2:19" ht="24.75" customHeight="1">
      <c r="B85" s="319"/>
      <c r="C85" s="319"/>
      <c r="D85" s="319"/>
      <c r="E85" s="319"/>
      <c r="F85" s="319"/>
      <c r="G85" s="319"/>
      <c r="H85" s="319"/>
      <c r="I85" s="319"/>
      <c r="J85" s="218"/>
      <c r="K85" s="319"/>
      <c r="L85" s="319"/>
      <c r="M85" s="319"/>
      <c r="N85" s="319"/>
      <c r="O85" s="319"/>
      <c r="P85" s="319"/>
      <c r="Q85" s="319"/>
      <c r="R85" s="319"/>
      <c r="S85" s="319"/>
    </row>
    <row r="86" spans="2:19" ht="24.75" customHeight="1">
      <c r="B86" s="319"/>
      <c r="C86" s="319"/>
      <c r="D86" s="319"/>
      <c r="E86" s="319"/>
      <c r="F86" s="319"/>
      <c r="G86" s="319"/>
      <c r="H86" s="319"/>
      <c r="I86" s="319"/>
      <c r="J86" s="218"/>
      <c r="K86" s="319"/>
      <c r="L86" s="319"/>
      <c r="M86" s="319"/>
      <c r="N86" s="319"/>
      <c r="O86" s="319"/>
      <c r="P86" s="319"/>
      <c r="Q86" s="319"/>
      <c r="R86" s="319"/>
      <c r="S86" s="319"/>
    </row>
    <row r="87" spans="2:19" ht="24.75" customHeight="1">
      <c r="B87" s="319"/>
      <c r="C87" s="319"/>
      <c r="D87" s="319"/>
      <c r="E87" s="319"/>
      <c r="F87" s="319"/>
      <c r="G87" s="319"/>
      <c r="H87" s="319"/>
      <c r="I87" s="319"/>
      <c r="J87" s="218"/>
      <c r="K87" s="319"/>
      <c r="L87" s="319"/>
      <c r="M87" s="319"/>
      <c r="N87" s="319"/>
      <c r="O87" s="319"/>
      <c r="P87" s="319"/>
      <c r="Q87" s="319"/>
      <c r="R87" s="319"/>
      <c r="S87" s="319"/>
    </row>
    <row r="88" spans="2:19" ht="24.75" customHeight="1">
      <c r="B88" s="319"/>
      <c r="C88" s="319"/>
      <c r="D88" s="319"/>
      <c r="E88" s="319"/>
      <c r="F88" s="319"/>
      <c r="G88" s="319"/>
      <c r="H88" s="319"/>
      <c r="I88" s="319"/>
      <c r="J88" s="218"/>
      <c r="K88" s="319"/>
      <c r="L88" s="319"/>
      <c r="M88" s="319"/>
      <c r="N88" s="319"/>
      <c r="O88" s="319"/>
      <c r="P88" s="319"/>
      <c r="Q88" s="319"/>
      <c r="R88" s="319"/>
      <c r="S88" s="319"/>
    </row>
    <row r="89" spans="2:19" ht="24.75" customHeight="1">
      <c r="B89" s="319"/>
      <c r="C89" s="319"/>
      <c r="D89" s="319"/>
      <c r="E89" s="319"/>
      <c r="F89" s="319"/>
      <c r="G89" s="319"/>
      <c r="H89" s="319"/>
      <c r="I89" s="319"/>
      <c r="J89" s="218"/>
      <c r="K89" s="319"/>
      <c r="L89" s="319"/>
      <c r="M89" s="319"/>
      <c r="N89" s="319"/>
      <c r="O89" s="319"/>
      <c r="P89" s="319"/>
      <c r="Q89" s="319"/>
      <c r="R89" s="319"/>
      <c r="S89" s="319"/>
    </row>
    <row r="90" spans="2:19" ht="24.75" customHeight="1">
      <c r="B90" s="319"/>
      <c r="C90" s="319"/>
      <c r="D90" s="319"/>
      <c r="E90" s="319"/>
      <c r="F90" s="319"/>
      <c r="G90" s="319"/>
      <c r="H90" s="319"/>
      <c r="I90" s="319"/>
      <c r="J90" s="218"/>
      <c r="K90" s="319"/>
      <c r="L90" s="319"/>
      <c r="M90" s="319"/>
      <c r="N90" s="319"/>
      <c r="O90" s="319"/>
      <c r="P90" s="319"/>
      <c r="Q90" s="319"/>
      <c r="R90" s="319"/>
      <c r="S90" s="319"/>
    </row>
    <row r="91" spans="2:19" ht="24.75" customHeight="1">
      <c r="B91" s="319"/>
      <c r="C91" s="319"/>
      <c r="D91" s="319"/>
      <c r="E91" s="319"/>
      <c r="F91" s="319"/>
      <c r="G91" s="319"/>
      <c r="H91" s="319"/>
      <c r="I91" s="319"/>
      <c r="J91" s="218"/>
      <c r="K91" s="319"/>
      <c r="L91" s="319"/>
      <c r="M91" s="319"/>
      <c r="N91" s="319"/>
      <c r="O91" s="319"/>
      <c r="P91" s="319"/>
      <c r="Q91" s="319"/>
      <c r="R91" s="319"/>
      <c r="S91" s="319"/>
    </row>
    <row r="92" spans="2:19" ht="24.75" customHeight="1">
      <c r="B92" s="319"/>
      <c r="C92" s="319"/>
      <c r="D92" s="319"/>
      <c r="E92" s="319"/>
      <c r="F92" s="319"/>
      <c r="G92" s="319"/>
      <c r="H92" s="319"/>
      <c r="I92" s="319"/>
      <c r="J92" s="218"/>
      <c r="K92" s="319"/>
      <c r="L92" s="319"/>
      <c r="M92" s="319"/>
      <c r="N92" s="319"/>
      <c r="O92" s="319"/>
      <c r="P92" s="319"/>
      <c r="Q92" s="319"/>
      <c r="R92" s="319"/>
      <c r="S92" s="319"/>
    </row>
    <row r="93" spans="2:19" ht="24.75" customHeight="1">
      <c r="B93" s="319"/>
      <c r="C93" s="319"/>
      <c r="D93" s="319"/>
      <c r="E93" s="319"/>
      <c r="F93" s="319"/>
      <c r="G93" s="319"/>
      <c r="H93" s="319"/>
      <c r="I93" s="319"/>
      <c r="J93" s="218"/>
      <c r="K93" s="319"/>
      <c r="L93" s="319"/>
      <c r="M93" s="319"/>
      <c r="N93" s="319"/>
      <c r="O93" s="319"/>
      <c r="P93" s="319"/>
      <c r="Q93" s="319"/>
      <c r="R93" s="319"/>
      <c r="S93" s="319"/>
    </row>
    <row r="94" spans="2:19" ht="24.75" customHeight="1">
      <c r="B94" s="319"/>
      <c r="C94" s="319"/>
      <c r="D94" s="319"/>
      <c r="E94" s="319"/>
      <c r="F94" s="319"/>
      <c r="G94" s="319"/>
      <c r="H94" s="319"/>
      <c r="I94" s="319"/>
      <c r="J94" s="218"/>
      <c r="K94" s="319"/>
      <c r="L94" s="319"/>
      <c r="M94" s="319"/>
      <c r="N94" s="319"/>
      <c r="O94" s="319"/>
      <c r="P94" s="319"/>
      <c r="Q94" s="319"/>
      <c r="R94" s="319"/>
      <c r="S94" s="319"/>
    </row>
    <row r="95" spans="2:19" ht="24.75" customHeight="1">
      <c r="B95" s="319"/>
      <c r="C95" s="319"/>
      <c r="D95" s="319"/>
      <c r="E95" s="319"/>
      <c r="F95" s="319"/>
      <c r="G95" s="319"/>
      <c r="H95" s="319"/>
      <c r="I95" s="319"/>
      <c r="J95" s="218"/>
      <c r="K95" s="319"/>
      <c r="L95" s="319"/>
      <c r="M95" s="319"/>
      <c r="N95" s="319"/>
      <c r="O95" s="319"/>
      <c r="P95" s="319"/>
      <c r="Q95" s="319"/>
      <c r="R95" s="319"/>
      <c r="S95" s="319"/>
    </row>
    <row r="98" spans="2:15" ht="24.75" customHeight="1">
      <c r="B98" s="370"/>
      <c r="C98" s="658" t="s">
        <v>3689</v>
      </c>
      <c r="D98" s="370"/>
      <c r="E98" s="370"/>
      <c r="F98" s="370"/>
      <c r="G98" s="370"/>
    </row>
    <row r="99" spans="2:15" ht="34.5">
      <c r="B99" s="659" t="s">
        <v>39</v>
      </c>
      <c r="C99" s="659" t="s">
        <v>3690</v>
      </c>
      <c r="D99" s="2274" t="s">
        <v>40</v>
      </c>
      <c r="E99" s="2275"/>
      <c r="F99" s="659" t="s">
        <v>3691</v>
      </c>
      <c r="G99" s="659" t="s">
        <v>41</v>
      </c>
    </row>
    <row r="100" spans="2:15" ht="24.75" customHeight="1">
      <c r="B100" s="525">
        <v>1</v>
      </c>
      <c r="C100" s="660" t="s">
        <v>3692</v>
      </c>
      <c r="D100" s="1698">
        <f>B20</f>
        <v>11</v>
      </c>
      <c r="E100" s="727" t="s">
        <v>3701</v>
      </c>
      <c r="F100" s="668">
        <v>3000</v>
      </c>
      <c r="G100" s="669">
        <f>F100*D100</f>
        <v>33000</v>
      </c>
    </row>
    <row r="101" spans="2:15" ht="24.75" customHeight="1">
      <c r="B101" s="525">
        <v>2</v>
      </c>
      <c r="C101" s="660" t="s">
        <v>42</v>
      </c>
      <c r="D101" s="678">
        <f>B54</f>
        <v>27</v>
      </c>
      <c r="E101" s="727" t="s">
        <v>3701</v>
      </c>
      <c r="F101" s="668">
        <v>3000</v>
      </c>
      <c r="G101" s="669">
        <f>F101*D101</f>
        <v>81000</v>
      </c>
    </row>
    <row r="102" spans="2:15" ht="24.75" customHeight="1">
      <c r="B102" s="525">
        <v>3</v>
      </c>
      <c r="C102" s="660" t="s">
        <v>43</v>
      </c>
      <c r="D102" s="678">
        <f>B79</f>
        <v>19</v>
      </c>
      <c r="E102" s="727" t="s">
        <v>3701</v>
      </c>
      <c r="F102" s="668">
        <v>3000</v>
      </c>
      <c r="G102" s="669">
        <f>F102*D102</f>
        <v>57000</v>
      </c>
    </row>
    <row r="103" spans="2:15" ht="24.75" customHeight="1">
      <c r="B103" s="2263" t="s">
        <v>3702</v>
      </c>
      <c r="C103" s="2264"/>
      <c r="D103" s="774">
        <f>D102+D101+D100</f>
        <v>57</v>
      </c>
      <c r="E103" s="855" t="s">
        <v>3701</v>
      </c>
      <c r="F103" s="856" t="s">
        <v>2627</v>
      </c>
      <c r="G103" s="777">
        <f>SUM(G100:G102)</f>
        <v>171000</v>
      </c>
    </row>
    <row r="105" spans="2:15" ht="24.75" customHeight="1">
      <c r="C105" s="662" t="s">
        <v>3693</v>
      </c>
    </row>
    <row r="106" spans="2:15" ht="24.75" customHeight="1">
      <c r="C106" s="662" t="s">
        <v>3814</v>
      </c>
    </row>
    <row r="108" spans="2:15" ht="24.75" customHeight="1">
      <c r="C108" s="663" t="s">
        <v>4587</v>
      </c>
      <c r="D108" s="266"/>
      <c r="E108" s="266"/>
      <c r="F108" s="266"/>
      <c r="G108" s="266" t="s">
        <v>2627</v>
      </c>
      <c r="H108" s="266"/>
    </row>
    <row r="109" spans="2:15" ht="36" customHeight="1">
      <c r="C109" s="664" t="s">
        <v>3025</v>
      </c>
      <c r="D109" s="2265" t="s">
        <v>3696</v>
      </c>
      <c r="E109" s="2266"/>
      <c r="F109" s="2265" t="s">
        <v>2130</v>
      </c>
      <c r="G109" s="2267"/>
      <c r="H109" s="2266"/>
      <c r="M109" s="266"/>
      <c r="N109" s="231" t="s">
        <v>4584</v>
      </c>
      <c r="O109" s="266"/>
    </row>
    <row r="110" spans="2:15" ht="24.75" customHeight="1">
      <c r="C110" s="690" t="s">
        <v>3692</v>
      </c>
      <c r="D110" s="678">
        <f>D100</f>
        <v>11</v>
      </c>
      <c r="E110" s="681" t="s">
        <v>3701</v>
      </c>
      <c r="F110" s="677"/>
      <c r="G110" s="681" t="s">
        <v>3703</v>
      </c>
      <c r="H110" s="679">
        <f>R21</f>
        <v>33786391.160000004</v>
      </c>
      <c r="M110" s="266"/>
      <c r="N110" s="232" t="s">
        <v>44</v>
      </c>
      <c r="O110" s="266"/>
    </row>
    <row r="111" spans="2:15" ht="24.75" customHeight="1">
      <c r="C111" s="690" t="s">
        <v>42</v>
      </c>
      <c r="D111" s="678">
        <f>D101</f>
        <v>27</v>
      </c>
      <c r="E111" s="681" t="s">
        <v>3701</v>
      </c>
      <c r="F111" s="672"/>
      <c r="G111" s="148" t="s">
        <v>3703</v>
      </c>
      <c r="H111" s="673">
        <f>R55</f>
        <v>70792000</v>
      </c>
      <c r="M111" s="266"/>
      <c r="N111" s="231"/>
      <c r="O111" s="266"/>
    </row>
    <row r="112" spans="2:15" ht="24.75" customHeight="1">
      <c r="C112" s="691" t="s">
        <v>43</v>
      </c>
      <c r="D112" s="678">
        <f>D102</f>
        <v>19</v>
      </c>
      <c r="E112" s="681" t="s">
        <v>3701</v>
      </c>
      <c r="F112" s="677"/>
      <c r="G112" s="681" t="s">
        <v>3703</v>
      </c>
      <c r="H112" s="679">
        <f>R80</f>
        <v>45540000</v>
      </c>
      <c r="M112" s="266"/>
      <c r="N112" s="231"/>
      <c r="O112" s="266"/>
    </row>
    <row r="113" spans="3:15" ht="24.75" customHeight="1">
      <c r="C113" s="694" t="s">
        <v>3697</v>
      </c>
      <c r="D113" s="694"/>
      <c r="E113" s="695"/>
      <c r="F113" s="697"/>
      <c r="G113" s="698" t="s">
        <v>3703</v>
      </c>
      <c r="H113" s="699">
        <f>G103</f>
        <v>171000</v>
      </c>
      <c r="M113" s="266"/>
      <c r="N113" s="231"/>
      <c r="O113" s="266"/>
    </row>
    <row r="114" spans="3:15" ht="24.75" customHeight="1">
      <c r="C114" s="692" t="s">
        <v>3698</v>
      </c>
      <c r="D114" s="774">
        <f>D112+D111+D110</f>
        <v>57</v>
      </c>
      <c r="E114" s="857" t="s">
        <v>3705</v>
      </c>
      <c r="F114" s="858"/>
      <c r="G114" s="859" t="s">
        <v>3703</v>
      </c>
      <c r="H114" s="775">
        <f>SUM(H110:H113)</f>
        <v>150289391.16</v>
      </c>
      <c r="M114" s="266"/>
      <c r="N114" s="319"/>
      <c r="O114" s="266"/>
    </row>
    <row r="115" spans="3:15" ht="24.75" customHeight="1">
      <c r="C115" s="688" t="s">
        <v>3699</v>
      </c>
      <c r="D115" s="860">
        <v>1.4999999999999999E-2</v>
      </c>
      <c r="E115" s="855"/>
      <c r="F115" s="857"/>
      <c r="G115" s="857" t="s">
        <v>3703</v>
      </c>
      <c r="H115" s="776">
        <f>H114*D115</f>
        <v>2254340.8673999999</v>
      </c>
      <c r="M115" s="266"/>
      <c r="N115" s="229" t="s">
        <v>3704</v>
      </c>
      <c r="O115" s="266"/>
    </row>
    <row r="116" spans="3:15" ht="24.75" customHeight="1">
      <c r="C116" s="680" t="s">
        <v>3700</v>
      </c>
      <c r="D116" s="858"/>
      <c r="E116" s="859"/>
      <c r="F116" s="859"/>
      <c r="G116" s="880" t="s">
        <v>3703</v>
      </c>
      <c r="H116" s="778">
        <f>SUM(H114:H115)</f>
        <v>152543732.02739999</v>
      </c>
    </row>
  </sheetData>
  <mergeCells count="50">
    <mergeCell ref="B55:D55"/>
    <mergeCell ref="B80:D80"/>
    <mergeCell ref="B1:S1"/>
    <mergeCell ref="B2:S2"/>
    <mergeCell ref="B3:S3"/>
    <mergeCell ref="B4:S4"/>
    <mergeCell ref="S8:S9"/>
    <mergeCell ref="S26:S27"/>
    <mergeCell ref="F59:G59"/>
    <mergeCell ref="M59:M60"/>
    <mergeCell ref="N59:N60"/>
    <mergeCell ref="O59:Q59"/>
    <mergeCell ref="S59:S60"/>
    <mergeCell ref="I8:L8"/>
    <mergeCell ref="M8:M9"/>
    <mergeCell ref="N8:N9"/>
    <mergeCell ref="A8:A9"/>
    <mergeCell ref="A26:A27"/>
    <mergeCell ref="A59:A60"/>
    <mergeCell ref="H59:H60"/>
    <mergeCell ref="I59:L59"/>
    <mergeCell ref="B59:B60"/>
    <mergeCell ref="C59:C60"/>
    <mergeCell ref="D59:D60"/>
    <mergeCell ref="E59:E60"/>
    <mergeCell ref="B21:D21"/>
    <mergeCell ref="B8:B9"/>
    <mergeCell ref="C8:C9"/>
    <mergeCell ref="D8:D9"/>
    <mergeCell ref="E8:E9"/>
    <mergeCell ref="F8:G8"/>
    <mergeCell ref="H8:H9"/>
    <mergeCell ref="O8:Q8"/>
    <mergeCell ref="R8:R9"/>
    <mergeCell ref="M26:M27"/>
    <mergeCell ref="N26:N27"/>
    <mergeCell ref="O26:Q26"/>
    <mergeCell ref="R26:R27"/>
    <mergeCell ref="D99:E99"/>
    <mergeCell ref="B103:C103"/>
    <mergeCell ref="D109:E109"/>
    <mergeCell ref="F109:H109"/>
    <mergeCell ref="R59:R60"/>
    <mergeCell ref="H26:H27"/>
    <mergeCell ref="I26:L26"/>
    <mergeCell ref="B26:B27"/>
    <mergeCell ref="C26:C27"/>
    <mergeCell ref="D26:D27"/>
    <mergeCell ref="E26:E27"/>
    <mergeCell ref="F26:G26"/>
  </mergeCells>
  <conditionalFormatting sqref="S45:S46">
    <cfRule type="duplicateValues" dxfId="76" priority="160" stopIfTrue="1"/>
  </conditionalFormatting>
  <conditionalFormatting sqref="S17">
    <cfRule type="duplicateValues" dxfId="75" priority="4" stopIfTrue="1"/>
  </conditionalFormatting>
  <conditionalFormatting sqref="S18:S19 S10:S16">
    <cfRule type="duplicateValues" dxfId="74" priority="1170" stopIfTrue="1"/>
  </conditionalFormatting>
  <conditionalFormatting sqref="S10:S20">
    <cfRule type="duplicateValues" dxfId="73" priority="1222"/>
  </conditionalFormatting>
  <conditionalFormatting sqref="S29:S44">
    <cfRule type="duplicateValues" dxfId="72" priority="1243" stopIfTrue="1"/>
  </conditionalFormatting>
  <conditionalFormatting sqref="S48:S54 S29:S46">
    <cfRule type="duplicateValues" dxfId="71" priority="1250" stopIfTrue="1"/>
  </conditionalFormatting>
  <conditionalFormatting sqref="S48:S54">
    <cfRule type="duplicateValues" dxfId="70" priority="1253" stopIfTrue="1"/>
  </conditionalFormatting>
  <conditionalFormatting sqref="S28:S54">
    <cfRule type="duplicateValues" dxfId="69" priority="1257"/>
    <cfRule type="duplicateValues" dxfId="68" priority="1258" stopIfTrue="1"/>
  </conditionalFormatting>
  <conditionalFormatting sqref="S29:S54">
    <cfRule type="duplicateValues" dxfId="67" priority="1261" stopIfTrue="1"/>
  </conditionalFormatting>
  <conditionalFormatting sqref="S1:S1048576">
    <cfRule type="duplicateValues" dxfId="66" priority="1292"/>
  </conditionalFormatting>
  <printOptions horizontalCentered="1"/>
  <pageMargins left="0" right="0" top="0.31" bottom="0.03" header="0.16" footer="0.16"/>
  <pageSetup paperSize="9" scale="60" orientation="landscape" verticalDpi="18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U365"/>
  <sheetViews>
    <sheetView showGridLines="0" topLeftCell="B313" zoomScale="80" zoomScaleNormal="80" workbookViewId="0">
      <selection activeCell="Q342" sqref="Q342"/>
    </sheetView>
  </sheetViews>
  <sheetFormatPr defaultRowHeight="24.75" customHeight="1"/>
  <cols>
    <col min="1" max="1" width="10.5703125" style="911" hidden="1" customWidth="1"/>
    <col min="2" max="2" width="5.28515625" style="112" customWidth="1"/>
    <col min="3" max="3" width="22.7109375" style="112" customWidth="1"/>
    <col min="4" max="4" width="17.5703125" style="112" customWidth="1"/>
    <col min="5" max="5" width="8" style="112" bestFit="1" customWidth="1"/>
    <col min="6" max="6" width="12.5703125" style="112" customWidth="1"/>
    <col min="7" max="7" width="11.5703125" style="112" customWidth="1"/>
    <col min="8" max="8" width="13.5703125" style="112" customWidth="1"/>
    <col min="9" max="9" width="9.140625" style="112" customWidth="1"/>
    <col min="10" max="10" width="10.7109375" style="112" customWidth="1"/>
    <col min="11" max="11" width="10.28515625" style="112" customWidth="1"/>
    <col min="12" max="12" width="9" style="112" customWidth="1"/>
    <col min="13" max="13" width="10.5703125" style="112" customWidth="1"/>
    <col min="14" max="14" width="14.140625" style="112" customWidth="1"/>
    <col min="15" max="15" width="12.5703125" style="112" customWidth="1"/>
    <col min="16" max="16" width="10.7109375" style="112" customWidth="1"/>
    <col min="17" max="17" width="10.85546875" style="112" customWidth="1"/>
    <col min="18" max="18" width="13.42578125" style="112" customWidth="1"/>
    <col min="19" max="19" width="12.85546875" style="112" customWidth="1"/>
    <col min="20" max="20" width="16.42578125" style="112" customWidth="1"/>
    <col min="21" max="21" width="9.140625" style="112" customWidth="1"/>
    <col min="22" max="16384" width="9.140625" style="112"/>
  </cols>
  <sheetData>
    <row r="1" spans="1:21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1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1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1" ht="18" customHeight="1">
      <c r="B4" s="2249" t="s">
        <v>389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5" spans="1:21" ht="18" customHeight="1">
      <c r="P5" s="969"/>
    </row>
    <row r="6" spans="1:21" ht="18" customHeight="1">
      <c r="B6" s="166" t="s">
        <v>2</v>
      </c>
      <c r="C6" s="103"/>
      <c r="D6" s="103"/>
      <c r="E6" s="103"/>
      <c r="F6" s="103"/>
      <c r="G6" s="103"/>
      <c r="H6" s="957"/>
      <c r="I6" s="103"/>
      <c r="J6" s="103"/>
      <c r="K6" s="103"/>
      <c r="L6" s="103"/>
      <c r="M6" s="103"/>
      <c r="N6" s="103"/>
      <c r="O6" s="103"/>
      <c r="P6" s="103"/>
      <c r="Q6" s="103"/>
      <c r="R6" s="103"/>
    </row>
    <row r="7" spans="1:21" ht="15" customHeight="1">
      <c r="B7" s="103"/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</row>
    <row r="8" spans="1:21" ht="20.100000000000001" customHeight="1">
      <c r="A8" s="2413" t="s">
        <v>2755</v>
      </c>
      <c r="B8" s="2395" t="s">
        <v>3</v>
      </c>
      <c r="C8" s="2395" t="s">
        <v>4</v>
      </c>
      <c r="D8" s="2395" t="s">
        <v>5</v>
      </c>
      <c r="E8" s="2408" t="s">
        <v>6</v>
      </c>
      <c r="F8" s="2344" t="s">
        <v>7</v>
      </c>
      <c r="G8" s="2345"/>
      <c r="H8" s="2335" t="s">
        <v>509</v>
      </c>
      <c r="I8" s="2362" t="s">
        <v>8</v>
      </c>
      <c r="J8" s="2363"/>
      <c r="K8" s="2363"/>
      <c r="L8" s="2412"/>
      <c r="M8" s="2364"/>
      <c r="N8" s="2340" t="s">
        <v>9</v>
      </c>
      <c r="O8" s="2335" t="s">
        <v>10</v>
      </c>
      <c r="P8" s="2344" t="s">
        <v>11</v>
      </c>
      <c r="Q8" s="2359"/>
      <c r="R8" s="2345"/>
      <c r="S8" s="2335" t="s">
        <v>12</v>
      </c>
      <c r="T8" s="2335" t="s">
        <v>13</v>
      </c>
    </row>
    <row r="9" spans="1:21" ht="51">
      <c r="A9" s="2413"/>
      <c r="B9" s="2371"/>
      <c r="C9" s="2372"/>
      <c r="D9" s="2372"/>
      <c r="E9" s="2410"/>
      <c r="F9" s="786" t="s">
        <v>14</v>
      </c>
      <c r="G9" s="786" t="s">
        <v>15</v>
      </c>
      <c r="H9" s="2336"/>
      <c r="I9" s="786" t="s">
        <v>49</v>
      </c>
      <c r="J9" s="786" t="s">
        <v>16</v>
      </c>
      <c r="K9" s="786" t="s">
        <v>122</v>
      </c>
      <c r="L9" s="955" t="s">
        <v>281</v>
      </c>
      <c r="M9" s="786" t="s">
        <v>19</v>
      </c>
      <c r="N9" s="2341"/>
      <c r="O9" s="2336"/>
      <c r="P9" s="786" t="s">
        <v>2316</v>
      </c>
      <c r="Q9" s="786" t="s">
        <v>20</v>
      </c>
      <c r="R9" s="786" t="s">
        <v>2270</v>
      </c>
      <c r="S9" s="2336"/>
      <c r="T9" s="2336"/>
    </row>
    <row r="10" spans="1:21" s="223" customFormat="1" ht="18" customHeight="1">
      <c r="A10" s="206">
        <v>2453000</v>
      </c>
      <c r="B10" s="734">
        <v>1</v>
      </c>
      <c r="C10" s="959" t="s">
        <v>391</v>
      </c>
      <c r="D10" s="961" t="s">
        <v>392</v>
      </c>
      <c r="E10" s="413">
        <f>VLOOKUP(C10,[12]DUMAI!$C$10:$E$28,3,FALSE)</f>
        <v>24</v>
      </c>
      <c r="F10" s="151">
        <v>2028000</v>
      </c>
      <c r="G10" s="151">
        <v>425000</v>
      </c>
      <c r="H10" s="105">
        <f t="shared" ref="H10:H26" si="0">SUM(F10:G10)</f>
        <v>2453000</v>
      </c>
      <c r="I10" s="151">
        <v>5000</v>
      </c>
      <c r="J10" s="151">
        <v>15000</v>
      </c>
      <c r="K10" s="151">
        <v>15000</v>
      </c>
      <c r="L10" s="151">
        <v>0</v>
      </c>
      <c r="M10" s="105">
        <v>100000</v>
      </c>
      <c r="N10" s="155">
        <f t="shared" ref="N10:N26" si="1">(E10*I10)+(E10*J10)+(E10*K10)+M10</f>
        <v>940000</v>
      </c>
      <c r="O10" s="316">
        <f t="shared" ref="O10:O26" si="2">H10+N10</f>
        <v>3393000</v>
      </c>
      <c r="P10" s="316">
        <f t="shared" ref="P10:P26" si="3">1%*H10</f>
        <v>24530</v>
      </c>
      <c r="Q10" s="316">
        <f t="shared" ref="Q10:Q26" si="4">H10*2%</f>
        <v>49060</v>
      </c>
      <c r="R10" s="316">
        <f t="shared" ref="R10:R26" si="5">H10*1%</f>
        <v>24530</v>
      </c>
      <c r="S10" s="317">
        <f t="shared" ref="S10:S26" si="6">O10-Q10-R10-P10</f>
        <v>3294880</v>
      </c>
      <c r="T10" s="1693" t="str">
        <f>VLOOKUP(C10,'[13]RINCIAN SUPPORTING'!$C$7:$U$25,19,FALSE)</f>
        <v>172-00-0029530-5</v>
      </c>
    </row>
    <row r="11" spans="1:21" s="223" customFormat="1" ht="18" customHeight="1">
      <c r="A11" s="206">
        <v>2453000</v>
      </c>
      <c r="B11" s="734">
        <v>2</v>
      </c>
      <c r="C11" s="985" t="s">
        <v>393</v>
      </c>
      <c r="D11" s="961" t="s">
        <v>124</v>
      </c>
      <c r="E11" s="1894">
        <f>VLOOKUP(C11,[12]DUMAI!$C$10:$E$28,3,FALSE)</f>
        <v>24</v>
      </c>
      <c r="F11" s="151">
        <v>2028000</v>
      </c>
      <c r="G11" s="151">
        <v>425000</v>
      </c>
      <c r="H11" s="105">
        <f t="shared" si="0"/>
        <v>2453000</v>
      </c>
      <c r="I11" s="151">
        <v>0</v>
      </c>
      <c r="J11" s="151">
        <v>5000</v>
      </c>
      <c r="K11" s="151">
        <v>10000</v>
      </c>
      <c r="L11" s="151">
        <v>0</v>
      </c>
      <c r="M11" s="105">
        <v>100000</v>
      </c>
      <c r="N11" s="155">
        <f t="shared" si="1"/>
        <v>460000</v>
      </c>
      <c r="O11" s="316">
        <f t="shared" si="2"/>
        <v>2913000</v>
      </c>
      <c r="P11" s="316">
        <f t="shared" si="3"/>
        <v>24530</v>
      </c>
      <c r="Q11" s="316">
        <f t="shared" si="4"/>
        <v>49060</v>
      </c>
      <c r="R11" s="316">
        <f t="shared" si="5"/>
        <v>24530</v>
      </c>
      <c r="S11" s="317">
        <f t="shared" si="6"/>
        <v>2814880</v>
      </c>
      <c r="T11" s="1693" t="str">
        <f>VLOOKUP(C11,'[13]RINCIAN SUPPORTING'!$C$7:$U$25,19,FALSE)</f>
        <v>172-00-0029521-4</v>
      </c>
    </row>
    <row r="12" spans="1:21" s="223" customFormat="1" ht="18" customHeight="1">
      <c r="A12" s="206">
        <v>2453000</v>
      </c>
      <c r="B12" s="734">
        <v>3</v>
      </c>
      <c r="C12" s="959" t="s">
        <v>395</v>
      </c>
      <c r="D12" s="961" t="s">
        <v>124</v>
      </c>
      <c r="E12" s="1894">
        <f>VLOOKUP(C12,[12]DUMAI!$C$10:$E$28,3,FALSE)</f>
        <v>24</v>
      </c>
      <c r="F12" s="151">
        <v>2028000</v>
      </c>
      <c r="G12" s="151">
        <v>425000</v>
      </c>
      <c r="H12" s="105">
        <f t="shared" si="0"/>
        <v>2453000</v>
      </c>
      <c r="I12" s="151">
        <v>0</v>
      </c>
      <c r="J12" s="151">
        <v>5000</v>
      </c>
      <c r="K12" s="151">
        <v>10000</v>
      </c>
      <c r="L12" s="151">
        <v>0</v>
      </c>
      <c r="M12" s="105">
        <v>100000</v>
      </c>
      <c r="N12" s="155">
        <f t="shared" si="1"/>
        <v>460000</v>
      </c>
      <c r="O12" s="316">
        <f t="shared" si="2"/>
        <v>2913000</v>
      </c>
      <c r="P12" s="316">
        <f t="shared" si="3"/>
        <v>24530</v>
      </c>
      <c r="Q12" s="316">
        <f t="shared" si="4"/>
        <v>49060</v>
      </c>
      <c r="R12" s="316">
        <f t="shared" si="5"/>
        <v>24530</v>
      </c>
      <c r="S12" s="317">
        <f t="shared" si="6"/>
        <v>2814880</v>
      </c>
      <c r="T12" s="1693" t="str">
        <f>VLOOKUP(C12,'[13]RINCIAN SUPPORTING'!$C$7:$U$25,19,FALSE)</f>
        <v>172-00-0030159-0</v>
      </c>
    </row>
    <row r="13" spans="1:21" s="223" customFormat="1" ht="18" customHeight="1">
      <c r="A13" s="206">
        <v>2453000</v>
      </c>
      <c r="B13" s="734">
        <v>4</v>
      </c>
      <c r="C13" s="570" t="s">
        <v>396</v>
      </c>
      <c r="D13" s="961" t="s">
        <v>2979</v>
      </c>
      <c r="E13" s="1894">
        <f>VLOOKUP(C13,[12]DUMAI!$C$10:$E$28,3,FALSE)</f>
        <v>24</v>
      </c>
      <c r="F13" s="151">
        <v>2028000</v>
      </c>
      <c r="G13" s="151">
        <v>425000</v>
      </c>
      <c r="H13" s="105">
        <f t="shared" si="0"/>
        <v>2453000</v>
      </c>
      <c r="I13" s="151">
        <v>20000</v>
      </c>
      <c r="J13" s="151">
        <v>5000</v>
      </c>
      <c r="K13" s="151">
        <v>10000</v>
      </c>
      <c r="L13" s="151">
        <v>0</v>
      </c>
      <c r="M13" s="105">
        <v>100000</v>
      </c>
      <c r="N13" s="155">
        <f t="shared" si="1"/>
        <v>940000</v>
      </c>
      <c r="O13" s="316">
        <f t="shared" si="2"/>
        <v>3393000</v>
      </c>
      <c r="P13" s="316">
        <f t="shared" si="3"/>
        <v>24530</v>
      </c>
      <c r="Q13" s="316">
        <f t="shared" si="4"/>
        <v>49060</v>
      </c>
      <c r="R13" s="316">
        <f t="shared" si="5"/>
        <v>24530</v>
      </c>
      <c r="S13" s="317">
        <f t="shared" si="6"/>
        <v>3294880</v>
      </c>
      <c r="T13" s="1693" t="str">
        <f>VLOOKUP(C13,'[13]RINCIAN SUPPORTING'!$C$7:$U$25,19,FALSE)</f>
        <v>172-00-0031040-1</v>
      </c>
    </row>
    <row r="14" spans="1:21" s="223" customFormat="1" ht="18" customHeight="1">
      <c r="A14" s="206">
        <v>2453000</v>
      </c>
      <c r="B14" s="734">
        <v>5</v>
      </c>
      <c r="C14" s="985" t="s">
        <v>3218</v>
      </c>
      <c r="D14" s="961" t="s">
        <v>397</v>
      </c>
      <c r="E14" s="1894">
        <f>VLOOKUP(C14,[12]DUMAI!$C$10:$E$28,3,FALSE)</f>
        <v>21</v>
      </c>
      <c r="F14" s="151">
        <v>2028000</v>
      </c>
      <c r="G14" s="151">
        <v>425000</v>
      </c>
      <c r="H14" s="105">
        <f t="shared" si="0"/>
        <v>2453000</v>
      </c>
      <c r="I14" s="151">
        <v>0</v>
      </c>
      <c r="J14" s="151">
        <v>5000</v>
      </c>
      <c r="K14" s="151">
        <v>10000</v>
      </c>
      <c r="L14" s="151">
        <v>0</v>
      </c>
      <c r="M14" s="105">
        <v>100000</v>
      </c>
      <c r="N14" s="155">
        <f t="shared" si="1"/>
        <v>415000</v>
      </c>
      <c r="O14" s="316">
        <f t="shared" si="2"/>
        <v>2868000</v>
      </c>
      <c r="P14" s="316">
        <f t="shared" si="3"/>
        <v>24530</v>
      </c>
      <c r="Q14" s="316">
        <f t="shared" si="4"/>
        <v>49060</v>
      </c>
      <c r="R14" s="316">
        <f t="shared" si="5"/>
        <v>24530</v>
      </c>
      <c r="S14" s="317">
        <f t="shared" si="6"/>
        <v>2769880</v>
      </c>
      <c r="T14" s="1693" t="str">
        <f>VLOOKUP(C14,'[13]RINCIAN SUPPORTING'!$C$7:$U$25,19,FALSE)</f>
        <v>172-00-0029662-6</v>
      </c>
      <c r="U14" s="1688" t="s">
        <v>4413</v>
      </c>
    </row>
    <row r="15" spans="1:21" s="223" customFormat="1" ht="18" customHeight="1">
      <c r="A15" s="206">
        <v>2453000</v>
      </c>
      <c r="B15" s="734">
        <v>6</v>
      </c>
      <c r="C15" s="959" t="s">
        <v>3219</v>
      </c>
      <c r="D15" s="961" t="s">
        <v>149</v>
      </c>
      <c r="E15" s="1894">
        <f>VLOOKUP(C15,[12]DUMAI!$C$10:$E$28,3,FALSE)</f>
        <v>24</v>
      </c>
      <c r="F15" s="151">
        <v>2028000</v>
      </c>
      <c r="G15" s="151">
        <v>425000</v>
      </c>
      <c r="H15" s="105">
        <f t="shared" si="0"/>
        <v>2453000</v>
      </c>
      <c r="I15" s="151">
        <v>20000</v>
      </c>
      <c r="J15" s="151">
        <v>5000</v>
      </c>
      <c r="K15" s="151">
        <v>10000</v>
      </c>
      <c r="L15" s="151">
        <v>0</v>
      </c>
      <c r="M15" s="105">
        <v>250000</v>
      </c>
      <c r="N15" s="155">
        <f t="shared" si="1"/>
        <v>1090000</v>
      </c>
      <c r="O15" s="316">
        <f t="shared" si="2"/>
        <v>3543000</v>
      </c>
      <c r="P15" s="316">
        <f t="shared" si="3"/>
        <v>24530</v>
      </c>
      <c r="Q15" s="316">
        <f t="shared" si="4"/>
        <v>49060</v>
      </c>
      <c r="R15" s="316">
        <f t="shared" si="5"/>
        <v>24530</v>
      </c>
      <c r="S15" s="317">
        <f t="shared" si="6"/>
        <v>3444880</v>
      </c>
      <c r="T15" s="1693" t="str">
        <f>VLOOKUP(C15,'[13]RINCIAN SUPPORTING'!$C$7:$U$25,19,FALSE)</f>
        <v>172-00-0029418-3</v>
      </c>
    </row>
    <row r="16" spans="1:21" s="223" customFormat="1" ht="18" customHeight="1">
      <c r="A16" s="206">
        <v>2453000</v>
      </c>
      <c r="B16" s="734">
        <v>7</v>
      </c>
      <c r="C16" s="959" t="s">
        <v>398</v>
      </c>
      <c r="D16" s="961" t="s">
        <v>401</v>
      </c>
      <c r="E16" s="1894">
        <f>VLOOKUP(C16,[12]DUMAI!$C$10:$E$28,3,FALSE)</f>
        <v>22</v>
      </c>
      <c r="F16" s="151">
        <v>2028000</v>
      </c>
      <c r="G16" s="151">
        <v>425000</v>
      </c>
      <c r="H16" s="105">
        <f t="shared" si="0"/>
        <v>2453000</v>
      </c>
      <c r="I16" s="151">
        <v>0</v>
      </c>
      <c r="J16" s="151">
        <v>5000</v>
      </c>
      <c r="K16" s="151">
        <v>10000</v>
      </c>
      <c r="L16" s="151">
        <v>0</v>
      </c>
      <c r="M16" s="105">
        <v>100000</v>
      </c>
      <c r="N16" s="155">
        <f t="shared" si="1"/>
        <v>430000</v>
      </c>
      <c r="O16" s="316">
        <f t="shared" si="2"/>
        <v>2883000</v>
      </c>
      <c r="P16" s="316">
        <f t="shared" si="3"/>
        <v>24530</v>
      </c>
      <c r="Q16" s="316">
        <f t="shared" si="4"/>
        <v>49060</v>
      </c>
      <c r="R16" s="316">
        <f t="shared" si="5"/>
        <v>24530</v>
      </c>
      <c r="S16" s="317">
        <f t="shared" si="6"/>
        <v>2784880</v>
      </c>
      <c r="T16" s="1693" t="str">
        <f>VLOOKUP(C16,'[13]RINCIAN SUPPORTING'!$C$7:$U$25,19,FALSE)</f>
        <v>172-00-0029343-3</v>
      </c>
      <c r="U16" s="1688" t="s">
        <v>4413</v>
      </c>
    </row>
    <row r="17" spans="1:21" s="223" customFormat="1" ht="18" customHeight="1">
      <c r="A17" s="206">
        <v>2453000</v>
      </c>
      <c r="B17" s="734">
        <v>8</v>
      </c>
      <c r="C17" s="959" t="s">
        <v>399</v>
      </c>
      <c r="D17" s="961" t="s">
        <v>401</v>
      </c>
      <c r="E17" s="1894">
        <f>VLOOKUP(C17,[12]DUMAI!$C$10:$E$28,3,FALSE)</f>
        <v>23</v>
      </c>
      <c r="F17" s="151">
        <v>2028000</v>
      </c>
      <c r="G17" s="151">
        <v>425000</v>
      </c>
      <c r="H17" s="105">
        <f t="shared" si="0"/>
        <v>2453000</v>
      </c>
      <c r="I17" s="151">
        <v>0</v>
      </c>
      <c r="J17" s="151">
        <v>5000</v>
      </c>
      <c r="K17" s="151">
        <v>10000</v>
      </c>
      <c r="L17" s="151">
        <v>0</v>
      </c>
      <c r="M17" s="105">
        <v>100000</v>
      </c>
      <c r="N17" s="155">
        <f t="shared" si="1"/>
        <v>445000</v>
      </c>
      <c r="O17" s="316">
        <f t="shared" si="2"/>
        <v>2898000</v>
      </c>
      <c r="P17" s="316">
        <f t="shared" si="3"/>
        <v>24530</v>
      </c>
      <c r="Q17" s="316">
        <f t="shared" si="4"/>
        <v>49060</v>
      </c>
      <c r="R17" s="316">
        <f t="shared" si="5"/>
        <v>24530</v>
      </c>
      <c r="S17" s="317">
        <f t="shared" si="6"/>
        <v>2799880</v>
      </c>
      <c r="T17" s="1693" t="str">
        <f>VLOOKUP(C17,'[13]RINCIAN SUPPORTING'!$C$7:$U$25,19,FALSE)</f>
        <v>172-00-0030270-5</v>
      </c>
      <c r="U17" s="1688" t="s">
        <v>4413</v>
      </c>
    </row>
    <row r="18" spans="1:21" s="223" customFormat="1" ht="18" customHeight="1">
      <c r="A18" s="206">
        <v>2453000</v>
      </c>
      <c r="B18" s="734">
        <v>9</v>
      </c>
      <c r="C18" s="985" t="s">
        <v>400</v>
      </c>
      <c r="D18" s="947" t="s">
        <v>2271</v>
      </c>
      <c r="E18" s="1894">
        <f>VLOOKUP(C18,[12]DUMAI!$C$10:$E$28,3,FALSE)</f>
        <v>24</v>
      </c>
      <c r="F18" s="151">
        <v>2028000</v>
      </c>
      <c r="G18" s="151">
        <v>425000</v>
      </c>
      <c r="H18" s="105">
        <f t="shared" si="0"/>
        <v>2453000</v>
      </c>
      <c r="I18" s="151">
        <v>10000</v>
      </c>
      <c r="J18" s="151">
        <v>5000</v>
      </c>
      <c r="K18" s="151">
        <v>10000</v>
      </c>
      <c r="L18" s="151">
        <v>0</v>
      </c>
      <c r="M18" s="105">
        <v>100000</v>
      </c>
      <c r="N18" s="155">
        <f t="shared" si="1"/>
        <v>700000</v>
      </c>
      <c r="O18" s="316">
        <f t="shared" si="2"/>
        <v>3153000</v>
      </c>
      <c r="P18" s="316">
        <f t="shared" si="3"/>
        <v>24530</v>
      </c>
      <c r="Q18" s="316">
        <f t="shared" si="4"/>
        <v>49060</v>
      </c>
      <c r="R18" s="316">
        <f t="shared" si="5"/>
        <v>24530</v>
      </c>
      <c r="S18" s="317">
        <f t="shared" si="6"/>
        <v>3054880</v>
      </c>
      <c r="T18" s="1693" t="str">
        <f>VLOOKUP(C18,'[13]RINCIAN SUPPORTING'!$C$7:$U$25,19,FALSE)</f>
        <v>172-00-0029537-0</v>
      </c>
    </row>
    <row r="19" spans="1:21" s="223" customFormat="1" ht="18" customHeight="1">
      <c r="A19" s="206">
        <v>2453000</v>
      </c>
      <c r="B19" s="734">
        <v>10</v>
      </c>
      <c r="C19" s="415" t="s">
        <v>3220</v>
      </c>
      <c r="D19" s="961" t="s">
        <v>145</v>
      </c>
      <c r="E19" s="1894">
        <f>VLOOKUP(C19,[12]DUMAI!$C$10:$E$28,3,FALSE)</f>
        <v>24</v>
      </c>
      <c r="F19" s="151">
        <v>2028000</v>
      </c>
      <c r="G19" s="151">
        <v>425000</v>
      </c>
      <c r="H19" s="105">
        <f t="shared" si="0"/>
        <v>2453000</v>
      </c>
      <c r="I19" s="151">
        <v>0</v>
      </c>
      <c r="J19" s="151">
        <v>0</v>
      </c>
      <c r="K19" s="151">
        <v>10000</v>
      </c>
      <c r="L19" s="151">
        <v>0</v>
      </c>
      <c r="M19" s="105">
        <v>100000</v>
      </c>
      <c r="N19" s="155">
        <f t="shared" si="1"/>
        <v>340000</v>
      </c>
      <c r="O19" s="316">
        <f t="shared" si="2"/>
        <v>2793000</v>
      </c>
      <c r="P19" s="316">
        <f t="shared" si="3"/>
        <v>24530</v>
      </c>
      <c r="Q19" s="316">
        <f t="shared" si="4"/>
        <v>49060</v>
      </c>
      <c r="R19" s="316">
        <f t="shared" si="5"/>
        <v>24530</v>
      </c>
      <c r="S19" s="317">
        <f t="shared" si="6"/>
        <v>2694880</v>
      </c>
      <c r="T19" s="1693" t="str">
        <f>VLOOKUP(C19,'[13]RINCIAN SUPPORTING'!$C$7:$U$25,19,FALSE)</f>
        <v>172-00-0029457-1</v>
      </c>
    </row>
    <row r="20" spans="1:21" s="223" customFormat="1" ht="18" customHeight="1">
      <c r="A20" s="206">
        <v>2453000</v>
      </c>
      <c r="B20" s="734">
        <v>11</v>
      </c>
      <c r="C20" s="959" t="s">
        <v>402</v>
      </c>
      <c r="D20" s="961" t="s">
        <v>2266</v>
      </c>
      <c r="E20" s="1894">
        <f>VLOOKUP(C20,[12]DUMAI!$C$10:$E$28,3,FALSE)</f>
        <v>24</v>
      </c>
      <c r="F20" s="151">
        <v>2028000</v>
      </c>
      <c r="G20" s="151">
        <v>425000</v>
      </c>
      <c r="H20" s="105">
        <f t="shared" si="0"/>
        <v>2453000</v>
      </c>
      <c r="I20" s="151">
        <v>0</v>
      </c>
      <c r="J20" s="151">
        <v>5000</v>
      </c>
      <c r="K20" s="151">
        <v>10000</v>
      </c>
      <c r="L20" s="151">
        <v>0</v>
      </c>
      <c r="M20" s="105">
        <v>250000</v>
      </c>
      <c r="N20" s="155">
        <f t="shared" si="1"/>
        <v>610000</v>
      </c>
      <c r="O20" s="316">
        <f t="shared" si="2"/>
        <v>3063000</v>
      </c>
      <c r="P20" s="316">
        <f t="shared" si="3"/>
        <v>24530</v>
      </c>
      <c r="Q20" s="316">
        <f t="shared" si="4"/>
        <v>49060</v>
      </c>
      <c r="R20" s="316">
        <f t="shared" si="5"/>
        <v>24530</v>
      </c>
      <c r="S20" s="317">
        <f t="shared" si="6"/>
        <v>2964880</v>
      </c>
      <c r="T20" s="1693" t="str">
        <f>VLOOKUP(C20,'[13]RINCIAN SUPPORTING'!$C$7:$U$25,19,FALSE)</f>
        <v>108-00-0644695-0</v>
      </c>
    </row>
    <row r="21" spans="1:21" s="223" customFormat="1" ht="18" customHeight="1">
      <c r="A21" s="206">
        <v>2453000</v>
      </c>
      <c r="B21" s="734">
        <v>12</v>
      </c>
      <c r="C21" s="985" t="s">
        <v>403</v>
      </c>
      <c r="D21" s="961" t="s">
        <v>124</v>
      </c>
      <c r="E21" s="1894">
        <f>VLOOKUP(C21,[12]DUMAI!$C$10:$E$28,3,FALSE)</f>
        <v>24</v>
      </c>
      <c r="F21" s="151">
        <v>2028000</v>
      </c>
      <c r="G21" s="151">
        <v>425000</v>
      </c>
      <c r="H21" s="105">
        <f t="shared" si="0"/>
        <v>2453000</v>
      </c>
      <c r="I21" s="151">
        <v>0</v>
      </c>
      <c r="J21" s="151">
        <v>5000</v>
      </c>
      <c r="K21" s="151">
        <v>10000</v>
      </c>
      <c r="L21" s="151">
        <v>0</v>
      </c>
      <c r="M21" s="105">
        <v>100000</v>
      </c>
      <c r="N21" s="155">
        <f t="shared" si="1"/>
        <v>460000</v>
      </c>
      <c r="O21" s="316">
        <f t="shared" si="2"/>
        <v>2913000</v>
      </c>
      <c r="P21" s="316">
        <f t="shared" si="3"/>
        <v>24530</v>
      </c>
      <c r="Q21" s="316">
        <f t="shared" si="4"/>
        <v>49060</v>
      </c>
      <c r="R21" s="316">
        <f t="shared" si="5"/>
        <v>24530</v>
      </c>
      <c r="S21" s="317">
        <f t="shared" si="6"/>
        <v>2814880</v>
      </c>
      <c r="T21" s="1693" t="str">
        <f>VLOOKUP(C21,'[13]RINCIAN SUPPORTING'!$C$7:$U$25,19,FALSE)</f>
        <v>172-00-0029336-7</v>
      </c>
    </row>
    <row r="22" spans="1:21" s="223" customFormat="1" ht="18" customHeight="1">
      <c r="A22" s="206">
        <v>2453000</v>
      </c>
      <c r="B22" s="734">
        <v>13</v>
      </c>
      <c r="C22" s="986" t="s">
        <v>404</v>
      </c>
      <c r="D22" s="961" t="s">
        <v>405</v>
      </c>
      <c r="E22" s="1894">
        <f>VLOOKUP(C22,[12]DUMAI!$C$10:$E$28,3,FALSE)</f>
        <v>24</v>
      </c>
      <c r="F22" s="151">
        <v>2028000</v>
      </c>
      <c r="G22" s="151">
        <v>425000</v>
      </c>
      <c r="H22" s="105">
        <f t="shared" si="0"/>
        <v>2453000</v>
      </c>
      <c r="I22" s="151">
        <v>20000</v>
      </c>
      <c r="J22" s="151">
        <v>5000</v>
      </c>
      <c r="K22" s="151">
        <v>10000</v>
      </c>
      <c r="L22" s="151">
        <v>0</v>
      </c>
      <c r="M22" s="105">
        <v>250000</v>
      </c>
      <c r="N22" s="155">
        <f t="shared" si="1"/>
        <v>1090000</v>
      </c>
      <c r="O22" s="316">
        <f t="shared" si="2"/>
        <v>3543000</v>
      </c>
      <c r="P22" s="316">
        <f t="shared" si="3"/>
        <v>24530</v>
      </c>
      <c r="Q22" s="316">
        <f t="shared" si="4"/>
        <v>49060</v>
      </c>
      <c r="R22" s="316">
        <f t="shared" si="5"/>
        <v>24530</v>
      </c>
      <c r="S22" s="317">
        <f t="shared" si="6"/>
        <v>3444880</v>
      </c>
      <c r="T22" s="1693" t="str">
        <f>VLOOKUP(C22,'[13]RINCIAN SUPPORTING'!$C$7:$U$25,19,FALSE)</f>
        <v>108-00-1283418-1</v>
      </c>
    </row>
    <row r="23" spans="1:21" s="223" customFormat="1" ht="18" customHeight="1">
      <c r="A23" s="206">
        <v>2453000</v>
      </c>
      <c r="B23" s="734">
        <v>14</v>
      </c>
      <c r="C23" s="959" t="s">
        <v>3221</v>
      </c>
      <c r="D23" s="961" t="s">
        <v>406</v>
      </c>
      <c r="E23" s="1894">
        <f>VLOOKUP(C23,[12]DUMAI!$C$10:$E$28,3,FALSE)</f>
        <v>24</v>
      </c>
      <c r="F23" s="151">
        <v>2028000</v>
      </c>
      <c r="G23" s="151">
        <v>425000</v>
      </c>
      <c r="H23" s="105">
        <f t="shared" si="0"/>
        <v>2453000</v>
      </c>
      <c r="I23" s="151">
        <v>5000</v>
      </c>
      <c r="J23" s="151">
        <v>15000</v>
      </c>
      <c r="K23" s="151">
        <v>15000</v>
      </c>
      <c r="L23" s="151">
        <v>0</v>
      </c>
      <c r="M23" s="105">
        <v>250000</v>
      </c>
      <c r="N23" s="155">
        <f t="shared" si="1"/>
        <v>1090000</v>
      </c>
      <c r="O23" s="316">
        <f t="shared" si="2"/>
        <v>3543000</v>
      </c>
      <c r="P23" s="316">
        <f t="shared" si="3"/>
        <v>24530</v>
      </c>
      <c r="Q23" s="316">
        <f t="shared" si="4"/>
        <v>49060</v>
      </c>
      <c r="R23" s="316">
        <f t="shared" si="5"/>
        <v>24530</v>
      </c>
      <c r="S23" s="317">
        <f t="shared" si="6"/>
        <v>3444880</v>
      </c>
      <c r="T23" s="1693" t="str">
        <f>VLOOKUP(C23,'[13]RINCIAN SUPPORTING'!$C$7:$U$25,19,FALSE)</f>
        <v>172-00-0666612-9</v>
      </c>
    </row>
    <row r="24" spans="1:21" s="223" customFormat="1" ht="18" customHeight="1">
      <c r="A24" s="206">
        <v>2453000</v>
      </c>
      <c r="B24" s="734">
        <v>15</v>
      </c>
      <c r="C24" s="415" t="s">
        <v>407</v>
      </c>
      <c r="D24" s="961" t="s">
        <v>408</v>
      </c>
      <c r="E24" s="1894">
        <f>VLOOKUP(C24,[12]DUMAI!$C$10:$E$28,3,FALSE)</f>
        <v>24</v>
      </c>
      <c r="F24" s="151">
        <v>2028000</v>
      </c>
      <c r="G24" s="151">
        <v>425000</v>
      </c>
      <c r="H24" s="105">
        <f t="shared" si="0"/>
        <v>2453000</v>
      </c>
      <c r="I24" s="151">
        <v>0</v>
      </c>
      <c r="J24" s="151">
        <v>0</v>
      </c>
      <c r="K24" s="151">
        <v>10000</v>
      </c>
      <c r="L24" s="151">
        <v>0</v>
      </c>
      <c r="M24" s="105">
        <v>250000</v>
      </c>
      <c r="N24" s="155">
        <f t="shared" si="1"/>
        <v>490000</v>
      </c>
      <c r="O24" s="316">
        <f t="shared" si="2"/>
        <v>2943000</v>
      </c>
      <c r="P24" s="316">
        <f t="shared" si="3"/>
        <v>24530</v>
      </c>
      <c r="Q24" s="316">
        <f t="shared" si="4"/>
        <v>49060</v>
      </c>
      <c r="R24" s="316">
        <f t="shared" si="5"/>
        <v>24530</v>
      </c>
      <c r="S24" s="317">
        <f t="shared" si="6"/>
        <v>2844880</v>
      </c>
      <c r="T24" s="1693" t="str">
        <f>VLOOKUP(C24,'[13]RINCIAN SUPPORTING'!$C$7:$U$25,19,FALSE)</f>
        <v>172-00-0029524-8</v>
      </c>
    </row>
    <row r="25" spans="1:21" s="223" customFormat="1" ht="18" customHeight="1">
      <c r="A25" s="206">
        <v>2453000</v>
      </c>
      <c r="B25" s="734">
        <v>16</v>
      </c>
      <c r="C25" s="570" t="s">
        <v>207</v>
      </c>
      <c r="D25" s="961" t="s">
        <v>2980</v>
      </c>
      <c r="E25" s="1894">
        <f>VLOOKUP(C25,[12]DUMAI!$C$10:$E$28,3,FALSE)</f>
        <v>24</v>
      </c>
      <c r="F25" s="151">
        <v>2028000</v>
      </c>
      <c r="G25" s="151">
        <v>425000</v>
      </c>
      <c r="H25" s="105">
        <f t="shared" si="0"/>
        <v>2453000</v>
      </c>
      <c r="I25" s="151">
        <v>0</v>
      </c>
      <c r="J25" s="151">
        <v>5000</v>
      </c>
      <c r="K25" s="151">
        <v>10000</v>
      </c>
      <c r="L25" s="151">
        <v>0</v>
      </c>
      <c r="M25" s="105">
        <v>100000</v>
      </c>
      <c r="N25" s="155">
        <f t="shared" si="1"/>
        <v>460000</v>
      </c>
      <c r="O25" s="316">
        <f t="shared" si="2"/>
        <v>2913000</v>
      </c>
      <c r="P25" s="316">
        <f t="shared" si="3"/>
        <v>24530</v>
      </c>
      <c r="Q25" s="316">
        <f t="shared" si="4"/>
        <v>49060</v>
      </c>
      <c r="R25" s="316">
        <f t="shared" si="5"/>
        <v>24530</v>
      </c>
      <c r="S25" s="317">
        <f t="shared" si="6"/>
        <v>2814880</v>
      </c>
      <c r="T25" s="1693" t="str">
        <f>VLOOKUP(C25,'[13]RINCIAN SUPPORTING'!$C$7:$U$25,19,FALSE)</f>
        <v>108-00-0648410-0</v>
      </c>
    </row>
    <row r="26" spans="1:21" s="223" customFormat="1" ht="18" customHeight="1">
      <c r="A26" s="206">
        <v>2453000</v>
      </c>
      <c r="B26" s="734">
        <v>17</v>
      </c>
      <c r="C26" s="959" t="s">
        <v>409</v>
      </c>
      <c r="D26" s="961" t="s">
        <v>394</v>
      </c>
      <c r="E26" s="1894">
        <f>VLOOKUP(C26,[12]DUMAI!$C$10:$E$28,3,FALSE)</f>
        <v>24</v>
      </c>
      <c r="F26" s="151">
        <v>2028000</v>
      </c>
      <c r="G26" s="151">
        <v>425000</v>
      </c>
      <c r="H26" s="105">
        <f t="shared" si="0"/>
        <v>2453000</v>
      </c>
      <c r="I26" s="151">
        <v>0</v>
      </c>
      <c r="J26" s="151">
        <v>5000</v>
      </c>
      <c r="K26" s="151">
        <v>10000</v>
      </c>
      <c r="L26" s="151">
        <v>0</v>
      </c>
      <c r="M26" s="105">
        <v>100000</v>
      </c>
      <c r="N26" s="155">
        <f t="shared" si="1"/>
        <v>460000</v>
      </c>
      <c r="O26" s="316">
        <f t="shared" si="2"/>
        <v>2913000</v>
      </c>
      <c r="P26" s="316">
        <f t="shared" si="3"/>
        <v>24530</v>
      </c>
      <c r="Q26" s="316">
        <f t="shared" si="4"/>
        <v>49060</v>
      </c>
      <c r="R26" s="316">
        <f t="shared" si="5"/>
        <v>24530</v>
      </c>
      <c r="S26" s="317">
        <f t="shared" si="6"/>
        <v>2814880</v>
      </c>
      <c r="T26" s="1693" t="str">
        <f>VLOOKUP(C26,'[13]RINCIAN SUPPORTING'!$C$7:$U$25,19,FALSE)</f>
        <v>172-00-0029450-6</v>
      </c>
    </row>
    <row r="27" spans="1:21" s="223" customFormat="1" ht="18" customHeight="1">
      <c r="A27" s="359"/>
      <c r="B27" s="734">
        <v>18</v>
      </c>
      <c r="C27" s="475" t="s">
        <v>3066</v>
      </c>
      <c r="D27" s="371" t="s">
        <v>2723</v>
      </c>
      <c r="E27" s="1894">
        <f>VLOOKUP(C27,[12]DUMAI!$C$10:$E$28,3,FALSE)</f>
        <v>24</v>
      </c>
      <c r="F27" s="151">
        <v>2028000</v>
      </c>
      <c r="G27" s="151">
        <v>425000</v>
      </c>
      <c r="H27" s="105">
        <f>SUM(F27:G27)</f>
        <v>2453000</v>
      </c>
      <c r="I27" s="151">
        <v>0</v>
      </c>
      <c r="J27" s="151">
        <v>5000</v>
      </c>
      <c r="K27" s="151">
        <v>10000</v>
      </c>
      <c r="L27" s="151">
        <v>0</v>
      </c>
      <c r="M27" s="105">
        <v>100000</v>
      </c>
      <c r="N27" s="155">
        <f>(E27*I27)+(E27*J27)+(E27*K27)+M27</f>
        <v>460000</v>
      </c>
      <c r="O27" s="316">
        <f>H27+N27</f>
        <v>2913000</v>
      </c>
      <c r="P27" s="316">
        <f>1%*H27</f>
        <v>24530</v>
      </c>
      <c r="Q27" s="316">
        <f>H27*2%</f>
        <v>49060</v>
      </c>
      <c r="R27" s="316">
        <f>H27*1%</f>
        <v>24530</v>
      </c>
      <c r="S27" s="317">
        <f>O27-Q27-R27-P27</f>
        <v>2814880</v>
      </c>
      <c r="T27" s="841" t="str">
        <f>VLOOKUP(C27,'[13]RINCIAN SUPPORTING'!$C$7:$U$25,19,FALSE)</f>
        <v>172-00-0069900-1</v>
      </c>
      <c r="U27" s="1688" t="s">
        <v>4413</v>
      </c>
    </row>
    <row r="28" spans="1:21" ht="18" customHeight="1">
      <c r="B28" s="734">
        <v>19</v>
      </c>
      <c r="C28" s="987" t="s">
        <v>3843</v>
      </c>
      <c r="D28" s="814" t="s">
        <v>3845</v>
      </c>
      <c r="E28" s="1894">
        <f>VLOOKUP(C28,[12]DUMAI!$C$10:$E$28,3,FALSE)</f>
        <v>24</v>
      </c>
      <c r="F28" s="934">
        <v>1793694</v>
      </c>
      <c r="G28" s="934">
        <v>460000</v>
      </c>
      <c r="H28" s="934">
        <f>SUM(F28:G28)</f>
        <v>2253694</v>
      </c>
      <c r="I28" s="934">
        <v>450000</v>
      </c>
      <c r="J28" s="934">
        <v>10000</v>
      </c>
      <c r="K28" s="934">
        <v>360000</v>
      </c>
      <c r="L28" s="933">
        <v>200000</v>
      </c>
      <c r="M28" s="988">
        <v>500000</v>
      </c>
      <c r="N28" s="934">
        <f>I28+(E28*J28)+K28+L28+M28</f>
        <v>1750000</v>
      </c>
      <c r="O28" s="935">
        <f>H28+N28</f>
        <v>4003694</v>
      </c>
      <c r="P28" s="935">
        <f>H28*2%</f>
        <v>45073.88</v>
      </c>
      <c r="Q28" s="935">
        <f>H28*1%</f>
        <v>22536.94</v>
      </c>
      <c r="R28" s="935">
        <f>H28*1%</f>
        <v>22536.94</v>
      </c>
      <c r="S28" s="652">
        <f>O28-P28-Q28-R28</f>
        <v>3913546.24</v>
      </c>
      <c r="T28" s="989" t="s">
        <v>3844</v>
      </c>
    </row>
    <row r="29" spans="1:21" ht="18" customHeight="1">
      <c r="B29" s="2414" t="s">
        <v>30</v>
      </c>
      <c r="C29" s="2414"/>
      <c r="D29" s="2414"/>
      <c r="E29" s="958">
        <f>SUM(E10:E27)</f>
        <v>426</v>
      </c>
      <c r="F29" s="769">
        <f>SUM(F10:F28)</f>
        <v>38297694</v>
      </c>
      <c r="G29" s="769">
        <f t="shared" ref="G29:S29" si="7">SUM(G10:G28)</f>
        <v>8110000</v>
      </c>
      <c r="H29" s="769">
        <f t="shared" si="7"/>
        <v>46407694</v>
      </c>
      <c r="I29" s="769">
        <f t="shared" si="7"/>
        <v>530000</v>
      </c>
      <c r="J29" s="769">
        <f t="shared" si="7"/>
        <v>110000</v>
      </c>
      <c r="K29" s="769">
        <f t="shared" si="7"/>
        <v>550000</v>
      </c>
      <c r="L29" s="769">
        <f t="shared" si="7"/>
        <v>200000</v>
      </c>
      <c r="M29" s="769">
        <f t="shared" si="7"/>
        <v>3050000</v>
      </c>
      <c r="N29" s="769">
        <f t="shared" si="7"/>
        <v>13090000</v>
      </c>
      <c r="O29" s="769">
        <f t="shared" si="7"/>
        <v>59497694</v>
      </c>
      <c r="P29" s="769">
        <f t="shared" si="7"/>
        <v>486613.88</v>
      </c>
      <c r="Q29" s="769">
        <f t="shared" si="7"/>
        <v>905616.94</v>
      </c>
      <c r="R29" s="769">
        <f t="shared" si="7"/>
        <v>464076.94</v>
      </c>
      <c r="S29" s="769">
        <f t="shared" si="7"/>
        <v>57641386.240000002</v>
      </c>
      <c r="T29" s="769"/>
    </row>
    <row r="30" spans="1:21" ht="18" customHeight="1">
      <c r="B30" s="376"/>
      <c r="C30" s="133"/>
      <c r="D30" s="107"/>
      <c r="E30" s="107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73"/>
    </row>
    <row r="31" spans="1:21" ht="18" customHeight="1">
      <c r="B31" s="376"/>
      <c r="C31" s="133"/>
      <c r="D31" s="107"/>
      <c r="E31" s="107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73"/>
    </row>
    <row r="32" spans="1:21" ht="18" customHeight="1">
      <c r="B32" s="166" t="s">
        <v>31</v>
      </c>
      <c r="C32" s="133"/>
      <c r="D32" s="168"/>
      <c r="E32" s="168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70"/>
    </row>
    <row r="33" spans="1:20" ht="18" customHeight="1">
      <c r="B33" s="171"/>
      <c r="C33" s="134"/>
      <c r="D33" s="110"/>
      <c r="E33" s="107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73"/>
    </row>
    <row r="34" spans="1:20" ht="18" customHeight="1">
      <c r="A34" s="2413" t="s">
        <v>2755</v>
      </c>
      <c r="B34" s="2395" t="s">
        <v>3</v>
      </c>
      <c r="C34" s="2395" t="s">
        <v>4</v>
      </c>
      <c r="D34" s="2395" t="s">
        <v>5</v>
      </c>
      <c r="E34" s="2408" t="s">
        <v>6</v>
      </c>
      <c r="F34" s="2344" t="s">
        <v>7</v>
      </c>
      <c r="G34" s="2345"/>
      <c r="H34" s="2335" t="s">
        <v>509</v>
      </c>
      <c r="I34" s="2362" t="s">
        <v>8</v>
      </c>
      <c r="J34" s="2363"/>
      <c r="K34" s="2363"/>
      <c r="L34" s="2412"/>
      <c r="M34" s="2364"/>
      <c r="N34" s="2340" t="s">
        <v>9</v>
      </c>
      <c r="O34" s="2335" t="s">
        <v>10</v>
      </c>
      <c r="P34" s="2344" t="s">
        <v>11</v>
      </c>
      <c r="Q34" s="2359"/>
      <c r="R34" s="2345"/>
      <c r="S34" s="2335" t="s">
        <v>12</v>
      </c>
      <c r="T34" s="2335" t="s">
        <v>13</v>
      </c>
    </row>
    <row r="35" spans="1:20" ht="51">
      <c r="A35" s="2413"/>
      <c r="B35" s="2371"/>
      <c r="C35" s="2372"/>
      <c r="D35" s="2372"/>
      <c r="E35" s="2410"/>
      <c r="F35" s="786" t="s">
        <v>14</v>
      </c>
      <c r="G35" s="786" t="s">
        <v>15</v>
      </c>
      <c r="H35" s="2336"/>
      <c r="I35" s="786" t="s">
        <v>49</v>
      </c>
      <c r="J35" s="786" t="s">
        <v>16</v>
      </c>
      <c r="K35" s="786" t="s">
        <v>122</v>
      </c>
      <c r="L35" s="955" t="s">
        <v>281</v>
      </c>
      <c r="M35" s="786" t="s">
        <v>19</v>
      </c>
      <c r="N35" s="2341"/>
      <c r="O35" s="2336"/>
      <c r="P35" s="786" t="s">
        <v>2316</v>
      </c>
      <c r="Q35" s="786" t="s">
        <v>20</v>
      </c>
      <c r="R35" s="786" t="s">
        <v>2270</v>
      </c>
      <c r="S35" s="2336"/>
      <c r="T35" s="2336"/>
    </row>
    <row r="36" spans="1:20" s="1688" customFormat="1" ht="18" customHeight="1">
      <c r="A36" s="206">
        <v>2453000</v>
      </c>
      <c r="B36" s="414">
        <v>1</v>
      </c>
      <c r="C36" s="959" t="s">
        <v>411</v>
      </c>
      <c r="D36" s="32" t="s">
        <v>42</v>
      </c>
      <c r="E36" s="1682">
        <f>VLOOKUP(C36,[12]DUMAI!$C$36:$E$189,3,FALSE)</f>
        <v>12</v>
      </c>
      <c r="F36" s="151">
        <v>2028000</v>
      </c>
      <c r="G36" s="151">
        <v>425000</v>
      </c>
      <c r="H36" s="105">
        <f t="shared" ref="H36:H94" si="8">SUM(F36:G36)</f>
        <v>2453000</v>
      </c>
      <c r="I36" s="151">
        <v>0</v>
      </c>
      <c r="J36" s="151">
        <v>10000</v>
      </c>
      <c r="K36" s="151">
        <v>10000</v>
      </c>
      <c r="L36" s="151">
        <v>0</v>
      </c>
      <c r="M36" s="105">
        <v>0</v>
      </c>
      <c r="N36" s="155">
        <f t="shared" ref="N36:N95" si="9">(E36*I36)+(E36*J36)+(E36*K36)+M36</f>
        <v>240000</v>
      </c>
      <c r="O36" s="316">
        <f t="shared" ref="O36:O95" si="10">H36+N36</f>
        <v>2693000</v>
      </c>
      <c r="P36" s="316">
        <f>1%*H36</f>
        <v>24530</v>
      </c>
      <c r="Q36" s="316">
        <f>H36*2%</f>
        <v>49060</v>
      </c>
      <c r="R36" s="316">
        <f>H36*1%</f>
        <v>24530</v>
      </c>
      <c r="S36" s="317">
        <f>O36-Q36-R36-P36</f>
        <v>2594880</v>
      </c>
      <c r="T36" s="468" t="str">
        <f>VLOOKUP(C36,'[13]RIANCIAN AMT I DAN II'!$C$7:$Y$163,23,FALSE)</f>
        <v>172-00-0029462-1</v>
      </c>
    </row>
    <row r="37" spans="1:20" s="1688" customFormat="1" ht="18" customHeight="1">
      <c r="A37" s="206">
        <v>2453000</v>
      </c>
      <c r="B37" s="414">
        <v>2</v>
      </c>
      <c r="C37" s="960" t="s">
        <v>412</v>
      </c>
      <c r="D37" s="32" t="s">
        <v>42</v>
      </c>
      <c r="E37" s="1894">
        <f>VLOOKUP(C37,[12]DUMAI!$C$36:$E$189,3,FALSE)</f>
        <v>24</v>
      </c>
      <c r="F37" s="151">
        <v>2028000</v>
      </c>
      <c r="G37" s="151">
        <v>425000</v>
      </c>
      <c r="H37" s="105">
        <f t="shared" si="8"/>
        <v>2453000</v>
      </c>
      <c r="I37" s="151">
        <v>8000</v>
      </c>
      <c r="J37" s="151">
        <v>10000</v>
      </c>
      <c r="K37" s="151">
        <v>20000</v>
      </c>
      <c r="L37" s="151">
        <v>0</v>
      </c>
      <c r="M37" s="105">
        <v>0</v>
      </c>
      <c r="N37" s="155">
        <f t="shared" si="9"/>
        <v>912000</v>
      </c>
      <c r="O37" s="316">
        <f t="shared" si="10"/>
        <v>3365000</v>
      </c>
      <c r="P37" s="316">
        <f t="shared" ref="P37:P98" si="11">1%*H37</f>
        <v>24530</v>
      </c>
      <c r="Q37" s="316">
        <f t="shared" ref="Q37:Q98" si="12">H37*2%</f>
        <v>49060</v>
      </c>
      <c r="R37" s="316">
        <f t="shared" ref="R37:R98" si="13">H37*1%</f>
        <v>24530</v>
      </c>
      <c r="S37" s="317">
        <f t="shared" ref="S37:S96" si="14">O37-Q37-R37-P37</f>
        <v>3266880</v>
      </c>
      <c r="T37" s="468" t="str">
        <f>VLOOKUP(C37,'[13]RIANCIAN AMT I DAN II'!$C$7:$Y$163,23,FALSE)</f>
        <v>172-00-0030127-7</v>
      </c>
    </row>
    <row r="38" spans="1:20" s="1688" customFormat="1" ht="18" customHeight="1">
      <c r="A38" s="206">
        <v>2453000</v>
      </c>
      <c r="B38" s="414">
        <v>3</v>
      </c>
      <c r="C38" s="959" t="s">
        <v>413</v>
      </c>
      <c r="D38" s="32" t="s">
        <v>42</v>
      </c>
      <c r="E38" s="1894">
        <f>VLOOKUP(C38,[12]DUMAI!$C$36:$E$189,3,FALSE)</f>
        <v>24</v>
      </c>
      <c r="F38" s="151">
        <v>2028000</v>
      </c>
      <c r="G38" s="151">
        <v>425000</v>
      </c>
      <c r="H38" s="105">
        <f t="shared" si="8"/>
        <v>2453000</v>
      </c>
      <c r="I38" s="151">
        <v>0</v>
      </c>
      <c r="J38" s="151">
        <v>10000</v>
      </c>
      <c r="K38" s="151">
        <v>10000</v>
      </c>
      <c r="L38" s="151">
        <v>0</v>
      </c>
      <c r="M38" s="105">
        <v>0</v>
      </c>
      <c r="N38" s="155">
        <f t="shared" si="9"/>
        <v>480000</v>
      </c>
      <c r="O38" s="316">
        <f t="shared" si="10"/>
        <v>2933000</v>
      </c>
      <c r="P38" s="316">
        <f t="shared" si="11"/>
        <v>24530</v>
      </c>
      <c r="Q38" s="316">
        <f t="shared" si="12"/>
        <v>49060</v>
      </c>
      <c r="R38" s="316">
        <f t="shared" si="13"/>
        <v>24530</v>
      </c>
      <c r="S38" s="317">
        <f t="shared" si="14"/>
        <v>2834880</v>
      </c>
      <c r="T38" s="468" t="str">
        <f>VLOOKUP(C38,'[13]RIANCIAN AMT I DAN II'!$C$7:$Y$163,23,FALSE)</f>
        <v>172-00-0029557-8</v>
      </c>
    </row>
    <row r="39" spans="1:20" s="1688" customFormat="1" ht="18" customHeight="1">
      <c r="A39" s="206">
        <v>2453000</v>
      </c>
      <c r="B39" s="414">
        <v>4</v>
      </c>
      <c r="C39" s="959" t="s">
        <v>414</v>
      </c>
      <c r="D39" s="32" t="s">
        <v>42</v>
      </c>
      <c r="E39" s="1894">
        <f>VLOOKUP(C39,[12]DUMAI!$C$36:$E$189,3,FALSE)</f>
        <v>24</v>
      </c>
      <c r="F39" s="151">
        <v>2028000</v>
      </c>
      <c r="G39" s="151">
        <v>425000</v>
      </c>
      <c r="H39" s="105">
        <f t="shared" si="8"/>
        <v>2453000</v>
      </c>
      <c r="I39" s="151">
        <v>0</v>
      </c>
      <c r="J39" s="151">
        <v>10000</v>
      </c>
      <c r="K39" s="151">
        <v>10000</v>
      </c>
      <c r="L39" s="151">
        <v>0</v>
      </c>
      <c r="M39" s="105">
        <v>0</v>
      </c>
      <c r="N39" s="155">
        <f t="shared" si="9"/>
        <v>480000</v>
      </c>
      <c r="O39" s="316">
        <f t="shared" si="10"/>
        <v>2933000</v>
      </c>
      <c r="P39" s="316">
        <f t="shared" si="11"/>
        <v>24530</v>
      </c>
      <c r="Q39" s="316">
        <f t="shared" si="12"/>
        <v>49060</v>
      </c>
      <c r="R39" s="316">
        <f t="shared" si="13"/>
        <v>24530</v>
      </c>
      <c r="S39" s="317">
        <f t="shared" si="14"/>
        <v>2834880</v>
      </c>
      <c r="T39" s="468" t="str">
        <f>VLOOKUP(C39,'[13]RIANCIAN AMT I DAN II'!$C$7:$Y$163,23,FALSE)</f>
        <v>172-00-0029445-6</v>
      </c>
    </row>
    <row r="40" spans="1:20" s="1688" customFormat="1" ht="18" customHeight="1">
      <c r="A40" s="206">
        <v>2453000</v>
      </c>
      <c r="B40" s="414">
        <v>5</v>
      </c>
      <c r="C40" s="469" t="s">
        <v>415</v>
      </c>
      <c r="D40" s="32" t="s">
        <v>42</v>
      </c>
      <c r="E40" s="1894">
        <f>VLOOKUP(C40,[12]DUMAI!$C$36:$E$189,3,FALSE)</f>
        <v>24</v>
      </c>
      <c r="F40" s="151">
        <v>2028000</v>
      </c>
      <c r="G40" s="151">
        <v>425000</v>
      </c>
      <c r="H40" s="105">
        <f t="shared" si="8"/>
        <v>2453000</v>
      </c>
      <c r="I40" s="151">
        <v>0</v>
      </c>
      <c r="J40" s="151">
        <v>10000</v>
      </c>
      <c r="K40" s="151">
        <v>10000</v>
      </c>
      <c r="L40" s="151">
        <v>0</v>
      </c>
      <c r="M40" s="105">
        <v>0</v>
      </c>
      <c r="N40" s="155">
        <f t="shared" si="9"/>
        <v>480000</v>
      </c>
      <c r="O40" s="316">
        <f t="shared" si="10"/>
        <v>2933000</v>
      </c>
      <c r="P40" s="316">
        <f t="shared" si="11"/>
        <v>24530</v>
      </c>
      <c r="Q40" s="316">
        <f t="shared" si="12"/>
        <v>49060</v>
      </c>
      <c r="R40" s="316">
        <f t="shared" si="13"/>
        <v>24530</v>
      </c>
      <c r="S40" s="317">
        <f t="shared" si="14"/>
        <v>2834880</v>
      </c>
      <c r="T40" s="468" t="str">
        <f>VLOOKUP(C40,'[13]RIANCIAN AMT I DAN II'!$C$7:$Y$163,23,FALSE)</f>
        <v>172-00-0029687-3</v>
      </c>
    </row>
    <row r="41" spans="1:20" s="1688" customFormat="1" ht="18" customHeight="1">
      <c r="A41" s="206">
        <v>2453000</v>
      </c>
      <c r="B41" s="414">
        <v>6</v>
      </c>
      <c r="C41" s="570" t="s">
        <v>497</v>
      </c>
      <c r="D41" s="961" t="s">
        <v>42</v>
      </c>
      <c r="E41" s="1894">
        <f>VLOOKUP(C41,[12]DUMAI!$C$36:$E$189,3,FALSE)</f>
        <v>24</v>
      </c>
      <c r="F41" s="151">
        <v>2028000</v>
      </c>
      <c r="G41" s="151">
        <v>425000</v>
      </c>
      <c r="H41" s="105">
        <f t="shared" si="8"/>
        <v>2453000</v>
      </c>
      <c r="I41" s="105">
        <v>0</v>
      </c>
      <c r="J41" s="105">
        <v>10000</v>
      </c>
      <c r="K41" s="205">
        <v>10000</v>
      </c>
      <c r="L41" s="151">
        <v>0</v>
      </c>
      <c r="M41" s="205">
        <v>0</v>
      </c>
      <c r="N41" s="155">
        <f t="shared" si="9"/>
        <v>480000</v>
      </c>
      <c r="O41" s="316">
        <f t="shared" si="10"/>
        <v>2933000</v>
      </c>
      <c r="P41" s="316">
        <f t="shared" si="11"/>
        <v>24530</v>
      </c>
      <c r="Q41" s="316">
        <f t="shared" si="12"/>
        <v>49060</v>
      </c>
      <c r="R41" s="316">
        <f t="shared" si="13"/>
        <v>24530</v>
      </c>
      <c r="S41" s="317">
        <f t="shared" si="14"/>
        <v>2834880</v>
      </c>
      <c r="T41" s="468" t="str">
        <f>VLOOKUP(C41,'[13]RIANCIAN AMT I DAN II'!$C$7:$Y$163,23,FALSE)</f>
        <v>172-00-0030067-5</v>
      </c>
    </row>
    <row r="42" spans="1:20" s="1688" customFormat="1" ht="18" customHeight="1">
      <c r="A42" s="206">
        <v>2453000</v>
      </c>
      <c r="B42" s="414">
        <v>7</v>
      </c>
      <c r="C42" s="959" t="s">
        <v>3149</v>
      </c>
      <c r="D42" s="32" t="s">
        <v>42</v>
      </c>
      <c r="E42" s="1894">
        <f>VLOOKUP(C42,[12]DUMAI!$C$36:$E$189,3,FALSE)</f>
        <v>20</v>
      </c>
      <c r="F42" s="151">
        <v>2028000</v>
      </c>
      <c r="G42" s="151">
        <v>425000</v>
      </c>
      <c r="H42" s="105">
        <f t="shared" si="8"/>
        <v>2453000</v>
      </c>
      <c r="I42" s="151">
        <v>0</v>
      </c>
      <c r="J42" s="151">
        <v>10000</v>
      </c>
      <c r="K42" s="151">
        <v>10000</v>
      </c>
      <c r="L42" s="151">
        <v>0</v>
      </c>
      <c r="M42" s="105">
        <v>0</v>
      </c>
      <c r="N42" s="155">
        <f t="shared" si="9"/>
        <v>400000</v>
      </c>
      <c r="O42" s="316">
        <f t="shared" si="10"/>
        <v>2853000</v>
      </c>
      <c r="P42" s="316">
        <f t="shared" si="11"/>
        <v>24530</v>
      </c>
      <c r="Q42" s="316">
        <f t="shared" si="12"/>
        <v>49060</v>
      </c>
      <c r="R42" s="316">
        <f t="shared" si="13"/>
        <v>24530</v>
      </c>
      <c r="S42" s="317">
        <f t="shared" si="14"/>
        <v>2754880</v>
      </c>
      <c r="T42" s="468" t="str">
        <f>VLOOKUP(C42,'[13]RIANCIAN AMT I DAN II'!$C$7:$Y$163,23,FALSE)</f>
        <v>172-00-0029569-3</v>
      </c>
    </row>
    <row r="43" spans="1:20" s="1688" customFormat="1" ht="18" customHeight="1">
      <c r="A43" s="206">
        <v>2453000</v>
      </c>
      <c r="B43" s="414">
        <v>8</v>
      </c>
      <c r="C43" s="570" t="s">
        <v>3150</v>
      </c>
      <c r="D43" s="961" t="s">
        <v>42</v>
      </c>
      <c r="E43" s="1894">
        <f>VLOOKUP(C43,[12]DUMAI!$C$36:$E$189,3,FALSE)</f>
        <v>24</v>
      </c>
      <c r="F43" s="151">
        <v>2028000</v>
      </c>
      <c r="G43" s="151">
        <v>425000</v>
      </c>
      <c r="H43" s="105">
        <f t="shared" si="8"/>
        <v>2453000</v>
      </c>
      <c r="I43" s="105">
        <v>0</v>
      </c>
      <c r="J43" s="105">
        <v>10000</v>
      </c>
      <c r="K43" s="205">
        <v>10000</v>
      </c>
      <c r="L43" s="151">
        <v>0</v>
      </c>
      <c r="M43" s="205">
        <v>0</v>
      </c>
      <c r="N43" s="155">
        <f t="shared" si="9"/>
        <v>480000</v>
      </c>
      <c r="O43" s="316">
        <f t="shared" si="10"/>
        <v>2933000</v>
      </c>
      <c r="P43" s="316">
        <f t="shared" si="11"/>
        <v>24530</v>
      </c>
      <c r="Q43" s="316">
        <f t="shared" si="12"/>
        <v>49060</v>
      </c>
      <c r="R43" s="316">
        <f t="shared" si="13"/>
        <v>24530</v>
      </c>
      <c r="S43" s="317">
        <f t="shared" si="14"/>
        <v>2834880</v>
      </c>
      <c r="T43" s="468" t="str">
        <f>VLOOKUP(C43,'[13]RIANCIAN AMT I DAN II'!$C$7:$Y$163,23,FALSE)</f>
        <v>172-00-0029442-3</v>
      </c>
    </row>
    <row r="44" spans="1:20" s="1688" customFormat="1" ht="18" customHeight="1">
      <c r="A44" s="206">
        <v>2453000</v>
      </c>
      <c r="B44" s="414">
        <v>9</v>
      </c>
      <c r="C44" s="959" t="s">
        <v>417</v>
      </c>
      <c r="D44" s="32" t="s">
        <v>42</v>
      </c>
      <c r="E44" s="1894">
        <f>VLOOKUP(C44,[12]DUMAI!$C$36:$E$189,3,FALSE)</f>
        <v>24</v>
      </c>
      <c r="F44" s="151">
        <v>2028000</v>
      </c>
      <c r="G44" s="151">
        <v>425000</v>
      </c>
      <c r="H44" s="105">
        <f t="shared" si="8"/>
        <v>2453000</v>
      </c>
      <c r="I44" s="151">
        <v>0</v>
      </c>
      <c r="J44" s="151">
        <v>10000</v>
      </c>
      <c r="K44" s="151">
        <v>10000</v>
      </c>
      <c r="L44" s="151">
        <v>0</v>
      </c>
      <c r="M44" s="105">
        <v>0</v>
      </c>
      <c r="N44" s="155">
        <f t="shared" si="9"/>
        <v>480000</v>
      </c>
      <c r="O44" s="316">
        <f t="shared" si="10"/>
        <v>2933000</v>
      </c>
      <c r="P44" s="316">
        <f t="shared" si="11"/>
        <v>24530</v>
      </c>
      <c r="Q44" s="316">
        <f t="shared" si="12"/>
        <v>49060</v>
      </c>
      <c r="R44" s="316">
        <f t="shared" si="13"/>
        <v>24530</v>
      </c>
      <c r="S44" s="317">
        <f t="shared" si="14"/>
        <v>2834880</v>
      </c>
      <c r="T44" s="468" t="str">
        <f>VLOOKUP(C44,'[13]RIANCIAN AMT I DAN II'!$C$7:$Y$163,23,FALSE)</f>
        <v>172-00-0030161-6</v>
      </c>
    </row>
    <row r="45" spans="1:20" s="1688" customFormat="1" ht="18" customHeight="1">
      <c r="A45" s="206">
        <v>2453000</v>
      </c>
      <c r="B45" s="414">
        <v>10</v>
      </c>
      <c r="C45" s="960" t="s">
        <v>418</v>
      </c>
      <c r="D45" s="32" t="s">
        <v>42</v>
      </c>
      <c r="E45" s="1894">
        <f>VLOOKUP(C45,[12]DUMAI!$C$36:$E$189,3,FALSE)</f>
        <v>24</v>
      </c>
      <c r="F45" s="151">
        <v>2028000</v>
      </c>
      <c r="G45" s="151">
        <v>425000</v>
      </c>
      <c r="H45" s="105">
        <f t="shared" si="8"/>
        <v>2453000</v>
      </c>
      <c r="I45" s="151">
        <v>0</v>
      </c>
      <c r="J45" s="151">
        <v>10000</v>
      </c>
      <c r="K45" s="151">
        <v>10000</v>
      </c>
      <c r="L45" s="151">
        <v>0</v>
      </c>
      <c r="M45" s="105">
        <v>0</v>
      </c>
      <c r="N45" s="155">
        <f t="shared" si="9"/>
        <v>480000</v>
      </c>
      <c r="O45" s="316">
        <f t="shared" si="10"/>
        <v>2933000</v>
      </c>
      <c r="P45" s="316">
        <f t="shared" si="11"/>
        <v>24530</v>
      </c>
      <c r="Q45" s="316">
        <f t="shared" si="12"/>
        <v>49060</v>
      </c>
      <c r="R45" s="316">
        <f t="shared" si="13"/>
        <v>24530</v>
      </c>
      <c r="S45" s="317">
        <f t="shared" si="14"/>
        <v>2834880</v>
      </c>
      <c r="T45" s="468" t="str">
        <f>VLOOKUP(C45,'[13]RIANCIAN AMT I DAN II'!$C$7:$Y$163,23,FALSE)</f>
        <v>172-00-0029447-2</v>
      </c>
    </row>
    <row r="46" spans="1:20" s="1688" customFormat="1" ht="18" customHeight="1">
      <c r="A46" s="206">
        <v>2453000</v>
      </c>
      <c r="B46" s="414">
        <v>11</v>
      </c>
      <c r="C46" s="960" t="s">
        <v>419</v>
      </c>
      <c r="D46" s="32" t="s">
        <v>42</v>
      </c>
      <c r="E46" s="1894">
        <f>VLOOKUP(C46,[12]DUMAI!$C$36:$E$189,3,FALSE)</f>
        <v>24</v>
      </c>
      <c r="F46" s="151">
        <v>2028000</v>
      </c>
      <c r="G46" s="151">
        <v>425000</v>
      </c>
      <c r="H46" s="105">
        <f t="shared" si="8"/>
        <v>2453000</v>
      </c>
      <c r="I46" s="151">
        <v>0</v>
      </c>
      <c r="J46" s="151">
        <v>10000</v>
      </c>
      <c r="K46" s="151">
        <v>10000</v>
      </c>
      <c r="L46" s="151">
        <v>0</v>
      </c>
      <c r="M46" s="105">
        <v>0</v>
      </c>
      <c r="N46" s="155">
        <f t="shared" si="9"/>
        <v>480000</v>
      </c>
      <c r="O46" s="316">
        <f t="shared" si="10"/>
        <v>2933000</v>
      </c>
      <c r="P46" s="316">
        <f t="shared" si="11"/>
        <v>24530</v>
      </c>
      <c r="Q46" s="316">
        <f t="shared" si="12"/>
        <v>49060</v>
      </c>
      <c r="R46" s="316">
        <f t="shared" si="13"/>
        <v>24530</v>
      </c>
      <c r="S46" s="317">
        <f t="shared" si="14"/>
        <v>2834880</v>
      </c>
      <c r="T46" s="468" t="str">
        <f>VLOOKUP(C46,'[13]RIANCIAN AMT I DAN II'!$C$7:$Y$163,23,FALSE)</f>
        <v>172-00-0030149-1</v>
      </c>
    </row>
    <row r="47" spans="1:20" s="1688" customFormat="1" ht="18" customHeight="1">
      <c r="A47" s="206">
        <v>2453000</v>
      </c>
      <c r="B47" s="414">
        <v>12</v>
      </c>
      <c r="C47" s="960" t="s">
        <v>420</v>
      </c>
      <c r="D47" s="32" t="s">
        <v>42</v>
      </c>
      <c r="E47" s="1894">
        <f>VLOOKUP(C47,[12]DUMAI!$C$36:$E$189,3,FALSE)</f>
        <v>24</v>
      </c>
      <c r="F47" s="151">
        <v>2028000</v>
      </c>
      <c r="G47" s="151">
        <v>425000</v>
      </c>
      <c r="H47" s="105">
        <f t="shared" si="8"/>
        <v>2453000</v>
      </c>
      <c r="I47" s="151">
        <v>8000</v>
      </c>
      <c r="J47" s="151">
        <v>10000</v>
      </c>
      <c r="K47" s="151">
        <v>20000</v>
      </c>
      <c r="L47" s="151">
        <v>0</v>
      </c>
      <c r="M47" s="105">
        <v>0</v>
      </c>
      <c r="N47" s="155">
        <f t="shared" si="9"/>
        <v>912000</v>
      </c>
      <c r="O47" s="316">
        <f t="shared" si="10"/>
        <v>3365000</v>
      </c>
      <c r="P47" s="316">
        <f t="shared" si="11"/>
        <v>24530</v>
      </c>
      <c r="Q47" s="316">
        <f t="shared" si="12"/>
        <v>49060</v>
      </c>
      <c r="R47" s="316">
        <f t="shared" si="13"/>
        <v>24530</v>
      </c>
      <c r="S47" s="317">
        <f t="shared" si="14"/>
        <v>3266880</v>
      </c>
      <c r="T47" s="468" t="str">
        <f>VLOOKUP(C47,'[13]RIANCIAN AMT I DAN II'!$C$7:$Y$163,23,FALSE)</f>
        <v>172-00-0029520-6</v>
      </c>
    </row>
    <row r="48" spans="1:20" s="1688" customFormat="1" ht="18" customHeight="1">
      <c r="A48" s="206">
        <v>2453000</v>
      </c>
      <c r="B48" s="414">
        <v>13</v>
      </c>
      <c r="C48" s="959" t="s">
        <v>510</v>
      </c>
      <c r="D48" s="962" t="s">
        <v>3222</v>
      </c>
      <c r="E48" s="1894">
        <f>VLOOKUP(C48,[12]DUMAI!$C$36:$E$189,3,FALSE)</f>
        <v>24</v>
      </c>
      <c r="F48" s="151">
        <v>2028000</v>
      </c>
      <c r="G48" s="105">
        <v>425000</v>
      </c>
      <c r="H48" s="105">
        <f t="shared" si="8"/>
        <v>2453000</v>
      </c>
      <c r="I48" s="151">
        <v>0</v>
      </c>
      <c r="J48" s="151">
        <v>10000</v>
      </c>
      <c r="K48" s="151">
        <v>10000</v>
      </c>
      <c r="L48" s="151">
        <v>0</v>
      </c>
      <c r="M48" s="105">
        <v>0</v>
      </c>
      <c r="N48" s="155">
        <f t="shared" si="9"/>
        <v>480000</v>
      </c>
      <c r="O48" s="316">
        <f t="shared" si="10"/>
        <v>2933000</v>
      </c>
      <c r="P48" s="316">
        <f t="shared" si="11"/>
        <v>24530</v>
      </c>
      <c r="Q48" s="316">
        <f t="shared" si="12"/>
        <v>49060</v>
      </c>
      <c r="R48" s="316">
        <f t="shared" si="13"/>
        <v>24530</v>
      </c>
      <c r="S48" s="317">
        <f t="shared" si="14"/>
        <v>2834880</v>
      </c>
      <c r="T48" s="468" t="str">
        <f>VLOOKUP(C48,'[13]RIANCIAN AMT I DAN II'!$C$7:$Y$163,23,FALSE)</f>
        <v>172-00-0029578-4</v>
      </c>
    </row>
    <row r="49" spans="1:20" s="1688" customFormat="1" ht="18" customHeight="1">
      <c r="A49" s="206">
        <v>2453000</v>
      </c>
      <c r="B49" s="414">
        <v>14</v>
      </c>
      <c r="C49" s="959" t="s">
        <v>421</v>
      </c>
      <c r="D49" s="32" t="s">
        <v>42</v>
      </c>
      <c r="E49" s="1894">
        <f>VLOOKUP(C49,[12]DUMAI!$C$36:$E$189,3,FALSE)</f>
        <v>24</v>
      </c>
      <c r="F49" s="151">
        <v>2028000</v>
      </c>
      <c r="G49" s="151">
        <v>425000</v>
      </c>
      <c r="H49" s="105">
        <f t="shared" si="8"/>
        <v>2453000</v>
      </c>
      <c r="I49" s="151">
        <v>0</v>
      </c>
      <c r="J49" s="151">
        <v>10000</v>
      </c>
      <c r="K49" s="151">
        <v>10000</v>
      </c>
      <c r="L49" s="151">
        <v>0</v>
      </c>
      <c r="M49" s="105">
        <v>0</v>
      </c>
      <c r="N49" s="155">
        <f t="shared" si="9"/>
        <v>480000</v>
      </c>
      <c r="O49" s="316">
        <f t="shared" si="10"/>
        <v>2933000</v>
      </c>
      <c r="P49" s="316">
        <f t="shared" si="11"/>
        <v>24530</v>
      </c>
      <c r="Q49" s="316">
        <f t="shared" si="12"/>
        <v>49060</v>
      </c>
      <c r="R49" s="316">
        <f t="shared" si="13"/>
        <v>24530</v>
      </c>
      <c r="S49" s="317">
        <f t="shared" si="14"/>
        <v>2834880</v>
      </c>
      <c r="T49" s="468" t="str">
        <f>VLOOKUP(C49,'[13]RIANCIAN AMT I DAN II'!$C$7:$Y$163,23,FALSE)</f>
        <v>172-00-0029539-6</v>
      </c>
    </row>
    <row r="50" spans="1:20" s="1688" customFormat="1" ht="18" customHeight="1">
      <c r="A50" s="206">
        <v>2453000</v>
      </c>
      <c r="B50" s="414">
        <v>15</v>
      </c>
      <c r="C50" s="959" t="s">
        <v>3151</v>
      </c>
      <c r="D50" s="32" t="s">
        <v>42</v>
      </c>
      <c r="E50" s="1894">
        <f>VLOOKUP(C50,[12]DUMAI!$C$36:$E$189,3,FALSE)</f>
        <v>24</v>
      </c>
      <c r="F50" s="151">
        <v>2028000</v>
      </c>
      <c r="G50" s="151">
        <v>425000</v>
      </c>
      <c r="H50" s="105">
        <f t="shared" si="8"/>
        <v>2453000</v>
      </c>
      <c r="I50" s="151">
        <v>8000</v>
      </c>
      <c r="J50" s="151">
        <v>10000</v>
      </c>
      <c r="K50" s="151">
        <v>20000</v>
      </c>
      <c r="L50" s="151">
        <v>0</v>
      </c>
      <c r="M50" s="105">
        <v>0</v>
      </c>
      <c r="N50" s="155">
        <f t="shared" si="9"/>
        <v>912000</v>
      </c>
      <c r="O50" s="316">
        <f t="shared" si="10"/>
        <v>3365000</v>
      </c>
      <c r="P50" s="316">
        <f t="shared" si="11"/>
        <v>24530</v>
      </c>
      <c r="Q50" s="316">
        <f t="shared" si="12"/>
        <v>49060</v>
      </c>
      <c r="R50" s="316">
        <f t="shared" si="13"/>
        <v>24530</v>
      </c>
      <c r="S50" s="317">
        <f t="shared" si="14"/>
        <v>3266880</v>
      </c>
      <c r="T50" s="468" t="str">
        <f>VLOOKUP(C50,'[13]RIANCIAN AMT I DAN II'!$C$7:$Y$163,23,FALSE)</f>
        <v>172-00-0029552-9</v>
      </c>
    </row>
    <row r="51" spans="1:20" s="1688" customFormat="1" ht="18" customHeight="1">
      <c r="A51" s="206">
        <v>2453000</v>
      </c>
      <c r="B51" s="414">
        <v>16</v>
      </c>
      <c r="C51" s="471" t="s">
        <v>3152</v>
      </c>
      <c r="D51" s="32" t="s">
        <v>42</v>
      </c>
      <c r="E51" s="1894">
        <f>VLOOKUP(C51,[12]DUMAI!$C$36:$E$189,3,FALSE)</f>
        <v>24</v>
      </c>
      <c r="F51" s="151">
        <v>2028000</v>
      </c>
      <c r="G51" s="151">
        <v>425000</v>
      </c>
      <c r="H51" s="105">
        <f t="shared" si="8"/>
        <v>2453000</v>
      </c>
      <c r="I51" s="151">
        <v>0</v>
      </c>
      <c r="J51" s="151">
        <v>10000</v>
      </c>
      <c r="K51" s="151">
        <v>10000</v>
      </c>
      <c r="L51" s="151">
        <v>0</v>
      </c>
      <c r="M51" s="105">
        <v>0</v>
      </c>
      <c r="N51" s="155">
        <f t="shared" si="9"/>
        <v>480000</v>
      </c>
      <c r="O51" s="316">
        <f t="shared" si="10"/>
        <v>2933000</v>
      </c>
      <c r="P51" s="316">
        <f t="shared" si="11"/>
        <v>24530</v>
      </c>
      <c r="Q51" s="316">
        <f t="shared" si="12"/>
        <v>49060</v>
      </c>
      <c r="R51" s="316">
        <f t="shared" si="13"/>
        <v>24530</v>
      </c>
      <c r="S51" s="317">
        <f t="shared" si="14"/>
        <v>2834880</v>
      </c>
      <c r="T51" s="468" t="str">
        <f>VLOOKUP(C51,'[13]RIANCIAN AMT I DAN II'!$C$7:$Y$163,23,FALSE)</f>
        <v>172-00-0030063-4</v>
      </c>
    </row>
    <row r="52" spans="1:20" s="1688" customFormat="1" ht="18" customHeight="1">
      <c r="A52" s="206">
        <v>2453000</v>
      </c>
      <c r="B52" s="414">
        <v>17</v>
      </c>
      <c r="C52" s="959" t="s">
        <v>422</v>
      </c>
      <c r="D52" s="32" t="s">
        <v>42</v>
      </c>
      <c r="E52" s="1894">
        <f>VLOOKUP(C52,[12]DUMAI!$C$36:$E$189,3,FALSE)</f>
        <v>24</v>
      </c>
      <c r="F52" s="151">
        <v>2028000</v>
      </c>
      <c r="G52" s="151">
        <v>425000</v>
      </c>
      <c r="H52" s="105">
        <f t="shared" si="8"/>
        <v>2453000</v>
      </c>
      <c r="I52" s="151">
        <v>0</v>
      </c>
      <c r="J52" s="151">
        <v>10000</v>
      </c>
      <c r="K52" s="151">
        <v>10000</v>
      </c>
      <c r="L52" s="151">
        <v>0</v>
      </c>
      <c r="M52" s="105">
        <v>0</v>
      </c>
      <c r="N52" s="155">
        <f t="shared" si="9"/>
        <v>480000</v>
      </c>
      <c r="O52" s="316">
        <f t="shared" si="10"/>
        <v>2933000</v>
      </c>
      <c r="P52" s="316">
        <f t="shared" si="11"/>
        <v>24530</v>
      </c>
      <c r="Q52" s="316">
        <f t="shared" si="12"/>
        <v>49060</v>
      </c>
      <c r="R52" s="316">
        <f t="shared" si="13"/>
        <v>24530</v>
      </c>
      <c r="S52" s="317">
        <f t="shared" si="14"/>
        <v>2834880</v>
      </c>
      <c r="T52" s="468" t="str">
        <f>VLOOKUP(C52,'[13]RIANCIAN AMT I DAN II'!$C$7:$Y$163,23,FALSE)</f>
        <v>108-00-0715581-6</v>
      </c>
    </row>
    <row r="53" spans="1:20" s="1688" customFormat="1" ht="18" customHeight="1">
      <c r="A53" s="206">
        <v>2453000</v>
      </c>
      <c r="B53" s="414">
        <v>18</v>
      </c>
      <c r="C53" s="960" t="s">
        <v>3153</v>
      </c>
      <c r="D53" s="32" t="s">
        <v>42</v>
      </c>
      <c r="E53" s="1894">
        <f>VLOOKUP(C53,[12]DUMAI!$C$36:$E$189,3,FALSE)</f>
        <v>24</v>
      </c>
      <c r="F53" s="151">
        <v>2028000</v>
      </c>
      <c r="G53" s="151">
        <v>425000</v>
      </c>
      <c r="H53" s="105">
        <f t="shared" si="8"/>
        <v>2453000</v>
      </c>
      <c r="I53" s="151">
        <v>0</v>
      </c>
      <c r="J53" s="151">
        <v>10000</v>
      </c>
      <c r="K53" s="151">
        <v>10000</v>
      </c>
      <c r="L53" s="151">
        <v>0</v>
      </c>
      <c r="M53" s="105">
        <v>0</v>
      </c>
      <c r="N53" s="155">
        <f t="shared" si="9"/>
        <v>480000</v>
      </c>
      <c r="O53" s="316">
        <f t="shared" si="10"/>
        <v>2933000</v>
      </c>
      <c r="P53" s="316">
        <f t="shared" si="11"/>
        <v>24530</v>
      </c>
      <c r="Q53" s="316">
        <f t="shared" si="12"/>
        <v>49060</v>
      </c>
      <c r="R53" s="316">
        <f t="shared" si="13"/>
        <v>24530</v>
      </c>
      <c r="S53" s="317">
        <f t="shared" si="14"/>
        <v>2834880</v>
      </c>
      <c r="T53" s="468" t="str">
        <f>VLOOKUP(C53,'[13]RIANCIAN AMT I DAN II'!$C$7:$Y$163,23,FALSE)</f>
        <v>172-00-0029430-8</v>
      </c>
    </row>
    <row r="54" spans="1:20" s="1688" customFormat="1" ht="18" customHeight="1">
      <c r="A54" s="206">
        <v>2453000</v>
      </c>
      <c r="B54" s="414">
        <v>19</v>
      </c>
      <c r="C54" s="960" t="s">
        <v>423</v>
      </c>
      <c r="D54" s="32" t="s">
        <v>42</v>
      </c>
      <c r="E54" s="1894">
        <f>VLOOKUP(C54,[12]DUMAI!$C$36:$E$189,3,FALSE)</f>
        <v>24</v>
      </c>
      <c r="F54" s="151">
        <v>2028000</v>
      </c>
      <c r="G54" s="151">
        <v>425000</v>
      </c>
      <c r="H54" s="105">
        <f t="shared" si="8"/>
        <v>2453000</v>
      </c>
      <c r="I54" s="151">
        <v>0</v>
      </c>
      <c r="J54" s="151">
        <v>10000</v>
      </c>
      <c r="K54" s="151">
        <v>10000</v>
      </c>
      <c r="L54" s="151">
        <v>0</v>
      </c>
      <c r="M54" s="105">
        <v>0</v>
      </c>
      <c r="N54" s="155">
        <f t="shared" si="9"/>
        <v>480000</v>
      </c>
      <c r="O54" s="316">
        <f t="shared" si="10"/>
        <v>2933000</v>
      </c>
      <c r="P54" s="316">
        <f t="shared" si="11"/>
        <v>24530</v>
      </c>
      <c r="Q54" s="316">
        <f t="shared" si="12"/>
        <v>49060</v>
      </c>
      <c r="R54" s="316">
        <f t="shared" si="13"/>
        <v>24530</v>
      </c>
      <c r="S54" s="317">
        <f t="shared" si="14"/>
        <v>2834880</v>
      </c>
      <c r="T54" s="468" t="str">
        <f>VLOOKUP(C54,'[13]RIANCIAN AMT I DAN II'!$C$7:$Y$163,23,FALSE)</f>
        <v>172-00-0029577-6</v>
      </c>
    </row>
    <row r="55" spans="1:20" s="1688" customFormat="1" ht="18" customHeight="1">
      <c r="A55" s="206">
        <v>2453000</v>
      </c>
      <c r="B55" s="414">
        <v>20</v>
      </c>
      <c r="C55" s="960" t="s">
        <v>424</v>
      </c>
      <c r="D55" s="32" t="s">
        <v>42</v>
      </c>
      <c r="E55" s="1894">
        <f>VLOOKUP(C55,[12]DUMAI!$C$36:$E$189,3,FALSE)</f>
        <v>24</v>
      </c>
      <c r="F55" s="151">
        <v>2028000</v>
      </c>
      <c r="G55" s="151">
        <v>425000</v>
      </c>
      <c r="H55" s="105">
        <f t="shared" si="8"/>
        <v>2453000</v>
      </c>
      <c r="I55" s="151">
        <v>0</v>
      </c>
      <c r="J55" s="151">
        <v>10000</v>
      </c>
      <c r="K55" s="151">
        <v>10000</v>
      </c>
      <c r="L55" s="151">
        <v>0</v>
      </c>
      <c r="M55" s="105">
        <v>0</v>
      </c>
      <c r="N55" s="155">
        <f t="shared" si="9"/>
        <v>480000</v>
      </c>
      <c r="O55" s="316">
        <f t="shared" si="10"/>
        <v>2933000</v>
      </c>
      <c r="P55" s="316">
        <f t="shared" si="11"/>
        <v>24530</v>
      </c>
      <c r="Q55" s="316">
        <f t="shared" si="12"/>
        <v>49060</v>
      </c>
      <c r="R55" s="316">
        <f t="shared" si="13"/>
        <v>24530</v>
      </c>
      <c r="S55" s="317">
        <f t="shared" si="14"/>
        <v>2834880</v>
      </c>
      <c r="T55" s="468" t="str">
        <f>VLOOKUP(C55,'[13]RIANCIAN AMT I DAN II'!$C$7:$Y$163,23,FALSE)</f>
        <v>172-00-0029565-1</v>
      </c>
    </row>
    <row r="56" spans="1:20" s="1688" customFormat="1" ht="18" customHeight="1">
      <c r="A56" s="206">
        <v>2453000</v>
      </c>
      <c r="B56" s="414">
        <v>21</v>
      </c>
      <c r="C56" s="959" t="s">
        <v>425</v>
      </c>
      <c r="D56" s="32" t="s">
        <v>42</v>
      </c>
      <c r="E56" s="1894">
        <f>VLOOKUP(C56,[12]DUMAI!$C$36:$E$189,3,FALSE)</f>
        <v>24</v>
      </c>
      <c r="F56" s="151">
        <v>2028000</v>
      </c>
      <c r="G56" s="151">
        <v>425000</v>
      </c>
      <c r="H56" s="105">
        <f t="shared" si="8"/>
        <v>2453000</v>
      </c>
      <c r="I56" s="151">
        <v>0</v>
      </c>
      <c r="J56" s="151">
        <v>10000</v>
      </c>
      <c r="K56" s="151">
        <v>10000</v>
      </c>
      <c r="L56" s="151">
        <v>0</v>
      </c>
      <c r="M56" s="105">
        <v>0</v>
      </c>
      <c r="N56" s="155">
        <f t="shared" si="9"/>
        <v>480000</v>
      </c>
      <c r="O56" s="316">
        <f t="shared" si="10"/>
        <v>2933000</v>
      </c>
      <c r="P56" s="316">
        <f t="shared" si="11"/>
        <v>24530</v>
      </c>
      <c r="Q56" s="316">
        <f t="shared" si="12"/>
        <v>49060</v>
      </c>
      <c r="R56" s="316">
        <f t="shared" si="13"/>
        <v>24530</v>
      </c>
      <c r="S56" s="317">
        <f t="shared" si="14"/>
        <v>2834880</v>
      </c>
      <c r="T56" s="468" t="str">
        <f>VLOOKUP(C56,'[13]RIANCIAN AMT I DAN II'!$C$7:$Y$163,23,FALSE)</f>
        <v>172-00-0030151-7</v>
      </c>
    </row>
    <row r="57" spans="1:20" s="1688" customFormat="1" ht="18" customHeight="1">
      <c r="A57" s="206">
        <v>2453000</v>
      </c>
      <c r="B57" s="414">
        <v>22</v>
      </c>
      <c r="C57" s="959" t="s">
        <v>426</v>
      </c>
      <c r="D57" s="32" t="s">
        <v>42</v>
      </c>
      <c r="E57" s="1894">
        <f>VLOOKUP(C57,[12]DUMAI!$C$36:$E$189,3,FALSE)</f>
        <v>24</v>
      </c>
      <c r="F57" s="151">
        <v>2028000</v>
      </c>
      <c r="G57" s="151">
        <v>425000</v>
      </c>
      <c r="H57" s="105">
        <f t="shared" si="8"/>
        <v>2453000</v>
      </c>
      <c r="I57" s="151">
        <v>0</v>
      </c>
      <c r="J57" s="151">
        <v>10000</v>
      </c>
      <c r="K57" s="151">
        <v>10000</v>
      </c>
      <c r="L57" s="151">
        <v>0</v>
      </c>
      <c r="M57" s="105">
        <v>0</v>
      </c>
      <c r="N57" s="155">
        <f t="shared" si="9"/>
        <v>480000</v>
      </c>
      <c r="O57" s="316">
        <f t="shared" si="10"/>
        <v>2933000</v>
      </c>
      <c r="P57" s="316">
        <f t="shared" si="11"/>
        <v>24530</v>
      </c>
      <c r="Q57" s="316">
        <f t="shared" si="12"/>
        <v>49060</v>
      </c>
      <c r="R57" s="316">
        <f t="shared" si="13"/>
        <v>24530</v>
      </c>
      <c r="S57" s="317">
        <f t="shared" si="14"/>
        <v>2834880</v>
      </c>
      <c r="T57" s="468" t="str">
        <f>VLOOKUP(C57,'[13]RIANCIAN AMT I DAN II'!$C$7:$Y$163,23,FALSE)</f>
        <v>172-00-0030163-2</v>
      </c>
    </row>
    <row r="58" spans="1:20" s="1688" customFormat="1" ht="18" customHeight="1">
      <c r="A58" s="206">
        <v>2453000</v>
      </c>
      <c r="B58" s="414">
        <v>23</v>
      </c>
      <c r="C58" s="959" t="s">
        <v>427</v>
      </c>
      <c r="D58" s="32" t="s">
        <v>42</v>
      </c>
      <c r="E58" s="1894">
        <f>VLOOKUP(C58,[12]DUMAI!$C$36:$E$189,3,FALSE)</f>
        <v>24</v>
      </c>
      <c r="F58" s="151">
        <v>2028000</v>
      </c>
      <c r="G58" s="151">
        <v>425000</v>
      </c>
      <c r="H58" s="105">
        <f t="shared" si="8"/>
        <v>2453000</v>
      </c>
      <c r="I58" s="151">
        <v>0</v>
      </c>
      <c r="J58" s="151">
        <v>10000</v>
      </c>
      <c r="K58" s="151">
        <v>10000</v>
      </c>
      <c r="L58" s="151">
        <v>0</v>
      </c>
      <c r="M58" s="105">
        <v>0</v>
      </c>
      <c r="N58" s="155">
        <f t="shared" si="9"/>
        <v>480000</v>
      </c>
      <c r="O58" s="316">
        <f t="shared" si="10"/>
        <v>2933000</v>
      </c>
      <c r="P58" s="316">
        <f t="shared" si="11"/>
        <v>24530</v>
      </c>
      <c r="Q58" s="316">
        <f t="shared" si="12"/>
        <v>49060</v>
      </c>
      <c r="R58" s="316">
        <f t="shared" si="13"/>
        <v>24530</v>
      </c>
      <c r="S58" s="317">
        <f t="shared" si="14"/>
        <v>2834880</v>
      </c>
      <c r="T58" s="468" t="str">
        <f>VLOOKUP(C58,'[13]RIANCIAN AMT I DAN II'!$C$7:$Y$163,23,FALSE)</f>
        <v>172-00-0029529-7</v>
      </c>
    </row>
    <row r="59" spans="1:20" s="1688" customFormat="1" ht="18" customHeight="1">
      <c r="A59" s="206">
        <v>2453000</v>
      </c>
      <c r="B59" s="414">
        <v>24</v>
      </c>
      <c r="C59" s="960" t="s">
        <v>428</v>
      </c>
      <c r="D59" s="32" t="s">
        <v>42</v>
      </c>
      <c r="E59" s="1894">
        <f>VLOOKUP(C59,[12]DUMAI!$C$36:$E$189,3,FALSE)</f>
        <v>24</v>
      </c>
      <c r="F59" s="151">
        <v>2028000</v>
      </c>
      <c r="G59" s="151">
        <v>425000</v>
      </c>
      <c r="H59" s="105">
        <f t="shared" si="8"/>
        <v>2453000</v>
      </c>
      <c r="I59" s="151">
        <v>0</v>
      </c>
      <c r="J59" s="151">
        <v>10000</v>
      </c>
      <c r="K59" s="151">
        <v>10000</v>
      </c>
      <c r="L59" s="151">
        <v>0</v>
      </c>
      <c r="M59" s="105">
        <v>0</v>
      </c>
      <c r="N59" s="155">
        <f t="shared" si="9"/>
        <v>480000</v>
      </c>
      <c r="O59" s="316">
        <f t="shared" si="10"/>
        <v>2933000</v>
      </c>
      <c r="P59" s="316">
        <f t="shared" si="11"/>
        <v>24530</v>
      </c>
      <c r="Q59" s="316">
        <f t="shared" si="12"/>
        <v>49060</v>
      </c>
      <c r="R59" s="316">
        <f t="shared" si="13"/>
        <v>24530</v>
      </c>
      <c r="S59" s="317">
        <f t="shared" si="14"/>
        <v>2834880</v>
      </c>
      <c r="T59" s="468" t="str">
        <f>VLOOKUP(C59,'[13]RIANCIAN AMT I DAN II'!$C$7:$Y$163,23,FALSE)</f>
        <v>172-00-0030162-4</v>
      </c>
    </row>
    <row r="60" spans="1:20" s="1688" customFormat="1" ht="18" customHeight="1">
      <c r="A60" s="206">
        <v>2453000</v>
      </c>
      <c r="B60" s="414">
        <v>25</v>
      </c>
      <c r="C60" s="960" t="s">
        <v>429</v>
      </c>
      <c r="D60" s="32" t="s">
        <v>42</v>
      </c>
      <c r="E60" s="1894">
        <f>VLOOKUP(C60,[12]DUMAI!$C$36:$E$189,3,FALSE)</f>
        <v>24</v>
      </c>
      <c r="F60" s="151">
        <v>2028000</v>
      </c>
      <c r="G60" s="151">
        <v>425000</v>
      </c>
      <c r="H60" s="105">
        <f t="shared" si="8"/>
        <v>2453000</v>
      </c>
      <c r="I60" s="151">
        <v>0</v>
      </c>
      <c r="J60" s="151">
        <v>10000</v>
      </c>
      <c r="K60" s="151">
        <v>10000</v>
      </c>
      <c r="L60" s="151">
        <v>0</v>
      </c>
      <c r="M60" s="105">
        <v>0</v>
      </c>
      <c r="N60" s="155">
        <f t="shared" si="9"/>
        <v>480000</v>
      </c>
      <c r="O60" s="316">
        <f t="shared" si="10"/>
        <v>2933000</v>
      </c>
      <c r="P60" s="316">
        <f t="shared" si="11"/>
        <v>24530</v>
      </c>
      <c r="Q60" s="316">
        <f t="shared" si="12"/>
        <v>49060</v>
      </c>
      <c r="R60" s="316">
        <f t="shared" si="13"/>
        <v>24530</v>
      </c>
      <c r="S60" s="317">
        <f t="shared" si="14"/>
        <v>2834880</v>
      </c>
      <c r="T60" s="468" t="str">
        <f>VLOOKUP(C60,'[13]RIANCIAN AMT I DAN II'!$C$7:$Y$163,23,FALSE)</f>
        <v>172-00-0030066-7</v>
      </c>
    </row>
    <row r="61" spans="1:20" s="1688" customFormat="1" ht="18" customHeight="1">
      <c r="A61" s="206">
        <v>2453000</v>
      </c>
      <c r="B61" s="414">
        <v>26</v>
      </c>
      <c r="C61" s="959" t="s">
        <v>430</v>
      </c>
      <c r="D61" s="32" t="s">
        <v>42</v>
      </c>
      <c r="E61" s="1894">
        <f>VLOOKUP(C61,[12]DUMAI!$C$36:$E$189,3,FALSE)</f>
        <v>23</v>
      </c>
      <c r="F61" s="151">
        <v>2028000</v>
      </c>
      <c r="G61" s="151">
        <v>425000</v>
      </c>
      <c r="H61" s="105">
        <f t="shared" si="8"/>
        <v>2453000</v>
      </c>
      <c r="I61" s="151">
        <v>0</v>
      </c>
      <c r="J61" s="151">
        <v>10000</v>
      </c>
      <c r="K61" s="151">
        <v>10000</v>
      </c>
      <c r="L61" s="151">
        <v>0</v>
      </c>
      <c r="M61" s="105">
        <v>0</v>
      </c>
      <c r="N61" s="155">
        <f t="shared" si="9"/>
        <v>460000</v>
      </c>
      <c r="O61" s="316">
        <f t="shared" si="10"/>
        <v>2913000</v>
      </c>
      <c r="P61" s="316">
        <f t="shared" si="11"/>
        <v>24530</v>
      </c>
      <c r="Q61" s="316">
        <f t="shared" si="12"/>
        <v>49060</v>
      </c>
      <c r="R61" s="316">
        <f t="shared" si="13"/>
        <v>24530</v>
      </c>
      <c r="S61" s="317">
        <f t="shared" si="14"/>
        <v>2814880</v>
      </c>
      <c r="T61" s="468" t="str">
        <f>VLOOKUP(C61,'[13]RIANCIAN AMT I DAN II'!$C$7:$Y$163,23,FALSE)</f>
        <v>172-00-0029439-9</v>
      </c>
    </row>
    <row r="62" spans="1:20" s="1688" customFormat="1" ht="18" customHeight="1">
      <c r="A62" s="206">
        <v>2453000</v>
      </c>
      <c r="B62" s="414">
        <v>27</v>
      </c>
      <c r="C62" s="959" t="s">
        <v>431</v>
      </c>
      <c r="D62" s="32" t="s">
        <v>42</v>
      </c>
      <c r="E62" s="1894">
        <f>VLOOKUP(C62,[12]DUMAI!$C$36:$E$189,3,FALSE)</f>
        <v>24</v>
      </c>
      <c r="F62" s="151">
        <v>2028000</v>
      </c>
      <c r="G62" s="151">
        <v>425000</v>
      </c>
      <c r="H62" s="105">
        <f t="shared" si="8"/>
        <v>2453000</v>
      </c>
      <c r="I62" s="151">
        <v>0</v>
      </c>
      <c r="J62" s="151">
        <v>10000</v>
      </c>
      <c r="K62" s="151">
        <v>10000</v>
      </c>
      <c r="L62" s="151">
        <v>0</v>
      </c>
      <c r="M62" s="105">
        <v>0</v>
      </c>
      <c r="N62" s="155">
        <f t="shared" si="9"/>
        <v>480000</v>
      </c>
      <c r="O62" s="316">
        <f t="shared" si="10"/>
        <v>2933000</v>
      </c>
      <c r="P62" s="316">
        <f t="shared" si="11"/>
        <v>24530</v>
      </c>
      <c r="Q62" s="316">
        <f t="shared" si="12"/>
        <v>49060</v>
      </c>
      <c r="R62" s="316">
        <f t="shared" si="13"/>
        <v>24530</v>
      </c>
      <c r="S62" s="317">
        <f t="shared" si="14"/>
        <v>2834880</v>
      </c>
      <c r="T62" s="468" t="str">
        <f>VLOOKUP(C62,'[13]RIANCIAN AMT I DAN II'!$C$7:$Y$163,23,FALSE)</f>
        <v>172-00-0029547-9</v>
      </c>
    </row>
    <row r="63" spans="1:20" s="1688" customFormat="1" ht="18" customHeight="1">
      <c r="A63" s="206">
        <v>2453000</v>
      </c>
      <c r="B63" s="414">
        <v>28</v>
      </c>
      <c r="C63" s="570" t="s">
        <v>499</v>
      </c>
      <c r="D63" s="961" t="s">
        <v>42</v>
      </c>
      <c r="E63" s="1894">
        <f>VLOOKUP(C63,[12]DUMAI!$C$36:$E$189,3,FALSE)</f>
        <v>24</v>
      </c>
      <c r="F63" s="151">
        <v>2028000</v>
      </c>
      <c r="G63" s="151">
        <v>425000</v>
      </c>
      <c r="H63" s="105">
        <f t="shared" si="8"/>
        <v>2453000</v>
      </c>
      <c r="I63" s="105">
        <v>0</v>
      </c>
      <c r="J63" s="151">
        <v>10000</v>
      </c>
      <c r="K63" s="151">
        <v>10000</v>
      </c>
      <c r="L63" s="151">
        <v>0</v>
      </c>
      <c r="M63" s="205">
        <v>0</v>
      </c>
      <c r="N63" s="155">
        <f t="shared" si="9"/>
        <v>480000</v>
      </c>
      <c r="O63" s="316">
        <f t="shared" si="10"/>
        <v>2933000</v>
      </c>
      <c r="P63" s="316">
        <f t="shared" si="11"/>
        <v>24530</v>
      </c>
      <c r="Q63" s="316">
        <f t="shared" si="12"/>
        <v>49060</v>
      </c>
      <c r="R63" s="316">
        <f t="shared" si="13"/>
        <v>24530</v>
      </c>
      <c r="S63" s="317">
        <f t="shared" si="14"/>
        <v>2834880</v>
      </c>
      <c r="T63" s="468" t="str">
        <f>VLOOKUP(C63,'[13]RIANCIAN AMT I DAN II'!$C$7:$Y$163,23,FALSE)</f>
        <v>172-00-0029436-5</v>
      </c>
    </row>
    <row r="64" spans="1:20" s="1688" customFormat="1" ht="18" customHeight="1">
      <c r="A64" s="206">
        <v>2453000</v>
      </c>
      <c r="B64" s="414">
        <v>29</v>
      </c>
      <c r="C64" s="960" t="s">
        <v>433</v>
      </c>
      <c r="D64" s="32" t="s">
        <v>42</v>
      </c>
      <c r="E64" s="1894">
        <f>VLOOKUP(C64,[12]DUMAI!$C$36:$E$189,3,FALSE)</f>
        <v>24</v>
      </c>
      <c r="F64" s="151">
        <v>2028000</v>
      </c>
      <c r="G64" s="151">
        <v>425000</v>
      </c>
      <c r="H64" s="105">
        <f t="shared" si="8"/>
        <v>2453000</v>
      </c>
      <c r="I64" s="151">
        <v>0</v>
      </c>
      <c r="J64" s="151">
        <v>10000</v>
      </c>
      <c r="K64" s="151">
        <v>10000</v>
      </c>
      <c r="L64" s="151">
        <v>0</v>
      </c>
      <c r="M64" s="105">
        <v>0</v>
      </c>
      <c r="N64" s="155">
        <f t="shared" si="9"/>
        <v>480000</v>
      </c>
      <c r="O64" s="316">
        <f t="shared" si="10"/>
        <v>2933000</v>
      </c>
      <c r="P64" s="316">
        <f t="shared" si="11"/>
        <v>24530</v>
      </c>
      <c r="Q64" s="316">
        <f t="shared" si="12"/>
        <v>49060</v>
      </c>
      <c r="R64" s="316">
        <f t="shared" si="13"/>
        <v>24530</v>
      </c>
      <c r="S64" s="317">
        <f t="shared" si="14"/>
        <v>2834880</v>
      </c>
      <c r="T64" s="468" t="str">
        <f>VLOOKUP(C64,'[13]RIANCIAN AMT I DAN II'!$C$7:$Y$163,23,FALSE)</f>
        <v>172-00-0029345-8</v>
      </c>
    </row>
    <row r="65" spans="1:20" s="1688" customFormat="1" ht="18" customHeight="1">
      <c r="A65" s="206">
        <v>2453000</v>
      </c>
      <c r="B65" s="414">
        <v>30</v>
      </c>
      <c r="C65" s="959" t="s">
        <v>434</v>
      </c>
      <c r="D65" s="32" t="s">
        <v>42</v>
      </c>
      <c r="E65" s="1894">
        <f>VLOOKUP(C65,[12]DUMAI!$C$36:$E$189,3,FALSE)</f>
        <v>24</v>
      </c>
      <c r="F65" s="151">
        <v>2028000</v>
      </c>
      <c r="G65" s="151">
        <v>425000</v>
      </c>
      <c r="H65" s="105">
        <f t="shared" si="8"/>
        <v>2453000</v>
      </c>
      <c r="I65" s="151">
        <v>0</v>
      </c>
      <c r="J65" s="151">
        <v>10000</v>
      </c>
      <c r="K65" s="151">
        <v>10000</v>
      </c>
      <c r="L65" s="151">
        <v>0</v>
      </c>
      <c r="M65" s="105">
        <v>0</v>
      </c>
      <c r="N65" s="155">
        <f t="shared" si="9"/>
        <v>480000</v>
      </c>
      <c r="O65" s="316">
        <f t="shared" si="10"/>
        <v>2933000</v>
      </c>
      <c r="P65" s="316">
        <f t="shared" si="11"/>
        <v>24530</v>
      </c>
      <c r="Q65" s="316">
        <f t="shared" si="12"/>
        <v>49060</v>
      </c>
      <c r="R65" s="316">
        <f t="shared" si="13"/>
        <v>24530</v>
      </c>
      <c r="S65" s="317">
        <f t="shared" si="14"/>
        <v>2834880</v>
      </c>
      <c r="T65" s="468" t="str">
        <f>VLOOKUP(C65,'[13]RIANCIAN AMT I DAN II'!$C$7:$Y$163,23,FALSE)</f>
        <v>172-00-0030154-1</v>
      </c>
    </row>
    <row r="66" spans="1:20" s="1688" customFormat="1" ht="18" customHeight="1">
      <c r="A66" s="206">
        <v>2453000</v>
      </c>
      <c r="B66" s="414">
        <v>31</v>
      </c>
      <c r="C66" s="959" t="s">
        <v>435</v>
      </c>
      <c r="D66" s="32" t="s">
        <v>42</v>
      </c>
      <c r="E66" s="1894">
        <f>VLOOKUP(C66,[12]DUMAI!$C$36:$E$189,3,FALSE)</f>
        <v>21</v>
      </c>
      <c r="F66" s="151">
        <v>2028000</v>
      </c>
      <c r="G66" s="151">
        <v>425000</v>
      </c>
      <c r="H66" s="105">
        <f t="shared" si="8"/>
        <v>2453000</v>
      </c>
      <c r="I66" s="151">
        <v>0</v>
      </c>
      <c r="J66" s="151">
        <v>10000</v>
      </c>
      <c r="K66" s="151">
        <v>10000</v>
      </c>
      <c r="L66" s="151">
        <v>0</v>
      </c>
      <c r="M66" s="105">
        <v>0</v>
      </c>
      <c r="N66" s="155">
        <f t="shared" si="9"/>
        <v>420000</v>
      </c>
      <c r="O66" s="316">
        <f t="shared" si="10"/>
        <v>2873000</v>
      </c>
      <c r="P66" s="316">
        <f t="shared" si="11"/>
        <v>24530</v>
      </c>
      <c r="Q66" s="316">
        <f t="shared" si="12"/>
        <v>49060</v>
      </c>
      <c r="R66" s="316">
        <f t="shared" si="13"/>
        <v>24530</v>
      </c>
      <c r="S66" s="317">
        <f t="shared" si="14"/>
        <v>2774880</v>
      </c>
      <c r="T66" s="468" t="str">
        <f>VLOOKUP(C66,'[13]RIANCIAN AMT I DAN II'!$C$7:$Y$163,23,FALSE)</f>
        <v>172-00-0029444-9</v>
      </c>
    </row>
    <row r="67" spans="1:20" s="1688" customFormat="1" ht="18" customHeight="1">
      <c r="A67" s="206">
        <v>2453000</v>
      </c>
      <c r="B67" s="414">
        <v>32</v>
      </c>
      <c r="C67" s="960" t="s">
        <v>436</v>
      </c>
      <c r="D67" s="32" t="s">
        <v>42</v>
      </c>
      <c r="E67" s="1894">
        <f>VLOOKUP(C67,[12]DUMAI!$C$36:$E$189,3,FALSE)</f>
        <v>24</v>
      </c>
      <c r="F67" s="151">
        <v>2028000</v>
      </c>
      <c r="G67" s="151">
        <v>425000</v>
      </c>
      <c r="H67" s="105">
        <f t="shared" si="8"/>
        <v>2453000</v>
      </c>
      <c r="I67" s="151">
        <v>0</v>
      </c>
      <c r="J67" s="151">
        <v>10000</v>
      </c>
      <c r="K67" s="151">
        <v>10000</v>
      </c>
      <c r="L67" s="151">
        <v>0</v>
      </c>
      <c r="M67" s="105">
        <v>0</v>
      </c>
      <c r="N67" s="155">
        <f t="shared" si="9"/>
        <v>480000</v>
      </c>
      <c r="O67" s="316">
        <f t="shared" si="10"/>
        <v>2933000</v>
      </c>
      <c r="P67" s="316">
        <f t="shared" si="11"/>
        <v>24530</v>
      </c>
      <c r="Q67" s="316">
        <f t="shared" si="12"/>
        <v>49060</v>
      </c>
      <c r="R67" s="316">
        <f t="shared" si="13"/>
        <v>24530</v>
      </c>
      <c r="S67" s="317">
        <f t="shared" si="14"/>
        <v>2834880</v>
      </c>
      <c r="T67" s="468" t="str">
        <f>VLOOKUP(C67,'[13]RIANCIAN AMT I DAN II'!$C$7:$Y$163,23,FALSE)</f>
        <v>172-00-0029546-1</v>
      </c>
    </row>
    <row r="68" spans="1:20" s="1688" customFormat="1" ht="18" customHeight="1">
      <c r="A68" s="206">
        <v>2453000</v>
      </c>
      <c r="B68" s="414">
        <v>33</v>
      </c>
      <c r="C68" s="960" t="s">
        <v>437</v>
      </c>
      <c r="D68" s="32" t="s">
        <v>42</v>
      </c>
      <c r="E68" s="1894">
        <f>VLOOKUP(C68,[12]DUMAI!$C$36:$E$189,3,FALSE)</f>
        <v>24</v>
      </c>
      <c r="F68" s="151">
        <v>2028000</v>
      </c>
      <c r="G68" s="151">
        <v>425000</v>
      </c>
      <c r="H68" s="105">
        <f t="shared" si="8"/>
        <v>2453000</v>
      </c>
      <c r="I68" s="151">
        <v>0</v>
      </c>
      <c r="J68" s="151">
        <v>10000</v>
      </c>
      <c r="K68" s="151">
        <v>10000</v>
      </c>
      <c r="L68" s="151">
        <v>0</v>
      </c>
      <c r="M68" s="105">
        <v>0</v>
      </c>
      <c r="N68" s="155">
        <f t="shared" si="9"/>
        <v>480000</v>
      </c>
      <c r="O68" s="316">
        <f t="shared" si="10"/>
        <v>2933000</v>
      </c>
      <c r="P68" s="316">
        <f t="shared" si="11"/>
        <v>24530</v>
      </c>
      <c r="Q68" s="316">
        <f t="shared" si="12"/>
        <v>49060</v>
      </c>
      <c r="R68" s="316">
        <f t="shared" si="13"/>
        <v>24530</v>
      </c>
      <c r="S68" s="317">
        <f t="shared" si="14"/>
        <v>2834880</v>
      </c>
      <c r="T68" s="468" t="str">
        <f>VLOOKUP(C68,'[13]RIANCIAN AMT I DAN II'!$C$7:$Y$163,23,FALSE)</f>
        <v>172-00-0029676-6</v>
      </c>
    </row>
    <row r="69" spans="1:20" s="1688" customFormat="1" ht="18" customHeight="1">
      <c r="A69" s="206">
        <v>2453000</v>
      </c>
      <c r="B69" s="414">
        <v>34</v>
      </c>
      <c r="C69" s="960" t="s">
        <v>3154</v>
      </c>
      <c r="D69" s="32" t="s">
        <v>42</v>
      </c>
      <c r="E69" s="1894">
        <f>VLOOKUP(C69,[12]DUMAI!$C$36:$E$189,3,FALSE)</f>
        <v>24</v>
      </c>
      <c r="F69" s="151">
        <v>2028000</v>
      </c>
      <c r="G69" s="151">
        <v>425000</v>
      </c>
      <c r="H69" s="105">
        <f t="shared" si="8"/>
        <v>2453000</v>
      </c>
      <c r="I69" s="151">
        <v>0</v>
      </c>
      <c r="J69" s="151">
        <v>10000</v>
      </c>
      <c r="K69" s="151">
        <v>10000</v>
      </c>
      <c r="L69" s="151">
        <v>0</v>
      </c>
      <c r="M69" s="105">
        <v>0</v>
      </c>
      <c r="N69" s="155">
        <f t="shared" si="9"/>
        <v>480000</v>
      </c>
      <c r="O69" s="316">
        <f t="shared" si="10"/>
        <v>2933000</v>
      </c>
      <c r="P69" s="316">
        <f t="shared" si="11"/>
        <v>24530</v>
      </c>
      <c r="Q69" s="316">
        <f t="shared" si="12"/>
        <v>49060</v>
      </c>
      <c r="R69" s="316">
        <f t="shared" si="13"/>
        <v>24530</v>
      </c>
      <c r="S69" s="317">
        <f t="shared" si="14"/>
        <v>2834880</v>
      </c>
      <c r="T69" s="468" t="str">
        <f>VLOOKUP(C69,'[13]RIANCIAN AMT I DAN II'!$C$7:$Y$163,23,FALSE)</f>
        <v>172-00-0029464-7</v>
      </c>
    </row>
    <row r="70" spans="1:20" s="1688" customFormat="1" ht="18" customHeight="1">
      <c r="A70" s="206">
        <v>2453000</v>
      </c>
      <c r="B70" s="414">
        <v>35</v>
      </c>
      <c r="C70" s="959" t="s">
        <v>438</v>
      </c>
      <c r="D70" s="32" t="s">
        <v>42</v>
      </c>
      <c r="E70" s="1894">
        <f>VLOOKUP(C70,[12]DUMAI!$C$36:$E$189,3,FALSE)</f>
        <v>24</v>
      </c>
      <c r="F70" s="151">
        <v>2028000</v>
      </c>
      <c r="G70" s="151">
        <v>425000</v>
      </c>
      <c r="H70" s="105">
        <f t="shared" si="8"/>
        <v>2453000</v>
      </c>
      <c r="I70" s="151">
        <v>0</v>
      </c>
      <c r="J70" s="151">
        <v>10000</v>
      </c>
      <c r="K70" s="151">
        <v>10000</v>
      </c>
      <c r="L70" s="151">
        <v>0</v>
      </c>
      <c r="M70" s="105">
        <v>0</v>
      </c>
      <c r="N70" s="155">
        <f t="shared" si="9"/>
        <v>480000</v>
      </c>
      <c r="O70" s="316">
        <f t="shared" si="10"/>
        <v>2933000</v>
      </c>
      <c r="P70" s="316">
        <f t="shared" si="11"/>
        <v>24530</v>
      </c>
      <c r="Q70" s="316">
        <f t="shared" si="12"/>
        <v>49060</v>
      </c>
      <c r="R70" s="316">
        <f t="shared" si="13"/>
        <v>24530</v>
      </c>
      <c r="S70" s="317">
        <f t="shared" si="14"/>
        <v>2834880</v>
      </c>
      <c r="T70" s="468" t="str">
        <f>VLOOKUP(C70,'[13]RIANCIAN AMT I DAN II'!$C$7:$Y$163,23,FALSE)</f>
        <v>108-00-0535711-7</v>
      </c>
    </row>
    <row r="71" spans="1:20" s="1688" customFormat="1" ht="18" customHeight="1">
      <c r="A71" s="206">
        <v>2453000</v>
      </c>
      <c r="B71" s="414">
        <v>36</v>
      </c>
      <c r="C71" s="960" t="s">
        <v>439</v>
      </c>
      <c r="D71" s="32" t="s">
        <v>42</v>
      </c>
      <c r="E71" s="1894">
        <f>VLOOKUP(C71,[12]DUMAI!$C$36:$E$189,3,FALSE)</f>
        <v>24</v>
      </c>
      <c r="F71" s="151">
        <v>2028000</v>
      </c>
      <c r="G71" s="151">
        <v>425000</v>
      </c>
      <c r="H71" s="105">
        <f t="shared" si="8"/>
        <v>2453000</v>
      </c>
      <c r="I71" s="151">
        <v>0</v>
      </c>
      <c r="J71" s="151">
        <v>10000</v>
      </c>
      <c r="K71" s="151">
        <v>10000</v>
      </c>
      <c r="L71" s="151">
        <v>0</v>
      </c>
      <c r="M71" s="105">
        <v>0</v>
      </c>
      <c r="N71" s="155">
        <f t="shared" si="9"/>
        <v>480000</v>
      </c>
      <c r="O71" s="316">
        <f t="shared" si="10"/>
        <v>2933000</v>
      </c>
      <c r="P71" s="316">
        <f t="shared" si="11"/>
        <v>24530</v>
      </c>
      <c r="Q71" s="316">
        <f t="shared" si="12"/>
        <v>49060</v>
      </c>
      <c r="R71" s="316">
        <f t="shared" si="13"/>
        <v>24530</v>
      </c>
      <c r="S71" s="317">
        <f t="shared" si="14"/>
        <v>2834880</v>
      </c>
      <c r="T71" s="468" t="str">
        <f>VLOOKUP(C71,'[13]RIANCIAN AMT I DAN II'!$C$7:$Y$163,23,FALSE)</f>
        <v>108-00-0646538-0</v>
      </c>
    </row>
    <row r="72" spans="1:20" s="1688" customFormat="1" ht="18" customHeight="1">
      <c r="A72" s="206">
        <v>2453000</v>
      </c>
      <c r="B72" s="414">
        <v>37</v>
      </c>
      <c r="C72" s="960" t="s">
        <v>3155</v>
      </c>
      <c r="D72" s="32" t="s">
        <v>42</v>
      </c>
      <c r="E72" s="1894">
        <f>VLOOKUP(C72,[12]DUMAI!$C$36:$E$189,3,FALSE)</f>
        <v>24</v>
      </c>
      <c r="F72" s="151">
        <v>2028000</v>
      </c>
      <c r="G72" s="151">
        <v>425000</v>
      </c>
      <c r="H72" s="105">
        <f t="shared" si="8"/>
        <v>2453000</v>
      </c>
      <c r="I72" s="151">
        <v>0</v>
      </c>
      <c r="J72" s="151">
        <v>10000</v>
      </c>
      <c r="K72" s="151">
        <v>10000</v>
      </c>
      <c r="L72" s="151">
        <v>0</v>
      </c>
      <c r="M72" s="105">
        <v>0</v>
      </c>
      <c r="N72" s="155">
        <f t="shared" si="9"/>
        <v>480000</v>
      </c>
      <c r="O72" s="316">
        <f t="shared" si="10"/>
        <v>2933000</v>
      </c>
      <c r="P72" s="316">
        <f t="shared" si="11"/>
        <v>24530</v>
      </c>
      <c r="Q72" s="316">
        <f t="shared" si="12"/>
        <v>49060</v>
      </c>
      <c r="R72" s="316">
        <f t="shared" si="13"/>
        <v>24530</v>
      </c>
      <c r="S72" s="317">
        <f t="shared" si="14"/>
        <v>2834880</v>
      </c>
      <c r="T72" s="468" t="str">
        <f>VLOOKUP(C72,'[13]RIANCIAN AMT I DAN II'!$C$7:$Y$163,23,FALSE)</f>
        <v>172-00-0029677-4</v>
      </c>
    </row>
    <row r="73" spans="1:20" s="1688" customFormat="1" ht="18" customHeight="1">
      <c r="A73" s="206">
        <v>2453000</v>
      </c>
      <c r="B73" s="414">
        <v>38</v>
      </c>
      <c r="C73" s="960" t="s">
        <v>440</v>
      </c>
      <c r="D73" s="32" t="s">
        <v>42</v>
      </c>
      <c r="E73" s="1894">
        <f>VLOOKUP(C73,[12]DUMAI!$C$36:$E$189,3,FALSE)</f>
        <v>22</v>
      </c>
      <c r="F73" s="151">
        <v>2028000</v>
      </c>
      <c r="G73" s="151">
        <v>425000</v>
      </c>
      <c r="H73" s="105">
        <f t="shared" si="8"/>
        <v>2453000</v>
      </c>
      <c r="I73" s="151">
        <v>0</v>
      </c>
      <c r="J73" s="151">
        <v>10000</v>
      </c>
      <c r="K73" s="151">
        <v>10000</v>
      </c>
      <c r="L73" s="151">
        <v>0</v>
      </c>
      <c r="M73" s="105">
        <v>0</v>
      </c>
      <c r="N73" s="155">
        <f t="shared" si="9"/>
        <v>440000</v>
      </c>
      <c r="O73" s="316">
        <f t="shared" si="10"/>
        <v>2893000</v>
      </c>
      <c r="P73" s="316">
        <f t="shared" si="11"/>
        <v>24530</v>
      </c>
      <c r="Q73" s="316">
        <f t="shared" si="12"/>
        <v>49060</v>
      </c>
      <c r="R73" s="316">
        <f t="shared" si="13"/>
        <v>24530</v>
      </c>
      <c r="S73" s="317">
        <f t="shared" si="14"/>
        <v>2794880</v>
      </c>
      <c r="T73" s="468" t="str">
        <f>VLOOKUP(C73,'[13]RIANCIAN AMT I DAN II'!$C$7:$Y$163,23,FALSE)</f>
        <v>172-00-0029560-2</v>
      </c>
    </row>
    <row r="74" spans="1:20" s="1688" customFormat="1" ht="18" customHeight="1">
      <c r="A74" s="206">
        <v>2453000</v>
      </c>
      <c r="B74" s="414">
        <v>39</v>
      </c>
      <c r="C74" s="960" t="s">
        <v>441</v>
      </c>
      <c r="D74" s="32" t="s">
        <v>42</v>
      </c>
      <c r="E74" s="1894">
        <f>VLOOKUP(C74,[12]DUMAI!$C$36:$E$189,3,FALSE)</f>
        <v>24</v>
      </c>
      <c r="F74" s="151">
        <v>2028000</v>
      </c>
      <c r="G74" s="151">
        <v>425000</v>
      </c>
      <c r="H74" s="105">
        <f t="shared" si="8"/>
        <v>2453000</v>
      </c>
      <c r="I74" s="151">
        <v>8000</v>
      </c>
      <c r="J74" s="151">
        <v>10000</v>
      </c>
      <c r="K74" s="151">
        <v>20000</v>
      </c>
      <c r="L74" s="151">
        <v>0</v>
      </c>
      <c r="M74" s="105">
        <v>0</v>
      </c>
      <c r="N74" s="155">
        <f t="shared" si="9"/>
        <v>912000</v>
      </c>
      <c r="O74" s="316">
        <f t="shared" si="10"/>
        <v>3365000</v>
      </c>
      <c r="P74" s="316">
        <f t="shared" si="11"/>
        <v>24530</v>
      </c>
      <c r="Q74" s="316">
        <f t="shared" si="12"/>
        <v>49060</v>
      </c>
      <c r="R74" s="316">
        <f t="shared" si="13"/>
        <v>24530</v>
      </c>
      <c r="S74" s="317">
        <f t="shared" si="14"/>
        <v>3266880</v>
      </c>
      <c r="T74" s="468" t="str">
        <f>VLOOKUP(C74,'[13]RIANCIAN AMT I DAN II'!$C$7:$Y$163,23,FALSE)</f>
        <v>172-00-0029348-2</v>
      </c>
    </row>
    <row r="75" spans="1:20" s="1688" customFormat="1" ht="18" customHeight="1">
      <c r="A75" s="206">
        <v>2453000</v>
      </c>
      <c r="B75" s="414">
        <v>40</v>
      </c>
      <c r="C75" s="960" t="s">
        <v>442</v>
      </c>
      <c r="D75" s="32" t="s">
        <v>42</v>
      </c>
      <c r="E75" s="1894">
        <f>VLOOKUP(C75,[12]DUMAI!$C$36:$E$189,3,FALSE)</f>
        <v>24</v>
      </c>
      <c r="F75" s="151">
        <v>2028000</v>
      </c>
      <c r="G75" s="151">
        <v>425000</v>
      </c>
      <c r="H75" s="105">
        <f t="shared" si="8"/>
        <v>2453000</v>
      </c>
      <c r="I75" s="151">
        <v>0</v>
      </c>
      <c r="J75" s="151">
        <v>10000</v>
      </c>
      <c r="K75" s="151">
        <v>10000</v>
      </c>
      <c r="L75" s="151">
        <v>0</v>
      </c>
      <c r="M75" s="105">
        <v>0</v>
      </c>
      <c r="N75" s="155">
        <f t="shared" si="9"/>
        <v>480000</v>
      </c>
      <c r="O75" s="316">
        <f t="shared" si="10"/>
        <v>2933000</v>
      </c>
      <c r="P75" s="316">
        <f t="shared" si="11"/>
        <v>24530</v>
      </c>
      <c r="Q75" s="316">
        <f t="shared" si="12"/>
        <v>49060</v>
      </c>
      <c r="R75" s="316">
        <f t="shared" si="13"/>
        <v>24530</v>
      </c>
      <c r="S75" s="317">
        <f t="shared" si="14"/>
        <v>2834880</v>
      </c>
      <c r="T75" s="468" t="str">
        <f>VLOOKUP(C75,'[13]RIANCIAN AMT I DAN II'!$C$7:$Y$163,23,FALSE)</f>
        <v>172-00-0029582-6</v>
      </c>
    </row>
    <row r="76" spans="1:20" s="1688" customFormat="1" ht="18" customHeight="1">
      <c r="A76" s="206">
        <v>2453000</v>
      </c>
      <c r="B76" s="414">
        <v>41</v>
      </c>
      <c r="C76" s="960" t="s">
        <v>247</v>
      </c>
      <c r="D76" s="32" t="s">
        <v>42</v>
      </c>
      <c r="E76" s="1894">
        <f>VLOOKUP(C76,[12]DUMAI!$C$36:$E$189,3,FALSE)</f>
        <v>24</v>
      </c>
      <c r="F76" s="151">
        <v>2028000</v>
      </c>
      <c r="G76" s="151">
        <v>425000</v>
      </c>
      <c r="H76" s="105">
        <f t="shared" si="8"/>
        <v>2453000</v>
      </c>
      <c r="I76" s="151">
        <v>0</v>
      </c>
      <c r="J76" s="151">
        <v>10000</v>
      </c>
      <c r="K76" s="151">
        <v>10000</v>
      </c>
      <c r="L76" s="151">
        <v>0</v>
      </c>
      <c r="M76" s="105">
        <v>0</v>
      </c>
      <c r="N76" s="155">
        <f t="shared" si="9"/>
        <v>480000</v>
      </c>
      <c r="O76" s="316">
        <f t="shared" si="10"/>
        <v>2933000</v>
      </c>
      <c r="P76" s="316">
        <f t="shared" si="11"/>
        <v>24530</v>
      </c>
      <c r="Q76" s="316">
        <f t="shared" si="12"/>
        <v>49060</v>
      </c>
      <c r="R76" s="316">
        <f t="shared" si="13"/>
        <v>24530</v>
      </c>
      <c r="S76" s="317">
        <f t="shared" si="14"/>
        <v>2834880</v>
      </c>
      <c r="T76" s="468" t="str">
        <f>VLOOKUP(C76,'[13]RIANCIAN AMT I DAN II'!$C$7:$Y$163,23,FALSE)</f>
        <v>172-00-0029522-2</v>
      </c>
    </row>
    <row r="77" spans="1:20" s="1688" customFormat="1" ht="18" customHeight="1">
      <c r="A77" s="206">
        <v>2453000</v>
      </c>
      <c r="B77" s="414">
        <v>42</v>
      </c>
      <c r="C77" s="960" t="s">
        <v>443</v>
      </c>
      <c r="D77" s="32" t="s">
        <v>42</v>
      </c>
      <c r="E77" s="1894">
        <f>VLOOKUP(C77,[12]DUMAI!$C$36:$E$189,3,FALSE)</f>
        <v>24</v>
      </c>
      <c r="F77" s="151">
        <v>2028000</v>
      </c>
      <c r="G77" s="151">
        <v>425000</v>
      </c>
      <c r="H77" s="105">
        <f t="shared" si="8"/>
        <v>2453000</v>
      </c>
      <c r="I77" s="151">
        <v>0</v>
      </c>
      <c r="J77" s="151">
        <v>10000</v>
      </c>
      <c r="K77" s="151">
        <v>10000</v>
      </c>
      <c r="L77" s="151">
        <v>0</v>
      </c>
      <c r="M77" s="105">
        <v>0</v>
      </c>
      <c r="N77" s="155">
        <f t="shared" si="9"/>
        <v>480000</v>
      </c>
      <c r="O77" s="316">
        <f t="shared" si="10"/>
        <v>2933000</v>
      </c>
      <c r="P77" s="316">
        <f t="shared" si="11"/>
        <v>24530</v>
      </c>
      <c r="Q77" s="316">
        <f t="shared" si="12"/>
        <v>49060</v>
      </c>
      <c r="R77" s="316">
        <f t="shared" si="13"/>
        <v>24530</v>
      </c>
      <c r="S77" s="317">
        <f t="shared" si="14"/>
        <v>2834880</v>
      </c>
      <c r="T77" s="468" t="str">
        <f>VLOOKUP(C77,'[13]RIANCIAN AMT I DAN II'!$C$7:$Y$163,23,FALSE)</f>
        <v>172-00-0029681-6</v>
      </c>
    </row>
    <row r="78" spans="1:20" s="1688" customFormat="1" ht="18" customHeight="1">
      <c r="A78" s="206">
        <v>2453000</v>
      </c>
      <c r="B78" s="414">
        <v>43</v>
      </c>
      <c r="C78" s="959" t="s">
        <v>444</v>
      </c>
      <c r="D78" s="32" t="s">
        <v>42</v>
      </c>
      <c r="E78" s="1894">
        <f>VLOOKUP(C78,[12]DUMAI!$C$36:$E$189,3,FALSE)</f>
        <v>23</v>
      </c>
      <c r="F78" s="151">
        <v>2028000</v>
      </c>
      <c r="G78" s="151">
        <v>425000</v>
      </c>
      <c r="H78" s="105">
        <f t="shared" si="8"/>
        <v>2453000</v>
      </c>
      <c r="I78" s="151">
        <v>0</v>
      </c>
      <c r="J78" s="151">
        <v>10000</v>
      </c>
      <c r="K78" s="151">
        <v>10000</v>
      </c>
      <c r="L78" s="151">
        <v>0</v>
      </c>
      <c r="M78" s="105">
        <v>0</v>
      </c>
      <c r="N78" s="155">
        <f t="shared" si="9"/>
        <v>460000</v>
      </c>
      <c r="O78" s="316">
        <f t="shared" si="10"/>
        <v>2913000</v>
      </c>
      <c r="P78" s="316">
        <f t="shared" si="11"/>
        <v>24530</v>
      </c>
      <c r="Q78" s="316">
        <f t="shared" si="12"/>
        <v>49060</v>
      </c>
      <c r="R78" s="316">
        <f t="shared" si="13"/>
        <v>24530</v>
      </c>
      <c r="S78" s="317">
        <f t="shared" si="14"/>
        <v>2814880</v>
      </c>
      <c r="T78" s="468" t="str">
        <f>VLOOKUP(C78,'[13]RIANCIAN AMT I DAN II'!$C$7:$Y$163,23,FALSE)</f>
        <v>108-00-0648034-8</v>
      </c>
    </row>
    <row r="79" spans="1:20" s="1688" customFormat="1" ht="18" customHeight="1">
      <c r="A79" s="206">
        <v>2453000</v>
      </c>
      <c r="B79" s="414">
        <v>44</v>
      </c>
      <c r="C79" s="960" t="s">
        <v>3156</v>
      </c>
      <c r="D79" s="32" t="s">
        <v>42</v>
      </c>
      <c r="E79" s="1894">
        <f>VLOOKUP(C79,[12]DUMAI!$C$36:$E$189,3,FALSE)</f>
        <v>24</v>
      </c>
      <c r="F79" s="151">
        <v>2028000</v>
      </c>
      <c r="G79" s="151">
        <v>425000</v>
      </c>
      <c r="H79" s="105">
        <f t="shared" si="8"/>
        <v>2453000</v>
      </c>
      <c r="I79" s="151">
        <v>0</v>
      </c>
      <c r="J79" s="151">
        <v>10000</v>
      </c>
      <c r="K79" s="151">
        <v>10000</v>
      </c>
      <c r="L79" s="151">
        <v>0</v>
      </c>
      <c r="M79" s="105">
        <v>0</v>
      </c>
      <c r="N79" s="155">
        <f t="shared" si="9"/>
        <v>480000</v>
      </c>
      <c r="O79" s="316">
        <f t="shared" si="10"/>
        <v>2933000</v>
      </c>
      <c r="P79" s="316">
        <f t="shared" si="11"/>
        <v>24530</v>
      </c>
      <c r="Q79" s="316">
        <f t="shared" si="12"/>
        <v>49060</v>
      </c>
      <c r="R79" s="316">
        <f t="shared" si="13"/>
        <v>24530</v>
      </c>
      <c r="S79" s="317">
        <f t="shared" si="14"/>
        <v>2834880</v>
      </c>
      <c r="T79" s="468" t="str">
        <f>VLOOKUP(C79,'[13]RIANCIAN AMT I DAN II'!$C$7:$Y$163,23,FALSE)</f>
        <v>172-00-0030133-5</v>
      </c>
    </row>
    <row r="80" spans="1:20" s="1688" customFormat="1" ht="18" customHeight="1">
      <c r="A80" s="206">
        <v>2453000</v>
      </c>
      <c r="B80" s="414">
        <v>45</v>
      </c>
      <c r="C80" s="570" t="s">
        <v>502</v>
      </c>
      <c r="D80" s="961" t="s">
        <v>42</v>
      </c>
      <c r="E80" s="1894">
        <f>VLOOKUP(C80,[12]DUMAI!$C$36:$E$189,3,FALSE)</f>
        <v>21</v>
      </c>
      <c r="F80" s="151">
        <v>2028000</v>
      </c>
      <c r="G80" s="151">
        <v>425000</v>
      </c>
      <c r="H80" s="105">
        <f t="shared" si="8"/>
        <v>2453000</v>
      </c>
      <c r="I80" s="105">
        <v>0</v>
      </c>
      <c r="J80" s="151">
        <v>10000</v>
      </c>
      <c r="K80" s="151">
        <v>10000</v>
      </c>
      <c r="L80" s="151">
        <v>0</v>
      </c>
      <c r="M80" s="205">
        <v>0</v>
      </c>
      <c r="N80" s="155">
        <f t="shared" si="9"/>
        <v>420000</v>
      </c>
      <c r="O80" s="316">
        <f t="shared" si="10"/>
        <v>2873000</v>
      </c>
      <c r="P80" s="316">
        <f t="shared" si="11"/>
        <v>24530</v>
      </c>
      <c r="Q80" s="316">
        <f t="shared" si="12"/>
        <v>49060</v>
      </c>
      <c r="R80" s="316">
        <f t="shared" si="13"/>
        <v>24530</v>
      </c>
      <c r="S80" s="317">
        <f t="shared" si="14"/>
        <v>2774880</v>
      </c>
      <c r="T80" s="468" t="str">
        <f>VLOOKUP(C80,'[13]RIANCIAN AMT I DAN II'!$C$7:$Y$163,23,FALSE)</f>
        <v>172-00-0029458-9</v>
      </c>
    </row>
    <row r="81" spans="1:20" s="1688" customFormat="1" ht="18" customHeight="1">
      <c r="A81" s="206">
        <v>2453000</v>
      </c>
      <c r="B81" s="414">
        <v>46</v>
      </c>
      <c r="C81" s="960" t="s">
        <v>3157</v>
      </c>
      <c r="D81" s="32" t="s">
        <v>42</v>
      </c>
      <c r="E81" s="1894">
        <f>VLOOKUP(C81,[12]DUMAI!$C$36:$E$189,3,FALSE)</f>
        <v>24</v>
      </c>
      <c r="F81" s="151">
        <v>2028000</v>
      </c>
      <c r="G81" s="151">
        <v>425000</v>
      </c>
      <c r="H81" s="105">
        <f t="shared" si="8"/>
        <v>2453000</v>
      </c>
      <c r="I81" s="151">
        <v>8000</v>
      </c>
      <c r="J81" s="151">
        <v>10000</v>
      </c>
      <c r="K81" s="151">
        <v>20000</v>
      </c>
      <c r="L81" s="151">
        <v>0</v>
      </c>
      <c r="M81" s="105">
        <v>0</v>
      </c>
      <c r="N81" s="155">
        <f t="shared" si="9"/>
        <v>912000</v>
      </c>
      <c r="O81" s="316">
        <f t="shared" si="10"/>
        <v>3365000</v>
      </c>
      <c r="P81" s="316">
        <f t="shared" si="11"/>
        <v>24530</v>
      </c>
      <c r="Q81" s="316">
        <f t="shared" si="12"/>
        <v>49060</v>
      </c>
      <c r="R81" s="316">
        <f t="shared" si="13"/>
        <v>24530</v>
      </c>
      <c r="S81" s="317">
        <f t="shared" si="14"/>
        <v>3266880</v>
      </c>
      <c r="T81" s="468" t="str">
        <f>VLOOKUP(C81,'[13]RIANCIAN AMT I DAN II'!$C$7:$Y$163,23,FALSE)</f>
        <v>172-00-0029538-8</v>
      </c>
    </row>
    <row r="82" spans="1:20" s="1688" customFormat="1" ht="18" customHeight="1">
      <c r="A82" s="206">
        <v>2453000</v>
      </c>
      <c r="B82" s="414">
        <v>47</v>
      </c>
      <c r="C82" s="959" t="s">
        <v>311</v>
      </c>
      <c r="D82" s="32" t="s">
        <v>42</v>
      </c>
      <c r="E82" s="1894">
        <f>VLOOKUP(C82,[12]DUMAI!$C$36:$E$189,3,FALSE)</f>
        <v>24</v>
      </c>
      <c r="F82" s="151">
        <v>2028000</v>
      </c>
      <c r="G82" s="151">
        <v>425000</v>
      </c>
      <c r="H82" s="105">
        <f t="shared" si="8"/>
        <v>2453000</v>
      </c>
      <c r="I82" s="151">
        <v>0</v>
      </c>
      <c r="J82" s="151">
        <v>10000</v>
      </c>
      <c r="K82" s="151">
        <v>10000</v>
      </c>
      <c r="L82" s="151">
        <v>0</v>
      </c>
      <c r="M82" s="105">
        <v>0</v>
      </c>
      <c r="N82" s="155">
        <f t="shared" si="9"/>
        <v>480000</v>
      </c>
      <c r="O82" s="316">
        <f t="shared" si="10"/>
        <v>2933000</v>
      </c>
      <c r="P82" s="316">
        <f t="shared" si="11"/>
        <v>24530</v>
      </c>
      <c r="Q82" s="316">
        <f t="shared" si="12"/>
        <v>49060</v>
      </c>
      <c r="R82" s="316">
        <f t="shared" si="13"/>
        <v>24530</v>
      </c>
      <c r="S82" s="317">
        <f t="shared" si="14"/>
        <v>2834880</v>
      </c>
      <c r="T82" s="468" t="str">
        <f>VLOOKUP(C82,'[13]RIANCIAN AMT I DAN II'!$C$7:$Y$163,23,FALSE)</f>
        <v>172-00-0029440-7</v>
      </c>
    </row>
    <row r="83" spans="1:20" s="1688" customFormat="1" ht="18" customHeight="1">
      <c r="A83" s="206">
        <v>2453000</v>
      </c>
      <c r="B83" s="414">
        <v>48</v>
      </c>
      <c r="C83" s="960" t="s">
        <v>445</v>
      </c>
      <c r="D83" s="32" t="s">
        <v>42</v>
      </c>
      <c r="E83" s="1894">
        <f>VLOOKUP(C83,[12]DUMAI!$C$36:$E$189,3,FALSE)</f>
        <v>24</v>
      </c>
      <c r="F83" s="151">
        <v>2028000</v>
      </c>
      <c r="G83" s="151">
        <v>425000</v>
      </c>
      <c r="H83" s="105">
        <f t="shared" si="8"/>
        <v>2453000</v>
      </c>
      <c r="I83" s="151">
        <v>0</v>
      </c>
      <c r="J83" s="151">
        <v>10000</v>
      </c>
      <c r="K83" s="151">
        <v>10000</v>
      </c>
      <c r="L83" s="151">
        <v>0</v>
      </c>
      <c r="M83" s="105">
        <v>0</v>
      </c>
      <c r="N83" s="155">
        <f t="shared" si="9"/>
        <v>480000</v>
      </c>
      <c r="O83" s="316">
        <f t="shared" si="10"/>
        <v>2933000</v>
      </c>
      <c r="P83" s="316">
        <f t="shared" si="11"/>
        <v>24530</v>
      </c>
      <c r="Q83" s="316">
        <f t="shared" si="12"/>
        <v>49060</v>
      </c>
      <c r="R83" s="316">
        <f t="shared" si="13"/>
        <v>24530</v>
      </c>
      <c r="S83" s="317">
        <f t="shared" si="14"/>
        <v>2834880</v>
      </c>
      <c r="T83" s="468" t="str">
        <f>VLOOKUP(C83,'[13]RIANCIAN AMT I DAN II'!$C$7:$Y$163,23,FALSE)</f>
        <v>172-00-0029550-3</v>
      </c>
    </row>
    <row r="84" spans="1:20" s="1688" customFormat="1" ht="18" customHeight="1">
      <c r="A84" s="206">
        <v>2453000</v>
      </c>
      <c r="B84" s="414">
        <v>49</v>
      </c>
      <c r="C84" s="960" t="s">
        <v>446</v>
      </c>
      <c r="D84" s="32" t="s">
        <v>42</v>
      </c>
      <c r="E84" s="1894">
        <f>VLOOKUP(C84,[12]DUMAI!$C$36:$E$189,3,FALSE)</f>
        <v>24</v>
      </c>
      <c r="F84" s="151">
        <v>2028000</v>
      </c>
      <c r="G84" s="151">
        <v>425000</v>
      </c>
      <c r="H84" s="105">
        <f t="shared" si="8"/>
        <v>2453000</v>
      </c>
      <c r="I84" s="151">
        <v>0</v>
      </c>
      <c r="J84" s="151">
        <v>10000</v>
      </c>
      <c r="K84" s="151">
        <v>10000</v>
      </c>
      <c r="L84" s="151">
        <v>0</v>
      </c>
      <c r="M84" s="105">
        <v>0</v>
      </c>
      <c r="N84" s="155">
        <f t="shared" si="9"/>
        <v>480000</v>
      </c>
      <c r="O84" s="316">
        <f t="shared" si="10"/>
        <v>2933000</v>
      </c>
      <c r="P84" s="316">
        <f t="shared" si="11"/>
        <v>24530</v>
      </c>
      <c r="Q84" s="316">
        <f t="shared" si="12"/>
        <v>49060</v>
      </c>
      <c r="R84" s="316">
        <f t="shared" si="13"/>
        <v>24530</v>
      </c>
      <c r="S84" s="317">
        <f t="shared" si="14"/>
        <v>2834880</v>
      </c>
      <c r="T84" s="468" t="str">
        <f>VLOOKUP(C84,'[13]RIANCIAN AMT I DAN II'!$C$7:$Y$163,23,FALSE)</f>
        <v>172-00-0029586-7</v>
      </c>
    </row>
    <row r="85" spans="1:20" s="1688" customFormat="1" ht="18" customHeight="1">
      <c r="A85" s="206">
        <v>2453000</v>
      </c>
      <c r="B85" s="414">
        <v>50</v>
      </c>
      <c r="C85" s="960" t="s">
        <v>447</v>
      </c>
      <c r="D85" s="32" t="s">
        <v>42</v>
      </c>
      <c r="E85" s="1894">
        <f>VLOOKUP(C85,[12]DUMAI!$C$36:$E$189,3,FALSE)</f>
        <v>24</v>
      </c>
      <c r="F85" s="151">
        <v>2028000</v>
      </c>
      <c r="G85" s="151">
        <v>425000</v>
      </c>
      <c r="H85" s="105">
        <f t="shared" si="8"/>
        <v>2453000</v>
      </c>
      <c r="I85" s="151">
        <v>0</v>
      </c>
      <c r="J85" s="151">
        <v>10000</v>
      </c>
      <c r="K85" s="151">
        <v>10000</v>
      </c>
      <c r="L85" s="151">
        <v>0</v>
      </c>
      <c r="M85" s="105">
        <v>0</v>
      </c>
      <c r="N85" s="155">
        <f t="shared" si="9"/>
        <v>480000</v>
      </c>
      <c r="O85" s="316">
        <f t="shared" si="10"/>
        <v>2933000</v>
      </c>
      <c r="P85" s="316">
        <f t="shared" si="11"/>
        <v>24530</v>
      </c>
      <c r="Q85" s="316">
        <f t="shared" si="12"/>
        <v>49060</v>
      </c>
      <c r="R85" s="316">
        <f t="shared" si="13"/>
        <v>24530</v>
      </c>
      <c r="S85" s="317">
        <f t="shared" si="14"/>
        <v>2834880</v>
      </c>
      <c r="T85" s="468" t="str">
        <f>VLOOKUP(C85,'[13]RIANCIAN AMT I DAN II'!$C$7:$Y$163,23,FALSE)</f>
        <v>172-00-0029461-3</v>
      </c>
    </row>
    <row r="86" spans="1:20" s="1688" customFormat="1" ht="18" customHeight="1">
      <c r="A86" s="206">
        <v>2453000</v>
      </c>
      <c r="B86" s="414">
        <v>51</v>
      </c>
      <c r="C86" s="960" t="s">
        <v>448</v>
      </c>
      <c r="D86" s="32" t="s">
        <v>42</v>
      </c>
      <c r="E86" s="1894">
        <f>VLOOKUP(C86,[12]DUMAI!$C$36:$E$189,3,FALSE)</f>
        <v>24</v>
      </c>
      <c r="F86" s="151">
        <v>2028000</v>
      </c>
      <c r="G86" s="151">
        <v>425000</v>
      </c>
      <c r="H86" s="105">
        <f t="shared" si="8"/>
        <v>2453000</v>
      </c>
      <c r="I86" s="151">
        <v>0</v>
      </c>
      <c r="J86" s="151">
        <v>10000</v>
      </c>
      <c r="K86" s="151">
        <v>10000</v>
      </c>
      <c r="L86" s="151">
        <v>0</v>
      </c>
      <c r="M86" s="105">
        <v>0</v>
      </c>
      <c r="N86" s="155">
        <f t="shared" si="9"/>
        <v>480000</v>
      </c>
      <c r="O86" s="316">
        <f t="shared" si="10"/>
        <v>2933000</v>
      </c>
      <c r="P86" s="316">
        <f t="shared" si="11"/>
        <v>24530</v>
      </c>
      <c r="Q86" s="316">
        <f t="shared" si="12"/>
        <v>49060</v>
      </c>
      <c r="R86" s="316">
        <f t="shared" si="13"/>
        <v>24530</v>
      </c>
      <c r="S86" s="317">
        <f t="shared" si="14"/>
        <v>2834880</v>
      </c>
      <c r="T86" s="468" t="str">
        <f>VLOOKUP(C86,'[13]RIANCIAN AMT I DAN II'!$C$7:$Y$163,23,FALSE)</f>
        <v>172-00-0030152-5</v>
      </c>
    </row>
    <row r="87" spans="1:20" s="1688" customFormat="1" ht="18" customHeight="1">
      <c r="A87" s="206">
        <v>2453000</v>
      </c>
      <c r="B87" s="414">
        <v>52</v>
      </c>
      <c r="C87" s="960" t="s">
        <v>3158</v>
      </c>
      <c r="D87" s="32" t="s">
        <v>42</v>
      </c>
      <c r="E87" s="1894">
        <f>VLOOKUP(C87,[12]DUMAI!$C$36:$E$189,3,FALSE)</f>
        <v>24</v>
      </c>
      <c r="F87" s="151">
        <v>2028000</v>
      </c>
      <c r="G87" s="151">
        <v>425000</v>
      </c>
      <c r="H87" s="105">
        <f t="shared" si="8"/>
        <v>2453000</v>
      </c>
      <c r="I87" s="151">
        <v>8000</v>
      </c>
      <c r="J87" s="151">
        <v>10000</v>
      </c>
      <c r="K87" s="151">
        <v>20000</v>
      </c>
      <c r="L87" s="151">
        <v>0</v>
      </c>
      <c r="M87" s="105">
        <v>0</v>
      </c>
      <c r="N87" s="155">
        <f t="shared" si="9"/>
        <v>912000</v>
      </c>
      <c r="O87" s="316">
        <f t="shared" si="10"/>
        <v>3365000</v>
      </c>
      <c r="P87" s="316">
        <f t="shared" si="11"/>
        <v>24530</v>
      </c>
      <c r="Q87" s="316">
        <f t="shared" si="12"/>
        <v>49060</v>
      </c>
      <c r="R87" s="316">
        <f t="shared" si="13"/>
        <v>24530</v>
      </c>
      <c r="S87" s="317">
        <f t="shared" si="14"/>
        <v>3266880</v>
      </c>
      <c r="T87" s="468" t="str">
        <f>VLOOKUP(C87,'[13]RIANCIAN AMT I DAN II'!$C$7:$Y$163,23,FALSE)</f>
        <v>172-00-0029663-4</v>
      </c>
    </row>
    <row r="88" spans="1:20" s="1688" customFormat="1" ht="18" customHeight="1">
      <c r="A88" s="206">
        <v>2453000</v>
      </c>
      <c r="B88" s="414">
        <v>53</v>
      </c>
      <c r="C88" s="959" t="s">
        <v>449</v>
      </c>
      <c r="D88" s="32" t="s">
        <v>42</v>
      </c>
      <c r="E88" s="1894">
        <f>VLOOKUP(C88,[12]DUMAI!$C$36:$E$189,3,FALSE)</f>
        <v>22</v>
      </c>
      <c r="F88" s="151">
        <v>2028000</v>
      </c>
      <c r="G88" s="151">
        <v>425000</v>
      </c>
      <c r="H88" s="105">
        <f t="shared" si="8"/>
        <v>2453000</v>
      </c>
      <c r="I88" s="151">
        <v>0</v>
      </c>
      <c r="J88" s="151">
        <v>10000</v>
      </c>
      <c r="K88" s="151">
        <v>10000</v>
      </c>
      <c r="L88" s="151">
        <v>0</v>
      </c>
      <c r="M88" s="105">
        <v>0</v>
      </c>
      <c r="N88" s="155">
        <f t="shared" si="9"/>
        <v>440000</v>
      </c>
      <c r="O88" s="316">
        <f t="shared" si="10"/>
        <v>2893000</v>
      </c>
      <c r="P88" s="316">
        <f t="shared" si="11"/>
        <v>24530</v>
      </c>
      <c r="Q88" s="316">
        <f t="shared" si="12"/>
        <v>49060</v>
      </c>
      <c r="R88" s="316">
        <f t="shared" si="13"/>
        <v>24530</v>
      </c>
      <c r="S88" s="317">
        <f t="shared" si="14"/>
        <v>2794880</v>
      </c>
      <c r="T88" s="468" t="str">
        <f>VLOOKUP(C88,'[13]RIANCIAN AMT I DAN II'!$C$7:$Y$163,23,FALSE)</f>
        <v>172-00-0029579-2</v>
      </c>
    </row>
    <row r="89" spans="1:20" s="1688" customFormat="1" ht="18" customHeight="1">
      <c r="A89" s="206">
        <v>2453000</v>
      </c>
      <c r="B89" s="414">
        <v>54</v>
      </c>
      <c r="C89" s="960" t="s">
        <v>450</v>
      </c>
      <c r="D89" s="32" t="s">
        <v>42</v>
      </c>
      <c r="E89" s="1894">
        <f>VLOOKUP(C89,[12]DUMAI!$C$36:$E$189,3,FALSE)</f>
        <v>24</v>
      </c>
      <c r="F89" s="151">
        <v>2028000</v>
      </c>
      <c r="G89" s="151">
        <v>425000</v>
      </c>
      <c r="H89" s="105">
        <f t="shared" si="8"/>
        <v>2453000</v>
      </c>
      <c r="I89" s="151">
        <v>0</v>
      </c>
      <c r="J89" s="151">
        <v>10000</v>
      </c>
      <c r="K89" s="151">
        <v>10000</v>
      </c>
      <c r="L89" s="151">
        <v>0</v>
      </c>
      <c r="M89" s="105">
        <v>0</v>
      </c>
      <c r="N89" s="155">
        <f t="shared" si="9"/>
        <v>480000</v>
      </c>
      <c r="O89" s="316">
        <f t="shared" si="10"/>
        <v>2933000</v>
      </c>
      <c r="P89" s="316">
        <f t="shared" si="11"/>
        <v>24530</v>
      </c>
      <c r="Q89" s="316">
        <f t="shared" si="12"/>
        <v>49060</v>
      </c>
      <c r="R89" s="316">
        <f t="shared" si="13"/>
        <v>24530</v>
      </c>
      <c r="S89" s="317">
        <f t="shared" si="14"/>
        <v>2834880</v>
      </c>
      <c r="T89" s="468" t="str">
        <f>VLOOKUP(C89,'[13]RIANCIAN AMT I DAN II'!$C$7:$Y$163,23,FALSE)</f>
        <v>172-00-0029692-3</v>
      </c>
    </row>
    <row r="90" spans="1:20" s="1688" customFormat="1" ht="18" customHeight="1">
      <c r="A90" s="206">
        <v>2453000</v>
      </c>
      <c r="B90" s="414">
        <v>55</v>
      </c>
      <c r="C90" s="959" t="s">
        <v>451</v>
      </c>
      <c r="D90" s="32" t="s">
        <v>42</v>
      </c>
      <c r="E90" s="1894">
        <f>VLOOKUP(C90,[12]DUMAI!$C$36:$E$189,3,FALSE)</f>
        <v>24</v>
      </c>
      <c r="F90" s="151">
        <v>2028000</v>
      </c>
      <c r="G90" s="151">
        <v>425000</v>
      </c>
      <c r="H90" s="105">
        <f t="shared" si="8"/>
        <v>2453000</v>
      </c>
      <c r="I90" s="151">
        <v>0</v>
      </c>
      <c r="J90" s="151">
        <v>10000</v>
      </c>
      <c r="K90" s="151">
        <v>10000</v>
      </c>
      <c r="L90" s="151">
        <v>0</v>
      </c>
      <c r="M90" s="105">
        <v>0</v>
      </c>
      <c r="N90" s="155">
        <f t="shared" si="9"/>
        <v>480000</v>
      </c>
      <c r="O90" s="316">
        <f t="shared" si="10"/>
        <v>2933000</v>
      </c>
      <c r="P90" s="316">
        <f t="shared" si="11"/>
        <v>24530</v>
      </c>
      <c r="Q90" s="316">
        <f t="shared" si="12"/>
        <v>49060</v>
      </c>
      <c r="R90" s="316">
        <f t="shared" si="13"/>
        <v>24530</v>
      </c>
      <c r="S90" s="317">
        <f t="shared" si="14"/>
        <v>2834880</v>
      </c>
      <c r="T90" s="468" t="str">
        <f>VLOOKUP(C90,'[13]RIANCIAN AMT I DAN II'!$C$7:$Y$163,23,FALSE)</f>
        <v>172-00-0029346-6</v>
      </c>
    </row>
    <row r="91" spans="1:20" s="1688" customFormat="1" ht="18" customHeight="1">
      <c r="A91" s="206">
        <v>2453000</v>
      </c>
      <c r="B91" s="414">
        <v>56</v>
      </c>
      <c r="C91" s="959" t="s">
        <v>452</v>
      </c>
      <c r="D91" s="32" t="s">
        <v>42</v>
      </c>
      <c r="E91" s="1894">
        <f>VLOOKUP(C91,[12]DUMAI!$C$36:$E$189,3,FALSE)</f>
        <v>24</v>
      </c>
      <c r="F91" s="151">
        <v>2028000</v>
      </c>
      <c r="G91" s="151">
        <v>425000</v>
      </c>
      <c r="H91" s="105">
        <f t="shared" si="8"/>
        <v>2453000</v>
      </c>
      <c r="I91" s="151">
        <v>0</v>
      </c>
      <c r="J91" s="151">
        <v>10000</v>
      </c>
      <c r="K91" s="151">
        <v>10000</v>
      </c>
      <c r="L91" s="151">
        <v>0</v>
      </c>
      <c r="M91" s="105">
        <v>0</v>
      </c>
      <c r="N91" s="155">
        <f t="shared" si="9"/>
        <v>480000</v>
      </c>
      <c r="O91" s="316">
        <f t="shared" si="10"/>
        <v>2933000</v>
      </c>
      <c r="P91" s="316">
        <f t="shared" si="11"/>
        <v>24530</v>
      </c>
      <c r="Q91" s="316">
        <f t="shared" si="12"/>
        <v>49060</v>
      </c>
      <c r="R91" s="316">
        <f t="shared" si="13"/>
        <v>24530</v>
      </c>
      <c r="S91" s="317">
        <f t="shared" si="14"/>
        <v>2834880</v>
      </c>
      <c r="T91" s="468" t="str">
        <f>VLOOKUP(C91,'[13]RIANCIAN AMT I DAN II'!$C$7:$Y$163,23,FALSE)</f>
        <v>172-00-0030143-4</v>
      </c>
    </row>
    <row r="92" spans="1:20" s="1688" customFormat="1" ht="18" customHeight="1">
      <c r="A92" s="206">
        <v>2453000</v>
      </c>
      <c r="B92" s="414">
        <v>57</v>
      </c>
      <c r="C92" s="960" t="s">
        <v>3159</v>
      </c>
      <c r="D92" s="32" t="s">
        <v>42</v>
      </c>
      <c r="E92" s="1894">
        <f>VLOOKUP(C92,[12]DUMAI!$C$36:$E$189,3,FALSE)</f>
        <v>24</v>
      </c>
      <c r="F92" s="151">
        <v>2028000</v>
      </c>
      <c r="G92" s="151">
        <v>425000</v>
      </c>
      <c r="H92" s="105">
        <f t="shared" si="8"/>
        <v>2453000</v>
      </c>
      <c r="I92" s="151">
        <v>0</v>
      </c>
      <c r="J92" s="151">
        <v>10000</v>
      </c>
      <c r="K92" s="151">
        <v>10000</v>
      </c>
      <c r="L92" s="151">
        <v>0</v>
      </c>
      <c r="M92" s="105">
        <v>0</v>
      </c>
      <c r="N92" s="155">
        <f t="shared" si="9"/>
        <v>480000</v>
      </c>
      <c r="O92" s="316">
        <f t="shared" si="10"/>
        <v>2933000</v>
      </c>
      <c r="P92" s="316">
        <f t="shared" si="11"/>
        <v>24530</v>
      </c>
      <c r="Q92" s="316">
        <f t="shared" si="12"/>
        <v>49060</v>
      </c>
      <c r="R92" s="316">
        <f t="shared" si="13"/>
        <v>24530</v>
      </c>
      <c r="S92" s="317">
        <f t="shared" si="14"/>
        <v>2834880</v>
      </c>
      <c r="T92" s="468" t="str">
        <f>VLOOKUP(C92,'[13]RIANCIAN AMT I DAN II'!$C$7:$Y$163,23,FALSE)</f>
        <v>172-00-0030150-9</v>
      </c>
    </row>
    <row r="93" spans="1:20" s="1688" customFormat="1" ht="18" customHeight="1">
      <c r="A93" s="206">
        <v>2453000</v>
      </c>
      <c r="B93" s="414">
        <v>58</v>
      </c>
      <c r="C93" s="960" t="s">
        <v>453</v>
      </c>
      <c r="D93" s="32" t="s">
        <v>42</v>
      </c>
      <c r="E93" s="1894">
        <f>VLOOKUP(C93,[12]DUMAI!$C$36:$E$189,3,FALSE)</f>
        <v>24</v>
      </c>
      <c r="F93" s="151">
        <v>2028000</v>
      </c>
      <c r="G93" s="151">
        <v>425000</v>
      </c>
      <c r="H93" s="105">
        <f t="shared" si="8"/>
        <v>2453000</v>
      </c>
      <c r="I93" s="151">
        <v>0</v>
      </c>
      <c r="J93" s="151">
        <v>10000</v>
      </c>
      <c r="K93" s="151">
        <v>10000</v>
      </c>
      <c r="L93" s="151">
        <v>0</v>
      </c>
      <c r="M93" s="105">
        <v>0</v>
      </c>
      <c r="N93" s="155">
        <f t="shared" si="9"/>
        <v>480000</v>
      </c>
      <c r="O93" s="316">
        <f t="shared" si="10"/>
        <v>2933000</v>
      </c>
      <c r="P93" s="316">
        <f t="shared" si="11"/>
        <v>24530</v>
      </c>
      <c r="Q93" s="316">
        <f t="shared" si="12"/>
        <v>49060</v>
      </c>
      <c r="R93" s="316">
        <f t="shared" si="13"/>
        <v>24530</v>
      </c>
      <c r="S93" s="317">
        <f t="shared" si="14"/>
        <v>2834880</v>
      </c>
      <c r="T93" s="468" t="str">
        <f>VLOOKUP(C93,'[13]RIANCIAN AMT I DAN II'!$C$7:$Y$163,23,FALSE)</f>
        <v>172-00-0030268-9</v>
      </c>
    </row>
    <row r="94" spans="1:20" s="1688" customFormat="1" ht="18" customHeight="1">
      <c r="A94" s="206">
        <v>2453000</v>
      </c>
      <c r="B94" s="414">
        <v>59</v>
      </c>
      <c r="C94" s="963" t="s">
        <v>3160</v>
      </c>
      <c r="D94" s="32" t="s">
        <v>42</v>
      </c>
      <c r="E94" s="1894">
        <f>VLOOKUP(C94,[12]DUMAI!$C$36:$E$189,3,FALSE)</f>
        <v>24</v>
      </c>
      <c r="F94" s="151">
        <v>2028000</v>
      </c>
      <c r="G94" s="151">
        <v>425000</v>
      </c>
      <c r="H94" s="105">
        <f t="shared" si="8"/>
        <v>2453000</v>
      </c>
      <c r="I94" s="151">
        <v>0</v>
      </c>
      <c r="J94" s="151">
        <v>10000</v>
      </c>
      <c r="K94" s="151">
        <v>10000</v>
      </c>
      <c r="L94" s="151">
        <v>0</v>
      </c>
      <c r="M94" s="105">
        <v>0</v>
      </c>
      <c r="N94" s="155">
        <f t="shared" si="9"/>
        <v>480000</v>
      </c>
      <c r="O94" s="316">
        <f t="shared" si="10"/>
        <v>2933000</v>
      </c>
      <c r="P94" s="316">
        <f t="shared" si="11"/>
        <v>24530</v>
      </c>
      <c r="Q94" s="316">
        <f t="shared" si="12"/>
        <v>49060</v>
      </c>
      <c r="R94" s="316">
        <f t="shared" si="13"/>
        <v>24530</v>
      </c>
      <c r="S94" s="317">
        <f t="shared" si="14"/>
        <v>2834880</v>
      </c>
      <c r="T94" s="468" t="str">
        <f>VLOOKUP(C94,'[13]RIANCIAN AMT I DAN II'!$C$7:$Y$163,23,FALSE)</f>
        <v>172-00-0030153-3</v>
      </c>
    </row>
    <row r="95" spans="1:20" s="1688" customFormat="1" ht="18" customHeight="1">
      <c r="A95" s="206">
        <v>2453000</v>
      </c>
      <c r="B95" s="414">
        <v>60</v>
      </c>
      <c r="C95" s="960" t="s">
        <v>454</v>
      </c>
      <c r="D95" s="32" t="s">
        <v>42</v>
      </c>
      <c r="E95" s="1894">
        <f>VLOOKUP(C95,[12]DUMAI!$C$36:$E$189,3,FALSE)</f>
        <v>24</v>
      </c>
      <c r="F95" s="151">
        <v>2028000</v>
      </c>
      <c r="G95" s="151">
        <v>425000</v>
      </c>
      <c r="H95" s="105">
        <f t="shared" ref="H95:H153" si="15">SUM(F95:G95)</f>
        <v>2453000</v>
      </c>
      <c r="I95" s="151">
        <v>0</v>
      </c>
      <c r="J95" s="151">
        <v>10000</v>
      </c>
      <c r="K95" s="151">
        <v>10000</v>
      </c>
      <c r="L95" s="151">
        <v>0</v>
      </c>
      <c r="M95" s="105">
        <v>0</v>
      </c>
      <c r="N95" s="155">
        <f t="shared" si="9"/>
        <v>480000</v>
      </c>
      <c r="O95" s="316">
        <f t="shared" si="10"/>
        <v>2933000</v>
      </c>
      <c r="P95" s="316">
        <f t="shared" si="11"/>
        <v>24530</v>
      </c>
      <c r="Q95" s="316">
        <f t="shared" si="12"/>
        <v>49060</v>
      </c>
      <c r="R95" s="316">
        <f t="shared" si="13"/>
        <v>24530</v>
      </c>
      <c r="S95" s="317">
        <f t="shared" si="14"/>
        <v>2834880</v>
      </c>
      <c r="T95" s="468" t="str">
        <f>VLOOKUP(C95,'[13]RIANCIAN AMT I DAN II'!$C$7:$Y$163,23,FALSE)</f>
        <v>172-00-0029695-6</v>
      </c>
    </row>
    <row r="96" spans="1:20" s="1688" customFormat="1" ht="18" customHeight="1">
      <c r="A96" s="206">
        <v>2453000</v>
      </c>
      <c r="B96" s="414">
        <v>61</v>
      </c>
      <c r="C96" s="959" t="s">
        <v>256</v>
      </c>
      <c r="D96" s="32" t="s">
        <v>42</v>
      </c>
      <c r="E96" s="1894">
        <f>VLOOKUP(C96,[12]DUMAI!$C$36:$E$189,3,FALSE)</f>
        <v>24</v>
      </c>
      <c r="F96" s="151">
        <v>2028000</v>
      </c>
      <c r="G96" s="151">
        <v>425000</v>
      </c>
      <c r="H96" s="105">
        <f t="shared" si="15"/>
        <v>2453000</v>
      </c>
      <c r="I96" s="151">
        <v>0</v>
      </c>
      <c r="J96" s="151">
        <v>10000</v>
      </c>
      <c r="K96" s="151">
        <v>10000</v>
      </c>
      <c r="L96" s="151">
        <v>0</v>
      </c>
      <c r="M96" s="105">
        <v>0</v>
      </c>
      <c r="N96" s="155">
        <f t="shared" ref="N96:N155" si="16">(E96*I96)+(E96*J96)+(E96*K96)+M96</f>
        <v>480000</v>
      </c>
      <c r="O96" s="316">
        <f t="shared" ref="O96:O155" si="17">H96+N96</f>
        <v>2933000</v>
      </c>
      <c r="P96" s="316">
        <f t="shared" si="11"/>
        <v>24530</v>
      </c>
      <c r="Q96" s="316">
        <f t="shared" si="12"/>
        <v>49060</v>
      </c>
      <c r="R96" s="316">
        <f t="shared" si="13"/>
        <v>24530</v>
      </c>
      <c r="S96" s="317">
        <f t="shared" si="14"/>
        <v>2834880</v>
      </c>
      <c r="T96" s="468" t="str">
        <f>VLOOKUP(C96,'[13]RIANCIAN AMT I DAN II'!$C$7:$Y$163,23,FALSE)</f>
        <v>172-00-0030147-5</v>
      </c>
    </row>
    <row r="97" spans="1:20" s="1688" customFormat="1" ht="18" customHeight="1">
      <c r="A97" s="206">
        <v>2453000</v>
      </c>
      <c r="B97" s="414">
        <v>62</v>
      </c>
      <c r="C97" s="960" t="s">
        <v>455</v>
      </c>
      <c r="D97" s="32" t="s">
        <v>42</v>
      </c>
      <c r="E97" s="1894">
        <f>VLOOKUP(C97,[12]DUMAI!$C$36:$E$189,3,FALSE)</f>
        <v>23</v>
      </c>
      <c r="F97" s="151">
        <v>2028000</v>
      </c>
      <c r="G97" s="151">
        <v>425000</v>
      </c>
      <c r="H97" s="105">
        <f t="shared" si="15"/>
        <v>2453000</v>
      </c>
      <c r="I97" s="151">
        <v>0</v>
      </c>
      <c r="J97" s="151">
        <v>10000</v>
      </c>
      <c r="K97" s="151">
        <v>10000</v>
      </c>
      <c r="L97" s="151">
        <v>0</v>
      </c>
      <c r="M97" s="105">
        <v>0</v>
      </c>
      <c r="N97" s="155">
        <f t="shared" si="16"/>
        <v>460000</v>
      </c>
      <c r="O97" s="316">
        <f t="shared" si="17"/>
        <v>2913000</v>
      </c>
      <c r="P97" s="316">
        <f t="shared" si="11"/>
        <v>24530</v>
      </c>
      <c r="Q97" s="316">
        <f t="shared" si="12"/>
        <v>49060</v>
      </c>
      <c r="R97" s="316">
        <f t="shared" si="13"/>
        <v>24530</v>
      </c>
      <c r="S97" s="317">
        <f t="shared" ref="S97:S156" si="18">O97-Q97-R97-P97</f>
        <v>2814880</v>
      </c>
      <c r="T97" s="468" t="str">
        <f>VLOOKUP(C97,'[13]RIANCIAN AMT I DAN II'!$C$7:$Y$163,23,FALSE)</f>
        <v>108-00-0648073-6</v>
      </c>
    </row>
    <row r="98" spans="1:20" s="1688" customFormat="1" ht="18" customHeight="1">
      <c r="A98" s="206">
        <v>2453000</v>
      </c>
      <c r="B98" s="414">
        <v>63</v>
      </c>
      <c r="C98" s="960" t="s">
        <v>456</v>
      </c>
      <c r="D98" s="32" t="s">
        <v>42</v>
      </c>
      <c r="E98" s="1894">
        <f>VLOOKUP(C98,[12]DUMAI!$C$36:$E$189,3,FALSE)</f>
        <v>24</v>
      </c>
      <c r="F98" s="151">
        <v>2028000</v>
      </c>
      <c r="G98" s="151">
        <v>425000</v>
      </c>
      <c r="H98" s="105">
        <f t="shared" si="15"/>
        <v>2453000</v>
      </c>
      <c r="I98" s="151">
        <v>8000</v>
      </c>
      <c r="J98" s="151">
        <v>10000</v>
      </c>
      <c r="K98" s="151">
        <v>20000</v>
      </c>
      <c r="L98" s="151">
        <v>0</v>
      </c>
      <c r="M98" s="105">
        <v>0</v>
      </c>
      <c r="N98" s="155">
        <f t="shared" si="16"/>
        <v>912000</v>
      </c>
      <c r="O98" s="316">
        <f t="shared" si="17"/>
        <v>3365000</v>
      </c>
      <c r="P98" s="316">
        <f t="shared" si="11"/>
        <v>24530</v>
      </c>
      <c r="Q98" s="316">
        <f t="shared" si="12"/>
        <v>49060</v>
      </c>
      <c r="R98" s="316">
        <f t="shared" si="13"/>
        <v>24530</v>
      </c>
      <c r="S98" s="317">
        <f t="shared" si="18"/>
        <v>3266880</v>
      </c>
      <c r="T98" s="468" t="str">
        <f>VLOOKUP(C98,'[13]RIANCIAN AMT I DAN II'!$C$7:$Y$163,23,FALSE)</f>
        <v>172-00-0029661-8</v>
      </c>
    </row>
    <row r="99" spans="1:20" s="1688" customFormat="1" ht="18" customHeight="1">
      <c r="A99" s="206">
        <v>2453000</v>
      </c>
      <c r="B99" s="414">
        <v>64</v>
      </c>
      <c r="C99" s="959" t="s">
        <v>457</v>
      </c>
      <c r="D99" s="32" t="s">
        <v>42</v>
      </c>
      <c r="E99" s="1894">
        <f>VLOOKUP(C99,[12]DUMAI!$C$36:$E$189,3,FALSE)</f>
        <v>21</v>
      </c>
      <c r="F99" s="151">
        <v>2028000</v>
      </c>
      <c r="G99" s="151">
        <v>425000</v>
      </c>
      <c r="H99" s="105">
        <f t="shared" si="15"/>
        <v>2453000</v>
      </c>
      <c r="I99" s="151">
        <v>0</v>
      </c>
      <c r="J99" s="151">
        <v>10000</v>
      </c>
      <c r="K99" s="151">
        <v>10000</v>
      </c>
      <c r="L99" s="151">
        <v>0</v>
      </c>
      <c r="M99" s="105">
        <v>0</v>
      </c>
      <c r="N99" s="155">
        <f t="shared" si="16"/>
        <v>420000</v>
      </c>
      <c r="O99" s="316">
        <f t="shared" si="17"/>
        <v>2873000</v>
      </c>
      <c r="P99" s="316">
        <f t="shared" ref="P99:P159" si="19">1%*H99</f>
        <v>24530</v>
      </c>
      <c r="Q99" s="316">
        <f t="shared" ref="Q99:Q159" si="20">H99*2%</f>
        <v>49060</v>
      </c>
      <c r="R99" s="316">
        <f t="shared" ref="R99:R159" si="21">H99*1%</f>
        <v>24530</v>
      </c>
      <c r="S99" s="317">
        <f t="shared" si="18"/>
        <v>2774880</v>
      </c>
      <c r="T99" s="468" t="str">
        <f>VLOOKUP(C99,'[13]RIANCIAN AMT I DAN II'!$C$7:$Y$163,23,FALSE)</f>
        <v>172-00-0029431-6</v>
      </c>
    </row>
    <row r="100" spans="1:20" s="1688" customFormat="1" ht="18" customHeight="1">
      <c r="A100" s="206">
        <v>2453000</v>
      </c>
      <c r="B100" s="414">
        <v>65</v>
      </c>
      <c r="C100" s="959" t="s">
        <v>458</v>
      </c>
      <c r="D100" s="32" t="s">
        <v>42</v>
      </c>
      <c r="E100" s="1894">
        <f>VLOOKUP(C100,[12]DUMAI!$C$36:$E$189,3,FALSE)</f>
        <v>24</v>
      </c>
      <c r="F100" s="151">
        <v>2028000</v>
      </c>
      <c r="G100" s="151">
        <v>425000</v>
      </c>
      <c r="H100" s="105">
        <f t="shared" si="15"/>
        <v>2453000</v>
      </c>
      <c r="I100" s="151">
        <v>0</v>
      </c>
      <c r="J100" s="151">
        <v>10000</v>
      </c>
      <c r="K100" s="151">
        <v>10000</v>
      </c>
      <c r="L100" s="151">
        <v>0</v>
      </c>
      <c r="M100" s="105">
        <v>0</v>
      </c>
      <c r="N100" s="155">
        <f t="shared" si="16"/>
        <v>480000</v>
      </c>
      <c r="O100" s="316">
        <f t="shared" si="17"/>
        <v>2933000</v>
      </c>
      <c r="P100" s="316">
        <f t="shared" si="19"/>
        <v>24530</v>
      </c>
      <c r="Q100" s="316">
        <f t="shared" si="20"/>
        <v>49060</v>
      </c>
      <c r="R100" s="316">
        <f t="shared" si="21"/>
        <v>24530</v>
      </c>
      <c r="S100" s="317">
        <f t="shared" si="18"/>
        <v>2834880</v>
      </c>
      <c r="T100" s="468" t="str">
        <f>VLOOKUP(C100,'[13]RIANCIAN AMT I DAN II'!$C$7:$Y$163,23,FALSE)</f>
        <v>172-00-0029667-5</v>
      </c>
    </row>
    <row r="101" spans="1:20" s="1688" customFormat="1" ht="18" customHeight="1">
      <c r="A101" s="206">
        <v>2453000</v>
      </c>
      <c r="B101" s="414">
        <v>66</v>
      </c>
      <c r="C101" s="960" t="s">
        <v>459</v>
      </c>
      <c r="D101" s="32" t="s">
        <v>42</v>
      </c>
      <c r="E101" s="1894">
        <f>VLOOKUP(C101,[12]DUMAI!$C$36:$E$189,3,FALSE)</f>
        <v>19</v>
      </c>
      <c r="F101" s="151">
        <v>2028000</v>
      </c>
      <c r="G101" s="151">
        <v>425000</v>
      </c>
      <c r="H101" s="105">
        <f t="shared" si="15"/>
        <v>2453000</v>
      </c>
      <c r="I101" s="151">
        <v>0</v>
      </c>
      <c r="J101" s="151">
        <v>10000</v>
      </c>
      <c r="K101" s="151">
        <v>10000</v>
      </c>
      <c r="L101" s="151">
        <v>0</v>
      </c>
      <c r="M101" s="105">
        <v>0</v>
      </c>
      <c r="N101" s="155">
        <f t="shared" si="16"/>
        <v>380000</v>
      </c>
      <c r="O101" s="316">
        <f t="shared" si="17"/>
        <v>2833000</v>
      </c>
      <c r="P101" s="316">
        <f t="shared" si="19"/>
        <v>24530</v>
      </c>
      <c r="Q101" s="316">
        <f t="shared" si="20"/>
        <v>49060</v>
      </c>
      <c r="R101" s="316">
        <f t="shared" si="21"/>
        <v>24530</v>
      </c>
      <c r="S101" s="317">
        <f t="shared" si="18"/>
        <v>2734880</v>
      </c>
      <c r="T101" s="468" t="str">
        <f>VLOOKUP(C101,'[13]RIANCIAN AMT I DAN II'!$C$7:$Y$163,23,FALSE)</f>
        <v>108-00-0756349-8</v>
      </c>
    </row>
    <row r="102" spans="1:20" s="1688" customFormat="1" ht="18" customHeight="1">
      <c r="A102" s="206">
        <v>2453000</v>
      </c>
      <c r="B102" s="414">
        <v>67</v>
      </c>
      <c r="C102" s="960" t="s">
        <v>460</v>
      </c>
      <c r="D102" s="32" t="s">
        <v>42</v>
      </c>
      <c r="E102" s="1894">
        <f>VLOOKUP(C102,[12]DUMAI!$C$36:$E$189,3,FALSE)</f>
        <v>24</v>
      </c>
      <c r="F102" s="151">
        <v>2028000</v>
      </c>
      <c r="G102" s="151">
        <v>425000</v>
      </c>
      <c r="H102" s="105">
        <f t="shared" si="15"/>
        <v>2453000</v>
      </c>
      <c r="I102" s="151">
        <v>0</v>
      </c>
      <c r="J102" s="151">
        <v>10000</v>
      </c>
      <c r="K102" s="151">
        <v>10000</v>
      </c>
      <c r="L102" s="151">
        <v>0</v>
      </c>
      <c r="M102" s="105">
        <v>0</v>
      </c>
      <c r="N102" s="155">
        <f t="shared" si="16"/>
        <v>480000</v>
      </c>
      <c r="O102" s="316">
        <f t="shared" si="17"/>
        <v>2933000</v>
      </c>
      <c r="P102" s="316">
        <f t="shared" si="19"/>
        <v>24530</v>
      </c>
      <c r="Q102" s="316">
        <f t="shared" si="20"/>
        <v>49060</v>
      </c>
      <c r="R102" s="316">
        <f t="shared" si="21"/>
        <v>24530</v>
      </c>
      <c r="S102" s="317">
        <f t="shared" si="18"/>
        <v>2834880</v>
      </c>
      <c r="T102" s="468" t="str">
        <f>VLOOKUP(C102,'[13]RIANCIAN AMT I DAN II'!$C$7:$Y$163,23,FALSE)</f>
        <v>172-00-0030146-7</v>
      </c>
    </row>
    <row r="103" spans="1:20" s="1688" customFormat="1" ht="18" customHeight="1">
      <c r="A103" s="206">
        <v>2453000</v>
      </c>
      <c r="B103" s="414">
        <v>68</v>
      </c>
      <c r="C103" s="959" t="s">
        <v>3161</v>
      </c>
      <c r="D103" s="32" t="s">
        <v>42</v>
      </c>
      <c r="E103" s="1894">
        <f>VLOOKUP(C103,[12]DUMAI!$C$36:$E$189,3,FALSE)</f>
        <v>21</v>
      </c>
      <c r="F103" s="151">
        <v>2028000</v>
      </c>
      <c r="G103" s="151">
        <v>425000</v>
      </c>
      <c r="H103" s="105">
        <f t="shared" si="15"/>
        <v>2453000</v>
      </c>
      <c r="I103" s="151">
        <v>0</v>
      </c>
      <c r="J103" s="151">
        <v>10000</v>
      </c>
      <c r="K103" s="151">
        <v>10000</v>
      </c>
      <c r="L103" s="151">
        <v>0</v>
      </c>
      <c r="M103" s="105">
        <v>0</v>
      </c>
      <c r="N103" s="155">
        <f t="shared" si="16"/>
        <v>420000</v>
      </c>
      <c r="O103" s="316">
        <f t="shared" si="17"/>
        <v>2873000</v>
      </c>
      <c r="P103" s="316">
        <f t="shared" si="19"/>
        <v>24530</v>
      </c>
      <c r="Q103" s="316">
        <f t="shared" si="20"/>
        <v>49060</v>
      </c>
      <c r="R103" s="316">
        <f t="shared" si="21"/>
        <v>24530</v>
      </c>
      <c r="S103" s="317">
        <f t="shared" si="18"/>
        <v>2774880</v>
      </c>
      <c r="T103" s="468" t="str">
        <f>VLOOKUP(C103,'[13]RIANCIAN AMT I DAN II'!$C$7:$Y$163,23,FALSE)</f>
        <v>172-00-0030164-0</v>
      </c>
    </row>
    <row r="104" spans="1:20" s="1688" customFormat="1" ht="18" customHeight="1">
      <c r="A104" s="206">
        <v>2453000</v>
      </c>
      <c r="B104" s="414">
        <v>69</v>
      </c>
      <c r="C104" s="959" t="s">
        <v>3162</v>
      </c>
      <c r="D104" s="32" t="s">
        <v>42</v>
      </c>
      <c r="E104" s="1894">
        <f>VLOOKUP(C104,[12]DUMAI!$C$36:$E$189,3,FALSE)</f>
        <v>24</v>
      </c>
      <c r="F104" s="151">
        <v>2028000</v>
      </c>
      <c r="G104" s="151">
        <v>425000</v>
      </c>
      <c r="H104" s="105">
        <f t="shared" si="15"/>
        <v>2453000</v>
      </c>
      <c r="I104" s="151">
        <v>0</v>
      </c>
      <c r="J104" s="151">
        <v>10000</v>
      </c>
      <c r="K104" s="151">
        <v>10000</v>
      </c>
      <c r="L104" s="151">
        <v>0</v>
      </c>
      <c r="M104" s="105">
        <v>0</v>
      </c>
      <c r="N104" s="155">
        <f t="shared" si="16"/>
        <v>480000</v>
      </c>
      <c r="O104" s="316">
        <f t="shared" si="17"/>
        <v>2933000</v>
      </c>
      <c r="P104" s="316">
        <f t="shared" si="19"/>
        <v>24530</v>
      </c>
      <c r="Q104" s="316">
        <f t="shared" si="20"/>
        <v>49060</v>
      </c>
      <c r="R104" s="316">
        <f t="shared" si="21"/>
        <v>24530</v>
      </c>
      <c r="S104" s="317">
        <f t="shared" si="18"/>
        <v>2834880</v>
      </c>
      <c r="T104" s="468" t="str">
        <f>VLOOKUP(C104,'[13]RIANCIAN AMT I DAN II'!$C$7:$Y$163,23,FALSE)</f>
        <v>172-00-0029571-9</v>
      </c>
    </row>
    <row r="105" spans="1:20" s="1688" customFormat="1" ht="18" customHeight="1">
      <c r="A105" s="206">
        <v>2453000</v>
      </c>
      <c r="B105" s="414">
        <v>70</v>
      </c>
      <c r="C105" s="959" t="s">
        <v>36</v>
      </c>
      <c r="D105" s="32" t="s">
        <v>42</v>
      </c>
      <c r="E105" s="1894">
        <f>VLOOKUP(C105,[12]DUMAI!$C$36:$E$189,3,FALSE)</f>
        <v>24</v>
      </c>
      <c r="F105" s="151">
        <v>2028000</v>
      </c>
      <c r="G105" s="151">
        <v>425000</v>
      </c>
      <c r="H105" s="105">
        <f t="shared" si="15"/>
        <v>2453000</v>
      </c>
      <c r="I105" s="151">
        <v>0</v>
      </c>
      <c r="J105" s="151">
        <v>10000</v>
      </c>
      <c r="K105" s="151">
        <v>10000</v>
      </c>
      <c r="L105" s="151">
        <v>0</v>
      </c>
      <c r="M105" s="105">
        <v>0</v>
      </c>
      <c r="N105" s="155">
        <f t="shared" si="16"/>
        <v>480000</v>
      </c>
      <c r="O105" s="316">
        <f t="shared" si="17"/>
        <v>2933000</v>
      </c>
      <c r="P105" s="316">
        <f t="shared" si="19"/>
        <v>24530</v>
      </c>
      <c r="Q105" s="316">
        <f t="shared" si="20"/>
        <v>49060</v>
      </c>
      <c r="R105" s="316">
        <f t="shared" si="21"/>
        <v>24530</v>
      </c>
      <c r="S105" s="317">
        <f t="shared" si="18"/>
        <v>2834880</v>
      </c>
      <c r="T105" s="468" t="str">
        <f>VLOOKUP(C105,'[13]RIANCIAN AMT I DAN II'!$C$7:$Y$163,23,FALSE)</f>
        <v>172-00-0029545-3</v>
      </c>
    </row>
    <row r="106" spans="1:20" s="1688" customFormat="1" ht="18" customHeight="1">
      <c r="A106" s="206">
        <v>2453000</v>
      </c>
      <c r="B106" s="414">
        <v>71</v>
      </c>
      <c r="C106" s="960" t="s">
        <v>461</v>
      </c>
      <c r="D106" s="32" t="s">
        <v>42</v>
      </c>
      <c r="E106" s="1894">
        <f>VLOOKUP(C106,[12]DUMAI!$C$36:$E$189,3,FALSE)</f>
        <v>24</v>
      </c>
      <c r="F106" s="151">
        <v>2028000</v>
      </c>
      <c r="G106" s="151">
        <v>425000</v>
      </c>
      <c r="H106" s="105">
        <f t="shared" si="15"/>
        <v>2453000</v>
      </c>
      <c r="I106" s="151">
        <v>0</v>
      </c>
      <c r="J106" s="151">
        <v>10000</v>
      </c>
      <c r="K106" s="151">
        <v>10000</v>
      </c>
      <c r="L106" s="151">
        <v>0</v>
      </c>
      <c r="M106" s="105">
        <v>0</v>
      </c>
      <c r="N106" s="155">
        <f t="shared" si="16"/>
        <v>480000</v>
      </c>
      <c r="O106" s="316">
        <f t="shared" si="17"/>
        <v>2933000</v>
      </c>
      <c r="P106" s="316">
        <f t="shared" si="19"/>
        <v>24530</v>
      </c>
      <c r="Q106" s="316">
        <f t="shared" si="20"/>
        <v>49060</v>
      </c>
      <c r="R106" s="316">
        <f t="shared" si="21"/>
        <v>24530</v>
      </c>
      <c r="S106" s="317">
        <f t="shared" si="18"/>
        <v>2834880</v>
      </c>
      <c r="T106" s="468" t="str">
        <f>VLOOKUP(C106,'[13]RIANCIAN AMT I DAN II'!$C$7:$Y$163,23,FALSE)</f>
        <v>172-00-0030259-8</v>
      </c>
    </row>
    <row r="107" spans="1:20" s="1688" customFormat="1" ht="18" customHeight="1">
      <c r="A107" s="206">
        <v>2453000</v>
      </c>
      <c r="B107" s="414">
        <v>72</v>
      </c>
      <c r="C107" s="960" t="s">
        <v>462</v>
      </c>
      <c r="D107" s="32" t="s">
        <v>42</v>
      </c>
      <c r="E107" s="1894">
        <f>VLOOKUP(C107,[12]DUMAI!$C$36:$E$189,3,FALSE)</f>
        <v>22</v>
      </c>
      <c r="F107" s="151">
        <v>2028000</v>
      </c>
      <c r="G107" s="151">
        <v>425000</v>
      </c>
      <c r="H107" s="105">
        <f t="shared" si="15"/>
        <v>2453000</v>
      </c>
      <c r="I107" s="151">
        <v>0</v>
      </c>
      <c r="J107" s="151">
        <v>10000</v>
      </c>
      <c r="K107" s="151">
        <v>10000</v>
      </c>
      <c r="L107" s="151">
        <v>0</v>
      </c>
      <c r="M107" s="105">
        <v>0</v>
      </c>
      <c r="N107" s="155">
        <f t="shared" si="16"/>
        <v>440000</v>
      </c>
      <c r="O107" s="316">
        <f t="shared" si="17"/>
        <v>2893000</v>
      </c>
      <c r="P107" s="316">
        <f t="shared" si="19"/>
        <v>24530</v>
      </c>
      <c r="Q107" s="316">
        <f t="shared" si="20"/>
        <v>49060</v>
      </c>
      <c r="R107" s="316">
        <f t="shared" si="21"/>
        <v>24530</v>
      </c>
      <c r="S107" s="317">
        <f t="shared" si="18"/>
        <v>2794880</v>
      </c>
      <c r="T107" s="468" t="str">
        <f>VLOOKUP(C107,'[13]RIANCIAN AMT I DAN II'!$C$7:$Y$163,23,FALSE)</f>
        <v>172-00-0030135-0</v>
      </c>
    </row>
    <row r="108" spans="1:20" s="1688" customFormat="1" ht="18" customHeight="1">
      <c r="A108" s="206">
        <v>2453000</v>
      </c>
      <c r="B108" s="414">
        <v>73</v>
      </c>
      <c r="C108" s="960" t="s">
        <v>463</v>
      </c>
      <c r="D108" s="32" t="s">
        <v>42</v>
      </c>
      <c r="E108" s="1894">
        <f>VLOOKUP(C108,[12]DUMAI!$C$36:$E$189,3,FALSE)</f>
        <v>18</v>
      </c>
      <c r="F108" s="151">
        <v>2028000</v>
      </c>
      <c r="G108" s="151">
        <v>425000</v>
      </c>
      <c r="H108" s="105">
        <f t="shared" si="15"/>
        <v>2453000</v>
      </c>
      <c r="I108" s="151">
        <v>0</v>
      </c>
      <c r="J108" s="151">
        <v>10000</v>
      </c>
      <c r="K108" s="151">
        <v>10000</v>
      </c>
      <c r="L108" s="151">
        <v>0</v>
      </c>
      <c r="M108" s="105">
        <v>0</v>
      </c>
      <c r="N108" s="155">
        <f t="shared" si="16"/>
        <v>360000</v>
      </c>
      <c r="O108" s="316">
        <f t="shared" si="17"/>
        <v>2813000</v>
      </c>
      <c r="P108" s="316">
        <f t="shared" si="19"/>
        <v>24530</v>
      </c>
      <c r="Q108" s="316">
        <f t="shared" si="20"/>
        <v>49060</v>
      </c>
      <c r="R108" s="316">
        <f t="shared" si="21"/>
        <v>24530</v>
      </c>
      <c r="S108" s="317">
        <f t="shared" si="18"/>
        <v>2714880</v>
      </c>
      <c r="T108" s="468" t="str">
        <f>VLOOKUP(C108,'[13]RIANCIAN AMT I DAN II'!$C$7:$Y$163,23,FALSE)</f>
        <v>172-00-0030062-6</v>
      </c>
    </row>
    <row r="109" spans="1:20" s="1688" customFormat="1" ht="18" customHeight="1">
      <c r="A109" s="206">
        <v>2453000</v>
      </c>
      <c r="B109" s="414">
        <v>74</v>
      </c>
      <c r="C109" s="960" t="s">
        <v>464</v>
      </c>
      <c r="D109" s="32" t="s">
        <v>42</v>
      </c>
      <c r="E109" s="1894">
        <f>VLOOKUP(C109,[12]DUMAI!$C$36:$E$189,3,FALSE)</f>
        <v>24</v>
      </c>
      <c r="F109" s="151">
        <v>2028000</v>
      </c>
      <c r="G109" s="151">
        <v>425000</v>
      </c>
      <c r="H109" s="105">
        <f t="shared" si="15"/>
        <v>2453000</v>
      </c>
      <c r="I109" s="151">
        <v>0</v>
      </c>
      <c r="J109" s="151">
        <v>10000</v>
      </c>
      <c r="K109" s="151">
        <v>10000</v>
      </c>
      <c r="L109" s="151">
        <v>0</v>
      </c>
      <c r="M109" s="105">
        <v>0</v>
      </c>
      <c r="N109" s="155">
        <f t="shared" si="16"/>
        <v>480000</v>
      </c>
      <c r="O109" s="316">
        <f t="shared" si="17"/>
        <v>2933000</v>
      </c>
      <c r="P109" s="316">
        <f t="shared" si="19"/>
        <v>24530</v>
      </c>
      <c r="Q109" s="316">
        <f t="shared" si="20"/>
        <v>49060</v>
      </c>
      <c r="R109" s="316">
        <f t="shared" si="21"/>
        <v>24530</v>
      </c>
      <c r="S109" s="317">
        <f t="shared" si="18"/>
        <v>2834880</v>
      </c>
      <c r="T109" s="468" t="str">
        <f>VLOOKUP(C109,'[13]RIANCIAN AMT I DAN II'!$C$7:$Y$163,23,FALSE)</f>
        <v>172-00-0030156-6</v>
      </c>
    </row>
    <row r="110" spans="1:20" s="1688" customFormat="1" ht="18" customHeight="1">
      <c r="A110" s="206">
        <v>2453000</v>
      </c>
      <c r="B110" s="414">
        <v>75</v>
      </c>
      <c r="C110" s="964" t="s">
        <v>465</v>
      </c>
      <c r="D110" s="32" t="s">
        <v>42</v>
      </c>
      <c r="E110" s="1894">
        <f>VLOOKUP(C110,[12]DUMAI!$C$36:$E$189,3,FALSE)</f>
        <v>24</v>
      </c>
      <c r="F110" s="151">
        <v>2028000</v>
      </c>
      <c r="G110" s="151">
        <v>425000</v>
      </c>
      <c r="H110" s="105">
        <f t="shared" si="15"/>
        <v>2453000</v>
      </c>
      <c r="I110" s="151">
        <v>0</v>
      </c>
      <c r="J110" s="151">
        <v>10000</v>
      </c>
      <c r="K110" s="151">
        <v>10000</v>
      </c>
      <c r="L110" s="151">
        <v>0</v>
      </c>
      <c r="M110" s="105">
        <v>0</v>
      </c>
      <c r="N110" s="155">
        <f t="shared" si="16"/>
        <v>480000</v>
      </c>
      <c r="O110" s="316">
        <f t="shared" si="17"/>
        <v>2933000</v>
      </c>
      <c r="P110" s="316">
        <f t="shared" si="19"/>
        <v>24530</v>
      </c>
      <c r="Q110" s="316">
        <f t="shared" si="20"/>
        <v>49060</v>
      </c>
      <c r="R110" s="316">
        <f t="shared" si="21"/>
        <v>24530</v>
      </c>
      <c r="S110" s="317">
        <f t="shared" si="18"/>
        <v>2834880</v>
      </c>
      <c r="T110" s="468" t="str">
        <f>VLOOKUP(C110,'[13]RIANCIAN AMT I DAN II'!$C$7:$Y$163,23,FALSE)</f>
        <v>172-00-0029532-1</v>
      </c>
    </row>
    <row r="111" spans="1:20" s="1688" customFormat="1" ht="18" customHeight="1">
      <c r="A111" s="206">
        <v>2453000</v>
      </c>
      <c r="B111" s="414">
        <v>76</v>
      </c>
      <c r="C111" s="960" t="s">
        <v>466</v>
      </c>
      <c r="D111" s="32" t="s">
        <v>42</v>
      </c>
      <c r="E111" s="1894">
        <f>VLOOKUP(C111,[12]DUMAI!$C$36:$E$189,3,FALSE)</f>
        <v>24</v>
      </c>
      <c r="F111" s="151">
        <v>2028000</v>
      </c>
      <c r="G111" s="151">
        <v>425000</v>
      </c>
      <c r="H111" s="105">
        <f t="shared" si="15"/>
        <v>2453000</v>
      </c>
      <c r="I111" s="151">
        <v>0</v>
      </c>
      <c r="J111" s="151">
        <v>10000</v>
      </c>
      <c r="K111" s="151">
        <v>10000</v>
      </c>
      <c r="L111" s="151">
        <v>0</v>
      </c>
      <c r="M111" s="105">
        <v>0</v>
      </c>
      <c r="N111" s="155">
        <f t="shared" si="16"/>
        <v>480000</v>
      </c>
      <c r="O111" s="316">
        <f t="shared" si="17"/>
        <v>2933000</v>
      </c>
      <c r="P111" s="316">
        <f t="shared" si="19"/>
        <v>24530</v>
      </c>
      <c r="Q111" s="316">
        <f t="shared" si="20"/>
        <v>49060</v>
      </c>
      <c r="R111" s="316">
        <f t="shared" si="21"/>
        <v>24530</v>
      </c>
      <c r="S111" s="317">
        <f t="shared" si="18"/>
        <v>2834880</v>
      </c>
      <c r="T111" s="468" t="str">
        <f>VLOOKUP(C111,'[13]RIANCIAN AMT I DAN II'!$C$7:$Y$163,23,FALSE)</f>
        <v>172-00-0029685-7</v>
      </c>
    </row>
    <row r="112" spans="1:20" s="1688" customFormat="1" ht="18" customHeight="1">
      <c r="A112" s="206">
        <v>2453000</v>
      </c>
      <c r="B112" s="414">
        <v>77</v>
      </c>
      <c r="C112" s="959" t="s">
        <v>3163</v>
      </c>
      <c r="D112" s="32" t="s">
        <v>42</v>
      </c>
      <c r="E112" s="1894">
        <f>VLOOKUP(C112,[12]DUMAI!$C$36:$E$189,3,FALSE)</f>
        <v>24</v>
      </c>
      <c r="F112" s="151">
        <v>2028000</v>
      </c>
      <c r="G112" s="151">
        <v>425000</v>
      </c>
      <c r="H112" s="105">
        <f t="shared" si="15"/>
        <v>2453000</v>
      </c>
      <c r="I112" s="151">
        <v>0</v>
      </c>
      <c r="J112" s="151">
        <v>10000</v>
      </c>
      <c r="K112" s="151">
        <v>10000</v>
      </c>
      <c r="L112" s="151">
        <v>0</v>
      </c>
      <c r="M112" s="105">
        <v>0</v>
      </c>
      <c r="N112" s="155">
        <f t="shared" si="16"/>
        <v>480000</v>
      </c>
      <c r="O112" s="316">
        <f t="shared" si="17"/>
        <v>2933000</v>
      </c>
      <c r="P112" s="316">
        <f t="shared" si="19"/>
        <v>24530</v>
      </c>
      <c r="Q112" s="316">
        <f t="shared" si="20"/>
        <v>49060</v>
      </c>
      <c r="R112" s="316">
        <f t="shared" si="21"/>
        <v>24530</v>
      </c>
      <c r="S112" s="317">
        <f t="shared" si="18"/>
        <v>2834880</v>
      </c>
      <c r="T112" s="468" t="str">
        <f>VLOOKUP(C112,'[13]RIANCIAN AMT I DAN II'!$C$7:$Y$163,23,FALSE)</f>
        <v>172-00-0029561-0</v>
      </c>
    </row>
    <row r="113" spans="1:20" s="1688" customFormat="1" ht="18" customHeight="1">
      <c r="A113" s="206">
        <v>2453000</v>
      </c>
      <c r="B113" s="414">
        <v>78</v>
      </c>
      <c r="C113" s="960" t="s">
        <v>3164</v>
      </c>
      <c r="D113" s="32" t="s">
        <v>42</v>
      </c>
      <c r="E113" s="1894">
        <f>VLOOKUP(C113,[12]DUMAI!$C$36:$E$189,3,FALSE)</f>
        <v>24</v>
      </c>
      <c r="F113" s="151">
        <v>2028000</v>
      </c>
      <c r="G113" s="151">
        <v>425000</v>
      </c>
      <c r="H113" s="105">
        <f t="shared" si="15"/>
        <v>2453000</v>
      </c>
      <c r="I113" s="151">
        <v>0</v>
      </c>
      <c r="J113" s="151">
        <v>10000</v>
      </c>
      <c r="K113" s="151">
        <v>10000</v>
      </c>
      <c r="L113" s="151">
        <v>0</v>
      </c>
      <c r="M113" s="105">
        <v>0</v>
      </c>
      <c r="N113" s="155">
        <f t="shared" si="16"/>
        <v>480000</v>
      </c>
      <c r="O113" s="316">
        <f t="shared" si="17"/>
        <v>2933000</v>
      </c>
      <c r="P113" s="316">
        <f t="shared" si="19"/>
        <v>24530</v>
      </c>
      <c r="Q113" s="316">
        <f t="shared" si="20"/>
        <v>49060</v>
      </c>
      <c r="R113" s="316">
        <f t="shared" si="21"/>
        <v>24530</v>
      </c>
      <c r="S113" s="317">
        <f t="shared" si="18"/>
        <v>2834880</v>
      </c>
      <c r="T113" s="468" t="str">
        <f>VLOOKUP(C113,'[13]RIANCIAN AMT I DAN II'!$C$7:$Y$163,23,FALSE)</f>
        <v>172-00-0029446-4</v>
      </c>
    </row>
    <row r="114" spans="1:20" s="1688" customFormat="1" ht="18" customHeight="1">
      <c r="A114" s="206">
        <v>2453000</v>
      </c>
      <c r="B114" s="414">
        <v>79</v>
      </c>
      <c r="C114" s="960" t="s">
        <v>3407</v>
      </c>
      <c r="D114" s="32" t="s">
        <v>42</v>
      </c>
      <c r="E114" s="1894">
        <f>VLOOKUP(C114,[12]DUMAI!$C$36:$E$189,3,FALSE)</f>
        <v>24</v>
      </c>
      <c r="F114" s="151">
        <v>2028000</v>
      </c>
      <c r="G114" s="151">
        <v>425000</v>
      </c>
      <c r="H114" s="105">
        <f t="shared" si="15"/>
        <v>2453000</v>
      </c>
      <c r="I114" s="151">
        <v>0</v>
      </c>
      <c r="J114" s="151">
        <v>10000</v>
      </c>
      <c r="K114" s="151">
        <v>10000</v>
      </c>
      <c r="L114" s="151">
        <v>0</v>
      </c>
      <c r="M114" s="105">
        <v>0</v>
      </c>
      <c r="N114" s="155">
        <f t="shared" si="16"/>
        <v>480000</v>
      </c>
      <c r="O114" s="316">
        <f t="shared" si="17"/>
        <v>2933000</v>
      </c>
      <c r="P114" s="316">
        <f t="shared" si="19"/>
        <v>24530</v>
      </c>
      <c r="Q114" s="316">
        <f t="shared" si="20"/>
        <v>49060</v>
      </c>
      <c r="R114" s="316">
        <f t="shared" si="21"/>
        <v>24530</v>
      </c>
      <c r="S114" s="317">
        <f t="shared" si="18"/>
        <v>2834880</v>
      </c>
      <c r="T114" s="468" t="str">
        <f>VLOOKUP(C114,'[13]RIANCIAN AMT I DAN II'!$C$7:$Y$163,23,FALSE)</f>
        <v>108-00-0712077-8</v>
      </c>
    </row>
    <row r="115" spans="1:20" s="1688" customFormat="1" ht="18" customHeight="1">
      <c r="A115" s="206">
        <v>2453000</v>
      </c>
      <c r="B115" s="414">
        <v>80</v>
      </c>
      <c r="C115" s="959" t="s">
        <v>467</v>
      </c>
      <c r="D115" s="32" t="s">
        <v>42</v>
      </c>
      <c r="E115" s="1894">
        <f>VLOOKUP(C115,[12]DUMAI!$C$36:$E$189,3,FALSE)</f>
        <v>24</v>
      </c>
      <c r="F115" s="151">
        <v>2028000</v>
      </c>
      <c r="G115" s="151">
        <v>425000</v>
      </c>
      <c r="H115" s="105">
        <f t="shared" si="15"/>
        <v>2453000</v>
      </c>
      <c r="I115" s="151">
        <v>0</v>
      </c>
      <c r="J115" s="151">
        <v>10000</v>
      </c>
      <c r="K115" s="151">
        <v>10000</v>
      </c>
      <c r="L115" s="151">
        <v>0</v>
      </c>
      <c r="M115" s="105">
        <v>0</v>
      </c>
      <c r="N115" s="155">
        <f t="shared" si="16"/>
        <v>480000</v>
      </c>
      <c r="O115" s="316">
        <f t="shared" si="17"/>
        <v>2933000</v>
      </c>
      <c r="P115" s="316">
        <f t="shared" si="19"/>
        <v>24530</v>
      </c>
      <c r="Q115" s="316">
        <f t="shared" si="20"/>
        <v>49060</v>
      </c>
      <c r="R115" s="316">
        <f t="shared" si="21"/>
        <v>24530</v>
      </c>
      <c r="S115" s="317">
        <f t="shared" si="18"/>
        <v>2834880</v>
      </c>
      <c r="T115" s="468" t="str">
        <f>VLOOKUP(C115,'[13]RIANCIAN AMT I DAN II'!$C$7:$Y$163,23,FALSE)</f>
        <v>172-00-0029533-9</v>
      </c>
    </row>
    <row r="116" spans="1:20" s="1688" customFormat="1" ht="18" customHeight="1">
      <c r="A116" s="206">
        <v>2453000</v>
      </c>
      <c r="B116" s="414">
        <v>81</v>
      </c>
      <c r="C116" s="960" t="s">
        <v>468</v>
      </c>
      <c r="D116" s="32" t="s">
        <v>42</v>
      </c>
      <c r="E116" s="1894">
        <f>VLOOKUP(C116,[12]DUMAI!$C$36:$E$189,3,FALSE)</f>
        <v>24</v>
      </c>
      <c r="F116" s="151">
        <v>2028000</v>
      </c>
      <c r="G116" s="151">
        <v>425000</v>
      </c>
      <c r="H116" s="105">
        <f t="shared" si="15"/>
        <v>2453000</v>
      </c>
      <c r="I116" s="151">
        <v>0</v>
      </c>
      <c r="J116" s="151">
        <v>10000</v>
      </c>
      <c r="K116" s="151">
        <v>10000</v>
      </c>
      <c r="L116" s="151">
        <v>0</v>
      </c>
      <c r="M116" s="105">
        <v>0</v>
      </c>
      <c r="N116" s="155">
        <f t="shared" si="16"/>
        <v>480000</v>
      </c>
      <c r="O116" s="316">
        <f t="shared" si="17"/>
        <v>2933000</v>
      </c>
      <c r="P116" s="316">
        <f t="shared" si="19"/>
        <v>24530</v>
      </c>
      <c r="Q116" s="316">
        <f t="shared" si="20"/>
        <v>49060</v>
      </c>
      <c r="R116" s="316">
        <f t="shared" si="21"/>
        <v>24530</v>
      </c>
      <c r="S116" s="317">
        <f t="shared" si="18"/>
        <v>2834880</v>
      </c>
      <c r="T116" s="468" t="str">
        <f>VLOOKUP(C116,'[13]RIANCIAN AMT I DAN II'!$C$7:$Y$163,23,FALSE)</f>
        <v>172-00-0030158-2</v>
      </c>
    </row>
    <row r="117" spans="1:20" s="1688" customFormat="1" ht="18" customHeight="1">
      <c r="A117" s="206">
        <v>2453000</v>
      </c>
      <c r="B117" s="414">
        <v>82</v>
      </c>
      <c r="C117" s="964" t="s">
        <v>469</v>
      </c>
      <c r="D117" s="32" t="s">
        <v>42</v>
      </c>
      <c r="E117" s="1894">
        <f>VLOOKUP(C117,[12]DUMAI!$C$36:$E$189,3,FALSE)</f>
        <v>24</v>
      </c>
      <c r="F117" s="151">
        <v>2028000</v>
      </c>
      <c r="G117" s="151">
        <v>425000</v>
      </c>
      <c r="H117" s="105">
        <f t="shared" si="15"/>
        <v>2453000</v>
      </c>
      <c r="I117" s="151">
        <v>0</v>
      </c>
      <c r="J117" s="151">
        <v>10000</v>
      </c>
      <c r="K117" s="151">
        <v>10000</v>
      </c>
      <c r="L117" s="151">
        <v>0</v>
      </c>
      <c r="M117" s="105">
        <v>0</v>
      </c>
      <c r="N117" s="155">
        <f t="shared" si="16"/>
        <v>480000</v>
      </c>
      <c r="O117" s="316">
        <f t="shared" si="17"/>
        <v>2933000</v>
      </c>
      <c r="P117" s="316">
        <f t="shared" si="19"/>
        <v>24530</v>
      </c>
      <c r="Q117" s="316">
        <f t="shared" si="20"/>
        <v>49060</v>
      </c>
      <c r="R117" s="316">
        <f t="shared" si="21"/>
        <v>24530</v>
      </c>
      <c r="S117" s="317">
        <f t="shared" si="18"/>
        <v>2834880</v>
      </c>
      <c r="T117" s="468" t="str">
        <f>VLOOKUP(C117,'[13]RIANCIAN AMT I DAN II'!$C$7:$Y$163,23,FALSE)</f>
        <v>172-00-0029416-7</v>
      </c>
    </row>
    <row r="118" spans="1:20" s="1688" customFormat="1" ht="18" customHeight="1">
      <c r="A118" s="206">
        <v>2453000</v>
      </c>
      <c r="B118" s="414">
        <v>83</v>
      </c>
      <c r="C118" s="960" t="s">
        <v>470</v>
      </c>
      <c r="D118" s="32" t="s">
        <v>42</v>
      </c>
      <c r="E118" s="1894">
        <f>VLOOKUP(C118,[12]DUMAI!$C$36:$E$189,3,FALSE)</f>
        <v>24</v>
      </c>
      <c r="F118" s="151">
        <v>2028000</v>
      </c>
      <c r="G118" s="151">
        <v>425000</v>
      </c>
      <c r="H118" s="105">
        <f t="shared" si="15"/>
        <v>2453000</v>
      </c>
      <c r="I118" s="151">
        <v>8000</v>
      </c>
      <c r="J118" s="151">
        <v>10000</v>
      </c>
      <c r="K118" s="151">
        <v>20000</v>
      </c>
      <c r="L118" s="151">
        <v>0</v>
      </c>
      <c r="M118" s="105">
        <v>0</v>
      </c>
      <c r="N118" s="155">
        <f t="shared" si="16"/>
        <v>912000</v>
      </c>
      <c r="O118" s="316">
        <f t="shared" si="17"/>
        <v>3365000</v>
      </c>
      <c r="P118" s="316">
        <f t="shared" si="19"/>
        <v>24530</v>
      </c>
      <c r="Q118" s="316">
        <f t="shared" si="20"/>
        <v>49060</v>
      </c>
      <c r="R118" s="316">
        <f t="shared" si="21"/>
        <v>24530</v>
      </c>
      <c r="S118" s="317">
        <f t="shared" si="18"/>
        <v>3266880</v>
      </c>
      <c r="T118" s="468" t="str">
        <f>VLOOKUP(C118,'[13]RIANCIAN AMT I DAN II'!$C$7:$Y$163,23,FALSE)</f>
        <v>172-00-0030137-6</v>
      </c>
    </row>
    <row r="119" spans="1:20" s="1688" customFormat="1" ht="18" customHeight="1">
      <c r="A119" s="206">
        <v>2453000</v>
      </c>
      <c r="B119" s="414">
        <v>84</v>
      </c>
      <c r="C119" s="959" t="s">
        <v>471</v>
      </c>
      <c r="D119" s="32" t="s">
        <v>42</v>
      </c>
      <c r="E119" s="1894">
        <f>VLOOKUP(C119,[12]DUMAI!$C$36:$E$189,3,FALSE)</f>
        <v>24</v>
      </c>
      <c r="F119" s="151">
        <v>2028000</v>
      </c>
      <c r="G119" s="151">
        <v>425000</v>
      </c>
      <c r="H119" s="105">
        <f t="shared" si="15"/>
        <v>2453000</v>
      </c>
      <c r="I119" s="151">
        <v>8000</v>
      </c>
      <c r="J119" s="151">
        <v>10000</v>
      </c>
      <c r="K119" s="151">
        <v>20000</v>
      </c>
      <c r="L119" s="151">
        <v>0</v>
      </c>
      <c r="M119" s="105">
        <v>0</v>
      </c>
      <c r="N119" s="155">
        <f t="shared" si="16"/>
        <v>912000</v>
      </c>
      <c r="O119" s="316">
        <f t="shared" si="17"/>
        <v>3365000</v>
      </c>
      <c r="P119" s="316">
        <f t="shared" si="19"/>
        <v>24530</v>
      </c>
      <c r="Q119" s="316">
        <f t="shared" si="20"/>
        <v>49060</v>
      </c>
      <c r="R119" s="316">
        <f t="shared" si="21"/>
        <v>24530</v>
      </c>
      <c r="S119" s="317">
        <f t="shared" si="18"/>
        <v>3266880</v>
      </c>
      <c r="T119" s="468" t="str">
        <f>VLOOKUP(C119,'[13]RIANCIAN AMT I DAN II'!$C$7:$Y$163,23,FALSE)</f>
        <v>172-00-0029427-4</v>
      </c>
    </row>
    <row r="120" spans="1:20" s="1688" customFormat="1" ht="18" customHeight="1">
      <c r="A120" s="206">
        <v>2453000</v>
      </c>
      <c r="B120" s="414">
        <v>85</v>
      </c>
      <c r="C120" s="960" t="s">
        <v>472</v>
      </c>
      <c r="D120" s="32" t="s">
        <v>42</v>
      </c>
      <c r="E120" s="1894">
        <f>VLOOKUP(C120,[12]DUMAI!$C$36:$E$189,3,FALSE)</f>
        <v>24</v>
      </c>
      <c r="F120" s="151">
        <v>2028000</v>
      </c>
      <c r="G120" s="151">
        <v>425000</v>
      </c>
      <c r="H120" s="105">
        <f t="shared" si="15"/>
        <v>2453000</v>
      </c>
      <c r="I120" s="151">
        <v>0</v>
      </c>
      <c r="J120" s="151">
        <v>10000</v>
      </c>
      <c r="K120" s="151">
        <v>10000</v>
      </c>
      <c r="L120" s="151">
        <v>0</v>
      </c>
      <c r="M120" s="105">
        <v>0</v>
      </c>
      <c r="N120" s="155">
        <f t="shared" si="16"/>
        <v>480000</v>
      </c>
      <c r="O120" s="316">
        <f t="shared" si="17"/>
        <v>2933000</v>
      </c>
      <c r="P120" s="316">
        <f t="shared" si="19"/>
        <v>24530</v>
      </c>
      <c r="Q120" s="316">
        <f t="shared" si="20"/>
        <v>49060</v>
      </c>
      <c r="R120" s="316">
        <f t="shared" si="21"/>
        <v>24530</v>
      </c>
      <c r="S120" s="317">
        <f t="shared" si="18"/>
        <v>2834880</v>
      </c>
      <c r="T120" s="468" t="str">
        <f>VLOOKUP(C120,'[13]RIANCIAN AMT I DAN II'!$C$7:$Y$163,23,FALSE)</f>
        <v>172-00-0029340-9</v>
      </c>
    </row>
    <row r="121" spans="1:20" s="1688" customFormat="1" ht="18" customHeight="1">
      <c r="A121" s="206">
        <v>2453000</v>
      </c>
      <c r="B121" s="414">
        <v>86</v>
      </c>
      <c r="C121" s="960" t="s">
        <v>473</v>
      </c>
      <c r="D121" s="32" t="s">
        <v>42</v>
      </c>
      <c r="E121" s="1894">
        <f>VLOOKUP(C121,[12]DUMAI!$C$36:$E$189,3,FALSE)</f>
        <v>22</v>
      </c>
      <c r="F121" s="151">
        <v>2028000</v>
      </c>
      <c r="G121" s="151">
        <v>425000</v>
      </c>
      <c r="H121" s="105">
        <f t="shared" si="15"/>
        <v>2453000</v>
      </c>
      <c r="I121" s="151">
        <v>8000</v>
      </c>
      <c r="J121" s="151">
        <v>10000</v>
      </c>
      <c r="K121" s="151">
        <v>20000</v>
      </c>
      <c r="L121" s="151">
        <v>0</v>
      </c>
      <c r="M121" s="105">
        <v>0</v>
      </c>
      <c r="N121" s="155">
        <f t="shared" si="16"/>
        <v>836000</v>
      </c>
      <c r="O121" s="316">
        <f t="shared" si="17"/>
        <v>3289000</v>
      </c>
      <c r="P121" s="316">
        <f t="shared" si="19"/>
        <v>24530</v>
      </c>
      <c r="Q121" s="316">
        <f t="shared" si="20"/>
        <v>49060</v>
      </c>
      <c r="R121" s="316">
        <f t="shared" si="21"/>
        <v>24530</v>
      </c>
      <c r="S121" s="317">
        <f t="shared" si="18"/>
        <v>3190880</v>
      </c>
      <c r="T121" s="468" t="str">
        <f>VLOOKUP(C121,'[13]RIANCIAN AMT I DAN II'!$C$7:$Y$163,23,FALSE)</f>
        <v>172-00-0029679-0</v>
      </c>
    </row>
    <row r="122" spans="1:20" s="1688" customFormat="1" ht="18" customHeight="1">
      <c r="A122" s="206">
        <v>2453000</v>
      </c>
      <c r="B122" s="414">
        <v>87</v>
      </c>
      <c r="C122" s="964" t="s">
        <v>474</v>
      </c>
      <c r="D122" s="32" t="s">
        <v>42</v>
      </c>
      <c r="E122" s="1894">
        <f>VLOOKUP(C122,[12]DUMAI!$C$36:$E$189,3,FALSE)</f>
        <v>24</v>
      </c>
      <c r="F122" s="151">
        <v>2028000</v>
      </c>
      <c r="G122" s="151">
        <v>425000</v>
      </c>
      <c r="H122" s="105">
        <f t="shared" si="15"/>
        <v>2453000</v>
      </c>
      <c r="I122" s="151">
        <v>0</v>
      </c>
      <c r="J122" s="151">
        <v>10000</v>
      </c>
      <c r="K122" s="151">
        <v>10000</v>
      </c>
      <c r="L122" s="151">
        <v>0</v>
      </c>
      <c r="M122" s="105">
        <v>0</v>
      </c>
      <c r="N122" s="155">
        <f t="shared" si="16"/>
        <v>480000</v>
      </c>
      <c r="O122" s="316">
        <f t="shared" si="17"/>
        <v>2933000</v>
      </c>
      <c r="P122" s="316">
        <f t="shared" si="19"/>
        <v>24530</v>
      </c>
      <c r="Q122" s="316">
        <f t="shared" si="20"/>
        <v>49060</v>
      </c>
      <c r="R122" s="316">
        <f t="shared" si="21"/>
        <v>24530</v>
      </c>
      <c r="S122" s="317">
        <f t="shared" si="18"/>
        <v>2834880</v>
      </c>
      <c r="T122" s="468" t="str">
        <f>VLOOKUP(C122,'[13]RIANCIAN AMT I DAN II'!$C$7:$Y$163,23,FALSE)</f>
        <v>172-00-0029540-4</v>
      </c>
    </row>
    <row r="123" spans="1:20" s="1688" customFormat="1" ht="18" customHeight="1">
      <c r="A123" s="206">
        <v>2453000</v>
      </c>
      <c r="B123" s="414">
        <v>88</v>
      </c>
      <c r="C123" s="960" t="s">
        <v>3165</v>
      </c>
      <c r="D123" s="32" t="s">
        <v>42</v>
      </c>
      <c r="E123" s="1894">
        <f>VLOOKUP(C123,[12]DUMAI!$C$36:$E$189,3,FALSE)</f>
        <v>24</v>
      </c>
      <c r="F123" s="151">
        <v>2028000</v>
      </c>
      <c r="G123" s="151">
        <v>425000</v>
      </c>
      <c r="H123" s="105">
        <f t="shared" si="15"/>
        <v>2453000</v>
      </c>
      <c r="I123" s="151">
        <v>0</v>
      </c>
      <c r="J123" s="151">
        <v>10000</v>
      </c>
      <c r="K123" s="151">
        <v>10000</v>
      </c>
      <c r="L123" s="151">
        <v>0</v>
      </c>
      <c r="M123" s="105">
        <v>0</v>
      </c>
      <c r="N123" s="155">
        <f t="shared" si="16"/>
        <v>480000</v>
      </c>
      <c r="O123" s="316">
        <f t="shared" si="17"/>
        <v>2933000</v>
      </c>
      <c r="P123" s="316">
        <f t="shared" si="19"/>
        <v>24530</v>
      </c>
      <c r="Q123" s="316">
        <f t="shared" si="20"/>
        <v>49060</v>
      </c>
      <c r="R123" s="316">
        <f t="shared" si="21"/>
        <v>24530</v>
      </c>
      <c r="S123" s="317">
        <f t="shared" si="18"/>
        <v>2834880</v>
      </c>
      <c r="T123" s="468" t="str">
        <f>VLOOKUP(C123,'[13]RIANCIAN AMT I DAN II'!$C$7:$Y$163,23,FALSE)</f>
        <v>172-00-0030148-3</v>
      </c>
    </row>
    <row r="124" spans="1:20" s="1688" customFormat="1" ht="18" customHeight="1">
      <c r="A124" s="206">
        <v>2453000</v>
      </c>
      <c r="B124" s="414">
        <v>89</v>
      </c>
      <c r="C124" s="959" t="s">
        <v>3166</v>
      </c>
      <c r="D124" s="32" t="s">
        <v>42</v>
      </c>
      <c r="E124" s="1894">
        <f>VLOOKUP(C124,[12]DUMAI!$C$36:$E$189,3,FALSE)</f>
        <v>24</v>
      </c>
      <c r="F124" s="151">
        <v>2028000</v>
      </c>
      <c r="G124" s="151">
        <v>425000</v>
      </c>
      <c r="H124" s="105">
        <f t="shared" si="15"/>
        <v>2453000</v>
      </c>
      <c r="I124" s="151">
        <v>8000</v>
      </c>
      <c r="J124" s="151">
        <v>10000</v>
      </c>
      <c r="K124" s="151">
        <v>20000</v>
      </c>
      <c r="L124" s="151">
        <v>0</v>
      </c>
      <c r="M124" s="105">
        <v>0</v>
      </c>
      <c r="N124" s="155">
        <f t="shared" si="16"/>
        <v>912000</v>
      </c>
      <c r="O124" s="316">
        <f t="shared" si="17"/>
        <v>3365000</v>
      </c>
      <c r="P124" s="316">
        <f t="shared" si="19"/>
        <v>24530</v>
      </c>
      <c r="Q124" s="316">
        <f t="shared" si="20"/>
        <v>49060</v>
      </c>
      <c r="R124" s="316">
        <f t="shared" si="21"/>
        <v>24530</v>
      </c>
      <c r="S124" s="317">
        <f t="shared" si="18"/>
        <v>3266880</v>
      </c>
      <c r="T124" s="468" t="str">
        <f>VLOOKUP(C124,'[13]RIANCIAN AMT I DAN II'!$C$7:$Y$163,23,FALSE)</f>
        <v>172-00-0029423-3</v>
      </c>
    </row>
    <row r="125" spans="1:20" s="1688" customFormat="1" ht="18" customHeight="1">
      <c r="A125" s="206">
        <v>2453000</v>
      </c>
      <c r="B125" s="414">
        <v>90</v>
      </c>
      <c r="C125" s="960" t="s">
        <v>475</v>
      </c>
      <c r="D125" s="32" t="s">
        <v>42</v>
      </c>
      <c r="E125" s="1894">
        <f>VLOOKUP(C125,[12]DUMAI!$C$36:$E$189,3,FALSE)</f>
        <v>24</v>
      </c>
      <c r="F125" s="151">
        <v>2028000</v>
      </c>
      <c r="G125" s="151">
        <v>425000</v>
      </c>
      <c r="H125" s="105">
        <f t="shared" si="15"/>
        <v>2453000</v>
      </c>
      <c r="I125" s="151">
        <v>0</v>
      </c>
      <c r="J125" s="151">
        <v>10000</v>
      </c>
      <c r="K125" s="151">
        <v>10000</v>
      </c>
      <c r="L125" s="151">
        <v>0</v>
      </c>
      <c r="M125" s="105">
        <v>0</v>
      </c>
      <c r="N125" s="155">
        <f t="shared" si="16"/>
        <v>480000</v>
      </c>
      <c r="O125" s="316">
        <f t="shared" si="17"/>
        <v>2933000</v>
      </c>
      <c r="P125" s="316">
        <f t="shared" si="19"/>
        <v>24530</v>
      </c>
      <c r="Q125" s="316">
        <f t="shared" si="20"/>
        <v>49060</v>
      </c>
      <c r="R125" s="316">
        <f t="shared" si="21"/>
        <v>24530</v>
      </c>
      <c r="S125" s="317">
        <f t="shared" si="18"/>
        <v>2834880</v>
      </c>
      <c r="T125" s="468" t="str">
        <f>VLOOKUP(C125,'[13]RIANCIAN AMT I DAN II'!$C$7:$Y$163,23,FALSE)</f>
        <v>172-00-0030269-7</v>
      </c>
    </row>
    <row r="126" spans="1:20" s="1688" customFormat="1" ht="18" customHeight="1">
      <c r="A126" s="206">
        <v>2453000</v>
      </c>
      <c r="B126" s="414">
        <v>91</v>
      </c>
      <c r="C126" s="960" t="s">
        <v>3167</v>
      </c>
      <c r="D126" s="32" t="s">
        <v>42</v>
      </c>
      <c r="E126" s="1894">
        <f>VLOOKUP(C126,[12]DUMAI!$C$36:$E$189,3,FALSE)</f>
        <v>24</v>
      </c>
      <c r="F126" s="151">
        <v>2028000</v>
      </c>
      <c r="G126" s="151">
        <v>425000</v>
      </c>
      <c r="H126" s="105">
        <f t="shared" si="15"/>
        <v>2453000</v>
      </c>
      <c r="I126" s="151">
        <v>0</v>
      </c>
      <c r="J126" s="151">
        <v>10000</v>
      </c>
      <c r="K126" s="151">
        <v>10000</v>
      </c>
      <c r="L126" s="151">
        <v>0</v>
      </c>
      <c r="M126" s="105">
        <v>0</v>
      </c>
      <c r="N126" s="155">
        <f t="shared" si="16"/>
        <v>480000</v>
      </c>
      <c r="O126" s="316">
        <f t="shared" si="17"/>
        <v>2933000</v>
      </c>
      <c r="P126" s="316">
        <f t="shared" si="19"/>
        <v>24530</v>
      </c>
      <c r="Q126" s="316">
        <f t="shared" si="20"/>
        <v>49060</v>
      </c>
      <c r="R126" s="316">
        <f t="shared" si="21"/>
        <v>24530</v>
      </c>
      <c r="S126" s="317">
        <f t="shared" si="18"/>
        <v>2834880</v>
      </c>
      <c r="T126" s="468" t="str">
        <f>VLOOKUP(C126,'[13]RIANCIAN AMT I DAN II'!$C$7:$Y$163,23,FALSE)</f>
        <v>172-00-0030126-9</v>
      </c>
    </row>
    <row r="127" spans="1:20" s="1688" customFormat="1" ht="18" customHeight="1">
      <c r="A127" s="206">
        <v>2453000</v>
      </c>
      <c r="B127" s="414">
        <v>92</v>
      </c>
      <c r="C127" s="959" t="s">
        <v>476</v>
      </c>
      <c r="D127" s="32" t="s">
        <v>42</v>
      </c>
      <c r="E127" s="1894">
        <f>VLOOKUP(C127,[12]DUMAI!$C$36:$E$189,3,FALSE)</f>
        <v>24</v>
      </c>
      <c r="F127" s="151">
        <v>2028000</v>
      </c>
      <c r="G127" s="151">
        <v>425000</v>
      </c>
      <c r="H127" s="105">
        <f t="shared" si="15"/>
        <v>2453000</v>
      </c>
      <c r="I127" s="151">
        <v>0</v>
      </c>
      <c r="J127" s="151">
        <v>10000</v>
      </c>
      <c r="K127" s="151">
        <v>10000</v>
      </c>
      <c r="L127" s="151">
        <v>0</v>
      </c>
      <c r="M127" s="105">
        <v>0</v>
      </c>
      <c r="N127" s="155">
        <f t="shared" si="16"/>
        <v>480000</v>
      </c>
      <c r="O127" s="316">
        <f t="shared" si="17"/>
        <v>2933000</v>
      </c>
      <c r="P127" s="316">
        <f t="shared" si="19"/>
        <v>24530</v>
      </c>
      <c r="Q127" s="316">
        <f t="shared" si="20"/>
        <v>49060</v>
      </c>
      <c r="R127" s="316">
        <f t="shared" si="21"/>
        <v>24530</v>
      </c>
      <c r="S127" s="317">
        <f t="shared" si="18"/>
        <v>2834880</v>
      </c>
      <c r="T127" s="468" t="str">
        <f>VLOOKUP(C127,'[13]RIANCIAN AMT I DAN II'!$C$7:$Y$163,23,FALSE)</f>
        <v>172-00-0030248-1</v>
      </c>
    </row>
    <row r="128" spans="1:20" s="1688" customFormat="1" ht="18" customHeight="1">
      <c r="A128" s="206">
        <v>2453000</v>
      </c>
      <c r="B128" s="414">
        <v>93</v>
      </c>
      <c r="C128" s="959" t="s">
        <v>477</v>
      </c>
      <c r="D128" s="32" t="s">
        <v>42</v>
      </c>
      <c r="E128" s="1894">
        <f>VLOOKUP(C128,[12]DUMAI!$C$36:$E$189,3,FALSE)</f>
        <v>24</v>
      </c>
      <c r="F128" s="151">
        <v>2028000</v>
      </c>
      <c r="G128" s="151">
        <v>425000</v>
      </c>
      <c r="H128" s="105">
        <f t="shared" si="15"/>
        <v>2453000</v>
      </c>
      <c r="I128" s="151">
        <v>0</v>
      </c>
      <c r="J128" s="151">
        <v>10000</v>
      </c>
      <c r="K128" s="151">
        <v>10000</v>
      </c>
      <c r="L128" s="151">
        <v>0</v>
      </c>
      <c r="M128" s="105">
        <v>0</v>
      </c>
      <c r="N128" s="155">
        <f t="shared" si="16"/>
        <v>480000</v>
      </c>
      <c r="O128" s="316">
        <f t="shared" si="17"/>
        <v>2933000</v>
      </c>
      <c r="P128" s="316">
        <f t="shared" si="19"/>
        <v>24530</v>
      </c>
      <c r="Q128" s="316">
        <f t="shared" si="20"/>
        <v>49060</v>
      </c>
      <c r="R128" s="316">
        <f t="shared" si="21"/>
        <v>24530</v>
      </c>
      <c r="S128" s="317">
        <f t="shared" si="18"/>
        <v>2834880</v>
      </c>
      <c r="T128" s="468" t="str">
        <f>VLOOKUP(C128,'[13]RIANCIAN AMT I DAN II'!$C$7:$Y$163,23,FALSE)</f>
        <v>172-00-0030130-1</v>
      </c>
    </row>
    <row r="129" spans="1:20" s="1688" customFormat="1" ht="18" customHeight="1">
      <c r="A129" s="206">
        <v>2453000</v>
      </c>
      <c r="B129" s="414">
        <v>94</v>
      </c>
      <c r="C129" s="960" t="s">
        <v>478</v>
      </c>
      <c r="D129" s="32" t="s">
        <v>42</v>
      </c>
      <c r="E129" s="1894">
        <f>VLOOKUP(C129,[12]DUMAI!$C$36:$E$189,3,FALSE)</f>
        <v>24</v>
      </c>
      <c r="F129" s="151">
        <v>2028000</v>
      </c>
      <c r="G129" s="151">
        <v>425000</v>
      </c>
      <c r="H129" s="105">
        <f t="shared" si="15"/>
        <v>2453000</v>
      </c>
      <c r="I129" s="151">
        <v>8000</v>
      </c>
      <c r="J129" s="151">
        <v>10000</v>
      </c>
      <c r="K129" s="151">
        <v>20000</v>
      </c>
      <c r="L129" s="151">
        <v>0</v>
      </c>
      <c r="M129" s="105">
        <v>0</v>
      </c>
      <c r="N129" s="155">
        <f t="shared" si="16"/>
        <v>912000</v>
      </c>
      <c r="O129" s="316">
        <f t="shared" si="17"/>
        <v>3365000</v>
      </c>
      <c r="P129" s="316">
        <f t="shared" si="19"/>
        <v>24530</v>
      </c>
      <c r="Q129" s="316">
        <f t="shared" si="20"/>
        <v>49060</v>
      </c>
      <c r="R129" s="316">
        <f t="shared" si="21"/>
        <v>24530</v>
      </c>
      <c r="S129" s="317">
        <f t="shared" si="18"/>
        <v>3266880</v>
      </c>
      <c r="T129" s="468" t="str">
        <f>VLOOKUP(C129,'[13]RIANCIAN AMT I DAN II'!$C$7:$Y$163,23,FALSE)</f>
        <v>172-00-0029673-3</v>
      </c>
    </row>
    <row r="130" spans="1:20" s="1688" customFormat="1" ht="18" customHeight="1">
      <c r="A130" s="206">
        <v>2453000</v>
      </c>
      <c r="B130" s="414">
        <v>95</v>
      </c>
      <c r="C130" s="959" t="s">
        <v>479</v>
      </c>
      <c r="D130" s="32" t="s">
        <v>42</v>
      </c>
      <c r="E130" s="1894">
        <f>VLOOKUP(C130,[12]DUMAI!$C$36:$E$189,3,FALSE)</f>
        <v>22</v>
      </c>
      <c r="F130" s="151">
        <v>2028000</v>
      </c>
      <c r="G130" s="151">
        <v>425000</v>
      </c>
      <c r="H130" s="105">
        <f t="shared" si="15"/>
        <v>2453000</v>
      </c>
      <c r="I130" s="151">
        <v>0</v>
      </c>
      <c r="J130" s="151">
        <v>10000</v>
      </c>
      <c r="K130" s="151">
        <v>10000</v>
      </c>
      <c r="L130" s="151">
        <v>0</v>
      </c>
      <c r="M130" s="105">
        <v>0</v>
      </c>
      <c r="N130" s="155">
        <f t="shared" si="16"/>
        <v>440000</v>
      </c>
      <c r="O130" s="316">
        <f t="shared" si="17"/>
        <v>2893000</v>
      </c>
      <c r="P130" s="316">
        <f t="shared" si="19"/>
        <v>24530</v>
      </c>
      <c r="Q130" s="316">
        <f t="shared" si="20"/>
        <v>49060</v>
      </c>
      <c r="R130" s="316">
        <f t="shared" si="21"/>
        <v>24530</v>
      </c>
      <c r="S130" s="317">
        <f t="shared" si="18"/>
        <v>2794880</v>
      </c>
      <c r="T130" s="468" t="str">
        <f>VLOOKUP(C130,'[13]RIANCIAN AMT I DAN II'!$C$7:$Y$163,23,FALSE)</f>
        <v>172-00-0030157-4</v>
      </c>
    </row>
    <row r="131" spans="1:20" s="1688" customFormat="1" ht="18" customHeight="1">
      <c r="A131" s="206">
        <v>2453000</v>
      </c>
      <c r="B131" s="414">
        <v>96</v>
      </c>
      <c r="C131" s="960" t="s">
        <v>480</v>
      </c>
      <c r="D131" s="32" t="s">
        <v>42</v>
      </c>
      <c r="E131" s="1894">
        <f>VLOOKUP(C131,[12]DUMAI!$C$36:$E$189,3,FALSE)</f>
        <v>24</v>
      </c>
      <c r="F131" s="151">
        <v>2028000</v>
      </c>
      <c r="G131" s="151">
        <v>425000</v>
      </c>
      <c r="H131" s="105">
        <f t="shared" si="15"/>
        <v>2453000</v>
      </c>
      <c r="I131" s="151">
        <v>0</v>
      </c>
      <c r="J131" s="151">
        <v>10000</v>
      </c>
      <c r="K131" s="151">
        <v>10000</v>
      </c>
      <c r="L131" s="151">
        <v>0</v>
      </c>
      <c r="M131" s="105">
        <v>0</v>
      </c>
      <c r="N131" s="155">
        <f t="shared" si="16"/>
        <v>480000</v>
      </c>
      <c r="O131" s="316">
        <f t="shared" si="17"/>
        <v>2933000</v>
      </c>
      <c r="P131" s="316">
        <f t="shared" si="19"/>
        <v>24530</v>
      </c>
      <c r="Q131" s="316">
        <f t="shared" si="20"/>
        <v>49060</v>
      </c>
      <c r="R131" s="316">
        <f t="shared" si="21"/>
        <v>24530</v>
      </c>
      <c r="S131" s="317">
        <f t="shared" si="18"/>
        <v>2834880</v>
      </c>
      <c r="T131" s="468" t="str">
        <f>VLOOKUP(C131,'[13]RIANCIAN AMT I DAN II'!$C$7:$Y$163,23,FALSE)</f>
        <v>172-00-0029421-7</v>
      </c>
    </row>
    <row r="132" spans="1:20" s="1688" customFormat="1" ht="18" customHeight="1">
      <c r="A132" s="206">
        <v>2453000</v>
      </c>
      <c r="B132" s="414">
        <v>97</v>
      </c>
      <c r="C132" s="960" t="s">
        <v>481</v>
      </c>
      <c r="D132" s="32" t="s">
        <v>42</v>
      </c>
      <c r="E132" s="1894">
        <f>VLOOKUP(C132,[12]DUMAI!$C$36:$E$189,3,FALSE)</f>
        <v>24</v>
      </c>
      <c r="F132" s="151">
        <v>2028000</v>
      </c>
      <c r="G132" s="151">
        <v>425000</v>
      </c>
      <c r="H132" s="105">
        <f t="shared" si="15"/>
        <v>2453000</v>
      </c>
      <c r="I132" s="151">
        <v>0</v>
      </c>
      <c r="J132" s="151">
        <v>10000</v>
      </c>
      <c r="K132" s="151">
        <v>10000</v>
      </c>
      <c r="L132" s="151">
        <v>0</v>
      </c>
      <c r="M132" s="105">
        <v>0</v>
      </c>
      <c r="N132" s="155">
        <f t="shared" si="16"/>
        <v>480000</v>
      </c>
      <c r="O132" s="316">
        <f t="shared" si="17"/>
        <v>2933000</v>
      </c>
      <c r="P132" s="316">
        <f t="shared" si="19"/>
        <v>24530</v>
      </c>
      <c r="Q132" s="316">
        <f t="shared" si="20"/>
        <v>49060</v>
      </c>
      <c r="R132" s="316">
        <f t="shared" si="21"/>
        <v>24530</v>
      </c>
      <c r="S132" s="317">
        <f t="shared" si="18"/>
        <v>2834880</v>
      </c>
      <c r="T132" s="468" t="str">
        <f>VLOOKUP(C132,'[13]RIANCIAN AMT I DAN II'!$C$7:$Y$163,23,FALSE)</f>
        <v>172-00-0029585-9</v>
      </c>
    </row>
    <row r="133" spans="1:20" s="1688" customFormat="1" ht="18" customHeight="1">
      <c r="A133" s="206">
        <v>2453000</v>
      </c>
      <c r="B133" s="414">
        <v>98</v>
      </c>
      <c r="C133" s="959" t="s">
        <v>3168</v>
      </c>
      <c r="D133" s="32" t="s">
        <v>42</v>
      </c>
      <c r="E133" s="1894">
        <f>VLOOKUP(C133,[12]DUMAI!$C$36:$E$189,3,FALSE)</f>
        <v>11</v>
      </c>
      <c r="F133" s="151">
        <v>2028000</v>
      </c>
      <c r="G133" s="151">
        <v>425000</v>
      </c>
      <c r="H133" s="105">
        <f t="shared" si="15"/>
        <v>2453000</v>
      </c>
      <c r="I133" s="151">
        <v>8000</v>
      </c>
      <c r="J133" s="151">
        <v>10000</v>
      </c>
      <c r="K133" s="151">
        <v>20000</v>
      </c>
      <c r="L133" s="151">
        <v>0</v>
      </c>
      <c r="M133" s="105">
        <v>0</v>
      </c>
      <c r="N133" s="155">
        <f t="shared" si="16"/>
        <v>418000</v>
      </c>
      <c r="O133" s="316">
        <f t="shared" si="17"/>
        <v>2871000</v>
      </c>
      <c r="P133" s="316">
        <f t="shared" si="19"/>
        <v>24530</v>
      </c>
      <c r="Q133" s="316">
        <f t="shared" si="20"/>
        <v>49060</v>
      </c>
      <c r="R133" s="316">
        <f t="shared" si="21"/>
        <v>24530</v>
      </c>
      <c r="S133" s="317">
        <f t="shared" si="18"/>
        <v>2772880</v>
      </c>
      <c r="T133" s="468" t="str">
        <f>VLOOKUP(C133,'[13]RIANCIAN AMT I DAN II'!$C$7:$Y$163,23,FALSE)</f>
        <v>172-00-0029682-4</v>
      </c>
    </row>
    <row r="134" spans="1:20" s="1688" customFormat="1" ht="18" customHeight="1">
      <c r="A134" s="206">
        <v>2453000</v>
      </c>
      <c r="B134" s="414">
        <v>99</v>
      </c>
      <c r="C134" s="959" t="s">
        <v>482</v>
      </c>
      <c r="D134" s="32" t="s">
        <v>42</v>
      </c>
      <c r="E134" s="1894">
        <f>VLOOKUP(C134,[12]DUMAI!$C$36:$E$189,3,FALSE)</f>
        <v>24</v>
      </c>
      <c r="F134" s="151">
        <v>2028000</v>
      </c>
      <c r="G134" s="151">
        <v>425000</v>
      </c>
      <c r="H134" s="105">
        <f t="shared" si="15"/>
        <v>2453000</v>
      </c>
      <c r="I134" s="151">
        <v>0</v>
      </c>
      <c r="J134" s="151">
        <v>10000</v>
      </c>
      <c r="K134" s="151">
        <v>10000</v>
      </c>
      <c r="L134" s="151">
        <v>0</v>
      </c>
      <c r="M134" s="105">
        <v>0</v>
      </c>
      <c r="N134" s="155">
        <f t="shared" si="16"/>
        <v>480000</v>
      </c>
      <c r="O134" s="316">
        <f t="shared" si="17"/>
        <v>2933000</v>
      </c>
      <c r="P134" s="316">
        <f t="shared" si="19"/>
        <v>24530</v>
      </c>
      <c r="Q134" s="316">
        <f t="shared" si="20"/>
        <v>49060</v>
      </c>
      <c r="R134" s="316">
        <f t="shared" si="21"/>
        <v>24530</v>
      </c>
      <c r="S134" s="317">
        <f t="shared" si="18"/>
        <v>2834880</v>
      </c>
      <c r="T134" s="468" t="str">
        <f>VLOOKUP(C134,'[13]RIANCIAN AMT I DAN II'!$C$7:$Y$163,23,FALSE)</f>
        <v>172-00-0029549-5</v>
      </c>
    </row>
    <row r="135" spans="1:20" s="1688" customFormat="1" ht="18" customHeight="1">
      <c r="A135" s="206">
        <v>2453000</v>
      </c>
      <c r="B135" s="414">
        <v>100</v>
      </c>
      <c r="C135" s="960" t="s">
        <v>3169</v>
      </c>
      <c r="D135" s="32" t="s">
        <v>42</v>
      </c>
      <c r="E135" s="1894">
        <f>VLOOKUP(C135,[12]DUMAI!$C$36:$E$189,3,FALSE)</f>
        <v>24</v>
      </c>
      <c r="F135" s="151">
        <v>2028000</v>
      </c>
      <c r="G135" s="151">
        <v>425000</v>
      </c>
      <c r="H135" s="105">
        <f t="shared" si="15"/>
        <v>2453000</v>
      </c>
      <c r="I135" s="151">
        <v>0</v>
      </c>
      <c r="J135" s="151">
        <v>10000</v>
      </c>
      <c r="K135" s="151">
        <v>10000</v>
      </c>
      <c r="L135" s="151">
        <v>0</v>
      </c>
      <c r="M135" s="105">
        <v>0</v>
      </c>
      <c r="N135" s="155">
        <f t="shared" si="16"/>
        <v>480000</v>
      </c>
      <c r="O135" s="316">
        <f t="shared" si="17"/>
        <v>2933000</v>
      </c>
      <c r="P135" s="316">
        <f t="shared" si="19"/>
        <v>24530</v>
      </c>
      <c r="Q135" s="316">
        <f t="shared" si="20"/>
        <v>49060</v>
      </c>
      <c r="R135" s="316">
        <f t="shared" si="21"/>
        <v>24530</v>
      </c>
      <c r="S135" s="317">
        <f t="shared" si="18"/>
        <v>2834880</v>
      </c>
      <c r="T135" s="468" t="str">
        <f>VLOOKUP(C135,'[13]RIANCIAN AMT I DAN II'!$C$7:$Y$163,23,FALSE)</f>
        <v>172-00-0029528-9</v>
      </c>
    </row>
    <row r="136" spans="1:20" s="1688" customFormat="1" ht="18" customHeight="1">
      <c r="A136" s="206">
        <v>2453000</v>
      </c>
      <c r="B136" s="414">
        <v>101</v>
      </c>
      <c r="C136" s="960" t="s">
        <v>3170</v>
      </c>
      <c r="D136" s="32" t="s">
        <v>42</v>
      </c>
      <c r="E136" s="1894">
        <f>VLOOKUP(C136,[12]DUMAI!$C$36:$E$189,3,FALSE)</f>
        <v>24</v>
      </c>
      <c r="F136" s="151">
        <v>2028000</v>
      </c>
      <c r="G136" s="151">
        <v>425000</v>
      </c>
      <c r="H136" s="105">
        <f t="shared" si="15"/>
        <v>2453000</v>
      </c>
      <c r="I136" s="151">
        <v>0</v>
      </c>
      <c r="J136" s="151">
        <v>10000</v>
      </c>
      <c r="K136" s="151">
        <v>10000</v>
      </c>
      <c r="L136" s="151">
        <v>0</v>
      </c>
      <c r="M136" s="105">
        <v>0</v>
      </c>
      <c r="N136" s="155">
        <f t="shared" si="16"/>
        <v>480000</v>
      </c>
      <c r="O136" s="316">
        <f t="shared" si="17"/>
        <v>2933000</v>
      </c>
      <c r="P136" s="316">
        <f t="shared" si="19"/>
        <v>24530</v>
      </c>
      <c r="Q136" s="316">
        <f t="shared" si="20"/>
        <v>49060</v>
      </c>
      <c r="R136" s="316">
        <f t="shared" si="21"/>
        <v>24530</v>
      </c>
      <c r="S136" s="317">
        <f t="shared" si="18"/>
        <v>2834880</v>
      </c>
      <c r="T136" s="468" t="str">
        <f>VLOOKUP(C136,'[13]RIANCIAN AMT I DAN II'!$C$7:$Y$163,23,FALSE)</f>
        <v>172-00-0029541-2</v>
      </c>
    </row>
    <row r="137" spans="1:20" s="1688" customFormat="1" ht="18" customHeight="1">
      <c r="A137" s="206">
        <v>2453000</v>
      </c>
      <c r="B137" s="414">
        <v>102</v>
      </c>
      <c r="C137" s="960" t="s">
        <v>3171</v>
      </c>
      <c r="D137" s="32" t="s">
        <v>42</v>
      </c>
      <c r="E137" s="1894">
        <f>VLOOKUP(C137,[12]DUMAI!$C$36:$E$189,3,FALSE)</f>
        <v>24</v>
      </c>
      <c r="F137" s="151">
        <v>2028000</v>
      </c>
      <c r="G137" s="151">
        <v>425000</v>
      </c>
      <c r="H137" s="105">
        <f t="shared" si="15"/>
        <v>2453000</v>
      </c>
      <c r="I137" s="151">
        <v>0</v>
      </c>
      <c r="J137" s="151">
        <v>10000</v>
      </c>
      <c r="K137" s="151">
        <v>10000</v>
      </c>
      <c r="L137" s="151">
        <v>0</v>
      </c>
      <c r="M137" s="105">
        <v>0</v>
      </c>
      <c r="N137" s="155">
        <f t="shared" si="16"/>
        <v>480000</v>
      </c>
      <c r="O137" s="316">
        <f t="shared" si="17"/>
        <v>2933000</v>
      </c>
      <c r="P137" s="316">
        <f t="shared" si="19"/>
        <v>24530</v>
      </c>
      <c r="Q137" s="316">
        <f t="shared" si="20"/>
        <v>49060</v>
      </c>
      <c r="R137" s="316">
        <f t="shared" si="21"/>
        <v>24530</v>
      </c>
      <c r="S137" s="317">
        <f t="shared" si="18"/>
        <v>2834880</v>
      </c>
      <c r="T137" s="468" t="str">
        <f>VLOOKUP(C137,'[13]RIANCIAN AMT I DAN II'!$C$7:$Y$163,23,FALSE)</f>
        <v>172-00-0030132-7</v>
      </c>
    </row>
    <row r="138" spans="1:20" s="1688" customFormat="1" ht="18" customHeight="1">
      <c r="A138" s="206">
        <v>2453000</v>
      </c>
      <c r="B138" s="414">
        <v>103</v>
      </c>
      <c r="C138" s="960" t="s">
        <v>484</v>
      </c>
      <c r="D138" s="32" t="s">
        <v>42</v>
      </c>
      <c r="E138" s="1894">
        <f>VLOOKUP(C138,[12]DUMAI!$C$36:$E$189,3,FALSE)</f>
        <v>24</v>
      </c>
      <c r="F138" s="151">
        <v>2028000</v>
      </c>
      <c r="G138" s="151">
        <v>425000</v>
      </c>
      <c r="H138" s="105">
        <f t="shared" si="15"/>
        <v>2453000</v>
      </c>
      <c r="I138" s="151">
        <v>0</v>
      </c>
      <c r="J138" s="151">
        <v>10000</v>
      </c>
      <c r="K138" s="151">
        <v>10000</v>
      </c>
      <c r="L138" s="151">
        <v>0</v>
      </c>
      <c r="M138" s="105">
        <v>0</v>
      </c>
      <c r="N138" s="155">
        <f t="shared" si="16"/>
        <v>480000</v>
      </c>
      <c r="O138" s="316">
        <f t="shared" si="17"/>
        <v>2933000</v>
      </c>
      <c r="P138" s="316">
        <f t="shared" si="19"/>
        <v>24530</v>
      </c>
      <c r="Q138" s="316">
        <f t="shared" si="20"/>
        <v>49060</v>
      </c>
      <c r="R138" s="316">
        <f t="shared" si="21"/>
        <v>24530</v>
      </c>
      <c r="S138" s="317">
        <f t="shared" si="18"/>
        <v>2834880</v>
      </c>
      <c r="T138" s="468" t="str">
        <f>VLOOKUP(C138,'[13]RIANCIAN AMT I DAN II'!$C$7:$Y$163,23,FALSE)</f>
        <v>172-00-0029659-2</v>
      </c>
    </row>
    <row r="139" spans="1:20" s="1688" customFormat="1" ht="18" customHeight="1">
      <c r="A139" s="206">
        <v>2453000</v>
      </c>
      <c r="B139" s="414">
        <v>104</v>
      </c>
      <c r="C139" s="960" t="s">
        <v>485</v>
      </c>
      <c r="D139" s="32" t="s">
        <v>42</v>
      </c>
      <c r="E139" s="1894">
        <f>VLOOKUP(C139,[12]DUMAI!$C$36:$E$189,3,FALSE)</f>
        <v>21</v>
      </c>
      <c r="F139" s="151">
        <v>2028000</v>
      </c>
      <c r="G139" s="151">
        <v>425000</v>
      </c>
      <c r="H139" s="105">
        <f t="shared" si="15"/>
        <v>2453000</v>
      </c>
      <c r="I139" s="151">
        <v>0</v>
      </c>
      <c r="J139" s="151">
        <v>10000</v>
      </c>
      <c r="K139" s="151">
        <v>10000</v>
      </c>
      <c r="L139" s="151">
        <v>0</v>
      </c>
      <c r="M139" s="105">
        <v>0</v>
      </c>
      <c r="N139" s="155">
        <f t="shared" si="16"/>
        <v>420000</v>
      </c>
      <c r="O139" s="316">
        <f t="shared" si="17"/>
        <v>2873000</v>
      </c>
      <c r="P139" s="316">
        <f t="shared" si="19"/>
        <v>24530</v>
      </c>
      <c r="Q139" s="316">
        <f t="shared" si="20"/>
        <v>49060</v>
      </c>
      <c r="R139" s="316">
        <f t="shared" si="21"/>
        <v>24530</v>
      </c>
      <c r="S139" s="317">
        <f t="shared" si="18"/>
        <v>2774880</v>
      </c>
      <c r="T139" s="468" t="str">
        <f>VLOOKUP(C139,'[13]RIANCIAN AMT I DAN II'!$C$7:$Y$163,23,FALSE)</f>
        <v>172-00-0029553-7</v>
      </c>
    </row>
    <row r="140" spans="1:20" s="1688" customFormat="1" ht="18" customHeight="1">
      <c r="A140" s="206">
        <v>2453000</v>
      </c>
      <c r="B140" s="414">
        <v>105</v>
      </c>
      <c r="C140" s="959" t="s">
        <v>486</v>
      </c>
      <c r="D140" s="32" t="s">
        <v>42</v>
      </c>
      <c r="E140" s="1894">
        <f>VLOOKUP(C140,[12]DUMAI!$C$36:$E$189,3,FALSE)</f>
        <v>24</v>
      </c>
      <c r="F140" s="151">
        <v>2028000</v>
      </c>
      <c r="G140" s="151">
        <v>425000</v>
      </c>
      <c r="H140" s="105">
        <f t="shared" si="15"/>
        <v>2453000</v>
      </c>
      <c r="I140" s="151">
        <v>0</v>
      </c>
      <c r="J140" s="151">
        <v>10000</v>
      </c>
      <c r="K140" s="151">
        <v>10000</v>
      </c>
      <c r="L140" s="151">
        <v>0</v>
      </c>
      <c r="M140" s="105">
        <v>0</v>
      </c>
      <c r="N140" s="155">
        <f t="shared" si="16"/>
        <v>480000</v>
      </c>
      <c r="O140" s="316">
        <f t="shared" si="17"/>
        <v>2933000</v>
      </c>
      <c r="P140" s="316">
        <f t="shared" si="19"/>
        <v>24530</v>
      </c>
      <c r="Q140" s="316">
        <f t="shared" si="20"/>
        <v>49060</v>
      </c>
      <c r="R140" s="316">
        <f t="shared" si="21"/>
        <v>24530</v>
      </c>
      <c r="S140" s="317">
        <f t="shared" si="18"/>
        <v>2834880</v>
      </c>
      <c r="T140" s="468" t="str">
        <f>VLOOKUP(C140,'[13]RIANCIAN AMT I DAN II'!$C$7:$Y$163,23,FALSE)</f>
        <v>172-00-0029419-1</v>
      </c>
    </row>
    <row r="141" spans="1:20" s="1688" customFormat="1" ht="18" customHeight="1">
      <c r="A141" s="206">
        <v>2453000</v>
      </c>
      <c r="B141" s="414">
        <v>106</v>
      </c>
      <c r="C141" s="960" t="s">
        <v>487</v>
      </c>
      <c r="D141" s="32" t="s">
        <v>42</v>
      </c>
      <c r="E141" s="1894">
        <f>VLOOKUP(C141,[12]DUMAI!$C$36:$E$189,3,FALSE)</f>
        <v>23</v>
      </c>
      <c r="F141" s="151">
        <v>2028000</v>
      </c>
      <c r="G141" s="151">
        <v>425000</v>
      </c>
      <c r="H141" s="105">
        <f t="shared" si="15"/>
        <v>2453000</v>
      </c>
      <c r="I141" s="151">
        <v>0</v>
      </c>
      <c r="J141" s="151">
        <v>10000</v>
      </c>
      <c r="K141" s="151">
        <v>10000</v>
      </c>
      <c r="L141" s="151">
        <v>0</v>
      </c>
      <c r="M141" s="105">
        <v>0</v>
      </c>
      <c r="N141" s="155">
        <f t="shared" si="16"/>
        <v>460000</v>
      </c>
      <c r="O141" s="316">
        <f t="shared" si="17"/>
        <v>2913000</v>
      </c>
      <c r="P141" s="316">
        <f t="shared" si="19"/>
        <v>24530</v>
      </c>
      <c r="Q141" s="316">
        <f t="shared" si="20"/>
        <v>49060</v>
      </c>
      <c r="R141" s="316">
        <f t="shared" si="21"/>
        <v>24530</v>
      </c>
      <c r="S141" s="317">
        <f t="shared" si="18"/>
        <v>2814880</v>
      </c>
      <c r="T141" s="468" t="str">
        <f>VLOOKUP(C141,'[13]RIANCIAN AMT I DAN II'!$C$7:$Y$163,23,FALSE)</f>
        <v>108-00-0647402-8</v>
      </c>
    </row>
    <row r="142" spans="1:20" s="1688" customFormat="1" ht="18" customHeight="1">
      <c r="A142" s="206">
        <v>2453000</v>
      </c>
      <c r="B142" s="414">
        <v>107</v>
      </c>
      <c r="C142" s="959" t="s">
        <v>488</v>
      </c>
      <c r="D142" s="32" t="s">
        <v>42</v>
      </c>
      <c r="E142" s="1894">
        <f>VLOOKUP(C142,[12]DUMAI!$C$36:$E$189,3,FALSE)</f>
        <v>24</v>
      </c>
      <c r="F142" s="151">
        <v>2028000</v>
      </c>
      <c r="G142" s="151">
        <v>425000</v>
      </c>
      <c r="H142" s="105">
        <f t="shared" si="15"/>
        <v>2453000</v>
      </c>
      <c r="I142" s="151">
        <v>8000</v>
      </c>
      <c r="J142" s="151">
        <v>10000</v>
      </c>
      <c r="K142" s="151">
        <v>20000</v>
      </c>
      <c r="L142" s="151">
        <v>0</v>
      </c>
      <c r="M142" s="105">
        <v>0</v>
      </c>
      <c r="N142" s="155">
        <f t="shared" si="16"/>
        <v>912000</v>
      </c>
      <c r="O142" s="316">
        <f t="shared" si="17"/>
        <v>3365000</v>
      </c>
      <c r="P142" s="316">
        <f t="shared" si="19"/>
        <v>24530</v>
      </c>
      <c r="Q142" s="316">
        <f t="shared" si="20"/>
        <v>49060</v>
      </c>
      <c r="R142" s="316">
        <f t="shared" si="21"/>
        <v>24530</v>
      </c>
      <c r="S142" s="317">
        <f t="shared" si="18"/>
        <v>3266880</v>
      </c>
      <c r="T142" s="468" t="str">
        <f>VLOOKUP(C142,'[13]RIANCIAN AMT I DAN II'!$C$7:$Y$163,23,FALSE)</f>
        <v>172-00-0029576-8</v>
      </c>
    </row>
    <row r="143" spans="1:20" s="1688" customFormat="1" ht="18" customHeight="1">
      <c r="A143" s="206">
        <v>2453000</v>
      </c>
      <c r="B143" s="414">
        <v>108</v>
      </c>
      <c r="C143" s="570" t="s">
        <v>508</v>
      </c>
      <c r="D143" s="961" t="s">
        <v>42</v>
      </c>
      <c r="E143" s="1894">
        <f>VLOOKUP(C143,[12]DUMAI!$C$36:$E$189,3,FALSE)</f>
        <v>24</v>
      </c>
      <c r="F143" s="151">
        <v>2028000</v>
      </c>
      <c r="G143" s="151">
        <v>425000</v>
      </c>
      <c r="H143" s="105">
        <f t="shared" si="15"/>
        <v>2453000</v>
      </c>
      <c r="I143" s="105">
        <v>0</v>
      </c>
      <c r="J143" s="151">
        <v>10000</v>
      </c>
      <c r="K143" s="151">
        <v>10000</v>
      </c>
      <c r="L143" s="151">
        <v>0</v>
      </c>
      <c r="M143" s="205">
        <v>0</v>
      </c>
      <c r="N143" s="155">
        <f t="shared" si="16"/>
        <v>480000</v>
      </c>
      <c r="O143" s="316">
        <f t="shared" si="17"/>
        <v>2933000</v>
      </c>
      <c r="P143" s="316">
        <f t="shared" si="19"/>
        <v>24530</v>
      </c>
      <c r="Q143" s="316">
        <f t="shared" si="20"/>
        <v>49060</v>
      </c>
      <c r="R143" s="316">
        <f t="shared" si="21"/>
        <v>24530</v>
      </c>
      <c r="S143" s="317">
        <f t="shared" si="18"/>
        <v>2834880</v>
      </c>
      <c r="T143" s="468" t="str">
        <f>VLOOKUP(C143,'[13]RIANCIAN AMT I DAN II'!$C$7:$Y$163,23,FALSE)</f>
        <v>172-00-0029428-2</v>
      </c>
    </row>
    <row r="144" spans="1:20" s="1688" customFormat="1" ht="18" customHeight="1">
      <c r="A144" s="206">
        <v>2453000</v>
      </c>
      <c r="B144" s="414">
        <v>109</v>
      </c>
      <c r="C144" s="960" t="s">
        <v>489</v>
      </c>
      <c r="D144" s="32" t="s">
        <v>42</v>
      </c>
      <c r="E144" s="1894">
        <f>VLOOKUP(C144,[12]DUMAI!$C$36:$E$189,3,FALSE)</f>
        <v>22</v>
      </c>
      <c r="F144" s="151">
        <v>2028000</v>
      </c>
      <c r="G144" s="151">
        <v>425000</v>
      </c>
      <c r="H144" s="105">
        <f t="shared" si="15"/>
        <v>2453000</v>
      </c>
      <c r="I144" s="151">
        <v>0</v>
      </c>
      <c r="J144" s="151">
        <v>10000</v>
      </c>
      <c r="K144" s="151">
        <v>10000</v>
      </c>
      <c r="L144" s="151">
        <v>0</v>
      </c>
      <c r="M144" s="105">
        <v>0</v>
      </c>
      <c r="N144" s="155">
        <f t="shared" si="16"/>
        <v>440000</v>
      </c>
      <c r="O144" s="316">
        <f t="shared" si="17"/>
        <v>2893000</v>
      </c>
      <c r="P144" s="316">
        <f t="shared" si="19"/>
        <v>24530</v>
      </c>
      <c r="Q144" s="316">
        <f t="shared" si="20"/>
        <v>49060</v>
      </c>
      <c r="R144" s="316">
        <f t="shared" si="21"/>
        <v>24530</v>
      </c>
      <c r="S144" s="317">
        <f t="shared" si="18"/>
        <v>2794880</v>
      </c>
      <c r="T144" s="468" t="str">
        <f>VLOOKUP(C144,'[13]RIANCIAN AMT I DAN II'!$C$7:$Y$163,23,FALSE)</f>
        <v>172-00-0030144-2</v>
      </c>
    </row>
    <row r="145" spans="1:20" s="1688" customFormat="1" ht="18" customHeight="1">
      <c r="A145" s="206">
        <v>2453000</v>
      </c>
      <c r="B145" s="414">
        <v>110</v>
      </c>
      <c r="C145" s="959" t="s">
        <v>490</v>
      </c>
      <c r="D145" s="32" t="s">
        <v>42</v>
      </c>
      <c r="E145" s="1894">
        <f>VLOOKUP(C145,[12]DUMAI!$C$36:$E$189,3,FALSE)</f>
        <v>24</v>
      </c>
      <c r="F145" s="151">
        <v>2028000</v>
      </c>
      <c r="G145" s="151">
        <v>425000</v>
      </c>
      <c r="H145" s="105">
        <f t="shared" si="15"/>
        <v>2453000</v>
      </c>
      <c r="I145" s="151">
        <v>8000</v>
      </c>
      <c r="J145" s="151">
        <v>10000</v>
      </c>
      <c r="K145" s="161">
        <v>20000</v>
      </c>
      <c r="L145" s="151">
        <v>0</v>
      </c>
      <c r="M145" s="965">
        <v>0</v>
      </c>
      <c r="N145" s="155">
        <f t="shared" si="16"/>
        <v>912000</v>
      </c>
      <c r="O145" s="316">
        <f t="shared" si="17"/>
        <v>3365000</v>
      </c>
      <c r="P145" s="316">
        <f t="shared" si="19"/>
        <v>24530</v>
      </c>
      <c r="Q145" s="316">
        <f t="shared" si="20"/>
        <v>49060</v>
      </c>
      <c r="R145" s="316">
        <f t="shared" si="21"/>
        <v>24530</v>
      </c>
      <c r="S145" s="317">
        <f t="shared" si="18"/>
        <v>3266880</v>
      </c>
      <c r="T145" s="468" t="str">
        <f>VLOOKUP(C145,'[13]RIANCIAN AMT I DAN II'!$C$7:$Y$163,23,FALSE)</f>
        <v>172-00-0029341-7</v>
      </c>
    </row>
    <row r="146" spans="1:20" s="1688" customFormat="1" ht="18" customHeight="1">
      <c r="A146" s="206">
        <v>2453000</v>
      </c>
      <c r="B146" s="414">
        <v>111</v>
      </c>
      <c r="C146" s="960" t="s">
        <v>491</v>
      </c>
      <c r="D146" s="32" t="s">
        <v>42</v>
      </c>
      <c r="E146" s="1894">
        <f>VLOOKUP(C146,[12]DUMAI!$C$36:$E$189,3,FALSE)</f>
        <v>24</v>
      </c>
      <c r="F146" s="151">
        <v>2028000</v>
      </c>
      <c r="G146" s="151">
        <v>425000</v>
      </c>
      <c r="H146" s="105">
        <f t="shared" si="15"/>
        <v>2453000</v>
      </c>
      <c r="I146" s="151">
        <v>0</v>
      </c>
      <c r="J146" s="151">
        <v>10000</v>
      </c>
      <c r="K146" s="161">
        <v>10000</v>
      </c>
      <c r="L146" s="151">
        <v>0</v>
      </c>
      <c r="M146" s="965">
        <v>0</v>
      </c>
      <c r="N146" s="155">
        <f t="shared" si="16"/>
        <v>480000</v>
      </c>
      <c r="O146" s="316">
        <f t="shared" si="17"/>
        <v>2933000</v>
      </c>
      <c r="P146" s="316">
        <f t="shared" si="19"/>
        <v>24530</v>
      </c>
      <c r="Q146" s="316">
        <f t="shared" si="20"/>
        <v>49060</v>
      </c>
      <c r="R146" s="316">
        <f t="shared" si="21"/>
        <v>24530</v>
      </c>
      <c r="S146" s="317">
        <f t="shared" si="18"/>
        <v>2834880</v>
      </c>
      <c r="T146" s="468" t="str">
        <f>VLOOKUP(C146,'[13]RIANCIAN AMT I DAN II'!$C$7:$Y$163,23,FALSE)</f>
        <v>172-00-0030065-9</v>
      </c>
    </row>
    <row r="147" spans="1:20" s="1688" customFormat="1" ht="18" customHeight="1">
      <c r="A147" s="206">
        <v>2453000</v>
      </c>
      <c r="B147" s="414">
        <v>112</v>
      </c>
      <c r="C147" s="959" t="s">
        <v>492</v>
      </c>
      <c r="D147" s="32" t="s">
        <v>42</v>
      </c>
      <c r="E147" s="1894">
        <f>VLOOKUP(C147,[12]DUMAI!$C$36:$E$189,3,FALSE)</f>
        <v>24</v>
      </c>
      <c r="F147" s="151">
        <v>2028000</v>
      </c>
      <c r="G147" s="151">
        <v>425000</v>
      </c>
      <c r="H147" s="105">
        <f t="shared" si="15"/>
        <v>2453000</v>
      </c>
      <c r="I147" s="151">
        <v>0</v>
      </c>
      <c r="J147" s="151">
        <v>10000</v>
      </c>
      <c r="K147" s="161">
        <v>10000</v>
      </c>
      <c r="L147" s="151">
        <v>0</v>
      </c>
      <c r="M147" s="965">
        <v>0</v>
      </c>
      <c r="N147" s="155">
        <f t="shared" si="16"/>
        <v>480000</v>
      </c>
      <c r="O147" s="316">
        <f t="shared" si="17"/>
        <v>2933000</v>
      </c>
      <c r="P147" s="316">
        <f t="shared" si="19"/>
        <v>24530</v>
      </c>
      <c r="Q147" s="316">
        <f t="shared" si="20"/>
        <v>49060</v>
      </c>
      <c r="R147" s="316">
        <f t="shared" si="21"/>
        <v>24530</v>
      </c>
      <c r="S147" s="317">
        <f t="shared" si="18"/>
        <v>2834880</v>
      </c>
      <c r="T147" s="468" t="str">
        <f>VLOOKUP(C147,'[13]RIANCIAN AMT I DAN II'!$C$7:$Y$163,23,FALSE)</f>
        <v>172-00-0030260-6</v>
      </c>
    </row>
    <row r="148" spans="1:20" s="1688" customFormat="1" ht="18" customHeight="1">
      <c r="A148" s="206">
        <v>2453000</v>
      </c>
      <c r="B148" s="414">
        <v>113</v>
      </c>
      <c r="C148" s="960" t="s">
        <v>493</v>
      </c>
      <c r="D148" s="32" t="s">
        <v>42</v>
      </c>
      <c r="E148" s="1894">
        <f>VLOOKUP(C148,[12]DUMAI!$C$36:$E$189,3,FALSE)</f>
        <v>24</v>
      </c>
      <c r="F148" s="151">
        <v>2028000</v>
      </c>
      <c r="G148" s="151">
        <v>425000</v>
      </c>
      <c r="H148" s="105">
        <f t="shared" si="15"/>
        <v>2453000</v>
      </c>
      <c r="I148" s="151">
        <v>0</v>
      </c>
      <c r="J148" s="151">
        <v>10000</v>
      </c>
      <c r="K148" s="161">
        <v>10000</v>
      </c>
      <c r="L148" s="151">
        <v>0</v>
      </c>
      <c r="M148" s="965">
        <v>0</v>
      </c>
      <c r="N148" s="155">
        <f t="shared" si="16"/>
        <v>480000</v>
      </c>
      <c r="O148" s="316">
        <f t="shared" si="17"/>
        <v>2933000</v>
      </c>
      <c r="P148" s="316">
        <f t="shared" si="19"/>
        <v>24530</v>
      </c>
      <c r="Q148" s="316">
        <f t="shared" si="20"/>
        <v>49060</v>
      </c>
      <c r="R148" s="316">
        <f t="shared" si="21"/>
        <v>24530</v>
      </c>
      <c r="S148" s="317">
        <f t="shared" si="18"/>
        <v>2834880</v>
      </c>
      <c r="T148" s="468" t="str">
        <f>VLOOKUP(C148,'[13]RIANCIAN AMT I DAN II'!$C$7:$Y$163,23,FALSE)</f>
        <v>108-00-0647354-1</v>
      </c>
    </row>
    <row r="149" spans="1:20" s="1688" customFormat="1" ht="18" customHeight="1">
      <c r="A149" s="206">
        <v>2453000</v>
      </c>
      <c r="B149" s="414">
        <v>114</v>
      </c>
      <c r="C149" s="960" t="s">
        <v>494</v>
      </c>
      <c r="D149" s="32" t="s">
        <v>42</v>
      </c>
      <c r="E149" s="1894">
        <f>VLOOKUP(C149,[12]DUMAI!$C$36:$E$189,3,FALSE)</f>
        <v>24</v>
      </c>
      <c r="F149" s="151">
        <v>2028000</v>
      </c>
      <c r="G149" s="151">
        <v>425000</v>
      </c>
      <c r="H149" s="105">
        <f t="shared" si="15"/>
        <v>2453000</v>
      </c>
      <c r="I149" s="151">
        <v>0</v>
      </c>
      <c r="J149" s="151">
        <v>10000</v>
      </c>
      <c r="K149" s="161">
        <v>10000</v>
      </c>
      <c r="L149" s="151">
        <v>0</v>
      </c>
      <c r="M149" s="965">
        <v>0</v>
      </c>
      <c r="N149" s="155">
        <f t="shared" si="16"/>
        <v>480000</v>
      </c>
      <c r="O149" s="316">
        <f t="shared" si="17"/>
        <v>2933000</v>
      </c>
      <c r="P149" s="316">
        <f t="shared" si="19"/>
        <v>24530</v>
      </c>
      <c r="Q149" s="316">
        <f t="shared" si="20"/>
        <v>49060</v>
      </c>
      <c r="R149" s="316">
        <f t="shared" si="21"/>
        <v>24530</v>
      </c>
      <c r="S149" s="317">
        <f t="shared" si="18"/>
        <v>2834880</v>
      </c>
      <c r="T149" s="468" t="str">
        <f>VLOOKUP(C149,'[13]RIANCIAN AMT I DAN II'!$C$7:$Y$163,23,FALSE)</f>
        <v>172-00-0030128-5</v>
      </c>
    </row>
    <row r="150" spans="1:20" s="1688" customFormat="1" ht="18" customHeight="1">
      <c r="A150" s="206">
        <v>2453000</v>
      </c>
      <c r="B150" s="414">
        <v>115</v>
      </c>
      <c r="C150" s="472" t="s">
        <v>3172</v>
      </c>
      <c r="D150" s="32" t="s">
        <v>42</v>
      </c>
      <c r="E150" s="1894">
        <f>VLOOKUP(C150,[12]DUMAI!$C$36:$E$189,3,FALSE)</f>
        <v>24</v>
      </c>
      <c r="F150" s="151">
        <v>2028000</v>
      </c>
      <c r="G150" s="151">
        <v>425000</v>
      </c>
      <c r="H150" s="105">
        <f t="shared" si="15"/>
        <v>2453000</v>
      </c>
      <c r="I150" s="151">
        <v>0</v>
      </c>
      <c r="J150" s="151">
        <v>10000</v>
      </c>
      <c r="K150" s="161">
        <v>10000</v>
      </c>
      <c r="L150" s="151">
        <v>0</v>
      </c>
      <c r="M150" s="965">
        <v>0</v>
      </c>
      <c r="N150" s="155">
        <f t="shared" si="16"/>
        <v>480000</v>
      </c>
      <c r="O150" s="316">
        <f t="shared" si="17"/>
        <v>2933000</v>
      </c>
      <c r="P150" s="316">
        <f t="shared" si="19"/>
        <v>24530</v>
      </c>
      <c r="Q150" s="316">
        <f t="shared" si="20"/>
        <v>49060</v>
      </c>
      <c r="R150" s="316">
        <f t="shared" si="21"/>
        <v>24530</v>
      </c>
      <c r="S150" s="317">
        <f t="shared" si="18"/>
        <v>2834880</v>
      </c>
      <c r="T150" s="468" t="str">
        <f>VLOOKUP(C150,'[13]RIANCIAN AMT I DAN II'!$C$7:$Y$163,23,FALSE)</f>
        <v>172-00-0060797-0</v>
      </c>
    </row>
    <row r="151" spans="1:20" s="1688" customFormat="1" ht="18" customHeight="1">
      <c r="A151" s="206">
        <v>2453000</v>
      </c>
      <c r="B151" s="414">
        <v>116</v>
      </c>
      <c r="C151" s="472" t="s">
        <v>2795</v>
      </c>
      <c r="D151" s="32" t="s">
        <v>42</v>
      </c>
      <c r="E151" s="1894">
        <f>VLOOKUP(C151,[12]DUMAI!$C$36:$E$189,3,FALSE)</f>
        <v>24</v>
      </c>
      <c r="F151" s="151">
        <v>2028000</v>
      </c>
      <c r="G151" s="151">
        <v>425000</v>
      </c>
      <c r="H151" s="105">
        <f t="shared" si="15"/>
        <v>2453000</v>
      </c>
      <c r="I151" s="151">
        <v>8000</v>
      </c>
      <c r="J151" s="151">
        <v>10000</v>
      </c>
      <c r="K151" s="161">
        <v>20000</v>
      </c>
      <c r="L151" s="151">
        <v>0</v>
      </c>
      <c r="M151" s="965">
        <v>0</v>
      </c>
      <c r="N151" s="155">
        <f t="shared" si="16"/>
        <v>912000</v>
      </c>
      <c r="O151" s="316">
        <f t="shared" si="17"/>
        <v>3365000</v>
      </c>
      <c r="P151" s="316">
        <f t="shared" si="19"/>
        <v>24530</v>
      </c>
      <c r="Q151" s="316">
        <f t="shared" si="20"/>
        <v>49060</v>
      </c>
      <c r="R151" s="316">
        <f t="shared" si="21"/>
        <v>24530</v>
      </c>
      <c r="S151" s="317">
        <f t="shared" si="18"/>
        <v>3266880</v>
      </c>
      <c r="T151" s="468" t="str">
        <f>VLOOKUP(C151,'[13]RIANCIAN AMT I DAN II'!$C$7:$Y$163,23,FALSE)</f>
        <v>172-00-0062272-2</v>
      </c>
    </row>
    <row r="152" spans="1:20" s="1688" customFormat="1" ht="18" customHeight="1">
      <c r="A152" s="206">
        <v>2453000</v>
      </c>
      <c r="B152" s="414">
        <v>117</v>
      </c>
      <c r="C152" s="472" t="s">
        <v>2796</v>
      </c>
      <c r="D152" s="32" t="s">
        <v>42</v>
      </c>
      <c r="E152" s="1894">
        <f>VLOOKUP(C152,[12]DUMAI!$C$36:$E$189,3,FALSE)</f>
        <v>24</v>
      </c>
      <c r="F152" s="151">
        <v>2028000</v>
      </c>
      <c r="G152" s="151">
        <v>425000</v>
      </c>
      <c r="H152" s="105">
        <f t="shared" si="15"/>
        <v>2453000</v>
      </c>
      <c r="I152" s="151">
        <v>8000</v>
      </c>
      <c r="J152" s="151">
        <v>10000</v>
      </c>
      <c r="K152" s="161">
        <v>20000</v>
      </c>
      <c r="L152" s="151">
        <v>0</v>
      </c>
      <c r="M152" s="965">
        <v>0</v>
      </c>
      <c r="N152" s="155">
        <f t="shared" si="16"/>
        <v>912000</v>
      </c>
      <c r="O152" s="316">
        <f t="shared" si="17"/>
        <v>3365000</v>
      </c>
      <c r="P152" s="316">
        <f t="shared" si="19"/>
        <v>24530</v>
      </c>
      <c r="Q152" s="316">
        <f t="shared" si="20"/>
        <v>49060</v>
      </c>
      <c r="R152" s="316">
        <f t="shared" si="21"/>
        <v>24530</v>
      </c>
      <c r="S152" s="317">
        <f t="shared" si="18"/>
        <v>3266880</v>
      </c>
      <c r="T152" s="468" t="str">
        <f>VLOOKUP(C152,'[13]RIANCIAN AMT I DAN II'!$C$7:$Y$163,23,FALSE)</f>
        <v>172-00-0060887-9</v>
      </c>
    </row>
    <row r="153" spans="1:20" s="1688" customFormat="1" ht="18" customHeight="1">
      <c r="A153" s="206">
        <v>2453000</v>
      </c>
      <c r="B153" s="414">
        <v>118</v>
      </c>
      <c r="C153" s="472" t="s">
        <v>2797</v>
      </c>
      <c r="D153" s="32" t="s">
        <v>42</v>
      </c>
      <c r="E153" s="1894">
        <f>VLOOKUP(C153,[12]DUMAI!$C$36:$E$189,3,FALSE)</f>
        <v>24</v>
      </c>
      <c r="F153" s="151">
        <v>2028000</v>
      </c>
      <c r="G153" s="151">
        <v>425000</v>
      </c>
      <c r="H153" s="105">
        <f t="shared" si="15"/>
        <v>2453000</v>
      </c>
      <c r="I153" s="151">
        <v>8000</v>
      </c>
      <c r="J153" s="151">
        <v>10000</v>
      </c>
      <c r="K153" s="161">
        <v>20000</v>
      </c>
      <c r="L153" s="151">
        <v>0</v>
      </c>
      <c r="M153" s="965">
        <v>0</v>
      </c>
      <c r="N153" s="155">
        <f t="shared" si="16"/>
        <v>912000</v>
      </c>
      <c r="O153" s="316">
        <f t="shared" si="17"/>
        <v>3365000</v>
      </c>
      <c r="P153" s="316">
        <f t="shared" si="19"/>
        <v>24530</v>
      </c>
      <c r="Q153" s="316">
        <f t="shared" si="20"/>
        <v>49060</v>
      </c>
      <c r="R153" s="316">
        <f t="shared" si="21"/>
        <v>24530</v>
      </c>
      <c r="S153" s="317">
        <f t="shared" si="18"/>
        <v>3266880</v>
      </c>
      <c r="T153" s="468" t="str">
        <f>VLOOKUP(C153,'[13]RIANCIAN AMT I DAN II'!$C$7:$Y$163,23,FALSE)</f>
        <v>172-00-0060790-5</v>
      </c>
    </row>
    <row r="154" spans="1:20" s="1688" customFormat="1" ht="18" customHeight="1">
      <c r="A154" s="206">
        <v>2453000</v>
      </c>
      <c r="B154" s="414">
        <v>119</v>
      </c>
      <c r="C154" s="472" t="s">
        <v>2798</v>
      </c>
      <c r="D154" s="32" t="s">
        <v>42</v>
      </c>
      <c r="E154" s="1894">
        <f>VLOOKUP(C154,[12]DUMAI!$C$36:$E$189,3,FALSE)</f>
        <v>24</v>
      </c>
      <c r="F154" s="151">
        <v>2028000</v>
      </c>
      <c r="G154" s="151">
        <v>425000</v>
      </c>
      <c r="H154" s="105">
        <f t="shared" ref="H154:H171" si="22">SUM(F154:G154)</f>
        <v>2453000</v>
      </c>
      <c r="I154" s="151">
        <v>0</v>
      </c>
      <c r="J154" s="151">
        <v>10000</v>
      </c>
      <c r="K154" s="161">
        <v>10000</v>
      </c>
      <c r="L154" s="151">
        <v>0</v>
      </c>
      <c r="M154" s="965">
        <v>0</v>
      </c>
      <c r="N154" s="155">
        <f t="shared" si="16"/>
        <v>480000</v>
      </c>
      <c r="O154" s="316">
        <f t="shared" si="17"/>
        <v>2933000</v>
      </c>
      <c r="P154" s="316">
        <f t="shared" si="19"/>
        <v>24530</v>
      </c>
      <c r="Q154" s="316">
        <f t="shared" si="20"/>
        <v>49060</v>
      </c>
      <c r="R154" s="316">
        <f t="shared" si="21"/>
        <v>24530</v>
      </c>
      <c r="S154" s="317">
        <f t="shared" si="18"/>
        <v>2834880</v>
      </c>
      <c r="T154" s="468" t="str">
        <f>VLOOKUP(C154,'[13]RIANCIAN AMT I DAN II'!$C$7:$Y$163,23,FALSE)</f>
        <v>172-00-0060782-2</v>
      </c>
    </row>
    <row r="155" spans="1:20" s="1688" customFormat="1" ht="18" customHeight="1">
      <c r="A155" s="206">
        <v>2453000</v>
      </c>
      <c r="B155" s="414">
        <v>120</v>
      </c>
      <c r="C155" s="472" t="s">
        <v>2799</v>
      </c>
      <c r="D155" s="32" t="s">
        <v>42</v>
      </c>
      <c r="E155" s="1894">
        <f>VLOOKUP(C155,[12]DUMAI!$C$36:$E$189,3,FALSE)</f>
        <v>22</v>
      </c>
      <c r="F155" s="151">
        <v>2028000</v>
      </c>
      <c r="G155" s="151">
        <v>425000</v>
      </c>
      <c r="H155" s="105">
        <f t="shared" si="22"/>
        <v>2453000</v>
      </c>
      <c r="I155" s="151">
        <v>0</v>
      </c>
      <c r="J155" s="151">
        <v>10000</v>
      </c>
      <c r="K155" s="161">
        <v>10000</v>
      </c>
      <c r="L155" s="151">
        <v>0</v>
      </c>
      <c r="M155" s="965">
        <v>0</v>
      </c>
      <c r="N155" s="155">
        <f t="shared" si="16"/>
        <v>440000</v>
      </c>
      <c r="O155" s="316">
        <f t="shared" si="17"/>
        <v>2893000</v>
      </c>
      <c r="P155" s="316">
        <f t="shared" si="19"/>
        <v>24530</v>
      </c>
      <c r="Q155" s="316">
        <f t="shared" si="20"/>
        <v>49060</v>
      </c>
      <c r="R155" s="316">
        <f t="shared" si="21"/>
        <v>24530</v>
      </c>
      <c r="S155" s="317">
        <f t="shared" si="18"/>
        <v>2794880</v>
      </c>
      <c r="T155" s="468" t="str">
        <f>VLOOKUP(C155,'[13]RIANCIAN AMT I DAN II'!$C$7:$Y$163,23,FALSE)</f>
        <v>172-00-0060876-2</v>
      </c>
    </row>
    <row r="156" spans="1:20" s="1688" customFormat="1" ht="18" customHeight="1">
      <c r="A156" s="206">
        <v>2453000</v>
      </c>
      <c r="B156" s="414">
        <v>121</v>
      </c>
      <c r="C156" s="472" t="s">
        <v>2800</v>
      </c>
      <c r="D156" s="32" t="s">
        <v>42</v>
      </c>
      <c r="E156" s="1894">
        <f>VLOOKUP(C156,[12]DUMAI!$C$36:$E$189,3,FALSE)</f>
        <v>22</v>
      </c>
      <c r="F156" s="151">
        <v>2028000</v>
      </c>
      <c r="G156" s="151">
        <v>425000</v>
      </c>
      <c r="H156" s="105">
        <f t="shared" si="22"/>
        <v>2453000</v>
      </c>
      <c r="I156" s="151">
        <v>8000</v>
      </c>
      <c r="J156" s="151">
        <v>10000</v>
      </c>
      <c r="K156" s="161">
        <v>20000</v>
      </c>
      <c r="L156" s="151">
        <v>0</v>
      </c>
      <c r="M156" s="965">
        <v>0</v>
      </c>
      <c r="N156" s="155">
        <f t="shared" ref="N156:N175" si="23">(E156*I156)+(E156*J156)+(E156*K156)+M156</f>
        <v>836000</v>
      </c>
      <c r="O156" s="316">
        <f t="shared" ref="O156:O175" si="24">H156+N156</f>
        <v>3289000</v>
      </c>
      <c r="P156" s="316">
        <f t="shared" si="19"/>
        <v>24530</v>
      </c>
      <c r="Q156" s="316">
        <f t="shared" si="20"/>
        <v>49060</v>
      </c>
      <c r="R156" s="316">
        <f t="shared" si="21"/>
        <v>24530</v>
      </c>
      <c r="S156" s="317">
        <f t="shared" si="18"/>
        <v>3190880</v>
      </c>
      <c r="T156" s="468" t="str">
        <f>VLOOKUP(C156,'[13]RIANCIAN AMT I DAN II'!$C$7:$Y$163,23,FALSE)</f>
        <v>107-00-0699366-3</v>
      </c>
    </row>
    <row r="157" spans="1:20" s="1688" customFormat="1" ht="18" customHeight="1">
      <c r="A157" s="206">
        <v>2453000</v>
      </c>
      <c r="B157" s="414">
        <v>122</v>
      </c>
      <c r="C157" s="472" t="s">
        <v>3173</v>
      </c>
      <c r="D157" s="32" t="s">
        <v>42</v>
      </c>
      <c r="E157" s="1894">
        <f>VLOOKUP(C157,[12]DUMAI!$C$36:$E$189,3,FALSE)</f>
        <v>24</v>
      </c>
      <c r="F157" s="151">
        <v>2028000</v>
      </c>
      <c r="G157" s="151">
        <v>425000</v>
      </c>
      <c r="H157" s="105">
        <f t="shared" si="22"/>
        <v>2453000</v>
      </c>
      <c r="I157" s="151">
        <v>8000</v>
      </c>
      <c r="J157" s="151">
        <v>10000</v>
      </c>
      <c r="K157" s="161">
        <v>20000</v>
      </c>
      <c r="L157" s="151">
        <v>0</v>
      </c>
      <c r="M157" s="965">
        <v>0</v>
      </c>
      <c r="N157" s="155">
        <f t="shared" si="23"/>
        <v>912000</v>
      </c>
      <c r="O157" s="316">
        <f t="shared" si="24"/>
        <v>3365000</v>
      </c>
      <c r="P157" s="316">
        <f t="shared" si="19"/>
        <v>24530</v>
      </c>
      <c r="Q157" s="316">
        <f t="shared" si="20"/>
        <v>49060</v>
      </c>
      <c r="R157" s="316">
        <f t="shared" si="21"/>
        <v>24530</v>
      </c>
      <c r="S157" s="317">
        <f t="shared" ref="S157:S175" si="25">O157-Q157-R157-P157</f>
        <v>3266880</v>
      </c>
      <c r="T157" s="468" t="str">
        <f>VLOOKUP(C157,'[13]RIANCIAN AMT I DAN II'!$C$7:$Y$163,23,FALSE)</f>
        <v>107-00-0721114-9</v>
      </c>
    </row>
    <row r="158" spans="1:20" s="1688" customFormat="1" ht="18" customHeight="1">
      <c r="A158" s="206">
        <v>2453000</v>
      </c>
      <c r="B158" s="414">
        <v>123</v>
      </c>
      <c r="C158" s="472" t="s">
        <v>2801</v>
      </c>
      <c r="D158" s="32" t="s">
        <v>42</v>
      </c>
      <c r="E158" s="1894">
        <f>VLOOKUP(C158,[12]DUMAI!$C$36:$E$189,3,FALSE)</f>
        <v>21</v>
      </c>
      <c r="F158" s="151">
        <v>2028000</v>
      </c>
      <c r="G158" s="151">
        <v>425000</v>
      </c>
      <c r="H158" s="105">
        <f t="shared" si="22"/>
        <v>2453000</v>
      </c>
      <c r="I158" s="151">
        <v>8000</v>
      </c>
      <c r="J158" s="151">
        <v>10000</v>
      </c>
      <c r="K158" s="161">
        <v>20000</v>
      </c>
      <c r="L158" s="151">
        <v>0</v>
      </c>
      <c r="M158" s="965">
        <v>0</v>
      </c>
      <c r="N158" s="155">
        <f t="shared" si="23"/>
        <v>798000</v>
      </c>
      <c r="O158" s="316">
        <f t="shared" si="24"/>
        <v>3251000</v>
      </c>
      <c r="P158" s="316">
        <f t="shared" si="19"/>
        <v>24530</v>
      </c>
      <c r="Q158" s="316">
        <f t="shared" si="20"/>
        <v>49060</v>
      </c>
      <c r="R158" s="316">
        <f t="shared" si="21"/>
        <v>24530</v>
      </c>
      <c r="S158" s="317">
        <f t="shared" si="25"/>
        <v>3152880</v>
      </c>
      <c r="T158" s="468" t="str">
        <f>VLOOKUP(C158,'[13]RIANCIAN AMT I DAN II'!$C$7:$Y$163,23,FALSE)</f>
        <v>172-00-0060882-0</v>
      </c>
    </row>
    <row r="159" spans="1:20" s="1688" customFormat="1" ht="18" customHeight="1">
      <c r="A159" s="206">
        <v>2453000</v>
      </c>
      <c r="B159" s="414">
        <v>124</v>
      </c>
      <c r="C159" s="472" t="s">
        <v>2802</v>
      </c>
      <c r="D159" s="32" t="s">
        <v>42</v>
      </c>
      <c r="E159" s="1894">
        <f>VLOOKUP(C159,[12]DUMAI!$C$36:$E$189,3,FALSE)</f>
        <v>24</v>
      </c>
      <c r="F159" s="151">
        <v>2028000</v>
      </c>
      <c r="G159" s="151">
        <v>425000</v>
      </c>
      <c r="H159" s="105">
        <f t="shared" si="22"/>
        <v>2453000</v>
      </c>
      <c r="I159" s="151">
        <v>8000</v>
      </c>
      <c r="J159" s="151">
        <v>10000</v>
      </c>
      <c r="K159" s="161">
        <v>20000</v>
      </c>
      <c r="L159" s="151">
        <v>0</v>
      </c>
      <c r="M159" s="965">
        <v>0</v>
      </c>
      <c r="N159" s="155">
        <f t="shared" si="23"/>
        <v>912000</v>
      </c>
      <c r="O159" s="316">
        <f t="shared" si="24"/>
        <v>3365000</v>
      </c>
      <c r="P159" s="316">
        <f t="shared" si="19"/>
        <v>24530</v>
      </c>
      <c r="Q159" s="316">
        <f t="shared" si="20"/>
        <v>49060</v>
      </c>
      <c r="R159" s="316">
        <f t="shared" si="21"/>
        <v>24530</v>
      </c>
      <c r="S159" s="317">
        <f t="shared" si="25"/>
        <v>3266880</v>
      </c>
      <c r="T159" s="468" t="str">
        <f>VLOOKUP(C159,'[13]RIANCIAN AMT I DAN II'!$C$7:$Y$163,23,FALSE)</f>
        <v>172-00-0060803-6</v>
      </c>
    </row>
    <row r="160" spans="1:20" s="1688" customFormat="1" ht="18" customHeight="1">
      <c r="A160" s="206">
        <v>2453000</v>
      </c>
      <c r="B160" s="414">
        <v>125</v>
      </c>
      <c r="C160" s="472" t="s">
        <v>3174</v>
      </c>
      <c r="D160" s="32" t="s">
        <v>42</v>
      </c>
      <c r="E160" s="1894">
        <f>VLOOKUP(C160,[12]DUMAI!$C$36:$E$189,3,FALSE)</f>
        <v>24</v>
      </c>
      <c r="F160" s="151">
        <v>2028000</v>
      </c>
      <c r="G160" s="151">
        <v>425000</v>
      </c>
      <c r="H160" s="105">
        <f t="shared" si="22"/>
        <v>2453000</v>
      </c>
      <c r="I160" s="151">
        <v>0</v>
      </c>
      <c r="J160" s="151">
        <v>10000</v>
      </c>
      <c r="K160" s="161">
        <v>10000</v>
      </c>
      <c r="L160" s="151">
        <v>0</v>
      </c>
      <c r="M160" s="965">
        <v>0</v>
      </c>
      <c r="N160" s="155">
        <f t="shared" si="23"/>
        <v>480000</v>
      </c>
      <c r="O160" s="316">
        <f t="shared" si="24"/>
        <v>2933000</v>
      </c>
      <c r="P160" s="316">
        <f t="shared" ref="P160:P175" si="26">1%*H160</f>
        <v>24530</v>
      </c>
      <c r="Q160" s="316">
        <f t="shared" ref="Q160:Q175" si="27">H160*2%</f>
        <v>49060</v>
      </c>
      <c r="R160" s="316">
        <f t="shared" ref="R160:R175" si="28">H160*1%</f>
        <v>24530</v>
      </c>
      <c r="S160" s="317">
        <f t="shared" si="25"/>
        <v>2834880</v>
      </c>
      <c r="T160" s="468" t="str">
        <f>VLOOKUP(C160,'[13]RIANCIAN AMT I DAN II'!$C$7:$Y$163,23,FALSE)</f>
        <v>172-00-0062876-0</v>
      </c>
    </row>
    <row r="161" spans="1:20" s="1688" customFormat="1" ht="18" customHeight="1">
      <c r="A161" s="206">
        <v>2453000</v>
      </c>
      <c r="B161" s="414">
        <v>126</v>
      </c>
      <c r="C161" s="472" t="s">
        <v>2803</v>
      </c>
      <c r="D161" s="32" t="s">
        <v>42</v>
      </c>
      <c r="E161" s="1894">
        <f>VLOOKUP(C161,[12]DUMAI!$C$36:$E$189,3,FALSE)</f>
        <v>24</v>
      </c>
      <c r="F161" s="151">
        <v>2028000</v>
      </c>
      <c r="G161" s="151">
        <v>425000</v>
      </c>
      <c r="H161" s="105">
        <f t="shared" si="22"/>
        <v>2453000</v>
      </c>
      <c r="I161" s="151">
        <v>8000</v>
      </c>
      <c r="J161" s="151">
        <v>10000</v>
      </c>
      <c r="K161" s="161">
        <v>20000</v>
      </c>
      <c r="L161" s="151">
        <v>0</v>
      </c>
      <c r="M161" s="965">
        <v>0</v>
      </c>
      <c r="N161" s="155">
        <f t="shared" si="23"/>
        <v>912000</v>
      </c>
      <c r="O161" s="316">
        <f t="shared" si="24"/>
        <v>3365000</v>
      </c>
      <c r="P161" s="316">
        <f t="shared" si="26"/>
        <v>24530</v>
      </c>
      <c r="Q161" s="316">
        <f t="shared" si="27"/>
        <v>49060</v>
      </c>
      <c r="R161" s="316">
        <f t="shared" si="28"/>
        <v>24530</v>
      </c>
      <c r="S161" s="317">
        <f t="shared" si="25"/>
        <v>3266880</v>
      </c>
      <c r="T161" s="468" t="str">
        <f>VLOOKUP(C161,'[13]RIANCIAN AMT I DAN II'!$C$7:$Y$163,23,FALSE)</f>
        <v>172-00-0060878-8</v>
      </c>
    </row>
    <row r="162" spans="1:20" s="1688" customFormat="1" ht="18" customHeight="1">
      <c r="A162" s="206">
        <v>2453000</v>
      </c>
      <c r="B162" s="414">
        <v>127</v>
      </c>
      <c r="C162" s="472" t="s">
        <v>2804</v>
      </c>
      <c r="D162" s="32" t="s">
        <v>42</v>
      </c>
      <c r="E162" s="1894">
        <f>VLOOKUP(C162,[12]DUMAI!$C$36:$E$189,3,FALSE)</f>
        <v>24</v>
      </c>
      <c r="F162" s="151">
        <v>2028000</v>
      </c>
      <c r="G162" s="151">
        <v>425000</v>
      </c>
      <c r="H162" s="105">
        <f t="shared" si="22"/>
        <v>2453000</v>
      </c>
      <c r="I162" s="151">
        <v>8000</v>
      </c>
      <c r="J162" s="151">
        <v>10000</v>
      </c>
      <c r="K162" s="161">
        <v>20000</v>
      </c>
      <c r="L162" s="151">
        <v>0</v>
      </c>
      <c r="M162" s="965">
        <v>0</v>
      </c>
      <c r="N162" s="155">
        <f t="shared" si="23"/>
        <v>912000</v>
      </c>
      <c r="O162" s="316">
        <f t="shared" si="24"/>
        <v>3365000</v>
      </c>
      <c r="P162" s="316">
        <f t="shared" si="26"/>
        <v>24530</v>
      </c>
      <c r="Q162" s="316">
        <f t="shared" si="27"/>
        <v>49060</v>
      </c>
      <c r="R162" s="316">
        <f t="shared" si="28"/>
        <v>24530</v>
      </c>
      <c r="S162" s="317">
        <f t="shared" si="25"/>
        <v>3266880</v>
      </c>
      <c r="T162" s="468" t="str">
        <f>VLOOKUP(C162,'[13]RIANCIAN AMT I DAN II'!$C$7:$Y$163,23,FALSE)</f>
        <v>172-00-0062273-0</v>
      </c>
    </row>
    <row r="163" spans="1:20" s="1688" customFormat="1" ht="18" customHeight="1">
      <c r="A163" s="206">
        <v>2453000</v>
      </c>
      <c r="B163" s="414">
        <v>128</v>
      </c>
      <c r="C163" s="472" t="s">
        <v>2805</v>
      </c>
      <c r="D163" s="32" t="s">
        <v>42</v>
      </c>
      <c r="E163" s="1894">
        <f>VLOOKUP(C163,[12]DUMAI!$C$36:$E$189,3,FALSE)</f>
        <v>22</v>
      </c>
      <c r="F163" s="151">
        <v>2028000</v>
      </c>
      <c r="G163" s="151">
        <v>425000</v>
      </c>
      <c r="H163" s="105">
        <f t="shared" si="22"/>
        <v>2453000</v>
      </c>
      <c r="I163" s="151">
        <v>8000</v>
      </c>
      <c r="J163" s="151">
        <v>10000</v>
      </c>
      <c r="K163" s="161">
        <v>20000</v>
      </c>
      <c r="L163" s="151">
        <v>0</v>
      </c>
      <c r="M163" s="965">
        <v>0</v>
      </c>
      <c r="N163" s="155">
        <f t="shared" si="23"/>
        <v>836000</v>
      </c>
      <c r="O163" s="316">
        <f t="shared" si="24"/>
        <v>3289000</v>
      </c>
      <c r="P163" s="316">
        <f t="shared" si="26"/>
        <v>24530</v>
      </c>
      <c r="Q163" s="316">
        <f t="shared" si="27"/>
        <v>49060</v>
      </c>
      <c r="R163" s="316">
        <f t="shared" si="28"/>
        <v>24530</v>
      </c>
      <c r="S163" s="317">
        <f t="shared" si="25"/>
        <v>3190880</v>
      </c>
      <c r="T163" s="468" t="str">
        <f>VLOOKUP(C163,'[13]RIANCIAN AMT I DAN II'!$C$7:$Y$163,23,FALSE)</f>
        <v>172-00-0060877-0</v>
      </c>
    </row>
    <row r="164" spans="1:20" s="1688" customFormat="1" ht="18" customHeight="1">
      <c r="A164" s="206">
        <v>2453000</v>
      </c>
      <c r="B164" s="414">
        <v>129</v>
      </c>
      <c r="C164" s="472" t="s">
        <v>3175</v>
      </c>
      <c r="D164" s="32" t="s">
        <v>42</v>
      </c>
      <c r="E164" s="1894">
        <f>VLOOKUP(C164,[12]DUMAI!$C$36:$E$189,3,FALSE)</f>
        <v>22</v>
      </c>
      <c r="F164" s="151">
        <v>2028000</v>
      </c>
      <c r="G164" s="151">
        <v>425000</v>
      </c>
      <c r="H164" s="105">
        <f t="shared" si="22"/>
        <v>2453000</v>
      </c>
      <c r="I164" s="151">
        <v>8000</v>
      </c>
      <c r="J164" s="151">
        <v>10000</v>
      </c>
      <c r="K164" s="161">
        <v>20000</v>
      </c>
      <c r="L164" s="151">
        <v>0</v>
      </c>
      <c r="M164" s="965">
        <v>0</v>
      </c>
      <c r="N164" s="155">
        <f t="shared" si="23"/>
        <v>836000</v>
      </c>
      <c r="O164" s="316">
        <f t="shared" si="24"/>
        <v>3289000</v>
      </c>
      <c r="P164" s="316">
        <f t="shared" si="26"/>
        <v>24530</v>
      </c>
      <c r="Q164" s="316">
        <f t="shared" si="27"/>
        <v>49060</v>
      </c>
      <c r="R164" s="316">
        <f t="shared" si="28"/>
        <v>24530</v>
      </c>
      <c r="S164" s="317">
        <f t="shared" si="25"/>
        <v>3190880</v>
      </c>
      <c r="T164" s="468" t="str">
        <f>VLOOKUP(C164,'[13]RIANCIAN AMT I DAN II'!$C$7:$Y$163,23,FALSE)</f>
        <v>107-00-0748745-9</v>
      </c>
    </row>
    <row r="165" spans="1:20" s="1688" customFormat="1" ht="18" customHeight="1">
      <c r="A165" s="206">
        <v>2453000</v>
      </c>
      <c r="B165" s="414">
        <v>130</v>
      </c>
      <c r="C165" s="472" t="s">
        <v>2806</v>
      </c>
      <c r="D165" s="32" t="s">
        <v>42</v>
      </c>
      <c r="E165" s="1894">
        <f>VLOOKUP(C165,[12]DUMAI!$C$36:$E$189,3,FALSE)</f>
        <v>24</v>
      </c>
      <c r="F165" s="151">
        <v>2028000</v>
      </c>
      <c r="G165" s="151">
        <v>425000</v>
      </c>
      <c r="H165" s="105">
        <f t="shared" si="22"/>
        <v>2453000</v>
      </c>
      <c r="I165" s="151">
        <v>8000</v>
      </c>
      <c r="J165" s="151">
        <v>10000</v>
      </c>
      <c r="K165" s="161">
        <v>20000</v>
      </c>
      <c r="L165" s="151">
        <v>0</v>
      </c>
      <c r="M165" s="965">
        <v>0</v>
      </c>
      <c r="N165" s="155">
        <f t="shared" si="23"/>
        <v>912000</v>
      </c>
      <c r="O165" s="316">
        <f t="shared" si="24"/>
        <v>3365000</v>
      </c>
      <c r="P165" s="316">
        <f t="shared" si="26"/>
        <v>24530</v>
      </c>
      <c r="Q165" s="316">
        <f t="shared" si="27"/>
        <v>49060</v>
      </c>
      <c r="R165" s="316">
        <f t="shared" si="28"/>
        <v>24530</v>
      </c>
      <c r="S165" s="317">
        <f t="shared" si="25"/>
        <v>3266880</v>
      </c>
      <c r="T165" s="468" t="str">
        <f>VLOOKUP(C165,'[13]RIANCIAN AMT I DAN II'!$C$7:$Y$163,23,FALSE)</f>
        <v>172-00-0060880-4</v>
      </c>
    </row>
    <row r="166" spans="1:20" s="1688" customFormat="1" ht="18" customHeight="1">
      <c r="A166" s="206">
        <v>2453000</v>
      </c>
      <c r="B166" s="414">
        <v>131</v>
      </c>
      <c r="C166" s="472" t="s">
        <v>908</v>
      </c>
      <c r="D166" s="32" t="s">
        <v>42</v>
      </c>
      <c r="E166" s="1894">
        <f>VLOOKUP(C166,[12]DUMAI!$C$36:$E$189,3,FALSE)</f>
        <v>21</v>
      </c>
      <c r="F166" s="151">
        <v>2028000</v>
      </c>
      <c r="G166" s="151">
        <v>425000</v>
      </c>
      <c r="H166" s="105">
        <f t="shared" si="22"/>
        <v>2453000</v>
      </c>
      <c r="I166" s="151">
        <v>0</v>
      </c>
      <c r="J166" s="151">
        <v>10000</v>
      </c>
      <c r="K166" s="161">
        <v>10000</v>
      </c>
      <c r="L166" s="151">
        <v>0</v>
      </c>
      <c r="M166" s="965">
        <v>0</v>
      </c>
      <c r="N166" s="155">
        <f t="shared" si="23"/>
        <v>420000</v>
      </c>
      <c r="O166" s="316">
        <f t="shared" si="24"/>
        <v>2873000</v>
      </c>
      <c r="P166" s="316">
        <f t="shared" si="26"/>
        <v>24530</v>
      </c>
      <c r="Q166" s="316">
        <f t="shared" si="27"/>
        <v>49060</v>
      </c>
      <c r="R166" s="316">
        <f t="shared" si="28"/>
        <v>24530</v>
      </c>
      <c r="S166" s="317">
        <f t="shared" si="25"/>
        <v>2774880</v>
      </c>
      <c r="T166" s="468" t="str">
        <f>VLOOKUP(C166,'[13]RIANCIAN AMT I DAN II'!$C$7:$Y$163,23,FALSE)</f>
        <v>172-00-0060883-8</v>
      </c>
    </row>
    <row r="167" spans="1:20" s="1688" customFormat="1" ht="18" customHeight="1">
      <c r="A167" s="206">
        <v>2453000</v>
      </c>
      <c r="B167" s="414">
        <v>132</v>
      </c>
      <c r="C167" s="472" t="s">
        <v>2218</v>
      </c>
      <c r="D167" s="32" t="s">
        <v>42</v>
      </c>
      <c r="E167" s="1894">
        <f>VLOOKUP(C167,[12]DUMAI!$C$36:$E$189,3,FALSE)</f>
        <v>23</v>
      </c>
      <c r="F167" s="151">
        <v>2028000</v>
      </c>
      <c r="G167" s="151">
        <v>425000</v>
      </c>
      <c r="H167" s="105">
        <f t="shared" si="22"/>
        <v>2453000</v>
      </c>
      <c r="I167" s="151">
        <v>8000</v>
      </c>
      <c r="J167" s="151">
        <v>10000</v>
      </c>
      <c r="K167" s="161">
        <v>20000</v>
      </c>
      <c r="L167" s="151">
        <v>0</v>
      </c>
      <c r="M167" s="965">
        <v>0</v>
      </c>
      <c r="N167" s="155">
        <f t="shared" si="23"/>
        <v>874000</v>
      </c>
      <c r="O167" s="316">
        <f t="shared" si="24"/>
        <v>3327000</v>
      </c>
      <c r="P167" s="316">
        <f t="shared" si="26"/>
        <v>24530</v>
      </c>
      <c r="Q167" s="316">
        <f t="shared" si="27"/>
        <v>49060</v>
      </c>
      <c r="R167" s="316">
        <f t="shared" si="28"/>
        <v>24530</v>
      </c>
      <c r="S167" s="317">
        <f t="shared" si="25"/>
        <v>3228880</v>
      </c>
      <c r="T167" s="468" t="str">
        <f>VLOOKUP(C167,'[13]RIANCIAN AMT I DAN II'!$C$7:$Y$163,23,FALSE)</f>
        <v>172-00-0060794-7</v>
      </c>
    </row>
    <row r="168" spans="1:20" s="1688" customFormat="1" ht="18" customHeight="1">
      <c r="A168" s="206">
        <v>2453000</v>
      </c>
      <c r="B168" s="414">
        <v>133</v>
      </c>
      <c r="C168" s="472" t="s">
        <v>2807</v>
      </c>
      <c r="D168" s="32" t="s">
        <v>42</v>
      </c>
      <c r="E168" s="1894">
        <f>VLOOKUP(C168,[12]DUMAI!$C$36:$E$189,3,FALSE)</f>
        <v>24</v>
      </c>
      <c r="F168" s="151">
        <v>2028000</v>
      </c>
      <c r="G168" s="151">
        <v>425000</v>
      </c>
      <c r="H168" s="105">
        <f t="shared" si="22"/>
        <v>2453000</v>
      </c>
      <c r="I168" s="151">
        <v>8000</v>
      </c>
      <c r="J168" s="151">
        <v>10000</v>
      </c>
      <c r="K168" s="161">
        <v>20000</v>
      </c>
      <c r="L168" s="151">
        <v>0</v>
      </c>
      <c r="M168" s="965">
        <v>0</v>
      </c>
      <c r="N168" s="155">
        <f t="shared" si="23"/>
        <v>912000</v>
      </c>
      <c r="O168" s="316">
        <f t="shared" si="24"/>
        <v>3365000</v>
      </c>
      <c r="P168" s="316">
        <f t="shared" si="26"/>
        <v>24530</v>
      </c>
      <c r="Q168" s="316">
        <f t="shared" si="27"/>
        <v>49060</v>
      </c>
      <c r="R168" s="316">
        <f t="shared" si="28"/>
        <v>24530</v>
      </c>
      <c r="S168" s="317">
        <f t="shared" si="25"/>
        <v>3266880</v>
      </c>
      <c r="T168" s="468" t="str">
        <f>VLOOKUP(C168,'[13]RIANCIAN AMT I DAN II'!$C$7:$Y$163,23,FALSE)</f>
        <v>172-00-0060799-6</v>
      </c>
    </row>
    <row r="169" spans="1:20" s="1688" customFormat="1" ht="18" customHeight="1">
      <c r="A169" s="206">
        <v>2453000</v>
      </c>
      <c r="B169" s="414">
        <v>134</v>
      </c>
      <c r="C169" s="472" t="s">
        <v>2808</v>
      </c>
      <c r="D169" s="32" t="s">
        <v>42</v>
      </c>
      <c r="E169" s="1894">
        <f>VLOOKUP(C169,[12]DUMAI!$C$36:$E$189,3,FALSE)</f>
        <v>24</v>
      </c>
      <c r="F169" s="151">
        <v>2028000</v>
      </c>
      <c r="G169" s="151">
        <v>425000</v>
      </c>
      <c r="H169" s="105">
        <f t="shared" si="22"/>
        <v>2453000</v>
      </c>
      <c r="I169" s="151">
        <v>8000</v>
      </c>
      <c r="J169" s="151">
        <v>10000</v>
      </c>
      <c r="K169" s="161">
        <v>20000</v>
      </c>
      <c r="L169" s="151">
        <v>0</v>
      </c>
      <c r="M169" s="965">
        <v>0</v>
      </c>
      <c r="N169" s="155">
        <f t="shared" si="23"/>
        <v>912000</v>
      </c>
      <c r="O169" s="316">
        <f t="shared" si="24"/>
        <v>3365000</v>
      </c>
      <c r="P169" s="316">
        <f t="shared" si="26"/>
        <v>24530</v>
      </c>
      <c r="Q169" s="316">
        <f t="shared" si="27"/>
        <v>49060</v>
      </c>
      <c r="R169" s="316">
        <f t="shared" si="28"/>
        <v>24530</v>
      </c>
      <c r="S169" s="317">
        <f t="shared" si="25"/>
        <v>3266880</v>
      </c>
      <c r="T169" s="468" t="str">
        <f>VLOOKUP(C169,'[13]RIANCIAN AMT I DAN II'!$C$7:$Y$163,23,FALSE)</f>
        <v>172-00-0060788-9</v>
      </c>
    </row>
    <row r="170" spans="1:20" s="1688" customFormat="1" ht="18" customHeight="1">
      <c r="A170" s="206">
        <v>2453000</v>
      </c>
      <c r="B170" s="414">
        <v>135</v>
      </c>
      <c r="C170" s="472" t="s">
        <v>2809</v>
      </c>
      <c r="D170" s="32" t="s">
        <v>42</v>
      </c>
      <c r="E170" s="1894">
        <f>VLOOKUP(C170,[12]DUMAI!$C$36:$E$189,3,FALSE)</f>
        <v>24</v>
      </c>
      <c r="F170" s="151">
        <v>2028000</v>
      </c>
      <c r="G170" s="151">
        <v>425000</v>
      </c>
      <c r="H170" s="105">
        <f t="shared" si="22"/>
        <v>2453000</v>
      </c>
      <c r="I170" s="151">
        <v>0</v>
      </c>
      <c r="J170" s="151">
        <v>10000</v>
      </c>
      <c r="K170" s="161">
        <v>10000</v>
      </c>
      <c r="L170" s="151">
        <v>0</v>
      </c>
      <c r="M170" s="965">
        <v>0</v>
      </c>
      <c r="N170" s="155">
        <f t="shared" si="23"/>
        <v>480000</v>
      </c>
      <c r="O170" s="316">
        <f t="shared" si="24"/>
        <v>2933000</v>
      </c>
      <c r="P170" s="316">
        <f t="shared" si="26"/>
        <v>24530</v>
      </c>
      <c r="Q170" s="316">
        <f t="shared" si="27"/>
        <v>49060</v>
      </c>
      <c r="R170" s="316">
        <f t="shared" si="28"/>
        <v>24530</v>
      </c>
      <c r="S170" s="317">
        <f t="shared" si="25"/>
        <v>2834880</v>
      </c>
      <c r="T170" s="468" t="str">
        <f>VLOOKUP(C170,'[13]RIANCIAN AMT I DAN II'!$C$7:$Y$163,23,FALSE)</f>
        <v>172-00-0060786-3</v>
      </c>
    </row>
    <row r="171" spans="1:20" s="1688" customFormat="1" ht="18" customHeight="1">
      <c r="A171" s="206">
        <v>2453000</v>
      </c>
      <c r="B171" s="414">
        <v>136</v>
      </c>
      <c r="C171" s="472" t="s">
        <v>2810</v>
      </c>
      <c r="D171" s="32" t="s">
        <v>42</v>
      </c>
      <c r="E171" s="1894">
        <f>VLOOKUP(C171,[12]DUMAI!$C$36:$E$189,3,FALSE)</f>
        <v>24</v>
      </c>
      <c r="F171" s="151">
        <v>2028000</v>
      </c>
      <c r="G171" s="151">
        <v>425000</v>
      </c>
      <c r="H171" s="105">
        <f t="shared" si="22"/>
        <v>2453000</v>
      </c>
      <c r="I171" s="151">
        <v>8000</v>
      </c>
      <c r="J171" s="151">
        <v>10000</v>
      </c>
      <c r="K171" s="161">
        <v>20000</v>
      </c>
      <c r="L171" s="151">
        <v>0</v>
      </c>
      <c r="M171" s="965">
        <v>0</v>
      </c>
      <c r="N171" s="155">
        <f t="shared" si="23"/>
        <v>912000</v>
      </c>
      <c r="O171" s="316">
        <f t="shared" si="24"/>
        <v>3365000</v>
      </c>
      <c r="P171" s="316">
        <f t="shared" si="26"/>
        <v>24530</v>
      </c>
      <c r="Q171" s="316">
        <f t="shared" si="27"/>
        <v>49060</v>
      </c>
      <c r="R171" s="316">
        <f t="shared" si="28"/>
        <v>24530</v>
      </c>
      <c r="S171" s="317">
        <f t="shared" si="25"/>
        <v>3266880</v>
      </c>
      <c r="T171" s="468" t="str">
        <f>VLOOKUP(C171,'[13]RIANCIAN AMT I DAN II'!$C$7:$Y$163,23,FALSE)</f>
        <v>172-00-0060874-7</v>
      </c>
    </row>
    <row r="172" spans="1:20" s="1688" customFormat="1" ht="18" customHeight="1">
      <c r="A172" s="206">
        <v>2453000</v>
      </c>
      <c r="B172" s="414">
        <v>137</v>
      </c>
      <c r="C172" s="472" t="s">
        <v>3176</v>
      </c>
      <c r="D172" s="32" t="s">
        <v>42</v>
      </c>
      <c r="E172" s="1894">
        <f>VLOOKUP(C172,[12]DUMAI!$C$36:$E$189,3,FALSE)</f>
        <v>24</v>
      </c>
      <c r="F172" s="151">
        <v>2028000</v>
      </c>
      <c r="G172" s="151">
        <v>425000</v>
      </c>
      <c r="H172" s="105">
        <f>SUM(F172:G172)</f>
        <v>2453000</v>
      </c>
      <c r="I172" s="151">
        <v>0</v>
      </c>
      <c r="J172" s="151">
        <v>10000</v>
      </c>
      <c r="K172" s="161">
        <v>10000</v>
      </c>
      <c r="L172" s="151">
        <v>0</v>
      </c>
      <c r="M172" s="965">
        <v>0</v>
      </c>
      <c r="N172" s="155">
        <f t="shared" si="23"/>
        <v>480000</v>
      </c>
      <c r="O172" s="316">
        <f t="shared" si="24"/>
        <v>2933000</v>
      </c>
      <c r="P172" s="316">
        <f t="shared" si="26"/>
        <v>24530</v>
      </c>
      <c r="Q172" s="316">
        <f t="shared" si="27"/>
        <v>49060</v>
      </c>
      <c r="R172" s="316">
        <f t="shared" si="28"/>
        <v>24530</v>
      </c>
      <c r="S172" s="317">
        <f t="shared" si="25"/>
        <v>2834880</v>
      </c>
      <c r="T172" s="468" t="str">
        <f>VLOOKUP(C172,'[13]RIANCIAN AMT I DAN II'!$C$7:$Y$163,23,FALSE)</f>
        <v>172-00-0060795-4</v>
      </c>
    </row>
    <row r="173" spans="1:20" s="1688" customFormat="1" ht="18" customHeight="1">
      <c r="A173" s="206">
        <v>2453000</v>
      </c>
      <c r="B173" s="414">
        <v>138</v>
      </c>
      <c r="C173" s="570" t="s">
        <v>503</v>
      </c>
      <c r="D173" s="961" t="s">
        <v>42</v>
      </c>
      <c r="E173" s="1894">
        <f>VLOOKUP(C173,[12]DUMAI!$C$36:$E$189,3,FALSE)</f>
        <v>24</v>
      </c>
      <c r="F173" s="151">
        <v>2028000</v>
      </c>
      <c r="G173" s="151">
        <v>425000</v>
      </c>
      <c r="H173" s="105">
        <f>SUM(F173:G173)</f>
        <v>2453000</v>
      </c>
      <c r="I173" s="151">
        <v>0</v>
      </c>
      <c r="J173" s="151">
        <v>10000</v>
      </c>
      <c r="K173" s="161">
        <v>10000</v>
      </c>
      <c r="L173" s="151">
        <v>0</v>
      </c>
      <c r="M173" s="965">
        <v>0</v>
      </c>
      <c r="N173" s="155">
        <f t="shared" si="23"/>
        <v>480000</v>
      </c>
      <c r="O173" s="316">
        <f t="shared" si="24"/>
        <v>2933000</v>
      </c>
      <c r="P173" s="316">
        <f t="shared" si="26"/>
        <v>24530</v>
      </c>
      <c r="Q173" s="316">
        <f t="shared" si="27"/>
        <v>49060</v>
      </c>
      <c r="R173" s="316">
        <f t="shared" si="28"/>
        <v>24530</v>
      </c>
      <c r="S173" s="317">
        <f t="shared" si="25"/>
        <v>2834880</v>
      </c>
      <c r="T173" s="468" t="str">
        <f>VLOOKUP(C173,'[13]RIANCIAN AMT I DAN II'!$C$7:$Y$163,23,FALSE)</f>
        <v>172-00-0029422-5</v>
      </c>
    </row>
    <row r="174" spans="1:20" s="1688" customFormat="1" ht="18" customHeight="1">
      <c r="A174" s="206">
        <v>2453000</v>
      </c>
      <c r="B174" s="414">
        <v>139</v>
      </c>
      <c r="C174" s="617" t="s">
        <v>3177</v>
      </c>
      <c r="D174" s="961" t="s">
        <v>42</v>
      </c>
      <c r="E174" s="1894">
        <f>VLOOKUP(C174,[12]DUMAI!$C$36:$E$189,3,FALSE)</f>
        <v>24</v>
      </c>
      <c r="F174" s="151">
        <v>2028000</v>
      </c>
      <c r="G174" s="151">
        <v>425000</v>
      </c>
      <c r="H174" s="105">
        <f>SUM(F174:G174)</f>
        <v>2453000</v>
      </c>
      <c r="I174" s="151">
        <v>8000</v>
      </c>
      <c r="J174" s="151">
        <v>10000</v>
      </c>
      <c r="K174" s="161">
        <v>20000</v>
      </c>
      <c r="L174" s="151">
        <v>0</v>
      </c>
      <c r="M174" s="965">
        <v>0</v>
      </c>
      <c r="N174" s="155">
        <f t="shared" si="23"/>
        <v>912000</v>
      </c>
      <c r="O174" s="316">
        <f t="shared" si="24"/>
        <v>3365000</v>
      </c>
      <c r="P174" s="316">
        <f t="shared" si="26"/>
        <v>24530</v>
      </c>
      <c r="Q174" s="316">
        <f t="shared" si="27"/>
        <v>49060</v>
      </c>
      <c r="R174" s="316">
        <f t="shared" si="28"/>
        <v>24530</v>
      </c>
      <c r="S174" s="317">
        <f t="shared" si="25"/>
        <v>3266880</v>
      </c>
      <c r="T174" s="468" t="str">
        <f>VLOOKUP(C174,'[13]RIANCIAN AMT I DAN II'!$C$7:$Y$163,23,FALSE)</f>
        <v>900-00-2961316-4</v>
      </c>
    </row>
    <row r="175" spans="1:20" s="1688" customFormat="1" ht="18" customHeight="1">
      <c r="A175" s="206">
        <v>2453000</v>
      </c>
      <c r="B175" s="414">
        <v>140</v>
      </c>
      <c r="C175" s="474" t="s">
        <v>3178</v>
      </c>
      <c r="D175" s="961" t="s">
        <v>42</v>
      </c>
      <c r="E175" s="1894">
        <f>VLOOKUP(C175,[12]DUMAI!$C$36:$E$189,3,FALSE)</f>
        <v>24</v>
      </c>
      <c r="F175" s="151">
        <v>2028000</v>
      </c>
      <c r="G175" s="151">
        <v>425000</v>
      </c>
      <c r="H175" s="105">
        <f>SUM(F175:G175)</f>
        <v>2453000</v>
      </c>
      <c r="I175" s="151">
        <v>8000</v>
      </c>
      <c r="J175" s="151">
        <v>10000</v>
      </c>
      <c r="K175" s="161">
        <v>20000</v>
      </c>
      <c r="L175" s="151">
        <v>0</v>
      </c>
      <c r="M175" s="965">
        <v>0</v>
      </c>
      <c r="N175" s="155">
        <f t="shared" si="23"/>
        <v>912000</v>
      </c>
      <c r="O175" s="316">
        <f t="shared" si="24"/>
        <v>3365000</v>
      </c>
      <c r="P175" s="316">
        <f t="shared" si="26"/>
        <v>24530</v>
      </c>
      <c r="Q175" s="316">
        <f t="shared" si="27"/>
        <v>49060</v>
      </c>
      <c r="R175" s="316">
        <f t="shared" si="28"/>
        <v>24530</v>
      </c>
      <c r="S175" s="317">
        <f t="shared" si="25"/>
        <v>3266880</v>
      </c>
      <c r="T175" s="468" t="str">
        <f>VLOOKUP(C175,'[13]RIANCIAN AMT I DAN II'!$C$7:$Y$163,23,FALSE)</f>
        <v>172-00-0060890-3</v>
      </c>
    </row>
    <row r="176" spans="1:20" s="1688" customFormat="1" ht="18" customHeight="1">
      <c r="A176" s="1679"/>
      <c r="B176" s="414">
        <v>141</v>
      </c>
      <c r="C176" s="471" t="s">
        <v>3226</v>
      </c>
      <c r="D176" s="961" t="s">
        <v>42</v>
      </c>
      <c r="E176" s="1894">
        <f>VLOOKUP(C176,[12]DUMAI!$C$36:$E$189,3,FALSE)</f>
        <v>24</v>
      </c>
      <c r="F176" s="151">
        <v>2028000</v>
      </c>
      <c r="G176" s="151">
        <v>425000</v>
      </c>
      <c r="H176" s="105">
        <f t="shared" ref="H176:H188" si="29">SUM(F176:G176)</f>
        <v>2453000</v>
      </c>
      <c r="I176" s="151">
        <v>0</v>
      </c>
      <c r="J176" s="151">
        <v>10000</v>
      </c>
      <c r="K176" s="161">
        <v>20000</v>
      </c>
      <c r="L176" s="151">
        <v>0</v>
      </c>
      <c r="M176" s="965">
        <v>0</v>
      </c>
      <c r="N176" s="155">
        <f t="shared" ref="N176:N188" si="30">(E176*I176)+(E176*J176)+(E176*K176)+M176</f>
        <v>720000</v>
      </c>
      <c r="O176" s="316">
        <f t="shared" ref="O176:O188" si="31">H176+N176</f>
        <v>3173000</v>
      </c>
      <c r="P176" s="316">
        <f t="shared" ref="P176:P188" si="32">1%*H176</f>
        <v>24530</v>
      </c>
      <c r="Q176" s="316">
        <f t="shared" ref="Q176:Q188" si="33">H176*2%</f>
        <v>49060</v>
      </c>
      <c r="R176" s="316">
        <f t="shared" ref="R176:R188" si="34">H176*1%</f>
        <v>24530</v>
      </c>
      <c r="S176" s="317">
        <f t="shared" ref="S176:S188" si="35">O176-Q176-R176-P176</f>
        <v>3074880</v>
      </c>
      <c r="T176" s="468" t="str">
        <f>VLOOKUP(C176,'[13]RIANCIAN AMT I DAN II'!$C$7:$Y$163,23,FALSE)</f>
        <v>108-00-1063640-6</v>
      </c>
    </row>
    <row r="177" spans="1:21" s="1688" customFormat="1" ht="18" customHeight="1">
      <c r="A177" s="1679"/>
      <c r="B177" s="414">
        <v>142</v>
      </c>
      <c r="C177" s="570" t="s">
        <v>3239</v>
      </c>
      <c r="D177" s="961" t="s">
        <v>42</v>
      </c>
      <c r="E177" s="1894">
        <f>VLOOKUP(C177,[12]DUMAI!$C$36:$E$189,3,FALSE)</f>
        <v>24</v>
      </c>
      <c r="F177" s="151">
        <v>2028000</v>
      </c>
      <c r="G177" s="151">
        <v>425000</v>
      </c>
      <c r="H177" s="105">
        <f t="shared" si="29"/>
        <v>2453000</v>
      </c>
      <c r="I177" s="151">
        <v>0</v>
      </c>
      <c r="J177" s="151">
        <v>10000</v>
      </c>
      <c r="K177" s="161">
        <v>20000</v>
      </c>
      <c r="L177" s="151">
        <v>0</v>
      </c>
      <c r="M177" s="965">
        <v>0</v>
      </c>
      <c r="N177" s="155">
        <f t="shared" si="30"/>
        <v>720000</v>
      </c>
      <c r="O177" s="316">
        <f t="shared" si="31"/>
        <v>3173000</v>
      </c>
      <c r="P177" s="316">
        <f t="shared" si="32"/>
        <v>24530</v>
      </c>
      <c r="Q177" s="316">
        <f t="shared" si="33"/>
        <v>49060</v>
      </c>
      <c r="R177" s="316">
        <f t="shared" si="34"/>
        <v>24530</v>
      </c>
      <c r="S177" s="317">
        <f t="shared" si="35"/>
        <v>3074880</v>
      </c>
      <c r="T177" s="468" t="str">
        <f>VLOOKUP(C177,'[13]RIANCIAN AMT I DAN II'!$C$7:$Y$163,23,FALSE)</f>
        <v>172-00-0029684-0</v>
      </c>
    </row>
    <row r="178" spans="1:21" s="1688" customFormat="1" ht="18" customHeight="1">
      <c r="A178" s="1679"/>
      <c r="B178" s="414">
        <v>143</v>
      </c>
      <c r="C178" s="570" t="s">
        <v>3243</v>
      </c>
      <c r="D178" s="961" t="s">
        <v>42</v>
      </c>
      <c r="E178" s="1894">
        <f>VLOOKUP(C178,[12]DUMAI!$C$36:$E$189,3,FALSE)</f>
        <v>24</v>
      </c>
      <c r="F178" s="151">
        <v>2028000</v>
      </c>
      <c r="G178" s="151">
        <v>425000</v>
      </c>
      <c r="H178" s="105">
        <f t="shared" si="29"/>
        <v>2453000</v>
      </c>
      <c r="I178" s="151">
        <v>0</v>
      </c>
      <c r="J178" s="151">
        <v>10000</v>
      </c>
      <c r="K178" s="161">
        <v>20000</v>
      </c>
      <c r="L178" s="151">
        <v>0</v>
      </c>
      <c r="M178" s="965">
        <v>0</v>
      </c>
      <c r="N178" s="155">
        <f t="shared" si="30"/>
        <v>720000</v>
      </c>
      <c r="O178" s="316">
        <f t="shared" si="31"/>
        <v>3173000</v>
      </c>
      <c r="P178" s="316">
        <f t="shared" si="32"/>
        <v>24530</v>
      </c>
      <c r="Q178" s="316">
        <f t="shared" si="33"/>
        <v>49060</v>
      </c>
      <c r="R178" s="316">
        <f t="shared" si="34"/>
        <v>24530</v>
      </c>
      <c r="S178" s="317">
        <f t="shared" si="35"/>
        <v>3074880</v>
      </c>
      <c r="T178" s="468" t="str">
        <f>VLOOKUP(C178,'[13]RIANCIAN AMT I DAN II'!$C$7:$Y$163,23,FALSE)</f>
        <v>172-00-0029544-6</v>
      </c>
    </row>
    <row r="179" spans="1:21" s="1688" customFormat="1" ht="18" customHeight="1">
      <c r="A179" s="1679"/>
      <c r="B179" s="414">
        <v>144</v>
      </c>
      <c r="C179" s="570" t="s">
        <v>501</v>
      </c>
      <c r="D179" s="961" t="s">
        <v>42</v>
      </c>
      <c r="E179" s="1894">
        <f>VLOOKUP(C179,[12]DUMAI!$C$36:$E$189,3,FALSE)</f>
        <v>24</v>
      </c>
      <c r="F179" s="151">
        <v>2028000</v>
      </c>
      <c r="G179" s="151">
        <v>425000</v>
      </c>
      <c r="H179" s="105">
        <f t="shared" si="29"/>
        <v>2453000</v>
      </c>
      <c r="I179" s="151">
        <v>0</v>
      </c>
      <c r="J179" s="151">
        <v>10000</v>
      </c>
      <c r="K179" s="161">
        <v>20000</v>
      </c>
      <c r="L179" s="151">
        <v>0</v>
      </c>
      <c r="M179" s="965">
        <v>0</v>
      </c>
      <c r="N179" s="155">
        <f t="shared" si="30"/>
        <v>720000</v>
      </c>
      <c r="O179" s="316">
        <f t="shared" si="31"/>
        <v>3173000</v>
      </c>
      <c r="P179" s="316">
        <f t="shared" si="32"/>
        <v>24530</v>
      </c>
      <c r="Q179" s="316">
        <f t="shared" si="33"/>
        <v>49060</v>
      </c>
      <c r="R179" s="316">
        <f t="shared" si="34"/>
        <v>24530</v>
      </c>
      <c r="S179" s="317">
        <f t="shared" si="35"/>
        <v>3074880</v>
      </c>
      <c r="T179" s="468" t="str">
        <f>VLOOKUP(C179,'[13]RIANCIAN AMT I DAN II'!$C$7:$Y$163,23,FALSE)</f>
        <v>172-00-0029556-0</v>
      </c>
    </row>
    <row r="180" spans="1:21" s="1688" customFormat="1" ht="18" customHeight="1">
      <c r="A180" s="1679"/>
      <c r="B180" s="414">
        <v>145</v>
      </c>
      <c r="C180" s="999" t="s">
        <v>3644</v>
      </c>
      <c r="D180" s="961" t="s">
        <v>42</v>
      </c>
      <c r="E180" s="1894">
        <f>VLOOKUP(C180,[12]DUMAI!$C$36:$E$189,3,FALSE)</f>
        <v>24</v>
      </c>
      <c r="F180" s="151">
        <v>2028000</v>
      </c>
      <c r="G180" s="151">
        <v>425000</v>
      </c>
      <c r="H180" s="105">
        <f t="shared" si="29"/>
        <v>2453000</v>
      </c>
      <c r="I180" s="151">
        <v>0</v>
      </c>
      <c r="J180" s="151">
        <v>10000</v>
      </c>
      <c r="K180" s="161">
        <v>20000</v>
      </c>
      <c r="L180" s="151">
        <v>0</v>
      </c>
      <c r="M180" s="965">
        <v>0</v>
      </c>
      <c r="N180" s="155">
        <f t="shared" si="30"/>
        <v>720000</v>
      </c>
      <c r="O180" s="316">
        <f t="shared" si="31"/>
        <v>3173000</v>
      </c>
      <c r="P180" s="316">
        <f t="shared" si="32"/>
        <v>24530</v>
      </c>
      <c r="Q180" s="316">
        <f t="shared" si="33"/>
        <v>49060</v>
      </c>
      <c r="R180" s="316">
        <f t="shared" si="34"/>
        <v>24530</v>
      </c>
      <c r="S180" s="317">
        <f t="shared" si="35"/>
        <v>3074880</v>
      </c>
      <c r="T180" s="468" t="str">
        <f>VLOOKUP(C180,'[13]RIANCIAN AMT I DAN II'!$C$7:$Y$163,23,FALSE)</f>
        <v>172-00-0030255-6</v>
      </c>
    </row>
    <row r="181" spans="1:21" s="1688" customFormat="1" ht="18" customHeight="1">
      <c r="A181" s="1679"/>
      <c r="B181" s="414">
        <v>146</v>
      </c>
      <c r="C181" s="570" t="s">
        <v>496</v>
      </c>
      <c r="D181" s="961" t="s">
        <v>42</v>
      </c>
      <c r="E181" s="1894">
        <f>VLOOKUP(C181,[12]DUMAI!$C$36:$E$189,3,FALSE)</f>
        <v>24</v>
      </c>
      <c r="F181" s="151">
        <v>2028000</v>
      </c>
      <c r="G181" s="151">
        <v>425000</v>
      </c>
      <c r="H181" s="105">
        <f t="shared" si="29"/>
        <v>2453000</v>
      </c>
      <c r="I181" s="151">
        <v>0</v>
      </c>
      <c r="J181" s="151">
        <v>10000</v>
      </c>
      <c r="K181" s="161">
        <v>20000</v>
      </c>
      <c r="L181" s="151">
        <v>0</v>
      </c>
      <c r="M181" s="965">
        <v>0</v>
      </c>
      <c r="N181" s="155">
        <f t="shared" si="30"/>
        <v>720000</v>
      </c>
      <c r="O181" s="316">
        <f t="shared" si="31"/>
        <v>3173000</v>
      </c>
      <c r="P181" s="316">
        <f t="shared" si="32"/>
        <v>24530</v>
      </c>
      <c r="Q181" s="316">
        <f t="shared" si="33"/>
        <v>49060</v>
      </c>
      <c r="R181" s="316">
        <f t="shared" si="34"/>
        <v>24530</v>
      </c>
      <c r="S181" s="317">
        <f t="shared" si="35"/>
        <v>3074880</v>
      </c>
      <c r="T181" s="468" t="str">
        <f>VLOOKUP(C181,'[13]RIANCIAN AMT I DAN II'!$C$7:$Y$163,23,FALSE)</f>
        <v>172-00-0029443-1</v>
      </c>
    </row>
    <row r="182" spans="1:21" s="1688" customFormat="1" ht="18" customHeight="1">
      <c r="A182" s="1679"/>
      <c r="B182" s="414">
        <v>147</v>
      </c>
      <c r="C182" s="570" t="s">
        <v>3234</v>
      </c>
      <c r="D182" s="961" t="s">
        <v>42</v>
      </c>
      <c r="E182" s="1894">
        <f>VLOOKUP(C182,[12]DUMAI!$C$36:$E$189,3,FALSE)</f>
        <v>24</v>
      </c>
      <c r="F182" s="151">
        <v>2028000</v>
      </c>
      <c r="G182" s="151">
        <v>425000</v>
      </c>
      <c r="H182" s="105">
        <f t="shared" si="29"/>
        <v>2453000</v>
      </c>
      <c r="I182" s="151">
        <v>0</v>
      </c>
      <c r="J182" s="151">
        <v>10000</v>
      </c>
      <c r="K182" s="161">
        <v>20000</v>
      </c>
      <c r="L182" s="151">
        <v>0</v>
      </c>
      <c r="M182" s="965">
        <v>0</v>
      </c>
      <c r="N182" s="155">
        <f t="shared" si="30"/>
        <v>720000</v>
      </c>
      <c r="O182" s="316">
        <f t="shared" si="31"/>
        <v>3173000</v>
      </c>
      <c r="P182" s="316">
        <f t="shared" si="32"/>
        <v>24530</v>
      </c>
      <c r="Q182" s="316">
        <f t="shared" si="33"/>
        <v>49060</v>
      </c>
      <c r="R182" s="316">
        <f t="shared" si="34"/>
        <v>24530</v>
      </c>
      <c r="S182" s="317">
        <f t="shared" si="35"/>
        <v>3074880</v>
      </c>
      <c r="T182" s="468" t="str">
        <f>VLOOKUP(C182,'[13]RIANCIAN AMT I DAN II'!$C$7:$Y$163,23,FALSE)</f>
        <v>172-00-0029452-2</v>
      </c>
    </row>
    <row r="183" spans="1:21" s="1688" customFormat="1" ht="18" customHeight="1">
      <c r="A183" s="1679"/>
      <c r="B183" s="414">
        <v>148</v>
      </c>
      <c r="C183" s="570" t="s">
        <v>3235</v>
      </c>
      <c r="D183" s="961" t="s">
        <v>42</v>
      </c>
      <c r="E183" s="1894">
        <f>VLOOKUP(C183,[12]DUMAI!$C$36:$E$189,3,FALSE)</f>
        <v>24</v>
      </c>
      <c r="F183" s="151">
        <v>2028000</v>
      </c>
      <c r="G183" s="151">
        <v>425000</v>
      </c>
      <c r="H183" s="105">
        <f t="shared" si="29"/>
        <v>2453000</v>
      </c>
      <c r="I183" s="151">
        <v>0</v>
      </c>
      <c r="J183" s="151">
        <v>10000</v>
      </c>
      <c r="K183" s="161">
        <v>20000</v>
      </c>
      <c r="L183" s="151">
        <v>0</v>
      </c>
      <c r="M183" s="965">
        <v>0</v>
      </c>
      <c r="N183" s="155">
        <f t="shared" si="30"/>
        <v>720000</v>
      </c>
      <c r="O183" s="316">
        <f t="shared" si="31"/>
        <v>3173000</v>
      </c>
      <c r="P183" s="316">
        <f t="shared" si="32"/>
        <v>24530</v>
      </c>
      <c r="Q183" s="316">
        <f t="shared" si="33"/>
        <v>49060</v>
      </c>
      <c r="R183" s="316">
        <f t="shared" si="34"/>
        <v>24530</v>
      </c>
      <c r="S183" s="317">
        <f t="shared" si="35"/>
        <v>3074880</v>
      </c>
      <c r="T183" s="468" t="str">
        <f>VLOOKUP(C183,'[13]RIANCIAN AMT I DAN II'!$C$7:$Y$163,23,FALSE)</f>
        <v>172-00-0029670-9</v>
      </c>
    </row>
    <row r="184" spans="1:21" s="1688" customFormat="1" ht="18" customHeight="1">
      <c r="A184" s="1679"/>
      <c r="B184" s="414">
        <v>149</v>
      </c>
      <c r="C184" s="570" t="s">
        <v>3253</v>
      </c>
      <c r="D184" s="961" t="s">
        <v>42</v>
      </c>
      <c r="E184" s="1894">
        <f>VLOOKUP(C184,[12]DUMAI!$C$36:$E$189,3,FALSE)</f>
        <v>24</v>
      </c>
      <c r="F184" s="151">
        <v>2028000</v>
      </c>
      <c r="G184" s="151">
        <v>425000</v>
      </c>
      <c r="H184" s="105">
        <f t="shared" si="29"/>
        <v>2453000</v>
      </c>
      <c r="I184" s="151">
        <v>0</v>
      </c>
      <c r="J184" s="151">
        <v>10000</v>
      </c>
      <c r="K184" s="161">
        <v>20000</v>
      </c>
      <c r="L184" s="151">
        <v>0</v>
      </c>
      <c r="M184" s="965">
        <v>0</v>
      </c>
      <c r="N184" s="155">
        <f t="shared" si="30"/>
        <v>720000</v>
      </c>
      <c r="O184" s="316">
        <f t="shared" si="31"/>
        <v>3173000</v>
      </c>
      <c r="P184" s="316">
        <f t="shared" si="32"/>
        <v>24530</v>
      </c>
      <c r="Q184" s="316">
        <f t="shared" si="33"/>
        <v>49060</v>
      </c>
      <c r="R184" s="316">
        <f t="shared" si="34"/>
        <v>24530</v>
      </c>
      <c r="S184" s="317">
        <f t="shared" si="35"/>
        <v>3074880</v>
      </c>
      <c r="T184" s="468" t="str">
        <f>VLOOKUP(C184,'[13]RIANCIAN AMT I DAN II'!$C$7:$Y$163,23,FALSE)</f>
        <v>172-00-0029466-2</v>
      </c>
    </row>
    <row r="185" spans="1:21" s="1688" customFormat="1" ht="18" customHeight="1">
      <c r="A185" s="1679"/>
      <c r="B185" s="414">
        <v>150</v>
      </c>
      <c r="C185" s="570" t="s">
        <v>3262</v>
      </c>
      <c r="D185" s="961" t="s">
        <v>42</v>
      </c>
      <c r="E185" s="1894">
        <f>VLOOKUP(C185,[12]DUMAI!$C$36:$E$189,3,FALSE)</f>
        <v>24</v>
      </c>
      <c r="F185" s="151">
        <v>2028000</v>
      </c>
      <c r="G185" s="151">
        <v>425000</v>
      </c>
      <c r="H185" s="105">
        <f t="shared" si="29"/>
        <v>2453000</v>
      </c>
      <c r="I185" s="151">
        <v>0</v>
      </c>
      <c r="J185" s="151">
        <v>10000</v>
      </c>
      <c r="K185" s="161">
        <v>20000</v>
      </c>
      <c r="L185" s="151">
        <v>0</v>
      </c>
      <c r="M185" s="965">
        <v>0</v>
      </c>
      <c r="N185" s="155">
        <f t="shared" si="30"/>
        <v>720000</v>
      </c>
      <c r="O185" s="316">
        <f t="shared" si="31"/>
        <v>3173000</v>
      </c>
      <c r="P185" s="316">
        <f t="shared" si="32"/>
        <v>24530</v>
      </c>
      <c r="Q185" s="316">
        <f t="shared" si="33"/>
        <v>49060</v>
      </c>
      <c r="R185" s="316">
        <f t="shared" si="34"/>
        <v>24530</v>
      </c>
      <c r="S185" s="317">
        <f t="shared" si="35"/>
        <v>3074880</v>
      </c>
      <c r="T185" s="468" t="str">
        <f>VLOOKUP(C185,'[13]RIANCIAN AMT I DAN II'!$C$7:$Y$163,23,FALSE)</f>
        <v>172-00-0030070-9</v>
      </c>
    </row>
    <row r="186" spans="1:21" s="1688" customFormat="1" ht="18" customHeight="1">
      <c r="A186" s="1679"/>
      <c r="B186" s="414">
        <v>151</v>
      </c>
      <c r="C186" s="415" t="s">
        <v>3288</v>
      </c>
      <c r="D186" s="961" t="s">
        <v>42</v>
      </c>
      <c r="E186" s="1894">
        <f>VLOOKUP(C186,[12]DUMAI!$C$36:$E$189,3,FALSE)</f>
        <v>24</v>
      </c>
      <c r="F186" s="151">
        <v>2028000</v>
      </c>
      <c r="G186" s="151">
        <v>425000</v>
      </c>
      <c r="H186" s="105">
        <f t="shared" si="29"/>
        <v>2453000</v>
      </c>
      <c r="I186" s="151">
        <v>0</v>
      </c>
      <c r="J186" s="151">
        <v>10000</v>
      </c>
      <c r="K186" s="161">
        <v>20000</v>
      </c>
      <c r="L186" s="151">
        <v>0</v>
      </c>
      <c r="M186" s="965">
        <v>0</v>
      </c>
      <c r="N186" s="155">
        <f t="shared" si="30"/>
        <v>720000</v>
      </c>
      <c r="O186" s="316">
        <f t="shared" si="31"/>
        <v>3173000</v>
      </c>
      <c r="P186" s="316">
        <f t="shared" si="32"/>
        <v>24530</v>
      </c>
      <c r="Q186" s="316">
        <f t="shared" si="33"/>
        <v>49060</v>
      </c>
      <c r="R186" s="316">
        <f t="shared" si="34"/>
        <v>24530</v>
      </c>
      <c r="S186" s="317">
        <f t="shared" si="35"/>
        <v>3074880</v>
      </c>
      <c r="T186" s="468" t="str">
        <f>VLOOKUP(C186,'[13]RIANCIAN AMT I DAN II'!$C$7:$Y$163,23,FALSE)</f>
        <v>172-00-0029583-4</v>
      </c>
    </row>
    <row r="187" spans="1:21" s="1688" customFormat="1" ht="18" customHeight="1">
      <c r="A187" s="1679"/>
      <c r="B187" s="414">
        <v>152</v>
      </c>
      <c r="C187" s="570" t="s">
        <v>3289</v>
      </c>
      <c r="D187" s="961" t="s">
        <v>42</v>
      </c>
      <c r="E187" s="1894">
        <f>VLOOKUP(C187,[12]DUMAI!$C$36:$E$189,3,FALSE)</f>
        <v>24</v>
      </c>
      <c r="F187" s="151">
        <v>2028000</v>
      </c>
      <c r="G187" s="151">
        <v>425000</v>
      </c>
      <c r="H187" s="105">
        <f t="shared" si="29"/>
        <v>2453000</v>
      </c>
      <c r="I187" s="151">
        <v>0</v>
      </c>
      <c r="J187" s="151">
        <v>10000</v>
      </c>
      <c r="K187" s="161">
        <v>20000</v>
      </c>
      <c r="L187" s="151">
        <v>0</v>
      </c>
      <c r="M187" s="965">
        <v>0</v>
      </c>
      <c r="N187" s="155">
        <f t="shared" si="30"/>
        <v>720000</v>
      </c>
      <c r="O187" s="316">
        <f t="shared" si="31"/>
        <v>3173000</v>
      </c>
      <c r="P187" s="316">
        <f t="shared" si="32"/>
        <v>24530</v>
      </c>
      <c r="Q187" s="316">
        <f t="shared" si="33"/>
        <v>49060</v>
      </c>
      <c r="R187" s="316">
        <f t="shared" si="34"/>
        <v>24530</v>
      </c>
      <c r="S187" s="317">
        <f t="shared" si="35"/>
        <v>3074880</v>
      </c>
      <c r="T187" s="468" t="str">
        <f>VLOOKUP(C187,'[13]RIANCIAN AMT I DAN II'!$C$7:$Y$163,23,FALSE)</f>
        <v>172-00-0029581-8</v>
      </c>
    </row>
    <row r="188" spans="1:21" s="1688" customFormat="1" ht="18" customHeight="1">
      <c r="A188" s="1679"/>
      <c r="B188" s="414">
        <v>153</v>
      </c>
      <c r="C188" s="570" t="s">
        <v>3292</v>
      </c>
      <c r="D188" s="961" t="s">
        <v>42</v>
      </c>
      <c r="E188" s="1894">
        <f>VLOOKUP(C188,[12]DUMAI!$C$36:$E$189,3,FALSE)</f>
        <v>24</v>
      </c>
      <c r="F188" s="151">
        <v>2028000</v>
      </c>
      <c r="G188" s="151">
        <v>425000</v>
      </c>
      <c r="H188" s="105">
        <f t="shared" si="29"/>
        <v>2453000</v>
      </c>
      <c r="I188" s="151">
        <v>0</v>
      </c>
      <c r="J188" s="151">
        <v>10000</v>
      </c>
      <c r="K188" s="161">
        <v>20000</v>
      </c>
      <c r="L188" s="151">
        <v>0</v>
      </c>
      <c r="M188" s="965">
        <v>0</v>
      </c>
      <c r="N188" s="155">
        <f t="shared" si="30"/>
        <v>720000</v>
      </c>
      <c r="O188" s="316">
        <f t="shared" si="31"/>
        <v>3173000</v>
      </c>
      <c r="P188" s="316">
        <f t="shared" si="32"/>
        <v>24530</v>
      </c>
      <c r="Q188" s="316">
        <f t="shared" si="33"/>
        <v>49060</v>
      </c>
      <c r="R188" s="316">
        <f t="shared" si="34"/>
        <v>24530</v>
      </c>
      <c r="S188" s="317">
        <f t="shared" si="35"/>
        <v>3074880</v>
      </c>
      <c r="T188" s="468" t="str">
        <f>VLOOKUP(C188,'[13]RIANCIAN AMT I DAN II'!$C$7:$Y$163,23,FALSE)</f>
        <v>172-00-0029435-7</v>
      </c>
    </row>
    <row r="189" spans="1:21" s="970" customFormat="1" ht="18" customHeight="1">
      <c r="A189" s="966"/>
      <c r="B189" s="2396" t="s">
        <v>34</v>
      </c>
      <c r="C189" s="2406"/>
      <c r="D189" s="2407"/>
      <c r="E189" s="967">
        <f>SUM(E36:E188)</f>
        <v>3586</v>
      </c>
      <c r="F189" s="769">
        <f>SUM(F36:F188)</f>
        <v>310284000</v>
      </c>
      <c r="G189" s="769">
        <f t="shared" ref="G189:S189" si="36">SUM(G36:G188)</f>
        <v>65025000</v>
      </c>
      <c r="H189" s="769">
        <f t="shared" si="36"/>
        <v>375309000</v>
      </c>
      <c r="I189" s="769">
        <f t="shared" si="36"/>
        <v>264000</v>
      </c>
      <c r="J189" s="769">
        <f t="shared" si="36"/>
        <v>1530000</v>
      </c>
      <c r="K189" s="769">
        <f t="shared" si="36"/>
        <v>1990000</v>
      </c>
      <c r="L189" s="769">
        <f t="shared" si="36"/>
        <v>0</v>
      </c>
      <c r="M189" s="769">
        <f t="shared" si="36"/>
        <v>0</v>
      </c>
      <c r="N189" s="769">
        <f t="shared" si="36"/>
        <v>88646000</v>
      </c>
      <c r="O189" s="769">
        <f t="shared" si="36"/>
        <v>463955000</v>
      </c>
      <c r="P189" s="769">
        <f t="shared" si="36"/>
        <v>3753090</v>
      </c>
      <c r="Q189" s="769">
        <f t="shared" si="36"/>
        <v>7506180</v>
      </c>
      <c r="R189" s="769">
        <f t="shared" si="36"/>
        <v>3753090</v>
      </c>
      <c r="S189" s="769">
        <f t="shared" si="36"/>
        <v>448942640</v>
      </c>
      <c r="T189" s="968"/>
      <c r="U189" s="969"/>
    </row>
    <row r="190" spans="1:21" ht="18" customHeight="1">
      <c r="A190" s="899"/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971"/>
      <c r="R190" s="223"/>
      <c r="S190" s="223"/>
      <c r="T190" s="223"/>
      <c r="U190" s="223"/>
    </row>
    <row r="191" spans="1:21" ht="12.75"/>
    <row r="192" spans="1:21" s="223" customFormat="1" ht="12.75">
      <c r="A192" s="911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</row>
    <row r="193" spans="1:21" s="969" customFormat="1" ht="18" customHeight="1">
      <c r="A193" s="972"/>
      <c r="B193" s="166" t="s">
        <v>35</v>
      </c>
      <c r="C193" s="973"/>
      <c r="D193" s="974"/>
      <c r="E193" s="974"/>
      <c r="F193" s="975"/>
      <c r="G193" s="975"/>
      <c r="H193" s="975"/>
      <c r="I193" s="975"/>
      <c r="J193" s="975"/>
      <c r="K193" s="975"/>
      <c r="L193" s="975"/>
      <c r="M193" s="975"/>
      <c r="N193" s="975"/>
      <c r="O193" s="975"/>
      <c r="P193" s="975"/>
      <c r="Q193" s="975"/>
      <c r="R193" s="975"/>
      <c r="S193" s="976"/>
      <c r="T193" s="970"/>
      <c r="U193" s="970"/>
    </row>
    <row r="194" spans="1:21" s="223" customFormat="1" ht="15">
      <c r="A194" s="911"/>
      <c r="B194" s="977"/>
      <c r="C194" s="133"/>
      <c r="D194" s="107"/>
      <c r="E194" s="107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73"/>
      <c r="T194" s="112"/>
      <c r="U194" s="112"/>
    </row>
    <row r="195" spans="1:21" s="969" customFormat="1" ht="18" customHeight="1">
      <c r="A195" s="2413" t="s">
        <v>2755</v>
      </c>
      <c r="B195" s="2395" t="s">
        <v>3</v>
      </c>
      <c r="C195" s="2395" t="s">
        <v>4</v>
      </c>
      <c r="D195" s="2395" t="s">
        <v>5</v>
      </c>
      <c r="E195" s="2408" t="s">
        <v>6</v>
      </c>
      <c r="F195" s="2344" t="s">
        <v>7</v>
      </c>
      <c r="G195" s="2345"/>
      <c r="H195" s="2335" t="s">
        <v>509</v>
      </c>
      <c r="I195" s="2362" t="s">
        <v>8</v>
      </c>
      <c r="J195" s="2363"/>
      <c r="K195" s="2363"/>
      <c r="L195" s="2412"/>
      <c r="M195" s="2364"/>
      <c r="N195" s="2340" t="s">
        <v>9</v>
      </c>
      <c r="O195" s="2335" t="s">
        <v>10</v>
      </c>
      <c r="P195" s="2344" t="s">
        <v>11</v>
      </c>
      <c r="Q195" s="2359"/>
      <c r="R195" s="2345"/>
      <c r="S195" s="2335" t="s">
        <v>12</v>
      </c>
      <c r="T195" s="2411" t="s">
        <v>13</v>
      </c>
      <c r="U195" s="970"/>
    </row>
    <row r="196" spans="1:21" s="969" customFormat="1" ht="51">
      <c r="A196" s="2413"/>
      <c r="B196" s="2371"/>
      <c r="C196" s="2372"/>
      <c r="D196" s="2372"/>
      <c r="E196" s="2409"/>
      <c r="F196" s="786" t="s">
        <v>14</v>
      </c>
      <c r="G196" s="786" t="s">
        <v>15</v>
      </c>
      <c r="H196" s="2336"/>
      <c r="I196" s="786" t="s">
        <v>87</v>
      </c>
      <c r="J196" s="786" t="s">
        <v>17</v>
      </c>
      <c r="K196" s="786" t="s">
        <v>122</v>
      </c>
      <c r="L196" s="955" t="s">
        <v>281</v>
      </c>
      <c r="M196" s="786" t="s">
        <v>19</v>
      </c>
      <c r="N196" s="2341"/>
      <c r="O196" s="2336"/>
      <c r="P196" s="786" t="s">
        <v>2316</v>
      </c>
      <c r="Q196" s="786" t="s">
        <v>20</v>
      </c>
      <c r="R196" s="786" t="s">
        <v>2270</v>
      </c>
      <c r="S196" s="2336"/>
      <c r="T196" s="2336"/>
      <c r="U196" s="970"/>
    </row>
    <row r="197" spans="1:21" s="1688" customFormat="1" ht="18" customHeight="1">
      <c r="A197" s="206">
        <v>2453000</v>
      </c>
      <c r="B197" s="414">
        <v>1</v>
      </c>
      <c r="C197" s="475" t="s">
        <v>3223</v>
      </c>
      <c r="D197" s="961" t="s">
        <v>43</v>
      </c>
      <c r="E197" s="1682">
        <f>VLOOKUP(C197,[12]DUMAI!$C$198:$E$336,3,FALSE)</f>
        <v>24</v>
      </c>
      <c r="F197" s="151">
        <v>2028000</v>
      </c>
      <c r="G197" s="151">
        <v>425000</v>
      </c>
      <c r="H197" s="105">
        <f t="shared" ref="H197:H214" si="37">SUM(F197:G197)</f>
        <v>2453000</v>
      </c>
      <c r="I197" s="105">
        <v>0</v>
      </c>
      <c r="J197" s="105">
        <v>0</v>
      </c>
      <c r="K197" s="978">
        <v>7000</v>
      </c>
      <c r="L197" s="151">
        <v>0</v>
      </c>
      <c r="M197" s="978">
        <v>0</v>
      </c>
      <c r="N197" s="155">
        <f t="shared" ref="N197:N220" si="38">(E197*I197)+(E197*J197)+(E197*K197)+M197</f>
        <v>168000</v>
      </c>
      <c r="O197" s="316">
        <f t="shared" ref="O197:O220" si="39">H197+N197</f>
        <v>2621000</v>
      </c>
      <c r="P197" s="316">
        <f>1%*H197</f>
        <v>24530</v>
      </c>
      <c r="Q197" s="316">
        <f>H197*2%</f>
        <v>49060</v>
      </c>
      <c r="R197" s="316">
        <f>H197*1%</f>
        <v>24530</v>
      </c>
      <c r="S197" s="317">
        <f>O197-Q197-R197-P197</f>
        <v>2522880</v>
      </c>
      <c r="T197" s="468" t="str">
        <f>VLOOKUP(C197,'[13]RIANCIAN AMT I DAN II'!$C$171:$Y$314,23,FALSE)</f>
        <v>172-00-0029518-0</v>
      </c>
    </row>
    <row r="198" spans="1:21" s="1688" customFormat="1" ht="18" customHeight="1">
      <c r="A198" s="206">
        <v>2453000</v>
      </c>
      <c r="B198" s="414">
        <v>2</v>
      </c>
      <c r="C198" s="475" t="s">
        <v>495</v>
      </c>
      <c r="D198" s="961" t="s">
        <v>43</v>
      </c>
      <c r="E198" s="1894">
        <f>VLOOKUP(C198,[12]DUMAI!$C$198:$E$336,3,FALSE)</f>
        <v>24</v>
      </c>
      <c r="F198" s="151">
        <v>2028000</v>
      </c>
      <c r="G198" s="151">
        <v>425000</v>
      </c>
      <c r="H198" s="105">
        <f t="shared" si="37"/>
        <v>2453000</v>
      </c>
      <c r="I198" s="105">
        <v>0</v>
      </c>
      <c r="J198" s="105">
        <v>0</v>
      </c>
      <c r="K198" s="978">
        <v>7000</v>
      </c>
      <c r="L198" s="151">
        <v>0</v>
      </c>
      <c r="M198" s="978">
        <v>0</v>
      </c>
      <c r="N198" s="155">
        <f t="shared" si="38"/>
        <v>168000</v>
      </c>
      <c r="O198" s="316">
        <f t="shared" si="39"/>
        <v>2621000</v>
      </c>
      <c r="P198" s="316">
        <f t="shared" ref="P198:P248" si="40">1%*H198</f>
        <v>24530</v>
      </c>
      <c r="Q198" s="316">
        <f t="shared" ref="Q198:Q248" si="41">H198*2%</f>
        <v>49060</v>
      </c>
      <c r="R198" s="316">
        <f t="shared" ref="R198:R248" si="42">H198*1%</f>
        <v>24530</v>
      </c>
      <c r="S198" s="317">
        <f t="shared" ref="S198:S243" si="43">O198-Q198-R198-P198</f>
        <v>2522880</v>
      </c>
      <c r="T198" s="468" t="str">
        <f>VLOOKUP(C198,'[13]RIANCIAN AMT I DAN II'!$C$171:$Y$314,23,FALSE)</f>
        <v>172-00-0029438-1</v>
      </c>
    </row>
    <row r="199" spans="1:21" s="1688" customFormat="1" ht="18" customHeight="1">
      <c r="A199" s="206">
        <v>2453000</v>
      </c>
      <c r="B199" s="414">
        <v>3</v>
      </c>
      <c r="C199" s="475" t="s">
        <v>3224</v>
      </c>
      <c r="D199" s="961" t="s">
        <v>43</v>
      </c>
      <c r="E199" s="1894">
        <f>VLOOKUP(C199,[12]DUMAI!$C$198:$E$336,3,FALSE)</f>
        <v>24</v>
      </c>
      <c r="F199" s="151">
        <v>2028000</v>
      </c>
      <c r="G199" s="151">
        <v>425000</v>
      </c>
      <c r="H199" s="105">
        <f t="shared" si="37"/>
        <v>2453000</v>
      </c>
      <c r="I199" s="105">
        <v>0</v>
      </c>
      <c r="J199" s="105">
        <v>0</v>
      </c>
      <c r="K199" s="978">
        <v>7000</v>
      </c>
      <c r="L199" s="151">
        <v>0</v>
      </c>
      <c r="M199" s="978">
        <v>0</v>
      </c>
      <c r="N199" s="155">
        <f t="shared" si="38"/>
        <v>168000</v>
      </c>
      <c r="O199" s="316">
        <f t="shared" si="39"/>
        <v>2621000</v>
      </c>
      <c r="P199" s="316">
        <f t="shared" si="40"/>
        <v>24530</v>
      </c>
      <c r="Q199" s="316">
        <f t="shared" si="41"/>
        <v>49060</v>
      </c>
      <c r="R199" s="316">
        <f t="shared" si="42"/>
        <v>24530</v>
      </c>
      <c r="S199" s="317">
        <f t="shared" si="43"/>
        <v>2522880</v>
      </c>
      <c r="T199" s="468" t="str">
        <f>VLOOKUP(C199,'[13]RIANCIAN AMT I DAN II'!$C$171:$Y$314,23,FALSE)</f>
        <v>172-00-0042619-9</v>
      </c>
    </row>
    <row r="200" spans="1:21" s="1688" customFormat="1" ht="18" customHeight="1">
      <c r="A200" s="206">
        <v>2453000</v>
      </c>
      <c r="B200" s="414">
        <v>4</v>
      </c>
      <c r="C200" s="475" t="s">
        <v>3225</v>
      </c>
      <c r="D200" s="961" t="s">
        <v>43</v>
      </c>
      <c r="E200" s="1894">
        <f>VLOOKUP(C200,[12]DUMAI!$C$198:$E$336,3,FALSE)</f>
        <v>22</v>
      </c>
      <c r="F200" s="151">
        <v>2028000</v>
      </c>
      <c r="G200" s="151">
        <v>425000</v>
      </c>
      <c r="H200" s="105">
        <f t="shared" si="37"/>
        <v>2453000</v>
      </c>
      <c r="I200" s="105">
        <v>0</v>
      </c>
      <c r="J200" s="105">
        <v>0</v>
      </c>
      <c r="K200" s="978">
        <v>7000</v>
      </c>
      <c r="L200" s="151">
        <v>0</v>
      </c>
      <c r="M200" s="978">
        <v>0</v>
      </c>
      <c r="N200" s="155">
        <f t="shared" si="38"/>
        <v>154000</v>
      </c>
      <c r="O200" s="316">
        <f t="shared" si="39"/>
        <v>2607000</v>
      </c>
      <c r="P200" s="316">
        <f t="shared" si="40"/>
        <v>24530</v>
      </c>
      <c r="Q200" s="316">
        <f t="shared" si="41"/>
        <v>49060</v>
      </c>
      <c r="R200" s="316">
        <f t="shared" si="42"/>
        <v>24530</v>
      </c>
      <c r="S200" s="317">
        <f t="shared" si="43"/>
        <v>2508880</v>
      </c>
      <c r="T200" s="468" t="str">
        <f>VLOOKUP(C200,'[13]RIANCIAN AMT I DAN II'!$C$171:$Y$314,23,FALSE)</f>
        <v>172-00-0030262-2</v>
      </c>
    </row>
    <row r="201" spans="1:21" s="1688" customFormat="1" ht="18" customHeight="1">
      <c r="A201" s="206">
        <v>2453000</v>
      </c>
      <c r="B201" s="414">
        <v>5</v>
      </c>
      <c r="C201" s="570" t="s">
        <v>3227</v>
      </c>
      <c r="D201" s="961" t="s">
        <v>43</v>
      </c>
      <c r="E201" s="1894">
        <f>VLOOKUP(C201,[12]DUMAI!$C$198:$E$336,3,FALSE)</f>
        <v>24</v>
      </c>
      <c r="F201" s="151">
        <v>2028000</v>
      </c>
      <c r="G201" s="151">
        <v>425000</v>
      </c>
      <c r="H201" s="105">
        <f t="shared" si="37"/>
        <v>2453000</v>
      </c>
      <c r="I201" s="105">
        <v>0</v>
      </c>
      <c r="J201" s="105">
        <v>0</v>
      </c>
      <c r="K201" s="978">
        <v>7000</v>
      </c>
      <c r="L201" s="151">
        <v>0</v>
      </c>
      <c r="M201" s="978">
        <v>0</v>
      </c>
      <c r="N201" s="155">
        <f t="shared" si="38"/>
        <v>168000</v>
      </c>
      <c r="O201" s="316">
        <f t="shared" si="39"/>
        <v>2621000</v>
      </c>
      <c r="P201" s="316">
        <f t="shared" si="40"/>
        <v>24530</v>
      </c>
      <c r="Q201" s="316">
        <f t="shared" si="41"/>
        <v>49060</v>
      </c>
      <c r="R201" s="316">
        <f t="shared" si="42"/>
        <v>24530</v>
      </c>
      <c r="S201" s="317">
        <f t="shared" si="43"/>
        <v>2522880</v>
      </c>
      <c r="T201" s="468" t="str">
        <f>VLOOKUP(C201,'[13]RIANCIAN AMT I DAN II'!$C$171:$Y$314,23,FALSE)</f>
        <v>172-00-0029349-0</v>
      </c>
    </row>
    <row r="202" spans="1:21" s="1688" customFormat="1" ht="18" customHeight="1">
      <c r="A202" s="206">
        <v>2453000</v>
      </c>
      <c r="B202" s="414">
        <v>6</v>
      </c>
      <c r="C202" s="570" t="s">
        <v>3228</v>
      </c>
      <c r="D202" s="961" t="s">
        <v>43</v>
      </c>
      <c r="E202" s="1894">
        <f>VLOOKUP(C202,[12]DUMAI!$C$198:$E$336,3,FALSE)</f>
        <v>24</v>
      </c>
      <c r="F202" s="151">
        <v>2028000</v>
      </c>
      <c r="G202" s="151">
        <v>425000</v>
      </c>
      <c r="H202" s="105">
        <f t="shared" si="37"/>
        <v>2453000</v>
      </c>
      <c r="I202" s="105">
        <v>0</v>
      </c>
      <c r="J202" s="105">
        <v>0</v>
      </c>
      <c r="K202" s="978">
        <v>7000</v>
      </c>
      <c r="L202" s="151">
        <v>0</v>
      </c>
      <c r="M202" s="978">
        <v>0</v>
      </c>
      <c r="N202" s="155">
        <f t="shared" si="38"/>
        <v>168000</v>
      </c>
      <c r="O202" s="316">
        <f t="shared" si="39"/>
        <v>2621000</v>
      </c>
      <c r="P202" s="316">
        <f t="shared" si="40"/>
        <v>24530</v>
      </c>
      <c r="Q202" s="316">
        <f t="shared" si="41"/>
        <v>49060</v>
      </c>
      <c r="R202" s="316">
        <f t="shared" si="42"/>
        <v>24530</v>
      </c>
      <c r="S202" s="317">
        <f t="shared" si="43"/>
        <v>2522880</v>
      </c>
      <c r="T202" s="468" t="str">
        <f>VLOOKUP(C202,'[13]RIANCIAN AMT I DAN II'!$C$171:$Y$314,23,FALSE)</f>
        <v>172-00-0029658-4</v>
      </c>
    </row>
    <row r="203" spans="1:21" s="1688" customFormat="1" ht="18" customHeight="1">
      <c r="A203" s="206">
        <v>2453000</v>
      </c>
      <c r="B203" s="414">
        <v>7</v>
      </c>
      <c r="C203" s="570" t="s">
        <v>3229</v>
      </c>
      <c r="D203" s="961" t="s">
        <v>43</v>
      </c>
      <c r="E203" s="1894">
        <f>VLOOKUP(C203,[12]DUMAI!$C$198:$E$336,3,FALSE)</f>
        <v>24</v>
      </c>
      <c r="F203" s="151">
        <v>2028000</v>
      </c>
      <c r="G203" s="151">
        <v>425000</v>
      </c>
      <c r="H203" s="105">
        <f t="shared" si="37"/>
        <v>2453000</v>
      </c>
      <c r="I203" s="105">
        <v>0</v>
      </c>
      <c r="J203" s="105">
        <v>0</v>
      </c>
      <c r="K203" s="978">
        <v>7000</v>
      </c>
      <c r="L203" s="151">
        <v>0</v>
      </c>
      <c r="M203" s="978">
        <v>0</v>
      </c>
      <c r="N203" s="155">
        <f t="shared" si="38"/>
        <v>168000</v>
      </c>
      <c r="O203" s="316">
        <f t="shared" si="39"/>
        <v>2621000</v>
      </c>
      <c r="P203" s="316">
        <f t="shared" si="40"/>
        <v>24530</v>
      </c>
      <c r="Q203" s="316">
        <f t="shared" si="41"/>
        <v>49060</v>
      </c>
      <c r="R203" s="316">
        <f t="shared" si="42"/>
        <v>24530</v>
      </c>
      <c r="S203" s="317">
        <f t="shared" si="43"/>
        <v>2522880</v>
      </c>
      <c r="T203" s="468" t="str">
        <f>VLOOKUP(C203,'[13]RIANCIAN AMT I DAN II'!$C$171:$Y$314,23,FALSE)</f>
        <v>108-00-1288948-2</v>
      </c>
    </row>
    <row r="204" spans="1:21" s="1688" customFormat="1" ht="18" customHeight="1">
      <c r="A204" s="206">
        <v>2453000</v>
      </c>
      <c r="B204" s="414">
        <v>8</v>
      </c>
      <c r="C204" s="570" t="s">
        <v>3230</v>
      </c>
      <c r="D204" s="961" t="s">
        <v>43</v>
      </c>
      <c r="E204" s="1894">
        <f>VLOOKUP(C204,[12]DUMAI!$C$198:$E$336,3,FALSE)</f>
        <v>24</v>
      </c>
      <c r="F204" s="151">
        <v>2028000</v>
      </c>
      <c r="G204" s="151">
        <v>425000</v>
      </c>
      <c r="H204" s="105">
        <f t="shared" si="37"/>
        <v>2453000</v>
      </c>
      <c r="I204" s="105">
        <v>0</v>
      </c>
      <c r="J204" s="105">
        <v>0</v>
      </c>
      <c r="K204" s="978">
        <v>7000</v>
      </c>
      <c r="L204" s="151">
        <v>0</v>
      </c>
      <c r="M204" s="978">
        <v>0</v>
      </c>
      <c r="N204" s="155">
        <f t="shared" si="38"/>
        <v>168000</v>
      </c>
      <c r="O204" s="316">
        <f t="shared" si="39"/>
        <v>2621000</v>
      </c>
      <c r="P204" s="316">
        <f t="shared" si="40"/>
        <v>24530</v>
      </c>
      <c r="Q204" s="316">
        <f t="shared" si="41"/>
        <v>49060</v>
      </c>
      <c r="R204" s="316">
        <f t="shared" si="42"/>
        <v>24530</v>
      </c>
      <c r="S204" s="317">
        <f t="shared" si="43"/>
        <v>2522880</v>
      </c>
      <c r="T204" s="468" t="str">
        <f>VLOOKUP(C204,'[13]RIANCIAN AMT I DAN II'!$C$171:$Y$314,23,FALSE)</f>
        <v>172-00-0030138-4</v>
      </c>
    </row>
    <row r="205" spans="1:21" s="1688" customFormat="1" ht="18" customHeight="1">
      <c r="A205" s="206">
        <v>2453000</v>
      </c>
      <c r="B205" s="414">
        <v>9</v>
      </c>
      <c r="C205" s="570" t="s">
        <v>3231</v>
      </c>
      <c r="D205" s="961" t="s">
        <v>43</v>
      </c>
      <c r="E205" s="1894">
        <f>VLOOKUP(C205,[12]DUMAI!$C$198:$E$336,3,FALSE)</f>
        <v>24</v>
      </c>
      <c r="F205" s="151">
        <v>2028000</v>
      </c>
      <c r="G205" s="151">
        <v>425000</v>
      </c>
      <c r="H205" s="105">
        <f t="shared" si="37"/>
        <v>2453000</v>
      </c>
      <c r="I205" s="105">
        <v>0</v>
      </c>
      <c r="J205" s="105">
        <v>0</v>
      </c>
      <c r="K205" s="978">
        <v>7000</v>
      </c>
      <c r="L205" s="151">
        <v>0</v>
      </c>
      <c r="M205" s="978">
        <v>0</v>
      </c>
      <c r="N205" s="155">
        <f t="shared" si="38"/>
        <v>168000</v>
      </c>
      <c r="O205" s="316">
        <f t="shared" si="39"/>
        <v>2621000</v>
      </c>
      <c r="P205" s="316">
        <f t="shared" si="40"/>
        <v>24530</v>
      </c>
      <c r="Q205" s="316">
        <f t="shared" si="41"/>
        <v>49060</v>
      </c>
      <c r="R205" s="316">
        <f t="shared" si="42"/>
        <v>24530</v>
      </c>
      <c r="S205" s="317">
        <f t="shared" si="43"/>
        <v>2522880</v>
      </c>
      <c r="T205" s="468" t="str">
        <f>VLOOKUP(C205,'[13]RIANCIAN AMT I DAN II'!$C$171:$Y$314,23,FALSE)</f>
        <v>172-00-0029459-7</v>
      </c>
    </row>
    <row r="206" spans="1:21" s="1688" customFormat="1" ht="18" customHeight="1">
      <c r="A206" s="206">
        <v>2453000</v>
      </c>
      <c r="B206" s="414">
        <v>10</v>
      </c>
      <c r="C206" s="570" t="s">
        <v>3232</v>
      </c>
      <c r="D206" s="961" t="s">
        <v>43</v>
      </c>
      <c r="E206" s="1894">
        <f>VLOOKUP(C206,[12]DUMAI!$C$198:$E$336,3,FALSE)</f>
        <v>24</v>
      </c>
      <c r="F206" s="151">
        <v>2028000</v>
      </c>
      <c r="G206" s="151">
        <v>425000</v>
      </c>
      <c r="H206" s="105">
        <f t="shared" si="37"/>
        <v>2453000</v>
      </c>
      <c r="I206" s="105">
        <v>0</v>
      </c>
      <c r="J206" s="105">
        <v>0</v>
      </c>
      <c r="K206" s="978">
        <v>7000</v>
      </c>
      <c r="L206" s="151">
        <v>0</v>
      </c>
      <c r="M206" s="978">
        <v>0</v>
      </c>
      <c r="N206" s="155">
        <f t="shared" si="38"/>
        <v>168000</v>
      </c>
      <c r="O206" s="316">
        <f t="shared" si="39"/>
        <v>2621000</v>
      </c>
      <c r="P206" s="316">
        <f t="shared" si="40"/>
        <v>24530</v>
      </c>
      <c r="Q206" s="316">
        <f t="shared" si="41"/>
        <v>49060</v>
      </c>
      <c r="R206" s="316">
        <f t="shared" si="42"/>
        <v>24530</v>
      </c>
      <c r="S206" s="317">
        <f t="shared" si="43"/>
        <v>2522880</v>
      </c>
      <c r="T206" s="468" t="str">
        <f>VLOOKUP(C206,'[13]RIANCIAN AMT I DAN II'!$C$171:$Y$314,23,FALSE)</f>
        <v>172-00-0030265-5</v>
      </c>
    </row>
    <row r="207" spans="1:21" s="1688" customFormat="1" ht="18" customHeight="1">
      <c r="A207" s="206">
        <v>2453000</v>
      </c>
      <c r="B207" s="414">
        <v>11</v>
      </c>
      <c r="C207" s="570" t="s">
        <v>3233</v>
      </c>
      <c r="D207" s="961" t="s">
        <v>43</v>
      </c>
      <c r="E207" s="1894">
        <f>VLOOKUP(C207,[12]DUMAI!$C$198:$E$336,3,FALSE)</f>
        <v>24</v>
      </c>
      <c r="F207" s="151">
        <v>2028000</v>
      </c>
      <c r="G207" s="151">
        <v>425000</v>
      </c>
      <c r="H207" s="105">
        <f t="shared" si="37"/>
        <v>2453000</v>
      </c>
      <c r="I207" s="105">
        <v>0</v>
      </c>
      <c r="J207" s="105">
        <v>0</v>
      </c>
      <c r="K207" s="978">
        <v>7000</v>
      </c>
      <c r="L207" s="151">
        <v>0</v>
      </c>
      <c r="M207" s="978">
        <v>0</v>
      </c>
      <c r="N207" s="155">
        <f t="shared" si="38"/>
        <v>168000</v>
      </c>
      <c r="O207" s="316">
        <f t="shared" si="39"/>
        <v>2621000</v>
      </c>
      <c r="P207" s="316">
        <f t="shared" si="40"/>
        <v>24530</v>
      </c>
      <c r="Q207" s="316">
        <f t="shared" si="41"/>
        <v>49060</v>
      </c>
      <c r="R207" s="316">
        <f t="shared" si="42"/>
        <v>24530</v>
      </c>
      <c r="S207" s="317">
        <f t="shared" si="43"/>
        <v>2522880</v>
      </c>
      <c r="T207" s="468" t="str">
        <f>VLOOKUP(C207,'[13]RIANCIAN AMT I DAN II'!$C$171:$Y$314,23,FALSE)</f>
        <v>172-00-0029519-8</v>
      </c>
    </row>
    <row r="208" spans="1:21" s="1688" customFormat="1" ht="18" customHeight="1">
      <c r="A208" s="206">
        <v>2453000</v>
      </c>
      <c r="B208" s="414">
        <v>12</v>
      </c>
      <c r="C208" s="570" t="s">
        <v>3236</v>
      </c>
      <c r="D208" s="961" t="s">
        <v>43</v>
      </c>
      <c r="E208" s="1894">
        <f>VLOOKUP(C208,[12]DUMAI!$C$198:$E$336,3,FALSE)</f>
        <v>21</v>
      </c>
      <c r="F208" s="151">
        <v>2028000</v>
      </c>
      <c r="G208" s="151">
        <v>425000</v>
      </c>
      <c r="H208" s="105">
        <f t="shared" si="37"/>
        <v>2453000</v>
      </c>
      <c r="I208" s="105">
        <v>0</v>
      </c>
      <c r="J208" s="105">
        <v>0</v>
      </c>
      <c r="K208" s="978">
        <v>7000</v>
      </c>
      <c r="L208" s="151">
        <v>0</v>
      </c>
      <c r="M208" s="978">
        <v>0</v>
      </c>
      <c r="N208" s="155">
        <f t="shared" si="38"/>
        <v>147000</v>
      </c>
      <c r="O208" s="316">
        <f t="shared" si="39"/>
        <v>2600000</v>
      </c>
      <c r="P208" s="316">
        <f t="shared" si="40"/>
        <v>24530</v>
      </c>
      <c r="Q208" s="316">
        <f t="shared" si="41"/>
        <v>49060</v>
      </c>
      <c r="R208" s="316">
        <f t="shared" si="42"/>
        <v>24530</v>
      </c>
      <c r="S208" s="317">
        <f t="shared" si="43"/>
        <v>2501880</v>
      </c>
      <c r="T208" s="468" t="str">
        <f>VLOOKUP(C208,'[13]RIANCIAN AMT I DAN II'!$C$171:$Y$314,23,FALSE)</f>
        <v>172-00-0029563-6</v>
      </c>
    </row>
    <row r="209" spans="1:20" s="1688" customFormat="1" ht="18" customHeight="1">
      <c r="A209" s="206">
        <v>2453000</v>
      </c>
      <c r="B209" s="414">
        <v>13</v>
      </c>
      <c r="C209" s="570" t="s">
        <v>3237</v>
      </c>
      <c r="D209" s="961" t="s">
        <v>43</v>
      </c>
      <c r="E209" s="1894">
        <f>VLOOKUP(C209,[12]DUMAI!$C$198:$E$336,3,FALSE)</f>
        <v>24</v>
      </c>
      <c r="F209" s="151">
        <v>2028000</v>
      </c>
      <c r="G209" s="151">
        <v>425000</v>
      </c>
      <c r="H209" s="105">
        <f t="shared" si="37"/>
        <v>2453000</v>
      </c>
      <c r="I209" s="105">
        <v>0</v>
      </c>
      <c r="J209" s="105">
        <v>0</v>
      </c>
      <c r="K209" s="978">
        <v>7000</v>
      </c>
      <c r="L209" s="151">
        <v>0</v>
      </c>
      <c r="M209" s="978">
        <v>0</v>
      </c>
      <c r="N209" s="155">
        <f t="shared" si="38"/>
        <v>168000</v>
      </c>
      <c r="O209" s="316">
        <f t="shared" si="39"/>
        <v>2621000</v>
      </c>
      <c r="P209" s="316">
        <f t="shared" si="40"/>
        <v>24530</v>
      </c>
      <c r="Q209" s="316">
        <f t="shared" si="41"/>
        <v>49060</v>
      </c>
      <c r="R209" s="316">
        <f t="shared" si="42"/>
        <v>24530</v>
      </c>
      <c r="S209" s="317">
        <f t="shared" si="43"/>
        <v>2522880</v>
      </c>
      <c r="T209" s="468" t="str">
        <f>VLOOKUP(C209,'[13]RIANCIAN AMT I DAN II'!$C$171:$Y$314,23,FALSE)</f>
        <v>172-00-0029573-5</v>
      </c>
    </row>
    <row r="210" spans="1:20" s="1688" customFormat="1" ht="18" customHeight="1">
      <c r="A210" s="206">
        <v>2453000</v>
      </c>
      <c r="B210" s="414">
        <v>14</v>
      </c>
      <c r="C210" s="570" t="s">
        <v>3238</v>
      </c>
      <c r="D210" s="961" t="s">
        <v>43</v>
      </c>
      <c r="E210" s="1894">
        <f>VLOOKUP(C210,[12]DUMAI!$C$198:$E$336,3,FALSE)</f>
        <v>24</v>
      </c>
      <c r="F210" s="151">
        <v>2028000</v>
      </c>
      <c r="G210" s="151">
        <v>425000</v>
      </c>
      <c r="H210" s="105">
        <f t="shared" si="37"/>
        <v>2453000</v>
      </c>
      <c r="I210" s="105">
        <v>0</v>
      </c>
      <c r="J210" s="105">
        <v>0</v>
      </c>
      <c r="K210" s="978">
        <v>7000</v>
      </c>
      <c r="L210" s="151">
        <v>0</v>
      </c>
      <c r="M210" s="978">
        <v>0</v>
      </c>
      <c r="N210" s="155">
        <f t="shared" si="38"/>
        <v>168000</v>
      </c>
      <c r="O210" s="316">
        <f t="shared" si="39"/>
        <v>2621000</v>
      </c>
      <c r="P210" s="316">
        <f t="shared" si="40"/>
        <v>24530</v>
      </c>
      <c r="Q210" s="316">
        <f t="shared" si="41"/>
        <v>49060</v>
      </c>
      <c r="R210" s="316">
        <f t="shared" si="42"/>
        <v>24530</v>
      </c>
      <c r="S210" s="317">
        <f t="shared" si="43"/>
        <v>2522880</v>
      </c>
      <c r="T210" s="468" t="str">
        <f>VLOOKUP(C210,'[13]RIANCIAN AMT I DAN II'!$C$171:$Y$314,23,FALSE)</f>
        <v>172-00-0029678-2</v>
      </c>
    </row>
    <row r="211" spans="1:20" s="1688" customFormat="1" ht="18" customHeight="1">
      <c r="A211" s="206">
        <v>2453000</v>
      </c>
      <c r="B211" s="414">
        <v>15</v>
      </c>
      <c r="C211" s="570" t="s">
        <v>498</v>
      </c>
      <c r="D211" s="961" t="s">
        <v>43</v>
      </c>
      <c r="E211" s="1894">
        <f>VLOOKUP(C211,[12]DUMAI!$C$198:$E$336,3,FALSE)</f>
        <v>24</v>
      </c>
      <c r="F211" s="151">
        <v>2028000</v>
      </c>
      <c r="G211" s="151">
        <v>425000</v>
      </c>
      <c r="H211" s="105">
        <f t="shared" si="37"/>
        <v>2453000</v>
      </c>
      <c r="I211" s="105">
        <v>0</v>
      </c>
      <c r="J211" s="105">
        <v>0</v>
      </c>
      <c r="K211" s="978">
        <v>7000</v>
      </c>
      <c r="L211" s="151">
        <v>0</v>
      </c>
      <c r="M211" s="978">
        <v>0</v>
      </c>
      <c r="N211" s="155">
        <f t="shared" si="38"/>
        <v>168000</v>
      </c>
      <c r="O211" s="316">
        <f t="shared" si="39"/>
        <v>2621000</v>
      </c>
      <c r="P211" s="316">
        <f t="shared" si="40"/>
        <v>24530</v>
      </c>
      <c r="Q211" s="316">
        <f t="shared" si="41"/>
        <v>49060</v>
      </c>
      <c r="R211" s="316">
        <f t="shared" si="42"/>
        <v>24530</v>
      </c>
      <c r="S211" s="317">
        <f t="shared" si="43"/>
        <v>2522880</v>
      </c>
      <c r="T211" s="468" t="str">
        <f>VLOOKUP(C211,'[13]RIANCIAN AMT I DAN II'!$C$171:$Y$314,23,FALSE)</f>
        <v>172-00-0030310-9</v>
      </c>
    </row>
    <row r="212" spans="1:20" s="1688" customFormat="1" ht="18" customHeight="1">
      <c r="A212" s="206">
        <v>2453000</v>
      </c>
      <c r="B212" s="414">
        <v>16</v>
      </c>
      <c r="C212" s="570" t="s">
        <v>3240</v>
      </c>
      <c r="D212" s="961" t="s">
        <v>43</v>
      </c>
      <c r="E212" s="1894">
        <f>VLOOKUP(C212,[12]DUMAI!$C$198:$E$336,3,FALSE)</f>
        <v>24</v>
      </c>
      <c r="F212" s="151">
        <v>2028000</v>
      </c>
      <c r="G212" s="151">
        <v>425000</v>
      </c>
      <c r="H212" s="105">
        <f t="shared" si="37"/>
        <v>2453000</v>
      </c>
      <c r="I212" s="105">
        <v>0</v>
      </c>
      <c r="J212" s="105">
        <v>0</v>
      </c>
      <c r="K212" s="978">
        <v>7000</v>
      </c>
      <c r="L212" s="151">
        <v>0</v>
      </c>
      <c r="M212" s="978">
        <v>0</v>
      </c>
      <c r="N212" s="155">
        <f t="shared" si="38"/>
        <v>168000</v>
      </c>
      <c r="O212" s="316">
        <f t="shared" si="39"/>
        <v>2621000</v>
      </c>
      <c r="P212" s="316">
        <f t="shared" si="40"/>
        <v>24530</v>
      </c>
      <c r="Q212" s="316">
        <f t="shared" si="41"/>
        <v>49060</v>
      </c>
      <c r="R212" s="316">
        <f t="shared" si="42"/>
        <v>24530</v>
      </c>
      <c r="S212" s="317">
        <f t="shared" si="43"/>
        <v>2522880</v>
      </c>
      <c r="T212" s="468" t="str">
        <f>VLOOKUP(C212,'[13]RIANCIAN AMT I DAN II'!$C$171:$Y$314,23,FALSE)</f>
        <v>108-00-1290779-7</v>
      </c>
    </row>
    <row r="213" spans="1:20" s="1688" customFormat="1" ht="18" customHeight="1">
      <c r="A213" s="206">
        <v>2453000</v>
      </c>
      <c r="B213" s="414">
        <v>17</v>
      </c>
      <c r="C213" s="570" t="s">
        <v>3241</v>
      </c>
      <c r="D213" s="961" t="s">
        <v>43</v>
      </c>
      <c r="E213" s="1894">
        <f>VLOOKUP(C213,[12]DUMAI!$C$198:$E$336,3,FALSE)</f>
        <v>22</v>
      </c>
      <c r="F213" s="151">
        <v>2028000</v>
      </c>
      <c r="G213" s="151">
        <v>425000</v>
      </c>
      <c r="H213" s="105">
        <f t="shared" si="37"/>
        <v>2453000</v>
      </c>
      <c r="I213" s="105">
        <v>0</v>
      </c>
      <c r="J213" s="105">
        <v>0</v>
      </c>
      <c r="K213" s="978">
        <v>7000</v>
      </c>
      <c r="L213" s="151">
        <v>0</v>
      </c>
      <c r="M213" s="978">
        <v>0</v>
      </c>
      <c r="N213" s="155">
        <f t="shared" si="38"/>
        <v>154000</v>
      </c>
      <c r="O213" s="316">
        <f t="shared" si="39"/>
        <v>2607000</v>
      </c>
      <c r="P213" s="316">
        <f t="shared" si="40"/>
        <v>24530</v>
      </c>
      <c r="Q213" s="316">
        <f t="shared" si="41"/>
        <v>49060</v>
      </c>
      <c r="R213" s="316">
        <f t="shared" si="42"/>
        <v>24530</v>
      </c>
      <c r="S213" s="317">
        <f t="shared" si="43"/>
        <v>2508880</v>
      </c>
      <c r="T213" s="468" t="str">
        <f>VLOOKUP(C213,'[13]RIANCIAN AMT I DAN II'!$C$171:$Y$314,23,FALSE)</f>
        <v>172-00-0029575-0</v>
      </c>
    </row>
    <row r="214" spans="1:20" s="1688" customFormat="1" ht="18" customHeight="1">
      <c r="A214" s="206">
        <v>2453000</v>
      </c>
      <c r="B214" s="414">
        <v>18</v>
      </c>
      <c r="C214" s="570" t="s">
        <v>3242</v>
      </c>
      <c r="D214" s="961" t="s">
        <v>43</v>
      </c>
      <c r="E214" s="1894">
        <f>VLOOKUP(C214,[12]DUMAI!$C$198:$E$336,3,FALSE)</f>
        <v>19</v>
      </c>
      <c r="F214" s="151">
        <v>2028000</v>
      </c>
      <c r="G214" s="151">
        <v>425000</v>
      </c>
      <c r="H214" s="105">
        <f t="shared" si="37"/>
        <v>2453000</v>
      </c>
      <c r="I214" s="105">
        <v>0</v>
      </c>
      <c r="J214" s="105">
        <v>0</v>
      </c>
      <c r="K214" s="978">
        <v>7000</v>
      </c>
      <c r="L214" s="151">
        <v>0</v>
      </c>
      <c r="M214" s="978">
        <v>0</v>
      </c>
      <c r="N214" s="155">
        <f t="shared" si="38"/>
        <v>133000</v>
      </c>
      <c r="O214" s="316">
        <f t="shared" si="39"/>
        <v>2586000</v>
      </c>
      <c r="P214" s="316">
        <f t="shared" si="40"/>
        <v>24530</v>
      </c>
      <c r="Q214" s="316">
        <f t="shared" si="41"/>
        <v>49060</v>
      </c>
      <c r="R214" s="316">
        <f t="shared" si="42"/>
        <v>24530</v>
      </c>
      <c r="S214" s="317">
        <f t="shared" si="43"/>
        <v>2487880</v>
      </c>
      <c r="T214" s="468" t="str">
        <f>VLOOKUP(C214,'[13]RIANCIAN AMT I DAN II'!$C$171:$Y$314,23,FALSE)</f>
        <v>172-00-0029350-8</v>
      </c>
    </row>
    <row r="215" spans="1:20" s="1688" customFormat="1" ht="18" customHeight="1">
      <c r="A215" s="206">
        <v>2453000</v>
      </c>
      <c r="B215" s="414">
        <v>19</v>
      </c>
      <c r="C215" s="570" t="s">
        <v>500</v>
      </c>
      <c r="D215" s="961" t="s">
        <v>43</v>
      </c>
      <c r="E215" s="1894">
        <f>VLOOKUP(C215,[12]DUMAI!$C$198:$E$336,3,FALSE)</f>
        <v>21</v>
      </c>
      <c r="F215" s="151">
        <v>2028000</v>
      </c>
      <c r="G215" s="151">
        <v>425000</v>
      </c>
      <c r="H215" s="105">
        <f t="shared" ref="H215:H234" si="44">SUM(F215:G215)</f>
        <v>2453000</v>
      </c>
      <c r="I215" s="105">
        <v>0</v>
      </c>
      <c r="J215" s="105">
        <v>0</v>
      </c>
      <c r="K215" s="978">
        <v>7000</v>
      </c>
      <c r="L215" s="151">
        <v>0</v>
      </c>
      <c r="M215" s="978">
        <v>0</v>
      </c>
      <c r="N215" s="155">
        <f t="shared" si="38"/>
        <v>147000</v>
      </c>
      <c r="O215" s="316">
        <f t="shared" si="39"/>
        <v>2600000</v>
      </c>
      <c r="P215" s="316">
        <f t="shared" si="40"/>
        <v>24530</v>
      </c>
      <c r="Q215" s="316">
        <f t="shared" si="41"/>
        <v>49060</v>
      </c>
      <c r="R215" s="316">
        <f t="shared" si="42"/>
        <v>24530</v>
      </c>
      <c r="S215" s="317">
        <f t="shared" si="43"/>
        <v>2501880</v>
      </c>
      <c r="T215" s="468" t="str">
        <f>VLOOKUP(C215,'[13]RIANCIAN AMT I DAN II'!$C$171:$Y$314,23,FALSE)</f>
        <v>172-00-0029584-2</v>
      </c>
    </row>
    <row r="216" spans="1:20" s="1688" customFormat="1" ht="18" customHeight="1">
      <c r="A216" s="206">
        <v>2453000</v>
      </c>
      <c r="B216" s="414">
        <v>20</v>
      </c>
      <c r="C216" s="570" t="s">
        <v>3244</v>
      </c>
      <c r="D216" s="961" t="s">
        <v>43</v>
      </c>
      <c r="E216" s="1894">
        <f>VLOOKUP(C216,[12]DUMAI!$C$198:$E$336,3,FALSE)</f>
        <v>24</v>
      </c>
      <c r="F216" s="151">
        <v>2028000</v>
      </c>
      <c r="G216" s="151">
        <v>425000</v>
      </c>
      <c r="H216" s="105">
        <f t="shared" si="44"/>
        <v>2453000</v>
      </c>
      <c r="I216" s="105">
        <v>0</v>
      </c>
      <c r="J216" s="105">
        <v>0</v>
      </c>
      <c r="K216" s="978">
        <v>7000</v>
      </c>
      <c r="L216" s="151">
        <v>0</v>
      </c>
      <c r="M216" s="978">
        <v>0</v>
      </c>
      <c r="N216" s="155">
        <f t="shared" si="38"/>
        <v>168000</v>
      </c>
      <c r="O216" s="316">
        <f t="shared" si="39"/>
        <v>2621000</v>
      </c>
      <c r="P216" s="316">
        <f t="shared" si="40"/>
        <v>24530</v>
      </c>
      <c r="Q216" s="316">
        <f t="shared" si="41"/>
        <v>49060</v>
      </c>
      <c r="R216" s="316">
        <f t="shared" si="42"/>
        <v>24530</v>
      </c>
      <c r="S216" s="317">
        <f t="shared" si="43"/>
        <v>2522880</v>
      </c>
      <c r="T216" s="468" t="str">
        <f>VLOOKUP(C216,'[13]RIANCIAN AMT I DAN II'!$C$171:$Y$314,23,FALSE)</f>
        <v>172-00-0029344-1</v>
      </c>
    </row>
    <row r="217" spans="1:20" s="1688" customFormat="1" ht="18" customHeight="1">
      <c r="A217" s="206">
        <v>2453000</v>
      </c>
      <c r="B217" s="414">
        <v>21</v>
      </c>
      <c r="C217" s="617" t="s">
        <v>3245</v>
      </c>
      <c r="D217" s="961" t="s">
        <v>43</v>
      </c>
      <c r="E217" s="1894">
        <f>VLOOKUP(C217,[12]DUMAI!$C$198:$E$336,3,FALSE)</f>
        <v>22</v>
      </c>
      <c r="F217" s="151">
        <v>2028000</v>
      </c>
      <c r="G217" s="151">
        <v>425000</v>
      </c>
      <c r="H217" s="105">
        <f t="shared" si="44"/>
        <v>2453000</v>
      </c>
      <c r="I217" s="105">
        <v>0</v>
      </c>
      <c r="J217" s="105">
        <v>0</v>
      </c>
      <c r="K217" s="978">
        <v>7000</v>
      </c>
      <c r="L217" s="151">
        <v>0</v>
      </c>
      <c r="M217" s="978">
        <v>0</v>
      </c>
      <c r="N217" s="155">
        <f t="shared" si="38"/>
        <v>154000</v>
      </c>
      <c r="O217" s="316">
        <f t="shared" si="39"/>
        <v>2607000</v>
      </c>
      <c r="P217" s="316">
        <f t="shared" si="40"/>
        <v>24530</v>
      </c>
      <c r="Q217" s="316">
        <f t="shared" si="41"/>
        <v>49060</v>
      </c>
      <c r="R217" s="316">
        <f t="shared" si="42"/>
        <v>24530</v>
      </c>
      <c r="S217" s="317">
        <f t="shared" si="43"/>
        <v>2508880</v>
      </c>
      <c r="T217" s="468" t="str">
        <f>VLOOKUP(C217,'[13]RIANCIAN AMT I DAN II'!$C$171:$Y$314,23,FALSE)</f>
        <v>900-00-2962964-0</v>
      </c>
    </row>
    <row r="218" spans="1:20" s="1688" customFormat="1" ht="18" customHeight="1">
      <c r="A218" s="206">
        <v>2453000</v>
      </c>
      <c r="B218" s="414">
        <v>22</v>
      </c>
      <c r="C218" s="570" t="s">
        <v>3246</v>
      </c>
      <c r="D218" s="961" t="s">
        <v>43</v>
      </c>
      <c r="E218" s="1894">
        <f>VLOOKUP(C218,[12]DUMAI!$C$198:$E$336,3,FALSE)</f>
        <v>24</v>
      </c>
      <c r="F218" s="151">
        <v>2028000</v>
      </c>
      <c r="G218" s="151">
        <v>425000</v>
      </c>
      <c r="H218" s="105">
        <f t="shared" si="44"/>
        <v>2453000</v>
      </c>
      <c r="I218" s="105">
        <v>0</v>
      </c>
      <c r="J218" s="105">
        <v>0</v>
      </c>
      <c r="K218" s="978">
        <v>7000</v>
      </c>
      <c r="L218" s="151">
        <v>0</v>
      </c>
      <c r="M218" s="978">
        <v>0</v>
      </c>
      <c r="N218" s="155">
        <f t="shared" si="38"/>
        <v>168000</v>
      </c>
      <c r="O218" s="316">
        <f t="shared" si="39"/>
        <v>2621000</v>
      </c>
      <c r="P218" s="316">
        <f t="shared" si="40"/>
        <v>24530</v>
      </c>
      <c r="Q218" s="316">
        <f t="shared" si="41"/>
        <v>49060</v>
      </c>
      <c r="R218" s="316">
        <f t="shared" si="42"/>
        <v>24530</v>
      </c>
      <c r="S218" s="317">
        <f t="shared" si="43"/>
        <v>2522880</v>
      </c>
      <c r="T218" s="468" t="str">
        <f>VLOOKUP(C218,'[13]RIANCIAN AMT I DAN II'!$C$171:$Y$314,23,FALSE)</f>
        <v>172-00-0029527-1</v>
      </c>
    </row>
    <row r="219" spans="1:20" s="1688" customFormat="1" ht="18" customHeight="1">
      <c r="A219" s="206">
        <v>2453000</v>
      </c>
      <c r="B219" s="414">
        <v>23</v>
      </c>
      <c r="C219" s="570" t="s">
        <v>3247</v>
      </c>
      <c r="D219" s="961" t="s">
        <v>43</v>
      </c>
      <c r="E219" s="1894">
        <f>VLOOKUP(C219,[12]DUMAI!$C$198:$E$336,3,FALSE)</f>
        <v>24</v>
      </c>
      <c r="F219" s="151">
        <v>2028000</v>
      </c>
      <c r="G219" s="151">
        <v>425000</v>
      </c>
      <c r="H219" s="105">
        <f t="shared" si="44"/>
        <v>2453000</v>
      </c>
      <c r="I219" s="105">
        <v>0</v>
      </c>
      <c r="J219" s="105">
        <v>0</v>
      </c>
      <c r="K219" s="978">
        <v>7000</v>
      </c>
      <c r="L219" s="151">
        <v>0</v>
      </c>
      <c r="M219" s="978">
        <v>0</v>
      </c>
      <c r="N219" s="155">
        <f t="shared" si="38"/>
        <v>168000</v>
      </c>
      <c r="O219" s="316">
        <f t="shared" si="39"/>
        <v>2621000</v>
      </c>
      <c r="P219" s="316">
        <f t="shared" si="40"/>
        <v>24530</v>
      </c>
      <c r="Q219" s="316">
        <f t="shared" si="41"/>
        <v>49060</v>
      </c>
      <c r="R219" s="316">
        <f t="shared" si="42"/>
        <v>24530</v>
      </c>
      <c r="S219" s="317">
        <f t="shared" si="43"/>
        <v>2522880</v>
      </c>
      <c r="T219" s="468" t="str">
        <f>VLOOKUP(C219,'[13]RIANCIAN AMT I DAN II'!$C$171:$Y$314,23,FALSE)</f>
        <v>172-00-0029559-4</v>
      </c>
    </row>
    <row r="220" spans="1:20" s="1688" customFormat="1" ht="18" customHeight="1">
      <c r="A220" s="206">
        <v>2453000</v>
      </c>
      <c r="B220" s="414">
        <v>24</v>
      </c>
      <c r="C220" s="570" t="s">
        <v>3248</v>
      </c>
      <c r="D220" s="961" t="s">
        <v>43</v>
      </c>
      <c r="E220" s="1894">
        <f>VLOOKUP(C220,[12]DUMAI!$C$198:$E$336,3,FALSE)</f>
        <v>24</v>
      </c>
      <c r="F220" s="151">
        <v>2028000</v>
      </c>
      <c r="G220" s="151">
        <v>425000</v>
      </c>
      <c r="H220" s="105">
        <f t="shared" si="44"/>
        <v>2453000</v>
      </c>
      <c r="I220" s="105">
        <v>0</v>
      </c>
      <c r="J220" s="105">
        <v>0</v>
      </c>
      <c r="K220" s="978">
        <v>7000</v>
      </c>
      <c r="L220" s="151">
        <v>0</v>
      </c>
      <c r="M220" s="978">
        <v>0</v>
      </c>
      <c r="N220" s="155">
        <f t="shared" si="38"/>
        <v>168000</v>
      </c>
      <c r="O220" s="316">
        <f t="shared" si="39"/>
        <v>2621000</v>
      </c>
      <c r="P220" s="316">
        <f t="shared" si="40"/>
        <v>24530</v>
      </c>
      <c r="Q220" s="316">
        <f t="shared" si="41"/>
        <v>49060</v>
      </c>
      <c r="R220" s="316">
        <f t="shared" si="42"/>
        <v>24530</v>
      </c>
      <c r="S220" s="317">
        <f t="shared" si="43"/>
        <v>2522880</v>
      </c>
      <c r="T220" s="468" t="str">
        <f>VLOOKUP(C220,'[13]RIANCIAN AMT I DAN II'!$C$171:$Y$314,23,FALSE)</f>
        <v>900-00-0252431-3</v>
      </c>
    </row>
    <row r="221" spans="1:20" s="1688" customFormat="1" ht="18" customHeight="1">
      <c r="A221" s="206">
        <v>2453000</v>
      </c>
      <c r="B221" s="414">
        <v>25</v>
      </c>
      <c r="C221" s="570" t="s">
        <v>3249</v>
      </c>
      <c r="D221" s="961" t="s">
        <v>43</v>
      </c>
      <c r="E221" s="1894">
        <f>VLOOKUP(C221,[12]DUMAI!$C$198:$E$336,3,FALSE)</f>
        <v>21</v>
      </c>
      <c r="F221" s="151">
        <v>2028000</v>
      </c>
      <c r="G221" s="151">
        <v>425000</v>
      </c>
      <c r="H221" s="105">
        <f t="shared" si="44"/>
        <v>2453000</v>
      </c>
      <c r="I221" s="105">
        <v>0</v>
      </c>
      <c r="J221" s="105">
        <v>0</v>
      </c>
      <c r="K221" s="978">
        <v>7000</v>
      </c>
      <c r="L221" s="151">
        <v>0</v>
      </c>
      <c r="M221" s="978">
        <v>0</v>
      </c>
      <c r="N221" s="155">
        <f t="shared" ref="N221:N245" si="45">(E221*I221)+(E221*J221)+(E221*K221)+M221</f>
        <v>147000</v>
      </c>
      <c r="O221" s="316">
        <f t="shared" ref="O221:O242" si="46">H221+N221</f>
        <v>2600000</v>
      </c>
      <c r="P221" s="316">
        <f t="shared" si="40"/>
        <v>24530</v>
      </c>
      <c r="Q221" s="316">
        <f t="shared" si="41"/>
        <v>49060</v>
      </c>
      <c r="R221" s="316">
        <f t="shared" si="42"/>
        <v>24530</v>
      </c>
      <c r="S221" s="317">
        <f t="shared" si="43"/>
        <v>2501880</v>
      </c>
      <c r="T221" s="468" t="str">
        <f>VLOOKUP(C221,'[13]RIANCIAN AMT I DAN II'!$C$171:$Y$314,23,FALSE)</f>
        <v>172-00-0029686-5</v>
      </c>
    </row>
    <row r="222" spans="1:20" s="1688" customFormat="1" ht="18" customHeight="1">
      <c r="A222" s="206">
        <v>2453000</v>
      </c>
      <c r="B222" s="414">
        <v>26</v>
      </c>
      <c r="C222" s="570" t="s">
        <v>3250</v>
      </c>
      <c r="D222" s="961" t="s">
        <v>43</v>
      </c>
      <c r="E222" s="1894">
        <f>VLOOKUP(C222,[12]DUMAI!$C$198:$E$336,3,FALSE)</f>
        <v>24</v>
      </c>
      <c r="F222" s="151">
        <v>2028000</v>
      </c>
      <c r="G222" s="151">
        <v>425000</v>
      </c>
      <c r="H222" s="105">
        <f t="shared" si="44"/>
        <v>2453000</v>
      </c>
      <c r="I222" s="105">
        <v>0</v>
      </c>
      <c r="J222" s="105">
        <v>0</v>
      </c>
      <c r="K222" s="978">
        <v>7000</v>
      </c>
      <c r="L222" s="151">
        <v>0</v>
      </c>
      <c r="M222" s="978">
        <v>0</v>
      </c>
      <c r="N222" s="155">
        <f t="shared" si="45"/>
        <v>168000</v>
      </c>
      <c r="O222" s="316">
        <f t="shared" si="46"/>
        <v>2621000</v>
      </c>
      <c r="P222" s="316">
        <f t="shared" si="40"/>
        <v>24530</v>
      </c>
      <c r="Q222" s="316">
        <f t="shared" si="41"/>
        <v>49060</v>
      </c>
      <c r="R222" s="316">
        <f t="shared" si="42"/>
        <v>24530</v>
      </c>
      <c r="S222" s="317">
        <f t="shared" si="43"/>
        <v>2522880</v>
      </c>
      <c r="T222" s="468" t="str">
        <f>VLOOKUP(C222,'[13]RIANCIAN AMT I DAN II'!$C$171:$Y$314,23,FALSE)</f>
        <v>172-00-0029555-2</v>
      </c>
    </row>
    <row r="223" spans="1:20" s="1688" customFormat="1" ht="18" customHeight="1">
      <c r="A223" s="206">
        <v>2453000</v>
      </c>
      <c r="B223" s="414">
        <v>27</v>
      </c>
      <c r="C223" s="570" t="s">
        <v>3251</v>
      </c>
      <c r="D223" s="961" t="s">
        <v>43</v>
      </c>
      <c r="E223" s="1894">
        <f>VLOOKUP(C223,[12]DUMAI!$C$198:$E$336,3,FALSE)</f>
        <v>24</v>
      </c>
      <c r="F223" s="151">
        <v>2028000</v>
      </c>
      <c r="G223" s="151">
        <v>425000</v>
      </c>
      <c r="H223" s="105">
        <f t="shared" si="44"/>
        <v>2453000</v>
      </c>
      <c r="I223" s="105">
        <v>0</v>
      </c>
      <c r="J223" s="105">
        <v>0</v>
      </c>
      <c r="K223" s="205">
        <v>7000</v>
      </c>
      <c r="L223" s="151">
        <v>0</v>
      </c>
      <c r="M223" s="205">
        <v>0</v>
      </c>
      <c r="N223" s="155">
        <f t="shared" si="45"/>
        <v>168000</v>
      </c>
      <c r="O223" s="316">
        <f t="shared" si="46"/>
        <v>2621000</v>
      </c>
      <c r="P223" s="316">
        <f t="shared" si="40"/>
        <v>24530</v>
      </c>
      <c r="Q223" s="316">
        <f t="shared" si="41"/>
        <v>49060</v>
      </c>
      <c r="R223" s="316">
        <f t="shared" si="42"/>
        <v>24530</v>
      </c>
      <c r="S223" s="317">
        <f t="shared" si="43"/>
        <v>2522880</v>
      </c>
      <c r="T223" s="468" t="str">
        <f>VLOOKUP(C223,'[13]RIANCIAN AMT I DAN II'!$C$171:$Y$314,23,FALSE)</f>
        <v>172-00-0029434-0</v>
      </c>
    </row>
    <row r="224" spans="1:20" s="1688" customFormat="1" ht="18" customHeight="1">
      <c r="A224" s="206">
        <v>2453000</v>
      </c>
      <c r="B224" s="414">
        <v>28</v>
      </c>
      <c r="C224" s="570" t="s">
        <v>1601</v>
      </c>
      <c r="D224" s="961" t="s">
        <v>43</v>
      </c>
      <c r="E224" s="1894">
        <f>VLOOKUP(C224,[12]DUMAI!$C$198:$E$336,3,FALSE)</f>
        <v>24</v>
      </c>
      <c r="F224" s="151">
        <v>2028000</v>
      </c>
      <c r="G224" s="151">
        <v>425000</v>
      </c>
      <c r="H224" s="105">
        <f t="shared" si="44"/>
        <v>2453000</v>
      </c>
      <c r="I224" s="105">
        <v>0</v>
      </c>
      <c r="J224" s="105">
        <v>0</v>
      </c>
      <c r="K224" s="205">
        <v>7000</v>
      </c>
      <c r="L224" s="151">
        <v>0</v>
      </c>
      <c r="M224" s="205">
        <v>0</v>
      </c>
      <c r="N224" s="155">
        <f t="shared" si="45"/>
        <v>168000</v>
      </c>
      <c r="O224" s="316">
        <f t="shared" si="46"/>
        <v>2621000</v>
      </c>
      <c r="P224" s="316">
        <f t="shared" si="40"/>
        <v>24530</v>
      </c>
      <c r="Q224" s="316">
        <f t="shared" si="41"/>
        <v>49060</v>
      </c>
      <c r="R224" s="316">
        <f t="shared" si="42"/>
        <v>24530</v>
      </c>
      <c r="S224" s="317">
        <f t="shared" si="43"/>
        <v>2522880</v>
      </c>
      <c r="T224" s="468" t="str">
        <f>VLOOKUP(C224,'[13]RIANCIAN AMT I DAN II'!$C$171:$Y$314,23,FALSE)</f>
        <v>172-00-0029432-4</v>
      </c>
    </row>
    <row r="225" spans="1:20" s="1688" customFormat="1" ht="18" customHeight="1">
      <c r="A225" s="206">
        <v>2453000</v>
      </c>
      <c r="B225" s="414">
        <v>29</v>
      </c>
      <c r="C225" s="570" t="s">
        <v>3252</v>
      </c>
      <c r="D225" s="961" t="s">
        <v>43</v>
      </c>
      <c r="E225" s="1894">
        <f>VLOOKUP(C225,[12]DUMAI!$C$198:$E$336,3,FALSE)</f>
        <v>24</v>
      </c>
      <c r="F225" s="151">
        <v>2028000</v>
      </c>
      <c r="G225" s="151">
        <v>425000</v>
      </c>
      <c r="H225" s="105">
        <f t="shared" si="44"/>
        <v>2453000</v>
      </c>
      <c r="I225" s="105">
        <v>0</v>
      </c>
      <c r="J225" s="105">
        <v>0</v>
      </c>
      <c r="K225" s="978">
        <v>7000</v>
      </c>
      <c r="L225" s="151">
        <v>0</v>
      </c>
      <c r="M225" s="978">
        <v>0</v>
      </c>
      <c r="N225" s="155">
        <f t="shared" si="45"/>
        <v>168000</v>
      </c>
      <c r="O225" s="316">
        <f t="shared" si="46"/>
        <v>2621000</v>
      </c>
      <c r="P225" s="316">
        <f t="shared" si="40"/>
        <v>24530</v>
      </c>
      <c r="Q225" s="316">
        <f t="shared" si="41"/>
        <v>49060</v>
      </c>
      <c r="R225" s="316">
        <f t="shared" si="42"/>
        <v>24530</v>
      </c>
      <c r="S225" s="317">
        <f t="shared" si="43"/>
        <v>2522880</v>
      </c>
      <c r="T225" s="468" t="str">
        <f>VLOOKUP(C225,'[13]RIANCIAN AMT I DAN II'!$C$171:$Y$314,23,FALSE)</f>
        <v>172-00-0029426-6</v>
      </c>
    </row>
    <row r="226" spans="1:20" s="1688" customFormat="1" ht="18" customHeight="1">
      <c r="A226" s="206">
        <v>2453000</v>
      </c>
      <c r="B226" s="414">
        <v>30</v>
      </c>
      <c r="C226" s="570" t="s">
        <v>3254</v>
      </c>
      <c r="D226" s="961" t="s">
        <v>43</v>
      </c>
      <c r="E226" s="1894">
        <f>VLOOKUP(C226,[12]DUMAI!$C$198:$E$336,3,FALSE)</f>
        <v>24</v>
      </c>
      <c r="F226" s="151">
        <v>2028000</v>
      </c>
      <c r="G226" s="151">
        <v>425000</v>
      </c>
      <c r="H226" s="105">
        <f t="shared" si="44"/>
        <v>2453000</v>
      </c>
      <c r="I226" s="105">
        <v>0</v>
      </c>
      <c r="J226" s="105">
        <v>0</v>
      </c>
      <c r="K226" s="978">
        <v>7000</v>
      </c>
      <c r="L226" s="151">
        <v>0</v>
      </c>
      <c r="M226" s="978">
        <v>0</v>
      </c>
      <c r="N226" s="155">
        <f t="shared" si="45"/>
        <v>168000</v>
      </c>
      <c r="O226" s="316">
        <f t="shared" si="46"/>
        <v>2621000</v>
      </c>
      <c r="P226" s="316">
        <f t="shared" si="40"/>
        <v>24530</v>
      </c>
      <c r="Q226" s="316">
        <f t="shared" si="41"/>
        <v>49060</v>
      </c>
      <c r="R226" s="316">
        <f t="shared" si="42"/>
        <v>24530</v>
      </c>
      <c r="S226" s="317">
        <f t="shared" si="43"/>
        <v>2522880</v>
      </c>
      <c r="T226" s="468" t="str">
        <f>VLOOKUP(C226,'[13]RIANCIAN AMT I DAN II'!$C$171:$Y$314,23,FALSE)</f>
        <v>172-00-0029567-7</v>
      </c>
    </row>
    <row r="227" spans="1:20" s="1688" customFormat="1" ht="18" customHeight="1">
      <c r="A227" s="206">
        <v>2453000</v>
      </c>
      <c r="B227" s="414">
        <v>31</v>
      </c>
      <c r="C227" s="570" t="s">
        <v>3255</v>
      </c>
      <c r="D227" s="961" t="s">
        <v>43</v>
      </c>
      <c r="E227" s="1894">
        <f>VLOOKUP(C227,[12]DUMAI!$C$198:$E$336,3,FALSE)</f>
        <v>24</v>
      </c>
      <c r="F227" s="151">
        <v>2028000</v>
      </c>
      <c r="G227" s="151">
        <v>425000</v>
      </c>
      <c r="H227" s="105">
        <f t="shared" si="44"/>
        <v>2453000</v>
      </c>
      <c r="I227" s="105">
        <v>0</v>
      </c>
      <c r="J227" s="105">
        <v>0</v>
      </c>
      <c r="K227" s="978">
        <v>7000</v>
      </c>
      <c r="L227" s="151">
        <v>0</v>
      </c>
      <c r="M227" s="978">
        <v>0</v>
      </c>
      <c r="N227" s="155">
        <f t="shared" si="45"/>
        <v>168000</v>
      </c>
      <c r="O227" s="316">
        <f t="shared" si="46"/>
        <v>2621000</v>
      </c>
      <c r="P227" s="316">
        <f t="shared" si="40"/>
        <v>24530</v>
      </c>
      <c r="Q227" s="316">
        <f t="shared" si="41"/>
        <v>49060</v>
      </c>
      <c r="R227" s="316">
        <f t="shared" si="42"/>
        <v>24530</v>
      </c>
      <c r="S227" s="317">
        <f t="shared" si="43"/>
        <v>2522880</v>
      </c>
      <c r="T227" s="468" t="str">
        <f>VLOOKUP(C227,'[13]RIANCIAN AMT I DAN II'!$C$171:$Y$314,23,FALSE)</f>
        <v>172-00-0030312-5</v>
      </c>
    </row>
    <row r="228" spans="1:20" s="1688" customFormat="1" ht="18" customHeight="1">
      <c r="A228" s="206">
        <v>2453000</v>
      </c>
      <c r="B228" s="414">
        <v>32</v>
      </c>
      <c r="C228" s="570" t="s">
        <v>3256</v>
      </c>
      <c r="D228" s="961" t="s">
        <v>43</v>
      </c>
      <c r="E228" s="1894">
        <f>VLOOKUP(C228,[12]DUMAI!$C$198:$E$336,3,FALSE)</f>
        <v>24</v>
      </c>
      <c r="F228" s="151">
        <v>2028000</v>
      </c>
      <c r="G228" s="151">
        <v>425000</v>
      </c>
      <c r="H228" s="105">
        <f t="shared" si="44"/>
        <v>2453000</v>
      </c>
      <c r="I228" s="105">
        <v>0</v>
      </c>
      <c r="J228" s="105">
        <v>0</v>
      </c>
      <c r="K228" s="978">
        <v>7000</v>
      </c>
      <c r="L228" s="151">
        <v>0</v>
      </c>
      <c r="M228" s="978">
        <v>0</v>
      </c>
      <c r="N228" s="155">
        <f t="shared" si="45"/>
        <v>168000</v>
      </c>
      <c r="O228" s="316">
        <f t="shared" si="46"/>
        <v>2621000</v>
      </c>
      <c r="P228" s="316">
        <f t="shared" si="40"/>
        <v>24530</v>
      </c>
      <c r="Q228" s="316">
        <f t="shared" si="41"/>
        <v>49060</v>
      </c>
      <c r="R228" s="316">
        <f t="shared" si="42"/>
        <v>24530</v>
      </c>
      <c r="S228" s="317">
        <f t="shared" si="43"/>
        <v>2522880</v>
      </c>
      <c r="T228" s="468" t="str">
        <f>VLOOKUP(C228,'[13]RIANCIAN AMT I DAN II'!$C$171:$Y$314,23,FALSE)</f>
        <v>172-00-0029339-1</v>
      </c>
    </row>
    <row r="229" spans="1:20" s="1688" customFormat="1" ht="18" customHeight="1">
      <c r="A229" s="206">
        <v>2453000</v>
      </c>
      <c r="B229" s="414">
        <v>33</v>
      </c>
      <c r="C229" s="617" t="s">
        <v>3257</v>
      </c>
      <c r="D229" s="961" t="s">
        <v>43</v>
      </c>
      <c r="E229" s="1894">
        <f>VLOOKUP(C229,[12]DUMAI!$C$198:$E$336,3,FALSE)</f>
        <v>24</v>
      </c>
      <c r="F229" s="151">
        <v>2028000</v>
      </c>
      <c r="G229" s="151">
        <v>425000</v>
      </c>
      <c r="H229" s="105">
        <f t="shared" si="44"/>
        <v>2453000</v>
      </c>
      <c r="I229" s="105">
        <v>0</v>
      </c>
      <c r="J229" s="105">
        <v>0</v>
      </c>
      <c r="K229" s="978">
        <v>7000</v>
      </c>
      <c r="L229" s="151">
        <v>0</v>
      </c>
      <c r="M229" s="978">
        <v>0</v>
      </c>
      <c r="N229" s="155">
        <f t="shared" si="45"/>
        <v>168000</v>
      </c>
      <c r="O229" s="316">
        <f t="shared" si="46"/>
        <v>2621000</v>
      </c>
      <c r="P229" s="316">
        <f t="shared" si="40"/>
        <v>24530</v>
      </c>
      <c r="Q229" s="316">
        <f t="shared" si="41"/>
        <v>49060</v>
      </c>
      <c r="R229" s="316">
        <f t="shared" si="42"/>
        <v>24530</v>
      </c>
      <c r="S229" s="317">
        <f t="shared" si="43"/>
        <v>2522880</v>
      </c>
      <c r="T229" s="468" t="str">
        <f>VLOOKUP(C229,'[13]RIANCIAN AMT I DAN II'!$C$171:$Y$314,23,FALSE)</f>
        <v>900-00-2962956-6</v>
      </c>
    </row>
    <row r="230" spans="1:20" s="1688" customFormat="1" ht="18" customHeight="1">
      <c r="A230" s="206">
        <v>2453000</v>
      </c>
      <c r="B230" s="414">
        <v>34</v>
      </c>
      <c r="C230" s="570" t="s">
        <v>3258</v>
      </c>
      <c r="D230" s="961" t="s">
        <v>43</v>
      </c>
      <c r="E230" s="1894">
        <f>VLOOKUP(C230,[12]DUMAI!$C$198:$E$336,3,FALSE)</f>
        <v>23</v>
      </c>
      <c r="F230" s="151">
        <v>2028000</v>
      </c>
      <c r="G230" s="151">
        <v>425000</v>
      </c>
      <c r="H230" s="105">
        <f t="shared" si="44"/>
        <v>2453000</v>
      </c>
      <c r="I230" s="105">
        <v>0</v>
      </c>
      <c r="J230" s="105">
        <v>0</v>
      </c>
      <c r="K230" s="978">
        <v>7000</v>
      </c>
      <c r="L230" s="151">
        <v>0</v>
      </c>
      <c r="M230" s="978">
        <v>0</v>
      </c>
      <c r="N230" s="155">
        <f t="shared" si="45"/>
        <v>161000</v>
      </c>
      <c r="O230" s="316">
        <f t="shared" si="46"/>
        <v>2614000</v>
      </c>
      <c r="P230" s="316">
        <f t="shared" si="40"/>
        <v>24530</v>
      </c>
      <c r="Q230" s="316">
        <f t="shared" si="41"/>
        <v>49060</v>
      </c>
      <c r="R230" s="316">
        <f t="shared" si="42"/>
        <v>24530</v>
      </c>
      <c r="S230" s="317">
        <f t="shared" si="43"/>
        <v>2515880</v>
      </c>
      <c r="T230" s="468" t="str">
        <f>VLOOKUP(C230,'[13]RIANCIAN AMT I DAN II'!$C$171:$Y$314,23,FALSE)</f>
        <v>172-00-0030246-5</v>
      </c>
    </row>
    <row r="231" spans="1:20" s="1688" customFormat="1" ht="18" customHeight="1">
      <c r="A231" s="206">
        <v>2453000</v>
      </c>
      <c r="B231" s="414">
        <v>35</v>
      </c>
      <c r="C231" s="570" t="s">
        <v>3259</v>
      </c>
      <c r="D231" s="961" t="s">
        <v>43</v>
      </c>
      <c r="E231" s="1894">
        <f>VLOOKUP(C231,[12]DUMAI!$C$198:$E$336,3,FALSE)</f>
        <v>24</v>
      </c>
      <c r="F231" s="151">
        <v>2028000</v>
      </c>
      <c r="G231" s="151">
        <v>425000</v>
      </c>
      <c r="H231" s="105">
        <f t="shared" si="44"/>
        <v>2453000</v>
      </c>
      <c r="I231" s="105">
        <v>0</v>
      </c>
      <c r="J231" s="105">
        <v>0</v>
      </c>
      <c r="K231" s="978">
        <v>7000</v>
      </c>
      <c r="L231" s="151">
        <v>0</v>
      </c>
      <c r="M231" s="978">
        <v>0</v>
      </c>
      <c r="N231" s="155">
        <f t="shared" si="45"/>
        <v>168000</v>
      </c>
      <c r="O231" s="316">
        <f t="shared" si="46"/>
        <v>2621000</v>
      </c>
      <c r="P231" s="316">
        <f t="shared" si="40"/>
        <v>24530</v>
      </c>
      <c r="Q231" s="316">
        <f t="shared" si="41"/>
        <v>49060</v>
      </c>
      <c r="R231" s="316">
        <f t="shared" si="42"/>
        <v>24530</v>
      </c>
      <c r="S231" s="317">
        <f t="shared" si="43"/>
        <v>2522880</v>
      </c>
      <c r="T231" s="468" t="str">
        <f>VLOOKUP(C231,'[13]RIANCIAN AMT I DAN II'!$C$171:$Y$314,23,FALSE)</f>
        <v>172-00-0029568-5</v>
      </c>
    </row>
    <row r="232" spans="1:20" s="1688" customFormat="1" ht="18" customHeight="1">
      <c r="A232" s="206">
        <v>2453000</v>
      </c>
      <c r="B232" s="414">
        <v>36</v>
      </c>
      <c r="C232" s="570" t="s">
        <v>3260</v>
      </c>
      <c r="D232" s="961" t="s">
        <v>43</v>
      </c>
      <c r="E232" s="1894">
        <f>VLOOKUP(C232,[12]DUMAI!$C$198:$E$336,3,FALSE)</f>
        <v>24</v>
      </c>
      <c r="F232" s="151">
        <v>2028000</v>
      </c>
      <c r="G232" s="151">
        <v>425000</v>
      </c>
      <c r="H232" s="105">
        <f t="shared" si="44"/>
        <v>2453000</v>
      </c>
      <c r="I232" s="105">
        <v>0</v>
      </c>
      <c r="J232" s="105">
        <v>0</v>
      </c>
      <c r="K232" s="978">
        <v>7000</v>
      </c>
      <c r="L232" s="151">
        <v>0</v>
      </c>
      <c r="M232" s="978">
        <v>0</v>
      </c>
      <c r="N232" s="155">
        <f t="shared" si="45"/>
        <v>168000</v>
      </c>
      <c r="O232" s="316">
        <f t="shared" si="46"/>
        <v>2621000</v>
      </c>
      <c r="P232" s="316">
        <f t="shared" si="40"/>
        <v>24530</v>
      </c>
      <c r="Q232" s="316">
        <f t="shared" si="41"/>
        <v>49060</v>
      </c>
      <c r="R232" s="316">
        <f t="shared" si="42"/>
        <v>24530</v>
      </c>
      <c r="S232" s="317">
        <f t="shared" si="43"/>
        <v>2522880</v>
      </c>
      <c r="T232" s="468" t="str">
        <f>VLOOKUP(C232,'[13]RIANCIAN AMT I DAN II'!$C$171:$Y$314,23,FALSE)</f>
        <v>172-00-0029694-9</v>
      </c>
    </row>
    <row r="233" spans="1:20" s="1688" customFormat="1" ht="18" customHeight="1">
      <c r="A233" s="206">
        <v>2453000</v>
      </c>
      <c r="B233" s="414">
        <v>37</v>
      </c>
      <c r="C233" s="570" t="s">
        <v>3261</v>
      </c>
      <c r="D233" s="961" t="s">
        <v>43</v>
      </c>
      <c r="E233" s="1894">
        <f>VLOOKUP(C233,[12]DUMAI!$C$198:$E$336,3,FALSE)</f>
        <v>24</v>
      </c>
      <c r="F233" s="151">
        <v>2028000</v>
      </c>
      <c r="G233" s="151">
        <v>425000</v>
      </c>
      <c r="H233" s="105">
        <f t="shared" si="44"/>
        <v>2453000</v>
      </c>
      <c r="I233" s="105">
        <v>0</v>
      </c>
      <c r="J233" s="105">
        <v>0</v>
      </c>
      <c r="K233" s="978">
        <v>7000</v>
      </c>
      <c r="L233" s="151">
        <v>0</v>
      </c>
      <c r="M233" s="978">
        <v>0</v>
      </c>
      <c r="N233" s="155">
        <f t="shared" si="45"/>
        <v>168000</v>
      </c>
      <c r="O233" s="316">
        <f t="shared" si="46"/>
        <v>2621000</v>
      </c>
      <c r="P233" s="316">
        <f t="shared" si="40"/>
        <v>24530</v>
      </c>
      <c r="Q233" s="316">
        <f t="shared" si="41"/>
        <v>49060</v>
      </c>
      <c r="R233" s="316">
        <f t="shared" si="42"/>
        <v>24530</v>
      </c>
      <c r="S233" s="317">
        <f t="shared" si="43"/>
        <v>2522880</v>
      </c>
      <c r="T233" s="468" t="str">
        <f>VLOOKUP(C233,'[13]RIANCIAN AMT I DAN II'!$C$171:$Y$314,23,FALSE)</f>
        <v>172-00-0029456-3</v>
      </c>
    </row>
    <row r="234" spans="1:20" s="1688" customFormat="1" ht="18" customHeight="1">
      <c r="A234" s="206">
        <v>2453000</v>
      </c>
      <c r="B234" s="414">
        <v>38</v>
      </c>
      <c r="C234" s="570" t="s">
        <v>3263</v>
      </c>
      <c r="D234" s="961" t="s">
        <v>43</v>
      </c>
      <c r="E234" s="1894">
        <f>VLOOKUP(C234,[12]DUMAI!$C$198:$E$336,3,FALSE)</f>
        <v>24</v>
      </c>
      <c r="F234" s="151">
        <v>2028000</v>
      </c>
      <c r="G234" s="151">
        <v>425000</v>
      </c>
      <c r="H234" s="105">
        <f t="shared" si="44"/>
        <v>2453000</v>
      </c>
      <c r="I234" s="105">
        <v>0</v>
      </c>
      <c r="J234" s="105">
        <v>0</v>
      </c>
      <c r="K234" s="978">
        <v>7000</v>
      </c>
      <c r="L234" s="151">
        <v>0</v>
      </c>
      <c r="M234" s="978">
        <v>0</v>
      </c>
      <c r="N234" s="155">
        <f t="shared" si="45"/>
        <v>168000</v>
      </c>
      <c r="O234" s="316">
        <f t="shared" si="46"/>
        <v>2621000</v>
      </c>
      <c r="P234" s="316">
        <f t="shared" si="40"/>
        <v>24530</v>
      </c>
      <c r="Q234" s="316">
        <f t="shared" si="41"/>
        <v>49060</v>
      </c>
      <c r="R234" s="316">
        <f t="shared" si="42"/>
        <v>24530</v>
      </c>
      <c r="S234" s="317">
        <f t="shared" si="43"/>
        <v>2522880</v>
      </c>
      <c r="T234" s="468" t="str">
        <f>VLOOKUP(C234,'[13]RIANCIAN AMT I DAN II'!$C$171:$Y$314,23,FALSE)</f>
        <v>172-00-0029558-6</v>
      </c>
    </row>
    <row r="235" spans="1:20" s="1688" customFormat="1" ht="18" customHeight="1">
      <c r="A235" s="206">
        <v>2453000</v>
      </c>
      <c r="B235" s="414">
        <v>39</v>
      </c>
      <c r="C235" s="570" t="s">
        <v>3264</v>
      </c>
      <c r="D235" s="961" t="s">
        <v>43</v>
      </c>
      <c r="E235" s="1894">
        <f>VLOOKUP(C235,[12]DUMAI!$C$198:$E$336,3,FALSE)</f>
        <v>24</v>
      </c>
      <c r="F235" s="151">
        <v>2028000</v>
      </c>
      <c r="G235" s="151">
        <v>425000</v>
      </c>
      <c r="H235" s="105">
        <f t="shared" ref="H235:H259" si="47">SUM(F235:G235)</f>
        <v>2453000</v>
      </c>
      <c r="I235" s="105">
        <v>0</v>
      </c>
      <c r="J235" s="105">
        <v>0</v>
      </c>
      <c r="K235" s="978">
        <v>7000</v>
      </c>
      <c r="L235" s="151">
        <v>0</v>
      </c>
      <c r="M235" s="978">
        <v>0</v>
      </c>
      <c r="N235" s="155">
        <f t="shared" si="45"/>
        <v>168000</v>
      </c>
      <c r="O235" s="316">
        <f t="shared" si="46"/>
        <v>2621000</v>
      </c>
      <c r="P235" s="316">
        <f t="shared" si="40"/>
        <v>24530</v>
      </c>
      <c r="Q235" s="316">
        <f t="shared" si="41"/>
        <v>49060</v>
      </c>
      <c r="R235" s="316">
        <f t="shared" si="42"/>
        <v>24530</v>
      </c>
      <c r="S235" s="317">
        <f t="shared" si="43"/>
        <v>2522880</v>
      </c>
      <c r="T235" s="468" t="str">
        <f>VLOOKUP(C235,'[13]RIANCIAN AMT I DAN II'!$C$171:$Y$314,23,FALSE)</f>
        <v>172-00-0030263-0</v>
      </c>
    </row>
    <row r="236" spans="1:20" s="1688" customFormat="1" ht="18" customHeight="1">
      <c r="A236" s="206">
        <v>2453000</v>
      </c>
      <c r="B236" s="414">
        <v>40</v>
      </c>
      <c r="C236" s="570" t="s">
        <v>3265</v>
      </c>
      <c r="D236" s="961" t="s">
        <v>43</v>
      </c>
      <c r="E236" s="1894">
        <f>VLOOKUP(C236,[12]DUMAI!$C$198:$E$336,3,FALSE)</f>
        <v>24</v>
      </c>
      <c r="F236" s="151">
        <v>2028000</v>
      </c>
      <c r="G236" s="151">
        <v>425000</v>
      </c>
      <c r="H236" s="105">
        <f t="shared" si="47"/>
        <v>2453000</v>
      </c>
      <c r="I236" s="105">
        <v>0</v>
      </c>
      <c r="J236" s="105">
        <v>0</v>
      </c>
      <c r="K236" s="978">
        <v>7000</v>
      </c>
      <c r="L236" s="151">
        <v>0</v>
      </c>
      <c r="M236" s="978">
        <v>0</v>
      </c>
      <c r="N236" s="155">
        <f t="shared" si="45"/>
        <v>168000</v>
      </c>
      <c r="O236" s="316">
        <f t="shared" si="46"/>
        <v>2621000</v>
      </c>
      <c r="P236" s="316">
        <f t="shared" si="40"/>
        <v>24530</v>
      </c>
      <c r="Q236" s="316">
        <f t="shared" si="41"/>
        <v>49060</v>
      </c>
      <c r="R236" s="316">
        <f t="shared" si="42"/>
        <v>24530</v>
      </c>
      <c r="S236" s="317">
        <f t="shared" si="43"/>
        <v>2522880</v>
      </c>
      <c r="T236" s="468" t="str">
        <f>VLOOKUP(C236,'[13]RIANCIAN AMT I DAN II'!$C$171:$Y$314,23,FALSE)</f>
        <v>108-00-1142028-9</v>
      </c>
    </row>
    <row r="237" spans="1:20" s="1688" customFormat="1" ht="18" customHeight="1">
      <c r="A237" s="206">
        <v>2453000</v>
      </c>
      <c r="B237" s="414">
        <v>41</v>
      </c>
      <c r="C237" s="570" t="s">
        <v>3266</v>
      </c>
      <c r="D237" s="961" t="s">
        <v>43</v>
      </c>
      <c r="E237" s="1894">
        <f>VLOOKUP(C237,[12]DUMAI!$C$198:$E$336,3,FALSE)</f>
        <v>24</v>
      </c>
      <c r="F237" s="151">
        <v>2028000</v>
      </c>
      <c r="G237" s="151">
        <v>425000</v>
      </c>
      <c r="H237" s="105">
        <f t="shared" si="47"/>
        <v>2453000</v>
      </c>
      <c r="I237" s="105">
        <v>0</v>
      </c>
      <c r="J237" s="105">
        <v>0</v>
      </c>
      <c r="K237" s="978">
        <v>7000</v>
      </c>
      <c r="L237" s="151">
        <v>0</v>
      </c>
      <c r="M237" s="978">
        <v>0</v>
      </c>
      <c r="N237" s="155">
        <f t="shared" si="45"/>
        <v>168000</v>
      </c>
      <c r="O237" s="316">
        <f t="shared" si="46"/>
        <v>2621000</v>
      </c>
      <c r="P237" s="316">
        <f t="shared" si="40"/>
        <v>24530</v>
      </c>
      <c r="Q237" s="316">
        <f t="shared" si="41"/>
        <v>49060</v>
      </c>
      <c r="R237" s="316">
        <f t="shared" si="42"/>
        <v>24530</v>
      </c>
      <c r="S237" s="317">
        <f t="shared" si="43"/>
        <v>2522880</v>
      </c>
      <c r="T237" s="468" t="str">
        <f>VLOOKUP(C237,'[13]RIANCIAN AMT I DAN II'!$C$171:$Y$314,23,FALSE)</f>
        <v>172-00-0029463-9</v>
      </c>
    </row>
    <row r="238" spans="1:20" s="1688" customFormat="1" ht="18" customHeight="1">
      <c r="A238" s="206">
        <v>2453000</v>
      </c>
      <c r="B238" s="414">
        <v>42</v>
      </c>
      <c r="C238" s="570" t="s">
        <v>3267</v>
      </c>
      <c r="D238" s="961" t="s">
        <v>43</v>
      </c>
      <c r="E238" s="1894">
        <f>VLOOKUP(C238,[12]DUMAI!$C$198:$E$336,3,FALSE)</f>
        <v>24</v>
      </c>
      <c r="F238" s="151">
        <v>2028000</v>
      </c>
      <c r="G238" s="151">
        <v>425000</v>
      </c>
      <c r="H238" s="105">
        <f t="shared" si="47"/>
        <v>2453000</v>
      </c>
      <c r="I238" s="105">
        <v>0</v>
      </c>
      <c r="J238" s="105">
        <v>0</v>
      </c>
      <c r="K238" s="978">
        <v>7000</v>
      </c>
      <c r="L238" s="151">
        <v>0</v>
      </c>
      <c r="M238" s="978">
        <v>0</v>
      </c>
      <c r="N238" s="155">
        <f t="shared" si="45"/>
        <v>168000</v>
      </c>
      <c r="O238" s="316">
        <f t="shared" si="46"/>
        <v>2621000</v>
      </c>
      <c r="P238" s="316">
        <f t="shared" si="40"/>
        <v>24530</v>
      </c>
      <c r="Q238" s="316">
        <f t="shared" si="41"/>
        <v>49060</v>
      </c>
      <c r="R238" s="316">
        <f t="shared" si="42"/>
        <v>24530</v>
      </c>
      <c r="S238" s="317">
        <f t="shared" si="43"/>
        <v>2522880</v>
      </c>
      <c r="T238" s="468" t="str">
        <f>VLOOKUP(C238,'[13]RIANCIAN AMT I DAN II'!$C$171:$Y$314,23,FALSE)</f>
        <v>172-00-0029668-3</v>
      </c>
    </row>
    <row r="239" spans="1:20" s="1688" customFormat="1" ht="18" customHeight="1">
      <c r="A239" s="206">
        <v>2453000</v>
      </c>
      <c r="B239" s="414">
        <v>43</v>
      </c>
      <c r="C239" s="570" t="s">
        <v>3268</v>
      </c>
      <c r="D239" s="961" t="s">
        <v>43</v>
      </c>
      <c r="E239" s="1894">
        <f>VLOOKUP(C239,[12]DUMAI!$C$198:$E$336,3,FALSE)</f>
        <v>24</v>
      </c>
      <c r="F239" s="151">
        <v>2028000</v>
      </c>
      <c r="G239" s="151">
        <v>425000</v>
      </c>
      <c r="H239" s="105">
        <f t="shared" si="47"/>
        <v>2453000</v>
      </c>
      <c r="I239" s="105">
        <v>0</v>
      </c>
      <c r="J239" s="105">
        <v>0</v>
      </c>
      <c r="K239" s="978">
        <v>7000</v>
      </c>
      <c r="L239" s="151">
        <v>0</v>
      </c>
      <c r="M239" s="978">
        <v>0</v>
      </c>
      <c r="N239" s="155">
        <f t="shared" si="45"/>
        <v>168000</v>
      </c>
      <c r="O239" s="316">
        <f t="shared" si="46"/>
        <v>2621000</v>
      </c>
      <c r="P239" s="316">
        <f t="shared" si="40"/>
        <v>24530</v>
      </c>
      <c r="Q239" s="316">
        <f t="shared" si="41"/>
        <v>49060</v>
      </c>
      <c r="R239" s="316">
        <f t="shared" si="42"/>
        <v>24530</v>
      </c>
      <c r="S239" s="317">
        <f t="shared" si="43"/>
        <v>2522880</v>
      </c>
      <c r="T239" s="468" t="str">
        <f>VLOOKUP(C239,'[13]RIANCIAN AMT I DAN II'!$C$171:$Y$314,23,FALSE)</f>
        <v>108-00-1288840-1</v>
      </c>
    </row>
    <row r="240" spans="1:20" s="1688" customFormat="1" ht="18" customHeight="1">
      <c r="A240" s="206">
        <v>2453000</v>
      </c>
      <c r="B240" s="414">
        <v>44</v>
      </c>
      <c r="C240" s="617" t="s">
        <v>3269</v>
      </c>
      <c r="D240" s="961" t="s">
        <v>43</v>
      </c>
      <c r="E240" s="1894">
        <f>VLOOKUP(C240,[12]DUMAI!$C$198:$E$336,3,FALSE)</f>
        <v>22</v>
      </c>
      <c r="F240" s="151">
        <v>2028000</v>
      </c>
      <c r="G240" s="151">
        <v>425000</v>
      </c>
      <c r="H240" s="105">
        <f t="shared" si="47"/>
        <v>2453000</v>
      </c>
      <c r="I240" s="105">
        <v>0</v>
      </c>
      <c r="J240" s="105">
        <v>0</v>
      </c>
      <c r="K240" s="978">
        <v>7000</v>
      </c>
      <c r="L240" s="151">
        <v>0</v>
      </c>
      <c r="M240" s="978">
        <v>0</v>
      </c>
      <c r="N240" s="155">
        <f t="shared" si="45"/>
        <v>154000</v>
      </c>
      <c r="O240" s="316">
        <f t="shared" si="46"/>
        <v>2607000</v>
      </c>
      <c r="P240" s="316">
        <f t="shared" si="40"/>
        <v>24530</v>
      </c>
      <c r="Q240" s="316">
        <f t="shared" si="41"/>
        <v>49060</v>
      </c>
      <c r="R240" s="316">
        <f t="shared" si="42"/>
        <v>24530</v>
      </c>
      <c r="S240" s="317">
        <f t="shared" si="43"/>
        <v>2508880</v>
      </c>
      <c r="T240" s="468" t="str">
        <f>VLOOKUP(C240,'[13]RIANCIAN AMT I DAN II'!$C$171:$Y$314,23,FALSE)</f>
        <v>900-00-2961312-3</v>
      </c>
    </row>
    <row r="241" spans="1:20" s="1688" customFormat="1" ht="18" customHeight="1">
      <c r="A241" s="206">
        <v>2453000</v>
      </c>
      <c r="B241" s="414">
        <v>45</v>
      </c>
      <c r="C241" s="570" t="s">
        <v>3270</v>
      </c>
      <c r="D241" s="961" t="s">
        <v>43</v>
      </c>
      <c r="E241" s="1894">
        <f>VLOOKUP(C241,[12]DUMAI!$C$198:$E$336,3,FALSE)</f>
        <v>24</v>
      </c>
      <c r="F241" s="151">
        <v>2028000</v>
      </c>
      <c r="G241" s="151">
        <v>425000</v>
      </c>
      <c r="H241" s="105">
        <f t="shared" si="47"/>
        <v>2453000</v>
      </c>
      <c r="I241" s="105">
        <v>0</v>
      </c>
      <c r="J241" s="105">
        <v>0</v>
      </c>
      <c r="K241" s="978">
        <v>7000</v>
      </c>
      <c r="L241" s="151">
        <v>0</v>
      </c>
      <c r="M241" s="978">
        <v>0</v>
      </c>
      <c r="N241" s="155">
        <f t="shared" si="45"/>
        <v>168000</v>
      </c>
      <c r="O241" s="316">
        <f t="shared" si="46"/>
        <v>2621000</v>
      </c>
      <c r="P241" s="316">
        <f t="shared" si="40"/>
        <v>24530</v>
      </c>
      <c r="Q241" s="316">
        <f t="shared" si="41"/>
        <v>49060</v>
      </c>
      <c r="R241" s="316">
        <f t="shared" si="42"/>
        <v>24530</v>
      </c>
      <c r="S241" s="317">
        <f t="shared" si="43"/>
        <v>2522880</v>
      </c>
      <c r="T241" s="468" t="str">
        <f>VLOOKUP(C241,'[13]RIANCIAN AMT I DAN II'!$C$171:$Y$314,23,FALSE)</f>
        <v>172-00-0029417-5</v>
      </c>
    </row>
    <row r="242" spans="1:20" s="1688" customFormat="1" ht="18" customHeight="1">
      <c r="A242" s="206">
        <v>2453000</v>
      </c>
      <c r="B242" s="414">
        <v>46</v>
      </c>
      <c r="C242" s="570" t="s">
        <v>3271</v>
      </c>
      <c r="D242" s="961" t="s">
        <v>43</v>
      </c>
      <c r="E242" s="1894">
        <f>VLOOKUP(C242,[12]DUMAI!$C$198:$E$336,3,FALSE)</f>
        <v>24</v>
      </c>
      <c r="F242" s="151">
        <v>2028000</v>
      </c>
      <c r="G242" s="151">
        <v>425000</v>
      </c>
      <c r="H242" s="105">
        <f t="shared" si="47"/>
        <v>2453000</v>
      </c>
      <c r="I242" s="105">
        <v>0</v>
      </c>
      <c r="J242" s="105">
        <v>0</v>
      </c>
      <c r="K242" s="978">
        <v>7000</v>
      </c>
      <c r="L242" s="151">
        <v>0</v>
      </c>
      <c r="M242" s="978">
        <v>0</v>
      </c>
      <c r="N242" s="155">
        <f t="shared" si="45"/>
        <v>168000</v>
      </c>
      <c r="O242" s="316">
        <f t="shared" si="46"/>
        <v>2621000</v>
      </c>
      <c r="P242" s="316">
        <f t="shared" si="40"/>
        <v>24530</v>
      </c>
      <c r="Q242" s="316">
        <f t="shared" si="41"/>
        <v>49060</v>
      </c>
      <c r="R242" s="316">
        <f t="shared" si="42"/>
        <v>24530</v>
      </c>
      <c r="S242" s="317">
        <f t="shared" si="43"/>
        <v>2522880</v>
      </c>
      <c r="T242" s="468" t="str">
        <f>VLOOKUP(C242,'[13]RIANCIAN AMT I DAN II'!$C$171:$Y$314,23,FALSE)</f>
        <v>108-00-0648145-2</v>
      </c>
    </row>
    <row r="243" spans="1:20" s="1688" customFormat="1" ht="18" customHeight="1">
      <c r="A243" s="206">
        <v>2453000</v>
      </c>
      <c r="B243" s="414">
        <v>47</v>
      </c>
      <c r="C243" s="570" t="s">
        <v>3272</v>
      </c>
      <c r="D243" s="961" t="s">
        <v>43</v>
      </c>
      <c r="E243" s="1894">
        <f>VLOOKUP(C243,[12]DUMAI!$C$198:$E$336,3,FALSE)</f>
        <v>24</v>
      </c>
      <c r="F243" s="151">
        <v>2028000</v>
      </c>
      <c r="G243" s="151">
        <v>425000</v>
      </c>
      <c r="H243" s="105">
        <f t="shared" si="47"/>
        <v>2453000</v>
      </c>
      <c r="I243" s="105">
        <v>0</v>
      </c>
      <c r="J243" s="105">
        <v>0</v>
      </c>
      <c r="K243" s="978">
        <v>7000</v>
      </c>
      <c r="L243" s="151">
        <v>0</v>
      </c>
      <c r="M243" s="978">
        <v>0</v>
      </c>
      <c r="N243" s="155">
        <f t="shared" si="45"/>
        <v>168000</v>
      </c>
      <c r="O243" s="316">
        <f t="shared" ref="O243:O266" si="48">H243+N243</f>
        <v>2621000</v>
      </c>
      <c r="P243" s="316">
        <f t="shared" si="40"/>
        <v>24530</v>
      </c>
      <c r="Q243" s="316">
        <f t="shared" si="41"/>
        <v>49060</v>
      </c>
      <c r="R243" s="316">
        <f t="shared" si="42"/>
        <v>24530</v>
      </c>
      <c r="S243" s="317">
        <f t="shared" si="43"/>
        <v>2522880</v>
      </c>
      <c r="T243" s="468" t="str">
        <f>VLOOKUP(C243,'[13]RIANCIAN AMT I DAN II'!$C$171:$Y$314,23,FALSE)</f>
        <v>172-00-0029465-4</v>
      </c>
    </row>
    <row r="244" spans="1:20" s="1688" customFormat="1" ht="18" customHeight="1">
      <c r="A244" s="206">
        <v>2453000</v>
      </c>
      <c r="B244" s="414">
        <v>48</v>
      </c>
      <c r="C244" s="570" t="s">
        <v>3273</v>
      </c>
      <c r="D244" s="961" t="s">
        <v>43</v>
      </c>
      <c r="E244" s="1894">
        <f>VLOOKUP(C244,[12]DUMAI!$C$198:$E$336,3,FALSE)</f>
        <v>24</v>
      </c>
      <c r="F244" s="151">
        <v>2028000</v>
      </c>
      <c r="G244" s="151">
        <v>425000</v>
      </c>
      <c r="H244" s="105">
        <f t="shared" si="47"/>
        <v>2453000</v>
      </c>
      <c r="I244" s="105">
        <v>0</v>
      </c>
      <c r="J244" s="105">
        <v>0</v>
      </c>
      <c r="K244" s="978">
        <v>7000</v>
      </c>
      <c r="L244" s="151">
        <v>0</v>
      </c>
      <c r="M244" s="978">
        <v>0</v>
      </c>
      <c r="N244" s="155">
        <f t="shared" si="45"/>
        <v>168000</v>
      </c>
      <c r="O244" s="316">
        <f t="shared" si="48"/>
        <v>2621000</v>
      </c>
      <c r="P244" s="316">
        <f t="shared" si="40"/>
        <v>24530</v>
      </c>
      <c r="Q244" s="316">
        <f t="shared" si="41"/>
        <v>49060</v>
      </c>
      <c r="R244" s="316">
        <f t="shared" si="42"/>
        <v>24530</v>
      </c>
      <c r="S244" s="317">
        <f t="shared" ref="S244:S288" si="49">O244-Q244-R244-P244</f>
        <v>2522880</v>
      </c>
      <c r="T244" s="468" t="str">
        <f>VLOOKUP(C244,'[13]RIANCIAN AMT I DAN II'!$C$171:$Y$314,23,FALSE)</f>
        <v>172-00-0030254-9</v>
      </c>
    </row>
    <row r="245" spans="1:20" s="1688" customFormat="1" ht="18" customHeight="1">
      <c r="A245" s="206">
        <v>2453000</v>
      </c>
      <c r="B245" s="414">
        <v>49</v>
      </c>
      <c r="C245" s="570" t="s">
        <v>3274</v>
      </c>
      <c r="D245" s="961" t="s">
        <v>43</v>
      </c>
      <c r="E245" s="1894">
        <f>VLOOKUP(C245,[12]DUMAI!$C$198:$E$336,3,FALSE)</f>
        <v>24</v>
      </c>
      <c r="F245" s="151">
        <v>2028000</v>
      </c>
      <c r="G245" s="151">
        <v>425000</v>
      </c>
      <c r="H245" s="105">
        <f t="shared" si="47"/>
        <v>2453000</v>
      </c>
      <c r="I245" s="105">
        <v>0</v>
      </c>
      <c r="J245" s="105">
        <v>0</v>
      </c>
      <c r="K245" s="978">
        <v>7000</v>
      </c>
      <c r="L245" s="151">
        <v>0</v>
      </c>
      <c r="M245" s="978">
        <v>0</v>
      </c>
      <c r="N245" s="155">
        <f t="shared" si="45"/>
        <v>168000</v>
      </c>
      <c r="O245" s="316">
        <f t="shared" si="48"/>
        <v>2621000</v>
      </c>
      <c r="P245" s="316">
        <f t="shared" si="40"/>
        <v>24530</v>
      </c>
      <c r="Q245" s="316">
        <f t="shared" si="41"/>
        <v>49060</v>
      </c>
      <c r="R245" s="316">
        <f t="shared" si="42"/>
        <v>24530</v>
      </c>
      <c r="S245" s="317">
        <f t="shared" si="49"/>
        <v>2522880</v>
      </c>
      <c r="T245" s="468" t="str">
        <f>VLOOKUP(C245,'[13]RIANCIAN AMT I DAN II'!$C$171:$Y$314,23,FALSE)</f>
        <v>108-00-1252107-7</v>
      </c>
    </row>
    <row r="246" spans="1:20" s="1688" customFormat="1" ht="18" customHeight="1">
      <c r="A246" s="206">
        <v>2453000</v>
      </c>
      <c r="B246" s="414">
        <v>50</v>
      </c>
      <c r="C246" s="570" t="s">
        <v>3275</v>
      </c>
      <c r="D246" s="961" t="s">
        <v>43</v>
      </c>
      <c r="E246" s="1894">
        <f>VLOOKUP(C246,[12]DUMAI!$C$198:$E$336,3,FALSE)</f>
        <v>24</v>
      </c>
      <c r="F246" s="151">
        <v>2028000</v>
      </c>
      <c r="G246" s="151">
        <v>425000</v>
      </c>
      <c r="H246" s="105">
        <f t="shared" si="47"/>
        <v>2453000</v>
      </c>
      <c r="I246" s="105">
        <v>0</v>
      </c>
      <c r="J246" s="105">
        <v>0</v>
      </c>
      <c r="K246" s="978">
        <v>7000</v>
      </c>
      <c r="L246" s="151">
        <v>0</v>
      </c>
      <c r="M246" s="978">
        <v>0</v>
      </c>
      <c r="N246" s="155">
        <f t="shared" ref="N246:N266" si="50">(E246*I246)+(E246*J246)+(E246*K246)+M246</f>
        <v>168000</v>
      </c>
      <c r="O246" s="316">
        <f t="shared" si="48"/>
        <v>2621000</v>
      </c>
      <c r="P246" s="316">
        <f t="shared" si="40"/>
        <v>24530</v>
      </c>
      <c r="Q246" s="316">
        <f t="shared" si="41"/>
        <v>49060</v>
      </c>
      <c r="R246" s="316">
        <f t="shared" si="42"/>
        <v>24530</v>
      </c>
      <c r="S246" s="317">
        <f t="shared" si="49"/>
        <v>2522880</v>
      </c>
      <c r="T246" s="468" t="str">
        <f>VLOOKUP(C246,'[13]RIANCIAN AMT I DAN II'!$C$171:$Y$314,23,FALSE)</f>
        <v>172-00-0030256-4</v>
      </c>
    </row>
    <row r="247" spans="1:20" s="1688" customFormat="1" ht="18" customHeight="1">
      <c r="A247" s="206">
        <v>2453000</v>
      </c>
      <c r="B247" s="414">
        <v>51</v>
      </c>
      <c r="C247" s="570" t="s">
        <v>504</v>
      </c>
      <c r="D247" s="961" t="s">
        <v>43</v>
      </c>
      <c r="E247" s="1894">
        <f>VLOOKUP(C247,[12]DUMAI!$C$198:$E$336,3,FALSE)</f>
        <v>24</v>
      </c>
      <c r="F247" s="151">
        <v>2028000</v>
      </c>
      <c r="G247" s="151">
        <v>425000</v>
      </c>
      <c r="H247" s="105">
        <f t="shared" si="47"/>
        <v>2453000</v>
      </c>
      <c r="I247" s="105">
        <v>0</v>
      </c>
      <c r="J247" s="105">
        <v>0</v>
      </c>
      <c r="K247" s="978">
        <v>7000</v>
      </c>
      <c r="L247" s="151">
        <v>0</v>
      </c>
      <c r="M247" s="978">
        <v>0</v>
      </c>
      <c r="N247" s="155">
        <f t="shared" si="50"/>
        <v>168000</v>
      </c>
      <c r="O247" s="316">
        <f t="shared" si="48"/>
        <v>2621000</v>
      </c>
      <c r="P247" s="316">
        <f t="shared" si="40"/>
        <v>24530</v>
      </c>
      <c r="Q247" s="316">
        <f t="shared" si="41"/>
        <v>49060</v>
      </c>
      <c r="R247" s="316">
        <f t="shared" si="42"/>
        <v>24530</v>
      </c>
      <c r="S247" s="317">
        <f t="shared" si="49"/>
        <v>2522880</v>
      </c>
      <c r="T247" s="468" t="str">
        <f>VLOOKUP(C247,'[13]RIANCIAN AMT I DAN II'!$C$171:$Y$314,23,FALSE)</f>
        <v>172-00-0029429-0</v>
      </c>
    </row>
    <row r="248" spans="1:20" s="1688" customFormat="1" ht="18" customHeight="1">
      <c r="A248" s="206">
        <v>2453000</v>
      </c>
      <c r="B248" s="414">
        <v>52</v>
      </c>
      <c r="C248" s="617" t="s">
        <v>2032</v>
      </c>
      <c r="D248" s="961" t="s">
        <v>43</v>
      </c>
      <c r="E248" s="1894">
        <f>VLOOKUP(C248,[12]DUMAI!$C$198:$E$336,3,FALSE)</f>
        <v>24</v>
      </c>
      <c r="F248" s="151">
        <v>2028000</v>
      </c>
      <c r="G248" s="151">
        <v>425000</v>
      </c>
      <c r="H248" s="105">
        <f t="shared" si="47"/>
        <v>2453000</v>
      </c>
      <c r="I248" s="105">
        <v>0</v>
      </c>
      <c r="J248" s="105">
        <v>0</v>
      </c>
      <c r="K248" s="978">
        <v>7000</v>
      </c>
      <c r="L248" s="151">
        <v>0</v>
      </c>
      <c r="M248" s="978">
        <v>0</v>
      </c>
      <c r="N248" s="155">
        <f t="shared" si="50"/>
        <v>168000</v>
      </c>
      <c r="O248" s="316">
        <f t="shared" si="48"/>
        <v>2621000</v>
      </c>
      <c r="P248" s="316">
        <f t="shared" si="40"/>
        <v>24530</v>
      </c>
      <c r="Q248" s="316">
        <f t="shared" si="41"/>
        <v>49060</v>
      </c>
      <c r="R248" s="316">
        <f t="shared" si="42"/>
        <v>24530</v>
      </c>
      <c r="S248" s="317">
        <f t="shared" si="49"/>
        <v>2522880</v>
      </c>
      <c r="T248" s="468" t="str">
        <f>VLOOKUP(C248,'[13]RIANCIAN AMT I DAN II'!$C$171:$Y$314,23,FALSE)</f>
        <v>900-00-2961317-2</v>
      </c>
    </row>
    <row r="249" spans="1:20" s="1688" customFormat="1" ht="18" customHeight="1">
      <c r="A249" s="206">
        <v>2453000</v>
      </c>
      <c r="B249" s="414">
        <v>53</v>
      </c>
      <c r="C249" s="570" t="s">
        <v>3276</v>
      </c>
      <c r="D249" s="961" t="s">
        <v>43</v>
      </c>
      <c r="E249" s="1894">
        <f>VLOOKUP(C249,[12]DUMAI!$C$198:$E$336,3,FALSE)</f>
        <v>24</v>
      </c>
      <c r="F249" s="151">
        <v>2028000</v>
      </c>
      <c r="G249" s="151">
        <v>425000</v>
      </c>
      <c r="H249" s="105">
        <f t="shared" si="47"/>
        <v>2453000</v>
      </c>
      <c r="I249" s="105">
        <v>0</v>
      </c>
      <c r="J249" s="105">
        <v>0</v>
      </c>
      <c r="K249" s="978">
        <v>7000</v>
      </c>
      <c r="L249" s="151">
        <v>0</v>
      </c>
      <c r="M249" s="978">
        <v>0</v>
      </c>
      <c r="N249" s="155">
        <f t="shared" si="50"/>
        <v>168000</v>
      </c>
      <c r="O249" s="316">
        <f t="shared" si="48"/>
        <v>2621000</v>
      </c>
      <c r="P249" s="316">
        <f t="shared" ref="P249:P307" si="51">1%*H249</f>
        <v>24530</v>
      </c>
      <c r="Q249" s="316">
        <f t="shared" ref="Q249:Q307" si="52">H249*2%</f>
        <v>49060</v>
      </c>
      <c r="R249" s="316">
        <f t="shared" ref="R249:R307" si="53">H249*1%</f>
        <v>24530</v>
      </c>
      <c r="S249" s="317">
        <f t="shared" si="49"/>
        <v>2522880</v>
      </c>
      <c r="T249" s="468" t="str">
        <f>VLOOKUP(C249,'[13]RIANCIAN AMT I DAN II'!$C$171:$Y$314,23,FALSE)</f>
        <v>108-00-1006549-9</v>
      </c>
    </row>
    <row r="250" spans="1:20" s="1688" customFormat="1" ht="18" customHeight="1">
      <c r="A250" s="206">
        <v>2453000</v>
      </c>
      <c r="B250" s="414">
        <v>54</v>
      </c>
      <c r="C250" s="570" t="s">
        <v>3277</v>
      </c>
      <c r="D250" s="961" t="s">
        <v>43</v>
      </c>
      <c r="E250" s="1894">
        <f>VLOOKUP(C250,[12]DUMAI!$C$198:$E$336,3,FALSE)</f>
        <v>24</v>
      </c>
      <c r="F250" s="151">
        <v>2028000</v>
      </c>
      <c r="G250" s="151">
        <v>425000</v>
      </c>
      <c r="H250" s="105">
        <f t="shared" si="47"/>
        <v>2453000</v>
      </c>
      <c r="I250" s="105">
        <v>0</v>
      </c>
      <c r="J250" s="105">
        <v>0</v>
      </c>
      <c r="K250" s="978">
        <v>7000</v>
      </c>
      <c r="L250" s="151">
        <v>0</v>
      </c>
      <c r="M250" s="978">
        <v>0</v>
      </c>
      <c r="N250" s="155">
        <f t="shared" si="50"/>
        <v>168000</v>
      </c>
      <c r="O250" s="316">
        <f t="shared" si="48"/>
        <v>2621000</v>
      </c>
      <c r="P250" s="316">
        <f t="shared" si="51"/>
        <v>24530</v>
      </c>
      <c r="Q250" s="316">
        <f t="shared" si="52"/>
        <v>49060</v>
      </c>
      <c r="R250" s="316">
        <f t="shared" si="53"/>
        <v>24530</v>
      </c>
      <c r="S250" s="317">
        <f t="shared" si="49"/>
        <v>2522880</v>
      </c>
      <c r="T250" s="468" t="str">
        <f>VLOOKUP(C250,'[13]RIANCIAN AMT I DAN II'!$C$171:$Y$314,23,FALSE)</f>
        <v>172-00-0029420-9</v>
      </c>
    </row>
    <row r="251" spans="1:20" s="1688" customFormat="1" ht="18" customHeight="1">
      <c r="A251" s="206">
        <v>2453000</v>
      </c>
      <c r="B251" s="414">
        <v>55</v>
      </c>
      <c r="C251" s="570" t="s">
        <v>3278</v>
      </c>
      <c r="D251" s="961" t="s">
        <v>43</v>
      </c>
      <c r="E251" s="1894">
        <f>VLOOKUP(C251,[12]DUMAI!$C$198:$E$336,3,FALSE)</f>
        <v>24</v>
      </c>
      <c r="F251" s="151">
        <v>2028000</v>
      </c>
      <c r="G251" s="151">
        <v>425000</v>
      </c>
      <c r="H251" s="105">
        <f t="shared" si="47"/>
        <v>2453000</v>
      </c>
      <c r="I251" s="105">
        <v>0</v>
      </c>
      <c r="J251" s="105">
        <v>0</v>
      </c>
      <c r="K251" s="978">
        <v>7000</v>
      </c>
      <c r="L251" s="151">
        <v>0</v>
      </c>
      <c r="M251" s="978">
        <v>0</v>
      </c>
      <c r="N251" s="155">
        <f t="shared" si="50"/>
        <v>168000</v>
      </c>
      <c r="O251" s="316">
        <f t="shared" si="48"/>
        <v>2621000</v>
      </c>
      <c r="P251" s="316">
        <f t="shared" si="51"/>
        <v>24530</v>
      </c>
      <c r="Q251" s="316">
        <f t="shared" si="52"/>
        <v>49060</v>
      </c>
      <c r="R251" s="316">
        <f t="shared" si="53"/>
        <v>24530</v>
      </c>
      <c r="S251" s="317">
        <f t="shared" si="49"/>
        <v>2522880</v>
      </c>
      <c r="T251" s="468" t="str">
        <f>VLOOKUP(C251,'[13]RIANCIAN AMT I DAN II'!$C$171:$Y$314,23,FALSE)</f>
        <v>172-00-0029433-2</v>
      </c>
    </row>
    <row r="252" spans="1:20" s="1688" customFormat="1" ht="18" customHeight="1">
      <c r="A252" s="206">
        <v>2453000</v>
      </c>
      <c r="B252" s="414">
        <v>56</v>
      </c>
      <c r="C252" s="570" t="s">
        <v>3279</v>
      </c>
      <c r="D252" s="961" t="s">
        <v>43</v>
      </c>
      <c r="E252" s="1894">
        <f>VLOOKUP(C252,[12]DUMAI!$C$198:$E$336,3,FALSE)</f>
        <v>24</v>
      </c>
      <c r="F252" s="151">
        <v>2028000</v>
      </c>
      <c r="G252" s="151">
        <v>425000</v>
      </c>
      <c r="H252" s="105">
        <f t="shared" si="47"/>
        <v>2453000</v>
      </c>
      <c r="I252" s="105">
        <v>0</v>
      </c>
      <c r="J252" s="105">
        <v>0</v>
      </c>
      <c r="K252" s="978">
        <v>7000</v>
      </c>
      <c r="L252" s="151">
        <v>0</v>
      </c>
      <c r="M252" s="978">
        <v>0</v>
      </c>
      <c r="N252" s="155">
        <f t="shared" si="50"/>
        <v>168000</v>
      </c>
      <c r="O252" s="316">
        <f t="shared" si="48"/>
        <v>2621000</v>
      </c>
      <c r="P252" s="316">
        <f t="shared" si="51"/>
        <v>24530</v>
      </c>
      <c r="Q252" s="316">
        <f t="shared" si="52"/>
        <v>49060</v>
      </c>
      <c r="R252" s="316">
        <f t="shared" si="53"/>
        <v>24530</v>
      </c>
      <c r="S252" s="317">
        <f t="shared" si="49"/>
        <v>2522880</v>
      </c>
      <c r="T252" s="468" t="str">
        <f>VLOOKUP(C252,'[13]RIANCIAN AMT I DAN II'!$C$171:$Y$314,23,FALSE)</f>
        <v>172-00-0029562-8</v>
      </c>
    </row>
    <row r="253" spans="1:20" s="1688" customFormat="1" ht="18" customHeight="1">
      <c r="A253" s="206">
        <v>2453000</v>
      </c>
      <c r="B253" s="414">
        <v>57</v>
      </c>
      <c r="C253" s="471" t="s">
        <v>3284</v>
      </c>
      <c r="D253" s="961" t="s">
        <v>43</v>
      </c>
      <c r="E253" s="1894">
        <f>VLOOKUP(C253,[12]DUMAI!$C$198:$E$336,3,FALSE)</f>
        <v>24</v>
      </c>
      <c r="F253" s="151">
        <v>2028000</v>
      </c>
      <c r="G253" s="151">
        <v>425000</v>
      </c>
      <c r="H253" s="105">
        <f t="shared" si="47"/>
        <v>2453000</v>
      </c>
      <c r="I253" s="105">
        <v>0</v>
      </c>
      <c r="J253" s="105">
        <v>0</v>
      </c>
      <c r="K253" s="978">
        <v>7000</v>
      </c>
      <c r="L253" s="151">
        <v>0</v>
      </c>
      <c r="M253" s="978">
        <v>0</v>
      </c>
      <c r="N253" s="155">
        <f t="shared" si="50"/>
        <v>168000</v>
      </c>
      <c r="O253" s="316">
        <f t="shared" si="48"/>
        <v>2621000</v>
      </c>
      <c r="P253" s="316">
        <f t="shared" si="51"/>
        <v>24530</v>
      </c>
      <c r="Q253" s="316">
        <f t="shared" si="52"/>
        <v>49060</v>
      </c>
      <c r="R253" s="316">
        <f t="shared" si="53"/>
        <v>24530</v>
      </c>
      <c r="S253" s="317">
        <f t="shared" si="49"/>
        <v>2522880</v>
      </c>
      <c r="T253" s="468" t="str">
        <f>VLOOKUP(C253,'[13]RIANCIAN AMT I DAN II'!$C$171:$Y$314,23,FALSE)</f>
        <v>172-00-0030253-1</v>
      </c>
    </row>
    <row r="254" spans="1:20" s="1688" customFormat="1" ht="18" customHeight="1">
      <c r="A254" s="206">
        <v>2453000</v>
      </c>
      <c r="B254" s="414">
        <v>58</v>
      </c>
      <c r="C254" s="617" t="s">
        <v>3280</v>
      </c>
      <c r="D254" s="961" t="s">
        <v>43</v>
      </c>
      <c r="E254" s="1894">
        <f>VLOOKUP(C254,[12]DUMAI!$C$198:$E$336,3,FALSE)</f>
        <v>24</v>
      </c>
      <c r="F254" s="151">
        <v>2028000</v>
      </c>
      <c r="G254" s="151">
        <v>425000</v>
      </c>
      <c r="H254" s="105">
        <f t="shared" si="47"/>
        <v>2453000</v>
      </c>
      <c r="I254" s="105">
        <v>0</v>
      </c>
      <c r="J254" s="105">
        <v>0</v>
      </c>
      <c r="K254" s="978">
        <v>7000</v>
      </c>
      <c r="L254" s="151">
        <v>0</v>
      </c>
      <c r="M254" s="978">
        <v>0</v>
      </c>
      <c r="N254" s="155">
        <f t="shared" si="50"/>
        <v>168000</v>
      </c>
      <c r="O254" s="316">
        <f t="shared" si="48"/>
        <v>2621000</v>
      </c>
      <c r="P254" s="316">
        <f t="shared" si="51"/>
        <v>24530</v>
      </c>
      <c r="Q254" s="316">
        <f t="shared" si="52"/>
        <v>49060</v>
      </c>
      <c r="R254" s="316">
        <f t="shared" si="53"/>
        <v>24530</v>
      </c>
      <c r="S254" s="317">
        <f t="shared" si="49"/>
        <v>2522880</v>
      </c>
      <c r="T254" s="468" t="str">
        <f>VLOOKUP(C254,'[13]RIANCIAN AMT I DAN II'!$C$171:$Y$314,23,FALSE)</f>
        <v>900-00-2962961-6</v>
      </c>
    </row>
    <row r="255" spans="1:20" s="1688" customFormat="1" ht="18" customHeight="1">
      <c r="A255" s="206">
        <v>2453000</v>
      </c>
      <c r="B255" s="414">
        <v>59</v>
      </c>
      <c r="C255" s="570" t="s">
        <v>3281</v>
      </c>
      <c r="D255" s="961" t="s">
        <v>43</v>
      </c>
      <c r="E255" s="1894">
        <f>VLOOKUP(C255,[12]DUMAI!$C$198:$E$336,3,FALSE)</f>
        <v>24</v>
      </c>
      <c r="F255" s="151">
        <v>2028000</v>
      </c>
      <c r="G255" s="151">
        <v>425000</v>
      </c>
      <c r="H255" s="105">
        <f t="shared" si="47"/>
        <v>2453000</v>
      </c>
      <c r="I255" s="105">
        <v>0</v>
      </c>
      <c r="J255" s="105">
        <v>0</v>
      </c>
      <c r="K255" s="205">
        <v>7000</v>
      </c>
      <c r="L255" s="151">
        <v>0</v>
      </c>
      <c r="M255" s="205">
        <v>0</v>
      </c>
      <c r="N255" s="155">
        <f t="shared" si="50"/>
        <v>168000</v>
      </c>
      <c r="O255" s="316">
        <f t="shared" si="48"/>
        <v>2621000</v>
      </c>
      <c r="P255" s="316">
        <f t="shared" si="51"/>
        <v>24530</v>
      </c>
      <c r="Q255" s="316">
        <f t="shared" si="52"/>
        <v>49060</v>
      </c>
      <c r="R255" s="316">
        <f t="shared" si="53"/>
        <v>24530</v>
      </c>
      <c r="S255" s="317">
        <f t="shared" si="49"/>
        <v>2522880</v>
      </c>
      <c r="T255" s="468" t="str">
        <f>VLOOKUP(C255,'[13]RIANCIAN AMT I DAN II'!$C$171:$Y$314,23,FALSE)</f>
        <v>172-00-0029414-2</v>
      </c>
    </row>
    <row r="256" spans="1:20" s="1688" customFormat="1" ht="18" customHeight="1">
      <c r="A256" s="206">
        <v>2453000</v>
      </c>
      <c r="B256" s="414">
        <v>60</v>
      </c>
      <c r="C256" s="570" t="s">
        <v>3282</v>
      </c>
      <c r="D256" s="961" t="s">
        <v>43</v>
      </c>
      <c r="E256" s="1894">
        <f>VLOOKUP(C256,[12]DUMAI!$C$198:$E$336,3,FALSE)</f>
        <v>24</v>
      </c>
      <c r="F256" s="151">
        <v>2028000</v>
      </c>
      <c r="G256" s="151">
        <v>425000</v>
      </c>
      <c r="H256" s="105">
        <f t="shared" si="47"/>
        <v>2453000</v>
      </c>
      <c r="I256" s="105">
        <v>0</v>
      </c>
      <c r="J256" s="105">
        <v>0</v>
      </c>
      <c r="K256" s="205">
        <v>7000</v>
      </c>
      <c r="L256" s="151">
        <v>0</v>
      </c>
      <c r="M256" s="205">
        <v>0</v>
      </c>
      <c r="N256" s="155">
        <f t="shared" si="50"/>
        <v>168000</v>
      </c>
      <c r="O256" s="316">
        <f t="shared" si="48"/>
        <v>2621000</v>
      </c>
      <c r="P256" s="316">
        <f t="shared" si="51"/>
        <v>24530</v>
      </c>
      <c r="Q256" s="316">
        <f t="shared" si="52"/>
        <v>49060</v>
      </c>
      <c r="R256" s="316">
        <f t="shared" si="53"/>
        <v>24530</v>
      </c>
      <c r="S256" s="317">
        <f t="shared" si="49"/>
        <v>2522880</v>
      </c>
      <c r="T256" s="468" t="str">
        <f>VLOOKUP(C256,'[13]RIANCIAN AMT I DAN II'!$C$171:$Y$314,23,FALSE)</f>
        <v>172-00-0029551-1</v>
      </c>
    </row>
    <row r="257" spans="1:20" s="1688" customFormat="1" ht="18" customHeight="1">
      <c r="A257" s="206">
        <v>2453000</v>
      </c>
      <c r="B257" s="414">
        <v>61</v>
      </c>
      <c r="C257" s="570" t="s">
        <v>506</v>
      </c>
      <c r="D257" s="961" t="s">
        <v>43</v>
      </c>
      <c r="E257" s="1894">
        <f>VLOOKUP(C257,[12]DUMAI!$C$198:$E$336,3,FALSE)</f>
        <v>24</v>
      </c>
      <c r="F257" s="151">
        <v>2028000</v>
      </c>
      <c r="G257" s="151">
        <v>425000</v>
      </c>
      <c r="H257" s="105">
        <f t="shared" si="47"/>
        <v>2453000</v>
      </c>
      <c r="I257" s="105">
        <v>0</v>
      </c>
      <c r="J257" s="105">
        <v>0</v>
      </c>
      <c r="K257" s="978">
        <v>7000</v>
      </c>
      <c r="L257" s="151">
        <v>0</v>
      </c>
      <c r="M257" s="978">
        <v>0</v>
      </c>
      <c r="N257" s="155">
        <f t="shared" si="50"/>
        <v>168000</v>
      </c>
      <c r="O257" s="316">
        <f t="shared" si="48"/>
        <v>2621000</v>
      </c>
      <c r="P257" s="316">
        <f t="shared" si="51"/>
        <v>24530</v>
      </c>
      <c r="Q257" s="316">
        <f t="shared" si="52"/>
        <v>49060</v>
      </c>
      <c r="R257" s="316">
        <f t="shared" si="53"/>
        <v>24530</v>
      </c>
      <c r="S257" s="317">
        <f t="shared" si="49"/>
        <v>2522880</v>
      </c>
      <c r="T257" s="468" t="str">
        <f>VLOOKUP(C257,'[13]RIANCIAN AMT I DAN II'!$C$171:$Y$314,23,FALSE)</f>
        <v>172-00-0029572-7</v>
      </c>
    </row>
    <row r="258" spans="1:20" s="1688" customFormat="1" ht="18" customHeight="1">
      <c r="A258" s="206">
        <v>2453000</v>
      </c>
      <c r="B258" s="414">
        <v>62</v>
      </c>
      <c r="C258" s="570" t="s">
        <v>507</v>
      </c>
      <c r="D258" s="961" t="s">
        <v>43</v>
      </c>
      <c r="E258" s="1894">
        <f>VLOOKUP(C258,[12]DUMAI!$C$198:$E$336,3,FALSE)</f>
        <v>24</v>
      </c>
      <c r="F258" s="151">
        <v>2028000</v>
      </c>
      <c r="G258" s="151">
        <v>425000</v>
      </c>
      <c r="H258" s="105">
        <f t="shared" si="47"/>
        <v>2453000</v>
      </c>
      <c r="I258" s="105">
        <v>0</v>
      </c>
      <c r="J258" s="105">
        <v>0</v>
      </c>
      <c r="K258" s="978">
        <v>7000</v>
      </c>
      <c r="L258" s="151">
        <v>0</v>
      </c>
      <c r="M258" s="978">
        <v>0</v>
      </c>
      <c r="N258" s="155">
        <f t="shared" si="50"/>
        <v>168000</v>
      </c>
      <c r="O258" s="316">
        <f t="shared" si="48"/>
        <v>2621000</v>
      </c>
      <c r="P258" s="316">
        <f t="shared" si="51"/>
        <v>24530</v>
      </c>
      <c r="Q258" s="316">
        <f t="shared" si="52"/>
        <v>49060</v>
      </c>
      <c r="R258" s="316">
        <f t="shared" si="53"/>
        <v>24530</v>
      </c>
      <c r="S258" s="317">
        <f t="shared" si="49"/>
        <v>2522880</v>
      </c>
      <c r="T258" s="468" t="str">
        <f>VLOOKUP(C258,'[13]RIANCIAN AMT I DAN II'!$C$171:$Y$314,23,FALSE)</f>
        <v>172-00-0029691-5</v>
      </c>
    </row>
    <row r="259" spans="1:20" s="1688" customFormat="1" ht="18" customHeight="1">
      <c r="A259" s="206">
        <v>2453000</v>
      </c>
      <c r="B259" s="414">
        <v>63</v>
      </c>
      <c r="C259" s="570" t="s">
        <v>3283</v>
      </c>
      <c r="D259" s="961" t="s">
        <v>43</v>
      </c>
      <c r="E259" s="1894">
        <f>VLOOKUP(C259,[12]DUMAI!$C$198:$E$336,3,FALSE)</f>
        <v>24</v>
      </c>
      <c r="F259" s="151">
        <v>2028000</v>
      </c>
      <c r="G259" s="151">
        <v>425000</v>
      </c>
      <c r="H259" s="105">
        <f t="shared" si="47"/>
        <v>2453000</v>
      </c>
      <c r="I259" s="105">
        <v>0</v>
      </c>
      <c r="J259" s="105">
        <v>0</v>
      </c>
      <c r="K259" s="978">
        <v>7000</v>
      </c>
      <c r="L259" s="151">
        <v>0</v>
      </c>
      <c r="M259" s="978">
        <v>0</v>
      </c>
      <c r="N259" s="155">
        <f t="shared" si="50"/>
        <v>168000</v>
      </c>
      <c r="O259" s="316">
        <f t="shared" si="48"/>
        <v>2621000</v>
      </c>
      <c r="P259" s="316">
        <f t="shared" si="51"/>
        <v>24530</v>
      </c>
      <c r="Q259" s="316">
        <f t="shared" si="52"/>
        <v>49060</v>
      </c>
      <c r="R259" s="316">
        <f t="shared" si="53"/>
        <v>24530</v>
      </c>
      <c r="S259" s="317">
        <f t="shared" si="49"/>
        <v>2522880</v>
      </c>
      <c r="T259" s="468" t="str">
        <f>VLOOKUP(C259,'[13]RIANCIAN AMT I DAN II'!$C$171:$Y$314,23,FALSE)</f>
        <v>172-00-0029554-5</v>
      </c>
    </row>
    <row r="260" spans="1:20" s="1688" customFormat="1" ht="18" customHeight="1">
      <c r="A260" s="206">
        <v>2453000</v>
      </c>
      <c r="B260" s="414">
        <v>64</v>
      </c>
      <c r="C260" s="570" t="s">
        <v>3285</v>
      </c>
      <c r="D260" s="961" t="s">
        <v>43</v>
      </c>
      <c r="E260" s="1894">
        <f>VLOOKUP(C260,[12]DUMAI!$C$198:$E$336,3,FALSE)</f>
        <v>24</v>
      </c>
      <c r="F260" s="151">
        <v>2028000</v>
      </c>
      <c r="G260" s="151">
        <v>425000</v>
      </c>
      <c r="H260" s="105">
        <f t="shared" ref="H260:H266" si="54">SUM(F260:G260)</f>
        <v>2453000</v>
      </c>
      <c r="I260" s="105">
        <v>0</v>
      </c>
      <c r="J260" s="105">
        <v>0</v>
      </c>
      <c r="K260" s="978">
        <v>7000</v>
      </c>
      <c r="L260" s="151">
        <v>0</v>
      </c>
      <c r="M260" s="978">
        <v>0</v>
      </c>
      <c r="N260" s="155">
        <f t="shared" si="50"/>
        <v>168000</v>
      </c>
      <c r="O260" s="316">
        <f t="shared" si="48"/>
        <v>2621000</v>
      </c>
      <c r="P260" s="316">
        <f t="shared" si="51"/>
        <v>24530</v>
      </c>
      <c r="Q260" s="316">
        <f t="shared" si="52"/>
        <v>49060</v>
      </c>
      <c r="R260" s="316">
        <f t="shared" si="53"/>
        <v>24530</v>
      </c>
      <c r="S260" s="317">
        <f t="shared" si="49"/>
        <v>2522880</v>
      </c>
      <c r="T260" s="468" t="str">
        <f>VLOOKUP(C260,'[13]RIANCIAN AMT I DAN II'!$C$171:$Y$314,23,FALSE)</f>
        <v>172-00-0030252-3</v>
      </c>
    </row>
    <row r="261" spans="1:20" s="1688" customFormat="1" ht="18" customHeight="1">
      <c r="A261" s="206">
        <v>2453000</v>
      </c>
      <c r="B261" s="414">
        <v>65</v>
      </c>
      <c r="C261" s="570" t="s">
        <v>3286</v>
      </c>
      <c r="D261" s="961" t="s">
        <v>43</v>
      </c>
      <c r="E261" s="1894">
        <f>VLOOKUP(C261,[12]DUMAI!$C$198:$E$336,3,FALSE)</f>
        <v>24</v>
      </c>
      <c r="F261" s="151">
        <v>2028000</v>
      </c>
      <c r="G261" s="151">
        <v>425000</v>
      </c>
      <c r="H261" s="105">
        <f t="shared" si="54"/>
        <v>2453000</v>
      </c>
      <c r="I261" s="105">
        <v>0</v>
      </c>
      <c r="J261" s="105">
        <v>0</v>
      </c>
      <c r="K261" s="978">
        <v>7000</v>
      </c>
      <c r="L261" s="151">
        <v>0</v>
      </c>
      <c r="M261" s="978">
        <v>0</v>
      </c>
      <c r="N261" s="155">
        <f t="shared" si="50"/>
        <v>168000</v>
      </c>
      <c r="O261" s="316">
        <f t="shared" si="48"/>
        <v>2621000</v>
      </c>
      <c r="P261" s="316">
        <f t="shared" si="51"/>
        <v>24530</v>
      </c>
      <c r="Q261" s="316">
        <f t="shared" si="52"/>
        <v>49060</v>
      </c>
      <c r="R261" s="316">
        <f t="shared" si="53"/>
        <v>24530</v>
      </c>
      <c r="S261" s="317">
        <f t="shared" si="49"/>
        <v>2522880</v>
      </c>
      <c r="T261" s="468" t="str">
        <f>VLOOKUP(C261,'[13]RIANCIAN AMT I DAN II'!$C$171:$Y$314,23,FALSE)</f>
        <v>172-00-0030258-0</v>
      </c>
    </row>
    <row r="262" spans="1:20" s="1688" customFormat="1" ht="18" customHeight="1">
      <c r="A262" s="206">
        <v>2453000</v>
      </c>
      <c r="B262" s="414">
        <v>66</v>
      </c>
      <c r="C262" s="617" t="s">
        <v>3287</v>
      </c>
      <c r="D262" s="961" t="s">
        <v>43</v>
      </c>
      <c r="E262" s="1894">
        <f>VLOOKUP(C262,[12]DUMAI!$C$198:$E$336,3,FALSE)</f>
        <v>24</v>
      </c>
      <c r="F262" s="151">
        <v>2028000</v>
      </c>
      <c r="G262" s="151">
        <v>425000</v>
      </c>
      <c r="H262" s="105">
        <f t="shared" si="54"/>
        <v>2453000</v>
      </c>
      <c r="I262" s="105">
        <v>0</v>
      </c>
      <c r="J262" s="105">
        <v>0</v>
      </c>
      <c r="K262" s="978">
        <v>7000</v>
      </c>
      <c r="L262" s="151">
        <v>0</v>
      </c>
      <c r="M262" s="978">
        <v>0</v>
      </c>
      <c r="N262" s="155">
        <f t="shared" si="50"/>
        <v>168000</v>
      </c>
      <c r="O262" s="316">
        <f t="shared" si="48"/>
        <v>2621000</v>
      </c>
      <c r="P262" s="316">
        <f t="shared" si="51"/>
        <v>24530</v>
      </c>
      <c r="Q262" s="316">
        <f t="shared" si="52"/>
        <v>49060</v>
      </c>
      <c r="R262" s="316">
        <f t="shared" si="53"/>
        <v>24530</v>
      </c>
      <c r="S262" s="317">
        <f t="shared" si="49"/>
        <v>2522880</v>
      </c>
      <c r="T262" s="468" t="str">
        <f>VLOOKUP(C262,'[13]RIANCIAN AMT I DAN II'!$C$171:$Y$314,23,FALSE)</f>
        <v>900-00-2962959-0</v>
      </c>
    </row>
    <row r="263" spans="1:20" s="1688" customFormat="1" ht="18" customHeight="1">
      <c r="A263" s="206">
        <v>2453000</v>
      </c>
      <c r="B263" s="414">
        <v>67</v>
      </c>
      <c r="C263" s="570" t="s">
        <v>3290</v>
      </c>
      <c r="D263" s="961" t="s">
        <v>43</v>
      </c>
      <c r="E263" s="1894">
        <f>VLOOKUP(C263,[12]DUMAI!$C$198:$E$336,3,FALSE)</f>
        <v>24</v>
      </c>
      <c r="F263" s="151">
        <v>2028000</v>
      </c>
      <c r="G263" s="151">
        <v>425000</v>
      </c>
      <c r="H263" s="105">
        <f t="shared" si="54"/>
        <v>2453000</v>
      </c>
      <c r="I263" s="105">
        <v>0</v>
      </c>
      <c r="J263" s="105">
        <v>0</v>
      </c>
      <c r="K263" s="978">
        <v>7000</v>
      </c>
      <c r="L263" s="151">
        <v>0</v>
      </c>
      <c r="M263" s="978">
        <v>0</v>
      </c>
      <c r="N263" s="155">
        <f t="shared" si="50"/>
        <v>168000</v>
      </c>
      <c r="O263" s="316">
        <f t="shared" si="48"/>
        <v>2621000</v>
      </c>
      <c r="P263" s="316">
        <f t="shared" si="51"/>
        <v>24530</v>
      </c>
      <c r="Q263" s="316">
        <f t="shared" si="52"/>
        <v>49060</v>
      </c>
      <c r="R263" s="316">
        <f t="shared" si="53"/>
        <v>24530</v>
      </c>
      <c r="S263" s="317">
        <f t="shared" si="49"/>
        <v>2522880</v>
      </c>
      <c r="T263" s="468" t="str">
        <f>VLOOKUP(C263,'[13]RIANCIAN AMT I DAN II'!$C$171:$Y$314,23,FALSE)</f>
        <v>172-00-0029669-1</v>
      </c>
    </row>
    <row r="264" spans="1:20" s="1688" customFormat="1" ht="18" customHeight="1">
      <c r="A264" s="206">
        <v>2453000</v>
      </c>
      <c r="B264" s="414">
        <v>68</v>
      </c>
      <c r="C264" s="570" t="s">
        <v>3181</v>
      </c>
      <c r="D264" s="961" t="s">
        <v>43</v>
      </c>
      <c r="E264" s="1894">
        <f>VLOOKUP(C264,[12]DUMAI!$C$198:$E$336,3,FALSE)</f>
        <v>24</v>
      </c>
      <c r="F264" s="151">
        <v>2028000</v>
      </c>
      <c r="G264" s="151">
        <v>425000</v>
      </c>
      <c r="H264" s="105">
        <f t="shared" si="54"/>
        <v>2453000</v>
      </c>
      <c r="I264" s="105">
        <v>0</v>
      </c>
      <c r="J264" s="105">
        <v>0</v>
      </c>
      <c r="K264" s="978">
        <v>7000</v>
      </c>
      <c r="L264" s="151">
        <v>0</v>
      </c>
      <c r="M264" s="978">
        <v>0</v>
      </c>
      <c r="N264" s="155">
        <f t="shared" si="50"/>
        <v>168000</v>
      </c>
      <c r="O264" s="316">
        <f t="shared" si="48"/>
        <v>2621000</v>
      </c>
      <c r="P264" s="316">
        <f t="shared" si="51"/>
        <v>24530</v>
      </c>
      <c r="Q264" s="316">
        <f t="shared" si="52"/>
        <v>49060</v>
      </c>
      <c r="R264" s="316">
        <f t="shared" si="53"/>
        <v>24530</v>
      </c>
      <c r="S264" s="317">
        <f t="shared" si="49"/>
        <v>2522880</v>
      </c>
      <c r="T264" s="468" t="str">
        <f>VLOOKUP(C264,'[13]RIANCIAN AMT I DAN II'!$C$171:$Y$314,23,FALSE)</f>
        <v>172-00-0029342-5</v>
      </c>
    </row>
    <row r="265" spans="1:20" s="1688" customFormat="1" ht="18" customHeight="1">
      <c r="A265" s="206">
        <v>2453000</v>
      </c>
      <c r="B265" s="414">
        <v>69</v>
      </c>
      <c r="C265" s="570" t="s">
        <v>3291</v>
      </c>
      <c r="D265" s="961" t="s">
        <v>43</v>
      </c>
      <c r="E265" s="1894">
        <f>VLOOKUP(C265,[12]DUMAI!$C$198:$E$336,3,FALSE)</f>
        <v>24</v>
      </c>
      <c r="F265" s="151">
        <v>2028000</v>
      </c>
      <c r="G265" s="151">
        <v>425000</v>
      </c>
      <c r="H265" s="105">
        <f t="shared" si="54"/>
        <v>2453000</v>
      </c>
      <c r="I265" s="105">
        <v>0</v>
      </c>
      <c r="J265" s="105">
        <v>0</v>
      </c>
      <c r="K265" s="978">
        <v>7000</v>
      </c>
      <c r="L265" s="151">
        <v>0</v>
      </c>
      <c r="M265" s="978">
        <v>0</v>
      </c>
      <c r="N265" s="155">
        <f t="shared" si="50"/>
        <v>168000</v>
      </c>
      <c r="O265" s="316">
        <f t="shared" si="48"/>
        <v>2621000</v>
      </c>
      <c r="P265" s="316">
        <f t="shared" si="51"/>
        <v>24530</v>
      </c>
      <c r="Q265" s="316">
        <f t="shared" si="52"/>
        <v>49060</v>
      </c>
      <c r="R265" s="316">
        <f t="shared" si="53"/>
        <v>24530</v>
      </c>
      <c r="S265" s="317">
        <f t="shared" si="49"/>
        <v>2522880</v>
      </c>
      <c r="T265" s="468" t="str">
        <f>VLOOKUP(C265,'[13]RIANCIAN AMT I DAN II'!$C$171:$Y$314,23,FALSE)</f>
        <v>172-00-0030071-7</v>
      </c>
    </row>
    <row r="266" spans="1:20" s="1688" customFormat="1" ht="18" customHeight="1">
      <c r="A266" s="206">
        <v>2453000</v>
      </c>
      <c r="B266" s="414">
        <v>70</v>
      </c>
      <c r="C266" s="617" t="s">
        <v>1684</v>
      </c>
      <c r="D266" s="961" t="s">
        <v>43</v>
      </c>
      <c r="E266" s="1894">
        <f>VLOOKUP(C266,[12]DUMAI!$C$198:$E$336,3,FALSE)</f>
        <v>24</v>
      </c>
      <c r="F266" s="151">
        <v>2028000</v>
      </c>
      <c r="G266" s="151">
        <v>425000</v>
      </c>
      <c r="H266" s="105">
        <f t="shared" si="54"/>
        <v>2453000</v>
      </c>
      <c r="I266" s="105">
        <v>0</v>
      </c>
      <c r="J266" s="105">
        <v>0</v>
      </c>
      <c r="K266" s="978">
        <v>7000</v>
      </c>
      <c r="L266" s="151">
        <v>0</v>
      </c>
      <c r="M266" s="978">
        <v>0</v>
      </c>
      <c r="N266" s="155">
        <f t="shared" si="50"/>
        <v>168000</v>
      </c>
      <c r="O266" s="316">
        <f t="shared" si="48"/>
        <v>2621000</v>
      </c>
      <c r="P266" s="316">
        <f t="shared" si="51"/>
        <v>24530</v>
      </c>
      <c r="Q266" s="316">
        <f t="shared" si="52"/>
        <v>49060</v>
      </c>
      <c r="R266" s="316">
        <f t="shared" si="53"/>
        <v>24530</v>
      </c>
      <c r="S266" s="317">
        <f t="shared" si="49"/>
        <v>2522880</v>
      </c>
      <c r="T266" s="468" t="str">
        <f>VLOOKUP(C266,'[13]RIANCIAN AMT I DAN II'!$C$171:$Y$314,23,FALSE)</f>
        <v>900-00-2962963-2</v>
      </c>
    </row>
    <row r="267" spans="1:20" s="1688" customFormat="1" ht="18" customHeight="1">
      <c r="A267" s="206">
        <v>2453000</v>
      </c>
      <c r="B267" s="414">
        <v>71</v>
      </c>
      <c r="C267" s="979" t="s">
        <v>3293</v>
      </c>
      <c r="D267" s="961" t="s">
        <v>43</v>
      </c>
      <c r="E267" s="1894">
        <f>VLOOKUP(C267,[12]DUMAI!$C$198:$E$336,3,FALSE)</f>
        <v>24</v>
      </c>
      <c r="F267" s="151">
        <v>2028000</v>
      </c>
      <c r="G267" s="151">
        <v>425000</v>
      </c>
      <c r="H267" s="48">
        <f t="shared" ref="H267:H318" si="55">SUM(F267:G267)</f>
        <v>2453000</v>
      </c>
      <c r="I267" s="980">
        <v>0</v>
      </c>
      <c r="J267" s="980">
        <v>0</v>
      </c>
      <c r="K267" s="980">
        <v>7000</v>
      </c>
      <c r="L267" s="151">
        <v>0</v>
      </c>
      <c r="M267" s="978">
        <v>0</v>
      </c>
      <c r="N267" s="155">
        <f t="shared" ref="N267:N288" si="56">(E267*I267)+(E267*J267)+(E267*K267)+M267</f>
        <v>168000</v>
      </c>
      <c r="O267" s="316">
        <f t="shared" ref="O267:O298" si="57">H267+N267</f>
        <v>2621000</v>
      </c>
      <c r="P267" s="316">
        <f t="shared" si="51"/>
        <v>24530</v>
      </c>
      <c r="Q267" s="316">
        <f t="shared" si="52"/>
        <v>49060</v>
      </c>
      <c r="R267" s="316">
        <f t="shared" si="53"/>
        <v>24530</v>
      </c>
      <c r="S267" s="317">
        <f t="shared" si="49"/>
        <v>2522880</v>
      </c>
      <c r="T267" s="468" t="str">
        <f>VLOOKUP(C267,'[13]RIANCIAN AMT I DAN II'!$C$171:$Y$314,23,FALSE)</f>
        <v>900-00-2163419-2</v>
      </c>
    </row>
    <row r="268" spans="1:20" s="1688" customFormat="1" ht="18" customHeight="1">
      <c r="A268" s="206">
        <v>2453000</v>
      </c>
      <c r="B268" s="414">
        <v>72</v>
      </c>
      <c r="C268" s="979" t="s">
        <v>3294</v>
      </c>
      <c r="D268" s="961" t="s">
        <v>43</v>
      </c>
      <c r="E268" s="1894">
        <f>VLOOKUP(C268,[12]DUMAI!$C$198:$E$336,3,FALSE)</f>
        <v>24</v>
      </c>
      <c r="F268" s="151">
        <v>2028000</v>
      </c>
      <c r="G268" s="151">
        <v>425000</v>
      </c>
      <c r="H268" s="48">
        <f t="shared" si="55"/>
        <v>2453000</v>
      </c>
      <c r="I268" s="980">
        <v>0</v>
      </c>
      <c r="J268" s="980">
        <v>0</v>
      </c>
      <c r="K268" s="980">
        <v>7000</v>
      </c>
      <c r="L268" s="151">
        <v>0</v>
      </c>
      <c r="M268" s="978">
        <v>0</v>
      </c>
      <c r="N268" s="155">
        <f t="shared" si="56"/>
        <v>168000</v>
      </c>
      <c r="O268" s="316">
        <f t="shared" si="57"/>
        <v>2621000</v>
      </c>
      <c r="P268" s="316">
        <f t="shared" si="51"/>
        <v>24530</v>
      </c>
      <c r="Q268" s="316">
        <f t="shared" si="52"/>
        <v>49060</v>
      </c>
      <c r="R268" s="316">
        <f t="shared" si="53"/>
        <v>24530</v>
      </c>
      <c r="S268" s="317">
        <f t="shared" si="49"/>
        <v>2522880</v>
      </c>
      <c r="T268" s="468" t="str">
        <f>VLOOKUP(C268,'[13]RIANCIAN AMT I DAN II'!$C$171:$Y$314,23,FALSE)</f>
        <v>172-00-0059949-0</v>
      </c>
    </row>
    <row r="269" spans="1:20" s="1688" customFormat="1" ht="18" customHeight="1">
      <c r="A269" s="206">
        <v>2453000</v>
      </c>
      <c r="B269" s="414">
        <v>73</v>
      </c>
      <c r="C269" s="979" t="s">
        <v>3295</v>
      </c>
      <c r="D269" s="961" t="s">
        <v>43</v>
      </c>
      <c r="E269" s="1894">
        <f>VLOOKUP(C269,[12]DUMAI!$C$198:$E$336,3,FALSE)</f>
        <v>24</v>
      </c>
      <c r="F269" s="151">
        <v>2028000</v>
      </c>
      <c r="G269" s="151">
        <v>425000</v>
      </c>
      <c r="H269" s="48">
        <f t="shared" si="55"/>
        <v>2453000</v>
      </c>
      <c r="I269" s="980">
        <v>0</v>
      </c>
      <c r="J269" s="980">
        <v>0</v>
      </c>
      <c r="K269" s="980">
        <v>7000</v>
      </c>
      <c r="L269" s="151">
        <v>0</v>
      </c>
      <c r="M269" s="978">
        <v>0</v>
      </c>
      <c r="N269" s="155">
        <f t="shared" si="56"/>
        <v>168000</v>
      </c>
      <c r="O269" s="316">
        <f t="shared" si="57"/>
        <v>2621000</v>
      </c>
      <c r="P269" s="316">
        <f t="shared" si="51"/>
        <v>24530</v>
      </c>
      <c r="Q269" s="316">
        <f t="shared" si="52"/>
        <v>49060</v>
      </c>
      <c r="R269" s="316">
        <f t="shared" si="53"/>
        <v>24530</v>
      </c>
      <c r="S269" s="317">
        <f t="shared" si="49"/>
        <v>2522880</v>
      </c>
      <c r="T269" s="468" t="str">
        <f>VLOOKUP(C269,'[13]RIANCIAN AMT I DAN II'!$C$171:$Y$314,23,FALSE)</f>
        <v>172-00-0059868-2</v>
      </c>
    </row>
    <row r="270" spans="1:20" s="1688" customFormat="1" ht="18" customHeight="1">
      <c r="A270" s="206">
        <v>2453000</v>
      </c>
      <c r="B270" s="414">
        <v>74</v>
      </c>
      <c r="C270" s="979" t="s">
        <v>3296</v>
      </c>
      <c r="D270" s="961" t="s">
        <v>43</v>
      </c>
      <c r="E270" s="1894">
        <f>VLOOKUP(C270,[12]DUMAI!$C$198:$E$336,3,FALSE)</f>
        <v>24</v>
      </c>
      <c r="F270" s="151">
        <v>2028000</v>
      </c>
      <c r="G270" s="151">
        <v>425000</v>
      </c>
      <c r="H270" s="48">
        <f t="shared" si="55"/>
        <v>2453000</v>
      </c>
      <c r="I270" s="980">
        <v>0</v>
      </c>
      <c r="J270" s="980">
        <v>0</v>
      </c>
      <c r="K270" s="980">
        <v>7000</v>
      </c>
      <c r="L270" s="151">
        <v>0</v>
      </c>
      <c r="M270" s="978">
        <v>0</v>
      </c>
      <c r="N270" s="155">
        <f t="shared" si="56"/>
        <v>168000</v>
      </c>
      <c r="O270" s="316">
        <f t="shared" si="57"/>
        <v>2621000</v>
      </c>
      <c r="P270" s="316">
        <f t="shared" si="51"/>
        <v>24530</v>
      </c>
      <c r="Q270" s="316">
        <f t="shared" si="52"/>
        <v>49060</v>
      </c>
      <c r="R270" s="316">
        <f t="shared" si="53"/>
        <v>24530</v>
      </c>
      <c r="S270" s="317">
        <f t="shared" si="49"/>
        <v>2522880</v>
      </c>
      <c r="T270" s="468" t="str">
        <f>VLOOKUP(C270,'[13]RIANCIAN AMT I DAN II'!$C$171:$Y$314,23,FALSE)</f>
        <v>172-00-0059866-6</v>
      </c>
    </row>
    <row r="271" spans="1:20" s="1688" customFormat="1" ht="18" customHeight="1">
      <c r="A271" s="206">
        <v>2453000</v>
      </c>
      <c r="B271" s="414">
        <v>75</v>
      </c>
      <c r="C271" s="979" t="s">
        <v>3297</v>
      </c>
      <c r="D271" s="961" t="s">
        <v>43</v>
      </c>
      <c r="E271" s="1894">
        <f>VLOOKUP(C271,[12]DUMAI!$C$198:$E$336,3,FALSE)</f>
        <v>24</v>
      </c>
      <c r="F271" s="151">
        <v>2028000</v>
      </c>
      <c r="G271" s="151">
        <v>425000</v>
      </c>
      <c r="H271" s="48">
        <f t="shared" si="55"/>
        <v>2453000</v>
      </c>
      <c r="I271" s="980">
        <v>0</v>
      </c>
      <c r="J271" s="980">
        <v>0</v>
      </c>
      <c r="K271" s="980">
        <v>7000</v>
      </c>
      <c r="L271" s="151">
        <v>0</v>
      </c>
      <c r="M271" s="978">
        <v>0</v>
      </c>
      <c r="N271" s="155">
        <f t="shared" si="56"/>
        <v>168000</v>
      </c>
      <c r="O271" s="316">
        <f t="shared" si="57"/>
        <v>2621000</v>
      </c>
      <c r="P271" s="316">
        <f t="shared" si="51"/>
        <v>24530</v>
      </c>
      <c r="Q271" s="316">
        <f t="shared" si="52"/>
        <v>49060</v>
      </c>
      <c r="R271" s="316">
        <f t="shared" si="53"/>
        <v>24530</v>
      </c>
      <c r="S271" s="317">
        <f t="shared" si="49"/>
        <v>2522880</v>
      </c>
      <c r="T271" s="468" t="str">
        <f>VLOOKUP(C271,'[13]RIANCIAN AMT I DAN II'!$C$171:$Y$314,23,FALSE)</f>
        <v>172-00-0060225-2</v>
      </c>
    </row>
    <row r="272" spans="1:20" s="1688" customFormat="1" ht="18" customHeight="1">
      <c r="A272" s="206">
        <v>2453000</v>
      </c>
      <c r="B272" s="414">
        <v>76</v>
      </c>
      <c r="C272" s="979" t="s">
        <v>3298</v>
      </c>
      <c r="D272" s="961" t="s">
        <v>43</v>
      </c>
      <c r="E272" s="1894">
        <f>VLOOKUP(C272,[12]DUMAI!$C$198:$E$336,3,FALSE)</f>
        <v>24</v>
      </c>
      <c r="F272" s="151">
        <v>2028000</v>
      </c>
      <c r="G272" s="151">
        <v>425000</v>
      </c>
      <c r="H272" s="48">
        <f t="shared" si="55"/>
        <v>2453000</v>
      </c>
      <c r="I272" s="980">
        <v>0</v>
      </c>
      <c r="J272" s="980">
        <v>0</v>
      </c>
      <c r="K272" s="980">
        <v>7000</v>
      </c>
      <c r="L272" s="151">
        <v>0</v>
      </c>
      <c r="M272" s="978">
        <v>0</v>
      </c>
      <c r="N272" s="155">
        <f t="shared" si="56"/>
        <v>168000</v>
      </c>
      <c r="O272" s="316">
        <f t="shared" si="57"/>
        <v>2621000</v>
      </c>
      <c r="P272" s="316">
        <f t="shared" si="51"/>
        <v>24530</v>
      </c>
      <c r="Q272" s="316">
        <f t="shared" si="52"/>
        <v>49060</v>
      </c>
      <c r="R272" s="316">
        <f t="shared" si="53"/>
        <v>24530</v>
      </c>
      <c r="S272" s="317">
        <f t="shared" si="49"/>
        <v>2522880</v>
      </c>
      <c r="T272" s="468" t="str">
        <f>VLOOKUP(C272,'[13]RIANCIAN AMT I DAN II'!$C$171:$Y$314,23,FALSE)</f>
        <v>172-00-0059974-8</v>
      </c>
    </row>
    <row r="273" spans="1:20" s="1688" customFormat="1" ht="18" customHeight="1">
      <c r="A273" s="206">
        <v>2453000</v>
      </c>
      <c r="B273" s="414">
        <v>77</v>
      </c>
      <c r="C273" s="979" t="s">
        <v>3299</v>
      </c>
      <c r="D273" s="961" t="s">
        <v>43</v>
      </c>
      <c r="E273" s="1894">
        <f>VLOOKUP(C273,[12]DUMAI!$C$198:$E$336,3,FALSE)</f>
        <v>24</v>
      </c>
      <c r="F273" s="151">
        <v>2028000</v>
      </c>
      <c r="G273" s="151">
        <v>425000</v>
      </c>
      <c r="H273" s="48">
        <f t="shared" si="55"/>
        <v>2453000</v>
      </c>
      <c r="I273" s="980">
        <v>0</v>
      </c>
      <c r="J273" s="980">
        <v>0</v>
      </c>
      <c r="K273" s="980">
        <v>7000</v>
      </c>
      <c r="L273" s="151">
        <v>0</v>
      </c>
      <c r="M273" s="978">
        <v>0</v>
      </c>
      <c r="N273" s="155">
        <f t="shared" si="56"/>
        <v>168000</v>
      </c>
      <c r="O273" s="316">
        <f t="shared" si="57"/>
        <v>2621000</v>
      </c>
      <c r="P273" s="316">
        <f t="shared" si="51"/>
        <v>24530</v>
      </c>
      <c r="Q273" s="316">
        <f t="shared" si="52"/>
        <v>49060</v>
      </c>
      <c r="R273" s="316">
        <f t="shared" si="53"/>
        <v>24530</v>
      </c>
      <c r="S273" s="317">
        <f t="shared" si="49"/>
        <v>2522880</v>
      </c>
      <c r="T273" s="468" t="str">
        <f>VLOOKUP(C273,'[13]RIANCIAN AMT I DAN II'!$C$171:$Y$314,23,FALSE)</f>
        <v>172-00-0059982-1</v>
      </c>
    </row>
    <row r="274" spans="1:20" s="1688" customFormat="1" ht="18" customHeight="1">
      <c r="A274" s="206">
        <v>2453000</v>
      </c>
      <c r="B274" s="414">
        <v>78</v>
      </c>
      <c r="C274" s="979" t="s">
        <v>3300</v>
      </c>
      <c r="D274" s="961" t="s">
        <v>43</v>
      </c>
      <c r="E274" s="1894">
        <f>VLOOKUP(C274,[12]DUMAI!$C$198:$E$336,3,FALSE)</f>
        <v>24</v>
      </c>
      <c r="F274" s="151">
        <v>2028000</v>
      </c>
      <c r="G274" s="151">
        <v>425000</v>
      </c>
      <c r="H274" s="48">
        <f t="shared" si="55"/>
        <v>2453000</v>
      </c>
      <c r="I274" s="980">
        <v>0</v>
      </c>
      <c r="J274" s="980">
        <v>0</v>
      </c>
      <c r="K274" s="980">
        <v>7000</v>
      </c>
      <c r="L274" s="151">
        <v>0</v>
      </c>
      <c r="M274" s="978">
        <v>0</v>
      </c>
      <c r="N274" s="155">
        <f t="shared" si="56"/>
        <v>168000</v>
      </c>
      <c r="O274" s="316">
        <f t="shared" si="57"/>
        <v>2621000</v>
      </c>
      <c r="P274" s="316">
        <f t="shared" si="51"/>
        <v>24530</v>
      </c>
      <c r="Q274" s="316">
        <f t="shared" si="52"/>
        <v>49060</v>
      </c>
      <c r="R274" s="316">
        <f t="shared" si="53"/>
        <v>24530</v>
      </c>
      <c r="S274" s="317">
        <f t="shared" si="49"/>
        <v>2522880</v>
      </c>
      <c r="T274" s="468" t="str">
        <f>VLOOKUP(C274,'[13]RIANCIAN AMT I DAN II'!$C$171:$Y$314,23,FALSE)</f>
        <v>172-00-0059865-8</v>
      </c>
    </row>
    <row r="275" spans="1:20" s="1688" customFormat="1" ht="18" customHeight="1">
      <c r="A275" s="206">
        <v>2453000</v>
      </c>
      <c r="B275" s="414">
        <v>79</v>
      </c>
      <c r="C275" s="979" t="s">
        <v>3301</v>
      </c>
      <c r="D275" s="961" t="s">
        <v>43</v>
      </c>
      <c r="E275" s="1894">
        <f>VLOOKUP(C275,[12]DUMAI!$C$198:$E$336,3,FALSE)</f>
        <v>24</v>
      </c>
      <c r="F275" s="151">
        <v>2028000</v>
      </c>
      <c r="G275" s="151">
        <v>425000</v>
      </c>
      <c r="H275" s="48">
        <f t="shared" si="55"/>
        <v>2453000</v>
      </c>
      <c r="I275" s="980">
        <v>0</v>
      </c>
      <c r="J275" s="980">
        <v>0</v>
      </c>
      <c r="K275" s="980">
        <v>7000</v>
      </c>
      <c r="L275" s="151">
        <v>0</v>
      </c>
      <c r="M275" s="978">
        <v>0</v>
      </c>
      <c r="N275" s="155">
        <f t="shared" si="56"/>
        <v>168000</v>
      </c>
      <c r="O275" s="316">
        <f t="shared" si="57"/>
        <v>2621000</v>
      </c>
      <c r="P275" s="316">
        <f t="shared" si="51"/>
        <v>24530</v>
      </c>
      <c r="Q275" s="316">
        <f t="shared" si="52"/>
        <v>49060</v>
      </c>
      <c r="R275" s="316">
        <f t="shared" si="53"/>
        <v>24530</v>
      </c>
      <c r="S275" s="317">
        <f t="shared" si="49"/>
        <v>2522880</v>
      </c>
      <c r="T275" s="468" t="str">
        <f>VLOOKUP(C275,'[13]RIANCIAN AMT I DAN II'!$C$171:$Y$314,23,FALSE)</f>
        <v>172-00-0059737-9</v>
      </c>
    </row>
    <row r="276" spans="1:20" s="1688" customFormat="1" ht="18" customHeight="1">
      <c r="A276" s="206">
        <v>2453000</v>
      </c>
      <c r="B276" s="414">
        <v>80</v>
      </c>
      <c r="C276" s="979" t="s">
        <v>3302</v>
      </c>
      <c r="D276" s="961" t="s">
        <v>43</v>
      </c>
      <c r="E276" s="1894">
        <f>VLOOKUP(C276,[12]DUMAI!$C$198:$E$336,3,FALSE)</f>
        <v>24</v>
      </c>
      <c r="F276" s="151">
        <v>2028000</v>
      </c>
      <c r="G276" s="151">
        <v>425000</v>
      </c>
      <c r="H276" s="48">
        <f t="shared" si="55"/>
        <v>2453000</v>
      </c>
      <c r="I276" s="980">
        <v>0</v>
      </c>
      <c r="J276" s="980">
        <v>0</v>
      </c>
      <c r="K276" s="980">
        <v>7000</v>
      </c>
      <c r="L276" s="151">
        <v>0</v>
      </c>
      <c r="M276" s="978">
        <v>0</v>
      </c>
      <c r="N276" s="155">
        <f t="shared" si="56"/>
        <v>168000</v>
      </c>
      <c r="O276" s="316">
        <f t="shared" si="57"/>
        <v>2621000</v>
      </c>
      <c r="P276" s="316">
        <f t="shared" si="51"/>
        <v>24530</v>
      </c>
      <c r="Q276" s="316">
        <f t="shared" si="52"/>
        <v>49060</v>
      </c>
      <c r="R276" s="316">
        <f t="shared" si="53"/>
        <v>24530</v>
      </c>
      <c r="S276" s="317">
        <f t="shared" si="49"/>
        <v>2522880</v>
      </c>
      <c r="T276" s="468" t="str">
        <f>VLOOKUP(C276,'[13]RIANCIAN AMT I DAN II'!$C$171:$Y$314,23,FALSE)</f>
        <v>172-00-0059740-3</v>
      </c>
    </row>
    <row r="277" spans="1:20" s="1688" customFormat="1" ht="18" customHeight="1">
      <c r="A277" s="206">
        <v>2453000</v>
      </c>
      <c r="B277" s="414">
        <v>81</v>
      </c>
      <c r="C277" s="979" t="s">
        <v>3303</v>
      </c>
      <c r="D277" s="961" t="s">
        <v>43</v>
      </c>
      <c r="E277" s="1894">
        <f>VLOOKUP(C277,[12]DUMAI!$C$198:$E$336,3,FALSE)</f>
        <v>24</v>
      </c>
      <c r="F277" s="151">
        <v>2028000</v>
      </c>
      <c r="G277" s="151">
        <v>425000</v>
      </c>
      <c r="H277" s="48">
        <f t="shared" si="55"/>
        <v>2453000</v>
      </c>
      <c r="I277" s="980">
        <v>0</v>
      </c>
      <c r="J277" s="980">
        <v>0</v>
      </c>
      <c r="K277" s="980">
        <v>7000</v>
      </c>
      <c r="L277" s="151">
        <v>0</v>
      </c>
      <c r="M277" s="978">
        <v>0</v>
      </c>
      <c r="N277" s="155">
        <f t="shared" si="56"/>
        <v>168000</v>
      </c>
      <c r="O277" s="316">
        <f t="shared" si="57"/>
        <v>2621000</v>
      </c>
      <c r="P277" s="316">
        <f t="shared" si="51"/>
        <v>24530</v>
      </c>
      <c r="Q277" s="316">
        <f t="shared" si="52"/>
        <v>49060</v>
      </c>
      <c r="R277" s="316">
        <f t="shared" si="53"/>
        <v>24530</v>
      </c>
      <c r="S277" s="317">
        <f t="shared" si="49"/>
        <v>2522880</v>
      </c>
      <c r="T277" s="468" t="str">
        <f>VLOOKUP(C277,'[13]RIANCIAN AMT I DAN II'!$C$171:$Y$314,23,FALSE)</f>
        <v>172-00-0059989-6</v>
      </c>
    </row>
    <row r="278" spans="1:20" s="1688" customFormat="1" ht="18" customHeight="1">
      <c r="A278" s="206">
        <v>2453000</v>
      </c>
      <c r="B278" s="414">
        <v>82</v>
      </c>
      <c r="C278" s="979" t="s">
        <v>3304</v>
      </c>
      <c r="D278" s="961" t="s">
        <v>43</v>
      </c>
      <c r="E278" s="1894">
        <f>VLOOKUP(C278,[12]DUMAI!$C$198:$E$336,3,FALSE)</f>
        <v>24</v>
      </c>
      <c r="F278" s="151">
        <v>2028000</v>
      </c>
      <c r="G278" s="151">
        <v>425000</v>
      </c>
      <c r="H278" s="48">
        <f t="shared" si="55"/>
        <v>2453000</v>
      </c>
      <c r="I278" s="980">
        <v>0</v>
      </c>
      <c r="J278" s="980">
        <v>0</v>
      </c>
      <c r="K278" s="980">
        <v>7000</v>
      </c>
      <c r="L278" s="151">
        <v>0</v>
      </c>
      <c r="M278" s="978">
        <v>0</v>
      </c>
      <c r="N278" s="155">
        <f t="shared" si="56"/>
        <v>168000</v>
      </c>
      <c r="O278" s="316">
        <f t="shared" si="57"/>
        <v>2621000</v>
      </c>
      <c r="P278" s="316">
        <f t="shared" si="51"/>
        <v>24530</v>
      </c>
      <c r="Q278" s="316">
        <f t="shared" si="52"/>
        <v>49060</v>
      </c>
      <c r="R278" s="316">
        <f t="shared" si="53"/>
        <v>24530</v>
      </c>
      <c r="S278" s="317">
        <f t="shared" si="49"/>
        <v>2522880</v>
      </c>
      <c r="T278" s="468" t="str">
        <f>VLOOKUP(C278,'[13]RIANCIAN AMT I DAN II'!$C$171:$Y$314,23,FALSE)</f>
        <v>172-00-0060230-2</v>
      </c>
    </row>
    <row r="279" spans="1:20" s="1688" customFormat="1" ht="18" customHeight="1">
      <c r="A279" s="206">
        <v>2453000</v>
      </c>
      <c r="B279" s="414">
        <v>83</v>
      </c>
      <c r="C279" s="979" t="s">
        <v>3305</v>
      </c>
      <c r="D279" s="961" t="s">
        <v>43</v>
      </c>
      <c r="E279" s="1894">
        <f>VLOOKUP(C279,[12]DUMAI!$C$198:$E$336,3,FALSE)</f>
        <v>24</v>
      </c>
      <c r="F279" s="151">
        <v>2028000</v>
      </c>
      <c r="G279" s="151">
        <v>425000</v>
      </c>
      <c r="H279" s="48">
        <f t="shared" si="55"/>
        <v>2453000</v>
      </c>
      <c r="I279" s="980">
        <v>0</v>
      </c>
      <c r="J279" s="980">
        <v>0</v>
      </c>
      <c r="K279" s="980">
        <v>7000</v>
      </c>
      <c r="L279" s="151">
        <v>0</v>
      </c>
      <c r="M279" s="978">
        <v>0</v>
      </c>
      <c r="N279" s="155">
        <f t="shared" si="56"/>
        <v>168000</v>
      </c>
      <c r="O279" s="316">
        <f t="shared" si="57"/>
        <v>2621000</v>
      </c>
      <c r="P279" s="316">
        <f t="shared" si="51"/>
        <v>24530</v>
      </c>
      <c r="Q279" s="316">
        <f t="shared" si="52"/>
        <v>49060</v>
      </c>
      <c r="R279" s="316">
        <f t="shared" si="53"/>
        <v>24530</v>
      </c>
      <c r="S279" s="317">
        <f t="shared" si="49"/>
        <v>2522880</v>
      </c>
      <c r="T279" s="468" t="str">
        <f>VLOOKUP(C279,'[13]RIANCIAN AMT I DAN II'!$C$171:$Y$314,23,FALSE)</f>
        <v>172-00-0059941-7</v>
      </c>
    </row>
    <row r="280" spans="1:20" s="1688" customFormat="1" ht="18" customHeight="1">
      <c r="A280" s="206">
        <v>2453000</v>
      </c>
      <c r="B280" s="414">
        <v>84</v>
      </c>
      <c r="C280" s="979" t="s">
        <v>3306</v>
      </c>
      <c r="D280" s="961" t="s">
        <v>43</v>
      </c>
      <c r="E280" s="1894">
        <f>VLOOKUP(C280,[12]DUMAI!$C$198:$E$336,3,FALSE)</f>
        <v>24</v>
      </c>
      <c r="F280" s="151">
        <v>2028000</v>
      </c>
      <c r="G280" s="151">
        <v>425000</v>
      </c>
      <c r="H280" s="48">
        <f t="shared" si="55"/>
        <v>2453000</v>
      </c>
      <c r="I280" s="980">
        <v>0</v>
      </c>
      <c r="J280" s="980">
        <v>0</v>
      </c>
      <c r="K280" s="980">
        <v>7000</v>
      </c>
      <c r="L280" s="151">
        <v>0</v>
      </c>
      <c r="M280" s="978">
        <v>0</v>
      </c>
      <c r="N280" s="155">
        <f t="shared" si="56"/>
        <v>168000</v>
      </c>
      <c r="O280" s="316">
        <f t="shared" si="57"/>
        <v>2621000</v>
      </c>
      <c r="P280" s="316">
        <f t="shared" si="51"/>
        <v>24530</v>
      </c>
      <c r="Q280" s="316">
        <f t="shared" si="52"/>
        <v>49060</v>
      </c>
      <c r="R280" s="316">
        <f t="shared" si="53"/>
        <v>24530</v>
      </c>
      <c r="S280" s="317">
        <f t="shared" si="49"/>
        <v>2522880</v>
      </c>
      <c r="T280" s="468" t="str">
        <f>VLOOKUP(C280,'[13]RIANCIAN AMT I DAN II'!$C$171:$Y$314,23,FALSE)</f>
        <v>172-00-0059864-1</v>
      </c>
    </row>
    <row r="281" spans="1:20" s="1688" customFormat="1" ht="18" customHeight="1">
      <c r="A281" s="206">
        <v>2453000</v>
      </c>
      <c r="B281" s="414">
        <v>85</v>
      </c>
      <c r="C281" s="979" t="s">
        <v>3307</v>
      </c>
      <c r="D281" s="961" t="s">
        <v>43</v>
      </c>
      <c r="E281" s="1894">
        <f>VLOOKUP(C281,[12]DUMAI!$C$198:$E$336,3,FALSE)</f>
        <v>24</v>
      </c>
      <c r="F281" s="151">
        <v>2028000</v>
      </c>
      <c r="G281" s="151">
        <v>425000</v>
      </c>
      <c r="H281" s="48">
        <f t="shared" si="55"/>
        <v>2453000</v>
      </c>
      <c r="I281" s="980">
        <v>0</v>
      </c>
      <c r="J281" s="980">
        <v>0</v>
      </c>
      <c r="K281" s="980">
        <v>7000</v>
      </c>
      <c r="L281" s="151">
        <v>0</v>
      </c>
      <c r="M281" s="978">
        <v>0</v>
      </c>
      <c r="N281" s="155">
        <f t="shared" si="56"/>
        <v>168000</v>
      </c>
      <c r="O281" s="316">
        <f t="shared" si="57"/>
        <v>2621000</v>
      </c>
      <c r="P281" s="316">
        <f t="shared" si="51"/>
        <v>24530</v>
      </c>
      <c r="Q281" s="316">
        <f t="shared" si="52"/>
        <v>49060</v>
      </c>
      <c r="R281" s="316">
        <f t="shared" si="53"/>
        <v>24530</v>
      </c>
      <c r="S281" s="317">
        <f t="shared" si="49"/>
        <v>2522880</v>
      </c>
      <c r="T281" s="468" t="str">
        <f>VLOOKUP(C281,'[13]RIANCIAN AMT I DAN II'!$C$171:$Y$314,23,FALSE)</f>
        <v>172-00-0060233-6</v>
      </c>
    </row>
    <row r="282" spans="1:20" s="1688" customFormat="1" ht="18" customHeight="1">
      <c r="A282" s="206">
        <v>2453000</v>
      </c>
      <c r="B282" s="414">
        <v>86</v>
      </c>
      <c r="C282" s="979" t="s">
        <v>3308</v>
      </c>
      <c r="D282" s="961" t="s">
        <v>43</v>
      </c>
      <c r="E282" s="1894">
        <f>VLOOKUP(C282,[12]DUMAI!$C$198:$E$336,3,FALSE)</f>
        <v>24</v>
      </c>
      <c r="F282" s="151">
        <v>2028000</v>
      </c>
      <c r="G282" s="151">
        <v>425000</v>
      </c>
      <c r="H282" s="48">
        <f t="shared" si="55"/>
        <v>2453000</v>
      </c>
      <c r="I282" s="980">
        <v>0</v>
      </c>
      <c r="J282" s="980">
        <v>0</v>
      </c>
      <c r="K282" s="980">
        <v>7000</v>
      </c>
      <c r="L282" s="151">
        <v>0</v>
      </c>
      <c r="M282" s="978">
        <v>0</v>
      </c>
      <c r="N282" s="155">
        <f t="shared" si="56"/>
        <v>168000</v>
      </c>
      <c r="O282" s="316">
        <f t="shared" si="57"/>
        <v>2621000</v>
      </c>
      <c r="P282" s="316">
        <f t="shared" si="51"/>
        <v>24530</v>
      </c>
      <c r="Q282" s="316">
        <f t="shared" si="52"/>
        <v>49060</v>
      </c>
      <c r="R282" s="316">
        <f t="shared" si="53"/>
        <v>24530</v>
      </c>
      <c r="S282" s="317">
        <f t="shared" si="49"/>
        <v>2522880</v>
      </c>
      <c r="T282" s="468" t="str">
        <f>VLOOKUP(C282,'[13]RIANCIAN AMT I DAN II'!$C$171:$Y$314,23,FALSE)</f>
        <v>172-00-0059800-5</v>
      </c>
    </row>
    <row r="283" spans="1:20" s="1688" customFormat="1" ht="18" customHeight="1">
      <c r="A283" s="206">
        <v>2453000</v>
      </c>
      <c r="B283" s="414">
        <v>87</v>
      </c>
      <c r="C283" s="979" t="s">
        <v>3309</v>
      </c>
      <c r="D283" s="961" t="s">
        <v>43</v>
      </c>
      <c r="E283" s="1894">
        <f>VLOOKUP(C283,[12]DUMAI!$C$198:$E$336,3,FALSE)</f>
        <v>24</v>
      </c>
      <c r="F283" s="151">
        <v>2028000</v>
      </c>
      <c r="G283" s="151">
        <v>425000</v>
      </c>
      <c r="H283" s="48">
        <f t="shared" si="55"/>
        <v>2453000</v>
      </c>
      <c r="I283" s="980">
        <v>0</v>
      </c>
      <c r="J283" s="980">
        <v>0</v>
      </c>
      <c r="K283" s="980">
        <v>7000</v>
      </c>
      <c r="L283" s="151">
        <v>0</v>
      </c>
      <c r="M283" s="978">
        <v>0</v>
      </c>
      <c r="N283" s="155">
        <f t="shared" si="56"/>
        <v>168000</v>
      </c>
      <c r="O283" s="316">
        <f t="shared" si="57"/>
        <v>2621000</v>
      </c>
      <c r="P283" s="316">
        <f t="shared" si="51"/>
        <v>24530</v>
      </c>
      <c r="Q283" s="316">
        <f t="shared" si="52"/>
        <v>49060</v>
      </c>
      <c r="R283" s="316">
        <f t="shared" si="53"/>
        <v>24530</v>
      </c>
      <c r="S283" s="317">
        <f t="shared" si="49"/>
        <v>2522880</v>
      </c>
      <c r="T283" s="468" t="str">
        <f>VLOOKUP(C283,'[13]RIANCIAN AMT I DAN II'!$C$171:$Y$314,23,FALSE)</f>
        <v>172-00-0059947-4</v>
      </c>
    </row>
    <row r="284" spans="1:20" s="1688" customFormat="1" ht="18" customHeight="1">
      <c r="A284" s="206">
        <v>2453000</v>
      </c>
      <c r="B284" s="414">
        <v>88</v>
      </c>
      <c r="C284" s="979" t="s">
        <v>3310</v>
      </c>
      <c r="D284" s="961" t="s">
        <v>43</v>
      </c>
      <c r="E284" s="1894">
        <f>VLOOKUP(C284,[12]DUMAI!$C$198:$E$336,3,FALSE)</f>
        <v>24</v>
      </c>
      <c r="F284" s="151">
        <v>2028000</v>
      </c>
      <c r="G284" s="151">
        <v>425000</v>
      </c>
      <c r="H284" s="48">
        <f t="shared" si="55"/>
        <v>2453000</v>
      </c>
      <c r="I284" s="980">
        <v>0</v>
      </c>
      <c r="J284" s="980">
        <v>0</v>
      </c>
      <c r="K284" s="980">
        <v>7000</v>
      </c>
      <c r="L284" s="151">
        <v>0</v>
      </c>
      <c r="M284" s="978">
        <v>0</v>
      </c>
      <c r="N284" s="155">
        <f t="shared" si="56"/>
        <v>168000</v>
      </c>
      <c r="O284" s="316">
        <f t="shared" si="57"/>
        <v>2621000</v>
      </c>
      <c r="P284" s="316">
        <f t="shared" si="51"/>
        <v>24530</v>
      </c>
      <c r="Q284" s="316">
        <f t="shared" si="52"/>
        <v>49060</v>
      </c>
      <c r="R284" s="316">
        <f t="shared" si="53"/>
        <v>24530</v>
      </c>
      <c r="S284" s="317">
        <f t="shared" si="49"/>
        <v>2522880</v>
      </c>
      <c r="T284" s="468" t="str">
        <f>VLOOKUP(C284,'[13]RIANCIAN AMT I DAN II'!$C$171:$Y$314,23,FALSE)</f>
        <v>172-00-0059739-5</v>
      </c>
    </row>
    <row r="285" spans="1:20" s="1688" customFormat="1" ht="18" customHeight="1">
      <c r="A285" s="206">
        <v>2453000</v>
      </c>
      <c r="B285" s="414">
        <v>89</v>
      </c>
      <c r="C285" s="979" t="s">
        <v>3311</v>
      </c>
      <c r="D285" s="961" t="s">
        <v>43</v>
      </c>
      <c r="E285" s="1894">
        <f>VLOOKUP(C285,[12]DUMAI!$C$198:$E$336,3,FALSE)</f>
        <v>24</v>
      </c>
      <c r="F285" s="151">
        <v>2028000</v>
      </c>
      <c r="G285" s="151">
        <v>425000</v>
      </c>
      <c r="H285" s="48">
        <f t="shared" si="55"/>
        <v>2453000</v>
      </c>
      <c r="I285" s="980">
        <v>0</v>
      </c>
      <c r="J285" s="980">
        <v>0</v>
      </c>
      <c r="K285" s="980">
        <v>7000</v>
      </c>
      <c r="L285" s="151">
        <v>0</v>
      </c>
      <c r="M285" s="978">
        <v>0</v>
      </c>
      <c r="N285" s="155">
        <f t="shared" si="56"/>
        <v>168000</v>
      </c>
      <c r="O285" s="316">
        <f t="shared" si="57"/>
        <v>2621000</v>
      </c>
      <c r="P285" s="316">
        <f t="shared" si="51"/>
        <v>24530</v>
      </c>
      <c r="Q285" s="316">
        <f t="shared" si="52"/>
        <v>49060</v>
      </c>
      <c r="R285" s="316">
        <f t="shared" si="53"/>
        <v>24530</v>
      </c>
      <c r="S285" s="317">
        <f t="shared" si="49"/>
        <v>2522880</v>
      </c>
      <c r="T285" s="468" t="str">
        <f>VLOOKUP(C285,'[13]RIANCIAN AMT I DAN II'!$C$171:$Y$314,23,FALSE)</f>
        <v>172-00-0059944-1</v>
      </c>
    </row>
    <row r="286" spans="1:20" s="1688" customFormat="1" ht="18" customHeight="1">
      <c r="A286" s="206">
        <v>2453000</v>
      </c>
      <c r="B286" s="414">
        <v>90</v>
      </c>
      <c r="C286" s="979" t="s">
        <v>3312</v>
      </c>
      <c r="D286" s="961" t="s">
        <v>43</v>
      </c>
      <c r="E286" s="1894">
        <f>VLOOKUP(C286,[12]DUMAI!$C$198:$E$336,3,FALSE)</f>
        <v>24</v>
      </c>
      <c r="F286" s="151">
        <v>2028000</v>
      </c>
      <c r="G286" s="151">
        <v>425000</v>
      </c>
      <c r="H286" s="48">
        <f t="shared" si="55"/>
        <v>2453000</v>
      </c>
      <c r="I286" s="980">
        <v>0</v>
      </c>
      <c r="J286" s="980">
        <v>0</v>
      </c>
      <c r="K286" s="980">
        <v>7000</v>
      </c>
      <c r="L286" s="151">
        <v>0</v>
      </c>
      <c r="M286" s="978">
        <v>0</v>
      </c>
      <c r="N286" s="155">
        <f t="shared" si="56"/>
        <v>168000</v>
      </c>
      <c r="O286" s="316">
        <f t="shared" si="57"/>
        <v>2621000</v>
      </c>
      <c r="P286" s="316">
        <f t="shared" si="51"/>
        <v>24530</v>
      </c>
      <c r="Q286" s="316">
        <f t="shared" si="52"/>
        <v>49060</v>
      </c>
      <c r="R286" s="316">
        <f t="shared" si="53"/>
        <v>24530</v>
      </c>
      <c r="S286" s="317">
        <f t="shared" si="49"/>
        <v>2522880</v>
      </c>
      <c r="T286" s="468" t="str">
        <f>VLOOKUP(C286,'[13]RIANCIAN AMT I DAN II'!$C$171:$Y$314,23,FALSE)</f>
        <v>172-00-0059964-9</v>
      </c>
    </row>
    <row r="287" spans="1:20" s="1688" customFormat="1" ht="18" customHeight="1">
      <c r="A287" s="206">
        <v>2453000</v>
      </c>
      <c r="B287" s="414">
        <v>91</v>
      </c>
      <c r="C287" s="979" t="s">
        <v>3313</v>
      </c>
      <c r="D287" s="961" t="s">
        <v>43</v>
      </c>
      <c r="E287" s="1894">
        <f>VLOOKUP(C287,[12]DUMAI!$C$198:$E$336,3,FALSE)</f>
        <v>24</v>
      </c>
      <c r="F287" s="151">
        <v>2028000</v>
      </c>
      <c r="G287" s="151">
        <v>425000</v>
      </c>
      <c r="H287" s="48">
        <f t="shared" si="55"/>
        <v>2453000</v>
      </c>
      <c r="I287" s="980">
        <v>0</v>
      </c>
      <c r="J287" s="980">
        <v>0</v>
      </c>
      <c r="K287" s="980">
        <v>7000</v>
      </c>
      <c r="L287" s="151">
        <v>0</v>
      </c>
      <c r="M287" s="978">
        <v>0</v>
      </c>
      <c r="N287" s="155">
        <f t="shared" si="56"/>
        <v>168000</v>
      </c>
      <c r="O287" s="316">
        <f t="shared" si="57"/>
        <v>2621000</v>
      </c>
      <c r="P287" s="316">
        <f t="shared" si="51"/>
        <v>24530</v>
      </c>
      <c r="Q287" s="316">
        <f t="shared" si="52"/>
        <v>49060</v>
      </c>
      <c r="R287" s="316">
        <f t="shared" si="53"/>
        <v>24530</v>
      </c>
      <c r="S287" s="317">
        <f t="shared" si="49"/>
        <v>2522880</v>
      </c>
      <c r="T287" s="468" t="str">
        <f>VLOOKUP(C287,'[13]RIANCIAN AMT I DAN II'!$C$171:$Y$314,23,FALSE)</f>
        <v>172-00-0059867-4</v>
      </c>
    </row>
    <row r="288" spans="1:20" s="1688" customFormat="1" ht="18" customHeight="1">
      <c r="A288" s="206">
        <v>2453000</v>
      </c>
      <c r="B288" s="414">
        <v>92</v>
      </c>
      <c r="C288" s="979" t="s">
        <v>3314</v>
      </c>
      <c r="D288" s="961" t="s">
        <v>43</v>
      </c>
      <c r="E288" s="1894">
        <f>VLOOKUP(C288,[12]DUMAI!$C$198:$E$336,3,FALSE)</f>
        <v>24</v>
      </c>
      <c r="F288" s="151">
        <v>2028000</v>
      </c>
      <c r="G288" s="151">
        <v>425000</v>
      </c>
      <c r="H288" s="48">
        <f t="shared" si="55"/>
        <v>2453000</v>
      </c>
      <c r="I288" s="980">
        <v>0</v>
      </c>
      <c r="J288" s="980">
        <v>0</v>
      </c>
      <c r="K288" s="980">
        <v>7000</v>
      </c>
      <c r="L288" s="151">
        <v>0</v>
      </c>
      <c r="M288" s="978">
        <v>0</v>
      </c>
      <c r="N288" s="155">
        <f t="shared" si="56"/>
        <v>168000</v>
      </c>
      <c r="O288" s="316">
        <f t="shared" si="57"/>
        <v>2621000</v>
      </c>
      <c r="P288" s="316">
        <f t="shared" si="51"/>
        <v>24530</v>
      </c>
      <c r="Q288" s="316">
        <f t="shared" si="52"/>
        <v>49060</v>
      </c>
      <c r="R288" s="316">
        <f t="shared" si="53"/>
        <v>24530</v>
      </c>
      <c r="S288" s="317">
        <f t="shared" si="49"/>
        <v>2522880</v>
      </c>
      <c r="T288" s="468" t="str">
        <f>VLOOKUP(C288,'[13]RIANCIAN AMT I DAN II'!$C$171:$Y$314,23,FALSE)</f>
        <v>172-00-0051154-5</v>
      </c>
    </row>
    <row r="289" spans="1:20" s="1688" customFormat="1" ht="18" customHeight="1">
      <c r="A289" s="206">
        <v>2453000</v>
      </c>
      <c r="B289" s="414">
        <v>93</v>
      </c>
      <c r="C289" s="471" t="s">
        <v>3315</v>
      </c>
      <c r="D289" s="961" t="s">
        <v>43</v>
      </c>
      <c r="E289" s="1894">
        <f>VLOOKUP(C289,[12]DUMAI!$C$198:$E$336,3,FALSE)</f>
        <v>24</v>
      </c>
      <c r="F289" s="151">
        <v>2028000</v>
      </c>
      <c r="G289" s="151">
        <v>425000</v>
      </c>
      <c r="H289" s="48">
        <f t="shared" si="55"/>
        <v>2453000</v>
      </c>
      <c r="I289" s="980">
        <v>0</v>
      </c>
      <c r="J289" s="980">
        <v>0</v>
      </c>
      <c r="K289" s="980">
        <v>7000</v>
      </c>
      <c r="L289" s="151">
        <v>0</v>
      </c>
      <c r="M289" s="978">
        <v>0</v>
      </c>
      <c r="N289" s="980">
        <f>(E289*K289)</f>
        <v>168000</v>
      </c>
      <c r="O289" s="316">
        <f t="shared" si="57"/>
        <v>2621000</v>
      </c>
      <c r="P289" s="316">
        <f t="shared" si="51"/>
        <v>24530</v>
      </c>
      <c r="Q289" s="316">
        <f t="shared" si="52"/>
        <v>49060</v>
      </c>
      <c r="R289" s="316">
        <f t="shared" si="53"/>
        <v>24530</v>
      </c>
      <c r="S289" s="317">
        <f t="shared" ref="S289:S318" si="58">O289-Q289-R289-P289</f>
        <v>2522880</v>
      </c>
      <c r="T289" s="468" t="str">
        <f>VLOOKUP(C289,'[13]RIANCIAN AMT I DAN II'!$C$171:$Y$314,23,FALSE)</f>
        <v>172-00-0060805-1</v>
      </c>
    </row>
    <row r="290" spans="1:20" s="1688" customFormat="1" ht="18" customHeight="1">
      <c r="A290" s="206">
        <v>2453000</v>
      </c>
      <c r="B290" s="414">
        <v>94</v>
      </c>
      <c r="C290" s="474" t="s">
        <v>302</v>
      </c>
      <c r="D290" s="961" t="s">
        <v>43</v>
      </c>
      <c r="E290" s="1894">
        <f>VLOOKUP(C290,[12]DUMAI!$C$198:$E$336,3,FALSE)</f>
        <v>23</v>
      </c>
      <c r="F290" s="151">
        <v>2028000</v>
      </c>
      <c r="G290" s="151">
        <v>425000</v>
      </c>
      <c r="H290" s="48">
        <f t="shared" si="55"/>
        <v>2453000</v>
      </c>
      <c r="I290" s="980">
        <v>0</v>
      </c>
      <c r="J290" s="980">
        <v>0</v>
      </c>
      <c r="K290" s="980">
        <v>7000</v>
      </c>
      <c r="L290" s="151">
        <v>0</v>
      </c>
      <c r="M290" s="978">
        <v>0</v>
      </c>
      <c r="N290" s="980">
        <f t="shared" ref="N290:N318" si="59">(E290*K290)</f>
        <v>161000</v>
      </c>
      <c r="O290" s="316">
        <f t="shared" si="57"/>
        <v>2614000</v>
      </c>
      <c r="P290" s="316">
        <f t="shared" si="51"/>
        <v>24530</v>
      </c>
      <c r="Q290" s="316">
        <f t="shared" si="52"/>
        <v>49060</v>
      </c>
      <c r="R290" s="316">
        <f t="shared" si="53"/>
        <v>24530</v>
      </c>
      <c r="S290" s="317">
        <f t="shared" si="58"/>
        <v>2515880</v>
      </c>
      <c r="T290" s="468" t="str">
        <f>VLOOKUP(C290,'[13]RIANCIAN AMT I DAN II'!$C$171:$Y$314,23,FALSE)</f>
        <v>172-00-0060888-7</v>
      </c>
    </row>
    <row r="291" spans="1:20" s="1688" customFormat="1" ht="18" customHeight="1">
      <c r="A291" s="206">
        <v>2453000</v>
      </c>
      <c r="B291" s="414">
        <v>95</v>
      </c>
      <c r="C291" s="474" t="s">
        <v>3316</v>
      </c>
      <c r="D291" s="961" t="s">
        <v>43</v>
      </c>
      <c r="E291" s="1894">
        <f>VLOOKUP(C291,[12]DUMAI!$C$198:$E$336,3,FALSE)</f>
        <v>24</v>
      </c>
      <c r="F291" s="151">
        <v>2028000</v>
      </c>
      <c r="G291" s="151">
        <v>425000</v>
      </c>
      <c r="H291" s="48">
        <f t="shared" si="55"/>
        <v>2453000</v>
      </c>
      <c r="I291" s="980">
        <v>0</v>
      </c>
      <c r="J291" s="980">
        <v>0</v>
      </c>
      <c r="K291" s="980">
        <v>7000</v>
      </c>
      <c r="L291" s="151">
        <v>0</v>
      </c>
      <c r="M291" s="978">
        <v>0</v>
      </c>
      <c r="N291" s="980">
        <f t="shared" si="59"/>
        <v>168000</v>
      </c>
      <c r="O291" s="316">
        <f t="shared" si="57"/>
        <v>2621000</v>
      </c>
      <c r="P291" s="316">
        <f t="shared" si="51"/>
        <v>24530</v>
      </c>
      <c r="Q291" s="316">
        <f t="shared" si="52"/>
        <v>49060</v>
      </c>
      <c r="R291" s="316">
        <f t="shared" si="53"/>
        <v>24530</v>
      </c>
      <c r="S291" s="317">
        <f t="shared" si="58"/>
        <v>2522880</v>
      </c>
      <c r="T291" s="468" t="str">
        <f>VLOOKUP(C291,'[13]RIANCIAN AMT I DAN II'!$C$171:$Y$314,23,FALSE)</f>
        <v>172-00-0060891-1</v>
      </c>
    </row>
    <row r="292" spans="1:20" s="1688" customFormat="1" ht="18" customHeight="1">
      <c r="A292" s="206">
        <v>2453000</v>
      </c>
      <c r="B292" s="414">
        <v>96</v>
      </c>
      <c r="C292" s="474" t="s">
        <v>3317</v>
      </c>
      <c r="D292" s="961" t="s">
        <v>43</v>
      </c>
      <c r="E292" s="1894">
        <f>VLOOKUP(C292,[12]DUMAI!$C$198:$E$336,3,FALSE)</f>
        <v>24</v>
      </c>
      <c r="F292" s="151">
        <v>2028000</v>
      </c>
      <c r="G292" s="151">
        <v>425000</v>
      </c>
      <c r="H292" s="48">
        <f t="shared" si="55"/>
        <v>2453000</v>
      </c>
      <c r="I292" s="980">
        <v>0</v>
      </c>
      <c r="J292" s="980">
        <v>0</v>
      </c>
      <c r="K292" s="980">
        <v>7000</v>
      </c>
      <c r="L292" s="151">
        <v>0</v>
      </c>
      <c r="M292" s="978">
        <v>0</v>
      </c>
      <c r="N292" s="980">
        <f t="shared" si="59"/>
        <v>168000</v>
      </c>
      <c r="O292" s="316">
        <f t="shared" si="57"/>
        <v>2621000</v>
      </c>
      <c r="P292" s="316">
        <f t="shared" si="51"/>
        <v>24530</v>
      </c>
      <c r="Q292" s="316">
        <f t="shared" si="52"/>
        <v>49060</v>
      </c>
      <c r="R292" s="316">
        <f t="shared" si="53"/>
        <v>24530</v>
      </c>
      <c r="S292" s="317">
        <f t="shared" si="58"/>
        <v>2522880</v>
      </c>
      <c r="T292" s="468" t="str">
        <f>VLOOKUP(C292,'[13]RIANCIAN AMT I DAN II'!$C$171:$Y$314,23,FALSE)</f>
        <v>172-00-0060879-6</v>
      </c>
    </row>
    <row r="293" spans="1:20" s="1688" customFormat="1" ht="18" customHeight="1">
      <c r="A293" s="206">
        <v>2453000</v>
      </c>
      <c r="B293" s="414">
        <v>97</v>
      </c>
      <c r="C293" s="474" t="s">
        <v>3318</v>
      </c>
      <c r="D293" s="961" t="s">
        <v>43</v>
      </c>
      <c r="E293" s="1894">
        <f>VLOOKUP(C293,[12]DUMAI!$C$198:$E$336,3,FALSE)</f>
        <v>24</v>
      </c>
      <c r="F293" s="151">
        <v>2028000</v>
      </c>
      <c r="G293" s="151">
        <v>425000</v>
      </c>
      <c r="H293" s="48">
        <f t="shared" si="55"/>
        <v>2453000</v>
      </c>
      <c r="I293" s="980">
        <v>0</v>
      </c>
      <c r="J293" s="980">
        <v>0</v>
      </c>
      <c r="K293" s="980">
        <v>7000</v>
      </c>
      <c r="L293" s="151">
        <v>0</v>
      </c>
      <c r="M293" s="978">
        <v>0</v>
      </c>
      <c r="N293" s="980">
        <f t="shared" si="59"/>
        <v>168000</v>
      </c>
      <c r="O293" s="316">
        <f t="shared" si="57"/>
        <v>2621000</v>
      </c>
      <c r="P293" s="316">
        <f t="shared" si="51"/>
        <v>24530</v>
      </c>
      <c r="Q293" s="316">
        <f t="shared" si="52"/>
        <v>49060</v>
      </c>
      <c r="R293" s="316">
        <f t="shared" si="53"/>
        <v>24530</v>
      </c>
      <c r="S293" s="317">
        <f t="shared" si="58"/>
        <v>2522880</v>
      </c>
      <c r="T293" s="468" t="str">
        <f>VLOOKUP(C293,'[13]RIANCIAN AMT I DAN II'!$C$171:$Y$314,23,FALSE)</f>
        <v>172-00-0060870-5</v>
      </c>
    </row>
    <row r="294" spans="1:20" s="1688" customFormat="1" ht="18" customHeight="1">
      <c r="A294" s="206">
        <v>2453000</v>
      </c>
      <c r="B294" s="414">
        <v>98</v>
      </c>
      <c r="C294" s="474" t="s">
        <v>3319</v>
      </c>
      <c r="D294" s="961" t="s">
        <v>43</v>
      </c>
      <c r="E294" s="1894">
        <f>VLOOKUP(C294,[12]DUMAI!$C$198:$E$336,3,FALSE)</f>
        <v>24</v>
      </c>
      <c r="F294" s="151">
        <v>2028000</v>
      </c>
      <c r="G294" s="151">
        <v>425000</v>
      </c>
      <c r="H294" s="48">
        <f t="shared" si="55"/>
        <v>2453000</v>
      </c>
      <c r="I294" s="980">
        <v>0</v>
      </c>
      <c r="J294" s="980">
        <v>0</v>
      </c>
      <c r="K294" s="980">
        <v>7000</v>
      </c>
      <c r="L294" s="151">
        <v>0</v>
      </c>
      <c r="M294" s="978">
        <v>0</v>
      </c>
      <c r="N294" s="980">
        <f t="shared" si="59"/>
        <v>168000</v>
      </c>
      <c r="O294" s="316">
        <f t="shared" si="57"/>
        <v>2621000</v>
      </c>
      <c r="P294" s="316">
        <f t="shared" si="51"/>
        <v>24530</v>
      </c>
      <c r="Q294" s="316">
        <f t="shared" si="52"/>
        <v>49060</v>
      </c>
      <c r="R294" s="316">
        <f t="shared" si="53"/>
        <v>24530</v>
      </c>
      <c r="S294" s="317">
        <f t="shared" si="58"/>
        <v>2522880</v>
      </c>
      <c r="T294" s="468" t="str">
        <f>VLOOKUP(C294,'[13]RIANCIAN AMT I DAN II'!$C$171:$Y$314,23,FALSE)</f>
        <v>172-00-0060798-8</v>
      </c>
    </row>
    <row r="295" spans="1:20" s="1688" customFormat="1" ht="18" customHeight="1">
      <c r="A295" s="206">
        <v>2453000</v>
      </c>
      <c r="B295" s="414">
        <v>99</v>
      </c>
      <c r="C295" s="474" t="s">
        <v>3320</v>
      </c>
      <c r="D295" s="961" t="s">
        <v>43</v>
      </c>
      <c r="E295" s="1894">
        <f>VLOOKUP(C295,[12]DUMAI!$C$198:$E$336,3,FALSE)</f>
        <v>24</v>
      </c>
      <c r="F295" s="151">
        <v>2028000</v>
      </c>
      <c r="G295" s="151">
        <v>425000</v>
      </c>
      <c r="H295" s="48">
        <f t="shared" si="55"/>
        <v>2453000</v>
      </c>
      <c r="I295" s="980">
        <v>0</v>
      </c>
      <c r="J295" s="980">
        <v>0</v>
      </c>
      <c r="K295" s="980">
        <v>7000</v>
      </c>
      <c r="L295" s="151">
        <v>0</v>
      </c>
      <c r="M295" s="978">
        <v>0</v>
      </c>
      <c r="N295" s="980">
        <f t="shared" si="59"/>
        <v>168000</v>
      </c>
      <c r="O295" s="316">
        <f t="shared" si="57"/>
        <v>2621000</v>
      </c>
      <c r="P295" s="316">
        <f t="shared" si="51"/>
        <v>24530</v>
      </c>
      <c r="Q295" s="316">
        <f t="shared" si="52"/>
        <v>49060</v>
      </c>
      <c r="R295" s="316">
        <f t="shared" si="53"/>
        <v>24530</v>
      </c>
      <c r="S295" s="317">
        <f t="shared" si="58"/>
        <v>2522880</v>
      </c>
      <c r="T295" s="468" t="str">
        <f>VLOOKUP(C295,'[13]RIANCIAN AMT I DAN II'!$C$171:$Y$314,23,FALSE)</f>
        <v>172-00-0062274-8</v>
      </c>
    </row>
    <row r="296" spans="1:20" s="1688" customFormat="1" ht="18" customHeight="1">
      <c r="A296" s="206">
        <v>2453000</v>
      </c>
      <c r="B296" s="414">
        <v>100</v>
      </c>
      <c r="C296" s="472" t="s">
        <v>3321</v>
      </c>
      <c r="D296" s="961" t="s">
        <v>43</v>
      </c>
      <c r="E296" s="1894">
        <f>VLOOKUP(C296,[12]DUMAI!$C$198:$E$336,3,FALSE)</f>
        <v>24</v>
      </c>
      <c r="F296" s="151">
        <v>2028000</v>
      </c>
      <c r="G296" s="151">
        <v>425000</v>
      </c>
      <c r="H296" s="48">
        <f t="shared" si="55"/>
        <v>2453000</v>
      </c>
      <c r="I296" s="980">
        <v>0</v>
      </c>
      <c r="J296" s="980">
        <v>0</v>
      </c>
      <c r="K296" s="980">
        <v>7000</v>
      </c>
      <c r="L296" s="151">
        <v>0</v>
      </c>
      <c r="M296" s="978">
        <v>0</v>
      </c>
      <c r="N296" s="980">
        <f t="shared" si="59"/>
        <v>168000</v>
      </c>
      <c r="O296" s="316">
        <f t="shared" si="57"/>
        <v>2621000</v>
      </c>
      <c r="P296" s="316">
        <f t="shared" si="51"/>
        <v>24530</v>
      </c>
      <c r="Q296" s="316">
        <f t="shared" si="52"/>
        <v>49060</v>
      </c>
      <c r="R296" s="316">
        <f t="shared" si="53"/>
        <v>24530</v>
      </c>
      <c r="S296" s="317">
        <f t="shared" si="58"/>
        <v>2522880</v>
      </c>
      <c r="T296" s="468" t="str">
        <f>VLOOKUP(C296,'[13]RIANCIAN AMT I DAN II'!$C$171:$Y$314,23,FALSE)</f>
        <v>172-00-0060783-0</v>
      </c>
    </row>
    <row r="297" spans="1:20" s="1688" customFormat="1" ht="18" customHeight="1">
      <c r="A297" s="206">
        <v>2453000</v>
      </c>
      <c r="B297" s="414">
        <v>101</v>
      </c>
      <c r="C297" s="474" t="s">
        <v>3322</v>
      </c>
      <c r="D297" s="961" t="s">
        <v>43</v>
      </c>
      <c r="E297" s="1894">
        <f>VLOOKUP(C297,[12]DUMAI!$C$198:$E$336,3,FALSE)</f>
        <v>24</v>
      </c>
      <c r="F297" s="151">
        <v>2028000</v>
      </c>
      <c r="G297" s="151">
        <v>425000</v>
      </c>
      <c r="H297" s="48">
        <f t="shared" si="55"/>
        <v>2453000</v>
      </c>
      <c r="I297" s="980">
        <v>0</v>
      </c>
      <c r="J297" s="980">
        <v>0</v>
      </c>
      <c r="K297" s="980">
        <v>7000</v>
      </c>
      <c r="L297" s="151">
        <v>0</v>
      </c>
      <c r="M297" s="978">
        <v>0</v>
      </c>
      <c r="N297" s="980">
        <f t="shared" si="59"/>
        <v>168000</v>
      </c>
      <c r="O297" s="316">
        <f t="shared" si="57"/>
        <v>2621000</v>
      </c>
      <c r="P297" s="316">
        <f t="shared" si="51"/>
        <v>24530</v>
      </c>
      <c r="Q297" s="316">
        <f t="shared" si="52"/>
        <v>49060</v>
      </c>
      <c r="R297" s="316">
        <f t="shared" si="53"/>
        <v>24530</v>
      </c>
      <c r="S297" s="317">
        <f t="shared" si="58"/>
        <v>2522880</v>
      </c>
      <c r="T297" s="468" t="str">
        <f>VLOOKUP(C297,'[13]RIANCIAN AMT I DAN II'!$C$171:$Y$314,23,FALSE)</f>
        <v>172-00-0060784-8</v>
      </c>
    </row>
    <row r="298" spans="1:20" s="1688" customFormat="1" ht="18" customHeight="1">
      <c r="A298" s="206">
        <v>2453000</v>
      </c>
      <c r="B298" s="414">
        <v>102</v>
      </c>
      <c r="C298" s="474" t="s">
        <v>3323</v>
      </c>
      <c r="D298" s="961" t="s">
        <v>43</v>
      </c>
      <c r="E298" s="1894">
        <f>VLOOKUP(C298,[12]DUMAI!$C$198:$E$336,3,FALSE)</f>
        <v>24</v>
      </c>
      <c r="F298" s="151">
        <v>2028000</v>
      </c>
      <c r="G298" s="151">
        <v>425000</v>
      </c>
      <c r="H298" s="48">
        <f t="shared" si="55"/>
        <v>2453000</v>
      </c>
      <c r="I298" s="980">
        <v>0</v>
      </c>
      <c r="J298" s="980">
        <v>0</v>
      </c>
      <c r="K298" s="980">
        <v>7000</v>
      </c>
      <c r="L298" s="151">
        <v>0</v>
      </c>
      <c r="M298" s="978">
        <v>0</v>
      </c>
      <c r="N298" s="980">
        <f t="shared" si="59"/>
        <v>168000</v>
      </c>
      <c r="O298" s="316">
        <f t="shared" si="57"/>
        <v>2621000</v>
      </c>
      <c r="P298" s="316">
        <f t="shared" si="51"/>
        <v>24530</v>
      </c>
      <c r="Q298" s="316">
        <f t="shared" si="52"/>
        <v>49060</v>
      </c>
      <c r="R298" s="316">
        <f t="shared" si="53"/>
        <v>24530</v>
      </c>
      <c r="S298" s="317">
        <f t="shared" si="58"/>
        <v>2522880</v>
      </c>
      <c r="T298" s="468" t="str">
        <f>VLOOKUP(C298,'[13]RIANCIAN AMT I DAN II'!$C$171:$Y$314,23,FALSE)</f>
        <v>172-00-0060892-9</v>
      </c>
    </row>
    <row r="299" spans="1:20" s="1688" customFormat="1" ht="18" customHeight="1">
      <c r="A299" s="206">
        <v>2453000</v>
      </c>
      <c r="B299" s="414">
        <v>103</v>
      </c>
      <c r="C299" s="474" t="s">
        <v>3324</v>
      </c>
      <c r="D299" s="961" t="s">
        <v>43</v>
      </c>
      <c r="E299" s="1894">
        <f>VLOOKUP(C299,[12]DUMAI!$C$198:$E$336,3,FALSE)</f>
        <v>24</v>
      </c>
      <c r="F299" s="151">
        <v>2028000</v>
      </c>
      <c r="G299" s="151">
        <v>425000</v>
      </c>
      <c r="H299" s="48">
        <f t="shared" si="55"/>
        <v>2453000</v>
      </c>
      <c r="I299" s="980">
        <v>0</v>
      </c>
      <c r="J299" s="980">
        <v>0</v>
      </c>
      <c r="K299" s="980">
        <v>7000</v>
      </c>
      <c r="L299" s="151">
        <v>0</v>
      </c>
      <c r="M299" s="978">
        <v>0</v>
      </c>
      <c r="N299" s="980">
        <f t="shared" si="59"/>
        <v>168000</v>
      </c>
      <c r="O299" s="316">
        <f t="shared" ref="O299:O318" si="60">H299+N299</f>
        <v>2621000</v>
      </c>
      <c r="P299" s="316">
        <f t="shared" si="51"/>
        <v>24530</v>
      </c>
      <c r="Q299" s="316">
        <f t="shared" si="52"/>
        <v>49060</v>
      </c>
      <c r="R299" s="316">
        <f t="shared" si="53"/>
        <v>24530</v>
      </c>
      <c r="S299" s="317">
        <f t="shared" si="58"/>
        <v>2522880</v>
      </c>
      <c r="T299" s="468" t="str">
        <f>VLOOKUP(C299,'[13]RIANCIAN AMT I DAN II'!$C$171:$Y$314,23,FALSE)</f>
        <v>172-00-0060873-9</v>
      </c>
    </row>
    <row r="300" spans="1:20" s="1688" customFormat="1" ht="18" customHeight="1">
      <c r="A300" s="206">
        <v>2453000</v>
      </c>
      <c r="B300" s="414">
        <v>104</v>
      </c>
      <c r="C300" s="474" t="s">
        <v>3325</v>
      </c>
      <c r="D300" s="961" t="s">
        <v>43</v>
      </c>
      <c r="E300" s="1894">
        <f>VLOOKUP(C300,[12]DUMAI!$C$198:$E$336,3,FALSE)</f>
        <v>24</v>
      </c>
      <c r="F300" s="151">
        <v>2028000</v>
      </c>
      <c r="G300" s="151">
        <v>425000</v>
      </c>
      <c r="H300" s="48">
        <f t="shared" si="55"/>
        <v>2453000</v>
      </c>
      <c r="I300" s="980">
        <v>0</v>
      </c>
      <c r="J300" s="980">
        <v>0</v>
      </c>
      <c r="K300" s="980">
        <v>7000</v>
      </c>
      <c r="L300" s="151">
        <v>0</v>
      </c>
      <c r="M300" s="978">
        <v>0</v>
      </c>
      <c r="N300" s="980">
        <f t="shared" si="59"/>
        <v>168000</v>
      </c>
      <c r="O300" s="316">
        <f t="shared" si="60"/>
        <v>2621000</v>
      </c>
      <c r="P300" s="316">
        <f t="shared" si="51"/>
        <v>24530</v>
      </c>
      <c r="Q300" s="316">
        <f t="shared" si="52"/>
        <v>49060</v>
      </c>
      <c r="R300" s="316">
        <f t="shared" si="53"/>
        <v>24530</v>
      </c>
      <c r="S300" s="317">
        <f t="shared" si="58"/>
        <v>2522880</v>
      </c>
      <c r="T300" s="468" t="str">
        <f>VLOOKUP(C300,'[13]RIANCIAN AMT I DAN II'!$C$171:$Y$314,23,FALSE)</f>
        <v>172-00-0060796-2</v>
      </c>
    </row>
    <row r="301" spans="1:20" s="1688" customFormat="1" ht="18" customHeight="1">
      <c r="A301" s="206">
        <v>2453000</v>
      </c>
      <c r="B301" s="414">
        <v>105</v>
      </c>
      <c r="C301" s="474" t="s">
        <v>3326</v>
      </c>
      <c r="D301" s="961" t="s">
        <v>43</v>
      </c>
      <c r="E301" s="1894">
        <f>VLOOKUP(C301,[12]DUMAI!$C$198:$E$336,3,FALSE)</f>
        <v>24</v>
      </c>
      <c r="F301" s="151">
        <v>2028000</v>
      </c>
      <c r="G301" s="151">
        <v>425000</v>
      </c>
      <c r="H301" s="48">
        <f t="shared" si="55"/>
        <v>2453000</v>
      </c>
      <c r="I301" s="980">
        <v>0</v>
      </c>
      <c r="J301" s="980">
        <v>0</v>
      </c>
      <c r="K301" s="980">
        <v>7000</v>
      </c>
      <c r="L301" s="151">
        <v>0</v>
      </c>
      <c r="M301" s="978">
        <v>0</v>
      </c>
      <c r="N301" s="980">
        <f t="shared" si="59"/>
        <v>168000</v>
      </c>
      <c r="O301" s="316">
        <f t="shared" si="60"/>
        <v>2621000</v>
      </c>
      <c r="P301" s="316">
        <f t="shared" si="51"/>
        <v>24530</v>
      </c>
      <c r="Q301" s="316">
        <f t="shared" si="52"/>
        <v>49060</v>
      </c>
      <c r="R301" s="316">
        <f t="shared" si="53"/>
        <v>24530</v>
      </c>
      <c r="S301" s="317">
        <f t="shared" si="58"/>
        <v>2522880</v>
      </c>
      <c r="T301" s="468" t="str">
        <f>VLOOKUP(C301,'[13]RIANCIAN AMT I DAN II'!$C$171:$Y$314,23,FALSE)</f>
        <v>172-00-0060881-2</v>
      </c>
    </row>
    <row r="302" spans="1:20" s="1688" customFormat="1" ht="18" customHeight="1">
      <c r="A302" s="206">
        <v>2453000</v>
      </c>
      <c r="B302" s="414">
        <v>106</v>
      </c>
      <c r="C302" s="474" t="s">
        <v>3327</v>
      </c>
      <c r="D302" s="961" t="s">
        <v>43</v>
      </c>
      <c r="E302" s="1894">
        <f>VLOOKUP(C302,[12]DUMAI!$C$198:$E$336,3,FALSE)</f>
        <v>24</v>
      </c>
      <c r="F302" s="151">
        <v>2028000</v>
      </c>
      <c r="G302" s="151">
        <v>425000</v>
      </c>
      <c r="H302" s="48">
        <f t="shared" si="55"/>
        <v>2453000</v>
      </c>
      <c r="I302" s="980">
        <v>0</v>
      </c>
      <c r="J302" s="980">
        <v>0</v>
      </c>
      <c r="K302" s="980">
        <v>7000</v>
      </c>
      <c r="L302" s="151">
        <v>0</v>
      </c>
      <c r="M302" s="978">
        <v>0</v>
      </c>
      <c r="N302" s="980">
        <f t="shared" si="59"/>
        <v>168000</v>
      </c>
      <c r="O302" s="316">
        <f t="shared" si="60"/>
        <v>2621000</v>
      </c>
      <c r="P302" s="316">
        <f t="shared" si="51"/>
        <v>24530</v>
      </c>
      <c r="Q302" s="316">
        <f t="shared" si="52"/>
        <v>49060</v>
      </c>
      <c r="R302" s="316">
        <f t="shared" si="53"/>
        <v>24530</v>
      </c>
      <c r="S302" s="317">
        <f t="shared" si="58"/>
        <v>2522880</v>
      </c>
      <c r="T302" s="468" t="str">
        <f>VLOOKUP(C302,'[13]RIANCIAN AMT I DAN II'!$C$171:$Y$314,23,FALSE)</f>
        <v>172-00-0062423-1</v>
      </c>
    </row>
    <row r="303" spans="1:20" s="1688" customFormat="1" ht="18" customHeight="1">
      <c r="A303" s="206">
        <v>2453000</v>
      </c>
      <c r="B303" s="414">
        <v>107</v>
      </c>
      <c r="C303" s="474" t="s">
        <v>3328</v>
      </c>
      <c r="D303" s="961" t="s">
        <v>43</v>
      </c>
      <c r="E303" s="1894">
        <f>VLOOKUP(C303,[12]DUMAI!$C$198:$E$336,3,FALSE)</f>
        <v>24</v>
      </c>
      <c r="F303" s="151">
        <v>2028000</v>
      </c>
      <c r="G303" s="151">
        <v>425000</v>
      </c>
      <c r="H303" s="48">
        <f t="shared" si="55"/>
        <v>2453000</v>
      </c>
      <c r="I303" s="980">
        <v>0</v>
      </c>
      <c r="J303" s="980">
        <v>0</v>
      </c>
      <c r="K303" s="980">
        <v>7000</v>
      </c>
      <c r="L303" s="151">
        <v>0</v>
      </c>
      <c r="M303" s="978">
        <v>0</v>
      </c>
      <c r="N303" s="980">
        <f t="shared" si="59"/>
        <v>168000</v>
      </c>
      <c r="O303" s="316">
        <f t="shared" si="60"/>
        <v>2621000</v>
      </c>
      <c r="P303" s="316">
        <f t="shared" si="51"/>
        <v>24530</v>
      </c>
      <c r="Q303" s="316">
        <f t="shared" si="52"/>
        <v>49060</v>
      </c>
      <c r="R303" s="316">
        <f t="shared" si="53"/>
        <v>24530</v>
      </c>
      <c r="S303" s="317">
        <f t="shared" si="58"/>
        <v>2522880</v>
      </c>
      <c r="T303" s="468" t="str">
        <f>VLOOKUP(C303,'[13]RIANCIAN AMT I DAN II'!$C$171:$Y$314,23,FALSE)</f>
        <v>172-00-0028076-0</v>
      </c>
    </row>
    <row r="304" spans="1:20" s="1688" customFormat="1" ht="18" customHeight="1">
      <c r="A304" s="206">
        <v>2453000</v>
      </c>
      <c r="B304" s="414">
        <v>108</v>
      </c>
      <c r="C304" s="474" t="s">
        <v>3329</v>
      </c>
      <c r="D304" s="961" t="s">
        <v>43</v>
      </c>
      <c r="E304" s="1894">
        <f>VLOOKUP(C304,[12]DUMAI!$C$198:$E$336,3,FALSE)</f>
        <v>24</v>
      </c>
      <c r="F304" s="151">
        <v>2028000</v>
      </c>
      <c r="G304" s="151">
        <v>425000</v>
      </c>
      <c r="H304" s="48">
        <f t="shared" si="55"/>
        <v>2453000</v>
      </c>
      <c r="I304" s="980">
        <v>0</v>
      </c>
      <c r="J304" s="980">
        <v>0</v>
      </c>
      <c r="K304" s="980">
        <v>7000</v>
      </c>
      <c r="L304" s="151">
        <v>0</v>
      </c>
      <c r="M304" s="978">
        <v>0</v>
      </c>
      <c r="N304" s="980">
        <f t="shared" si="59"/>
        <v>168000</v>
      </c>
      <c r="O304" s="316">
        <f t="shared" si="60"/>
        <v>2621000</v>
      </c>
      <c r="P304" s="316">
        <f t="shared" si="51"/>
        <v>24530</v>
      </c>
      <c r="Q304" s="316">
        <f t="shared" si="52"/>
        <v>49060</v>
      </c>
      <c r="R304" s="316">
        <f t="shared" si="53"/>
        <v>24530</v>
      </c>
      <c r="S304" s="317">
        <f t="shared" si="58"/>
        <v>2522880</v>
      </c>
      <c r="T304" s="468" t="str">
        <f>VLOOKUP(C304,'[13]RIANCIAN AMT I DAN II'!$C$171:$Y$314,23,FALSE)</f>
        <v>172-00-0060871-3</v>
      </c>
    </row>
    <row r="305" spans="1:20" s="1688" customFormat="1" ht="18" customHeight="1">
      <c r="A305" s="206">
        <v>2453000</v>
      </c>
      <c r="B305" s="414">
        <v>109</v>
      </c>
      <c r="C305" s="472" t="s">
        <v>3330</v>
      </c>
      <c r="D305" s="961" t="s">
        <v>43</v>
      </c>
      <c r="E305" s="1894">
        <f>VLOOKUP(C305,[12]DUMAI!$C$198:$E$336,3,FALSE)</f>
        <v>24</v>
      </c>
      <c r="F305" s="151">
        <v>2028000</v>
      </c>
      <c r="G305" s="151">
        <v>425000</v>
      </c>
      <c r="H305" s="48">
        <f t="shared" si="55"/>
        <v>2453000</v>
      </c>
      <c r="I305" s="980">
        <v>0</v>
      </c>
      <c r="J305" s="980">
        <v>0</v>
      </c>
      <c r="K305" s="980">
        <v>7000</v>
      </c>
      <c r="L305" s="151">
        <v>0</v>
      </c>
      <c r="M305" s="978">
        <v>0</v>
      </c>
      <c r="N305" s="980">
        <f t="shared" si="59"/>
        <v>168000</v>
      </c>
      <c r="O305" s="316">
        <f t="shared" si="60"/>
        <v>2621000</v>
      </c>
      <c r="P305" s="316">
        <f t="shared" si="51"/>
        <v>24530</v>
      </c>
      <c r="Q305" s="316">
        <f t="shared" si="52"/>
        <v>49060</v>
      </c>
      <c r="R305" s="316">
        <f t="shared" si="53"/>
        <v>24530</v>
      </c>
      <c r="S305" s="317">
        <f t="shared" si="58"/>
        <v>2522880</v>
      </c>
      <c r="T305" s="468" t="str">
        <f>VLOOKUP(C305,'[13]RIANCIAN AMT I DAN II'!$C$171:$Y$314,23,FALSE)</f>
        <v>172-00-0060895-2</v>
      </c>
    </row>
    <row r="306" spans="1:20" s="1688" customFormat="1" ht="18" customHeight="1">
      <c r="A306" s="206">
        <v>2453000</v>
      </c>
      <c r="B306" s="414">
        <v>110</v>
      </c>
      <c r="C306" s="474" t="s">
        <v>3331</v>
      </c>
      <c r="D306" s="961" t="s">
        <v>43</v>
      </c>
      <c r="E306" s="1894">
        <f>VLOOKUP(C306,[12]DUMAI!$C$198:$E$336,3,FALSE)</f>
        <v>24</v>
      </c>
      <c r="F306" s="151">
        <v>2028000</v>
      </c>
      <c r="G306" s="151">
        <v>425000</v>
      </c>
      <c r="H306" s="48">
        <f t="shared" si="55"/>
        <v>2453000</v>
      </c>
      <c r="I306" s="980">
        <v>0</v>
      </c>
      <c r="J306" s="980">
        <v>0</v>
      </c>
      <c r="K306" s="980">
        <v>7000</v>
      </c>
      <c r="L306" s="151">
        <v>0</v>
      </c>
      <c r="M306" s="978">
        <v>0</v>
      </c>
      <c r="N306" s="980">
        <f t="shared" si="59"/>
        <v>168000</v>
      </c>
      <c r="O306" s="316">
        <f t="shared" si="60"/>
        <v>2621000</v>
      </c>
      <c r="P306" s="316">
        <f t="shared" si="51"/>
        <v>24530</v>
      </c>
      <c r="Q306" s="316">
        <f t="shared" si="52"/>
        <v>49060</v>
      </c>
      <c r="R306" s="316">
        <f t="shared" si="53"/>
        <v>24530</v>
      </c>
      <c r="S306" s="317">
        <f t="shared" si="58"/>
        <v>2522880</v>
      </c>
      <c r="T306" s="468" t="str">
        <f>VLOOKUP(C306,'[13]RIANCIAN AMT I DAN II'!$C$171:$Y$314,23,FALSE)</f>
        <v>108-00-1145945-1</v>
      </c>
    </row>
    <row r="307" spans="1:20" s="1688" customFormat="1" ht="18" customHeight="1">
      <c r="A307" s="206">
        <v>2453000</v>
      </c>
      <c r="B307" s="414">
        <v>111</v>
      </c>
      <c r="C307" s="474" t="s">
        <v>3332</v>
      </c>
      <c r="D307" s="961" t="s">
        <v>43</v>
      </c>
      <c r="E307" s="1894">
        <f>VLOOKUP(C307,[12]DUMAI!$C$198:$E$336,3,FALSE)</f>
        <v>24</v>
      </c>
      <c r="F307" s="151">
        <v>2028000</v>
      </c>
      <c r="G307" s="151">
        <v>425000</v>
      </c>
      <c r="H307" s="48">
        <f t="shared" si="55"/>
        <v>2453000</v>
      </c>
      <c r="I307" s="980">
        <v>0</v>
      </c>
      <c r="J307" s="980">
        <v>0</v>
      </c>
      <c r="K307" s="980">
        <v>7000</v>
      </c>
      <c r="L307" s="151">
        <v>0</v>
      </c>
      <c r="M307" s="978">
        <v>0</v>
      </c>
      <c r="N307" s="980">
        <f t="shared" si="59"/>
        <v>168000</v>
      </c>
      <c r="O307" s="316">
        <f t="shared" si="60"/>
        <v>2621000</v>
      </c>
      <c r="P307" s="316">
        <f t="shared" si="51"/>
        <v>24530</v>
      </c>
      <c r="Q307" s="316">
        <f t="shared" si="52"/>
        <v>49060</v>
      </c>
      <c r="R307" s="316">
        <f t="shared" si="53"/>
        <v>24530</v>
      </c>
      <c r="S307" s="317">
        <f t="shared" si="58"/>
        <v>2522880</v>
      </c>
      <c r="T307" s="468" t="str">
        <f>VLOOKUP(C307,'[13]RIANCIAN AMT I DAN II'!$C$171:$Y$314,23,FALSE)</f>
        <v>172-00-0060852-3</v>
      </c>
    </row>
    <row r="308" spans="1:20" s="1688" customFormat="1" ht="18" customHeight="1">
      <c r="A308" s="206">
        <v>2453000</v>
      </c>
      <c r="B308" s="414">
        <v>112</v>
      </c>
      <c r="C308" s="474" t="s">
        <v>3333</v>
      </c>
      <c r="D308" s="961" t="s">
        <v>43</v>
      </c>
      <c r="E308" s="1894">
        <f>VLOOKUP(C308,[12]DUMAI!$C$198:$E$336,3,FALSE)</f>
        <v>24</v>
      </c>
      <c r="F308" s="151">
        <v>2028000</v>
      </c>
      <c r="G308" s="151">
        <v>425000</v>
      </c>
      <c r="H308" s="48">
        <f t="shared" si="55"/>
        <v>2453000</v>
      </c>
      <c r="I308" s="980">
        <v>0</v>
      </c>
      <c r="J308" s="980">
        <v>0</v>
      </c>
      <c r="K308" s="980">
        <v>7000</v>
      </c>
      <c r="L308" s="151">
        <v>0</v>
      </c>
      <c r="M308" s="978">
        <v>0</v>
      </c>
      <c r="N308" s="980">
        <f t="shared" si="59"/>
        <v>168000</v>
      </c>
      <c r="O308" s="316">
        <f t="shared" si="60"/>
        <v>2621000</v>
      </c>
      <c r="P308" s="316">
        <f t="shared" ref="P308:P335" si="61">1%*H308</f>
        <v>24530</v>
      </c>
      <c r="Q308" s="316">
        <f t="shared" ref="Q308:Q335" si="62">H308*2%</f>
        <v>49060</v>
      </c>
      <c r="R308" s="316">
        <f t="shared" ref="R308:R335" si="63">H308*1%</f>
        <v>24530</v>
      </c>
      <c r="S308" s="317">
        <f t="shared" si="58"/>
        <v>2522880</v>
      </c>
      <c r="T308" s="468" t="str">
        <f>VLOOKUP(C308,'[13]RIANCIAN AMT I DAN II'!$C$171:$Y$314,23,FALSE)</f>
        <v>172-00-0060875-4</v>
      </c>
    </row>
    <row r="309" spans="1:20" s="1688" customFormat="1" ht="18" customHeight="1">
      <c r="A309" s="206">
        <v>2453000</v>
      </c>
      <c r="B309" s="414">
        <v>113</v>
      </c>
      <c r="C309" s="474" t="s">
        <v>3334</v>
      </c>
      <c r="D309" s="961" t="s">
        <v>43</v>
      </c>
      <c r="E309" s="1894">
        <f>VLOOKUP(C309,[12]DUMAI!$C$198:$E$336,3,FALSE)</f>
        <v>24</v>
      </c>
      <c r="F309" s="151">
        <v>2028000</v>
      </c>
      <c r="G309" s="151">
        <v>425000</v>
      </c>
      <c r="H309" s="48">
        <f t="shared" si="55"/>
        <v>2453000</v>
      </c>
      <c r="I309" s="980">
        <v>0</v>
      </c>
      <c r="J309" s="980">
        <v>0</v>
      </c>
      <c r="K309" s="980">
        <v>7000</v>
      </c>
      <c r="L309" s="151">
        <v>0</v>
      </c>
      <c r="M309" s="978">
        <v>0</v>
      </c>
      <c r="N309" s="980">
        <f t="shared" si="59"/>
        <v>168000</v>
      </c>
      <c r="O309" s="316">
        <f t="shared" si="60"/>
        <v>2621000</v>
      </c>
      <c r="P309" s="316">
        <f t="shared" si="61"/>
        <v>24530</v>
      </c>
      <c r="Q309" s="316">
        <f t="shared" si="62"/>
        <v>49060</v>
      </c>
      <c r="R309" s="316">
        <f t="shared" si="63"/>
        <v>24530</v>
      </c>
      <c r="S309" s="317">
        <f t="shared" si="58"/>
        <v>2522880</v>
      </c>
      <c r="T309" s="468" t="str">
        <f>VLOOKUP(C309,'[13]RIANCIAN AMT I DAN II'!$C$171:$Y$314,23,FALSE)</f>
        <v>172-00-0060885-3</v>
      </c>
    </row>
    <row r="310" spans="1:20" s="1688" customFormat="1" ht="18" customHeight="1">
      <c r="A310" s="206">
        <v>2453000</v>
      </c>
      <c r="B310" s="414">
        <v>114</v>
      </c>
      <c r="C310" s="474" t="s">
        <v>3335</v>
      </c>
      <c r="D310" s="961" t="s">
        <v>43</v>
      </c>
      <c r="E310" s="1894">
        <f>VLOOKUP(C310,[12]DUMAI!$C$198:$E$336,3,FALSE)</f>
        <v>24</v>
      </c>
      <c r="F310" s="151">
        <v>2028000</v>
      </c>
      <c r="G310" s="151">
        <v>425000</v>
      </c>
      <c r="H310" s="48">
        <f t="shared" si="55"/>
        <v>2453000</v>
      </c>
      <c r="I310" s="980">
        <v>0</v>
      </c>
      <c r="J310" s="980">
        <v>0</v>
      </c>
      <c r="K310" s="980">
        <v>7000</v>
      </c>
      <c r="L310" s="151">
        <v>0</v>
      </c>
      <c r="M310" s="978">
        <v>0</v>
      </c>
      <c r="N310" s="980">
        <f t="shared" si="59"/>
        <v>168000</v>
      </c>
      <c r="O310" s="316">
        <f t="shared" si="60"/>
        <v>2621000</v>
      </c>
      <c r="P310" s="316">
        <f t="shared" si="61"/>
        <v>24530</v>
      </c>
      <c r="Q310" s="316">
        <f t="shared" si="62"/>
        <v>49060</v>
      </c>
      <c r="R310" s="316">
        <f t="shared" si="63"/>
        <v>24530</v>
      </c>
      <c r="S310" s="317">
        <f t="shared" si="58"/>
        <v>2522880</v>
      </c>
      <c r="T310" s="468" t="str">
        <f>VLOOKUP(C310,'[13]RIANCIAN AMT I DAN II'!$C$171:$Y$314,23,FALSE)</f>
        <v>107-00-0741162-4</v>
      </c>
    </row>
    <row r="311" spans="1:20" s="1688" customFormat="1" ht="18" customHeight="1">
      <c r="A311" s="206">
        <v>2453000</v>
      </c>
      <c r="B311" s="414">
        <v>115</v>
      </c>
      <c r="C311" s="474" t="s">
        <v>3336</v>
      </c>
      <c r="D311" s="961" t="s">
        <v>43</v>
      </c>
      <c r="E311" s="1894">
        <f>VLOOKUP(C311,[12]DUMAI!$C$198:$E$336,3,FALSE)</f>
        <v>24</v>
      </c>
      <c r="F311" s="151">
        <v>2028000</v>
      </c>
      <c r="G311" s="151">
        <v>425000</v>
      </c>
      <c r="H311" s="48">
        <f t="shared" si="55"/>
        <v>2453000</v>
      </c>
      <c r="I311" s="980">
        <v>0</v>
      </c>
      <c r="J311" s="980">
        <v>0</v>
      </c>
      <c r="K311" s="980">
        <v>7000</v>
      </c>
      <c r="L311" s="151">
        <v>0</v>
      </c>
      <c r="M311" s="978">
        <v>0</v>
      </c>
      <c r="N311" s="980">
        <f t="shared" si="59"/>
        <v>168000</v>
      </c>
      <c r="O311" s="316">
        <f t="shared" si="60"/>
        <v>2621000</v>
      </c>
      <c r="P311" s="316">
        <f t="shared" si="61"/>
        <v>24530</v>
      </c>
      <c r="Q311" s="316">
        <f t="shared" si="62"/>
        <v>49060</v>
      </c>
      <c r="R311" s="316">
        <f t="shared" si="63"/>
        <v>24530</v>
      </c>
      <c r="S311" s="317">
        <f t="shared" si="58"/>
        <v>2522880</v>
      </c>
      <c r="T311" s="468" t="str">
        <f>VLOOKUP(C311,'[13]RIANCIAN AMT I DAN II'!$C$171:$Y$314,23,FALSE)</f>
        <v>172-00-0060872-1</v>
      </c>
    </row>
    <row r="312" spans="1:20" s="1688" customFormat="1" ht="18" customHeight="1">
      <c r="A312" s="206">
        <v>2453000</v>
      </c>
      <c r="B312" s="414">
        <v>116</v>
      </c>
      <c r="C312" s="474" t="s">
        <v>1361</v>
      </c>
      <c r="D312" s="961" t="s">
        <v>43</v>
      </c>
      <c r="E312" s="1894">
        <f>VLOOKUP(C312,[12]DUMAI!$C$198:$E$336,3,FALSE)</f>
        <v>23</v>
      </c>
      <c r="F312" s="151">
        <v>2028000</v>
      </c>
      <c r="G312" s="151">
        <v>425000</v>
      </c>
      <c r="H312" s="48">
        <f t="shared" si="55"/>
        <v>2453000</v>
      </c>
      <c r="I312" s="980">
        <v>0</v>
      </c>
      <c r="J312" s="980">
        <v>0</v>
      </c>
      <c r="K312" s="980">
        <v>7000</v>
      </c>
      <c r="L312" s="151">
        <v>0</v>
      </c>
      <c r="M312" s="978">
        <v>0</v>
      </c>
      <c r="N312" s="980">
        <f t="shared" si="59"/>
        <v>161000</v>
      </c>
      <c r="O312" s="316">
        <f t="shared" si="60"/>
        <v>2614000</v>
      </c>
      <c r="P312" s="316">
        <f t="shared" si="61"/>
        <v>24530</v>
      </c>
      <c r="Q312" s="316">
        <f t="shared" si="62"/>
        <v>49060</v>
      </c>
      <c r="R312" s="316">
        <f t="shared" si="63"/>
        <v>24530</v>
      </c>
      <c r="S312" s="317">
        <f t="shared" si="58"/>
        <v>2515880</v>
      </c>
      <c r="T312" s="468" t="str">
        <f>VLOOKUP(C312,'[13]RIANCIAN AMT I DAN II'!$C$171:$Y$314,23,FALSE)</f>
        <v>172-00-0060893-7</v>
      </c>
    </row>
    <row r="313" spans="1:20" s="1688" customFormat="1" ht="18" customHeight="1">
      <c r="A313" s="206">
        <v>2453000</v>
      </c>
      <c r="B313" s="414">
        <v>117</v>
      </c>
      <c r="C313" s="474" t="s">
        <v>3337</v>
      </c>
      <c r="D313" s="961" t="s">
        <v>43</v>
      </c>
      <c r="E313" s="1894">
        <f>VLOOKUP(C313,[12]DUMAI!$C$198:$E$336,3,FALSE)</f>
        <v>24</v>
      </c>
      <c r="F313" s="151">
        <v>2028000</v>
      </c>
      <c r="G313" s="151">
        <v>425000</v>
      </c>
      <c r="H313" s="48">
        <f t="shared" si="55"/>
        <v>2453000</v>
      </c>
      <c r="I313" s="980">
        <v>0</v>
      </c>
      <c r="J313" s="980">
        <v>0</v>
      </c>
      <c r="K313" s="980">
        <v>7000</v>
      </c>
      <c r="L313" s="151">
        <v>0</v>
      </c>
      <c r="M313" s="978">
        <v>0</v>
      </c>
      <c r="N313" s="980">
        <f t="shared" si="59"/>
        <v>168000</v>
      </c>
      <c r="O313" s="316">
        <f t="shared" si="60"/>
        <v>2621000</v>
      </c>
      <c r="P313" s="316">
        <f t="shared" si="61"/>
        <v>24530</v>
      </c>
      <c r="Q313" s="316">
        <f t="shared" si="62"/>
        <v>49060</v>
      </c>
      <c r="R313" s="316">
        <f t="shared" si="63"/>
        <v>24530</v>
      </c>
      <c r="S313" s="317">
        <f t="shared" si="58"/>
        <v>2522880</v>
      </c>
      <c r="T313" s="468" t="str">
        <f>VLOOKUP(C313,'[13]RIANCIAN AMT I DAN II'!$C$171:$Y$314,23,FALSE)</f>
        <v>172-00-0060787-1</v>
      </c>
    </row>
    <row r="314" spans="1:20" s="1688" customFormat="1" ht="18" customHeight="1">
      <c r="A314" s="206">
        <v>2453000</v>
      </c>
      <c r="B314" s="414">
        <v>118</v>
      </c>
      <c r="C314" s="474" t="s">
        <v>1187</v>
      </c>
      <c r="D314" s="961" t="s">
        <v>43</v>
      </c>
      <c r="E314" s="1894">
        <f>VLOOKUP(C314,[12]DUMAI!$C$198:$E$336,3,FALSE)</f>
        <v>24</v>
      </c>
      <c r="F314" s="151">
        <v>2028000</v>
      </c>
      <c r="G314" s="151">
        <v>425000</v>
      </c>
      <c r="H314" s="48">
        <f t="shared" si="55"/>
        <v>2453000</v>
      </c>
      <c r="I314" s="980">
        <v>0</v>
      </c>
      <c r="J314" s="980">
        <v>0</v>
      </c>
      <c r="K314" s="980">
        <v>7000</v>
      </c>
      <c r="L314" s="151">
        <v>0</v>
      </c>
      <c r="M314" s="978">
        <v>0</v>
      </c>
      <c r="N314" s="980">
        <f t="shared" si="59"/>
        <v>168000</v>
      </c>
      <c r="O314" s="316">
        <f t="shared" si="60"/>
        <v>2621000</v>
      </c>
      <c r="P314" s="316">
        <f t="shared" si="61"/>
        <v>24530</v>
      </c>
      <c r="Q314" s="316">
        <f t="shared" si="62"/>
        <v>49060</v>
      </c>
      <c r="R314" s="316">
        <f t="shared" si="63"/>
        <v>24530</v>
      </c>
      <c r="S314" s="317">
        <f t="shared" si="58"/>
        <v>2522880</v>
      </c>
      <c r="T314" s="468" t="str">
        <f>VLOOKUP(C314,'[13]RIANCIAN AMT I DAN II'!$C$171:$Y$314,23,FALSE)</f>
        <v>172-00-0060810-1</v>
      </c>
    </row>
    <row r="315" spans="1:20" s="1688" customFormat="1" ht="18" customHeight="1">
      <c r="A315" s="206">
        <v>2453000</v>
      </c>
      <c r="B315" s="414">
        <v>119</v>
      </c>
      <c r="C315" s="474" t="s">
        <v>3338</v>
      </c>
      <c r="D315" s="961" t="s">
        <v>43</v>
      </c>
      <c r="E315" s="1894">
        <f>VLOOKUP(C315,[12]DUMAI!$C$198:$E$336,3,FALSE)</f>
        <v>20</v>
      </c>
      <c r="F315" s="151">
        <v>2028000</v>
      </c>
      <c r="G315" s="151">
        <v>425000</v>
      </c>
      <c r="H315" s="48">
        <f>SUM(F315:G315)</f>
        <v>2453000</v>
      </c>
      <c r="I315" s="980">
        <v>0</v>
      </c>
      <c r="J315" s="980">
        <v>0</v>
      </c>
      <c r="K315" s="980">
        <v>7000</v>
      </c>
      <c r="L315" s="151">
        <v>0</v>
      </c>
      <c r="M315" s="978">
        <v>0</v>
      </c>
      <c r="N315" s="980">
        <f>(E315*K315)</f>
        <v>140000</v>
      </c>
      <c r="O315" s="316">
        <f>H315+N315</f>
        <v>2593000</v>
      </c>
      <c r="P315" s="316">
        <f t="shared" si="61"/>
        <v>24530</v>
      </c>
      <c r="Q315" s="316">
        <f t="shared" si="62"/>
        <v>49060</v>
      </c>
      <c r="R315" s="316">
        <f t="shared" si="63"/>
        <v>24530</v>
      </c>
      <c r="S315" s="317">
        <f>O315-Q315-R315-P315</f>
        <v>2494880</v>
      </c>
      <c r="T315" s="468" t="str">
        <f>VLOOKUP(C315,'[13]RIANCIAN AMT I DAN II'!$C$171:$Y$314,23,FALSE)</f>
        <v>172-00-0060884-6</v>
      </c>
    </row>
    <row r="316" spans="1:20" s="1688" customFormat="1" ht="18" customHeight="1">
      <c r="A316" s="206">
        <v>2453000</v>
      </c>
      <c r="B316" s="414">
        <v>120</v>
      </c>
      <c r="C316" s="472" t="s">
        <v>3339</v>
      </c>
      <c r="D316" s="961" t="s">
        <v>43</v>
      </c>
      <c r="E316" s="1894">
        <f>VLOOKUP(C316,[12]DUMAI!$C$198:$E$336,3,FALSE)</f>
        <v>24</v>
      </c>
      <c r="F316" s="151">
        <v>2028000</v>
      </c>
      <c r="G316" s="151">
        <v>425000</v>
      </c>
      <c r="H316" s="48">
        <f>SUM(F316:G316)</f>
        <v>2453000</v>
      </c>
      <c r="I316" s="980">
        <v>0</v>
      </c>
      <c r="J316" s="980">
        <v>0</v>
      </c>
      <c r="K316" s="980">
        <v>7000</v>
      </c>
      <c r="L316" s="151">
        <v>0</v>
      </c>
      <c r="M316" s="978">
        <v>0</v>
      </c>
      <c r="N316" s="980">
        <f>(E316*K316)</f>
        <v>168000</v>
      </c>
      <c r="O316" s="316">
        <f>H316+N316</f>
        <v>2621000</v>
      </c>
      <c r="P316" s="316">
        <f t="shared" si="61"/>
        <v>24530</v>
      </c>
      <c r="Q316" s="316">
        <f t="shared" si="62"/>
        <v>49060</v>
      </c>
      <c r="R316" s="316">
        <f t="shared" si="63"/>
        <v>24530</v>
      </c>
      <c r="S316" s="317">
        <f>O316-Q316-R316-P316</f>
        <v>2522880</v>
      </c>
      <c r="T316" s="468" t="str">
        <f>VLOOKUP(C316,'[13]RIANCIAN AMT I DAN II'!$C$171:$Y$314,23,FALSE)</f>
        <v>172-00-0029451-4</v>
      </c>
    </row>
    <row r="317" spans="1:20" s="1688" customFormat="1" ht="18" customHeight="1">
      <c r="A317" s="206">
        <v>2453000</v>
      </c>
      <c r="B317" s="414">
        <v>121</v>
      </c>
      <c r="C317" s="467" t="s">
        <v>3340</v>
      </c>
      <c r="D317" s="961" t="s">
        <v>43</v>
      </c>
      <c r="E317" s="1894">
        <f>VLOOKUP(C317,[12]DUMAI!$C$198:$E$336,3,FALSE)</f>
        <v>24</v>
      </c>
      <c r="F317" s="151">
        <v>2028000</v>
      </c>
      <c r="G317" s="151">
        <v>425000</v>
      </c>
      <c r="H317" s="48">
        <f t="shared" si="55"/>
        <v>2453000</v>
      </c>
      <c r="I317" s="980">
        <v>0</v>
      </c>
      <c r="J317" s="980">
        <v>0</v>
      </c>
      <c r="K317" s="980">
        <v>7000</v>
      </c>
      <c r="L317" s="151">
        <v>0</v>
      </c>
      <c r="M317" s="978">
        <v>0</v>
      </c>
      <c r="N317" s="980">
        <f t="shared" si="59"/>
        <v>168000</v>
      </c>
      <c r="O317" s="316">
        <f t="shared" si="60"/>
        <v>2621000</v>
      </c>
      <c r="P317" s="316">
        <f t="shared" si="61"/>
        <v>24530</v>
      </c>
      <c r="Q317" s="316">
        <f t="shared" si="62"/>
        <v>49060</v>
      </c>
      <c r="R317" s="316">
        <f t="shared" si="63"/>
        <v>24530</v>
      </c>
      <c r="S317" s="317">
        <f t="shared" si="58"/>
        <v>2522880</v>
      </c>
      <c r="T317" s="468" t="str">
        <f>VLOOKUP(C317,'[13]RIANCIAN AMT I DAN II'!$C$171:$Y$314,23,FALSE)</f>
        <v>172-00-0029449-8</v>
      </c>
    </row>
    <row r="318" spans="1:20" s="1688" customFormat="1" ht="18" customHeight="1">
      <c r="A318" s="206">
        <v>2453000</v>
      </c>
      <c r="B318" s="414">
        <v>122</v>
      </c>
      <c r="C318" s="466" t="s">
        <v>3341</v>
      </c>
      <c r="D318" s="961" t="s">
        <v>43</v>
      </c>
      <c r="E318" s="1894">
        <f>VLOOKUP(C318,[12]DUMAI!$C$198:$E$336,3,FALSE)</f>
        <v>24</v>
      </c>
      <c r="F318" s="151">
        <v>2028000</v>
      </c>
      <c r="G318" s="151">
        <v>425000</v>
      </c>
      <c r="H318" s="48">
        <f t="shared" si="55"/>
        <v>2453000</v>
      </c>
      <c r="I318" s="980">
        <v>0</v>
      </c>
      <c r="J318" s="980">
        <v>0</v>
      </c>
      <c r="K318" s="980">
        <v>7000</v>
      </c>
      <c r="L318" s="151">
        <v>0</v>
      </c>
      <c r="M318" s="978">
        <v>0</v>
      </c>
      <c r="N318" s="980">
        <f t="shared" si="59"/>
        <v>168000</v>
      </c>
      <c r="O318" s="316">
        <f t="shared" si="60"/>
        <v>2621000</v>
      </c>
      <c r="P318" s="316">
        <f t="shared" si="61"/>
        <v>24530</v>
      </c>
      <c r="Q318" s="316">
        <f t="shared" si="62"/>
        <v>49060</v>
      </c>
      <c r="R318" s="316">
        <f t="shared" si="63"/>
        <v>24530</v>
      </c>
      <c r="S318" s="317">
        <f t="shared" si="58"/>
        <v>2522880</v>
      </c>
      <c r="T318" s="468" t="str">
        <f>VLOOKUP(C318,'[13]RIANCIAN AMT I DAN II'!$C$171:$Y$314,23,FALSE)</f>
        <v>172-00-0029453-0</v>
      </c>
    </row>
    <row r="319" spans="1:20" s="1688" customFormat="1" ht="18" customHeight="1">
      <c r="A319" s="206">
        <v>2453000</v>
      </c>
      <c r="B319" s="414">
        <v>123</v>
      </c>
      <c r="C319" s="472" t="s">
        <v>3342</v>
      </c>
      <c r="D319" s="32" t="s">
        <v>43</v>
      </c>
      <c r="E319" s="1894">
        <f>VLOOKUP(C319,[12]DUMAI!$C$198:$E$336,3,FALSE)</f>
        <v>24</v>
      </c>
      <c r="F319" s="151">
        <v>2028000</v>
      </c>
      <c r="G319" s="151">
        <v>425000</v>
      </c>
      <c r="H319" s="48">
        <f>SUM(F319:G319)</f>
        <v>2453000</v>
      </c>
      <c r="I319" s="980">
        <v>0</v>
      </c>
      <c r="J319" s="980">
        <v>0</v>
      </c>
      <c r="K319" s="980">
        <v>7000</v>
      </c>
      <c r="L319" s="151">
        <v>0</v>
      </c>
      <c r="M319" s="978">
        <v>0</v>
      </c>
      <c r="N319" s="980">
        <f>(E319*K319)</f>
        <v>168000</v>
      </c>
      <c r="O319" s="316">
        <f>H319+N319</f>
        <v>2621000</v>
      </c>
      <c r="P319" s="316">
        <f t="shared" si="61"/>
        <v>24530</v>
      </c>
      <c r="Q319" s="316">
        <f t="shared" si="62"/>
        <v>49060</v>
      </c>
      <c r="R319" s="316">
        <f t="shared" si="63"/>
        <v>24530</v>
      </c>
      <c r="S319" s="317">
        <f>O319-Q319-R319-P319</f>
        <v>2522880</v>
      </c>
      <c r="T319" s="468" t="str">
        <f>VLOOKUP(C319,'[13]RIANCIAN AMT I DAN II'!$C$171:$Y$314,23,FALSE)</f>
        <v>172-00-0060792-1</v>
      </c>
    </row>
    <row r="320" spans="1:20" s="1688" customFormat="1" ht="18" customHeight="1">
      <c r="A320" s="206">
        <v>2453000</v>
      </c>
      <c r="B320" s="414">
        <v>124</v>
      </c>
      <c r="C320" s="472" t="s">
        <v>3343</v>
      </c>
      <c r="D320" s="32" t="s">
        <v>43</v>
      </c>
      <c r="E320" s="1894">
        <f>VLOOKUP(C320,[12]DUMAI!$C$198:$E$336,3,FALSE)</f>
        <v>24</v>
      </c>
      <c r="F320" s="151">
        <v>2028000</v>
      </c>
      <c r="G320" s="151">
        <v>425000</v>
      </c>
      <c r="H320" s="48">
        <f>SUM(F320:G320)</f>
        <v>2453000</v>
      </c>
      <c r="I320" s="980">
        <v>0</v>
      </c>
      <c r="J320" s="980">
        <v>0</v>
      </c>
      <c r="K320" s="980">
        <v>7000</v>
      </c>
      <c r="L320" s="151">
        <v>0</v>
      </c>
      <c r="M320" s="978">
        <v>0</v>
      </c>
      <c r="N320" s="980">
        <f>(E320*K320)</f>
        <v>168000</v>
      </c>
      <c r="O320" s="316">
        <f>H320+N320</f>
        <v>2621000</v>
      </c>
      <c r="P320" s="316">
        <f t="shared" si="61"/>
        <v>24530</v>
      </c>
      <c r="Q320" s="316">
        <f t="shared" si="62"/>
        <v>49060</v>
      </c>
      <c r="R320" s="316">
        <f t="shared" si="63"/>
        <v>24530</v>
      </c>
      <c r="S320" s="317">
        <f>O320-Q320-R320-P320</f>
        <v>2522880</v>
      </c>
      <c r="T320" s="468" t="str">
        <f>VLOOKUP(C320,'[13]RIANCIAN AMT I DAN II'!$C$171:$Y$314,23,FALSE)</f>
        <v>172-00-0060886-1</v>
      </c>
    </row>
    <row r="321" spans="1:21" s="1688" customFormat="1" ht="18" customHeight="1">
      <c r="A321" s="206">
        <v>2453000</v>
      </c>
      <c r="B321" s="414">
        <v>125</v>
      </c>
      <c r="C321" s="475" t="s">
        <v>3344</v>
      </c>
      <c r="D321" s="372" t="s">
        <v>43</v>
      </c>
      <c r="E321" s="1894">
        <f>VLOOKUP(C321,[12]DUMAI!$C$198:$E$336,3,FALSE)</f>
        <v>24</v>
      </c>
      <c r="F321" s="151">
        <v>2028000</v>
      </c>
      <c r="G321" s="151">
        <v>425000</v>
      </c>
      <c r="H321" s="48">
        <f>SUM(F321:G321)</f>
        <v>2453000</v>
      </c>
      <c r="I321" s="980">
        <v>0</v>
      </c>
      <c r="J321" s="980">
        <v>0</v>
      </c>
      <c r="K321" s="980">
        <v>7000</v>
      </c>
      <c r="L321" s="151">
        <v>0</v>
      </c>
      <c r="M321" s="978">
        <v>0</v>
      </c>
      <c r="N321" s="980">
        <f>(E321*K321)</f>
        <v>168000</v>
      </c>
      <c r="O321" s="316">
        <f>H321+N321</f>
        <v>2621000</v>
      </c>
      <c r="P321" s="316">
        <f t="shared" si="61"/>
        <v>24530</v>
      </c>
      <c r="Q321" s="316">
        <f t="shared" si="62"/>
        <v>49060</v>
      </c>
      <c r="R321" s="316">
        <f t="shared" si="63"/>
        <v>24530</v>
      </c>
      <c r="S321" s="317">
        <f>O321-Q321-R321-P321</f>
        <v>2522880</v>
      </c>
      <c r="T321" s="468" t="str">
        <f>VLOOKUP(C321,'[13]RIANCIAN AMT I DAN II'!$C$171:$Y$314,23,FALSE)</f>
        <v>172-00-0042421-0</v>
      </c>
    </row>
    <row r="322" spans="1:21" s="1688" customFormat="1" ht="18" customHeight="1">
      <c r="A322" s="206">
        <v>2453000</v>
      </c>
      <c r="B322" s="414">
        <v>126</v>
      </c>
      <c r="C322" s="475" t="s">
        <v>3345</v>
      </c>
      <c r="D322" s="372" t="s">
        <v>43</v>
      </c>
      <c r="E322" s="1894">
        <f>VLOOKUP(C322,[12]DUMAI!$C$198:$E$336,3,FALSE)</f>
        <v>24</v>
      </c>
      <c r="F322" s="151">
        <v>2028000</v>
      </c>
      <c r="G322" s="151">
        <v>425000</v>
      </c>
      <c r="H322" s="48">
        <f t="shared" ref="H322:H335" si="64">SUM(F322:G322)</f>
        <v>2453000</v>
      </c>
      <c r="I322" s="980">
        <v>0</v>
      </c>
      <c r="J322" s="980">
        <v>0</v>
      </c>
      <c r="K322" s="980">
        <v>7000</v>
      </c>
      <c r="L322" s="151">
        <v>0</v>
      </c>
      <c r="M322" s="978">
        <v>0</v>
      </c>
      <c r="N322" s="980">
        <f t="shared" ref="N322:N335" si="65">(E322*K322)</f>
        <v>168000</v>
      </c>
      <c r="O322" s="316">
        <f t="shared" ref="O322:O335" si="66">H322+N322</f>
        <v>2621000</v>
      </c>
      <c r="P322" s="316">
        <f t="shared" si="61"/>
        <v>24530</v>
      </c>
      <c r="Q322" s="316">
        <f t="shared" si="62"/>
        <v>49060</v>
      </c>
      <c r="R322" s="316">
        <f t="shared" si="63"/>
        <v>24530</v>
      </c>
      <c r="S322" s="317">
        <f t="shared" ref="S322:S335" si="67">O322-Q322-R322-P322</f>
        <v>2522880</v>
      </c>
      <c r="T322" s="468" t="str">
        <f>VLOOKUP(C322,'[13]RIANCIAN AMT I DAN II'!$C$171:$Y$314,23,FALSE)</f>
        <v>172-00-0068315-3</v>
      </c>
    </row>
    <row r="323" spans="1:21" s="1688" customFormat="1" ht="18" customHeight="1">
      <c r="A323" s="206">
        <v>2453000</v>
      </c>
      <c r="B323" s="414">
        <v>127</v>
      </c>
      <c r="C323" s="475" t="s">
        <v>3346</v>
      </c>
      <c r="D323" s="372" t="s">
        <v>43</v>
      </c>
      <c r="E323" s="1894">
        <f>VLOOKUP(C323,[12]DUMAI!$C$198:$E$336,3,FALSE)</f>
        <v>24</v>
      </c>
      <c r="F323" s="151">
        <v>2028000</v>
      </c>
      <c r="G323" s="151">
        <v>425000</v>
      </c>
      <c r="H323" s="48">
        <f t="shared" si="64"/>
        <v>2453000</v>
      </c>
      <c r="I323" s="980">
        <v>0</v>
      </c>
      <c r="J323" s="980">
        <v>0</v>
      </c>
      <c r="K323" s="980">
        <v>7000</v>
      </c>
      <c r="L323" s="151">
        <v>0</v>
      </c>
      <c r="M323" s="978">
        <v>0</v>
      </c>
      <c r="N323" s="980">
        <f t="shared" si="65"/>
        <v>168000</v>
      </c>
      <c r="O323" s="316">
        <f t="shared" si="66"/>
        <v>2621000</v>
      </c>
      <c r="P323" s="316">
        <f t="shared" si="61"/>
        <v>24530</v>
      </c>
      <c r="Q323" s="316">
        <f t="shared" si="62"/>
        <v>49060</v>
      </c>
      <c r="R323" s="316">
        <f t="shared" si="63"/>
        <v>24530</v>
      </c>
      <c r="S323" s="317">
        <f t="shared" si="67"/>
        <v>2522880</v>
      </c>
      <c r="T323" s="1725" t="s">
        <v>3846</v>
      </c>
    </row>
    <row r="324" spans="1:21" s="1688" customFormat="1" ht="18" customHeight="1">
      <c r="A324" s="206">
        <v>2453000</v>
      </c>
      <c r="B324" s="414">
        <v>128</v>
      </c>
      <c r="C324" s="475" t="s">
        <v>3347</v>
      </c>
      <c r="D324" s="372" t="s">
        <v>43</v>
      </c>
      <c r="E324" s="1894">
        <f>VLOOKUP(C324,[12]DUMAI!$C$198:$E$336,3,FALSE)</f>
        <v>24</v>
      </c>
      <c r="F324" s="151">
        <v>2028000</v>
      </c>
      <c r="G324" s="151">
        <v>425000</v>
      </c>
      <c r="H324" s="48">
        <f t="shared" si="64"/>
        <v>2453000</v>
      </c>
      <c r="I324" s="980">
        <v>0</v>
      </c>
      <c r="J324" s="980">
        <v>0</v>
      </c>
      <c r="K324" s="980">
        <v>7000</v>
      </c>
      <c r="L324" s="151">
        <v>0</v>
      </c>
      <c r="M324" s="978">
        <v>0</v>
      </c>
      <c r="N324" s="980">
        <f t="shared" si="65"/>
        <v>168000</v>
      </c>
      <c r="O324" s="316">
        <f t="shared" si="66"/>
        <v>2621000</v>
      </c>
      <c r="P324" s="316">
        <f t="shared" si="61"/>
        <v>24530</v>
      </c>
      <c r="Q324" s="316">
        <f t="shared" si="62"/>
        <v>49060</v>
      </c>
      <c r="R324" s="316">
        <f t="shared" si="63"/>
        <v>24530</v>
      </c>
      <c r="S324" s="317">
        <f t="shared" si="67"/>
        <v>2522880</v>
      </c>
      <c r="T324" s="468" t="str">
        <f>VLOOKUP(C324,'[13]RIANCIAN AMT I DAN II'!$C$171:$Y$314,23,FALSE)</f>
        <v>172-00-0068296-5</v>
      </c>
    </row>
    <row r="325" spans="1:21" s="1688" customFormat="1" ht="18" customHeight="1">
      <c r="A325" s="206">
        <v>2453000</v>
      </c>
      <c r="B325" s="414">
        <v>129</v>
      </c>
      <c r="C325" s="475" t="s">
        <v>3004</v>
      </c>
      <c r="D325" s="372" t="s">
        <v>43</v>
      </c>
      <c r="E325" s="1894">
        <f>VLOOKUP(C325,[12]DUMAI!$C$198:$E$336,3,FALSE)</f>
        <v>22</v>
      </c>
      <c r="F325" s="151">
        <v>2028000</v>
      </c>
      <c r="G325" s="151">
        <v>425000</v>
      </c>
      <c r="H325" s="48">
        <f t="shared" si="64"/>
        <v>2453000</v>
      </c>
      <c r="I325" s="980">
        <v>0</v>
      </c>
      <c r="J325" s="980">
        <v>0</v>
      </c>
      <c r="K325" s="980">
        <v>7000</v>
      </c>
      <c r="L325" s="151">
        <v>0</v>
      </c>
      <c r="M325" s="978">
        <v>0</v>
      </c>
      <c r="N325" s="980">
        <f t="shared" si="65"/>
        <v>154000</v>
      </c>
      <c r="O325" s="316">
        <f t="shared" si="66"/>
        <v>2607000</v>
      </c>
      <c r="P325" s="316">
        <f t="shared" si="61"/>
        <v>24530</v>
      </c>
      <c r="Q325" s="316">
        <f t="shared" si="62"/>
        <v>49060</v>
      </c>
      <c r="R325" s="316">
        <f t="shared" si="63"/>
        <v>24530</v>
      </c>
      <c r="S325" s="317">
        <f t="shared" si="67"/>
        <v>2508880</v>
      </c>
      <c r="T325" s="468" t="str">
        <f>VLOOKUP(C325,'[13]RIANCIAN AMT I DAN II'!$C$171:$Y$314,23,FALSE)</f>
        <v>172-00-0062933-9</v>
      </c>
    </row>
    <row r="326" spans="1:21" s="1688" customFormat="1" ht="18" customHeight="1">
      <c r="A326" s="206">
        <v>2453000</v>
      </c>
      <c r="B326" s="414">
        <v>130</v>
      </c>
      <c r="C326" s="475" t="s">
        <v>3005</v>
      </c>
      <c r="D326" s="372" t="s">
        <v>43</v>
      </c>
      <c r="E326" s="1894">
        <f>VLOOKUP(C326,[12]DUMAI!$C$198:$E$336,3,FALSE)</f>
        <v>24</v>
      </c>
      <c r="F326" s="151">
        <v>2028000</v>
      </c>
      <c r="G326" s="151">
        <v>425000</v>
      </c>
      <c r="H326" s="48">
        <f t="shared" si="64"/>
        <v>2453000</v>
      </c>
      <c r="I326" s="980">
        <v>0</v>
      </c>
      <c r="J326" s="980">
        <v>0</v>
      </c>
      <c r="K326" s="980">
        <v>7000</v>
      </c>
      <c r="L326" s="151">
        <v>0</v>
      </c>
      <c r="M326" s="978">
        <v>0</v>
      </c>
      <c r="N326" s="980">
        <f t="shared" si="65"/>
        <v>168000</v>
      </c>
      <c r="O326" s="316">
        <f t="shared" si="66"/>
        <v>2621000</v>
      </c>
      <c r="P326" s="316">
        <f t="shared" si="61"/>
        <v>24530</v>
      </c>
      <c r="Q326" s="316">
        <f t="shared" si="62"/>
        <v>49060</v>
      </c>
      <c r="R326" s="316">
        <f t="shared" si="63"/>
        <v>24530</v>
      </c>
      <c r="S326" s="317">
        <f t="shared" si="67"/>
        <v>2522880</v>
      </c>
      <c r="T326" s="468" t="str">
        <f>VLOOKUP(C326,'[13]RIANCIAN AMT I DAN II'!$C$171:$Y$314,23,FALSE)</f>
        <v>172-00-0068290-8</v>
      </c>
    </row>
    <row r="327" spans="1:21" s="1688" customFormat="1" ht="18" customHeight="1">
      <c r="A327" s="206">
        <v>2453000</v>
      </c>
      <c r="B327" s="414">
        <v>131</v>
      </c>
      <c r="C327" s="475" t="s">
        <v>3006</v>
      </c>
      <c r="D327" s="372" t="s">
        <v>43</v>
      </c>
      <c r="E327" s="1894">
        <f>VLOOKUP(C327,[12]DUMAI!$C$198:$E$336,3,FALSE)</f>
        <v>24</v>
      </c>
      <c r="F327" s="151">
        <v>2028000</v>
      </c>
      <c r="G327" s="151">
        <v>425000</v>
      </c>
      <c r="H327" s="48">
        <f t="shared" si="64"/>
        <v>2453000</v>
      </c>
      <c r="I327" s="980">
        <v>0</v>
      </c>
      <c r="J327" s="980">
        <v>0</v>
      </c>
      <c r="K327" s="980">
        <v>7000</v>
      </c>
      <c r="L327" s="151">
        <v>0</v>
      </c>
      <c r="M327" s="978">
        <v>0</v>
      </c>
      <c r="N327" s="980">
        <f t="shared" si="65"/>
        <v>168000</v>
      </c>
      <c r="O327" s="316">
        <f t="shared" si="66"/>
        <v>2621000</v>
      </c>
      <c r="P327" s="316">
        <f t="shared" si="61"/>
        <v>24530</v>
      </c>
      <c r="Q327" s="316">
        <f t="shared" si="62"/>
        <v>49060</v>
      </c>
      <c r="R327" s="316">
        <f t="shared" si="63"/>
        <v>24530</v>
      </c>
      <c r="S327" s="317">
        <f t="shared" si="67"/>
        <v>2522880</v>
      </c>
      <c r="T327" s="468" t="str">
        <f>VLOOKUP(C327,'[13]RIANCIAN AMT I DAN II'!$C$171:$Y$314,23,FALSE)</f>
        <v>172-00-0068299-9</v>
      </c>
    </row>
    <row r="328" spans="1:21" s="1688" customFormat="1" ht="18" customHeight="1">
      <c r="A328" s="206">
        <v>2453000</v>
      </c>
      <c r="B328" s="414">
        <v>132</v>
      </c>
      <c r="C328" s="475" t="s">
        <v>3180</v>
      </c>
      <c r="D328" s="372" t="s">
        <v>43</v>
      </c>
      <c r="E328" s="1894">
        <f>VLOOKUP(C328,[12]DUMAI!$C$198:$E$336,3,FALSE)</f>
        <v>24</v>
      </c>
      <c r="F328" s="151">
        <v>2028000</v>
      </c>
      <c r="G328" s="151">
        <v>425000</v>
      </c>
      <c r="H328" s="48">
        <f t="shared" si="64"/>
        <v>2453000</v>
      </c>
      <c r="I328" s="980">
        <v>0</v>
      </c>
      <c r="J328" s="980">
        <v>0</v>
      </c>
      <c r="K328" s="980">
        <v>7000</v>
      </c>
      <c r="L328" s="151">
        <v>0</v>
      </c>
      <c r="M328" s="978">
        <v>0</v>
      </c>
      <c r="N328" s="980">
        <f t="shared" si="65"/>
        <v>168000</v>
      </c>
      <c r="O328" s="316">
        <f t="shared" si="66"/>
        <v>2621000</v>
      </c>
      <c r="P328" s="316">
        <f t="shared" si="61"/>
        <v>24530</v>
      </c>
      <c r="Q328" s="316">
        <f t="shared" si="62"/>
        <v>49060</v>
      </c>
      <c r="R328" s="316">
        <f t="shared" si="63"/>
        <v>24530</v>
      </c>
      <c r="S328" s="317">
        <f t="shared" si="67"/>
        <v>2522880</v>
      </c>
      <c r="T328" s="468" t="str">
        <f>VLOOKUP(C328,'[13]RIANCIAN AMT I DAN II'!$C$171:$Y$314,23,FALSE)</f>
        <v>172-00-0068282-5</v>
      </c>
    </row>
    <row r="329" spans="1:21" s="1688" customFormat="1" ht="18" customHeight="1">
      <c r="A329" s="206">
        <v>2453000</v>
      </c>
      <c r="B329" s="414">
        <v>133</v>
      </c>
      <c r="C329" s="475" t="s">
        <v>3348</v>
      </c>
      <c r="D329" s="372" t="s">
        <v>43</v>
      </c>
      <c r="E329" s="1894">
        <f>VLOOKUP(C329,[12]DUMAI!$C$198:$E$336,3,FALSE)</f>
        <v>24</v>
      </c>
      <c r="F329" s="151">
        <v>2028000</v>
      </c>
      <c r="G329" s="151">
        <v>425000</v>
      </c>
      <c r="H329" s="48">
        <f t="shared" si="64"/>
        <v>2453000</v>
      </c>
      <c r="I329" s="980">
        <v>0</v>
      </c>
      <c r="J329" s="980">
        <v>0</v>
      </c>
      <c r="K329" s="980">
        <v>7000</v>
      </c>
      <c r="L329" s="151">
        <v>0</v>
      </c>
      <c r="M329" s="978">
        <v>0</v>
      </c>
      <c r="N329" s="980">
        <f t="shared" si="65"/>
        <v>168000</v>
      </c>
      <c r="O329" s="316">
        <f t="shared" si="66"/>
        <v>2621000</v>
      </c>
      <c r="P329" s="316">
        <f t="shared" si="61"/>
        <v>24530</v>
      </c>
      <c r="Q329" s="316">
        <f t="shared" si="62"/>
        <v>49060</v>
      </c>
      <c r="R329" s="316">
        <f t="shared" si="63"/>
        <v>24530</v>
      </c>
      <c r="S329" s="317">
        <f t="shared" si="67"/>
        <v>2522880</v>
      </c>
      <c r="T329" s="468" t="str">
        <f>VLOOKUP(C329,'[13]RIANCIAN AMT I DAN II'!$C$171:$Y$314,23,FALSE)</f>
        <v>172-00-0068318-7</v>
      </c>
    </row>
    <row r="330" spans="1:21" s="1688" customFormat="1" ht="18" customHeight="1">
      <c r="A330" s="206">
        <v>2453000</v>
      </c>
      <c r="B330" s="414">
        <v>134</v>
      </c>
      <c r="C330" s="475" t="s">
        <v>1946</v>
      </c>
      <c r="D330" s="372" t="s">
        <v>43</v>
      </c>
      <c r="E330" s="1894">
        <f>VLOOKUP(C330,[12]DUMAI!$C$198:$E$336,3,FALSE)</f>
        <v>24</v>
      </c>
      <c r="F330" s="151">
        <v>2028000</v>
      </c>
      <c r="G330" s="151">
        <v>425000</v>
      </c>
      <c r="H330" s="48">
        <f t="shared" si="64"/>
        <v>2453000</v>
      </c>
      <c r="I330" s="980">
        <v>0</v>
      </c>
      <c r="J330" s="980">
        <v>0</v>
      </c>
      <c r="K330" s="980">
        <v>7000</v>
      </c>
      <c r="L330" s="151">
        <v>0</v>
      </c>
      <c r="M330" s="978">
        <v>0</v>
      </c>
      <c r="N330" s="980">
        <f t="shared" si="65"/>
        <v>168000</v>
      </c>
      <c r="O330" s="316">
        <f t="shared" si="66"/>
        <v>2621000</v>
      </c>
      <c r="P330" s="316">
        <f t="shared" si="61"/>
        <v>24530</v>
      </c>
      <c r="Q330" s="316">
        <f t="shared" si="62"/>
        <v>49060</v>
      </c>
      <c r="R330" s="316">
        <f t="shared" si="63"/>
        <v>24530</v>
      </c>
      <c r="S330" s="317">
        <f t="shared" si="67"/>
        <v>2522880</v>
      </c>
      <c r="T330" s="468" t="str">
        <f>VLOOKUP(C330,'[13]RIANCIAN AMT I DAN II'!$C$171:$Y$314,23,FALSE)</f>
        <v>172-00-0068304-7</v>
      </c>
    </row>
    <row r="331" spans="1:21" s="1688" customFormat="1" ht="18" customHeight="1">
      <c r="A331" s="206">
        <v>2453000</v>
      </c>
      <c r="B331" s="414">
        <v>135</v>
      </c>
      <c r="C331" s="475" t="s">
        <v>3007</v>
      </c>
      <c r="D331" s="372" t="s">
        <v>43</v>
      </c>
      <c r="E331" s="1894">
        <f>VLOOKUP(C331,[12]DUMAI!$C$198:$E$336,3,FALSE)</f>
        <v>24</v>
      </c>
      <c r="F331" s="151">
        <v>2028000</v>
      </c>
      <c r="G331" s="151">
        <v>425000</v>
      </c>
      <c r="H331" s="48">
        <f t="shared" si="64"/>
        <v>2453000</v>
      </c>
      <c r="I331" s="980">
        <v>0</v>
      </c>
      <c r="J331" s="980">
        <v>0</v>
      </c>
      <c r="K331" s="980">
        <v>7000</v>
      </c>
      <c r="L331" s="151">
        <v>0</v>
      </c>
      <c r="M331" s="978">
        <v>0</v>
      </c>
      <c r="N331" s="980">
        <f t="shared" si="65"/>
        <v>168000</v>
      </c>
      <c r="O331" s="316">
        <f t="shared" si="66"/>
        <v>2621000</v>
      </c>
      <c r="P331" s="316">
        <f t="shared" si="61"/>
        <v>24530</v>
      </c>
      <c r="Q331" s="316">
        <f t="shared" si="62"/>
        <v>49060</v>
      </c>
      <c r="R331" s="316">
        <f t="shared" si="63"/>
        <v>24530</v>
      </c>
      <c r="S331" s="317">
        <f t="shared" si="67"/>
        <v>2522880</v>
      </c>
      <c r="T331" s="468" t="str">
        <f>VLOOKUP(C331,'[13]RIANCIAN AMT I DAN II'!$C$171:$Y$314,23,FALSE)</f>
        <v>172-00-0068274-2</v>
      </c>
    </row>
    <row r="332" spans="1:21" s="1688" customFormat="1" ht="18" customHeight="1">
      <c r="A332" s="206">
        <v>2453000</v>
      </c>
      <c r="B332" s="414">
        <v>136</v>
      </c>
      <c r="C332" s="475" t="s">
        <v>3349</v>
      </c>
      <c r="D332" s="372" t="s">
        <v>43</v>
      </c>
      <c r="E332" s="1894">
        <f>VLOOKUP(C332,[12]DUMAI!$C$198:$E$336,3,FALSE)</f>
        <v>24</v>
      </c>
      <c r="F332" s="151">
        <v>2028000</v>
      </c>
      <c r="G332" s="151">
        <v>425000</v>
      </c>
      <c r="H332" s="48">
        <f t="shared" si="64"/>
        <v>2453000</v>
      </c>
      <c r="I332" s="980">
        <v>0</v>
      </c>
      <c r="J332" s="980">
        <v>0</v>
      </c>
      <c r="K332" s="980">
        <v>7000</v>
      </c>
      <c r="L332" s="151">
        <v>0</v>
      </c>
      <c r="M332" s="978">
        <v>0</v>
      </c>
      <c r="N332" s="980">
        <f t="shared" si="65"/>
        <v>168000</v>
      </c>
      <c r="O332" s="316">
        <f t="shared" si="66"/>
        <v>2621000</v>
      </c>
      <c r="P332" s="316">
        <f t="shared" si="61"/>
        <v>24530</v>
      </c>
      <c r="Q332" s="316">
        <f t="shared" si="62"/>
        <v>49060</v>
      </c>
      <c r="R332" s="316">
        <f t="shared" si="63"/>
        <v>24530</v>
      </c>
      <c r="S332" s="317">
        <f t="shared" si="67"/>
        <v>2522880</v>
      </c>
      <c r="T332" s="468" t="str">
        <f>VLOOKUP(C332,'[13]RIANCIAN AMT I DAN II'!$C$171:$Y$314,23,FALSE)</f>
        <v>172-00-0068293-2</v>
      </c>
    </row>
    <row r="333" spans="1:21" s="1688" customFormat="1" ht="18" customHeight="1">
      <c r="A333" s="206">
        <v>2453000</v>
      </c>
      <c r="B333" s="414">
        <v>137</v>
      </c>
      <c r="C333" s="475" t="s">
        <v>3008</v>
      </c>
      <c r="D333" s="372" t="s">
        <v>43</v>
      </c>
      <c r="E333" s="1894">
        <f>VLOOKUP(C333,[12]DUMAI!$C$198:$E$336,3,FALSE)</f>
        <v>24</v>
      </c>
      <c r="F333" s="151">
        <v>2028000</v>
      </c>
      <c r="G333" s="151">
        <v>425000</v>
      </c>
      <c r="H333" s="48">
        <f t="shared" si="64"/>
        <v>2453000</v>
      </c>
      <c r="I333" s="980">
        <v>0</v>
      </c>
      <c r="J333" s="980">
        <v>0</v>
      </c>
      <c r="K333" s="980">
        <v>7000</v>
      </c>
      <c r="L333" s="151">
        <v>0</v>
      </c>
      <c r="M333" s="978">
        <v>0</v>
      </c>
      <c r="N333" s="980">
        <f t="shared" si="65"/>
        <v>168000</v>
      </c>
      <c r="O333" s="316">
        <f t="shared" si="66"/>
        <v>2621000</v>
      </c>
      <c r="P333" s="316">
        <f t="shared" si="61"/>
        <v>24530</v>
      </c>
      <c r="Q333" s="316">
        <f t="shared" si="62"/>
        <v>49060</v>
      </c>
      <c r="R333" s="316">
        <f t="shared" si="63"/>
        <v>24530</v>
      </c>
      <c r="S333" s="317">
        <f t="shared" si="67"/>
        <v>2522880</v>
      </c>
      <c r="T333" s="468" t="str">
        <f>VLOOKUP(C333,'[13]RIANCIAN AMT I DAN II'!$C$171:$Y$314,23,FALSE)</f>
        <v>172-00-0068287-4</v>
      </c>
    </row>
    <row r="334" spans="1:21" s="1688" customFormat="1" ht="18" customHeight="1">
      <c r="A334" s="206">
        <v>2453000</v>
      </c>
      <c r="B334" s="414">
        <v>138</v>
      </c>
      <c r="C334" s="475" t="s">
        <v>3179</v>
      </c>
      <c r="D334" s="372" t="s">
        <v>43</v>
      </c>
      <c r="E334" s="1894">
        <f>VLOOKUP(C334,[12]DUMAI!$C$198:$E$336,3,FALSE)</f>
        <v>21</v>
      </c>
      <c r="F334" s="151">
        <v>2028000</v>
      </c>
      <c r="G334" s="151">
        <v>425000</v>
      </c>
      <c r="H334" s="48">
        <f t="shared" si="64"/>
        <v>2453000</v>
      </c>
      <c r="I334" s="980">
        <v>0</v>
      </c>
      <c r="J334" s="980">
        <v>0</v>
      </c>
      <c r="K334" s="980">
        <v>7000</v>
      </c>
      <c r="L334" s="151">
        <v>0</v>
      </c>
      <c r="M334" s="978">
        <v>0</v>
      </c>
      <c r="N334" s="980">
        <f t="shared" si="65"/>
        <v>147000</v>
      </c>
      <c r="O334" s="316">
        <f t="shared" si="66"/>
        <v>2600000</v>
      </c>
      <c r="P334" s="316">
        <f t="shared" si="61"/>
        <v>24530</v>
      </c>
      <c r="Q334" s="316">
        <f t="shared" si="62"/>
        <v>49060</v>
      </c>
      <c r="R334" s="316">
        <f t="shared" si="63"/>
        <v>24530</v>
      </c>
      <c r="S334" s="317">
        <f t="shared" si="67"/>
        <v>2501880</v>
      </c>
      <c r="T334" s="468" t="str">
        <f>VLOOKUP(C334,'[13]RIANCIAN AMT I DAN II'!$C$171:$Y$314,23,FALSE)</f>
        <v>172-00-0068276-7</v>
      </c>
    </row>
    <row r="335" spans="1:21" s="1688" customFormat="1" ht="18" customHeight="1">
      <c r="A335" s="206">
        <v>2453000</v>
      </c>
      <c r="B335" s="414">
        <v>139</v>
      </c>
      <c r="C335" s="475" t="s">
        <v>3009</v>
      </c>
      <c r="D335" s="372" t="s">
        <v>43</v>
      </c>
      <c r="E335" s="1894">
        <f>VLOOKUP(C335,[12]DUMAI!$C$198:$E$336,3,FALSE)</f>
        <v>24</v>
      </c>
      <c r="F335" s="151">
        <v>2028000</v>
      </c>
      <c r="G335" s="151">
        <v>425000</v>
      </c>
      <c r="H335" s="48">
        <f t="shared" si="64"/>
        <v>2453000</v>
      </c>
      <c r="I335" s="980">
        <v>0</v>
      </c>
      <c r="J335" s="980">
        <v>0</v>
      </c>
      <c r="K335" s="980">
        <v>7000</v>
      </c>
      <c r="L335" s="151">
        <v>0</v>
      </c>
      <c r="M335" s="978">
        <v>0</v>
      </c>
      <c r="N335" s="980">
        <f t="shared" si="65"/>
        <v>168000</v>
      </c>
      <c r="O335" s="316">
        <f t="shared" si="66"/>
        <v>2621000</v>
      </c>
      <c r="P335" s="316">
        <f t="shared" si="61"/>
        <v>24530</v>
      </c>
      <c r="Q335" s="316">
        <f t="shared" si="62"/>
        <v>49060</v>
      </c>
      <c r="R335" s="316">
        <f t="shared" si="63"/>
        <v>24530</v>
      </c>
      <c r="S335" s="317">
        <f t="shared" si="67"/>
        <v>2522880</v>
      </c>
      <c r="T335" s="468" t="str">
        <f>VLOOKUP(C335,'[13]RIANCIAN AMT I DAN II'!$C$171:$Y$314,23,FALSE)</f>
        <v>172-00-0068278-3</v>
      </c>
    </row>
    <row r="336" spans="1:21" s="223" customFormat="1" ht="18" customHeight="1">
      <c r="A336" s="911"/>
      <c r="B336" s="2396" t="s">
        <v>38</v>
      </c>
      <c r="C336" s="2406"/>
      <c r="D336" s="2407"/>
      <c r="E336" s="967">
        <f>SUM(E197:E335)</f>
        <v>3302</v>
      </c>
      <c r="F336" s="769">
        <f>SUM(F197:F335)</f>
        <v>281892000</v>
      </c>
      <c r="G336" s="769">
        <f t="shared" ref="G336:S336" si="68">SUM(G197:G335)</f>
        <v>59075000</v>
      </c>
      <c r="H336" s="769">
        <f t="shared" si="68"/>
        <v>340967000</v>
      </c>
      <c r="I336" s="769">
        <f t="shared" si="68"/>
        <v>0</v>
      </c>
      <c r="J336" s="769">
        <f t="shared" si="68"/>
        <v>0</v>
      </c>
      <c r="K336" s="769">
        <f t="shared" si="68"/>
        <v>973000</v>
      </c>
      <c r="L336" s="769">
        <f t="shared" si="68"/>
        <v>0</v>
      </c>
      <c r="M336" s="769">
        <f t="shared" si="68"/>
        <v>0</v>
      </c>
      <c r="N336" s="769">
        <f t="shared" si="68"/>
        <v>23114000</v>
      </c>
      <c r="O336" s="769">
        <f t="shared" si="68"/>
        <v>364081000</v>
      </c>
      <c r="P336" s="769">
        <f t="shared" si="68"/>
        <v>3409670</v>
      </c>
      <c r="Q336" s="769">
        <f t="shared" si="68"/>
        <v>6819340</v>
      </c>
      <c r="R336" s="769">
        <f t="shared" si="68"/>
        <v>3409670</v>
      </c>
      <c r="S336" s="769">
        <f t="shared" si="68"/>
        <v>350442320</v>
      </c>
      <c r="T336" s="981"/>
      <c r="U336" s="112"/>
    </row>
    <row r="337" spans="1:21" s="223" customFormat="1" ht="18" customHeight="1">
      <c r="A337" s="911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</row>
    <row r="338" spans="1:21" s="223" customFormat="1" ht="18" customHeight="1">
      <c r="A338" s="911"/>
      <c r="C338" s="112"/>
      <c r="D338" s="112"/>
      <c r="E338" s="112"/>
      <c r="F338" s="112"/>
      <c r="G338" s="112"/>
      <c r="H338" s="165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65">
        <f>S336+S189+S29</f>
        <v>857026346.24000001</v>
      </c>
      <c r="T338" s="112"/>
      <c r="U338" s="112"/>
    </row>
    <row r="339" spans="1:21" ht="12.75"/>
    <row r="340" spans="1:21" ht="12.75"/>
    <row r="341" spans="1:21" ht="12.75"/>
    <row r="342" spans="1:21" ht="24.75" customHeight="1">
      <c r="B342" s="223"/>
      <c r="C342" s="982" t="s">
        <v>3689</v>
      </c>
      <c r="D342" s="223"/>
      <c r="E342" s="223"/>
      <c r="F342" s="223"/>
      <c r="G342" s="223"/>
    </row>
    <row r="343" spans="1:21" ht="30">
      <c r="B343" s="983" t="s">
        <v>39</v>
      </c>
      <c r="C343" s="983" t="s">
        <v>3690</v>
      </c>
      <c r="D343" s="2399" t="s">
        <v>40</v>
      </c>
      <c r="E343" s="2400"/>
      <c r="F343" s="983" t="s">
        <v>3691</v>
      </c>
      <c r="G343" s="983" t="s">
        <v>41</v>
      </c>
    </row>
    <row r="344" spans="1:21" ht="16.5">
      <c r="B344" s="525">
        <v>1</v>
      </c>
      <c r="C344" s="660" t="s">
        <v>3692</v>
      </c>
      <c r="D344" s="385">
        <f>B28</f>
        <v>19</v>
      </c>
      <c r="E344" s="397" t="s">
        <v>3701</v>
      </c>
      <c r="F344" s="668">
        <v>3000</v>
      </c>
      <c r="G344" s="1000">
        <f>F344*D344</f>
        <v>57000</v>
      </c>
    </row>
    <row r="345" spans="1:21" ht="16.5">
      <c r="B345" s="525">
        <v>2</v>
      </c>
      <c r="C345" s="660" t="s">
        <v>42</v>
      </c>
      <c r="D345" s="385">
        <f>B188</f>
        <v>153</v>
      </c>
      <c r="E345" s="397" t="s">
        <v>3701</v>
      </c>
      <c r="F345" s="668">
        <v>3000</v>
      </c>
      <c r="G345" s="1000">
        <f>F345*D345</f>
        <v>459000</v>
      </c>
    </row>
    <row r="346" spans="1:21" ht="16.5">
      <c r="B346" s="525">
        <v>3</v>
      </c>
      <c r="C346" s="660" t="s">
        <v>43</v>
      </c>
      <c r="D346" s="385">
        <f>B335</f>
        <v>139</v>
      </c>
      <c r="E346" s="397" t="s">
        <v>3701</v>
      </c>
      <c r="F346" s="668">
        <v>3000</v>
      </c>
      <c r="G346" s="1000">
        <f>F346*D346</f>
        <v>417000</v>
      </c>
    </row>
    <row r="347" spans="1:21" ht="24.75" customHeight="1">
      <c r="B347" s="2401" t="s">
        <v>3702</v>
      </c>
      <c r="C347" s="2402"/>
      <c r="D347" s="773">
        <f>D346+D345+D344</f>
        <v>311</v>
      </c>
      <c r="E347" s="856"/>
      <c r="F347" s="856" t="s">
        <v>2627</v>
      </c>
      <c r="G347" s="777">
        <f>SUM(G344:G346)</f>
        <v>933000</v>
      </c>
    </row>
    <row r="349" spans="1:21" ht="17.25">
      <c r="C349" s="662" t="s">
        <v>3693</v>
      </c>
    </row>
    <row r="350" spans="1:21" ht="17.25">
      <c r="C350" s="662" t="s">
        <v>3813</v>
      </c>
    </row>
    <row r="351" spans="1:21" ht="15">
      <c r="C351" s="354"/>
    </row>
    <row r="352" spans="1:21" ht="17.25">
      <c r="C352" s="663" t="s">
        <v>4587</v>
      </c>
      <c r="D352" s="850"/>
      <c r="E352" s="850"/>
      <c r="F352" s="850"/>
      <c r="G352" s="850" t="s">
        <v>2627</v>
      </c>
      <c r="H352" s="850"/>
    </row>
    <row r="353" spans="3:17" ht="24.75" customHeight="1">
      <c r="C353" s="984" t="s">
        <v>3025</v>
      </c>
      <c r="D353" s="2403" t="s">
        <v>3696</v>
      </c>
      <c r="E353" s="2404"/>
      <c r="F353" s="2403" t="s">
        <v>2130</v>
      </c>
      <c r="G353" s="2405"/>
      <c r="H353" s="2404"/>
      <c r="M353" s="850"/>
      <c r="N353" s="57" t="s">
        <v>4584</v>
      </c>
      <c r="O353" s="850"/>
    </row>
    <row r="354" spans="3:17" ht="24.75" customHeight="1">
      <c r="C354" s="690" t="s">
        <v>3692</v>
      </c>
      <c r="D354" s="990">
        <f>D344</f>
        <v>19</v>
      </c>
      <c r="E354" s="991" t="s">
        <v>3701</v>
      </c>
      <c r="F354" s="992"/>
      <c r="G354" s="991" t="s">
        <v>3703</v>
      </c>
      <c r="H354" s="993">
        <f>S29</f>
        <v>57641386.240000002</v>
      </c>
      <c r="M354" s="850"/>
      <c r="N354" s="294" t="s">
        <v>44</v>
      </c>
      <c r="O354" s="850"/>
    </row>
    <row r="355" spans="3:17" ht="24.75" customHeight="1">
      <c r="C355" s="690" t="s">
        <v>42</v>
      </c>
      <c r="D355" s="990">
        <f>D345</f>
        <v>153</v>
      </c>
      <c r="E355" s="991" t="s">
        <v>3701</v>
      </c>
      <c r="F355" s="994"/>
      <c r="G355" s="803" t="s">
        <v>3703</v>
      </c>
      <c r="H355" s="995">
        <f>S189</f>
        <v>448942640</v>
      </c>
      <c r="M355" s="850"/>
      <c r="N355" s="57"/>
      <c r="O355" s="850"/>
    </row>
    <row r="356" spans="3:17" ht="24.75" customHeight="1">
      <c r="C356" s="691" t="s">
        <v>43</v>
      </c>
      <c r="D356" s="990">
        <f>D346</f>
        <v>139</v>
      </c>
      <c r="E356" s="991" t="s">
        <v>3701</v>
      </c>
      <c r="F356" s="992"/>
      <c r="G356" s="991" t="s">
        <v>3703</v>
      </c>
      <c r="H356" s="993">
        <f>S336</f>
        <v>350442320</v>
      </c>
      <c r="M356" s="850"/>
      <c r="N356" s="57"/>
      <c r="O356" s="850"/>
    </row>
    <row r="357" spans="3:17" ht="24.75" customHeight="1">
      <c r="C357" s="694" t="s">
        <v>3697</v>
      </c>
      <c r="D357" s="694"/>
      <c r="E357" s="695"/>
      <c r="F357" s="996"/>
      <c r="G357" s="997" t="s">
        <v>3703</v>
      </c>
      <c r="H357" s="998">
        <f>G347</f>
        <v>933000</v>
      </c>
      <c r="M357" s="850"/>
      <c r="N357" s="57"/>
      <c r="O357" s="850"/>
    </row>
    <row r="358" spans="3:17" ht="24.75" customHeight="1">
      <c r="C358" s="692" t="s">
        <v>3698</v>
      </c>
      <c r="D358" s="774">
        <f>D356+D355+D354</f>
        <v>311</v>
      </c>
      <c r="E358" s="857" t="s">
        <v>3705</v>
      </c>
      <c r="F358" s="858"/>
      <c r="G358" s="859" t="s">
        <v>3703</v>
      </c>
      <c r="H358" s="775">
        <f>SUM(H354:H357)</f>
        <v>857959346.24000001</v>
      </c>
      <c r="M358" s="850"/>
      <c r="N358" s="354"/>
      <c r="O358" s="850"/>
    </row>
    <row r="359" spans="3:17" ht="24.75" customHeight="1">
      <c r="C359" s="688" t="s">
        <v>3699</v>
      </c>
      <c r="D359" s="860">
        <v>1.4999999999999999E-2</v>
      </c>
      <c r="E359" s="855"/>
      <c r="F359" s="857"/>
      <c r="G359" s="857" t="s">
        <v>3703</v>
      </c>
      <c r="H359" s="776">
        <f>H358*D359</f>
        <v>12869390.193599999</v>
      </c>
      <c r="M359" s="850"/>
      <c r="N359" s="1001" t="s">
        <v>3704</v>
      </c>
      <c r="O359" s="850"/>
    </row>
    <row r="360" spans="3:17" ht="24.75" customHeight="1">
      <c r="C360" s="680" t="s">
        <v>3700</v>
      </c>
      <c r="D360" s="858"/>
      <c r="E360" s="859"/>
      <c r="F360" s="859"/>
      <c r="G360" s="859" t="s">
        <v>3703</v>
      </c>
      <c r="H360" s="775">
        <f>SUM(H358:H359)</f>
        <v>870828736.43359995</v>
      </c>
    </row>
    <row r="365" spans="3:17" ht="24.75" customHeight="1">
      <c r="Q365" s="911">
        <f>6748037+11022521+5760160</f>
        <v>23530718</v>
      </c>
    </row>
  </sheetData>
  <mergeCells count="50">
    <mergeCell ref="P8:R8"/>
    <mergeCell ref="B8:B9"/>
    <mergeCell ref="C8:C9"/>
    <mergeCell ref="D8:D9"/>
    <mergeCell ref="E8:E9"/>
    <mergeCell ref="F8:G8"/>
    <mergeCell ref="A8:A9"/>
    <mergeCell ref="A34:A35"/>
    <mergeCell ref="A195:A196"/>
    <mergeCell ref="S195:S196"/>
    <mergeCell ref="S34:S35"/>
    <mergeCell ref="S8:S9"/>
    <mergeCell ref="H195:H196"/>
    <mergeCell ref="I195:M195"/>
    <mergeCell ref="N195:N196"/>
    <mergeCell ref="O195:O196"/>
    <mergeCell ref="P195:R195"/>
    <mergeCell ref="B195:B196"/>
    <mergeCell ref="C195:C196"/>
    <mergeCell ref="B29:D29"/>
    <mergeCell ref="H8:H9"/>
    <mergeCell ref="I8:M8"/>
    <mergeCell ref="B1:T1"/>
    <mergeCell ref="B2:T2"/>
    <mergeCell ref="B3:T3"/>
    <mergeCell ref="B4:T4"/>
    <mergeCell ref="T195:T196"/>
    <mergeCell ref="H34:H35"/>
    <mergeCell ref="I34:M34"/>
    <mergeCell ref="N34:N35"/>
    <mergeCell ref="O34:O35"/>
    <mergeCell ref="P34:R34"/>
    <mergeCell ref="B34:B35"/>
    <mergeCell ref="C34:C35"/>
    <mergeCell ref="D34:D35"/>
    <mergeCell ref="T8:T9"/>
    <mergeCell ref="N8:N9"/>
    <mergeCell ref="O8:O9"/>
    <mergeCell ref="D195:D196"/>
    <mergeCell ref="E195:E196"/>
    <mergeCell ref="F195:G195"/>
    <mergeCell ref="T34:T35"/>
    <mergeCell ref="B189:D189"/>
    <mergeCell ref="E34:E35"/>
    <mergeCell ref="F34:G34"/>
    <mergeCell ref="D343:E343"/>
    <mergeCell ref="B347:C347"/>
    <mergeCell ref="D353:E353"/>
    <mergeCell ref="F353:H353"/>
    <mergeCell ref="B336:D336"/>
  </mergeCells>
  <conditionalFormatting sqref="T197:T335">
    <cfRule type="duplicateValues" dxfId="65" priority="1322"/>
  </conditionalFormatting>
  <conditionalFormatting sqref="T36:T188">
    <cfRule type="duplicateValues" dxfId="64" priority="1335"/>
  </conditionalFormatting>
  <printOptions horizontalCentered="1"/>
  <pageMargins left="0" right="0" top="0.18" bottom="0.1" header="0.16" footer="0.16"/>
  <pageSetup paperSize="9" scale="60" orientation="landscape" verticalDpi="18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88"/>
  <sheetViews>
    <sheetView showGridLines="0" topLeftCell="B46" zoomScale="70" zoomScaleNormal="70" workbookViewId="0">
      <selection activeCell="K92" sqref="K92"/>
    </sheetView>
  </sheetViews>
  <sheetFormatPr defaultRowHeight="24.75" customHeight="1"/>
  <cols>
    <col min="1" max="1" width="11.28515625" style="131" hidden="1" customWidth="1"/>
    <col min="2" max="2" width="7.85546875" style="116" customWidth="1"/>
    <col min="3" max="3" width="26" style="116" bestFit="1" customWidth="1"/>
    <col min="4" max="4" width="14" style="116" customWidth="1"/>
    <col min="5" max="5" width="7.7109375" style="116" customWidth="1"/>
    <col min="6" max="6" width="12.28515625" style="116" customWidth="1"/>
    <col min="7" max="7" width="12.7109375" style="116" customWidth="1"/>
    <col min="8" max="8" width="15" style="116" customWidth="1"/>
    <col min="9" max="9" width="9" style="116" customWidth="1"/>
    <col min="10" max="10" width="11.7109375" style="116" customWidth="1"/>
    <col min="11" max="11" width="10.28515625" style="116" customWidth="1"/>
    <col min="12" max="13" width="11.28515625" style="116" customWidth="1"/>
    <col min="14" max="14" width="13" style="116" customWidth="1"/>
    <col min="15" max="15" width="12.7109375" style="116" customWidth="1"/>
    <col min="16" max="16" width="10.7109375" style="116" customWidth="1"/>
    <col min="17" max="17" width="10.85546875" style="116" customWidth="1"/>
    <col min="18" max="18" width="9.85546875" style="116" customWidth="1"/>
    <col min="19" max="19" width="14.7109375" style="116" customWidth="1"/>
    <col min="20" max="20" width="19.85546875" style="116" customWidth="1"/>
    <col min="21" max="16384" width="9.140625" style="116"/>
  </cols>
  <sheetData>
    <row r="1" spans="1:20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0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0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0" ht="18" customHeight="1">
      <c r="B4" s="2249" t="s">
        <v>566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7" spans="1:20" ht="18" customHeight="1">
      <c r="B7" s="4" t="s">
        <v>2</v>
      </c>
      <c r="C7" s="196"/>
      <c r="D7" s="196"/>
      <c r="E7" s="196"/>
      <c r="F7" s="22"/>
      <c r="G7" s="22"/>
      <c r="H7" s="23"/>
      <c r="I7" s="196"/>
      <c r="J7" s="196"/>
      <c r="K7" s="196"/>
      <c r="L7" s="196"/>
      <c r="M7" s="196"/>
      <c r="N7" s="196"/>
      <c r="O7" s="196"/>
      <c r="P7" s="196"/>
      <c r="Q7" s="196"/>
      <c r="R7" s="196"/>
    </row>
    <row r="8" spans="1:20" ht="18" customHeight="1">
      <c r="B8" s="196"/>
      <c r="C8" s="196"/>
      <c r="D8" s="196"/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</row>
    <row r="9" spans="1:20" ht="20.100000000000001" customHeight="1">
      <c r="A9" s="2416" t="s">
        <v>2755</v>
      </c>
      <c r="B9" s="2342" t="s">
        <v>3</v>
      </c>
      <c r="C9" s="2342" t="s">
        <v>4</v>
      </c>
      <c r="D9" s="2342" t="s">
        <v>5</v>
      </c>
      <c r="E9" s="2335" t="s">
        <v>6</v>
      </c>
      <c r="F9" s="2344" t="s">
        <v>7</v>
      </c>
      <c r="G9" s="2345"/>
      <c r="H9" s="2335" t="s">
        <v>598</v>
      </c>
      <c r="I9" s="2362" t="s">
        <v>8</v>
      </c>
      <c r="J9" s="2363"/>
      <c r="K9" s="2363"/>
      <c r="L9" s="2363"/>
      <c r="M9" s="2364"/>
      <c r="N9" s="2340" t="s">
        <v>9</v>
      </c>
      <c r="O9" s="2335" t="s">
        <v>10</v>
      </c>
      <c r="P9" s="2344" t="s">
        <v>11</v>
      </c>
      <c r="Q9" s="2359"/>
      <c r="R9" s="2345"/>
      <c r="S9" s="2335" t="s">
        <v>12</v>
      </c>
      <c r="T9" s="2367" t="s">
        <v>13</v>
      </c>
    </row>
    <row r="10" spans="1:20" ht="51">
      <c r="A10" s="2416"/>
      <c r="B10" s="2327"/>
      <c r="C10" s="2365"/>
      <c r="D10" s="2365"/>
      <c r="E10" s="2343"/>
      <c r="F10" s="786" t="s">
        <v>14</v>
      </c>
      <c r="G10" s="786" t="s">
        <v>15</v>
      </c>
      <c r="H10" s="2336"/>
      <c r="I10" s="786" t="s">
        <v>87</v>
      </c>
      <c r="J10" s="786" t="s">
        <v>16</v>
      </c>
      <c r="K10" s="786" t="s">
        <v>122</v>
      </c>
      <c r="L10" s="786" t="s">
        <v>18</v>
      </c>
      <c r="M10" s="786" t="s">
        <v>19</v>
      </c>
      <c r="N10" s="2341"/>
      <c r="O10" s="2336"/>
      <c r="P10" s="786" t="s">
        <v>2316</v>
      </c>
      <c r="Q10" s="786" t="s">
        <v>20</v>
      </c>
      <c r="R10" s="786" t="s">
        <v>2270</v>
      </c>
      <c r="S10" s="2336"/>
      <c r="T10" s="2415"/>
    </row>
    <row r="11" spans="1:20" s="354" customFormat="1" ht="18" customHeight="1">
      <c r="A11" s="194">
        <v>1875000</v>
      </c>
      <c r="B11" s="604">
        <v>1</v>
      </c>
      <c r="C11" s="477" t="s">
        <v>567</v>
      </c>
      <c r="D11" s="355" t="s">
        <v>568</v>
      </c>
      <c r="E11" s="605">
        <f>VLOOKUP(C11,[14]GORONTALO!$B$11:$D$18,3,FALSE)</f>
        <v>27</v>
      </c>
      <c r="F11" s="52">
        <v>1375000</v>
      </c>
      <c r="G11" s="52">
        <v>500000</v>
      </c>
      <c r="H11" s="127">
        <f t="shared" ref="H11:H16" si="0">SUM(F11:G11)</f>
        <v>1875000</v>
      </c>
      <c r="I11" s="130">
        <v>0</v>
      </c>
      <c r="J11" s="130">
        <v>18000</v>
      </c>
      <c r="K11" s="130">
        <v>0</v>
      </c>
      <c r="L11" s="130">
        <v>500000</v>
      </c>
      <c r="M11" s="130">
        <v>250000</v>
      </c>
      <c r="N11" s="130">
        <f t="shared" ref="N11:N16" si="1">(E11*I11)+(E11*J11)+(E11*K11)+L11+M11</f>
        <v>1236000</v>
      </c>
      <c r="O11" s="7">
        <f t="shared" ref="O11:O16" si="2">H11+N11</f>
        <v>3111000</v>
      </c>
      <c r="P11" s="7">
        <f t="shared" ref="P11:P16" si="3">H11*1%</f>
        <v>18750</v>
      </c>
      <c r="Q11" s="7">
        <f t="shared" ref="Q11:Q16" si="4">H11*2%</f>
        <v>37500</v>
      </c>
      <c r="R11" s="7">
        <f t="shared" ref="R11:R16" si="5">H11*1%</f>
        <v>18750</v>
      </c>
      <c r="S11" s="75">
        <f t="shared" ref="S11:S16" si="6">O11-Q11-R11-P11</f>
        <v>3036000</v>
      </c>
      <c r="T11" s="356" t="str">
        <f>VLOOKUP(C11,[15]GORONTALO!$B$11:$W$18,22,FALSE)</f>
        <v>150-00-1037158-9</v>
      </c>
    </row>
    <row r="12" spans="1:20" s="354" customFormat="1" ht="18" customHeight="1">
      <c r="A12" s="194">
        <v>1875000</v>
      </c>
      <c r="B12" s="604">
        <v>2</v>
      </c>
      <c r="C12" s="477" t="s">
        <v>569</v>
      </c>
      <c r="D12" s="476" t="s">
        <v>570</v>
      </c>
      <c r="E12" s="605">
        <f>VLOOKUP(C12,[14]GORONTALO!$B$11:$D$18,3,FALSE)</f>
        <v>27</v>
      </c>
      <c r="F12" s="52">
        <v>1475000</v>
      </c>
      <c r="G12" s="52">
        <v>400000</v>
      </c>
      <c r="H12" s="127">
        <f t="shared" si="0"/>
        <v>1875000</v>
      </c>
      <c r="I12" s="130">
        <v>0</v>
      </c>
      <c r="J12" s="130">
        <v>18000</v>
      </c>
      <c r="K12" s="130">
        <v>0</v>
      </c>
      <c r="L12" s="130">
        <v>400000</v>
      </c>
      <c r="M12" s="130">
        <v>250000</v>
      </c>
      <c r="N12" s="130">
        <f t="shared" si="1"/>
        <v>1136000</v>
      </c>
      <c r="O12" s="7">
        <f t="shared" si="2"/>
        <v>3011000</v>
      </c>
      <c r="P12" s="7">
        <f t="shared" si="3"/>
        <v>18750</v>
      </c>
      <c r="Q12" s="7">
        <f t="shared" si="4"/>
        <v>37500</v>
      </c>
      <c r="R12" s="7">
        <f t="shared" si="5"/>
        <v>18750</v>
      </c>
      <c r="S12" s="75">
        <f t="shared" si="6"/>
        <v>2936000</v>
      </c>
      <c r="T12" s="356" t="str">
        <f>VLOOKUP(C12,[15]GORONTALO!$B$11:$W$18,22,FALSE)</f>
        <v>900-00-2356447-0</v>
      </c>
    </row>
    <row r="13" spans="1:20" s="354" customFormat="1" ht="18" customHeight="1">
      <c r="A13" s="194">
        <v>1875000</v>
      </c>
      <c r="B13" s="604">
        <v>3</v>
      </c>
      <c r="C13" s="477" t="s">
        <v>571</v>
      </c>
      <c r="D13" s="476" t="s">
        <v>572</v>
      </c>
      <c r="E13" s="605">
        <f>VLOOKUP(C13,[14]GORONTALO!$B$11:$D$18,3,FALSE)</f>
        <v>27</v>
      </c>
      <c r="F13" s="52">
        <v>1537500</v>
      </c>
      <c r="G13" s="52">
        <v>337500</v>
      </c>
      <c r="H13" s="127">
        <f t="shared" si="0"/>
        <v>1875000</v>
      </c>
      <c r="I13" s="130">
        <v>0</v>
      </c>
      <c r="J13" s="130">
        <v>16000</v>
      </c>
      <c r="K13" s="130">
        <v>0</v>
      </c>
      <c r="L13" s="130">
        <v>300000</v>
      </c>
      <c r="M13" s="130">
        <v>100000</v>
      </c>
      <c r="N13" s="130">
        <f t="shared" si="1"/>
        <v>832000</v>
      </c>
      <c r="O13" s="7">
        <f t="shared" si="2"/>
        <v>2707000</v>
      </c>
      <c r="P13" s="7">
        <f t="shared" si="3"/>
        <v>18750</v>
      </c>
      <c r="Q13" s="7">
        <f t="shared" si="4"/>
        <v>37500</v>
      </c>
      <c r="R13" s="7">
        <f t="shared" si="5"/>
        <v>18750</v>
      </c>
      <c r="S13" s="75">
        <f t="shared" si="6"/>
        <v>2632000</v>
      </c>
      <c r="T13" s="356" t="str">
        <f>VLOOKUP(C13,[15]GORONTALO!$B$11:$W$18,22,FALSE)</f>
        <v>900-00-0887695-6</v>
      </c>
    </row>
    <row r="14" spans="1:20" s="354" customFormat="1" ht="18" customHeight="1">
      <c r="A14" s="194">
        <v>1875000</v>
      </c>
      <c r="B14" s="604">
        <v>4</v>
      </c>
      <c r="C14" s="478" t="s">
        <v>573</v>
      </c>
      <c r="D14" s="76" t="s">
        <v>401</v>
      </c>
      <c r="E14" s="605">
        <f>VLOOKUP(C14,[14]GORONTALO!$B$11:$D$18,3,FALSE)</f>
        <v>27</v>
      </c>
      <c r="F14" s="52">
        <v>1375000</v>
      </c>
      <c r="G14" s="52">
        <v>500000</v>
      </c>
      <c r="H14" s="127">
        <f t="shared" si="0"/>
        <v>1875000</v>
      </c>
      <c r="I14" s="130">
        <v>0</v>
      </c>
      <c r="J14" s="130">
        <v>18000</v>
      </c>
      <c r="K14" s="130">
        <v>0</v>
      </c>
      <c r="L14" s="130">
        <v>500000</v>
      </c>
      <c r="M14" s="130">
        <v>100000</v>
      </c>
      <c r="N14" s="130">
        <f t="shared" si="1"/>
        <v>1086000</v>
      </c>
      <c r="O14" s="7">
        <f t="shared" si="2"/>
        <v>2961000</v>
      </c>
      <c r="P14" s="7">
        <f t="shared" si="3"/>
        <v>18750</v>
      </c>
      <c r="Q14" s="7">
        <f t="shared" si="4"/>
        <v>37500</v>
      </c>
      <c r="R14" s="7">
        <f t="shared" si="5"/>
        <v>18750</v>
      </c>
      <c r="S14" s="75">
        <f t="shared" si="6"/>
        <v>2886000</v>
      </c>
      <c r="T14" s="356" t="str">
        <f>VLOOKUP(C14,[15]GORONTALO!$B$11:$W$18,22,FALSE)</f>
        <v>900-00-2355045-3</v>
      </c>
    </row>
    <row r="15" spans="1:20" s="354" customFormat="1" ht="18" customHeight="1">
      <c r="A15" s="194">
        <v>1875000</v>
      </c>
      <c r="B15" s="604">
        <v>5</v>
      </c>
      <c r="C15" s="478" t="s">
        <v>574</v>
      </c>
      <c r="D15" s="67" t="s">
        <v>575</v>
      </c>
      <c r="E15" s="605">
        <f>VLOOKUP(C15,[14]GORONTALO!$B$11:$D$18,3,FALSE)</f>
        <v>26</v>
      </c>
      <c r="F15" s="52">
        <v>1475000</v>
      </c>
      <c r="G15" s="52">
        <v>400000</v>
      </c>
      <c r="H15" s="127">
        <f t="shared" si="0"/>
        <v>1875000</v>
      </c>
      <c r="I15" s="130">
        <v>0</v>
      </c>
      <c r="J15" s="130">
        <v>16000</v>
      </c>
      <c r="K15" s="130">
        <v>0</v>
      </c>
      <c r="L15" s="130">
        <v>400000</v>
      </c>
      <c r="M15" s="130">
        <v>100000</v>
      </c>
      <c r="N15" s="130">
        <f t="shared" si="1"/>
        <v>916000</v>
      </c>
      <c r="O15" s="7">
        <f t="shared" si="2"/>
        <v>2791000</v>
      </c>
      <c r="P15" s="7">
        <f t="shared" si="3"/>
        <v>18750</v>
      </c>
      <c r="Q15" s="7">
        <f t="shared" si="4"/>
        <v>37500</v>
      </c>
      <c r="R15" s="7">
        <f t="shared" si="5"/>
        <v>18750</v>
      </c>
      <c r="S15" s="75">
        <f t="shared" si="6"/>
        <v>2716000</v>
      </c>
      <c r="T15" s="356" t="str">
        <f>VLOOKUP(C15,[15]GORONTALO!$B$11:$W$18,22,FALSE)</f>
        <v>150-00-1082041-1</v>
      </c>
    </row>
    <row r="16" spans="1:20" s="354" customFormat="1" ht="18" customHeight="1">
      <c r="A16" s="194">
        <v>1875000</v>
      </c>
      <c r="B16" s="604">
        <v>6</v>
      </c>
      <c r="C16" s="478" t="s">
        <v>576</v>
      </c>
      <c r="D16" s="76" t="s">
        <v>410</v>
      </c>
      <c r="E16" s="605">
        <f>VLOOKUP(C16,[14]GORONTALO!$B$11:$D$18,3,FALSE)</f>
        <v>27</v>
      </c>
      <c r="F16" s="52">
        <v>1537500</v>
      </c>
      <c r="G16" s="52">
        <v>337500</v>
      </c>
      <c r="H16" s="127">
        <f t="shared" si="0"/>
        <v>1875000</v>
      </c>
      <c r="I16" s="130">
        <v>0</v>
      </c>
      <c r="J16" s="130">
        <v>16000</v>
      </c>
      <c r="K16" s="130">
        <v>0</v>
      </c>
      <c r="L16" s="130">
        <v>300000</v>
      </c>
      <c r="M16" s="130">
        <v>100000</v>
      </c>
      <c r="N16" s="130">
        <f t="shared" si="1"/>
        <v>832000</v>
      </c>
      <c r="O16" s="7">
        <f t="shared" si="2"/>
        <v>2707000</v>
      </c>
      <c r="P16" s="7">
        <f t="shared" si="3"/>
        <v>18750</v>
      </c>
      <c r="Q16" s="7">
        <f t="shared" si="4"/>
        <v>37500</v>
      </c>
      <c r="R16" s="7">
        <f t="shared" si="5"/>
        <v>18750</v>
      </c>
      <c r="S16" s="75">
        <f t="shared" si="6"/>
        <v>2632000</v>
      </c>
      <c r="T16" s="356" t="str">
        <f>VLOOKUP(C16,[15]GORONTALO!$B$11:$W$18,22,FALSE)</f>
        <v>900-00-2356448-8</v>
      </c>
    </row>
    <row r="17" spans="1:20" s="370" customFormat="1" ht="18" customHeight="1">
      <c r="A17" s="184">
        <v>1875000</v>
      </c>
      <c r="B17" s="604">
        <v>7</v>
      </c>
      <c r="C17" s="439" t="s">
        <v>2948</v>
      </c>
      <c r="D17" s="355" t="s">
        <v>2723</v>
      </c>
      <c r="E17" s="605">
        <f>VLOOKUP(C17,[14]GORONTALO!$B$11:$D$18,3,FALSE)</f>
        <v>27</v>
      </c>
      <c r="F17" s="52">
        <v>1475000</v>
      </c>
      <c r="G17" s="52">
        <v>400000</v>
      </c>
      <c r="H17" s="127">
        <f>SUM(F17:G17)</f>
        <v>1875000</v>
      </c>
      <c r="I17" s="52">
        <v>0</v>
      </c>
      <c r="J17" s="52">
        <v>16000</v>
      </c>
      <c r="K17" s="52">
        <v>0</v>
      </c>
      <c r="L17" s="52">
        <v>400000</v>
      </c>
      <c r="M17" s="52">
        <v>100000</v>
      </c>
      <c r="N17" s="52">
        <f>(E17*I17)+(E17*J17)+(E17*K17)+L17+M17</f>
        <v>932000</v>
      </c>
      <c r="O17" s="115">
        <f>H17+N17</f>
        <v>2807000</v>
      </c>
      <c r="P17" s="115">
        <v>18750</v>
      </c>
      <c r="Q17" s="115">
        <v>37500</v>
      </c>
      <c r="R17" s="115">
        <v>18750</v>
      </c>
      <c r="S17" s="77">
        <f>O17-Q17-R17-P17</f>
        <v>2732000</v>
      </c>
      <c r="T17" s="356" t="str">
        <f>VLOOKUP(C17,[15]GORONTALO!$B$11:$W$18,22,FALSE)</f>
        <v>150-00-1181698-8</v>
      </c>
    </row>
    <row r="18" spans="1:20" ht="18" customHeight="1">
      <c r="B18" s="604">
        <v>8</v>
      </c>
      <c r="C18" s="615" t="s">
        <v>3847</v>
      </c>
      <c r="D18" s="412" t="s">
        <v>3848</v>
      </c>
      <c r="E18" s="605">
        <f>VLOOKUP(C18,[14]GORONTALO!$B$11:$D$18,3,FALSE)</f>
        <v>12</v>
      </c>
      <c r="F18" s="1003">
        <v>1537500</v>
      </c>
      <c r="G18" s="1003">
        <v>362500</v>
      </c>
      <c r="H18" s="1004">
        <f>SUM(F18:G18)</f>
        <v>1900000</v>
      </c>
      <c r="I18" s="1004"/>
      <c r="J18" s="1003">
        <v>20000</v>
      </c>
      <c r="K18" s="1003">
        <v>0</v>
      </c>
      <c r="L18" s="1005">
        <v>550000</v>
      </c>
      <c r="M18" s="1005">
        <v>250000</v>
      </c>
      <c r="N18" s="639">
        <f>(E18*J18)+(E18*K18)+L18+M18</f>
        <v>1040000</v>
      </c>
      <c r="O18" s="392">
        <f>H18+N18</f>
        <v>2940000</v>
      </c>
      <c r="P18" s="392">
        <f>H18*2%</f>
        <v>38000</v>
      </c>
      <c r="Q18" s="392">
        <f>H18*1%</f>
        <v>19000</v>
      </c>
      <c r="R18" s="392">
        <f>H18*1%</f>
        <v>19000</v>
      </c>
      <c r="S18" s="401">
        <f>O18-P18-Q18-R18</f>
        <v>2864000</v>
      </c>
      <c r="T18" s="1826" t="s">
        <v>4364</v>
      </c>
    </row>
    <row r="19" spans="1:20" ht="18" customHeight="1">
      <c r="B19" s="2306" t="s">
        <v>30</v>
      </c>
      <c r="C19" s="2307"/>
      <c r="D19" s="2366"/>
      <c r="E19" s="937">
        <f>SUM(E11:E18)</f>
        <v>200</v>
      </c>
      <c r="F19" s="771">
        <f>SUM(F11:F18)</f>
        <v>11787500</v>
      </c>
      <c r="G19" s="771">
        <f t="shared" ref="G19:S19" si="7">SUM(G11:G18)</f>
        <v>3237500</v>
      </c>
      <c r="H19" s="771">
        <f t="shared" si="7"/>
        <v>15025000</v>
      </c>
      <c r="I19" s="771">
        <f t="shared" si="7"/>
        <v>0</v>
      </c>
      <c r="J19" s="771">
        <f t="shared" si="7"/>
        <v>138000</v>
      </c>
      <c r="K19" s="771">
        <f t="shared" si="7"/>
        <v>0</v>
      </c>
      <c r="L19" s="771">
        <f t="shared" si="7"/>
        <v>3350000</v>
      </c>
      <c r="M19" s="771">
        <f t="shared" si="7"/>
        <v>1250000</v>
      </c>
      <c r="N19" s="771">
        <f t="shared" si="7"/>
        <v>8010000</v>
      </c>
      <c r="O19" s="771">
        <f t="shared" si="7"/>
        <v>23035000</v>
      </c>
      <c r="P19" s="771">
        <f t="shared" si="7"/>
        <v>169250</v>
      </c>
      <c r="Q19" s="771">
        <f t="shared" si="7"/>
        <v>281500</v>
      </c>
      <c r="R19" s="771">
        <f t="shared" si="7"/>
        <v>150250</v>
      </c>
      <c r="S19" s="771">
        <f t="shared" si="7"/>
        <v>22434000</v>
      </c>
      <c r="T19" s="771"/>
    </row>
    <row r="20" spans="1:20" ht="18" customHeight="1">
      <c r="B20" s="10"/>
      <c r="C20" s="11"/>
      <c r="D20" s="12"/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80"/>
    </row>
    <row r="21" spans="1:20" ht="18" customHeight="1">
      <c r="B21" s="4" t="s">
        <v>31</v>
      </c>
      <c r="C21" s="11"/>
      <c r="D21" s="16"/>
      <c r="E21" s="16"/>
      <c r="F21" s="17"/>
      <c r="G21" s="17"/>
      <c r="H21" s="17"/>
      <c r="I21" s="17"/>
      <c r="J21" s="17" t="s">
        <v>2627</v>
      </c>
      <c r="K21" s="17"/>
      <c r="L21" s="17"/>
      <c r="M21" s="17"/>
      <c r="N21" s="17" t="s">
        <v>2627</v>
      </c>
      <c r="O21" s="17"/>
      <c r="P21" s="17"/>
      <c r="Q21" s="17"/>
      <c r="R21" s="17"/>
      <c r="S21" s="82"/>
    </row>
    <row r="22" spans="1:20" ht="18" customHeight="1">
      <c r="B22" s="19"/>
      <c r="C22" s="20"/>
      <c r="D22" s="21"/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80"/>
    </row>
    <row r="23" spans="1:20" ht="20.100000000000001" customHeight="1">
      <c r="A23" s="2416" t="s">
        <v>2755</v>
      </c>
      <c r="B23" s="2342" t="s">
        <v>3</v>
      </c>
      <c r="C23" s="2342" t="s">
        <v>4</v>
      </c>
      <c r="D23" s="2342" t="s">
        <v>5</v>
      </c>
      <c r="E23" s="2335" t="s">
        <v>6</v>
      </c>
      <c r="F23" s="2344" t="s">
        <v>7</v>
      </c>
      <c r="G23" s="2345"/>
      <c r="H23" s="2335" t="s">
        <v>598</v>
      </c>
      <c r="I23" s="2362" t="s">
        <v>8</v>
      </c>
      <c r="J23" s="2363"/>
      <c r="K23" s="2363"/>
      <c r="L23" s="2363"/>
      <c r="M23" s="2364"/>
      <c r="N23" s="2340" t="s">
        <v>9</v>
      </c>
      <c r="O23" s="2335" t="s">
        <v>10</v>
      </c>
      <c r="P23" s="2344" t="s">
        <v>11</v>
      </c>
      <c r="Q23" s="2359"/>
      <c r="R23" s="2345"/>
      <c r="S23" s="2335" t="s">
        <v>12</v>
      </c>
      <c r="T23" s="2367" t="s">
        <v>13</v>
      </c>
    </row>
    <row r="24" spans="1:20" ht="45" customHeight="1">
      <c r="A24" s="2416"/>
      <c r="B24" s="2327"/>
      <c r="C24" s="2365"/>
      <c r="D24" s="2365"/>
      <c r="E24" s="2343"/>
      <c r="F24" s="786" t="s">
        <v>14</v>
      </c>
      <c r="G24" s="786" t="s">
        <v>15</v>
      </c>
      <c r="H24" s="2336"/>
      <c r="I24" s="786" t="s">
        <v>87</v>
      </c>
      <c r="J24" s="786" t="s">
        <v>16</v>
      </c>
      <c r="K24" s="786" t="s">
        <v>577</v>
      </c>
      <c r="L24" s="786" t="s">
        <v>18</v>
      </c>
      <c r="M24" s="786" t="s">
        <v>19</v>
      </c>
      <c r="N24" s="2341"/>
      <c r="O24" s="2336"/>
      <c r="P24" s="786" t="s">
        <v>2316</v>
      </c>
      <c r="Q24" s="786" t="s">
        <v>20</v>
      </c>
      <c r="R24" s="786" t="s">
        <v>2270</v>
      </c>
      <c r="S24" s="2336"/>
      <c r="T24" s="2415"/>
    </row>
    <row r="25" spans="1:20" s="354" customFormat="1" ht="18" customHeight="1">
      <c r="A25" s="194">
        <v>1875000</v>
      </c>
      <c r="B25" s="604">
        <v>1</v>
      </c>
      <c r="C25" s="435" t="s">
        <v>578</v>
      </c>
      <c r="D25" s="76" t="s">
        <v>521</v>
      </c>
      <c r="E25" s="606">
        <f>VLOOKUP(C25,[14]GORONTALO!$B$25:$D$37,3,FALSE)</f>
        <v>27</v>
      </c>
      <c r="F25" s="52">
        <v>1537500</v>
      </c>
      <c r="G25" s="52">
        <v>337500</v>
      </c>
      <c r="H25" s="52">
        <f>SUM(F25:G25)</f>
        <v>1875000</v>
      </c>
      <c r="I25" s="52">
        <v>0</v>
      </c>
      <c r="J25" s="130">
        <v>20000</v>
      </c>
      <c r="K25" s="65">
        <v>0</v>
      </c>
      <c r="L25" s="130">
        <v>410000</v>
      </c>
      <c r="M25" s="130">
        <v>0</v>
      </c>
      <c r="N25" s="130">
        <f t="shared" ref="N25:N37" si="8">(E25*I25)+(E25*J25)+(E25*K25)+L25+M25</f>
        <v>950000</v>
      </c>
      <c r="O25" s="7">
        <f t="shared" ref="O25:O37" si="9">H25+N25</f>
        <v>2825000</v>
      </c>
      <c r="P25" s="7">
        <f t="shared" ref="P25:P37" si="10">H25*1%</f>
        <v>18750</v>
      </c>
      <c r="Q25" s="7">
        <f t="shared" ref="Q25:Q37" si="11">H25*2%</f>
        <v>37500</v>
      </c>
      <c r="R25" s="7">
        <f t="shared" ref="R25:R37" si="12">H25*1%</f>
        <v>18750</v>
      </c>
      <c r="S25" s="75">
        <f>O25-Q25-R25-P25</f>
        <v>2750000</v>
      </c>
      <c r="T25" s="465" t="str">
        <f>VLOOKUP(C25,[15]GORONTALO!$B$25:$W$37,22,FALSE)</f>
        <v>150-00-0781948-3</v>
      </c>
    </row>
    <row r="26" spans="1:20" s="354" customFormat="1" ht="18" customHeight="1">
      <c r="A26" s="194">
        <v>1875000</v>
      </c>
      <c r="B26" s="604">
        <v>2</v>
      </c>
      <c r="C26" s="435" t="s">
        <v>579</v>
      </c>
      <c r="D26" s="76" t="s">
        <v>521</v>
      </c>
      <c r="E26" s="606">
        <f>VLOOKUP(C26,[14]GORONTALO!$B$25:$D$37,3,FALSE)</f>
        <v>27</v>
      </c>
      <c r="F26" s="52">
        <v>1537500</v>
      </c>
      <c r="G26" s="52">
        <v>337500</v>
      </c>
      <c r="H26" s="52">
        <f t="shared" ref="H26:H37" si="13">SUM(F26:G26)</f>
        <v>1875000</v>
      </c>
      <c r="I26" s="52">
        <v>0</v>
      </c>
      <c r="J26" s="130">
        <v>20000</v>
      </c>
      <c r="K26" s="65">
        <v>0</v>
      </c>
      <c r="L26" s="130">
        <v>410000</v>
      </c>
      <c r="M26" s="130">
        <v>0</v>
      </c>
      <c r="N26" s="130">
        <f t="shared" si="8"/>
        <v>950000</v>
      </c>
      <c r="O26" s="7">
        <f t="shared" si="9"/>
        <v>2825000</v>
      </c>
      <c r="P26" s="7">
        <f t="shared" si="10"/>
        <v>18750</v>
      </c>
      <c r="Q26" s="7">
        <f t="shared" si="11"/>
        <v>37500</v>
      </c>
      <c r="R26" s="7">
        <f t="shared" si="12"/>
        <v>18750</v>
      </c>
      <c r="S26" s="75">
        <f t="shared" ref="S26:S37" si="14">O26-Q26-R26-P26</f>
        <v>2750000</v>
      </c>
      <c r="T26" s="465" t="str">
        <f>VLOOKUP(C26,[15]GORONTALO!$B$25:$W$37,22,FALSE)</f>
        <v>150-00-1000311-7</v>
      </c>
    </row>
    <row r="27" spans="1:20" s="354" customFormat="1" ht="18" customHeight="1">
      <c r="A27" s="194">
        <v>1875000</v>
      </c>
      <c r="B27" s="604">
        <v>3</v>
      </c>
      <c r="C27" s="435" t="s">
        <v>580</v>
      </c>
      <c r="D27" s="76" t="s">
        <v>521</v>
      </c>
      <c r="E27" s="606">
        <f>VLOOKUP(C27,[14]GORONTALO!$B$25:$D$37,3,FALSE)</f>
        <v>27</v>
      </c>
      <c r="F27" s="52">
        <v>1537500</v>
      </c>
      <c r="G27" s="52">
        <v>337500</v>
      </c>
      <c r="H27" s="52">
        <f t="shared" si="13"/>
        <v>1875000</v>
      </c>
      <c r="I27" s="52">
        <v>0</v>
      </c>
      <c r="J27" s="130">
        <v>20000</v>
      </c>
      <c r="K27" s="65">
        <v>0</v>
      </c>
      <c r="L27" s="130">
        <v>410000</v>
      </c>
      <c r="M27" s="130">
        <v>0</v>
      </c>
      <c r="N27" s="130">
        <f t="shared" si="8"/>
        <v>950000</v>
      </c>
      <c r="O27" s="7">
        <f t="shared" si="9"/>
        <v>2825000</v>
      </c>
      <c r="P27" s="7">
        <f t="shared" si="10"/>
        <v>18750</v>
      </c>
      <c r="Q27" s="7">
        <f t="shared" si="11"/>
        <v>37500</v>
      </c>
      <c r="R27" s="7">
        <f t="shared" si="12"/>
        <v>18750</v>
      </c>
      <c r="S27" s="75">
        <f t="shared" si="14"/>
        <v>2750000</v>
      </c>
      <c r="T27" s="465" t="str">
        <f>VLOOKUP(C27,[15]GORONTALO!$B$25:$W$37,22,FALSE)</f>
        <v>150-00-0782509-2</v>
      </c>
    </row>
    <row r="28" spans="1:20" s="354" customFormat="1" ht="18" customHeight="1">
      <c r="A28" s="194">
        <v>1875000</v>
      </c>
      <c r="B28" s="604">
        <v>4</v>
      </c>
      <c r="C28" s="435" t="s">
        <v>581</v>
      </c>
      <c r="D28" s="76" t="s">
        <v>521</v>
      </c>
      <c r="E28" s="606">
        <f>VLOOKUP(C28,[14]GORONTALO!$B$25:$D$37,3,FALSE)</f>
        <v>27</v>
      </c>
      <c r="F28" s="52">
        <v>1537500</v>
      </c>
      <c r="G28" s="52">
        <v>337500</v>
      </c>
      <c r="H28" s="52">
        <f t="shared" si="13"/>
        <v>1875000</v>
      </c>
      <c r="I28" s="52">
        <v>0</v>
      </c>
      <c r="J28" s="130">
        <v>20000</v>
      </c>
      <c r="K28" s="65">
        <v>0</v>
      </c>
      <c r="L28" s="130">
        <v>410000</v>
      </c>
      <c r="M28" s="130">
        <v>0</v>
      </c>
      <c r="N28" s="130">
        <f t="shared" si="8"/>
        <v>950000</v>
      </c>
      <c r="O28" s="7">
        <f t="shared" si="9"/>
        <v>2825000</v>
      </c>
      <c r="P28" s="7">
        <f t="shared" si="10"/>
        <v>18750</v>
      </c>
      <c r="Q28" s="7">
        <f t="shared" si="11"/>
        <v>37500</v>
      </c>
      <c r="R28" s="7">
        <f t="shared" si="12"/>
        <v>18750</v>
      </c>
      <c r="S28" s="75">
        <f t="shared" si="14"/>
        <v>2750000</v>
      </c>
      <c r="T28" s="465" t="str">
        <f>VLOOKUP(C28,[15]GORONTALO!$B$25:$W$37,22,FALSE)</f>
        <v>150-00-1041660-8</v>
      </c>
    </row>
    <row r="29" spans="1:20" s="354" customFormat="1" ht="18" customHeight="1">
      <c r="A29" s="194">
        <v>1875000</v>
      </c>
      <c r="B29" s="604">
        <v>5</v>
      </c>
      <c r="C29" s="435" t="s">
        <v>582</v>
      </c>
      <c r="D29" s="76" t="s">
        <v>521</v>
      </c>
      <c r="E29" s="606">
        <f>VLOOKUP(C29,[14]GORONTALO!$B$25:$D$37,3,FALSE)</f>
        <v>27</v>
      </c>
      <c r="F29" s="52">
        <v>1537500</v>
      </c>
      <c r="G29" s="52">
        <v>337500</v>
      </c>
      <c r="H29" s="52">
        <f t="shared" si="13"/>
        <v>1875000</v>
      </c>
      <c r="I29" s="52">
        <v>0</v>
      </c>
      <c r="J29" s="130">
        <v>20000</v>
      </c>
      <c r="K29" s="65">
        <v>0</v>
      </c>
      <c r="L29" s="130">
        <v>410000</v>
      </c>
      <c r="M29" s="130">
        <v>0</v>
      </c>
      <c r="N29" s="130">
        <f t="shared" si="8"/>
        <v>950000</v>
      </c>
      <c r="O29" s="7">
        <f t="shared" si="9"/>
        <v>2825000</v>
      </c>
      <c r="P29" s="7">
        <f t="shared" si="10"/>
        <v>18750</v>
      </c>
      <c r="Q29" s="7">
        <f t="shared" si="11"/>
        <v>37500</v>
      </c>
      <c r="R29" s="7">
        <f t="shared" si="12"/>
        <v>18750</v>
      </c>
      <c r="S29" s="75">
        <f t="shared" si="14"/>
        <v>2750000</v>
      </c>
      <c r="T29" s="465" t="str">
        <f>VLOOKUP(C29,[15]GORONTALO!$B$25:$W$37,22,FALSE)</f>
        <v>900-00-0433496-8</v>
      </c>
    </row>
    <row r="30" spans="1:20" s="354" customFormat="1" ht="18" customHeight="1">
      <c r="A30" s="194">
        <v>1875000</v>
      </c>
      <c r="B30" s="604">
        <v>6</v>
      </c>
      <c r="C30" s="435" t="s">
        <v>583</v>
      </c>
      <c r="D30" s="76" t="s">
        <v>521</v>
      </c>
      <c r="E30" s="606">
        <f>VLOOKUP(C30,[14]GORONTALO!$B$25:$D$37,3,FALSE)</f>
        <v>27</v>
      </c>
      <c r="F30" s="52">
        <v>1537500</v>
      </c>
      <c r="G30" s="52">
        <v>337500</v>
      </c>
      <c r="H30" s="52">
        <f t="shared" si="13"/>
        <v>1875000</v>
      </c>
      <c r="I30" s="52">
        <v>0</v>
      </c>
      <c r="J30" s="130">
        <v>20000</v>
      </c>
      <c r="K30" s="65">
        <v>0</v>
      </c>
      <c r="L30" s="130">
        <v>410000</v>
      </c>
      <c r="M30" s="130">
        <v>0</v>
      </c>
      <c r="N30" s="130">
        <f t="shared" si="8"/>
        <v>950000</v>
      </c>
      <c r="O30" s="7">
        <f t="shared" si="9"/>
        <v>2825000</v>
      </c>
      <c r="P30" s="7">
        <f t="shared" si="10"/>
        <v>18750</v>
      </c>
      <c r="Q30" s="7">
        <f t="shared" si="11"/>
        <v>37500</v>
      </c>
      <c r="R30" s="7">
        <f t="shared" si="12"/>
        <v>18750</v>
      </c>
      <c r="S30" s="75">
        <f t="shared" si="14"/>
        <v>2750000</v>
      </c>
      <c r="T30" s="465" t="str">
        <f>VLOOKUP(C30,[15]GORONTALO!$B$25:$W$37,22,FALSE)</f>
        <v>150-00-1000338-0</v>
      </c>
    </row>
    <row r="31" spans="1:20" s="354" customFormat="1" ht="18" customHeight="1">
      <c r="A31" s="194">
        <v>1875000</v>
      </c>
      <c r="B31" s="604">
        <v>7</v>
      </c>
      <c r="C31" s="435" t="s">
        <v>584</v>
      </c>
      <c r="D31" s="76" t="s">
        <v>521</v>
      </c>
      <c r="E31" s="606">
        <f>VLOOKUP(C31,[14]GORONTALO!$B$25:$D$37,3,FALSE)</f>
        <v>27</v>
      </c>
      <c r="F31" s="52">
        <v>1537500</v>
      </c>
      <c r="G31" s="52">
        <v>337500</v>
      </c>
      <c r="H31" s="52">
        <f t="shared" si="13"/>
        <v>1875000</v>
      </c>
      <c r="I31" s="52">
        <v>0</v>
      </c>
      <c r="J31" s="130">
        <v>20000</v>
      </c>
      <c r="K31" s="65">
        <v>0</v>
      </c>
      <c r="L31" s="130">
        <v>410000</v>
      </c>
      <c r="M31" s="130">
        <v>0</v>
      </c>
      <c r="N31" s="130">
        <f t="shared" si="8"/>
        <v>950000</v>
      </c>
      <c r="O31" s="7">
        <f t="shared" si="9"/>
        <v>2825000</v>
      </c>
      <c r="P31" s="7">
        <f t="shared" si="10"/>
        <v>18750</v>
      </c>
      <c r="Q31" s="7">
        <f t="shared" si="11"/>
        <v>37500</v>
      </c>
      <c r="R31" s="7">
        <f t="shared" si="12"/>
        <v>18750</v>
      </c>
      <c r="S31" s="75">
        <f t="shared" si="14"/>
        <v>2750000</v>
      </c>
      <c r="T31" s="465" t="str">
        <f>VLOOKUP(C31,[15]GORONTALO!$B$25:$W$37,22,FALSE)</f>
        <v>150-00-1041662-4</v>
      </c>
    </row>
    <row r="32" spans="1:20" s="370" customFormat="1" ht="18" customHeight="1">
      <c r="A32" s="194">
        <v>1875000</v>
      </c>
      <c r="B32" s="604">
        <v>8</v>
      </c>
      <c r="C32" s="429" t="s">
        <v>585</v>
      </c>
      <c r="D32" s="76" t="s">
        <v>521</v>
      </c>
      <c r="E32" s="606">
        <f>VLOOKUP(C32,[14]GORONTALO!$B$25:$D$37,3,FALSE)</f>
        <v>27</v>
      </c>
      <c r="F32" s="52">
        <v>1537500</v>
      </c>
      <c r="G32" s="52">
        <v>337500</v>
      </c>
      <c r="H32" s="52">
        <f t="shared" si="13"/>
        <v>1875000</v>
      </c>
      <c r="I32" s="52">
        <v>0</v>
      </c>
      <c r="J32" s="52">
        <v>20000</v>
      </c>
      <c r="K32" s="65">
        <v>0</v>
      </c>
      <c r="L32" s="52">
        <v>410000</v>
      </c>
      <c r="M32" s="52">
        <v>0</v>
      </c>
      <c r="N32" s="52">
        <f t="shared" si="8"/>
        <v>950000</v>
      </c>
      <c r="O32" s="7">
        <f t="shared" si="9"/>
        <v>2825000</v>
      </c>
      <c r="P32" s="115">
        <f t="shared" si="10"/>
        <v>18750</v>
      </c>
      <c r="Q32" s="115">
        <f t="shared" si="11"/>
        <v>37500</v>
      </c>
      <c r="R32" s="115">
        <f t="shared" si="12"/>
        <v>18750</v>
      </c>
      <c r="S32" s="75">
        <f t="shared" si="14"/>
        <v>2750000</v>
      </c>
      <c r="T32" s="465" t="str">
        <f>VLOOKUP(C32,[15]GORONTALO!$B$25:$W$37,22,FALSE)</f>
        <v>150-00-1041667-3</v>
      </c>
    </row>
    <row r="33" spans="1:20" s="354" customFormat="1" ht="18" customHeight="1">
      <c r="A33" s="194">
        <v>1875000</v>
      </c>
      <c r="B33" s="604">
        <v>9</v>
      </c>
      <c r="C33" s="435" t="s">
        <v>586</v>
      </c>
      <c r="D33" s="76" t="s">
        <v>521</v>
      </c>
      <c r="E33" s="606">
        <f>VLOOKUP(C33,[14]GORONTALO!$B$25:$D$37,3,FALSE)</f>
        <v>27</v>
      </c>
      <c r="F33" s="52">
        <v>1537500</v>
      </c>
      <c r="G33" s="52">
        <v>337500</v>
      </c>
      <c r="H33" s="52">
        <f t="shared" si="13"/>
        <v>1875000</v>
      </c>
      <c r="I33" s="52">
        <v>0</v>
      </c>
      <c r="J33" s="130">
        <v>20000</v>
      </c>
      <c r="K33" s="65">
        <v>0</v>
      </c>
      <c r="L33" s="130">
        <v>410000</v>
      </c>
      <c r="M33" s="130">
        <v>0</v>
      </c>
      <c r="N33" s="130">
        <f t="shared" si="8"/>
        <v>950000</v>
      </c>
      <c r="O33" s="7">
        <f t="shared" si="9"/>
        <v>2825000</v>
      </c>
      <c r="P33" s="7">
        <f t="shared" si="10"/>
        <v>18750</v>
      </c>
      <c r="Q33" s="7">
        <f t="shared" si="11"/>
        <v>37500</v>
      </c>
      <c r="R33" s="7">
        <f t="shared" si="12"/>
        <v>18750</v>
      </c>
      <c r="S33" s="75">
        <f t="shared" si="14"/>
        <v>2750000</v>
      </c>
      <c r="T33" s="465" t="str">
        <f>VLOOKUP(C33,[15]GORONTALO!$B$25:$W$37,22,FALSE)</f>
        <v>150-00-0782905-2</v>
      </c>
    </row>
    <row r="34" spans="1:20" s="354" customFormat="1" ht="18" customHeight="1">
      <c r="A34" s="194">
        <v>1875000</v>
      </c>
      <c r="B34" s="604">
        <v>10</v>
      </c>
      <c r="C34" s="435" t="s">
        <v>587</v>
      </c>
      <c r="D34" s="76" t="s">
        <v>521</v>
      </c>
      <c r="E34" s="606">
        <f>VLOOKUP(C34,[14]GORONTALO!$B$25:$D$37,3,FALSE)</f>
        <v>27</v>
      </c>
      <c r="F34" s="52">
        <v>1537500</v>
      </c>
      <c r="G34" s="52">
        <v>337500</v>
      </c>
      <c r="H34" s="52">
        <f t="shared" si="13"/>
        <v>1875000</v>
      </c>
      <c r="I34" s="52">
        <v>0</v>
      </c>
      <c r="J34" s="130">
        <v>20000</v>
      </c>
      <c r="K34" s="65">
        <v>0</v>
      </c>
      <c r="L34" s="130">
        <v>410000</v>
      </c>
      <c r="M34" s="130">
        <v>0</v>
      </c>
      <c r="N34" s="130">
        <f t="shared" si="8"/>
        <v>950000</v>
      </c>
      <c r="O34" s="7">
        <f t="shared" si="9"/>
        <v>2825000</v>
      </c>
      <c r="P34" s="7">
        <f t="shared" si="10"/>
        <v>18750</v>
      </c>
      <c r="Q34" s="7">
        <f t="shared" si="11"/>
        <v>37500</v>
      </c>
      <c r="R34" s="7">
        <f t="shared" si="12"/>
        <v>18750</v>
      </c>
      <c r="S34" s="75">
        <f t="shared" si="14"/>
        <v>2750000</v>
      </c>
      <c r="T34" s="465" t="str">
        <f>VLOOKUP(C34,[15]GORONTALO!$B$25:$W$37,22,FALSE)</f>
        <v>150-00-1000332-3</v>
      </c>
    </row>
    <row r="35" spans="1:20" s="354" customFormat="1" ht="18" customHeight="1">
      <c r="A35" s="194">
        <v>1875000</v>
      </c>
      <c r="B35" s="604">
        <v>11</v>
      </c>
      <c r="C35" s="435" t="s">
        <v>588</v>
      </c>
      <c r="D35" s="76" t="s">
        <v>521</v>
      </c>
      <c r="E35" s="606">
        <f>VLOOKUP(C35,[14]GORONTALO!$B$25:$D$37,3,FALSE)</f>
        <v>27</v>
      </c>
      <c r="F35" s="52">
        <v>1537500</v>
      </c>
      <c r="G35" s="52">
        <v>337500</v>
      </c>
      <c r="H35" s="52">
        <f t="shared" si="13"/>
        <v>1875000</v>
      </c>
      <c r="I35" s="52">
        <v>0</v>
      </c>
      <c r="J35" s="130">
        <v>20000</v>
      </c>
      <c r="K35" s="65">
        <v>0</v>
      </c>
      <c r="L35" s="130">
        <v>410000</v>
      </c>
      <c r="M35" s="130">
        <v>0</v>
      </c>
      <c r="N35" s="130">
        <f t="shared" si="8"/>
        <v>950000</v>
      </c>
      <c r="O35" s="7">
        <f t="shared" si="9"/>
        <v>2825000</v>
      </c>
      <c r="P35" s="7">
        <f t="shared" si="10"/>
        <v>18750</v>
      </c>
      <c r="Q35" s="7">
        <f t="shared" si="11"/>
        <v>37500</v>
      </c>
      <c r="R35" s="7">
        <f t="shared" si="12"/>
        <v>18750</v>
      </c>
      <c r="S35" s="75">
        <f t="shared" si="14"/>
        <v>2750000</v>
      </c>
      <c r="T35" s="465" t="str">
        <f>VLOOKUP(C35,[15]GORONTALO!$B$25:$W$37,22,FALSE)</f>
        <v>150-00-1041665-7</v>
      </c>
    </row>
    <row r="36" spans="1:20" s="354" customFormat="1" ht="18" customHeight="1">
      <c r="A36" s="194">
        <v>1875000</v>
      </c>
      <c r="B36" s="604">
        <v>12</v>
      </c>
      <c r="C36" s="435" t="s">
        <v>589</v>
      </c>
      <c r="D36" s="76" t="s">
        <v>521</v>
      </c>
      <c r="E36" s="606">
        <f>VLOOKUP(C36,[14]GORONTALO!$B$25:$D$37,3,FALSE)</f>
        <v>27</v>
      </c>
      <c r="F36" s="52">
        <v>1537500</v>
      </c>
      <c r="G36" s="52">
        <v>337500</v>
      </c>
      <c r="H36" s="52">
        <f t="shared" si="13"/>
        <v>1875000</v>
      </c>
      <c r="I36" s="52">
        <v>0</v>
      </c>
      <c r="J36" s="130">
        <v>20000</v>
      </c>
      <c r="K36" s="65">
        <v>0</v>
      </c>
      <c r="L36" s="130">
        <v>410000</v>
      </c>
      <c r="M36" s="130">
        <v>0</v>
      </c>
      <c r="N36" s="130">
        <f t="shared" si="8"/>
        <v>950000</v>
      </c>
      <c r="O36" s="7">
        <f t="shared" si="9"/>
        <v>2825000</v>
      </c>
      <c r="P36" s="7">
        <f t="shared" si="10"/>
        <v>18750</v>
      </c>
      <c r="Q36" s="7">
        <f t="shared" si="11"/>
        <v>37500</v>
      </c>
      <c r="R36" s="7">
        <f t="shared" si="12"/>
        <v>18750</v>
      </c>
      <c r="S36" s="75">
        <f t="shared" si="14"/>
        <v>2750000</v>
      </c>
      <c r="T36" s="465" t="str">
        <f>VLOOKUP(C36,[15]GORONTALO!$B$25:$W$37,22,FALSE)</f>
        <v>150-00-1000316-6</v>
      </c>
    </row>
    <row r="37" spans="1:20" s="354" customFormat="1" ht="18" customHeight="1">
      <c r="A37" s="194">
        <v>1875000</v>
      </c>
      <c r="B37" s="604">
        <v>13</v>
      </c>
      <c r="C37" s="435" t="s">
        <v>590</v>
      </c>
      <c r="D37" s="76" t="s">
        <v>521</v>
      </c>
      <c r="E37" s="606">
        <f>VLOOKUP(C37,[14]GORONTALO!$B$25:$D$37,3,FALSE)</f>
        <v>27</v>
      </c>
      <c r="F37" s="52">
        <v>1537500</v>
      </c>
      <c r="G37" s="52">
        <v>337500</v>
      </c>
      <c r="H37" s="52">
        <f t="shared" si="13"/>
        <v>1875000</v>
      </c>
      <c r="I37" s="52">
        <v>0</v>
      </c>
      <c r="J37" s="130">
        <v>20000</v>
      </c>
      <c r="K37" s="65">
        <v>0</v>
      </c>
      <c r="L37" s="130">
        <v>410000</v>
      </c>
      <c r="M37" s="130">
        <v>0</v>
      </c>
      <c r="N37" s="130">
        <f t="shared" si="8"/>
        <v>950000</v>
      </c>
      <c r="O37" s="7">
        <f t="shared" si="9"/>
        <v>2825000</v>
      </c>
      <c r="P37" s="7">
        <f t="shared" si="10"/>
        <v>18750</v>
      </c>
      <c r="Q37" s="7">
        <f t="shared" si="11"/>
        <v>37500</v>
      </c>
      <c r="R37" s="7">
        <f t="shared" si="12"/>
        <v>18750</v>
      </c>
      <c r="S37" s="75">
        <f t="shared" si="14"/>
        <v>2750000</v>
      </c>
      <c r="T37" s="465" t="str">
        <f>VLOOKUP(C37,[15]GORONTALO!$B$25:$W$37,22,FALSE)</f>
        <v>150-00-1041656-6</v>
      </c>
    </row>
    <row r="38" spans="1:20" ht="18" customHeight="1">
      <c r="B38" s="2306" t="s">
        <v>34</v>
      </c>
      <c r="C38" s="2307"/>
      <c r="D38" s="2366"/>
      <c r="E38" s="937">
        <f>SUM(E25:E37)</f>
        <v>351</v>
      </c>
      <c r="F38" s="771">
        <f>SUM(F25:F37)</f>
        <v>19987500</v>
      </c>
      <c r="G38" s="771">
        <f t="shared" ref="G38:S38" si="15">SUM(G25:G37)</f>
        <v>4387500</v>
      </c>
      <c r="H38" s="771">
        <f t="shared" si="15"/>
        <v>24375000</v>
      </c>
      <c r="I38" s="771">
        <f t="shared" si="15"/>
        <v>0</v>
      </c>
      <c r="J38" s="771">
        <f t="shared" si="15"/>
        <v>260000</v>
      </c>
      <c r="K38" s="771">
        <f t="shared" si="15"/>
        <v>0</v>
      </c>
      <c r="L38" s="771">
        <f t="shared" si="15"/>
        <v>5330000</v>
      </c>
      <c r="M38" s="771">
        <f t="shared" si="15"/>
        <v>0</v>
      </c>
      <c r="N38" s="771">
        <f t="shared" si="15"/>
        <v>12350000</v>
      </c>
      <c r="O38" s="771">
        <f t="shared" si="15"/>
        <v>36725000</v>
      </c>
      <c r="P38" s="771">
        <f t="shared" si="15"/>
        <v>243750</v>
      </c>
      <c r="Q38" s="771">
        <f t="shared" si="15"/>
        <v>487500</v>
      </c>
      <c r="R38" s="771">
        <f t="shared" si="15"/>
        <v>243750</v>
      </c>
      <c r="S38" s="771">
        <f t="shared" si="15"/>
        <v>35750000</v>
      </c>
      <c r="T38" s="771"/>
    </row>
    <row r="39" spans="1:20" ht="18" customHeight="1"/>
    <row r="40" spans="1:20" ht="18" customHeight="1">
      <c r="B40" s="4" t="s">
        <v>35</v>
      </c>
      <c r="C40" s="11"/>
      <c r="D40" s="16"/>
      <c r="E40" s="16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82"/>
    </row>
    <row r="41" spans="1:20" ht="18" customHeight="1">
      <c r="B41" s="19"/>
      <c r="C41" s="20"/>
      <c r="D41" s="21"/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80"/>
    </row>
    <row r="42" spans="1:20" ht="18" customHeight="1">
      <c r="A42" s="2416" t="s">
        <v>2755</v>
      </c>
      <c r="B42" s="2342" t="s">
        <v>3</v>
      </c>
      <c r="C42" s="2342" t="s">
        <v>4</v>
      </c>
      <c r="D42" s="2342" t="s">
        <v>5</v>
      </c>
      <c r="E42" s="2335" t="s">
        <v>6</v>
      </c>
      <c r="F42" s="2344" t="s">
        <v>7</v>
      </c>
      <c r="G42" s="2345"/>
      <c r="H42" s="2335" t="s">
        <v>598</v>
      </c>
      <c r="I42" s="2362" t="s">
        <v>8</v>
      </c>
      <c r="J42" s="2363"/>
      <c r="K42" s="2363"/>
      <c r="L42" s="2363"/>
      <c r="M42" s="2364"/>
      <c r="N42" s="2340" t="s">
        <v>9</v>
      </c>
      <c r="O42" s="2335" t="s">
        <v>10</v>
      </c>
      <c r="P42" s="2344" t="s">
        <v>11</v>
      </c>
      <c r="Q42" s="2359"/>
      <c r="R42" s="2345"/>
      <c r="S42" s="2335" t="s">
        <v>12</v>
      </c>
      <c r="T42" s="2367" t="s">
        <v>13</v>
      </c>
    </row>
    <row r="43" spans="1:20" ht="51">
      <c r="A43" s="2416"/>
      <c r="B43" s="2327"/>
      <c r="C43" s="2365"/>
      <c r="D43" s="2365"/>
      <c r="E43" s="2343"/>
      <c r="F43" s="786" t="s">
        <v>14</v>
      </c>
      <c r="G43" s="786" t="s">
        <v>15</v>
      </c>
      <c r="H43" s="2336"/>
      <c r="I43" s="786" t="s">
        <v>87</v>
      </c>
      <c r="J43" s="786" t="s">
        <v>16</v>
      </c>
      <c r="K43" s="786" t="s">
        <v>577</v>
      </c>
      <c r="L43" s="786" t="s">
        <v>18</v>
      </c>
      <c r="M43" s="786" t="s">
        <v>19</v>
      </c>
      <c r="N43" s="2341"/>
      <c r="O43" s="2336"/>
      <c r="P43" s="786" t="s">
        <v>2316</v>
      </c>
      <c r="Q43" s="786" t="s">
        <v>20</v>
      </c>
      <c r="R43" s="786" t="s">
        <v>2270</v>
      </c>
      <c r="S43" s="2336"/>
      <c r="T43" s="2415"/>
    </row>
    <row r="44" spans="1:20" s="354" customFormat="1" ht="15">
      <c r="A44" s="194">
        <v>1875000</v>
      </c>
      <c r="B44" s="604">
        <v>1</v>
      </c>
      <c r="C44" s="479" t="s">
        <v>591</v>
      </c>
      <c r="D44" s="76" t="s">
        <v>547</v>
      </c>
      <c r="E44" s="607">
        <f>VLOOKUP(C44,[14]GORONTALO!$B$60:$D$78,3,FALSE)</f>
        <v>27</v>
      </c>
      <c r="F44" s="52">
        <v>1537500</v>
      </c>
      <c r="G44" s="52">
        <v>337500</v>
      </c>
      <c r="H44" s="52">
        <f>SUM(F44:G44)</f>
        <v>1875000</v>
      </c>
      <c r="I44" s="115">
        <v>0</v>
      </c>
      <c r="J44" s="130">
        <v>16000</v>
      </c>
      <c r="K44" s="65">
        <v>0</v>
      </c>
      <c r="L44" s="130">
        <v>300000</v>
      </c>
      <c r="M44" s="130">
        <v>0</v>
      </c>
      <c r="N44" s="130">
        <f t="shared" ref="N44:N54" si="16">(E44*I44)+(E44*J44)+(E44*K44)+L44+M44</f>
        <v>732000</v>
      </c>
      <c r="O44" s="7">
        <f t="shared" ref="O44:O54" si="17">H44+N44</f>
        <v>2607000</v>
      </c>
      <c r="P44" s="7">
        <f>H44*1%</f>
        <v>18750</v>
      </c>
      <c r="Q44" s="7">
        <f>H44*2%</f>
        <v>37500</v>
      </c>
      <c r="R44" s="7">
        <f>H44*1%</f>
        <v>18750</v>
      </c>
      <c r="S44" s="75">
        <f t="shared" ref="S44:S54" si="18">O44-Q44-R44-P44</f>
        <v>2532000</v>
      </c>
      <c r="T44" s="465" t="str">
        <f>VLOOKUP(C44,[15]GORONTALO!$B$60:$W$78,22,FALSE)</f>
        <v>150-00-1041664-0</v>
      </c>
    </row>
    <row r="45" spans="1:20" s="354" customFormat="1" ht="15">
      <c r="A45" s="194">
        <v>1875000</v>
      </c>
      <c r="B45" s="604">
        <v>2</v>
      </c>
      <c r="C45" s="479" t="s">
        <v>592</v>
      </c>
      <c r="D45" s="76" t="s">
        <v>547</v>
      </c>
      <c r="E45" s="607">
        <f>VLOOKUP(C45,[14]GORONTALO!$B$60:$D$78,3,FALSE)</f>
        <v>27</v>
      </c>
      <c r="F45" s="52">
        <v>1537500</v>
      </c>
      <c r="G45" s="52">
        <v>337500</v>
      </c>
      <c r="H45" s="52">
        <f t="shared" ref="H45:H54" si="19">SUM(F45:G45)</f>
        <v>1875000</v>
      </c>
      <c r="I45" s="115">
        <v>0</v>
      </c>
      <c r="J45" s="130">
        <v>16000</v>
      </c>
      <c r="K45" s="65">
        <v>0</v>
      </c>
      <c r="L45" s="130">
        <v>300000</v>
      </c>
      <c r="M45" s="130">
        <v>0</v>
      </c>
      <c r="N45" s="130">
        <f t="shared" si="16"/>
        <v>732000</v>
      </c>
      <c r="O45" s="7">
        <f t="shared" si="17"/>
        <v>2607000</v>
      </c>
      <c r="P45" s="7">
        <f t="shared" ref="P45:P54" si="20">H45*1%</f>
        <v>18750</v>
      </c>
      <c r="Q45" s="7">
        <f t="shared" ref="Q45:Q54" si="21">H45*2%</f>
        <v>37500</v>
      </c>
      <c r="R45" s="7">
        <f t="shared" ref="R45:R54" si="22">H45*1%</f>
        <v>18750</v>
      </c>
      <c r="S45" s="75">
        <f t="shared" si="18"/>
        <v>2532000</v>
      </c>
      <c r="T45" s="465" t="str">
        <f>VLOOKUP(C45,[15]GORONTALO!$B$60:$W$78,22,FALSE)</f>
        <v>150-00-1041661-6</v>
      </c>
    </row>
    <row r="46" spans="1:20" s="354" customFormat="1" ht="18" customHeight="1">
      <c r="A46" s="194">
        <v>1875000</v>
      </c>
      <c r="B46" s="604">
        <v>3</v>
      </c>
      <c r="C46" s="479" t="s">
        <v>593</v>
      </c>
      <c r="D46" s="76" t="s">
        <v>547</v>
      </c>
      <c r="E46" s="607">
        <f>VLOOKUP(C46,[14]GORONTALO!$B$60:$D$78,3,FALSE)</f>
        <v>27</v>
      </c>
      <c r="F46" s="52">
        <v>1537500</v>
      </c>
      <c r="G46" s="52">
        <v>337500</v>
      </c>
      <c r="H46" s="52">
        <f t="shared" si="19"/>
        <v>1875000</v>
      </c>
      <c r="I46" s="115">
        <v>0</v>
      </c>
      <c r="J46" s="130">
        <v>16000</v>
      </c>
      <c r="K46" s="65">
        <v>0</v>
      </c>
      <c r="L46" s="130">
        <v>300000</v>
      </c>
      <c r="M46" s="130">
        <v>0</v>
      </c>
      <c r="N46" s="130">
        <f t="shared" si="16"/>
        <v>732000</v>
      </c>
      <c r="O46" s="7">
        <f t="shared" si="17"/>
        <v>2607000</v>
      </c>
      <c r="P46" s="7">
        <f t="shared" si="20"/>
        <v>18750</v>
      </c>
      <c r="Q46" s="7">
        <f t="shared" si="21"/>
        <v>37500</v>
      </c>
      <c r="R46" s="7">
        <f t="shared" si="22"/>
        <v>18750</v>
      </c>
      <c r="S46" s="75">
        <f t="shared" si="18"/>
        <v>2532000</v>
      </c>
      <c r="T46" s="465" t="str">
        <f>VLOOKUP(C46,[15]GORONTALO!$B$60:$W$78,22,FALSE)</f>
        <v>900-00-0450935-3</v>
      </c>
    </row>
    <row r="47" spans="1:20" s="354" customFormat="1" ht="18" customHeight="1">
      <c r="A47" s="194">
        <v>1875000</v>
      </c>
      <c r="B47" s="604">
        <v>4</v>
      </c>
      <c r="C47" s="479" t="s">
        <v>594</v>
      </c>
      <c r="D47" s="76" t="s">
        <v>547</v>
      </c>
      <c r="E47" s="607">
        <f>VLOOKUP(C47,[14]GORONTALO!$B$60:$D$78,3,FALSE)</f>
        <v>27</v>
      </c>
      <c r="F47" s="52">
        <v>1537500</v>
      </c>
      <c r="G47" s="52">
        <v>337500</v>
      </c>
      <c r="H47" s="52">
        <f t="shared" si="19"/>
        <v>1875000</v>
      </c>
      <c r="I47" s="115">
        <v>0</v>
      </c>
      <c r="J47" s="130">
        <v>16000</v>
      </c>
      <c r="K47" s="65">
        <v>0</v>
      </c>
      <c r="L47" s="130">
        <v>300000</v>
      </c>
      <c r="M47" s="130">
        <v>0</v>
      </c>
      <c r="N47" s="130">
        <f t="shared" si="16"/>
        <v>732000</v>
      </c>
      <c r="O47" s="7">
        <f t="shared" si="17"/>
        <v>2607000</v>
      </c>
      <c r="P47" s="7">
        <f t="shared" si="20"/>
        <v>18750</v>
      </c>
      <c r="Q47" s="7">
        <f t="shared" si="21"/>
        <v>37500</v>
      </c>
      <c r="R47" s="7">
        <f t="shared" si="22"/>
        <v>18750</v>
      </c>
      <c r="S47" s="75">
        <f t="shared" si="18"/>
        <v>2532000</v>
      </c>
      <c r="T47" s="465" t="str">
        <f>VLOOKUP(C47,[15]GORONTALO!$B$60:$W$78,22,FALSE)</f>
        <v>150-00-0781476-5</v>
      </c>
    </row>
    <row r="48" spans="1:20" s="354" customFormat="1" ht="18" customHeight="1">
      <c r="A48" s="194">
        <v>1875000</v>
      </c>
      <c r="B48" s="604">
        <v>5</v>
      </c>
      <c r="C48" s="479" t="s">
        <v>595</v>
      </c>
      <c r="D48" s="76" t="s">
        <v>547</v>
      </c>
      <c r="E48" s="607">
        <f>VLOOKUP(C48,[14]GORONTALO!$B$60:$D$78,3,FALSE)</f>
        <v>27</v>
      </c>
      <c r="F48" s="52">
        <v>1537500</v>
      </c>
      <c r="G48" s="52">
        <v>337500</v>
      </c>
      <c r="H48" s="52">
        <f t="shared" si="19"/>
        <v>1875000</v>
      </c>
      <c r="I48" s="115">
        <v>0</v>
      </c>
      <c r="J48" s="130">
        <v>16000</v>
      </c>
      <c r="K48" s="65">
        <v>0</v>
      </c>
      <c r="L48" s="130">
        <v>300000</v>
      </c>
      <c r="M48" s="130">
        <v>0</v>
      </c>
      <c r="N48" s="130">
        <f t="shared" si="16"/>
        <v>732000</v>
      </c>
      <c r="O48" s="7">
        <f t="shared" si="17"/>
        <v>2607000</v>
      </c>
      <c r="P48" s="7">
        <f t="shared" si="20"/>
        <v>18750</v>
      </c>
      <c r="Q48" s="7">
        <f t="shared" si="21"/>
        <v>37500</v>
      </c>
      <c r="R48" s="7">
        <f t="shared" si="22"/>
        <v>18750</v>
      </c>
      <c r="S48" s="75">
        <f t="shared" si="18"/>
        <v>2532000</v>
      </c>
      <c r="T48" s="465" t="str">
        <f>VLOOKUP(C48,[15]GORONTALO!$B$60:$W$78,22,FALSE)</f>
        <v>150-00-1000315-8</v>
      </c>
    </row>
    <row r="49" spans="1:20" s="354" customFormat="1" ht="18" customHeight="1">
      <c r="A49" s="194">
        <v>1875000</v>
      </c>
      <c r="B49" s="604">
        <v>6</v>
      </c>
      <c r="C49" s="479" t="s">
        <v>596</v>
      </c>
      <c r="D49" s="76" t="s">
        <v>547</v>
      </c>
      <c r="E49" s="607">
        <f>VLOOKUP(C49,[14]GORONTALO!$B$60:$D$78,3,FALSE)</f>
        <v>27</v>
      </c>
      <c r="F49" s="52">
        <v>1537500</v>
      </c>
      <c r="G49" s="52">
        <v>337500</v>
      </c>
      <c r="H49" s="52">
        <f t="shared" si="19"/>
        <v>1875000</v>
      </c>
      <c r="I49" s="115">
        <v>0</v>
      </c>
      <c r="J49" s="130">
        <v>16000</v>
      </c>
      <c r="K49" s="65">
        <v>0</v>
      </c>
      <c r="L49" s="130">
        <v>300000</v>
      </c>
      <c r="M49" s="130">
        <v>0</v>
      </c>
      <c r="N49" s="130">
        <f t="shared" si="16"/>
        <v>732000</v>
      </c>
      <c r="O49" s="7">
        <f t="shared" si="17"/>
        <v>2607000</v>
      </c>
      <c r="P49" s="7">
        <f t="shared" si="20"/>
        <v>18750</v>
      </c>
      <c r="Q49" s="7">
        <f t="shared" si="21"/>
        <v>37500</v>
      </c>
      <c r="R49" s="7">
        <f t="shared" si="22"/>
        <v>18750</v>
      </c>
      <c r="S49" s="75">
        <f t="shared" si="18"/>
        <v>2532000</v>
      </c>
      <c r="T49" s="465" t="str">
        <f>VLOOKUP(C49,[15]GORONTALO!$B$60:$W$78,22,FALSE)</f>
        <v>900-00-0479159-7</v>
      </c>
    </row>
    <row r="50" spans="1:20" s="354" customFormat="1" ht="18" customHeight="1">
      <c r="A50" s="194">
        <v>1875000</v>
      </c>
      <c r="B50" s="604">
        <v>7</v>
      </c>
      <c r="C50" s="479" t="s">
        <v>597</v>
      </c>
      <c r="D50" s="76" t="s">
        <v>547</v>
      </c>
      <c r="E50" s="607">
        <f>VLOOKUP(C50,[14]GORONTALO!$B$60:$D$78,3,FALSE)</f>
        <v>27</v>
      </c>
      <c r="F50" s="52">
        <v>1537500</v>
      </c>
      <c r="G50" s="52">
        <v>337500</v>
      </c>
      <c r="H50" s="52">
        <f t="shared" si="19"/>
        <v>1875000</v>
      </c>
      <c r="I50" s="115">
        <v>0</v>
      </c>
      <c r="J50" s="130">
        <v>16000</v>
      </c>
      <c r="K50" s="65">
        <v>0</v>
      </c>
      <c r="L50" s="130">
        <v>300000</v>
      </c>
      <c r="M50" s="130">
        <v>0</v>
      </c>
      <c r="N50" s="130">
        <f t="shared" si="16"/>
        <v>732000</v>
      </c>
      <c r="O50" s="7">
        <f t="shared" si="17"/>
        <v>2607000</v>
      </c>
      <c r="P50" s="7">
        <f t="shared" si="20"/>
        <v>18750</v>
      </c>
      <c r="Q50" s="7">
        <f t="shared" si="21"/>
        <v>37500</v>
      </c>
      <c r="R50" s="7">
        <f t="shared" si="22"/>
        <v>18750</v>
      </c>
      <c r="S50" s="75">
        <f t="shared" si="18"/>
        <v>2532000</v>
      </c>
      <c r="T50" s="465" t="str">
        <f>VLOOKUP(C50,[15]GORONTALO!$B$60:$W$78,22,FALSE)</f>
        <v>150-00-1000313-3</v>
      </c>
    </row>
    <row r="51" spans="1:20" s="354" customFormat="1" ht="18" customHeight="1">
      <c r="A51" s="194">
        <v>1875000</v>
      </c>
      <c r="B51" s="604">
        <v>8</v>
      </c>
      <c r="C51" s="480" t="s">
        <v>3445</v>
      </c>
      <c r="D51" s="76" t="s">
        <v>547</v>
      </c>
      <c r="E51" s="607">
        <f>VLOOKUP(C51,[14]GORONTALO!$B$60:$D$78,3,FALSE)</f>
        <v>27</v>
      </c>
      <c r="F51" s="52">
        <v>1537500</v>
      </c>
      <c r="G51" s="52">
        <v>337500</v>
      </c>
      <c r="H51" s="52">
        <f t="shared" si="19"/>
        <v>1875000</v>
      </c>
      <c r="I51" s="115">
        <v>0</v>
      </c>
      <c r="J51" s="130">
        <v>16000</v>
      </c>
      <c r="K51" s="115">
        <v>0</v>
      </c>
      <c r="L51" s="130">
        <v>300000</v>
      </c>
      <c r="M51" s="115">
        <v>0</v>
      </c>
      <c r="N51" s="130">
        <f t="shared" si="16"/>
        <v>732000</v>
      </c>
      <c r="O51" s="7">
        <f t="shared" si="17"/>
        <v>2607000</v>
      </c>
      <c r="P51" s="7">
        <f t="shared" si="20"/>
        <v>18750</v>
      </c>
      <c r="Q51" s="7">
        <f t="shared" si="21"/>
        <v>37500</v>
      </c>
      <c r="R51" s="7">
        <f t="shared" si="22"/>
        <v>18750</v>
      </c>
      <c r="S51" s="75">
        <f t="shared" si="18"/>
        <v>2532000</v>
      </c>
      <c r="T51" s="465" t="str">
        <f>VLOOKUP(C51,[15]GORONTALO!$B$60:$W$78,22,FALSE)</f>
        <v>150-00-1104999-4</v>
      </c>
    </row>
    <row r="52" spans="1:20" s="354" customFormat="1" ht="18" customHeight="1">
      <c r="A52" s="194">
        <v>1875000</v>
      </c>
      <c r="B52" s="604">
        <v>9</v>
      </c>
      <c r="C52" s="480" t="s">
        <v>2677</v>
      </c>
      <c r="D52" s="76" t="s">
        <v>547</v>
      </c>
      <c r="E52" s="607">
        <f>VLOOKUP(C52,[14]GORONTALO!$B$60:$D$78,3,FALSE)</f>
        <v>27</v>
      </c>
      <c r="F52" s="52">
        <v>1537500</v>
      </c>
      <c r="G52" s="52">
        <v>337500</v>
      </c>
      <c r="H52" s="52">
        <f t="shared" si="19"/>
        <v>1875000</v>
      </c>
      <c r="I52" s="115">
        <v>0</v>
      </c>
      <c r="J52" s="130">
        <v>16000</v>
      </c>
      <c r="K52" s="115">
        <v>0</v>
      </c>
      <c r="L52" s="130">
        <v>300000</v>
      </c>
      <c r="M52" s="115">
        <v>0</v>
      </c>
      <c r="N52" s="130">
        <f t="shared" si="16"/>
        <v>732000</v>
      </c>
      <c r="O52" s="7">
        <f t="shared" si="17"/>
        <v>2607000</v>
      </c>
      <c r="P52" s="7">
        <f t="shared" si="20"/>
        <v>18750</v>
      </c>
      <c r="Q52" s="7">
        <f t="shared" si="21"/>
        <v>37500</v>
      </c>
      <c r="R52" s="7">
        <f t="shared" si="22"/>
        <v>18750</v>
      </c>
      <c r="S52" s="75">
        <f t="shared" si="18"/>
        <v>2532000</v>
      </c>
      <c r="T52" s="465" t="str">
        <f>VLOOKUP(C52,[15]GORONTALO!$B$60:$W$78,22,FALSE)</f>
        <v>150-00-1149788-8</v>
      </c>
    </row>
    <row r="53" spans="1:20" s="354" customFormat="1" ht="18" customHeight="1">
      <c r="A53" s="194">
        <v>1875000</v>
      </c>
      <c r="B53" s="604">
        <v>10</v>
      </c>
      <c r="C53" s="480" t="s">
        <v>2679</v>
      </c>
      <c r="D53" s="76" t="s">
        <v>547</v>
      </c>
      <c r="E53" s="607">
        <f>VLOOKUP(C53,[14]GORONTALO!$B$60:$D$78,3,FALSE)</f>
        <v>27</v>
      </c>
      <c r="F53" s="52">
        <v>1537500</v>
      </c>
      <c r="G53" s="52">
        <v>337500</v>
      </c>
      <c r="H53" s="52">
        <f t="shared" si="19"/>
        <v>1875000</v>
      </c>
      <c r="I53" s="115">
        <v>0</v>
      </c>
      <c r="J53" s="130">
        <v>16000</v>
      </c>
      <c r="K53" s="115">
        <v>0</v>
      </c>
      <c r="L53" s="130">
        <v>300000</v>
      </c>
      <c r="M53" s="115">
        <v>0</v>
      </c>
      <c r="N53" s="130">
        <f t="shared" si="16"/>
        <v>732000</v>
      </c>
      <c r="O53" s="7">
        <f t="shared" si="17"/>
        <v>2607000</v>
      </c>
      <c r="P53" s="7">
        <f t="shared" si="20"/>
        <v>18750</v>
      </c>
      <c r="Q53" s="7">
        <f t="shared" si="21"/>
        <v>37500</v>
      </c>
      <c r="R53" s="7">
        <f t="shared" si="22"/>
        <v>18750</v>
      </c>
      <c r="S53" s="75">
        <f t="shared" si="18"/>
        <v>2532000</v>
      </c>
      <c r="T53" s="465" t="str">
        <f>VLOOKUP(C53,[15]GORONTALO!$B$60:$W$78,22,FALSE)</f>
        <v>150-00-1152699-1</v>
      </c>
    </row>
    <row r="54" spans="1:20" s="354" customFormat="1" ht="18" customHeight="1">
      <c r="A54" s="194">
        <v>1875000</v>
      </c>
      <c r="B54" s="604">
        <v>11</v>
      </c>
      <c r="C54" s="481" t="s">
        <v>2678</v>
      </c>
      <c r="D54" s="355" t="s">
        <v>547</v>
      </c>
      <c r="E54" s="607">
        <f>VLOOKUP(C54,[14]GORONTALO!$B$60:$D$78,3,FALSE)</f>
        <v>27</v>
      </c>
      <c r="F54" s="52">
        <v>1537500</v>
      </c>
      <c r="G54" s="52">
        <v>337500</v>
      </c>
      <c r="H54" s="52">
        <f t="shared" si="19"/>
        <v>1875000</v>
      </c>
      <c r="I54" s="115">
        <v>0</v>
      </c>
      <c r="J54" s="130">
        <v>16000</v>
      </c>
      <c r="K54" s="115">
        <v>0</v>
      </c>
      <c r="L54" s="130">
        <v>300000</v>
      </c>
      <c r="M54" s="115">
        <v>0</v>
      </c>
      <c r="N54" s="130">
        <f t="shared" si="16"/>
        <v>732000</v>
      </c>
      <c r="O54" s="7">
        <f t="shared" si="17"/>
        <v>2607000</v>
      </c>
      <c r="P54" s="7">
        <f t="shared" si="20"/>
        <v>18750</v>
      </c>
      <c r="Q54" s="7">
        <f t="shared" si="21"/>
        <v>37500</v>
      </c>
      <c r="R54" s="7">
        <f t="shared" si="22"/>
        <v>18750</v>
      </c>
      <c r="S54" s="75">
        <f t="shared" si="18"/>
        <v>2532000</v>
      </c>
      <c r="T54" s="465" t="str">
        <f>VLOOKUP(C54,[15]GORONTALO!$B$60:$W$78,22,FALSE)</f>
        <v>150-00-1153627-1</v>
      </c>
    </row>
    <row r="55" spans="1:20" s="370" customFormat="1" ht="18" customHeight="1">
      <c r="A55" s="184">
        <v>1875000</v>
      </c>
      <c r="B55" s="604">
        <v>12</v>
      </c>
      <c r="C55" s="399" t="s">
        <v>2949</v>
      </c>
      <c r="D55" s="76" t="s">
        <v>547</v>
      </c>
      <c r="E55" s="607">
        <f>VLOOKUP(C55,[14]GORONTALO!$B$60:$D$78,3,FALSE)</f>
        <v>27</v>
      </c>
      <c r="F55" s="52">
        <v>1537500</v>
      </c>
      <c r="G55" s="52">
        <v>337500</v>
      </c>
      <c r="H55" s="52">
        <f t="shared" ref="H55:H62" si="23">SUM(F55:G55)</f>
        <v>1875000</v>
      </c>
      <c r="I55" s="115">
        <v>0</v>
      </c>
      <c r="J55" s="130">
        <v>16000</v>
      </c>
      <c r="K55" s="115">
        <v>0</v>
      </c>
      <c r="L55" s="130">
        <v>300000</v>
      </c>
      <c r="M55" s="115">
        <v>0</v>
      </c>
      <c r="N55" s="52">
        <f t="shared" ref="N55:N62" si="24">(E55*I55)+(E55*J55)+(E55*K55)+L55+M55</f>
        <v>732000</v>
      </c>
      <c r="O55" s="115">
        <f t="shared" ref="O55:O62" si="25">H55+N55</f>
        <v>2607000</v>
      </c>
      <c r="P55" s="115">
        <f t="shared" ref="P55:P62" si="26">H55*1%</f>
        <v>18750</v>
      </c>
      <c r="Q55" s="115">
        <f t="shared" ref="Q55:Q62" si="27">H55*2%</f>
        <v>37500</v>
      </c>
      <c r="R55" s="115">
        <f t="shared" ref="R55:R62" si="28">H55*1%</f>
        <v>18750</v>
      </c>
      <c r="S55" s="77">
        <f t="shared" ref="S55:S62" si="29">O55-Q55-R55-P55</f>
        <v>2532000</v>
      </c>
      <c r="T55" s="465" t="str">
        <f>VLOOKUP(C55,[15]GORONTALO!$B$60:$W$78,22,FALSE)</f>
        <v>900-00-2556687-9</v>
      </c>
    </row>
    <row r="56" spans="1:20" s="370" customFormat="1" ht="18" customHeight="1">
      <c r="A56" s="184">
        <v>1875000</v>
      </c>
      <c r="B56" s="604">
        <v>13</v>
      </c>
      <c r="C56" s="399" t="s">
        <v>3444</v>
      </c>
      <c r="D56" s="355" t="s">
        <v>547</v>
      </c>
      <c r="E56" s="607">
        <f>VLOOKUP(C56,[14]GORONTALO!$B$60:$D$78,3,FALSE)</f>
        <v>27</v>
      </c>
      <c r="F56" s="52">
        <v>1537500</v>
      </c>
      <c r="G56" s="52">
        <v>337500</v>
      </c>
      <c r="H56" s="52">
        <f t="shared" si="23"/>
        <v>1875000</v>
      </c>
      <c r="I56" s="115">
        <v>0</v>
      </c>
      <c r="J56" s="130">
        <v>16000</v>
      </c>
      <c r="K56" s="115">
        <v>0</v>
      </c>
      <c r="L56" s="130">
        <v>300000</v>
      </c>
      <c r="M56" s="115">
        <v>0</v>
      </c>
      <c r="N56" s="52">
        <f t="shared" si="24"/>
        <v>732000</v>
      </c>
      <c r="O56" s="115">
        <f t="shared" si="25"/>
        <v>2607000</v>
      </c>
      <c r="P56" s="115">
        <f t="shared" si="26"/>
        <v>18750</v>
      </c>
      <c r="Q56" s="115">
        <f t="shared" si="27"/>
        <v>37500</v>
      </c>
      <c r="R56" s="115">
        <f t="shared" si="28"/>
        <v>18750</v>
      </c>
      <c r="S56" s="77">
        <f t="shared" si="29"/>
        <v>2532000</v>
      </c>
      <c r="T56" s="465" t="str">
        <f>VLOOKUP(C56,[15]GORONTALO!$B$60:$W$78,22,FALSE)</f>
        <v>150-00-1183088-0</v>
      </c>
    </row>
    <row r="57" spans="1:20" s="370" customFormat="1" ht="18" customHeight="1">
      <c r="A57" s="184">
        <v>1875000</v>
      </c>
      <c r="B57" s="604">
        <v>14</v>
      </c>
      <c r="C57" s="482" t="s">
        <v>3443</v>
      </c>
      <c r="D57" s="76" t="s">
        <v>547</v>
      </c>
      <c r="E57" s="607">
        <f>VLOOKUP(C57,[14]GORONTALO!$B$60:$D$78,3,FALSE)</f>
        <v>27</v>
      </c>
      <c r="F57" s="52">
        <v>1537500</v>
      </c>
      <c r="G57" s="52">
        <v>337500</v>
      </c>
      <c r="H57" s="52">
        <f t="shared" si="23"/>
        <v>1875000</v>
      </c>
      <c r="I57" s="115">
        <v>0</v>
      </c>
      <c r="J57" s="130">
        <v>16000</v>
      </c>
      <c r="K57" s="115">
        <v>0</v>
      </c>
      <c r="L57" s="130">
        <v>300000</v>
      </c>
      <c r="M57" s="115">
        <v>0</v>
      </c>
      <c r="N57" s="52">
        <f t="shared" si="24"/>
        <v>732000</v>
      </c>
      <c r="O57" s="115">
        <f t="shared" si="25"/>
        <v>2607000</v>
      </c>
      <c r="P57" s="115">
        <f t="shared" si="26"/>
        <v>18750</v>
      </c>
      <c r="Q57" s="115">
        <f t="shared" si="27"/>
        <v>37500</v>
      </c>
      <c r="R57" s="115">
        <f t="shared" si="28"/>
        <v>18750</v>
      </c>
      <c r="S57" s="77">
        <f t="shared" si="29"/>
        <v>2532000</v>
      </c>
      <c r="T57" s="465" t="str">
        <f>VLOOKUP(C57,[15]GORONTALO!$B$60:$W$78,22,FALSE)</f>
        <v>150-00-0782769-2</v>
      </c>
    </row>
    <row r="58" spans="1:20" s="370" customFormat="1" ht="18" customHeight="1">
      <c r="A58" s="184">
        <v>1875000</v>
      </c>
      <c r="B58" s="604">
        <v>15</v>
      </c>
      <c r="C58" s="399" t="s">
        <v>2950</v>
      </c>
      <c r="D58" s="483" t="s">
        <v>547</v>
      </c>
      <c r="E58" s="607">
        <f>VLOOKUP(C58,[14]GORONTALO!$B$60:$D$78,3,FALSE)</f>
        <v>27</v>
      </c>
      <c r="F58" s="52">
        <v>1537500</v>
      </c>
      <c r="G58" s="52">
        <v>337500</v>
      </c>
      <c r="H58" s="52">
        <f t="shared" si="23"/>
        <v>1875000</v>
      </c>
      <c r="I58" s="115">
        <v>0</v>
      </c>
      <c r="J58" s="130">
        <v>16000</v>
      </c>
      <c r="K58" s="115">
        <v>0</v>
      </c>
      <c r="L58" s="130">
        <v>300000</v>
      </c>
      <c r="M58" s="115">
        <v>0</v>
      </c>
      <c r="N58" s="52">
        <f t="shared" si="24"/>
        <v>732000</v>
      </c>
      <c r="O58" s="115">
        <f t="shared" si="25"/>
        <v>2607000</v>
      </c>
      <c r="P58" s="115">
        <f t="shared" si="26"/>
        <v>18750</v>
      </c>
      <c r="Q58" s="115">
        <f t="shared" si="27"/>
        <v>37500</v>
      </c>
      <c r="R58" s="115">
        <f t="shared" si="28"/>
        <v>18750</v>
      </c>
      <c r="S58" s="77">
        <f t="shared" si="29"/>
        <v>2532000</v>
      </c>
      <c r="T58" s="465" t="str">
        <f>VLOOKUP(C58,[15]GORONTALO!$B$60:$W$78,22,FALSE)</f>
        <v>150-00-1183320-7</v>
      </c>
    </row>
    <row r="59" spans="1:20" s="370" customFormat="1" ht="18" customHeight="1">
      <c r="A59" s="184">
        <v>1875000</v>
      </c>
      <c r="B59" s="604">
        <v>16</v>
      </c>
      <c r="C59" s="399" t="s">
        <v>2951</v>
      </c>
      <c r="D59" s="76" t="s">
        <v>547</v>
      </c>
      <c r="E59" s="607">
        <f>VLOOKUP(C59,[14]GORONTALO!$B$60:$D$78,3,FALSE)</f>
        <v>27</v>
      </c>
      <c r="F59" s="52">
        <v>1537500</v>
      </c>
      <c r="G59" s="52">
        <v>337500</v>
      </c>
      <c r="H59" s="52">
        <f t="shared" si="23"/>
        <v>1875000</v>
      </c>
      <c r="I59" s="115">
        <v>0</v>
      </c>
      <c r="J59" s="130">
        <v>16000</v>
      </c>
      <c r="K59" s="115">
        <v>0</v>
      </c>
      <c r="L59" s="130">
        <v>300000</v>
      </c>
      <c r="M59" s="115">
        <v>0</v>
      </c>
      <c r="N59" s="52">
        <f t="shared" si="24"/>
        <v>732000</v>
      </c>
      <c r="O59" s="115">
        <f t="shared" si="25"/>
        <v>2607000</v>
      </c>
      <c r="P59" s="115">
        <f t="shared" si="26"/>
        <v>18750</v>
      </c>
      <c r="Q59" s="115">
        <f t="shared" si="27"/>
        <v>37500</v>
      </c>
      <c r="R59" s="115">
        <f t="shared" si="28"/>
        <v>18750</v>
      </c>
      <c r="S59" s="77">
        <f t="shared" si="29"/>
        <v>2532000</v>
      </c>
      <c r="T59" s="465" t="str">
        <f>VLOOKUP(C59,[15]GORONTALO!$B$60:$W$78,22,FALSE)</f>
        <v>150-00-1183185-4</v>
      </c>
    </row>
    <row r="60" spans="1:20" s="370" customFormat="1" ht="18" customHeight="1">
      <c r="A60" s="184">
        <v>1875000</v>
      </c>
      <c r="B60" s="604">
        <v>17</v>
      </c>
      <c r="C60" s="399" t="s">
        <v>2952</v>
      </c>
      <c r="D60" s="355" t="s">
        <v>547</v>
      </c>
      <c r="E60" s="607">
        <f>VLOOKUP(C60,[14]GORONTALO!$B$60:$D$78,3,FALSE)</f>
        <v>27</v>
      </c>
      <c r="F60" s="52">
        <v>1537500</v>
      </c>
      <c r="G60" s="52">
        <v>337500</v>
      </c>
      <c r="H60" s="52">
        <f t="shared" si="23"/>
        <v>1875000</v>
      </c>
      <c r="I60" s="115">
        <v>0</v>
      </c>
      <c r="J60" s="130">
        <v>16000</v>
      </c>
      <c r="K60" s="115">
        <v>0</v>
      </c>
      <c r="L60" s="130">
        <v>300000</v>
      </c>
      <c r="M60" s="115">
        <v>0</v>
      </c>
      <c r="N60" s="52">
        <f t="shared" si="24"/>
        <v>732000</v>
      </c>
      <c r="O60" s="115">
        <f t="shared" si="25"/>
        <v>2607000</v>
      </c>
      <c r="P60" s="115">
        <f t="shared" si="26"/>
        <v>18750</v>
      </c>
      <c r="Q60" s="115">
        <f t="shared" si="27"/>
        <v>37500</v>
      </c>
      <c r="R60" s="115">
        <f t="shared" si="28"/>
        <v>18750</v>
      </c>
      <c r="S60" s="77">
        <f t="shared" si="29"/>
        <v>2532000</v>
      </c>
      <c r="T60" s="465" t="str">
        <f>VLOOKUP(C60,[15]GORONTALO!$B$60:$W$78,22,FALSE)</f>
        <v>150-00-1182809-0</v>
      </c>
    </row>
    <row r="61" spans="1:20" s="370" customFormat="1" ht="18" customHeight="1">
      <c r="A61" s="184">
        <v>1875000</v>
      </c>
      <c r="B61" s="604">
        <v>18</v>
      </c>
      <c r="C61" s="399" t="s">
        <v>2953</v>
      </c>
      <c r="D61" s="76" t="s">
        <v>547</v>
      </c>
      <c r="E61" s="607">
        <f>VLOOKUP(C61,[14]GORONTALO!$B$60:$D$78,3,FALSE)</f>
        <v>27</v>
      </c>
      <c r="F61" s="52">
        <v>1537500</v>
      </c>
      <c r="G61" s="52">
        <v>337500</v>
      </c>
      <c r="H61" s="52">
        <f t="shared" si="23"/>
        <v>1875000</v>
      </c>
      <c r="I61" s="115">
        <v>0</v>
      </c>
      <c r="J61" s="130">
        <v>16000</v>
      </c>
      <c r="K61" s="115">
        <v>0</v>
      </c>
      <c r="L61" s="130">
        <v>300000</v>
      </c>
      <c r="M61" s="115">
        <v>0</v>
      </c>
      <c r="N61" s="52">
        <f t="shared" si="24"/>
        <v>732000</v>
      </c>
      <c r="O61" s="115">
        <f t="shared" si="25"/>
        <v>2607000</v>
      </c>
      <c r="P61" s="115">
        <f t="shared" si="26"/>
        <v>18750</v>
      </c>
      <c r="Q61" s="115">
        <f t="shared" si="27"/>
        <v>37500</v>
      </c>
      <c r="R61" s="115">
        <f t="shared" si="28"/>
        <v>18750</v>
      </c>
      <c r="S61" s="77">
        <f t="shared" si="29"/>
        <v>2532000</v>
      </c>
      <c r="T61" s="465" t="str">
        <f>VLOOKUP(C61,[15]GORONTALO!$B$60:$W$78,22,FALSE)</f>
        <v>150-00-1183093-0</v>
      </c>
    </row>
    <row r="62" spans="1:20" s="370" customFormat="1" ht="18" customHeight="1">
      <c r="A62" s="184">
        <v>1875000</v>
      </c>
      <c r="B62" s="604">
        <v>19</v>
      </c>
      <c r="C62" s="1834" t="s">
        <v>3442</v>
      </c>
      <c r="D62" s="355" t="s">
        <v>547</v>
      </c>
      <c r="E62" s="607">
        <f>VLOOKUP(C62,[14]GORONTALO!$B$60:$D$78,3,FALSE)</f>
        <v>27</v>
      </c>
      <c r="F62" s="52">
        <v>1537500</v>
      </c>
      <c r="G62" s="52">
        <v>337500</v>
      </c>
      <c r="H62" s="52">
        <f t="shared" si="23"/>
        <v>1875000</v>
      </c>
      <c r="I62" s="115">
        <v>0</v>
      </c>
      <c r="J62" s="130">
        <v>16000</v>
      </c>
      <c r="K62" s="115">
        <v>0</v>
      </c>
      <c r="L62" s="130">
        <v>300000</v>
      </c>
      <c r="M62" s="115">
        <v>0</v>
      </c>
      <c r="N62" s="52">
        <f t="shared" si="24"/>
        <v>732000</v>
      </c>
      <c r="O62" s="115">
        <f t="shared" si="25"/>
        <v>2607000</v>
      </c>
      <c r="P62" s="115">
        <f t="shared" si="26"/>
        <v>18750</v>
      </c>
      <c r="Q62" s="115">
        <f t="shared" si="27"/>
        <v>37500</v>
      </c>
      <c r="R62" s="115">
        <f t="shared" si="28"/>
        <v>18750</v>
      </c>
      <c r="S62" s="77">
        <f t="shared" si="29"/>
        <v>2532000</v>
      </c>
      <c r="T62" s="465" t="str">
        <f>VLOOKUP(C62,[15]GORONTALO!$B$60:$W$78,22,FALSE)</f>
        <v>150-00-1183444-5</v>
      </c>
    </row>
    <row r="63" spans="1:20" ht="18" customHeight="1">
      <c r="B63" s="2306" t="s">
        <v>38</v>
      </c>
      <c r="C63" s="2307"/>
      <c r="D63" s="2366"/>
      <c r="E63" s="937">
        <f>SUM(E44:E62)</f>
        <v>513</v>
      </c>
      <c r="F63" s="771">
        <f>SUM(F44:F62)</f>
        <v>29212500</v>
      </c>
      <c r="G63" s="771">
        <f t="shared" ref="G63:S63" si="30">SUM(G44:G62)</f>
        <v>6412500</v>
      </c>
      <c r="H63" s="771">
        <f t="shared" si="30"/>
        <v>35625000</v>
      </c>
      <c r="I63" s="771">
        <f t="shared" si="30"/>
        <v>0</v>
      </c>
      <c r="J63" s="771">
        <f t="shared" si="30"/>
        <v>304000</v>
      </c>
      <c r="K63" s="771">
        <f t="shared" si="30"/>
        <v>0</v>
      </c>
      <c r="L63" s="771">
        <f t="shared" si="30"/>
        <v>5700000</v>
      </c>
      <c r="M63" s="771">
        <f t="shared" si="30"/>
        <v>0</v>
      </c>
      <c r="N63" s="771">
        <f t="shared" si="30"/>
        <v>13908000</v>
      </c>
      <c r="O63" s="771">
        <f t="shared" si="30"/>
        <v>49533000</v>
      </c>
      <c r="P63" s="771">
        <f t="shared" si="30"/>
        <v>356250</v>
      </c>
      <c r="Q63" s="771">
        <f t="shared" si="30"/>
        <v>712500</v>
      </c>
      <c r="R63" s="771">
        <f t="shared" si="30"/>
        <v>356250</v>
      </c>
      <c r="S63" s="771">
        <f t="shared" si="30"/>
        <v>48108000</v>
      </c>
      <c r="T63" s="771"/>
    </row>
    <row r="64" spans="1:20" ht="18" customHeight="1">
      <c r="B64" s="268"/>
    </row>
    <row r="65" spans="1:20" ht="18" customHeight="1">
      <c r="B65" s="268"/>
      <c r="S65" s="132">
        <f>S63+S38+S19</f>
        <v>106292000</v>
      </c>
    </row>
    <row r="66" spans="1:20" ht="24.75" customHeight="1">
      <c r="B66" s="220"/>
      <c r="C66" s="220"/>
      <c r="D66" s="220"/>
      <c r="E66" s="220"/>
      <c r="F66" s="220"/>
      <c r="G66" s="220"/>
      <c r="H66" s="220"/>
      <c r="I66" s="220"/>
      <c r="J66" s="220"/>
      <c r="K66" s="220"/>
      <c r="L66" s="220"/>
      <c r="M66" s="220"/>
      <c r="N66" s="220"/>
      <c r="O66" s="220"/>
      <c r="P66" s="220"/>
      <c r="Q66" s="220"/>
      <c r="R66" s="220"/>
      <c r="S66" s="220"/>
      <c r="T66" s="220"/>
    </row>
    <row r="69" spans="1:20" ht="24.75" customHeight="1">
      <c r="B69" s="370"/>
      <c r="C69" s="658" t="s">
        <v>3689</v>
      </c>
      <c r="D69" s="370"/>
      <c r="E69" s="370"/>
      <c r="F69" s="370"/>
      <c r="G69" s="370"/>
    </row>
    <row r="70" spans="1:20" ht="35.25" customHeight="1">
      <c r="B70" s="659" t="s">
        <v>39</v>
      </c>
      <c r="C70" s="659" t="s">
        <v>3690</v>
      </c>
      <c r="D70" s="2274" t="s">
        <v>40</v>
      </c>
      <c r="E70" s="2275"/>
      <c r="F70" s="659" t="s">
        <v>3691</v>
      </c>
      <c r="G70" s="659" t="s">
        <v>41</v>
      </c>
    </row>
    <row r="71" spans="1:20" ht="27" customHeight="1">
      <c r="B71" s="525">
        <v>1</v>
      </c>
      <c r="C71" s="660" t="s">
        <v>3692</v>
      </c>
      <c r="D71" s="678">
        <f>B18</f>
        <v>8</v>
      </c>
      <c r="E71" s="727" t="s">
        <v>3701</v>
      </c>
      <c r="F71" s="668">
        <v>3000</v>
      </c>
      <c r="G71" s="669">
        <f>F71*D71</f>
        <v>24000</v>
      </c>
    </row>
    <row r="72" spans="1:20" ht="24.75" customHeight="1">
      <c r="B72" s="525">
        <v>2</v>
      </c>
      <c r="C72" s="660" t="s">
        <v>42</v>
      </c>
      <c r="D72" s="678">
        <f>B37</f>
        <v>13</v>
      </c>
      <c r="E72" s="727" t="s">
        <v>3701</v>
      </c>
      <c r="F72" s="668">
        <v>3000</v>
      </c>
      <c r="G72" s="669">
        <f>F72*D72</f>
        <v>39000</v>
      </c>
    </row>
    <row r="73" spans="1:20" ht="24.75" customHeight="1">
      <c r="B73" s="525">
        <v>3</v>
      </c>
      <c r="C73" s="660" t="s">
        <v>43</v>
      </c>
      <c r="D73" s="678">
        <f>B62</f>
        <v>19</v>
      </c>
      <c r="E73" s="727" t="s">
        <v>3701</v>
      </c>
      <c r="F73" s="668">
        <v>3000</v>
      </c>
      <c r="G73" s="669">
        <f>F73*D73</f>
        <v>57000</v>
      </c>
    </row>
    <row r="74" spans="1:20" ht="24.75" customHeight="1">
      <c r="B74" s="2263" t="s">
        <v>3702</v>
      </c>
      <c r="C74" s="2264"/>
      <c r="D74" s="774">
        <f>D71+D72+D73</f>
        <v>40</v>
      </c>
      <c r="E74" s="855" t="s">
        <v>3701</v>
      </c>
      <c r="F74" s="856" t="s">
        <v>2627</v>
      </c>
      <c r="G74" s="777">
        <f>SUM(G71:G73)</f>
        <v>120000</v>
      </c>
    </row>
    <row r="76" spans="1:20" s="319" customFormat="1" ht="24.75" customHeight="1">
      <c r="A76" s="281"/>
    </row>
    <row r="77" spans="1:20" ht="17.25">
      <c r="C77" s="662" t="s">
        <v>3693</v>
      </c>
    </row>
    <row r="78" spans="1:20" ht="17.25">
      <c r="C78" s="662" t="s">
        <v>3816</v>
      </c>
    </row>
    <row r="79" spans="1:20" ht="15"/>
    <row r="80" spans="1:20" ht="17.25">
      <c r="C80" s="663" t="s">
        <v>4587</v>
      </c>
      <c r="D80" s="266"/>
      <c r="E80" s="266"/>
      <c r="F80" s="266"/>
      <c r="G80" s="266" t="s">
        <v>2627</v>
      </c>
      <c r="H80" s="266"/>
    </row>
    <row r="81" spans="3:15" ht="24.75" customHeight="1">
      <c r="C81" s="664" t="s">
        <v>3025</v>
      </c>
      <c r="D81" s="2265" t="s">
        <v>3696</v>
      </c>
      <c r="E81" s="2266"/>
      <c r="F81" s="2265" t="s">
        <v>2130</v>
      </c>
      <c r="G81" s="2267"/>
      <c r="H81" s="2266"/>
    </row>
    <row r="82" spans="3:15" ht="24.75" customHeight="1">
      <c r="C82" s="690" t="s">
        <v>3692</v>
      </c>
      <c r="D82" s="678">
        <f>D71</f>
        <v>8</v>
      </c>
      <c r="E82" s="681" t="s">
        <v>3701</v>
      </c>
      <c r="F82" s="677"/>
      <c r="G82" s="681" t="s">
        <v>3703</v>
      </c>
      <c r="H82" s="679">
        <f>S19</f>
        <v>22434000</v>
      </c>
      <c r="M82" s="266"/>
      <c r="N82" s="231" t="s">
        <v>4584</v>
      </c>
      <c r="O82" s="266"/>
    </row>
    <row r="83" spans="3:15" ht="24.75" customHeight="1">
      <c r="C83" s="690" t="s">
        <v>42</v>
      </c>
      <c r="D83" s="678">
        <f>D72</f>
        <v>13</v>
      </c>
      <c r="E83" s="681" t="s">
        <v>3701</v>
      </c>
      <c r="F83" s="672"/>
      <c r="G83" s="148" t="s">
        <v>3703</v>
      </c>
      <c r="H83" s="673">
        <f>S38</f>
        <v>35750000</v>
      </c>
      <c r="M83" s="266"/>
      <c r="N83" s="232" t="s">
        <v>44</v>
      </c>
      <c r="O83" s="266"/>
    </row>
    <row r="84" spans="3:15" ht="24.75" customHeight="1">
      <c r="C84" s="691" t="s">
        <v>43</v>
      </c>
      <c r="D84" s="678">
        <f>D73</f>
        <v>19</v>
      </c>
      <c r="E84" s="681" t="s">
        <v>3701</v>
      </c>
      <c r="F84" s="677"/>
      <c r="G84" s="681" t="s">
        <v>3703</v>
      </c>
      <c r="H84" s="679">
        <f>S63</f>
        <v>48108000</v>
      </c>
      <c r="M84" s="266"/>
      <c r="N84" s="231"/>
      <c r="O84" s="266"/>
    </row>
    <row r="85" spans="3:15" ht="24.75" customHeight="1">
      <c r="C85" s="694" t="s">
        <v>3697</v>
      </c>
      <c r="D85" s="694"/>
      <c r="E85" s="695"/>
      <c r="F85" s="697"/>
      <c r="G85" s="698" t="s">
        <v>3703</v>
      </c>
      <c r="H85" s="699">
        <f>G74</f>
        <v>120000</v>
      </c>
      <c r="M85" s="266"/>
      <c r="N85" s="231"/>
      <c r="O85" s="266"/>
    </row>
    <row r="86" spans="3:15" ht="24.75" customHeight="1">
      <c r="C86" s="692" t="s">
        <v>3698</v>
      </c>
      <c r="D86" s="774">
        <f>D84+D83+D82</f>
        <v>40</v>
      </c>
      <c r="E86" s="857" t="s">
        <v>3705</v>
      </c>
      <c r="F86" s="858"/>
      <c r="G86" s="859" t="s">
        <v>3703</v>
      </c>
      <c r="H86" s="775">
        <f>SUM(H82:H85)</f>
        <v>106412000</v>
      </c>
      <c r="M86" s="266"/>
      <c r="N86" s="231"/>
      <c r="O86" s="266"/>
    </row>
    <row r="87" spans="3:15" ht="24.75" customHeight="1">
      <c r="C87" s="688" t="s">
        <v>3699</v>
      </c>
      <c r="D87" s="860">
        <v>1.4999999999999999E-2</v>
      </c>
      <c r="E87" s="855"/>
      <c r="F87" s="857"/>
      <c r="G87" s="857" t="s">
        <v>3703</v>
      </c>
      <c r="H87" s="776">
        <f>H86*D87</f>
        <v>1596180</v>
      </c>
      <c r="M87" s="266"/>
      <c r="N87" s="319"/>
      <c r="O87" s="266"/>
    </row>
    <row r="88" spans="3:15" ht="24.75" customHeight="1">
      <c r="C88" s="680" t="s">
        <v>3700</v>
      </c>
      <c r="D88" s="858"/>
      <c r="E88" s="859"/>
      <c r="F88" s="859"/>
      <c r="G88" s="859" t="s">
        <v>3703</v>
      </c>
      <c r="H88" s="775">
        <f>SUM(H86:H87)</f>
        <v>108008180</v>
      </c>
      <c r="M88" s="266"/>
      <c r="N88" s="229" t="s">
        <v>3704</v>
      </c>
      <c r="O88" s="266"/>
    </row>
  </sheetData>
  <mergeCells count="50">
    <mergeCell ref="E23:E24"/>
    <mergeCell ref="F23:G23"/>
    <mergeCell ref="H23:H24"/>
    <mergeCell ref="D9:D10"/>
    <mergeCell ref="F42:G42"/>
    <mergeCell ref="H42:H43"/>
    <mergeCell ref="B38:D38"/>
    <mergeCell ref="B42:B43"/>
    <mergeCell ref="C42:C43"/>
    <mergeCell ref="B9:B10"/>
    <mergeCell ref="C9:C10"/>
    <mergeCell ref="A9:A10"/>
    <mergeCell ref="A23:A24"/>
    <mergeCell ref="A42:A43"/>
    <mergeCell ref="B19:D19"/>
    <mergeCell ref="B23:B24"/>
    <mergeCell ref="C23:C24"/>
    <mergeCell ref="D23:D24"/>
    <mergeCell ref="D70:E70"/>
    <mergeCell ref="B74:C74"/>
    <mergeCell ref="D81:E81"/>
    <mergeCell ref="F81:H81"/>
    <mergeCell ref="S9:S10"/>
    <mergeCell ref="N9:N10"/>
    <mergeCell ref="O9:O10"/>
    <mergeCell ref="B63:D63"/>
    <mergeCell ref="I42:M42"/>
    <mergeCell ref="N42:N43"/>
    <mergeCell ref="O42:O43"/>
    <mergeCell ref="I23:M23"/>
    <mergeCell ref="N23:N24"/>
    <mergeCell ref="O23:O24"/>
    <mergeCell ref="H9:H10"/>
    <mergeCell ref="I9:M9"/>
    <mergeCell ref="B1:T1"/>
    <mergeCell ref="B2:T2"/>
    <mergeCell ref="B3:T3"/>
    <mergeCell ref="B4:T4"/>
    <mergeCell ref="D42:D43"/>
    <mergeCell ref="E42:E43"/>
    <mergeCell ref="P9:R9"/>
    <mergeCell ref="P42:R42"/>
    <mergeCell ref="S42:S43"/>
    <mergeCell ref="P23:R23"/>
    <mergeCell ref="S23:S24"/>
    <mergeCell ref="T23:T24"/>
    <mergeCell ref="E9:E10"/>
    <mergeCell ref="F9:G9"/>
    <mergeCell ref="T42:T43"/>
    <mergeCell ref="T9:T10"/>
  </mergeCells>
  <conditionalFormatting sqref="T18">
    <cfRule type="duplicateValues" dxfId="63" priority="8" stopIfTrue="1"/>
  </conditionalFormatting>
  <conditionalFormatting sqref="T18">
    <cfRule type="duplicateValues" dxfId="62" priority="9" stopIfTrue="1"/>
  </conditionalFormatting>
  <conditionalFormatting sqref="T11:T19">
    <cfRule type="duplicateValues" dxfId="61" priority="7"/>
  </conditionalFormatting>
  <conditionalFormatting sqref="T25:T37">
    <cfRule type="duplicateValues" dxfId="60" priority="4"/>
    <cfRule type="duplicateValues" dxfId="59" priority="6"/>
  </conditionalFormatting>
  <conditionalFormatting sqref="T44:T62">
    <cfRule type="duplicateValues" dxfId="58" priority="2"/>
    <cfRule type="duplicateValues" dxfId="57" priority="5"/>
  </conditionalFormatting>
  <conditionalFormatting sqref="T11:T18">
    <cfRule type="duplicateValues" dxfId="56" priority="3"/>
  </conditionalFormatting>
  <conditionalFormatting sqref="T1:T2 T4:T1048576">
    <cfRule type="duplicateValues" dxfId="55" priority="1286"/>
  </conditionalFormatting>
  <printOptions horizontalCentered="1"/>
  <pageMargins left="0" right="0" top="0.22" bottom="0.25" header="0.16" footer="0.16"/>
  <pageSetup paperSize="9" scale="60" orientation="landscape" verticalDpi="18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57"/>
  <sheetViews>
    <sheetView showGridLines="0" topLeftCell="B233" zoomScale="70" zoomScaleNormal="70" workbookViewId="0">
      <selection activeCell="S235" sqref="S235"/>
    </sheetView>
  </sheetViews>
  <sheetFormatPr defaultRowHeight="24.75" customHeight="1"/>
  <cols>
    <col min="1" max="1" width="13.28515625" style="131" hidden="1" customWidth="1"/>
    <col min="2" max="2" width="5.140625" style="116" customWidth="1"/>
    <col min="3" max="3" width="21.28515625" style="319" customWidth="1"/>
    <col min="4" max="4" width="17.42578125" style="116" customWidth="1"/>
    <col min="5" max="5" width="5.42578125" style="116" customWidth="1"/>
    <col min="6" max="6" width="12.5703125" style="116" customWidth="1"/>
    <col min="7" max="7" width="11.5703125" style="116" customWidth="1"/>
    <col min="8" max="8" width="15.140625" style="116" bestFit="1" customWidth="1"/>
    <col min="9" max="10" width="12.42578125" style="116" customWidth="1"/>
    <col min="11" max="12" width="10.5703125" style="116" customWidth="1"/>
    <col min="13" max="13" width="12.42578125" style="116" customWidth="1"/>
    <col min="14" max="14" width="17.7109375" style="116" customWidth="1"/>
    <col min="15" max="15" width="10.42578125" style="116" customWidth="1"/>
    <col min="16" max="16" width="10.85546875" style="116" customWidth="1"/>
    <col min="17" max="17" width="10.42578125" style="116" customWidth="1"/>
    <col min="18" max="18" width="13" style="116" customWidth="1"/>
    <col min="19" max="19" width="11.28515625" style="112" bestFit="1" customWidth="1"/>
    <col min="20" max="20" width="17.28515625" style="319" bestFit="1" customWidth="1"/>
    <col min="21" max="21" width="16.42578125" style="112" customWidth="1"/>
    <col min="22" max="16384" width="9.140625" style="116"/>
  </cols>
  <sheetData>
    <row r="1" spans="1:21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103"/>
      <c r="T1" s="732"/>
    </row>
    <row r="2" spans="1:21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103"/>
      <c r="T2" s="732"/>
    </row>
    <row r="3" spans="1:21" ht="18" customHeight="1">
      <c r="A3" s="197"/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166"/>
    </row>
    <row r="4" spans="1:21" ht="18" customHeight="1">
      <c r="B4" s="2249" t="s">
        <v>599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103"/>
      <c r="T4" s="732"/>
    </row>
    <row r="5" spans="1:21" ht="15"/>
    <row r="6" spans="1:21" ht="15"/>
    <row r="7" spans="1:21" ht="18" customHeight="1">
      <c r="B7" s="4" t="s">
        <v>2</v>
      </c>
      <c r="C7" s="732"/>
      <c r="D7" s="196"/>
      <c r="E7" s="196"/>
      <c r="F7" s="196"/>
      <c r="G7" s="196"/>
      <c r="H7" s="22"/>
      <c r="I7" s="196"/>
      <c r="J7" s="196"/>
      <c r="K7" s="196"/>
      <c r="L7" s="196"/>
      <c r="M7" s="196"/>
      <c r="N7" s="196"/>
      <c r="O7" s="196"/>
      <c r="P7" s="196"/>
      <c r="U7" s="111"/>
    </row>
    <row r="8" spans="1:21" ht="20.100000000000001" customHeight="1">
      <c r="A8" s="2420" t="s">
        <v>2755</v>
      </c>
      <c r="B8" s="2342" t="s">
        <v>3</v>
      </c>
      <c r="C8" s="2342" t="s">
        <v>4</v>
      </c>
      <c r="D8" s="2342" t="s">
        <v>5</v>
      </c>
      <c r="E8" s="2335" t="s">
        <v>6</v>
      </c>
      <c r="F8" s="2344" t="s">
        <v>7</v>
      </c>
      <c r="G8" s="2345"/>
      <c r="H8" s="2335" t="s">
        <v>46</v>
      </c>
      <c r="I8" s="2344" t="s">
        <v>8</v>
      </c>
      <c r="J8" s="2359"/>
      <c r="K8" s="2359"/>
      <c r="L8" s="2345"/>
      <c r="M8" s="2340" t="s">
        <v>9</v>
      </c>
      <c r="N8" s="2335" t="s">
        <v>10</v>
      </c>
      <c r="O8" s="2344" t="s">
        <v>11</v>
      </c>
      <c r="P8" s="2359"/>
      <c r="Q8" s="2345"/>
      <c r="R8" s="2335" t="s">
        <v>12</v>
      </c>
      <c r="S8" s="2319" t="s">
        <v>3687</v>
      </c>
      <c r="T8" s="2317" t="s">
        <v>3688</v>
      </c>
      <c r="U8" s="2335" t="s">
        <v>13</v>
      </c>
    </row>
    <row r="9" spans="1:21" ht="45" customHeight="1">
      <c r="A9" s="2421"/>
      <c r="B9" s="2327"/>
      <c r="C9" s="2365"/>
      <c r="D9" s="2365"/>
      <c r="E9" s="2343"/>
      <c r="F9" s="786" t="s">
        <v>14</v>
      </c>
      <c r="G9" s="786" t="s">
        <v>15</v>
      </c>
      <c r="H9" s="2336"/>
      <c r="I9" s="786" t="s">
        <v>16</v>
      </c>
      <c r="J9" s="786" t="s">
        <v>122</v>
      </c>
      <c r="K9" s="786" t="s">
        <v>18</v>
      </c>
      <c r="L9" s="786" t="s">
        <v>19</v>
      </c>
      <c r="M9" s="2341"/>
      <c r="N9" s="2336"/>
      <c r="O9" s="786" t="s">
        <v>2316</v>
      </c>
      <c r="P9" s="786" t="s">
        <v>20</v>
      </c>
      <c r="Q9" s="786" t="s">
        <v>2270</v>
      </c>
      <c r="R9" s="2336"/>
      <c r="S9" s="2320"/>
      <c r="T9" s="2317"/>
      <c r="U9" s="2336"/>
    </row>
    <row r="10" spans="1:21" s="370" customFormat="1" ht="18" customHeight="1">
      <c r="A10" s="184">
        <v>1937775</v>
      </c>
      <c r="B10" s="417">
        <v>1</v>
      </c>
      <c r="C10" s="484" t="s">
        <v>600</v>
      </c>
      <c r="D10" s="470" t="s">
        <v>401</v>
      </c>
      <c r="E10" s="388">
        <f>VLOOKUP(C10,[16]JAMBI!$C$10:$E$26,3,FALSE)</f>
        <v>23</v>
      </c>
      <c r="F10" s="52">
        <v>1737775</v>
      </c>
      <c r="G10" s="52">
        <v>200000</v>
      </c>
      <c r="H10" s="52">
        <f t="shared" ref="H10:H22" si="0">SUM(F10:G10)</f>
        <v>1937775</v>
      </c>
      <c r="I10" s="52">
        <v>8000</v>
      </c>
      <c r="J10" s="52">
        <v>20000</v>
      </c>
      <c r="K10" s="95">
        <v>100000</v>
      </c>
      <c r="L10" s="160">
        <v>100000</v>
      </c>
      <c r="M10" s="115">
        <f t="shared" ref="M10:M22" si="1">(E10*I10)+(E10*J10)+K10+L10</f>
        <v>844000</v>
      </c>
      <c r="N10" s="115">
        <f t="shared" ref="N10:N22" si="2">H10+M10</f>
        <v>2781775</v>
      </c>
      <c r="O10" s="48">
        <f>H10*1%</f>
        <v>19377.75</v>
      </c>
      <c r="P10" s="115">
        <f>H10*2%</f>
        <v>38755.5</v>
      </c>
      <c r="Q10" s="77">
        <f>H10*1%</f>
        <v>19377.75</v>
      </c>
      <c r="R10" s="146">
        <f t="shared" ref="R10:R22" si="3">N10-O10-P10-Q10</f>
        <v>2704264</v>
      </c>
      <c r="S10" s="652">
        <v>0</v>
      </c>
      <c r="T10" s="652">
        <f>R10-S10</f>
        <v>2704264</v>
      </c>
      <c r="U10" s="1009" t="str">
        <f>VLOOKUP(C10,'[17]anggaran gaji'!$B$6:$C$22,2,FALSE)</f>
        <v>110-00-0463737-4</v>
      </c>
    </row>
    <row r="11" spans="1:21" s="370" customFormat="1" ht="18" customHeight="1">
      <c r="A11" s="184">
        <v>1937775</v>
      </c>
      <c r="B11" s="417">
        <v>2</v>
      </c>
      <c r="C11" s="484" t="s">
        <v>601</v>
      </c>
      <c r="D11" s="470" t="s">
        <v>604</v>
      </c>
      <c r="E11" s="1907">
        <f>VLOOKUP(C11,[16]JAMBI!$C$10:$E$26,3,FALSE)</f>
        <v>28</v>
      </c>
      <c r="F11" s="52">
        <v>1737775</v>
      </c>
      <c r="G11" s="52">
        <v>200000</v>
      </c>
      <c r="H11" s="52">
        <f t="shared" si="0"/>
        <v>1937775</v>
      </c>
      <c r="I11" s="52">
        <v>8000</v>
      </c>
      <c r="J11" s="52">
        <v>20000</v>
      </c>
      <c r="K11" s="95">
        <v>100000</v>
      </c>
      <c r="L11" s="160">
        <v>100000</v>
      </c>
      <c r="M11" s="115">
        <f t="shared" si="1"/>
        <v>984000</v>
      </c>
      <c r="N11" s="115">
        <f t="shared" si="2"/>
        <v>2921775</v>
      </c>
      <c r="O11" s="48">
        <f t="shared" ref="O11:O26" si="4">H11*1%</f>
        <v>19377.75</v>
      </c>
      <c r="P11" s="115">
        <f t="shared" ref="P11:P26" si="5">H11*2%</f>
        <v>38755.5</v>
      </c>
      <c r="Q11" s="77">
        <f t="shared" ref="Q11:Q26" si="6">H11*1%</f>
        <v>19377.75</v>
      </c>
      <c r="R11" s="146">
        <f t="shared" si="3"/>
        <v>2844264</v>
      </c>
      <c r="S11" s="652">
        <v>0</v>
      </c>
      <c r="T11" s="652">
        <f t="shared" ref="T11:T26" si="7">R11-S11</f>
        <v>2844264</v>
      </c>
      <c r="U11" s="1009" t="str">
        <f>VLOOKUP(C11,'[17]anggaran gaji'!$B$6:$C$22,2,FALSE)</f>
        <v>11-00-00466675-3</v>
      </c>
    </row>
    <row r="12" spans="1:21" s="370" customFormat="1" ht="18" customHeight="1">
      <c r="A12" s="184">
        <v>1937775</v>
      </c>
      <c r="B12" s="417">
        <v>3</v>
      </c>
      <c r="C12" s="484" t="s">
        <v>603</v>
      </c>
      <c r="D12" s="470" t="s">
        <v>604</v>
      </c>
      <c r="E12" s="1907">
        <f>VLOOKUP(C12,[16]JAMBI!$C$10:$E$26,3,FALSE)</f>
        <v>26</v>
      </c>
      <c r="F12" s="52">
        <v>1737775</v>
      </c>
      <c r="G12" s="52">
        <v>200000</v>
      </c>
      <c r="H12" s="52">
        <f t="shared" si="0"/>
        <v>1937775</v>
      </c>
      <c r="I12" s="52">
        <v>8000</v>
      </c>
      <c r="J12" s="52">
        <v>20000</v>
      </c>
      <c r="K12" s="95">
        <v>100000</v>
      </c>
      <c r="L12" s="160">
        <v>100000</v>
      </c>
      <c r="M12" s="115">
        <f t="shared" si="1"/>
        <v>928000</v>
      </c>
      <c r="N12" s="115">
        <f t="shared" si="2"/>
        <v>2865775</v>
      </c>
      <c r="O12" s="48">
        <f t="shared" si="4"/>
        <v>19377.75</v>
      </c>
      <c r="P12" s="115">
        <f t="shared" si="5"/>
        <v>38755.5</v>
      </c>
      <c r="Q12" s="77">
        <f t="shared" si="6"/>
        <v>19377.75</v>
      </c>
      <c r="R12" s="146">
        <f t="shared" si="3"/>
        <v>2788264</v>
      </c>
      <c r="S12" s="652">
        <v>0</v>
      </c>
      <c r="T12" s="652">
        <f t="shared" si="7"/>
        <v>2788264</v>
      </c>
      <c r="U12" s="1009" t="str">
        <f>VLOOKUP(C12,'[17]anggaran gaji'!$B$6:$C$22,2,FALSE)</f>
        <v>128-00-0563259-8</v>
      </c>
    </row>
    <row r="13" spans="1:21" s="370" customFormat="1" ht="18" customHeight="1">
      <c r="A13" s="184">
        <v>1937775</v>
      </c>
      <c r="B13" s="417">
        <v>4</v>
      </c>
      <c r="C13" s="484" t="s">
        <v>605</v>
      </c>
      <c r="D13" s="470" t="s">
        <v>606</v>
      </c>
      <c r="E13" s="1907">
        <f>VLOOKUP(C13,[16]JAMBI!$C$10:$E$26,3,FALSE)</f>
        <v>25</v>
      </c>
      <c r="F13" s="52">
        <v>1737775</v>
      </c>
      <c r="G13" s="52">
        <v>200000</v>
      </c>
      <c r="H13" s="52">
        <f t="shared" si="0"/>
        <v>1937775</v>
      </c>
      <c r="I13" s="52">
        <v>8000</v>
      </c>
      <c r="J13" s="52">
        <v>20000</v>
      </c>
      <c r="K13" s="95">
        <v>100000</v>
      </c>
      <c r="L13" s="160">
        <v>100000</v>
      </c>
      <c r="M13" s="115">
        <f t="shared" si="1"/>
        <v>900000</v>
      </c>
      <c r="N13" s="115">
        <f t="shared" si="2"/>
        <v>2837775</v>
      </c>
      <c r="O13" s="48">
        <f t="shared" si="4"/>
        <v>19377.75</v>
      </c>
      <c r="P13" s="115">
        <f t="shared" si="5"/>
        <v>38755.5</v>
      </c>
      <c r="Q13" s="77">
        <f t="shared" si="6"/>
        <v>19377.75</v>
      </c>
      <c r="R13" s="146">
        <f t="shared" si="3"/>
        <v>2760264</v>
      </c>
      <c r="S13" s="652">
        <v>0</v>
      </c>
      <c r="T13" s="652">
        <f t="shared" si="7"/>
        <v>2760264</v>
      </c>
      <c r="U13" s="1009" t="str">
        <f>VLOOKUP(C13,'[17]anggaran gaji'!$B$6:$C$22,2,FALSE)</f>
        <v>110-00-0637943-9</v>
      </c>
    </row>
    <row r="14" spans="1:21" s="370" customFormat="1" ht="18" customHeight="1">
      <c r="A14" s="184">
        <v>1937775</v>
      </c>
      <c r="B14" s="417">
        <v>5</v>
      </c>
      <c r="C14" s="484" t="s">
        <v>607</v>
      </c>
      <c r="D14" s="470" t="s">
        <v>23</v>
      </c>
      <c r="E14" s="1907">
        <f>VLOOKUP(C14,[16]JAMBI!$C$10:$E$26,3,FALSE)</f>
        <v>28</v>
      </c>
      <c r="F14" s="52">
        <v>1737775</v>
      </c>
      <c r="G14" s="52">
        <v>200000</v>
      </c>
      <c r="H14" s="52">
        <f t="shared" si="0"/>
        <v>1937775</v>
      </c>
      <c r="I14" s="52">
        <v>8000</v>
      </c>
      <c r="J14" s="52">
        <v>20000</v>
      </c>
      <c r="K14" s="95">
        <v>100000</v>
      </c>
      <c r="L14" s="160">
        <v>100000</v>
      </c>
      <c r="M14" s="115">
        <f t="shared" si="1"/>
        <v>984000</v>
      </c>
      <c r="N14" s="115">
        <f t="shared" si="2"/>
        <v>2921775</v>
      </c>
      <c r="O14" s="48">
        <f t="shared" si="4"/>
        <v>19377.75</v>
      </c>
      <c r="P14" s="115">
        <f t="shared" si="5"/>
        <v>38755.5</v>
      </c>
      <c r="Q14" s="77">
        <f t="shared" si="6"/>
        <v>19377.75</v>
      </c>
      <c r="R14" s="146">
        <f t="shared" si="3"/>
        <v>2844264</v>
      </c>
      <c r="S14" s="652">
        <v>0</v>
      </c>
      <c r="T14" s="652">
        <f t="shared" si="7"/>
        <v>2844264</v>
      </c>
      <c r="U14" s="1009" t="str">
        <f>VLOOKUP(C14,'[17]anggaran gaji'!$B$6:$C$22,2,FALSE)</f>
        <v>110-00-0579682-3</v>
      </c>
    </row>
    <row r="15" spans="1:21" s="370" customFormat="1" ht="18" customHeight="1">
      <c r="A15" s="184">
        <v>1937775</v>
      </c>
      <c r="B15" s="417">
        <v>6</v>
      </c>
      <c r="C15" s="484" t="s">
        <v>2676</v>
      </c>
      <c r="D15" s="470" t="s">
        <v>401</v>
      </c>
      <c r="E15" s="1907">
        <f>VLOOKUP(C15,[16]JAMBI!$C$10:$E$26,3,FALSE)</f>
        <v>24</v>
      </c>
      <c r="F15" s="52">
        <v>1737775</v>
      </c>
      <c r="G15" s="52">
        <v>200000</v>
      </c>
      <c r="H15" s="52">
        <f t="shared" si="0"/>
        <v>1937775</v>
      </c>
      <c r="I15" s="52">
        <v>8000</v>
      </c>
      <c r="J15" s="52">
        <v>20000</v>
      </c>
      <c r="K15" s="95">
        <v>100000</v>
      </c>
      <c r="L15" s="160">
        <v>100000</v>
      </c>
      <c r="M15" s="115">
        <f t="shared" si="1"/>
        <v>872000</v>
      </c>
      <c r="N15" s="115">
        <f t="shared" si="2"/>
        <v>2809775</v>
      </c>
      <c r="O15" s="48">
        <f t="shared" si="4"/>
        <v>19377.75</v>
      </c>
      <c r="P15" s="115">
        <f t="shared" si="5"/>
        <v>38755.5</v>
      </c>
      <c r="Q15" s="77">
        <f t="shared" si="6"/>
        <v>19377.75</v>
      </c>
      <c r="R15" s="146">
        <f t="shared" si="3"/>
        <v>2732264</v>
      </c>
      <c r="S15" s="652">
        <v>0</v>
      </c>
      <c r="T15" s="652">
        <f t="shared" si="7"/>
        <v>2732264</v>
      </c>
      <c r="U15" s="1009" t="str">
        <f>VLOOKUP(C15,'[17]anggaran gaji'!$B$6:$C$22,2,FALSE)</f>
        <v>110-00-0511361-5</v>
      </c>
    </row>
    <row r="16" spans="1:21" s="370" customFormat="1" ht="18" customHeight="1">
      <c r="A16" s="184">
        <v>1937775</v>
      </c>
      <c r="B16" s="417">
        <v>7</v>
      </c>
      <c r="C16" s="1007" t="s">
        <v>3374</v>
      </c>
      <c r="D16" s="470" t="s">
        <v>2049</v>
      </c>
      <c r="E16" s="1907">
        <f>VLOOKUP(C16,[16]JAMBI!$C$10:$E$26,3,FALSE)</f>
        <v>25</v>
      </c>
      <c r="F16" s="52">
        <v>1737775</v>
      </c>
      <c r="G16" s="160">
        <v>200000</v>
      </c>
      <c r="H16" s="52">
        <f t="shared" si="0"/>
        <v>1937775</v>
      </c>
      <c r="I16" s="84">
        <v>15000</v>
      </c>
      <c r="J16" s="84">
        <v>20000</v>
      </c>
      <c r="K16" s="95">
        <v>100000</v>
      </c>
      <c r="L16" s="160">
        <v>250000</v>
      </c>
      <c r="M16" s="115">
        <f t="shared" si="1"/>
        <v>1225000</v>
      </c>
      <c r="N16" s="115">
        <f t="shared" si="2"/>
        <v>3162775</v>
      </c>
      <c r="O16" s="48">
        <f t="shared" si="4"/>
        <v>19377.75</v>
      </c>
      <c r="P16" s="115">
        <f t="shared" si="5"/>
        <v>38755.5</v>
      </c>
      <c r="Q16" s="77">
        <f t="shared" si="6"/>
        <v>19377.75</v>
      </c>
      <c r="R16" s="146">
        <f t="shared" si="3"/>
        <v>3085264</v>
      </c>
      <c r="S16" s="652">
        <v>0</v>
      </c>
      <c r="T16" s="652">
        <f t="shared" si="7"/>
        <v>3085264</v>
      </c>
      <c r="U16" s="1009" t="str">
        <f>VLOOKUP(C16,'[17]anggaran gaji'!$B$6:$C$22,2,FALSE)</f>
        <v>110-00-0719258-3</v>
      </c>
    </row>
    <row r="17" spans="1:21" s="370" customFormat="1" ht="18" customHeight="1">
      <c r="A17" s="184">
        <v>1937775</v>
      </c>
      <c r="B17" s="417">
        <v>8</v>
      </c>
      <c r="C17" s="484" t="s">
        <v>2680</v>
      </c>
      <c r="D17" s="470" t="s">
        <v>410</v>
      </c>
      <c r="E17" s="1907">
        <f>VLOOKUP(C17,[16]JAMBI!$C$10:$E$26,3,FALSE)</f>
        <v>22</v>
      </c>
      <c r="F17" s="52">
        <v>1737775</v>
      </c>
      <c r="G17" s="52">
        <v>200000</v>
      </c>
      <c r="H17" s="52">
        <f t="shared" si="0"/>
        <v>1937775</v>
      </c>
      <c r="I17" s="52">
        <v>8000</v>
      </c>
      <c r="J17" s="52">
        <v>20000</v>
      </c>
      <c r="K17" s="95">
        <v>100000</v>
      </c>
      <c r="L17" s="160">
        <v>100000</v>
      </c>
      <c r="M17" s="115">
        <f t="shared" si="1"/>
        <v>816000</v>
      </c>
      <c r="N17" s="115">
        <f t="shared" si="2"/>
        <v>2753775</v>
      </c>
      <c r="O17" s="48">
        <f t="shared" si="4"/>
        <v>19377.75</v>
      </c>
      <c r="P17" s="115">
        <f t="shared" si="5"/>
        <v>38755.5</v>
      </c>
      <c r="Q17" s="77">
        <f t="shared" si="6"/>
        <v>19377.75</v>
      </c>
      <c r="R17" s="146">
        <f t="shared" si="3"/>
        <v>2676264</v>
      </c>
      <c r="S17" s="652">
        <v>0</v>
      </c>
      <c r="T17" s="652">
        <f t="shared" si="7"/>
        <v>2676264</v>
      </c>
      <c r="U17" s="1009" t="str">
        <f>VLOOKUP(C17,'[17]anggaran gaji'!$B$6:$C$22,2,FALSE)</f>
        <v>110-00-0719126-2</v>
      </c>
    </row>
    <row r="18" spans="1:21" s="370" customFormat="1" ht="18" customHeight="1">
      <c r="A18" s="184">
        <v>1937775</v>
      </c>
      <c r="B18" s="417">
        <v>9</v>
      </c>
      <c r="C18" s="484" t="s">
        <v>609</v>
      </c>
      <c r="D18" s="470" t="s">
        <v>2720</v>
      </c>
      <c r="E18" s="1907">
        <f>VLOOKUP(C18,[16]JAMBI!$C$10:$E$26,3,FALSE)</f>
        <v>24</v>
      </c>
      <c r="F18" s="52">
        <v>1737775</v>
      </c>
      <c r="G18" s="52">
        <v>200000</v>
      </c>
      <c r="H18" s="52">
        <f t="shared" si="0"/>
        <v>1937775</v>
      </c>
      <c r="I18" s="52">
        <v>20000</v>
      </c>
      <c r="J18" s="52">
        <v>20000</v>
      </c>
      <c r="K18" s="95">
        <v>100000</v>
      </c>
      <c r="L18" s="160">
        <v>250000</v>
      </c>
      <c r="M18" s="115">
        <f t="shared" si="1"/>
        <v>1310000</v>
      </c>
      <c r="N18" s="115">
        <f t="shared" si="2"/>
        <v>3247775</v>
      </c>
      <c r="O18" s="48">
        <f t="shared" si="4"/>
        <v>19377.75</v>
      </c>
      <c r="P18" s="115">
        <f t="shared" si="5"/>
        <v>38755.5</v>
      </c>
      <c r="Q18" s="77">
        <f t="shared" si="6"/>
        <v>19377.75</v>
      </c>
      <c r="R18" s="146">
        <f t="shared" si="3"/>
        <v>3170264</v>
      </c>
      <c r="S18" s="652">
        <v>0</v>
      </c>
      <c r="T18" s="652">
        <f t="shared" si="7"/>
        <v>3170264</v>
      </c>
      <c r="U18" s="1009" t="str">
        <f>VLOOKUP(C18,'[17]anggaran gaji'!$B$6:$C$22,2,FALSE)</f>
        <v>110-00-0569772-4</v>
      </c>
    </row>
    <row r="19" spans="1:21" s="370" customFormat="1" ht="18" customHeight="1">
      <c r="A19" s="184">
        <v>1937775</v>
      </c>
      <c r="B19" s="417">
        <v>10</v>
      </c>
      <c r="C19" s="484" t="s">
        <v>2681</v>
      </c>
      <c r="D19" s="470" t="s">
        <v>2721</v>
      </c>
      <c r="E19" s="1907">
        <f>VLOOKUP(C19,[16]JAMBI!$C$10:$E$26,3,FALSE)</f>
        <v>24</v>
      </c>
      <c r="F19" s="52">
        <v>1737775</v>
      </c>
      <c r="G19" s="52">
        <v>200000</v>
      </c>
      <c r="H19" s="52">
        <f t="shared" si="0"/>
        <v>1937775</v>
      </c>
      <c r="I19" s="52">
        <v>15000</v>
      </c>
      <c r="J19" s="52">
        <v>20000</v>
      </c>
      <c r="K19" s="95">
        <v>100000</v>
      </c>
      <c r="L19" s="160">
        <f>250000</f>
        <v>250000</v>
      </c>
      <c r="M19" s="115">
        <f t="shared" si="1"/>
        <v>1190000</v>
      </c>
      <c r="N19" s="115">
        <f t="shared" si="2"/>
        <v>3127775</v>
      </c>
      <c r="O19" s="48">
        <f t="shared" si="4"/>
        <v>19377.75</v>
      </c>
      <c r="P19" s="115">
        <f t="shared" si="5"/>
        <v>38755.5</v>
      </c>
      <c r="Q19" s="77">
        <f t="shared" si="6"/>
        <v>19377.75</v>
      </c>
      <c r="R19" s="146">
        <f t="shared" si="3"/>
        <v>3050264</v>
      </c>
      <c r="S19" s="652">
        <v>0</v>
      </c>
      <c r="T19" s="652">
        <f t="shared" si="7"/>
        <v>3050264</v>
      </c>
      <c r="U19" s="1009" t="str">
        <f>VLOOKUP(C19,'[17]anggaran gaji'!$B$6:$C$22,2,FALSE)</f>
        <v>110-00-0581671-2</v>
      </c>
    </row>
    <row r="20" spans="1:21" s="370" customFormat="1" ht="18" customHeight="1">
      <c r="A20" s="184">
        <v>1937775</v>
      </c>
      <c r="B20" s="417">
        <v>11</v>
      </c>
      <c r="C20" s="484" t="s">
        <v>611</v>
      </c>
      <c r="D20" s="470" t="s">
        <v>3011</v>
      </c>
      <c r="E20" s="1907">
        <f>VLOOKUP(C20,[16]JAMBI!$C$10:$E$26,3,FALSE)</f>
        <v>23</v>
      </c>
      <c r="F20" s="52">
        <v>1737775</v>
      </c>
      <c r="G20" s="52">
        <v>200000</v>
      </c>
      <c r="H20" s="52">
        <f t="shared" si="0"/>
        <v>1937775</v>
      </c>
      <c r="I20" s="52">
        <v>12000</v>
      </c>
      <c r="J20" s="52">
        <v>20000</v>
      </c>
      <c r="K20" s="95">
        <v>100000</v>
      </c>
      <c r="L20" s="160">
        <v>100000</v>
      </c>
      <c r="M20" s="115">
        <f t="shared" si="1"/>
        <v>936000</v>
      </c>
      <c r="N20" s="115">
        <f t="shared" si="2"/>
        <v>2873775</v>
      </c>
      <c r="O20" s="48">
        <f t="shared" si="4"/>
        <v>19377.75</v>
      </c>
      <c r="P20" s="115">
        <f t="shared" si="5"/>
        <v>38755.5</v>
      </c>
      <c r="Q20" s="77">
        <f t="shared" si="6"/>
        <v>19377.75</v>
      </c>
      <c r="R20" s="146">
        <f t="shared" si="3"/>
        <v>2796264</v>
      </c>
      <c r="S20" s="652">
        <v>0</v>
      </c>
      <c r="T20" s="652">
        <f t="shared" si="7"/>
        <v>2796264</v>
      </c>
      <c r="U20" s="1009" t="str">
        <f>VLOOKUP(C20,'[17]anggaran gaji'!$B$6:$C$22,2,FALSE)</f>
        <v>110-00-0569770-8</v>
      </c>
    </row>
    <row r="21" spans="1:21" s="370" customFormat="1" ht="18" customHeight="1">
      <c r="A21" s="184">
        <v>1937775</v>
      </c>
      <c r="B21" s="417">
        <v>12</v>
      </c>
      <c r="C21" s="484" t="s">
        <v>612</v>
      </c>
      <c r="D21" s="470" t="s">
        <v>408</v>
      </c>
      <c r="E21" s="1907">
        <f>VLOOKUP(C21,[16]JAMBI!$C$10:$E$26,3,FALSE)</f>
        <v>24</v>
      </c>
      <c r="F21" s="52">
        <v>1737775</v>
      </c>
      <c r="G21" s="52">
        <v>200000</v>
      </c>
      <c r="H21" s="52">
        <f t="shared" si="0"/>
        <v>1937775</v>
      </c>
      <c r="I21" s="52">
        <v>12000</v>
      </c>
      <c r="J21" s="52">
        <v>20000</v>
      </c>
      <c r="K21" s="95">
        <v>100000</v>
      </c>
      <c r="L21" s="160">
        <v>250000</v>
      </c>
      <c r="M21" s="115">
        <f t="shared" si="1"/>
        <v>1118000</v>
      </c>
      <c r="N21" s="115">
        <f t="shared" si="2"/>
        <v>3055775</v>
      </c>
      <c r="O21" s="48">
        <f t="shared" si="4"/>
        <v>19377.75</v>
      </c>
      <c r="P21" s="115">
        <f t="shared" si="5"/>
        <v>38755.5</v>
      </c>
      <c r="Q21" s="77">
        <f t="shared" si="6"/>
        <v>19377.75</v>
      </c>
      <c r="R21" s="146">
        <f t="shared" si="3"/>
        <v>2978264</v>
      </c>
      <c r="S21" s="652">
        <v>0</v>
      </c>
      <c r="T21" s="652">
        <f t="shared" si="7"/>
        <v>2978264</v>
      </c>
      <c r="U21" s="1009" t="str">
        <f>VLOOKUP(C21,'[17]anggaran gaji'!$B$6:$C$22,2,FALSE)</f>
        <v>110-00-0504604-7</v>
      </c>
    </row>
    <row r="22" spans="1:21" s="370" customFormat="1" ht="18" customHeight="1">
      <c r="A22" s="184">
        <v>1937775</v>
      </c>
      <c r="B22" s="417">
        <v>13</v>
      </c>
      <c r="C22" s="484" t="s">
        <v>614</v>
      </c>
      <c r="D22" s="470" t="s">
        <v>613</v>
      </c>
      <c r="E22" s="1907">
        <f>VLOOKUP(C22,[16]JAMBI!$C$10:$E$26,3,FALSE)</f>
        <v>25</v>
      </c>
      <c r="F22" s="52">
        <v>1737775</v>
      </c>
      <c r="G22" s="52">
        <v>200000</v>
      </c>
      <c r="H22" s="52">
        <f t="shared" si="0"/>
        <v>1937775</v>
      </c>
      <c r="I22" s="52">
        <v>12000</v>
      </c>
      <c r="J22" s="52">
        <v>20000</v>
      </c>
      <c r="K22" s="95">
        <v>100000</v>
      </c>
      <c r="L22" s="160">
        <v>100000</v>
      </c>
      <c r="M22" s="115">
        <f t="shared" si="1"/>
        <v>1000000</v>
      </c>
      <c r="N22" s="115">
        <f t="shared" si="2"/>
        <v>2937775</v>
      </c>
      <c r="O22" s="48">
        <f t="shared" si="4"/>
        <v>19377.75</v>
      </c>
      <c r="P22" s="115">
        <f t="shared" si="5"/>
        <v>38755.5</v>
      </c>
      <c r="Q22" s="77">
        <f t="shared" si="6"/>
        <v>19377.75</v>
      </c>
      <c r="R22" s="146">
        <f t="shared" si="3"/>
        <v>2860264</v>
      </c>
      <c r="S22" s="652">
        <v>0</v>
      </c>
      <c r="T22" s="652">
        <f t="shared" si="7"/>
        <v>2860264</v>
      </c>
      <c r="U22" s="1009" t="str">
        <f>VLOOKUP(C22,'[17]anggaran gaji'!$B$6:$C$22,2,FALSE)</f>
        <v>110-00-0463792-9</v>
      </c>
    </row>
    <row r="23" spans="1:21" s="370" customFormat="1" ht="18" customHeight="1">
      <c r="A23" s="184">
        <v>1937775</v>
      </c>
      <c r="B23" s="417">
        <v>14</v>
      </c>
      <c r="C23" s="1008" t="s">
        <v>2967</v>
      </c>
      <c r="D23" s="485" t="s">
        <v>2723</v>
      </c>
      <c r="E23" s="1907">
        <f>VLOOKUP(C23,[16]JAMBI!$C$10:$E$26,3,FALSE)</f>
        <v>26</v>
      </c>
      <c r="F23" s="52">
        <v>1737775</v>
      </c>
      <c r="G23" s="52">
        <v>200000</v>
      </c>
      <c r="H23" s="52">
        <f>SUM(F23:G23)</f>
        <v>1937775</v>
      </c>
      <c r="I23" s="52">
        <v>12000</v>
      </c>
      <c r="J23" s="52">
        <v>20000</v>
      </c>
      <c r="K23" s="95">
        <v>100000</v>
      </c>
      <c r="L23" s="160">
        <v>100000</v>
      </c>
      <c r="M23" s="115">
        <f>(E23*I23)+(E23*J23)+K23+L23</f>
        <v>1032000</v>
      </c>
      <c r="N23" s="115">
        <f>H23+M23</f>
        <v>2969775</v>
      </c>
      <c r="O23" s="48">
        <f t="shared" si="4"/>
        <v>19377.75</v>
      </c>
      <c r="P23" s="115">
        <f t="shared" si="5"/>
        <v>38755.5</v>
      </c>
      <c r="Q23" s="77">
        <f t="shared" si="6"/>
        <v>19377.75</v>
      </c>
      <c r="R23" s="146">
        <f>N23-O23-P23-Q23</f>
        <v>2892264</v>
      </c>
      <c r="S23" s="652">
        <v>0</v>
      </c>
      <c r="T23" s="652">
        <f t="shared" si="7"/>
        <v>2892264</v>
      </c>
      <c r="U23" s="1009" t="str">
        <f>VLOOKUP(C23,'[17]anggaran gaji'!$B$6:$C$22,2,FALSE)</f>
        <v>900.00.38263340</v>
      </c>
    </row>
    <row r="24" spans="1:21" s="370" customFormat="1" ht="18" customHeight="1">
      <c r="A24" s="349"/>
      <c r="B24" s="417">
        <v>15</v>
      </c>
      <c r="C24" s="399" t="s">
        <v>3085</v>
      </c>
      <c r="D24" s="355" t="s">
        <v>3086</v>
      </c>
      <c r="E24" s="1907">
        <f>VLOOKUP(C24,[16]JAMBI!$C$10:$E$26,3,FALSE)</f>
        <v>20</v>
      </c>
      <c r="F24" s="52">
        <v>1821255</v>
      </c>
      <c r="G24" s="52">
        <v>450000</v>
      </c>
      <c r="H24" s="52">
        <f>SUM(F24:G24)</f>
        <v>2271255</v>
      </c>
      <c r="I24" s="52">
        <v>10000</v>
      </c>
      <c r="J24" s="52">
        <v>10000</v>
      </c>
      <c r="K24" s="95">
        <v>408118</v>
      </c>
      <c r="L24" s="160">
        <v>100000</v>
      </c>
      <c r="M24" s="115">
        <f>(E24*I24)+(E24*J24)+K24+L24</f>
        <v>908118</v>
      </c>
      <c r="N24" s="115">
        <f>H24+M24</f>
        <v>3179373</v>
      </c>
      <c r="O24" s="48">
        <f t="shared" si="4"/>
        <v>22712.55</v>
      </c>
      <c r="P24" s="115">
        <f t="shared" si="5"/>
        <v>45425.1</v>
      </c>
      <c r="Q24" s="77">
        <f t="shared" si="6"/>
        <v>22712.55</v>
      </c>
      <c r="R24" s="146">
        <f>N24-O24-P24-Q24</f>
        <v>3088522.8000000003</v>
      </c>
      <c r="S24" s="652">
        <v>0</v>
      </c>
      <c r="T24" s="652">
        <f t="shared" si="7"/>
        <v>3088522.8000000003</v>
      </c>
      <c r="U24" s="1010">
        <f>VLOOKUP(C24,'[17]anggaran gaji'!$B$6:$C$22,2,FALSE)</f>
        <v>1060011219998</v>
      </c>
    </row>
    <row r="25" spans="1:21" s="370" customFormat="1" ht="18" customHeight="1">
      <c r="A25" s="349"/>
      <c r="B25" s="417">
        <v>16</v>
      </c>
      <c r="C25" s="399" t="s">
        <v>3375</v>
      </c>
      <c r="D25" s="355" t="s">
        <v>3086</v>
      </c>
      <c r="E25" s="1907">
        <f>VLOOKUP(C25,[16]JAMBI!$C$10:$E$26,3,FALSE)</f>
        <v>25</v>
      </c>
      <c r="F25" s="52">
        <v>1821255</v>
      </c>
      <c r="G25" s="52">
        <v>450000</v>
      </c>
      <c r="H25" s="52">
        <f>SUM(F25:G25)</f>
        <v>2271255</v>
      </c>
      <c r="I25" s="52">
        <v>10000</v>
      </c>
      <c r="J25" s="52">
        <v>10000</v>
      </c>
      <c r="K25" s="95">
        <v>408118</v>
      </c>
      <c r="L25" s="160">
        <v>100000</v>
      </c>
      <c r="M25" s="115">
        <f>(E25*I25)+(E25*J25)+K25+L25</f>
        <v>1008118</v>
      </c>
      <c r="N25" s="115">
        <f>H25+M25</f>
        <v>3279373</v>
      </c>
      <c r="O25" s="48">
        <f t="shared" si="4"/>
        <v>22712.55</v>
      </c>
      <c r="P25" s="115">
        <f t="shared" si="5"/>
        <v>45425.1</v>
      </c>
      <c r="Q25" s="77">
        <f t="shared" si="6"/>
        <v>22712.55</v>
      </c>
      <c r="R25" s="146">
        <f>N25-O25-P25-Q25</f>
        <v>3188522.8000000003</v>
      </c>
      <c r="S25" s="652">
        <v>0</v>
      </c>
      <c r="T25" s="652">
        <f t="shared" si="7"/>
        <v>3188522.8000000003</v>
      </c>
      <c r="U25" s="1009" t="str">
        <f>VLOOKUP(C25,'[17]anggaran gaji'!$B$6:$C$22,2,FALSE)</f>
        <v>1060009839286</v>
      </c>
    </row>
    <row r="26" spans="1:21" s="347" customFormat="1" ht="18" customHeight="1">
      <c r="A26" s="393"/>
      <c r="B26" s="417">
        <v>17</v>
      </c>
      <c r="C26" s="486" t="s">
        <v>2048</v>
      </c>
      <c r="D26" s="487" t="s">
        <v>3849</v>
      </c>
      <c r="E26" s="1907">
        <f>VLOOKUP(C26,[16]JAMBI!$C$10:$E$26,3,FALSE)</f>
        <v>30</v>
      </c>
      <c r="F26" s="52">
        <v>1847595</v>
      </c>
      <c r="G26" s="52">
        <v>330000</v>
      </c>
      <c r="H26" s="52">
        <f>SUM(F26:G26)</f>
        <v>2177595</v>
      </c>
      <c r="I26" s="52">
        <v>25000</v>
      </c>
      <c r="J26" s="52">
        <v>25000</v>
      </c>
      <c r="K26" s="95">
        <v>100000</v>
      </c>
      <c r="L26" s="160">
        <v>500000</v>
      </c>
      <c r="M26" s="115">
        <f>(E26*I26)+(E26*J26)+K26+L26</f>
        <v>2100000</v>
      </c>
      <c r="N26" s="115">
        <f>H26+M26</f>
        <v>4277595</v>
      </c>
      <c r="O26" s="48">
        <f t="shared" si="4"/>
        <v>21775.95</v>
      </c>
      <c r="P26" s="115">
        <f t="shared" si="5"/>
        <v>43551.9</v>
      </c>
      <c r="Q26" s="77">
        <f t="shared" si="6"/>
        <v>21775.95</v>
      </c>
      <c r="R26" s="146">
        <f>N26-O26-P26-Q26</f>
        <v>4190491.1999999993</v>
      </c>
      <c r="S26" s="652">
        <v>0</v>
      </c>
      <c r="T26" s="652">
        <f t="shared" si="7"/>
        <v>4190491.1999999993</v>
      </c>
      <c r="U26" s="1009" t="str">
        <f>VLOOKUP(C26,'[17]anggaran gaji'!$B$6:$C$22,2,FALSE)</f>
        <v>1070006573044</v>
      </c>
    </row>
    <row r="27" spans="1:21" ht="18" customHeight="1">
      <c r="B27" s="2306" t="s">
        <v>30</v>
      </c>
      <c r="C27" s="2307"/>
      <c r="D27" s="2366"/>
      <c r="E27" s="937">
        <f>SUM(E10:E26)</f>
        <v>422</v>
      </c>
      <c r="F27" s="771">
        <f>SUM(F10:F26)</f>
        <v>29818955</v>
      </c>
      <c r="G27" s="771">
        <f t="shared" ref="G27:R27" si="8">SUM(G10:G26)</f>
        <v>4030000</v>
      </c>
      <c r="H27" s="771">
        <f t="shared" si="8"/>
        <v>33848955</v>
      </c>
      <c r="I27" s="771">
        <f t="shared" si="8"/>
        <v>199000</v>
      </c>
      <c r="J27" s="771">
        <f t="shared" si="8"/>
        <v>325000</v>
      </c>
      <c r="K27" s="771">
        <f t="shared" si="8"/>
        <v>2316236</v>
      </c>
      <c r="L27" s="771">
        <f t="shared" si="8"/>
        <v>2700000</v>
      </c>
      <c r="M27" s="771">
        <f t="shared" si="8"/>
        <v>18155236</v>
      </c>
      <c r="N27" s="771">
        <f t="shared" si="8"/>
        <v>52004191</v>
      </c>
      <c r="O27" s="771">
        <f t="shared" si="8"/>
        <v>338489.55</v>
      </c>
      <c r="P27" s="771">
        <f t="shared" si="8"/>
        <v>676979.1</v>
      </c>
      <c r="Q27" s="771">
        <f t="shared" si="8"/>
        <v>338489.55</v>
      </c>
      <c r="R27" s="771">
        <f t="shared" si="8"/>
        <v>50650232.799999997</v>
      </c>
      <c r="S27" s="771">
        <f t="shared" ref="S27:T27" si="9">SUM(S10:S26)</f>
        <v>0</v>
      </c>
      <c r="T27" s="771">
        <f t="shared" si="9"/>
        <v>50650232.799999997</v>
      </c>
      <c r="U27" s="1006"/>
    </row>
    <row r="28" spans="1:21" ht="18" customHeight="1">
      <c r="B28" s="10"/>
      <c r="C28" s="11"/>
      <c r="D28" s="12"/>
      <c r="E28" s="1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80"/>
      <c r="R28" s="80"/>
      <c r="S28" s="173"/>
      <c r="T28" s="80"/>
      <c r="U28" s="111"/>
    </row>
    <row r="29" spans="1:21" ht="18" customHeight="1">
      <c r="B29" s="10"/>
      <c r="C29" s="11"/>
      <c r="D29" s="12"/>
      <c r="E29" s="1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80"/>
      <c r="R29" s="80"/>
      <c r="S29" s="173"/>
      <c r="T29" s="80"/>
      <c r="U29" s="111"/>
    </row>
    <row r="30" spans="1:21" ht="18" customHeight="1">
      <c r="B30" s="4" t="s">
        <v>31</v>
      </c>
      <c r="C30" s="11"/>
      <c r="D30" s="16"/>
      <c r="E30" s="16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82"/>
      <c r="R30" s="82"/>
      <c r="S30" s="170"/>
      <c r="T30" s="228"/>
      <c r="U30" s="111"/>
    </row>
    <row r="31" spans="1:21" ht="20.100000000000001" customHeight="1">
      <c r="A31" s="2420" t="s">
        <v>2755</v>
      </c>
      <c r="B31" s="2342" t="s">
        <v>3</v>
      </c>
      <c r="C31" s="2342" t="s">
        <v>4</v>
      </c>
      <c r="D31" s="2342" t="s">
        <v>5</v>
      </c>
      <c r="E31" s="2335" t="s">
        <v>6</v>
      </c>
      <c r="F31" s="2344" t="s">
        <v>7</v>
      </c>
      <c r="G31" s="2345"/>
      <c r="H31" s="2335" t="s">
        <v>46</v>
      </c>
      <c r="I31" s="2344" t="s">
        <v>8</v>
      </c>
      <c r="J31" s="2359"/>
      <c r="K31" s="2359"/>
      <c r="L31" s="2345"/>
      <c r="M31" s="2340" t="s">
        <v>9</v>
      </c>
      <c r="N31" s="2335" t="s">
        <v>10</v>
      </c>
      <c r="O31" s="2344" t="s">
        <v>11</v>
      </c>
      <c r="P31" s="2359"/>
      <c r="Q31" s="2345"/>
      <c r="R31" s="2335" t="s">
        <v>12</v>
      </c>
      <c r="S31" s="2319" t="s">
        <v>3687</v>
      </c>
      <c r="T31" s="2317" t="s">
        <v>3688</v>
      </c>
      <c r="U31" s="2335" t="s">
        <v>13</v>
      </c>
    </row>
    <row r="32" spans="1:21" ht="38.25" customHeight="1">
      <c r="A32" s="2421"/>
      <c r="B32" s="2327"/>
      <c r="C32" s="2365"/>
      <c r="D32" s="2365"/>
      <c r="E32" s="2343"/>
      <c r="F32" s="786" t="s">
        <v>14</v>
      </c>
      <c r="G32" s="786" t="s">
        <v>15</v>
      </c>
      <c r="H32" s="2336"/>
      <c r="I32" s="786" t="s">
        <v>16</v>
      </c>
      <c r="J32" s="786" t="s">
        <v>122</v>
      </c>
      <c r="K32" s="786" t="s">
        <v>18</v>
      </c>
      <c r="L32" s="786" t="s">
        <v>19</v>
      </c>
      <c r="M32" s="2341"/>
      <c r="N32" s="2336"/>
      <c r="O32" s="786" t="s">
        <v>2316</v>
      </c>
      <c r="P32" s="786" t="s">
        <v>20</v>
      </c>
      <c r="Q32" s="786" t="s">
        <v>2270</v>
      </c>
      <c r="R32" s="2336"/>
      <c r="S32" s="2320"/>
      <c r="T32" s="2317"/>
      <c r="U32" s="2336"/>
    </row>
    <row r="33" spans="1:21" s="370" customFormat="1" ht="18" customHeight="1">
      <c r="A33" s="184">
        <v>1937775</v>
      </c>
      <c r="B33" s="417">
        <v>1</v>
      </c>
      <c r="C33" s="421" t="s">
        <v>2682</v>
      </c>
      <c r="D33" s="470" t="s">
        <v>615</v>
      </c>
      <c r="E33" s="388">
        <f>VLOOKUP(C33,[16]JAMBI!$C$33:$E$127,3,FALSE)</f>
        <v>28</v>
      </c>
      <c r="F33" s="52">
        <v>1737775</v>
      </c>
      <c r="G33" s="52">
        <v>200000</v>
      </c>
      <c r="H33" s="52">
        <f t="shared" ref="H33:H87" si="10">SUM(F33:G33)</f>
        <v>1937775</v>
      </c>
      <c r="I33" s="52">
        <v>12000</v>
      </c>
      <c r="J33" s="52">
        <v>20000</v>
      </c>
      <c r="K33" s="160">
        <v>0</v>
      </c>
      <c r="L33" s="160">
        <v>0</v>
      </c>
      <c r="M33" s="115">
        <f t="shared" ref="M33:M58" si="11">(E33*I33)+(E33*J33)+K33+L33</f>
        <v>896000</v>
      </c>
      <c r="N33" s="115">
        <f t="shared" ref="N33:N58" si="12">H33+M33</f>
        <v>2833775</v>
      </c>
      <c r="O33" s="48">
        <f>H33*1%</f>
        <v>19377.75</v>
      </c>
      <c r="P33" s="115">
        <f>H33*2%</f>
        <v>38755.5</v>
      </c>
      <c r="Q33" s="77">
        <f>H33*1%</f>
        <v>19377.75</v>
      </c>
      <c r="R33" s="146">
        <f>N33-O33-P33-Q33</f>
        <v>2756264</v>
      </c>
      <c r="S33" s="652">
        <f>VLOOKUP(C33,[16]JAMBI!$C$33:$S$127,17,FALSE)</f>
        <v>0</v>
      </c>
      <c r="T33" s="652">
        <f>R33-S33</f>
        <v>2756264</v>
      </c>
      <c r="U33" s="414" t="str">
        <f>VLOOKUP(C33,'[17]anggaran gaji'!$B$28:$C$123,2,FALSE)</f>
        <v>110-00-0576273-4</v>
      </c>
    </row>
    <row r="34" spans="1:21" s="370" customFormat="1" ht="18" customHeight="1">
      <c r="A34" s="184">
        <v>1937775</v>
      </c>
      <c r="B34" s="417">
        <v>2</v>
      </c>
      <c r="C34" s="421" t="s">
        <v>668</v>
      </c>
      <c r="D34" s="470" t="s">
        <v>615</v>
      </c>
      <c r="E34" s="1907">
        <f>VLOOKUP(C34,[16]JAMBI!$C$33:$E$127,3,FALSE)</f>
        <v>29</v>
      </c>
      <c r="F34" s="52">
        <v>1737775</v>
      </c>
      <c r="G34" s="52">
        <v>200000</v>
      </c>
      <c r="H34" s="52">
        <f t="shared" si="10"/>
        <v>1937775</v>
      </c>
      <c r="I34" s="52">
        <v>12000</v>
      </c>
      <c r="J34" s="52">
        <v>20000</v>
      </c>
      <c r="K34" s="160">
        <v>0</v>
      </c>
      <c r="L34" s="160">
        <v>0</v>
      </c>
      <c r="M34" s="115">
        <f t="shared" si="11"/>
        <v>928000</v>
      </c>
      <c r="N34" s="115">
        <f t="shared" si="12"/>
        <v>2865775</v>
      </c>
      <c r="O34" s="48">
        <f t="shared" ref="O34:O89" si="13">H34*1%</f>
        <v>19377.75</v>
      </c>
      <c r="P34" s="115">
        <f t="shared" ref="P34:P89" si="14">H34*2%</f>
        <v>38755.5</v>
      </c>
      <c r="Q34" s="77">
        <f t="shared" ref="Q34:Q89" si="15">H34*1%</f>
        <v>19377.75</v>
      </c>
      <c r="R34" s="146">
        <f t="shared" ref="R34:R88" si="16">N34-O34-P34-Q34</f>
        <v>2788264</v>
      </c>
      <c r="S34" s="1684">
        <f>VLOOKUP(C34,[16]JAMBI!$C$33:$S$127,17,FALSE)</f>
        <v>0</v>
      </c>
      <c r="T34" s="652">
        <f t="shared" ref="T34:T97" si="17">R34-S34</f>
        <v>2788264</v>
      </c>
      <c r="U34" s="414" t="str">
        <f>VLOOKUP(C34,'[17]anggaran gaji'!$B$28:$C$123,2,FALSE)</f>
        <v>110-000-555609-4</v>
      </c>
    </row>
    <row r="35" spans="1:21" s="370" customFormat="1" ht="18" customHeight="1">
      <c r="A35" s="184">
        <v>1937775</v>
      </c>
      <c r="B35" s="417">
        <v>3</v>
      </c>
      <c r="C35" s="421" t="s">
        <v>3376</v>
      </c>
      <c r="D35" s="470" t="s">
        <v>615</v>
      </c>
      <c r="E35" s="1907">
        <f>VLOOKUP(C35,[16]JAMBI!$C$33:$E$127,3,FALSE)</f>
        <v>26</v>
      </c>
      <c r="F35" s="52">
        <v>1737775</v>
      </c>
      <c r="G35" s="52">
        <v>200000</v>
      </c>
      <c r="H35" s="52">
        <f t="shared" si="10"/>
        <v>1937775</v>
      </c>
      <c r="I35" s="52">
        <v>12000</v>
      </c>
      <c r="J35" s="52">
        <v>20000</v>
      </c>
      <c r="K35" s="160">
        <v>0</v>
      </c>
      <c r="L35" s="160">
        <v>0</v>
      </c>
      <c r="M35" s="115">
        <f t="shared" si="11"/>
        <v>832000</v>
      </c>
      <c r="N35" s="115">
        <f t="shared" si="12"/>
        <v>2769775</v>
      </c>
      <c r="O35" s="48">
        <f t="shared" si="13"/>
        <v>19377.75</v>
      </c>
      <c r="P35" s="115">
        <f t="shared" si="14"/>
        <v>38755.5</v>
      </c>
      <c r="Q35" s="77">
        <f t="shared" si="15"/>
        <v>19377.75</v>
      </c>
      <c r="R35" s="146">
        <f t="shared" si="16"/>
        <v>2692264</v>
      </c>
      <c r="S35" s="1684">
        <f>VLOOKUP(C35,[16]JAMBI!$C$33:$S$127,17,FALSE)</f>
        <v>0</v>
      </c>
      <c r="T35" s="652">
        <f t="shared" si="17"/>
        <v>2692264</v>
      </c>
      <c r="U35" s="414" t="str">
        <f>VLOOKUP(C35,'[17]anggaran gaji'!$B$28:$C$123,2,FALSE)</f>
        <v>110-00-0575580-3</v>
      </c>
    </row>
    <row r="36" spans="1:21" s="370" customFormat="1" ht="18" customHeight="1">
      <c r="A36" s="184">
        <v>1937775</v>
      </c>
      <c r="B36" s="417">
        <v>4</v>
      </c>
      <c r="C36" s="484" t="s">
        <v>616</v>
      </c>
      <c r="D36" s="470" t="s">
        <v>615</v>
      </c>
      <c r="E36" s="1907">
        <f>VLOOKUP(C36,[16]JAMBI!$C$33:$E$127,3,FALSE)</f>
        <v>26</v>
      </c>
      <c r="F36" s="52">
        <v>1737775</v>
      </c>
      <c r="G36" s="52">
        <v>200000</v>
      </c>
      <c r="H36" s="52">
        <f t="shared" si="10"/>
        <v>1937775</v>
      </c>
      <c r="I36" s="52">
        <v>12000</v>
      </c>
      <c r="J36" s="52">
        <v>20000</v>
      </c>
      <c r="K36" s="160">
        <v>0</v>
      </c>
      <c r="L36" s="160">
        <v>0</v>
      </c>
      <c r="M36" s="115">
        <f t="shared" si="11"/>
        <v>832000</v>
      </c>
      <c r="N36" s="115">
        <f t="shared" si="12"/>
        <v>2769775</v>
      </c>
      <c r="O36" s="48">
        <f t="shared" si="13"/>
        <v>19377.75</v>
      </c>
      <c r="P36" s="115">
        <f t="shared" si="14"/>
        <v>38755.5</v>
      </c>
      <c r="Q36" s="77">
        <f t="shared" si="15"/>
        <v>19377.75</v>
      </c>
      <c r="R36" s="146">
        <f t="shared" si="16"/>
        <v>2692264</v>
      </c>
      <c r="S36" s="1684">
        <f>VLOOKUP(C36,[16]JAMBI!$C$33:$S$127,17,FALSE)</f>
        <v>0</v>
      </c>
      <c r="T36" s="652">
        <f t="shared" si="17"/>
        <v>2692264</v>
      </c>
      <c r="U36" s="414" t="str">
        <f>VLOOKUP(C36,'[17]anggaran gaji'!$B$28:$C$123,2,FALSE)</f>
        <v>110-00-0719121-3</v>
      </c>
    </row>
    <row r="37" spans="1:21" s="370" customFormat="1" ht="18" customHeight="1">
      <c r="A37" s="184">
        <v>1937775</v>
      </c>
      <c r="B37" s="417">
        <v>5</v>
      </c>
      <c r="C37" s="484" t="s">
        <v>617</v>
      </c>
      <c r="D37" s="470" t="s">
        <v>615</v>
      </c>
      <c r="E37" s="1907">
        <f>VLOOKUP(C37,[16]JAMBI!$C$33:$E$127,3,FALSE)</f>
        <v>27</v>
      </c>
      <c r="F37" s="52">
        <v>1737775</v>
      </c>
      <c r="G37" s="52">
        <v>200000</v>
      </c>
      <c r="H37" s="52">
        <f t="shared" si="10"/>
        <v>1937775</v>
      </c>
      <c r="I37" s="52">
        <v>12000</v>
      </c>
      <c r="J37" s="52">
        <v>20000</v>
      </c>
      <c r="K37" s="160">
        <v>0</v>
      </c>
      <c r="L37" s="160">
        <v>0</v>
      </c>
      <c r="M37" s="115">
        <f t="shared" si="11"/>
        <v>864000</v>
      </c>
      <c r="N37" s="115">
        <f t="shared" si="12"/>
        <v>2801775</v>
      </c>
      <c r="O37" s="48">
        <f t="shared" si="13"/>
        <v>19377.75</v>
      </c>
      <c r="P37" s="115">
        <f t="shared" si="14"/>
        <v>38755.5</v>
      </c>
      <c r="Q37" s="77">
        <f t="shared" si="15"/>
        <v>19377.75</v>
      </c>
      <c r="R37" s="146">
        <f t="shared" si="16"/>
        <v>2724264</v>
      </c>
      <c r="S37" s="1684">
        <f>VLOOKUP(C37,[16]JAMBI!$C$33:$S$127,17,FALSE)</f>
        <v>0</v>
      </c>
      <c r="T37" s="652">
        <f t="shared" si="17"/>
        <v>2724264</v>
      </c>
      <c r="U37" s="414" t="str">
        <f>VLOOKUP(C37,'[17]anggaran gaji'!$B$28:$C$123,2,FALSE)</f>
        <v>110-00-0719207-0</v>
      </c>
    </row>
    <row r="38" spans="1:21" s="370" customFormat="1" ht="18" customHeight="1">
      <c r="A38" s="184">
        <v>1937775</v>
      </c>
      <c r="B38" s="417">
        <v>6</v>
      </c>
      <c r="C38" s="484" t="s">
        <v>618</v>
      </c>
      <c r="D38" s="470" t="s">
        <v>615</v>
      </c>
      <c r="E38" s="1907">
        <f>VLOOKUP(C38,[16]JAMBI!$C$33:$E$127,3,FALSE)</f>
        <v>28</v>
      </c>
      <c r="F38" s="52">
        <v>1737775</v>
      </c>
      <c r="G38" s="52">
        <v>200000</v>
      </c>
      <c r="H38" s="52">
        <f t="shared" si="10"/>
        <v>1937775</v>
      </c>
      <c r="I38" s="52">
        <v>12000</v>
      </c>
      <c r="J38" s="52">
        <v>20000</v>
      </c>
      <c r="K38" s="160">
        <v>0</v>
      </c>
      <c r="L38" s="160">
        <v>0</v>
      </c>
      <c r="M38" s="115">
        <f t="shared" si="11"/>
        <v>896000</v>
      </c>
      <c r="N38" s="115">
        <f t="shared" si="12"/>
        <v>2833775</v>
      </c>
      <c r="O38" s="48">
        <f t="shared" si="13"/>
        <v>19377.75</v>
      </c>
      <c r="P38" s="115">
        <f t="shared" si="14"/>
        <v>38755.5</v>
      </c>
      <c r="Q38" s="77">
        <f t="shared" si="15"/>
        <v>19377.75</v>
      </c>
      <c r="R38" s="146">
        <f t="shared" si="16"/>
        <v>2756264</v>
      </c>
      <c r="S38" s="1684">
        <f>VLOOKUP(C38,[16]JAMBI!$C$33:$S$127,17,FALSE)</f>
        <v>0</v>
      </c>
      <c r="T38" s="652">
        <f t="shared" si="17"/>
        <v>2756264</v>
      </c>
      <c r="U38" s="414" t="str">
        <f>VLOOKUP(C38,'[17]anggaran gaji'!$B$28:$C$123,2,FALSE)</f>
        <v>110-00-0719410-0</v>
      </c>
    </row>
    <row r="39" spans="1:21" s="370" customFormat="1" ht="18" customHeight="1">
      <c r="A39" s="184">
        <v>1937775</v>
      </c>
      <c r="B39" s="417">
        <v>7</v>
      </c>
      <c r="C39" s="484" t="s">
        <v>619</v>
      </c>
      <c r="D39" s="470" t="s">
        <v>615</v>
      </c>
      <c r="E39" s="1907">
        <f>VLOOKUP(C39,[16]JAMBI!$C$33:$E$127,3,FALSE)</f>
        <v>24</v>
      </c>
      <c r="F39" s="52">
        <v>1737775</v>
      </c>
      <c r="G39" s="52">
        <v>200000</v>
      </c>
      <c r="H39" s="52">
        <f t="shared" si="10"/>
        <v>1937775</v>
      </c>
      <c r="I39" s="52">
        <v>12000</v>
      </c>
      <c r="J39" s="52">
        <v>20000</v>
      </c>
      <c r="K39" s="160">
        <v>0</v>
      </c>
      <c r="L39" s="160">
        <v>0</v>
      </c>
      <c r="M39" s="115">
        <f t="shared" si="11"/>
        <v>768000</v>
      </c>
      <c r="N39" s="115">
        <f t="shared" si="12"/>
        <v>2705775</v>
      </c>
      <c r="O39" s="48">
        <f t="shared" si="13"/>
        <v>19377.75</v>
      </c>
      <c r="P39" s="115">
        <f t="shared" si="14"/>
        <v>38755.5</v>
      </c>
      <c r="Q39" s="77">
        <f t="shared" si="15"/>
        <v>19377.75</v>
      </c>
      <c r="R39" s="146">
        <f t="shared" si="16"/>
        <v>2628264</v>
      </c>
      <c r="S39" s="1684">
        <f>VLOOKUP(C39,[16]JAMBI!$C$33:$S$127,17,FALSE)</f>
        <v>0</v>
      </c>
      <c r="T39" s="652">
        <f t="shared" si="17"/>
        <v>2628264</v>
      </c>
      <c r="U39" s="414" t="str">
        <f>VLOOKUP(C39,'[17]anggaran gaji'!$B$28:$C$123,2,FALSE)</f>
        <v>110-00-0719675-8</v>
      </c>
    </row>
    <row r="40" spans="1:21" s="370" customFormat="1" ht="18" customHeight="1">
      <c r="A40" s="184">
        <v>1937775</v>
      </c>
      <c r="B40" s="417">
        <v>8</v>
      </c>
      <c r="C40" s="421" t="s">
        <v>620</v>
      </c>
      <c r="D40" s="470" t="s">
        <v>615</v>
      </c>
      <c r="E40" s="1907">
        <f>VLOOKUP(C40,[16]JAMBI!$C$33:$E$127,3,FALSE)</f>
        <v>25</v>
      </c>
      <c r="F40" s="52">
        <v>1737775</v>
      </c>
      <c r="G40" s="52">
        <v>200000</v>
      </c>
      <c r="H40" s="52">
        <f t="shared" si="10"/>
        <v>1937775</v>
      </c>
      <c r="I40" s="52">
        <v>12000</v>
      </c>
      <c r="J40" s="52">
        <v>20000</v>
      </c>
      <c r="K40" s="160">
        <v>0</v>
      </c>
      <c r="L40" s="160">
        <v>0</v>
      </c>
      <c r="M40" s="115">
        <f t="shared" si="11"/>
        <v>800000</v>
      </c>
      <c r="N40" s="115">
        <f t="shared" si="12"/>
        <v>2737775</v>
      </c>
      <c r="O40" s="48">
        <f t="shared" si="13"/>
        <v>19377.75</v>
      </c>
      <c r="P40" s="115">
        <f t="shared" si="14"/>
        <v>38755.5</v>
      </c>
      <c r="Q40" s="77">
        <f t="shared" si="15"/>
        <v>19377.75</v>
      </c>
      <c r="R40" s="146">
        <f t="shared" si="16"/>
        <v>2660264</v>
      </c>
      <c r="S40" s="1684">
        <f>VLOOKUP(C40,[16]JAMBI!$C$33:$S$127,17,FALSE)</f>
        <v>0</v>
      </c>
      <c r="T40" s="652">
        <f t="shared" si="17"/>
        <v>2660264</v>
      </c>
      <c r="U40" s="414" t="str">
        <f>VLOOKUP(C40,'[17]anggaran gaji'!$B$28:$C$123,2,FALSE)</f>
        <v>110-00-0526113-3</v>
      </c>
    </row>
    <row r="41" spans="1:21" s="370" customFormat="1" ht="18" customHeight="1">
      <c r="A41" s="184">
        <v>1937775</v>
      </c>
      <c r="B41" s="417">
        <v>9</v>
      </c>
      <c r="C41" s="484" t="s">
        <v>621</v>
      </c>
      <c r="D41" s="470" t="s">
        <v>615</v>
      </c>
      <c r="E41" s="1907">
        <f>VLOOKUP(C41,[16]JAMBI!$C$33:$E$127,3,FALSE)</f>
        <v>21</v>
      </c>
      <c r="F41" s="52">
        <v>1737775</v>
      </c>
      <c r="G41" s="52">
        <v>200000</v>
      </c>
      <c r="H41" s="52">
        <f t="shared" si="10"/>
        <v>1937775</v>
      </c>
      <c r="I41" s="52">
        <v>12000</v>
      </c>
      <c r="J41" s="52">
        <v>20000</v>
      </c>
      <c r="K41" s="160">
        <v>0</v>
      </c>
      <c r="L41" s="160">
        <v>0</v>
      </c>
      <c r="M41" s="115">
        <f t="shared" si="11"/>
        <v>672000</v>
      </c>
      <c r="N41" s="115">
        <f t="shared" si="12"/>
        <v>2609775</v>
      </c>
      <c r="O41" s="48">
        <f t="shared" si="13"/>
        <v>19377.75</v>
      </c>
      <c r="P41" s="115">
        <f t="shared" si="14"/>
        <v>38755.5</v>
      </c>
      <c r="Q41" s="77">
        <f t="shared" si="15"/>
        <v>19377.75</v>
      </c>
      <c r="R41" s="146">
        <f t="shared" si="16"/>
        <v>2532264</v>
      </c>
      <c r="S41" s="1684">
        <f>VLOOKUP(C41,[16]JAMBI!$C$33:$S$127,17,FALSE)</f>
        <v>0</v>
      </c>
      <c r="T41" s="652">
        <f t="shared" si="17"/>
        <v>2532264</v>
      </c>
      <c r="U41" s="414" t="str">
        <f>VLOOKUP(C41,'[17]anggaran gaji'!$B$28:$C$123,2,FALSE)</f>
        <v>110-00-0463841-4</v>
      </c>
    </row>
    <row r="42" spans="1:21" s="370" customFormat="1" ht="18" customHeight="1">
      <c r="A42" s="184">
        <v>1937775</v>
      </c>
      <c r="B42" s="417">
        <v>10</v>
      </c>
      <c r="C42" s="421" t="s">
        <v>674</v>
      </c>
      <c r="D42" s="470" t="s">
        <v>615</v>
      </c>
      <c r="E42" s="1907">
        <f>VLOOKUP(C42,[16]JAMBI!$C$33:$E$127,3,FALSE)</f>
        <v>27</v>
      </c>
      <c r="F42" s="52">
        <v>1737775</v>
      </c>
      <c r="G42" s="52">
        <v>200000</v>
      </c>
      <c r="H42" s="52">
        <f t="shared" si="10"/>
        <v>1937775</v>
      </c>
      <c r="I42" s="52">
        <v>12000</v>
      </c>
      <c r="J42" s="52">
        <v>20000</v>
      </c>
      <c r="K42" s="160">
        <v>0</v>
      </c>
      <c r="L42" s="160">
        <v>0</v>
      </c>
      <c r="M42" s="115">
        <f t="shared" si="11"/>
        <v>864000</v>
      </c>
      <c r="N42" s="115">
        <f t="shared" si="12"/>
        <v>2801775</v>
      </c>
      <c r="O42" s="48">
        <f t="shared" si="13"/>
        <v>19377.75</v>
      </c>
      <c r="P42" s="115">
        <f t="shared" si="14"/>
        <v>38755.5</v>
      </c>
      <c r="Q42" s="77">
        <f t="shared" si="15"/>
        <v>19377.75</v>
      </c>
      <c r="R42" s="146">
        <f t="shared" si="16"/>
        <v>2724264</v>
      </c>
      <c r="S42" s="1684">
        <f>VLOOKUP(C42,[16]JAMBI!$C$33:$S$127,17,FALSE)</f>
        <v>0</v>
      </c>
      <c r="T42" s="652">
        <f t="shared" si="17"/>
        <v>2724264</v>
      </c>
      <c r="U42" s="414" t="str">
        <f>VLOOKUP(C42,'[17]anggaran gaji'!$B$28:$C$123,2,FALSE)</f>
        <v>110-00-0561785-4</v>
      </c>
    </row>
    <row r="43" spans="1:21" s="370" customFormat="1" ht="18" customHeight="1">
      <c r="A43" s="184">
        <v>1937775</v>
      </c>
      <c r="B43" s="417">
        <v>11</v>
      </c>
      <c r="C43" s="484" t="s">
        <v>622</v>
      </c>
      <c r="D43" s="470" t="s">
        <v>615</v>
      </c>
      <c r="E43" s="1907">
        <f>VLOOKUP(C43,[16]JAMBI!$C$33:$E$127,3,FALSE)</f>
        <v>29</v>
      </c>
      <c r="F43" s="52">
        <v>1737775</v>
      </c>
      <c r="G43" s="52">
        <v>200000</v>
      </c>
      <c r="H43" s="52">
        <f t="shared" si="10"/>
        <v>1937775</v>
      </c>
      <c r="I43" s="52">
        <v>12000</v>
      </c>
      <c r="J43" s="52">
        <v>20000</v>
      </c>
      <c r="K43" s="160">
        <v>0</v>
      </c>
      <c r="L43" s="160">
        <v>0</v>
      </c>
      <c r="M43" s="115">
        <f t="shared" si="11"/>
        <v>928000</v>
      </c>
      <c r="N43" s="115">
        <f t="shared" si="12"/>
        <v>2865775</v>
      </c>
      <c r="O43" s="48">
        <f t="shared" si="13"/>
        <v>19377.75</v>
      </c>
      <c r="P43" s="115">
        <f t="shared" si="14"/>
        <v>38755.5</v>
      </c>
      <c r="Q43" s="77">
        <f t="shared" si="15"/>
        <v>19377.75</v>
      </c>
      <c r="R43" s="146">
        <f t="shared" si="16"/>
        <v>2788264</v>
      </c>
      <c r="S43" s="1684">
        <f>VLOOKUP(C43,[16]JAMBI!$C$33:$S$127,17,FALSE)</f>
        <v>0</v>
      </c>
      <c r="T43" s="652">
        <f t="shared" si="17"/>
        <v>2788264</v>
      </c>
      <c r="U43" s="414" t="str">
        <f>VLOOKUP(C43,'[17]anggaran gaji'!$B$28:$C$123,2,FALSE)</f>
        <v>110-000-524067-3</v>
      </c>
    </row>
    <row r="44" spans="1:21" s="370" customFormat="1" ht="18" customHeight="1">
      <c r="A44" s="184">
        <v>1937775</v>
      </c>
      <c r="B44" s="417">
        <v>12</v>
      </c>
      <c r="C44" s="421" t="s">
        <v>675</v>
      </c>
      <c r="D44" s="470" t="s">
        <v>615</v>
      </c>
      <c r="E44" s="1907">
        <f>VLOOKUP(C44,[16]JAMBI!$C$33:$E$127,3,FALSE)</f>
        <v>20</v>
      </c>
      <c r="F44" s="52">
        <v>1737775</v>
      </c>
      <c r="G44" s="52">
        <v>200000</v>
      </c>
      <c r="H44" s="52">
        <f t="shared" si="10"/>
        <v>1937775</v>
      </c>
      <c r="I44" s="52">
        <v>12000</v>
      </c>
      <c r="J44" s="52">
        <v>20000</v>
      </c>
      <c r="K44" s="160">
        <v>0</v>
      </c>
      <c r="L44" s="160">
        <v>0</v>
      </c>
      <c r="M44" s="115">
        <f t="shared" si="11"/>
        <v>640000</v>
      </c>
      <c r="N44" s="115">
        <f t="shared" si="12"/>
        <v>2577775</v>
      </c>
      <c r="O44" s="48">
        <f t="shared" si="13"/>
        <v>19377.75</v>
      </c>
      <c r="P44" s="115">
        <f t="shared" si="14"/>
        <v>38755.5</v>
      </c>
      <c r="Q44" s="77">
        <f t="shared" si="15"/>
        <v>19377.75</v>
      </c>
      <c r="R44" s="146">
        <f t="shared" si="16"/>
        <v>2500264</v>
      </c>
      <c r="S44" s="1684">
        <f>VLOOKUP(C44,[16]JAMBI!$C$33:$S$127,17,FALSE)</f>
        <v>0</v>
      </c>
      <c r="T44" s="652">
        <f t="shared" si="17"/>
        <v>2500264</v>
      </c>
      <c r="U44" s="414" t="str">
        <f>VLOOKUP(C44,'[17]anggaran gaji'!$B$28:$C$123,2,FALSE)</f>
        <v>110-00-0719130-4</v>
      </c>
    </row>
    <row r="45" spans="1:21" s="370" customFormat="1" ht="18" customHeight="1">
      <c r="A45" s="184">
        <v>1937775</v>
      </c>
      <c r="B45" s="417">
        <v>13</v>
      </c>
      <c r="C45" s="484" t="s">
        <v>623</v>
      </c>
      <c r="D45" s="470" t="s">
        <v>615</v>
      </c>
      <c r="E45" s="1907">
        <f>VLOOKUP(C45,[16]JAMBI!$C$33:$E$127,3,FALSE)</f>
        <v>24</v>
      </c>
      <c r="F45" s="52">
        <v>1737775</v>
      </c>
      <c r="G45" s="52">
        <v>200000</v>
      </c>
      <c r="H45" s="52">
        <f t="shared" si="10"/>
        <v>1937775</v>
      </c>
      <c r="I45" s="52">
        <v>12000</v>
      </c>
      <c r="J45" s="52">
        <v>20000</v>
      </c>
      <c r="K45" s="160">
        <v>0</v>
      </c>
      <c r="L45" s="160">
        <v>0</v>
      </c>
      <c r="M45" s="115">
        <f t="shared" si="11"/>
        <v>768000</v>
      </c>
      <c r="N45" s="115">
        <f t="shared" si="12"/>
        <v>2705775</v>
      </c>
      <c r="O45" s="48">
        <f t="shared" si="13"/>
        <v>19377.75</v>
      </c>
      <c r="P45" s="115">
        <f t="shared" si="14"/>
        <v>38755.5</v>
      </c>
      <c r="Q45" s="77">
        <f t="shared" si="15"/>
        <v>19377.75</v>
      </c>
      <c r="R45" s="146">
        <f t="shared" si="16"/>
        <v>2628264</v>
      </c>
      <c r="S45" s="1684">
        <f>VLOOKUP(C45,[16]JAMBI!$C$33:$S$127,17,FALSE)</f>
        <v>0</v>
      </c>
      <c r="T45" s="652">
        <f t="shared" si="17"/>
        <v>2628264</v>
      </c>
      <c r="U45" s="414" t="str">
        <f>VLOOKUP(C45,'[17]anggaran gaji'!$B$28:$C$123,2,FALSE)</f>
        <v>110-00-0472219-2</v>
      </c>
    </row>
    <row r="46" spans="1:21" s="370" customFormat="1" ht="18" customHeight="1">
      <c r="A46" s="184">
        <v>1937775</v>
      </c>
      <c r="B46" s="417">
        <v>14</v>
      </c>
      <c r="C46" s="484" t="s">
        <v>2683</v>
      </c>
      <c r="D46" s="470" t="s">
        <v>615</v>
      </c>
      <c r="E46" s="1907">
        <f>VLOOKUP(C46,[16]JAMBI!$C$33:$E$127,3,FALSE)</f>
        <v>28</v>
      </c>
      <c r="F46" s="52">
        <v>1737775</v>
      </c>
      <c r="G46" s="52">
        <v>200000</v>
      </c>
      <c r="H46" s="52">
        <f t="shared" si="10"/>
        <v>1937775</v>
      </c>
      <c r="I46" s="52">
        <v>12000</v>
      </c>
      <c r="J46" s="52">
        <v>20000</v>
      </c>
      <c r="K46" s="160">
        <v>0</v>
      </c>
      <c r="L46" s="160">
        <v>0</v>
      </c>
      <c r="M46" s="115">
        <f t="shared" si="11"/>
        <v>896000</v>
      </c>
      <c r="N46" s="115">
        <f t="shared" si="12"/>
        <v>2833775</v>
      </c>
      <c r="O46" s="48">
        <f t="shared" si="13"/>
        <v>19377.75</v>
      </c>
      <c r="P46" s="115">
        <f t="shared" si="14"/>
        <v>38755.5</v>
      </c>
      <c r="Q46" s="77">
        <f t="shared" si="15"/>
        <v>19377.75</v>
      </c>
      <c r="R46" s="146">
        <f t="shared" si="16"/>
        <v>2756264</v>
      </c>
      <c r="S46" s="1684">
        <f>VLOOKUP(C46,[16]JAMBI!$C$33:$S$127,17,FALSE)</f>
        <v>0</v>
      </c>
      <c r="T46" s="652">
        <f t="shared" si="17"/>
        <v>2756264</v>
      </c>
      <c r="U46" s="414" t="str">
        <f>VLOOKUP(C46,'[17]anggaran gaji'!$B$28:$C$123,2,FALSE)</f>
        <v>110-00-0460903-5</v>
      </c>
    </row>
    <row r="47" spans="1:21" s="370" customFormat="1" ht="18" customHeight="1">
      <c r="A47" s="184">
        <v>1937775</v>
      </c>
      <c r="B47" s="417">
        <v>15</v>
      </c>
      <c r="C47" s="421" t="s">
        <v>679</v>
      </c>
      <c r="D47" s="470" t="s">
        <v>615</v>
      </c>
      <c r="E47" s="1907">
        <f>VLOOKUP(C47,[16]JAMBI!$C$33:$E$127,3,FALSE)</f>
        <v>31</v>
      </c>
      <c r="F47" s="52">
        <v>1737775</v>
      </c>
      <c r="G47" s="52">
        <v>200000</v>
      </c>
      <c r="H47" s="52">
        <f t="shared" si="10"/>
        <v>1937775</v>
      </c>
      <c r="I47" s="52">
        <v>12000</v>
      </c>
      <c r="J47" s="52">
        <v>20000</v>
      </c>
      <c r="K47" s="160">
        <v>0</v>
      </c>
      <c r="L47" s="160">
        <v>0</v>
      </c>
      <c r="M47" s="115">
        <f t="shared" si="11"/>
        <v>992000</v>
      </c>
      <c r="N47" s="115">
        <f t="shared" si="12"/>
        <v>2929775</v>
      </c>
      <c r="O47" s="48">
        <f t="shared" si="13"/>
        <v>19377.75</v>
      </c>
      <c r="P47" s="115">
        <f t="shared" si="14"/>
        <v>38755.5</v>
      </c>
      <c r="Q47" s="77">
        <f t="shared" si="15"/>
        <v>19377.75</v>
      </c>
      <c r="R47" s="146">
        <f t="shared" si="16"/>
        <v>2852264</v>
      </c>
      <c r="S47" s="1684">
        <f>VLOOKUP(C47,[16]JAMBI!$C$33:$S$127,17,FALSE)</f>
        <v>0</v>
      </c>
      <c r="T47" s="652">
        <f t="shared" si="17"/>
        <v>2852264</v>
      </c>
      <c r="U47" s="414" t="str">
        <f>VLOOKUP(C47,'[17]anggaran gaji'!$B$28:$C$123,2,FALSE)</f>
        <v>110-00-0589657-3</v>
      </c>
    </row>
    <row r="48" spans="1:21" s="370" customFormat="1" ht="18" customHeight="1">
      <c r="A48" s="184">
        <v>1937775</v>
      </c>
      <c r="B48" s="417">
        <v>16</v>
      </c>
      <c r="C48" s="421" t="s">
        <v>680</v>
      </c>
      <c r="D48" s="470" t="s">
        <v>615</v>
      </c>
      <c r="E48" s="1907">
        <f>VLOOKUP(C48,[16]JAMBI!$C$33:$E$127,3,FALSE)</f>
        <v>23</v>
      </c>
      <c r="F48" s="52">
        <v>1737775</v>
      </c>
      <c r="G48" s="52">
        <v>200000</v>
      </c>
      <c r="H48" s="52">
        <f t="shared" si="10"/>
        <v>1937775</v>
      </c>
      <c r="I48" s="52">
        <v>12000</v>
      </c>
      <c r="J48" s="52">
        <v>20000</v>
      </c>
      <c r="K48" s="160">
        <v>0</v>
      </c>
      <c r="L48" s="160">
        <v>0</v>
      </c>
      <c r="M48" s="115">
        <f t="shared" si="11"/>
        <v>736000</v>
      </c>
      <c r="N48" s="115">
        <f t="shared" si="12"/>
        <v>2673775</v>
      </c>
      <c r="O48" s="48">
        <f t="shared" si="13"/>
        <v>19377.75</v>
      </c>
      <c r="P48" s="115">
        <f t="shared" si="14"/>
        <v>38755.5</v>
      </c>
      <c r="Q48" s="77">
        <f t="shared" si="15"/>
        <v>19377.75</v>
      </c>
      <c r="R48" s="146">
        <f t="shared" si="16"/>
        <v>2596264</v>
      </c>
      <c r="S48" s="1684">
        <f>VLOOKUP(C48,[16]JAMBI!$C$33:$S$127,17,FALSE)</f>
        <v>0</v>
      </c>
      <c r="T48" s="652">
        <f t="shared" si="17"/>
        <v>2596264</v>
      </c>
      <c r="U48" s="414" t="str">
        <f>VLOOKUP(C48,'[17]anggaran gaji'!$B$28:$C$123,2,FALSE)</f>
        <v>110-00-07220582'</v>
      </c>
    </row>
    <row r="49" spans="1:21" s="370" customFormat="1" ht="18" customHeight="1">
      <c r="A49" s="184">
        <v>1937775</v>
      </c>
      <c r="B49" s="417">
        <v>17</v>
      </c>
      <c r="C49" s="421" t="s">
        <v>681</v>
      </c>
      <c r="D49" s="470" t="s">
        <v>615</v>
      </c>
      <c r="E49" s="1907">
        <f>VLOOKUP(C49,[16]JAMBI!$C$33:$E$127,3,FALSE)</f>
        <v>22</v>
      </c>
      <c r="F49" s="52">
        <v>1737775</v>
      </c>
      <c r="G49" s="52">
        <v>200000</v>
      </c>
      <c r="H49" s="52">
        <f t="shared" si="10"/>
        <v>1937775</v>
      </c>
      <c r="I49" s="52">
        <v>12000</v>
      </c>
      <c r="J49" s="52">
        <v>20000</v>
      </c>
      <c r="K49" s="160">
        <v>0</v>
      </c>
      <c r="L49" s="160">
        <v>0</v>
      </c>
      <c r="M49" s="115">
        <f t="shared" si="11"/>
        <v>704000</v>
      </c>
      <c r="N49" s="115">
        <f t="shared" si="12"/>
        <v>2641775</v>
      </c>
      <c r="O49" s="48">
        <f t="shared" si="13"/>
        <v>19377.75</v>
      </c>
      <c r="P49" s="115">
        <f t="shared" si="14"/>
        <v>38755.5</v>
      </c>
      <c r="Q49" s="77">
        <f t="shared" si="15"/>
        <v>19377.75</v>
      </c>
      <c r="R49" s="146">
        <f t="shared" si="16"/>
        <v>2564264</v>
      </c>
      <c r="S49" s="1684">
        <f>VLOOKUP(C49,[16]JAMBI!$C$33:$S$127,17,FALSE)</f>
        <v>0</v>
      </c>
      <c r="T49" s="652">
        <f t="shared" si="17"/>
        <v>2564264</v>
      </c>
      <c r="U49" s="414" t="str">
        <f>VLOOKUP(C49,'[17]anggaran gaji'!$B$28:$C$123,2,FALSE)</f>
        <v>9000019771691'</v>
      </c>
    </row>
    <row r="50" spans="1:21" s="370" customFormat="1" ht="18" customHeight="1">
      <c r="A50" s="184">
        <v>1937775</v>
      </c>
      <c r="B50" s="417">
        <v>18</v>
      </c>
      <c r="C50" s="421" t="s">
        <v>624</v>
      </c>
      <c r="D50" s="470" t="s">
        <v>615</v>
      </c>
      <c r="E50" s="1907">
        <f>VLOOKUP(C50,[16]JAMBI!$C$33:$E$127,3,FALSE)</f>
        <v>12</v>
      </c>
      <c r="F50" s="52">
        <v>1737775</v>
      </c>
      <c r="G50" s="52">
        <v>200000</v>
      </c>
      <c r="H50" s="52">
        <f t="shared" si="10"/>
        <v>1937775</v>
      </c>
      <c r="I50" s="52">
        <v>12000</v>
      </c>
      <c r="J50" s="52">
        <v>20000</v>
      </c>
      <c r="K50" s="160">
        <v>0</v>
      </c>
      <c r="L50" s="160">
        <v>0</v>
      </c>
      <c r="M50" s="115">
        <f t="shared" si="11"/>
        <v>384000</v>
      </c>
      <c r="N50" s="115">
        <f t="shared" si="12"/>
        <v>2321775</v>
      </c>
      <c r="O50" s="48">
        <f t="shared" si="13"/>
        <v>19377.75</v>
      </c>
      <c r="P50" s="115">
        <f t="shared" si="14"/>
        <v>38755.5</v>
      </c>
      <c r="Q50" s="77">
        <f t="shared" si="15"/>
        <v>19377.75</v>
      </c>
      <c r="R50" s="146">
        <f t="shared" si="16"/>
        <v>2244264</v>
      </c>
      <c r="S50" s="1684">
        <f>VLOOKUP(C50,[16]JAMBI!$C$33:$S$127,17,FALSE)</f>
        <v>0</v>
      </c>
      <c r="T50" s="652">
        <f t="shared" si="17"/>
        <v>2244264</v>
      </c>
      <c r="U50" s="414" t="str">
        <f>VLOOKUP(C50,'[17]anggaran gaji'!$B$28:$C$123,2,FALSE)</f>
        <v>110-00-0463716-8</v>
      </c>
    </row>
    <row r="51" spans="1:21" s="370" customFormat="1" ht="18" customHeight="1">
      <c r="A51" s="184">
        <v>1937775</v>
      </c>
      <c r="B51" s="417">
        <v>19</v>
      </c>
      <c r="C51" s="484" t="s">
        <v>626</v>
      </c>
      <c r="D51" s="470" t="s">
        <v>615</v>
      </c>
      <c r="E51" s="1907">
        <f>VLOOKUP(C51,[16]JAMBI!$C$33:$E$127,3,FALSE)</f>
        <v>26</v>
      </c>
      <c r="F51" s="52">
        <v>1737775</v>
      </c>
      <c r="G51" s="52">
        <v>200000</v>
      </c>
      <c r="H51" s="52">
        <f t="shared" si="10"/>
        <v>1937775</v>
      </c>
      <c r="I51" s="52">
        <v>12000</v>
      </c>
      <c r="J51" s="52">
        <v>20000</v>
      </c>
      <c r="K51" s="160">
        <v>0</v>
      </c>
      <c r="L51" s="160">
        <v>0</v>
      </c>
      <c r="M51" s="115">
        <f t="shared" si="11"/>
        <v>832000</v>
      </c>
      <c r="N51" s="115">
        <f t="shared" si="12"/>
        <v>2769775</v>
      </c>
      <c r="O51" s="48">
        <f t="shared" si="13"/>
        <v>19377.75</v>
      </c>
      <c r="P51" s="115">
        <f t="shared" si="14"/>
        <v>38755.5</v>
      </c>
      <c r="Q51" s="77">
        <f t="shared" si="15"/>
        <v>19377.75</v>
      </c>
      <c r="R51" s="146">
        <f t="shared" si="16"/>
        <v>2692264</v>
      </c>
      <c r="S51" s="1684">
        <f>VLOOKUP(C51,[16]JAMBI!$C$33:$S$127,17,FALSE)</f>
        <v>0</v>
      </c>
      <c r="T51" s="652">
        <f t="shared" si="17"/>
        <v>2692264</v>
      </c>
      <c r="U51" s="414" t="str">
        <f>VLOOKUP(C51,'[17]anggaran gaji'!$B$28:$C$123,2,FALSE)</f>
        <v>110-00-0718691-6</v>
      </c>
    </row>
    <row r="52" spans="1:21" s="370" customFormat="1" ht="18" customHeight="1">
      <c r="A52" s="184">
        <v>1937775</v>
      </c>
      <c r="B52" s="417">
        <v>20</v>
      </c>
      <c r="C52" s="421" t="s">
        <v>627</v>
      </c>
      <c r="D52" s="470" t="s">
        <v>615</v>
      </c>
      <c r="E52" s="1907">
        <f>VLOOKUP(C52,[16]JAMBI!$C$33:$E$127,3,FALSE)</f>
        <v>27</v>
      </c>
      <c r="F52" s="52">
        <v>1737775</v>
      </c>
      <c r="G52" s="52">
        <v>200000</v>
      </c>
      <c r="H52" s="52">
        <f t="shared" si="10"/>
        <v>1937775</v>
      </c>
      <c r="I52" s="52">
        <v>12000</v>
      </c>
      <c r="J52" s="52">
        <v>20000</v>
      </c>
      <c r="K52" s="160">
        <v>0</v>
      </c>
      <c r="L52" s="160">
        <v>0</v>
      </c>
      <c r="M52" s="115">
        <f t="shared" si="11"/>
        <v>864000</v>
      </c>
      <c r="N52" s="115">
        <f t="shared" si="12"/>
        <v>2801775</v>
      </c>
      <c r="O52" s="48">
        <f t="shared" si="13"/>
        <v>19377.75</v>
      </c>
      <c r="P52" s="115">
        <f t="shared" si="14"/>
        <v>38755.5</v>
      </c>
      <c r="Q52" s="77">
        <f t="shared" si="15"/>
        <v>19377.75</v>
      </c>
      <c r="R52" s="146">
        <f t="shared" si="16"/>
        <v>2724264</v>
      </c>
      <c r="S52" s="1684">
        <f>VLOOKUP(C52,[16]JAMBI!$C$33:$S$127,17,FALSE)</f>
        <v>0</v>
      </c>
      <c r="T52" s="652">
        <f t="shared" si="17"/>
        <v>2724264</v>
      </c>
      <c r="U52" s="414" t="str">
        <f>VLOOKUP(C52,'[17]anggaran gaji'!$B$28:$C$123,2,FALSE)</f>
        <v>110-00-0472349-7</v>
      </c>
    </row>
    <row r="53" spans="1:21" s="370" customFormat="1" ht="18" customHeight="1">
      <c r="A53" s="184">
        <v>1937775</v>
      </c>
      <c r="B53" s="417">
        <v>21</v>
      </c>
      <c r="C53" s="484" t="s">
        <v>628</v>
      </c>
      <c r="D53" s="470" t="s">
        <v>615</v>
      </c>
      <c r="E53" s="1907">
        <f>VLOOKUP(C53,[16]JAMBI!$C$33:$E$127,3,FALSE)</f>
        <v>21</v>
      </c>
      <c r="F53" s="52">
        <v>1737775</v>
      </c>
      <c r="G53" s="52">
        <v>200000</v>
      </c>
      <c r="H53" s="52">
        <f t="shared" si="10"/>
        <v>1937775</v>
      </c>
      <c r="I53" s="52">
        <v>12000</v>
      </c>
      <c r="J53" s="52">
        <v>20000</v>
      </c>
      <c r="K53" s="160">
        <v>0</v>
      </c>
      <c r="L53" s="160">
        <v>0</v>
      </c>
      <c r="M53" s="115">
        <f t="shared" si="11"/>
        <v>672000</v>
      </c>
      <c r="N53" s="115">
        <f t="shared" si="12"/>
        <v>2609775</v>
      </c>
      <c r="O53" s="48">
        <f t="shared" si="13"/>
        <v>19377.75</v>
      </c>
      <c r="P53" s="115">
        <f t="shared" si="14"/>
        <v>38755.5</v>
      </c>
      <c r="Q53" s="77">
        <f t="shared" si="15"/>
        <v>19377.75</v>
      </c>
      <c r="R53" s="146">
        <f t="shared" si="16"/>
        <v>2532264</v>
      </c>
      <c r="S53" s="1684">
        <f>VLOOKUP(C53,[16]JAMBI!$C$33:$S$127,17,FALSE)</f>
        <v>0</v>
      </c>
      <c r="T53" s="652">
        <f t="shared" si="17"/>
        <v>2532264</v>
      </c>
      <c r="U53" s="414" t="str">
        <f>VLOOKUP(C53,'[17]anggaran gaji'!$B$28:$C$123,2,FALSE)</f>
        <v>110-000-524071-5</v>
      </c>
    </row>
    <row r="54" spans="1:21" s="370" customFormat="1" ht="18" customHeight="1">
      <c r="A54" s="184">
        <v>1937775</v>
      </c>
      <c r="B54" s="417">
        <v>22</v>
      </c>
      <c r="C54" s="421" t="s">
        <v>683</v>
      </c>
      <c r="D54" s="470" t="s">
        <v>615</v>
      </c>
      <c r="E54" s="1907">
        <f>VLOOKUP(C54,[16]JAMBI!$C$33:$E$127,3,FALSE)</f>
        <v>23</v>
      </c>
      <c r="F54" s="52">
        <v>1737775</v>
      </c>
      <c r="G54" s="52">
        <v>200000</v>
      </c>
      <c r="H54" s="52">
        <f t="shared" si="10"/>
        <v>1937775</v>
      </c>
      <c r="I54" s="52">
        <v>12000</v>
      </c>
      <c r="J54" s="52">
        <v>20000</v>
      </c>
      <c r="K54" s="160">
        <v>0</v>
      </c>
      <c r="L54" s="160">
        <v>0</v>
      </c>
      <c r="M54" s="115">
        <f t="shared" si="11"/>
        <v>736000</v>
      </c>
      <c r="N54" s="115">
        <f t="shared" si="12"/>
        <v>2673775</v>
      </c>
      <c r="O54" s="48">
        <f t="shared" si="13"/>
        <v>19377.75</v>
      </c>
      <c r="P54" s="115">
        <f t="shared" si="14"/>
        <v>38755.5</v>
      </c>
      <c r="Q54" s="77">
        <f t="shared" si="15"/>
        <v>19377.75</v>
      </c>
      <c r="R54" s="146">
        <f t="shared" si="16"/>
        <v>2596264</v>
      </c>
      <c r="S54" s="1684">
        <f>VLOOKUP(C54,[16]JAMBI!$C$33:$S$127,17,FALSE)</f>
        <v>0</v>
      </c>
      <c r="T54" s="652">
        <f t="shared" si="17"/>
        <v>2596264</v>
      </c>
      <c r="U54" s="414" t="str">
        <f>VLOOKUP(C54,'[17]anggaran gaji'!$B$28:$C$123,2,FALSE)</f>
        <v>1100007151522'</v>
      </c>
    </row>
    <row r="55" spans="1:21" s="370" customFormat="1" ht="18" customHeight="1">
      <c r="A55" s="184">
        <v>1937775</v>
      </c>
      <c r="B55" s="417">
        <v>23</v>
      </c>
      <c r="C55" s="421" t="s">
        <v>629</v>
      </c>
      <c r="D55" s="470" t="s">
        <v>615</v>
      </c>
      <c r="E55" s="1907">
        <f>VLOOKUP(C55,[16]JAMBI!$C$33:$E$127,3,FALSE)</f>
        <v>26</v>
      </c>
      <c r="F55" s="52">
        <v>1737775</v>
      </c>
      <c r="G55" s="52">
        <v>200000</v>
      </c>
      <c r="H55" s="52">
        <f t="shared" si="10"/>
        <v>1937775</v>
      </c>
      <c r="I55" s="52">
        <v>12000</v>
      </c>
      <c r="J55" s="52">
        <v>20000</v>
      </c>
      <c r="K55" s="160">
        <v>0</v>
      </c>
      <c r="L55" s="160">
        <v>0</v>
      </c>
      <c r="M55" s="115">
        <f t="shared" si="11"/>
        <v>832000</v>
      </c>
      <c r="N55" s="115">
        <f t="shared" si="12"/>
        <v>2769775</v>
      </c>
      <c r="O55" s="48">
        <f t="shared" si="13"/>
        <v>19377.75</v>
      </c>
      <c r="P55" s="115">
        <f t="shared" si="14"/>
        <v>38755.5</v>
      </c>
      <c r="Q55" s="77">
        <f t="shared" si="15"/>
        <v>19377.75</v>
      </c>
      <c r="R55" s="146">
        <f t="shared" si="16"/>
        <v>2692264</v>
      </c>
      <c r="S55" s="1684">
        <f>VLOOKUP(C55,[16]JAMBI!$C$33:$S$127,17,FALSE)</f>
        <v>0</v>
      </c>
      <c r="T55" s="652">
        <f t="shared" si="17"/>
        <v>2692264</v>
      </c>
      <c r="U55" s="414" t="str">
        <f>VLOOKUP(C55,'[17]anggaran gaji'!$B$28:$C$123,2,FALSE)</f>
        <v>110-00-0719542-0</v>
      </c>
    </row>
    <row r="56" spans="1:21" s="370" customFormat="1" ht="18" customHeight="1">
      <c r="A56" s="184">
        <v>1937775</v>
      </c>
      <c r="B56" s="417">
        <v>24</v>
      </c>
      <c r="C56" s="421" t="s">
        <v>684</v>
      </c>
      <c r="D56" s="470" t="s">
        <v>615</v>
      </c>
      <c r="E56" s="1907">
        <f>VLOOKUP(C56,[16]JAMBI!$C$33:$E$127,3,FALSE)</f>
        <v>24</v>
      </c>
      <c r="F56" s="52">
        <v>1737775</v>
      </c>
      <c r="G56" s="52">
        <v>200000</v>
      </c>
      <c r="H56" s="52">
        <f t="shared" si="10"/>
        <v>1937775</v>
      </c>
      <c r="I56" s="52">
        <v>12000</v>
      </c>
      <c r="J56" s="52">
        <v>20000</v>
      </c>
      <c r="K56" s="160">
        <v>0</v>
      </c>
      <c r="L56" s="160">
        <v>0</v>
      </c>
      <c r="M56" s="115">
        <f t="shared" si="11"/>
        <v>768000</v>
      </c>
      <c r="N56" s="115">
        <f t="shared" si="12"/>
        <v>2705775</v>
      </c>
      <c r="O56" s="48">
        <f t="shared" si="13"/>
        <v>19377.75</v>
      </c>
      <c r="P56" s="115">
        <f t="shared" si="14"/>
        <v>38755.5</v>
      </c>
      <c r="Q56" s="77">
        <f t="shared" si="15"/>
        <v>19377.75</v>
      </c>
      <c r="R56" s="146">
        <f t="shared" si="16"/>
        <v>2628264</v>
      </c>
      <c r="S56" s="1684">
        <f>VLOOKUP(C56,[16]JAMBI!$C$33:$S$127,17,FALSE)</f>
        <v>0</v>
      </c>
      <c r="T56" s="652">
        <f t="shared" si="17"/>
        <v>2628264</v>
      </c>
      <c r="U56" s="414" t="str">
        <f>VLOOKUP(C56,'[17]anggaran gaji'!$B$28:$C$123,2,FALSE)</f>
        <v>110-00-0719771-5</v>
      </c>
    </row>
    <row r="57" spans="1:21" s="370" customFormat="1" ht="18" customHeight="1">
      <c r="A57" s="184">
        <v>1937775</v>
      </c>
      <c r="B57" s="417">
        <v>25</v>
      </c>
      <c r="C57" s="484" t="s">
        <v>630</v>
      </c>
      <c r="D57" s="470" t="s">
        <v>615</v>
      </c>
      <c r="E57" s="1907">
        <f>VLOOKUP(C57,[16]JAMBI!$C$33:$E$127,3,FALSE)</f>
        <v>18</v>
      </c>
      <c r="F57" s="52">
        <v>1737775</v>
      </c>
      <c r="G57" s="52">
        <v>200000</v>
      </c>
      <c r="H57" s="52">
        <f t="shared" si="10"/>
        <v>1937775</v>
      </c>
      <c r="I57" s="52">
        <v>12000</v>
      </c>
      <c r="J57" s="52">
        <v>20000</v>
      </c>
      <c r="K57" s="160">
        <v>0</v>
      </c>
      <c r="L57" s="160">
        <v>0</v>
      </c>
      <c r="M57" s="115">
        <f t="shared" si="11"/>
        <v>576000</v>
      </c>
      <c r="N57" s="115">
        <f t="shared" si="12"/>
        <v>2513775</v>
      </c>
      <c r="O57" s="48">
        <f t="shared" si="13"/>
        <v>19377.75</v>
      </c>
      <c r="P57" s="115">
        <f t="shared" si="14"/>
        <v>38755.5</v>
      </c>
      <c r="Q57" s="77">
        <f t="shared" si="15"/>
        <v>19377.75</v>
      </c>
      <c r="R57" s="146">
        <f t="shared" si="16"/>
        <v>2436264</v>
      </c>
      <c r="S57" s="1684">
        <f>VLOOKUP(C57,[16]JAMBI!$C$33:$S$127,17,FALSE)</f>
        <v>0</v>
      </c>
      <c r="T57" s="652">
        <f t="shared" si="17"/>
        <v>2436264</v>
      </c>
      <c r="U57" s="414" t="str">
        <f>VLOOKUP(C57,'[17]anggaran gaji'!$B$28:$C$123,2,FALSE)</f>
        <v>110-00-0718689-0</v>
      </c>
    </row>
    <row r="58" spans="1:21" s="370" customFormat="1" ht="18" customHeight="1">
      <c r="A58" s="184">
        <v>1937775</v>
      </c>
      <c r="B58" s="417">
        <v>26</v>
      </c>
      <c r="C58" s="421" t="s">
        <v>631</v>
      </c>
      <c r="D58" s="470" t="s">
        <v>615</v>
      </c>
      <c r="E58" s="1907">
        <f>VLOOKUP(C58,[16]JAMBI!$C$33:$E$127,3,FALSE)</f>
        <v>28</v>
      </c>
      <c r="F58" s="52">
        <v>1737775</v>
      </c>
      <c r="G58" s="52">
        <v>200000</v>
      </c>
      <c r="H58" s="52">
        <f t="shared" si="10"/>
        <v>1937775</v>
      </c>
      <c r="I58" s="52">
        <v>12000</v>
      </c>
      <c r="J58" s="52">
        <v>20000</v>
      </c>
      <c r="K58" s="160">
        <v>0</v>
      </c>
      <c r="L58" s="160">
        <v>0</v>
      </c>
      <c r="M58" s="115">
        <f t="shared" si="11"/>
        <v>896000</v>
      </c>
      <c r="N58" s="115">
        <f t="shared" si="12"/>
        <v>2833775</v>
      </c>
      <c r="O58" s="48">
        <f t="shared" si="13"/>
        <v>19377.75</v>
      </c>
      <c r="P58" s="115">
        <f t="shared" si="14"/>
        <v>38755.5</v>
      </c>
      <c r="Q58" s="77">
        <f t="shared" si="15"/>
        <v>19377.75</v>
      </c>
      <c r="R58" s="146">
        <f t="shared" si="16"/>
        <v>2756264</v>
      </c>
      <c r="S58" s="1684">
        <f>VLOOKUP(C58,[16]JAMBI!$C$33:$S$127,17,FALSE)</f>
        <v>0</v>
      </c>
      <c r="T58" s="652">
        <f t="shared" si="17"/>
        <v>2756264</v>
      </c>
      <c r="U58" s="414" t="str">
        <f>VLOOKUP(C58,'[17]anggaran gaji'!$B$28:$C$123,2,FALSE)</f>
        <v>110-00-0719125-4</v>
      </c>
    </row>
    <row r="59" spans="1:21" s="370" customFormat="1" ht="18" customHeight="1">
      <c r="A59" s="184">
        <v>1937775</v>
      </c>
      <c r="B59" s="417">
        <v>27</v>
      </c>
      <c r="C59" s="421" t="s">
        <v>689</v>
      </c>
      <c r="D59" s="470" t="s">
        <v>615</v>
      </c>
      <c r="E59" s="1907">
        <f>VLOOKUP(C59,[16]JAMBI!$C$33:$E$127,3,FALSE)</f>
        <v>29</v>
      </c>
      <c r="F59" s="52">
        <v>1737775</v>
      </c>
      <c r="G59" s="52">
        <v>200000</v>
      </c>
      <c r="H59" s="52">
        <f t="shared" si="10"/>
        <v>1937775</v>
      </c>
      <c r="I59" s="52">
        <v>12000</v>
      </c>
      <c r="J59" s="52">
        <v>20000</v>
      </c>
      <c r="K59" s="160">
        <v>0</v>
      </c>
      <c r="L59" s="160">
        <v>0</v>
      </c>
      <c r="M59" s="115">
        <f t="shared" ref="M59:M88" si="18">(E59*I59)+(E59*J59)+K59+L59</f>
        <v>928000</v>
      </c>
      <c r="N59" s="115">
        <f t="shared" ref="N59:N88" si="19">H59+M59</f>
        <v>2865775</v>
      </c>
      <c r="O59" s="48">
        <f t="shared" si="13"/>
        <v>19377.75</v>
      </c>
      <c r="P59" s="115">
        <f t="shared" si="14"/>
        <v>38755.5</v>
      </c>
      <c r="Q59" s="77">
        <f t="shared" si="15"/>
        <v>19377.75</v>
      </c>
      <c r="R59" s="146">
        <f t="shared" si="16"/>
        <v>2788264</v>
      </c>
      <c r="S59" s="1684">
        <f>VLOOKUP(C59,[16]JAMBI!$C$33:$S$127,17,FALSE)</f>
        <v>0</v>
      </c>
      <c r="T59" s="652">
        <f t="shared" si="17"/>
        <v>2788264</v>
      </c>
      <c r="U59" s="414" t="str">
        <f>VLOOKUP(C59,'[17]anggaran gaji'!$B$28:$C$123,2,FALSE)</f>
        <v>110-00-06653668</v>
      </c>
    </row>
    <row r="60" spans="1:21" s="370" customFormat="1" ht="18" customHeight="1">
      <c r="A60" s="184">
        <v>1937775</v>
      </c>
      <c r="B60" s="417">
        <v>28</v>
      </c>
      <c r="C60" s="484" t="s">
        <v>632</v>
      </c>
      <c r="D60" s="470" t="s">
        <v>615</v>
      </c>
      <c r="E60" s="1907">
        <f>VLOOKUP(C60,[16]JAMBI!$C$33:$E$127,3,FALSE)</f>
        <v>26</v>
      </c>
      <c r="F60" s="52">
        <v>1737775</v>
      </c>
      <c r="G60" s="52">
        <v>200000</v>
      </c>
      <c r="H60" s="52">
        <f t="shared" si="10"/>
        <v>1937775</v>
      </c>
      <c r="I60" s="52">
        <v>12000</v>
      </c>
      <c r="J60" s="52">
        <v>20000</v>
      </c>
      <c r="K60" s="160">
        <v>0</v>
      </c>
      <c r="L60" s="160">
        <v>0</v>
      </c>
      <c r="M60" s="115">
        <f t="shared" si="18"/>
        <v>832000</v>
      </c>
      <c r="N60" s="115">
        <f t="shared" si="19"/>
        <v>2769775</v>
      </c>
      <c r="O60" s="48">
        <f t="shared" si="13"/>
        <v>19377.75</v>
      </c>
      <c r="P60" s="115">
        <f t="shared" si="14"/>
        <v>38755.5</v>
      </c>
      <c r="Q60" s="77">
        <f t="shared" si="15"/>
        <v>19377.75</v>
      </c>
      <c r="R60" s="146">
        <f t="shared" si="16"/>
        <v>2692264</v>
      </c>
      <c r="S60" s="1684">
        <f>VLOOKUP(C60,[16]JAMBI!$C$33:$S$127,17,FALSE)</f>
        <v>0</v>
      </c>
      <c r="T60" s="652">
        <f t="shared" si="17"/>
        <v>2692264</v>
      </c>
      <c r="U60" s="414" t="str">
        <f>VLOOKUP(C60,'[17]anggaran gaji'!$B$28:$C$123,2,FALSE)</f>
        <v>110-00-0719209-6</v>
      </c>
    </row>
    <row r="61" spans="1:21" s="370" customFormat="1" ht="18" customHeight="1">
      <c r="A61" s="184">
        <v>1937775</v>
      </c>
      <c r="B61" s="417">
        <v>29</v>
      </c>
      <c r="C61" s="484" t="s">
        <v>633</v>
      </c>
      <c r="D61" s="470" t="s">
        <v>615</v>
      </c>
      <c r="E61" s="1907">
        <f>VLOOKUP(C61,[16]JAMBI!$C$33:$E$127,3,FALSE)</f>
        <v>27</v>
      </c>
      <c r="F61" s="52">
        <v>1737775</v>
      </c>
      <c r="G61" s="52">
        <v>200000</v>
      </c>
      <c r="H61" s="52">
        <f t="shared" si="10"/>
        <v>1937775</v>
      </c>
      <c r="I61" s="52">
        <v>12000</v>
      </c>
      <c r="J61" s="52">
        <v>20000</v>
      </c>
      <c r="K61" s="160">
        <v>0</v>
      </c>
      <c r="L61" s="160">
        <v>0</v>
      </c>
      <c r="M61" s="115">
        <f t="shared" si="18"/>
        <v>864000</v>
      </c>
      <c r="N61" s="115">
        <f t="shared" si="19"/>
        <v>2801775</v>
      </c>
      <c r="O61" s="48">
        <f t="shared" si="13"/>
        <v>19377.75</v>
      </c>
      <c r="P61" s="115">
        <f t="shared" si="14"/>
        <v>38755.5</v>
      </c>
      <c r="Q61" s="77">
        <f t="shared" si="15"/>
        <v>19377.75</v>
      </c>
      <c r="R61" s="146">
        <f t="shared" si="16"/>
        <v>2724264</v>
      </c>
      <c r="S61" s="1684">
        <f>VLOOKUP(C61,[16]JAMBI!$C$33:$S$127,17,FALSE)</f>
        <v>0</v>
      </c>
      <c r="T61" s="652">
        <f t="shared" si="17"/>
        <v>2724264</v>
      </c>
      <c r="U61" s="414" t="str">
        <f>VLOOKUP(C61,'[17]anggaran gaji'!$B$28:$C$123,2,FALSE)</f>
        <v>110-00-0526101-8</v>
      </c>
    </row>
    <row r="62" spans="1:21" s="370" customFormat="1" ht="18" customHeight="1">
      <c r="A62" s="184">
        <v>1937775</v>
      </c>
      <c r="B62" s="417">
        <v>30</v>
      </c>
      <c r="C62" s="421" t="s">
        <v>690</v>
      </c>
      <c r="D62" s="470" t="s">
        <v>615</v>
      </c>
      <c r="E62" s="1907">
        <f>VLOOKUP(C62,[16]JAMBI!$C$33:$E$127,3,FALSE)</f>
        <v>28</v>
      </c>
      <c r="F62" s="52">
        <v>1737775</v>
      </c>
      <c r="G62" s="52">
        <v>200000</v>
      </c>
      <c r="H62" s="52">
        <f t="shared" si="10"/>
        <v>1937775</v>
      </c>
      <c r="I62" s="52">
        <v>12000</v>
      </c>
      <c r="J62" s="52">
        <v>20000</v>
      </c>
      <c r="K62" s="160">
        <v>0</v>
      </c>
      <c r="L62" s="160">
        <v>0</v>
      </c>
      <c r="M62" s="115">
        <f t="shared" si="18"/>
        <v>896000</v>
      </c>
      <c r="N62" s="115">
        <f t="shared" si="19"/>
        <v>2833775</v>
      </c>
      <c r="O62" s="48">
        <f t="shared" si="13"/>
        <v>19377.75</v>
      </c>
      <c r="P62" s="115">
        <f t="shared" si="14"/>
        <v>38755.5</v>
      </c>
      <c r="Q62" s="77">
        <f t="shared" si="15"/>
        <v>19377.75</v>
      </c>
      <c r="R62" s="146">
        <f t="shared" si="16"/>
        <v>2756264</v>
      </c>
      <c r="S62" s="1684">
        <f>VLOOKUP(C62,[16]JAMBI!$C$33:$S$127,17,FALSE)</f>
        <v>0</v>
      </c>
      <c r="T62" s="652">
        <f t="shared" si="17"/>
        <v>2756264</v>
      </c>
      <c r="U62" s="414" t="str">
        <f>VLOOKUP(C62,'[17]anggaran gaji'!$B$28:$C$123,2,FALSE)</f>
        <v>110-000-621884-3</v>
      </c>
    </row>
    <row r="63" spans="1:21" s="370" customFormat="1" ht="18" customHeight="1">
      <c r="A63" s="184">
        <v>1937775</v>
      </c>
      <c r="B63" s="417">
        <v>31</v>
      </c>
      <c r="C63" s="484" t="s">
        <v>634</v>
      </c>
      <c r="D63" s="470" t="s">
        <v>615</v>
      </c>
      <c r="E63" s="1907">
        <f>VLOOKUP(C63,[16]JAMBI!$C$33:$E$127,3,FALSE)</f>
        <v>18</v>
      </c>
      <c r="F63" s="52">
        <v>1737775</v>
      </c>
      <c r="G63" s="52">
        <v>200000</v>
      </c>
      <c r="H63" s="52">
        <f t="shared" si="10"/>
        <v>1937775</v>
      </c>
      <c r="I63" s="52">
        <v>12000</v>
      </c>
      <c r="J63" s="52">
        <v>20000</v>
      </c>
      <c r="K63" s="160">
        <v>0</v>
      </c>
      <c r="L63" s="160">
        <v>0</v>
      </c>
      <c r="M63" s="115">
        <f t="shared" si="18"/>
        <v>576000</v>
      </c>
      <c r="N63" s="115">
        <f t="shared" si="19"/>
        <v>2513775</v>
      </c>
      <c r="O63" s="48">
        <f t="shared" si="13"/>
        <v>19377.75</v>
      </c>
      <c r="P63" s="115">
        <f t="shared" si="14"/>
        <v>38755.5</v>
      </c>
      <c r="Q63" s="77">
        <f t="shared" si="15"/>
        <v>19377.75</v>
      </c>
      <c r="R63" s="146">
        <f t="shared" si="16"/>
        <v>2436264</v>
      </c>
      <c r="S63" s="1684">
        <f>VLOOKUP(C63,[16]JAMBI!$C$33:$S$127,17,FALSE)</f>
        <v>0</v>
      </c>
      <c r="T63" s="652">
        <f t="shared" si="17"/>
        <v>2436264</v>
      </c>
      <c r="U63" s="414" t="str">
        <f>VLOOKUP(C63,'[17]anggaran gaji'!$B$28:$C$123,2,FALSE)</f>
        <v>110-00-0463787-9</v>
      </c>
    </row>
    <row r="64" spans="1:21" s="370" customFormat="1" ht="18" customHeight="1">
      <c r="A64" s="184">
        <v>1937775</v>
      </c>
      <c r="B64" s="417">
        <v>32</v>
      </c>
      <c r="C64" s="484" t="s">
        <v>2684</v>
      </c>
      <c r="D64" s="470" t="s">
        <v>615</v>
      </c>
      <c r="E64" s="1907">
        <f>VLOOKUP(C64,[16]JAMBI!$C$33:$E$127,3,FALSE)</f>
        <v>27</v>
      </c>
      <c r="F64" s="52">
        <v>1737775</v>
      </c>
      <c r="G64" s="52">
        <v>200000</v>
      </c>
      <c r="H64" s="52">
        <f t="shared" si="10"/>
        <v>1937775</v>
      </c>
      <c r="I64" s="52">
        <v>12000</v>
      </c>
      <c r="J64" s="52">
        <v>20000</v>
      </c>
      <c r="K64" s="160">
        <v>0</v>
      </c>
      <c r="L64" s="160">
        <v>0</v>
      </c>
      <c r="M64" s="115">
        <f t="shared" si="18"/>
        <v>864000</v>
      </c>
      <c r="N64" s="115">
        <f t="shared" si="19"/>
        <v>2801775</v>
      </c>
      <c r="O64" s="48">
        <f t="shared" si="13"/>
        <v>19377.75</v>
      </c>
      <c r="P64" s="115">
        <f t="shared" si="14"/>
        <v>38755.5</v>
      </c>
      <c r="Q64" s="77">
        <f t="shared" si="15"/>
        <v>19377.75</v>
      </c>
      <c r="R64" s="146">
        <f t="shared" si="16"/>
        <v>2724264</v>
      </c>
      <c r="S64" s="1684">
        <f>VLOOKUP(C64,[16]JAMBI!$C$33:$S$127,17,FALSE)</f>
        <v>0</v>
      </c>
      <c r="T64" s="652">
        <f t="shared" si="17"/>
        <v>2724264</v>
      </c>
      <c r="U64" s="414" t="str">
        <f>VLOOKUP(C64,'[17]anggaran gaji'!$B$28:$C$123,2,FALSE)</f>
        <v>110-00-0534213-1</v>
      </c>
    </row>
    <row r="65" spans="1:21" s="370" customFormat="1" ht="18" customHeight="1">
      <c r="A65" s="184">
        <v>1937775</v>
      </c>
      <c r="B65" s="417">
        <v>33</v>
      </c>
      <c r="C65" s="421" t="s">
        <v>635</v>
      </c>
      <c r="D65" s="470" t="s">
        <v>615</v>
      </c>
      <c r="E65" s="1907">
        <f>VLOOKUP(C65,[16]JAMBI!$C$33:$E$127,3,FALSE)</f>
        <v>11</v>
      </c>
      <c r="F65" s="52">
        <v>1737775</v>
      </c>
      <c r="G65" s="52">
        <v>200000</v>
      </c>
      <c r="H65" s="52">
        <f t="shared" si="10"/>
        <v>1937775</v>
      </c>
      <c r="I65" s="52">
        <v>12000</v>
      </c>
      <c r="J65" s="52">
        <v>20000</v>
      </c>
      <c r="K65" s="160">
        <v>0</v>
      </c>
      <c r="L65" s="160">
        <v>0</v>
      </c>
      <c r="M65" s="115">
        <f t="shared" si="18"/>
        <v>352000</v>
      </c>
      <c r="N65" s="115">
        <f t="shared" si="19"/>
        <v>2289775</v>
      </c>
      <c r="O65" s="48">
        <f t="shared" si="13"/>
        <v>19377.75</v>
      </c>
      <c r="P65" s="115">
        <f t="shared" si="14"/>
        <v>38755.5</v>
      </c>
      <c r="Q65" s="77">
        <f t="shared" si="15"/>
        <v>19377.75</v>
      </c>
      <c r="R65" s="146">
        <f t="shared" si="16"/>
        <v>2212264</v>
      </c>
      <c r="S65" s="1684">
        <f>VLOOKUP(C65,[16]JAMBI!$C$33:$S$127,17,FALSE)</f>
        <v>0</v>
      </c>
      <c r="T65" s="652">
        <f t="shared" si="17"/>
        <v>2212264</v>
      </c>
      <c r="U65" s="414" t="str">
        <f>VLOOKUP(C65,'[17]anggaran gaji'!$B$28:$C$123,2,FALSE)</f>
        <v>110-00-0719242-7</v>
      </c>
    </row>
    <row r="66" spans="1:21" s="370" customFormat="1" ht="18" customHeight="1">
      <c r="A66" s="184">
        <v>1937775</v>
      </c>
      <c r="B66" s="417">
        <v>34</v>
      </c>
      <c r="C66" s="484" t="s">
        <v>636</v>
      </c>
      <c r="D66" s="470" t="s">
        <v>615</v>
      </c>
      <c r="E66" s="1907">
        <f>VLOOKUP(C66,[16]JAMBI!$C$33:$E$127,3,FALSE)</f>
        <v>17</v>
      </c>
      <c r="F66" s="52">
        <v>1737775</v>
      </c>
      <c r="G66" s="52">
        <v>200000</v>
      </c>
      <c r="H66" s="52">
        <f t="shared" si="10"/>
        <v>1937775</v>
      </c>
      <c r="I66" s="52">
        <v>12000</v>
      </c>
      <c r="J66" s="52">
        <v>20000</v>
      </c>
      <c r="K66" s="160">
        <v>0</v>
      </c>
      <c r="L66" s="160">
        <v>0</v>
      </c>
      <c r="M66" s="115">
        <f t="shared" si="18"/>
        <v>544000</v>
      </c>
      <c r="N66" s="115">
        <f t="shared" si="19"/>
        <v>2481775</v>
      </c>
      <c r="O66" s="48">
        <f t="shared" si="13"/>
        <v>19377.75</v>
      </c>
      <c r="P66" s="115">
        <f t="shared" si="14"/>
        <v>38755.5</v>
      </c>
      <c r="Q66" s="77">
        <f t="shared" si="15"/>
        <v>19377.75</v>
      </c>
      <c r="R66" s="146">
        <f t="shared" si="16"/>
        <v>2404264</v>
      </c>
      <c r="S66" s="1684">
        <f>VLOOKUP(C66,[16]JAMBI!$C$33:$S$127,17,FALSE)</f>
        <v>0</v>
      </c>
      <c r="T66" s="652">
        <f t="shared" si="17"/>
        <v>2404264</v>
      </c>
      <c r="U66" s="414" t="str">
        <f>VLOOKUP(C66,'[17]anggaran gaji'!$B$28:$C$123,2,FALSE)</f>
        <v>110-00-0719205-4</v>
      </c>
    </row>
    <row r="67" spans="1:21" s="370" customFormat="1" ht="18" customHeight="1">
      <c r="A67" s="184">
        <v>1937775</v>
      </c>
      <c r="B67" s="417">
        <v>35</v>
      </c>
      <c r="C67" s="484" t="s">
        <v>637</v>
      </c>
      <c r="D67" s="470" t="s">
        <v>615</v>
      </c>
      <c r="E67" s="1907">
        <f>VLOOKUP(C67,[16]JAMBI!$C$33:$E$127,3,FALSE)</f>
        <v>26</v>
      </c>
      <c r="F67" s="52">
        <v>1737775</v>
      </c>
      <c r="G67" s="52">
        <v>200000</v>
      </c>
      <c r="H67" s="52">
        <f t="shared" si="10"/>
        <v>1937775</v>
      </c>
      <c r="I67" s="52">
        <v>12000</v>
      </c>
      <c r="J67" s="52">
        <v>20000</v>
      </c>
      <c r="K67" s="160">
        <v>0</v>
      </c>
      <c r="L67" s="160">
        <v>0</v>
      </c>
      <c r="M67" s="115">
        <f t="shared" si="18"/>
        <v>832000</v>
      </c>
      <c r="N67" s="115">
        <f t="shared" si="19"/>
        <v>2769775</v>
      </c>
      <c r="O67" s="48">
        <f t="shared" si="13"/>
        <v>19377.75</v>
      </c>
      <c r="P67" s="115">
        <f t="shared" si="14"/>
        <v>38755.5</v>
      </c>
      <c r="Q67" s="77">
        <f t="shared" si="15"/>
        <v>19377.75</v>
      </c>
      <c r="R67" s="146">
        <f t="shared" si="16"/>
        <v>2692264</v>
      </c>
      <c r="S67" s="1684">
        <f>VLOOKUP(C67,[16]JAMBI!$C$33:$S$127,17,FALSE)</f>
        <v>0</v>
      </c>
      <c r="T67" s="652">
        <f t="shared" si="17"/>
        <v>2692264</v>
      </c>
      <c r="U67" s="414" t="str">
        <f>VLOOKUP(C67,'[17]anggaran gaji'!$B$28:$C$123,2,FALSE)</f>
        <v>110-00-0718705-4</v>
      </c>
    </row>
    <row r="68" spans="1:21" s="370" customFormat="1" ht="18" customHeight="1">
      <c r="A68" s="184">
        <v>1937775</v>
      </c>
      <c r="B68" s="417">
        <v>36</v>
      </c>
      <c r="C68" s="421" t="s">
        <v>692</v>
      </c>
      <c r="D68" s="470" t="s">
        <v>615</v>
      </c>
      <c r="E68" s="1907">
        <f>VLOOKUP(C68,[16]JAMBI!$C$33:$E$127,3,FALSE)</f>
        <v>24</v>
      </c>
      <c r="F68" s="52">
        <v>1737775</v>
      </c>
      <c r="G68" s="52">
        <v>200000</v>
      </c>
      <c r="H68" s="52">
        <f t="shared" si="10"/>
        <v>1937775</v>
      </c>
      <c r="I68" s="52">
        <v>12000</v>
      </c>
      <c r="J68" s="52">
        <v>20000</v>
      </c>
      <c r="K68" s="160">
        <v>0</v>
      </c>
      <c r="L68" s="160">
        <v>0</v>
      </c>
      <c r="M68" s="115">
        <f t="shared" si="18"/>
        <v>768000</v>
      </c>
      <c r="N68" s="115">
        <f t="shared" si="19"/>
        <v>2705775</v>
      </c>
      <c r="O68" s="48">
        <f t="shared" si="13"/>
        <v>19377.75</v>
      </c>
      <c r="P68" s="115">
        <f t="shared" si="14"/>
        <v>38755.5</v>
      </c>
      <c r="Q68" s="77">
        <f t="shared" si="15"/>
        <v>19377.75</v>
      </c>
      <c r="R68" s="146">
        <f t="shared" si="16"/>
        <v>2628264</v>
      </c>
      <c r="S68" s="1684">
        <f>VLOOKUP(C68,[16]JAMBI!$C$33:$S$127,17,FALSE)</f>
        <v>0</v>
      </c>
      <c r="T68" s="652">
        <f t="shared" si="17"/>
        <v>2628264</v>
      </c>
      <c r="U68" s="414" t="str">
        <f>VLOOKUP(C68,'[17]anggaran gaji'!$B$28:$C$123,2,FALSE)</f>
        <v>900-000-964579-8</v>
      </c>
    </row>
    <row r="69" spans="1:21" s="370" customFormat="1" ht="18" customHeight="1">
      <c r="A69" s="184">
        <v>1937775</v>
      </c>
      <c r="B69" s="417">
        <v>37</v>
      </c>
      <c r="C69" s="421" t="s">
        <v>693</v>
      </c>
      <c r="D69" s="470" t="s">
        <v>615</v>
      </c>
      <c r="E69" s="1907">
        <f>VLOOKUP(C69,[16]JAMBI!$C$33:$E$127,3,FALSE)</f>
        <v>18</v>
      </c>
      <c r="F69" s="52">
        <v>1737775</v>
      </c>
      <c r="G69" s="52">
        <v>200000</v>
      </c>
      <c r="H69" s="52">
        <f t="shared" si="10"/>
        <v>1937775</v>
      </c>
      <c r="I69" s="52">
        <v>12000</v>
      </c>
      <c r="J69" s="52">
        <v>20000</v>
      </c>
      <c r="K69" s="160">
        <v>0</v>
      </c>
      <c r="L69" s="160">
        <v>0</v>
      </c>
      <c r="M69" s="115">
        <f t="shared" si="18"/>
        <v>576000</v>
      </c>
      <c r="N69" s="115">
        <f t="shared" si="19"/>
        <v>2513775</v>
      </c>
      <c r="O69" s="48">
        <f t="shared" si="13"/>
        <v>19377.75</v>
      </c>
      <c r="P69" s="115">
        <f t="shared" si="14"/>
        <v>38755.5</v>
      </c>
      <c r="Q69" s="77">
        <f t="shared" si="15"/>
        <v>19377.75</v>
      </c>
      <c r="R69" s="146">
        <f t="shared" si="16"/>
        <v>2436264</v>
      </c>
      <c r="S69" s="1684">
        <f>VLOOKUP(C69,[16]JAMBI!$C$33:$S$127,17,FALSE)</f>
        <v>0</v>
      </c>
      <c r="T69" s="652">
        <f t="shared" si="17"/>
        <v>2436264</v>
      </c>
      <c r="U69" s="414" t="str">
        <f>VLOOKUP(C69,'[17]anggaran gaji'!$B$28:$C$123,2,FALSE)</f>
        <v>110-00-0461059-5</v>
      </c>
    </row>
    <row r="70" spans="1:21" s="370" customFormat="1" ht="18" customHeight="1">
      <c r="A70" s="184">
        <v>1937775</v>
      </c>
      <c r="B70" s="417">
        <v>38</v>
      </c>
      <c r="C70" s="484" t="s">
        <v>638</v>
      </c>
      <c r="D70" s="470" t="s">
        <v>615</v>
      </c>
      <c r="E70" s="1907">
        <f>VLOOKUP(C70,[16]JAMBI!$C$33:$E$127,3,FALSE)</f>
        <v>23</v>
      </c>
      <c r="F70" s="52">
        <v>1737775</v>
      </c>
      <c r="G70" s="52">
        <v>200000</v>
      </c>
      <c r="H70" s="52">
        <f t="shared" si="10"/>
        <v>1937775</v>
      </c>
      <c r="I70" s="52">
        <v>12000</v>
      </c>
      <c r="J70" s="52">
        <v>20000</v>
      </c>
      <c r="K70" s="160">
        <v>0</v>
      </c>
      <c r="L70" s="160">
        <v>0</v>
      </c>
      <c r="M70" s="115">
        <f t="shared" si="18"/>
        <v>736000</v>
      </c>
      <c r="N70" s="115">
        <f t="shared" si="19"/>
        <v>2673775</v>
      </c>
      <c r="O70" s="48">
        <f t="shared" si="13"/>
        <v>19377.75</v>
      </c>
      <c r="P70" s="115">
        <f t="shared" si="14"/>
        <v>38755.5</v>
      </c>
      <c r="Q70" s="77">
        <f t="shared" si="15"/>
        <v>19377.75</v>
      </c>
      <c r="R70" s="146">
        <f t="shared" si="16"/>
        <v>2596264</v>
      </c>
      <c r="S70" s="1684">
        <f>VLOOKUP(C70,[16]JAMBI!$C$33:$S$127,17,FALSE)</f>
        <v>0</v>
      </c>
      <c r="T70" s="652">
        <f t="shared" si="17"/>
        <v>2596264</v>
      </c>
      <c r="U70" s="414" t="str">
        <f>VLOOKUP(C70,'[17]anggaran gaji'!$B$28:$C$123,2,FALSE)</f>
        <v>110-00-0719778-0</v>
      </c>
    </row>
    <row r="71" spans="1:21" s="370" customFormat="1" ht="18" customHeight="1">
      <c r="A71" s="184">
        <v>1937775</v>
      </c>
      <c r="B71" s="417">
        <v>39</v>
      </c>
      <c r="C71" s="484" t="s">
        <v>639</v>
      </c>
      <c r="D71" s="470" t="s">
        <v>615</v>
      </c>
      <c r="E71" s="1907">
        <f>VLOOKUP(C71,[16]JAMBI!$C$33:$E$127,3,FALSE)</f>
        <v>27</v>
      </c>
      <c r="F71" s="52">
        <v>1737775</v>
      </c>
      <c r="G71" s="52">
        <v>200000</v>
      </c>
      <c r="H71" s="52">
        <f t="shared" si="10"/>
        <v>1937775</v>
      </c>
      <c r="I71" s="52">
        <v>12000</v>
      </c>
      <c r="J71" s="52">
        <v>20000</v>
      </c>
      <c r="K71" s="160">
        <v>0</v>
      </c>
      <c r="L71" s="160">
        <v>0</v>
      </c>
      <c r="M71" s="115">
        <f t="shared" si="18"/>
        <v>864000</v>
      </c>
      <c r="N71" s="115">
        <f t="shared" si="19"/>
        <v>2801775</v>
      </c>
      <c r="O71" s="48">
        <f t="shared" si="13"/>
        <v>19377.75</v>
      </c>
      <c r="P71" s="115">
        <f t="shared" si="14"/>
        <v>38755.5</v>
      </c>
      <c r="Q71" s="77">
        <f t="shared" si="15"/>
        <v>19377.75</v>
      </c>
      <c r="R71" s="146">
        <f t="shared" si="16"/>
        <v>2724264</v>
      </c>
      <c r="S71" s="1684">
        <f>VLOOKUP(C71,[16]JAMBI!$C$33:$S$127,17,FALSE)</f>
        <v>0</v>
      </c>
      <c r="T71" s="652">
        <f t="shared" si="17"/>
        <v>2724264</v>
      </c>
      <c r="U71" s="414" t="str">
        <f>VLOOKUP(C71,'[17]anggaran gaji'!$B$28:$C$123,2,FALSE)</f>
        <v>110-00-0719118-9</v>
      </c>
    </row>
    <row r="72" spans="1:21" s="370" customFormat="1" ht="18" customHeight="1">
      <c r="A72" s="184">
        <v>1937775</v>
      </c>
      <c r="B72" s="417">
        <v>40</v>
      </c>
      <c r="C72" s="484" t="s">
        <v>640</v>
      </c>
      <c r="D72" s="470" t="s">
        <v>615</v>
      </c>
      <c r="E72" s="1907">
        <f>VLOOKUP(C72,[16]JAMBI!$C$33:$E$127,3,FALSE)</f>
        <v>20</v>
      </c>
      <c r="F72" s="52">
        <v>1737775</v>
      </c>
      <c r="G72" s="52">
        <v>200000</v>
      </c>
      <c r="H72" s="52">
        <f t="shared" si="10"/>
        <v>1937775</v>
      </c>
      <c r="I72" s="52">
        <v>12000</v>
      </c>
      <c r="J72" s="52">
        <v>20000</v>
      </c>
      <c r="K72" s="160">
        <v>0</v>
      </c>
      <c r="L72" s="160">
        <v>0</v>
      </c>
      <c r="M72" s="115">
        <f t="shared" si="18"/>
        <v>640000</v>
      </c>
      <c r="N72" s="115">
        <f t="shared" si="19"/>
        <v>2577775</v>
      </c>
      <c r="O72" s="48">
        <f t="shared" si="13"/>
        <v>19377.75</v>
      </c>
      <c r="P72" s="115">
        <f t="shared" si="14"/>
        <v>38755.5</v>
      </c>
      <c r="Q72" s="77">
        <f t="shared" si="15"/>
        <v>19377.75</v>
      </c>
      <c r="R72" s="146">
        <f t="shared" si="16"/>
        <v>2500264</v>
      </c>
      <c r="S72" s="1684">
        <f>VLOOKUP(C72,[16]JAMBI!$C$33:$S$127,17,FALSE)</f>
        <v>0</v>
      </c>
      <c r="T72" s="652">
        <f t="shared" si="17"/>
        <v>2500264</v>
      </c>
      <c r="U72" s="414" t="str">
        <f>VLOOKUP(C72,'[17]anggaran gaji'!$B$28:$C$123,2,FALSE)</f>
        <v>110-00-0719907-5</v>
      </c>
    </row>
    <row r="73" spans="1:21" s="370" customFormat="1" ht="18" customHeight="1">
      <c r="A73" s="184">
        <v>1937775</v>
      </c>
      <c r="B73" s="417">
        <v>41</v>
      </c>
      <c r="C73" s="484" t="s">
        <v>2685</v>
      </c>
      <c r="D73" s="470" t="s">
        <v>615</v>
      </c>
      <c r="E73" s="1907">
        <f>VLOOKUP(C73,[16]JAMBI!$C$33:$E$127,3,FALSE)</f>
        <v>21</v>
      </c>
      <c r="F73" s="52">
        <v>1737775</v>
      </c>
      <c r="G73" s="52">
        <v>200000</v>
      </c>
      <c r="H73" s="52">
        <f t="shared" si="10"/>
        <v>1937775</v>
      </c>
      <c r="I73" s="52">
        <v>12000</v>
      </c>
      <c r="J73" s="52">
        <v>20000</v>
      </c>
      <c r="K73" s="160">
        <v>0</v>
      </c>
      <c r="L73" s="160">
        <v>0</v>
      </c>
      <c r="M73" s="115">
        <f t="shared" si="18"/>
        <v>672000</v>
      </c>
      <c r="N73" s="115">
        <f t="shared" si="19"/>
        <v>2609775</v>
      </c>
      <c r="O73" s="48">
        <f t="shared" si="13"/>
        <v>19377.75</v>
      </c>
      <c r="P73" s="115">
        <f t="shared" si="14"/>
        <v>38755.5</v>
      </c>
      <c r="Q73" s="77">
        <f t="shared" si="15"/>
        <v>19377.75</v>
      </c>
      <c r="R73" s="146">
        <f t="shared" si="16"/>
        <v>2532264</v>
      </c>
      <c r="S73" s="1684">
        <f>VLOOKUP(C73,[16]JAMBI!$C$33:$S$127,17,FALSE)</f>
        <v>0</v>
      </c>
      <c r="T73" s="652">
        <f t="shared" si="17"/>
        <v>2532264</v>
      </c>
      <c r="U73" s="414" t="str">
        <f>VLOOKUP(C73,'[17]anggaran gaji'!$B$28:$C$123,2,FALSE)</f>
        <v>110-00-0719780-6</v>
      </c>
    </row>
    <row r="74" spans="1:21" s="370" customFormat="1" ht="18" customHeight="1">
      <c r="A74" s="184">
        <v>1937775</v>
      </c>
      <c r="B74" s="417">
        <v>42</v>
      </c>
      <c r="C74" s="421" t="s">
        <v>698</v>
      </c>
      <c r="D74" s="470" t="s">
        <v>615</v>
      </c>
      <c r="E74" s="1907">
        <f>VLOOKUP(C74,[16]JAMBI!$C$33:$E$127,3,FALSE)</f>
        <v>22</v>
      </c>
      <c r="F74" s="52">
        <v>1737775</v>
      </c>
      <c r="G74" s="52">
        <v>200000</v>
      </c>
      <c r="H74" s="52">
        <f t="shared" si="10"/>
        <v>1937775</v>
      </c>
      <c r="I74" s="52">
        <v>12000</v>
      </c>
      <c r="J74" s="52">
        <v>20000</v>
      </c>
      <c r="K74" s="160">
        <v>0</v>
      </c>
      <c r="L74" s="160">
        <v>0</v>
      </c>
      <c r="M74" s="115">
        <f t="shared" si="18"/>
        <v>704000</v>
      </c>
      <c r="N74" s="115">
        <f t="shared" si="19"/>
        <v>2641775</v>
      </c>
      <c r="O74" s="48">
        <f t="shared" si="13"/>
        <v>19377.75</v>
      </c>
      <c r="P74" s="115">
        <f t="shared" si="14"/>
        <v>38755.5</v>
      </c>
      <c r="Q74" s="77">
        <f t="shared" si="15"/>
        <v>19377.75</v>
      </c>
      <c r="R74" s="146">
        <f t="shared" si="16"/>
        <v>2564264</v>
      </c>
      <c r="S74" s="1684">
        <f>VLOOKUP(C74,[16]JAMBI!$C$33:$S$127,17,FALSE)</f>
        <v>0</v>
      </c>
      <c r="T74" s="652">
        <f t="shared" si="17"/>
        <v>2564264</v>
      </c>
      <c r="U74" s="414" t="str">
        <f>VLOOKUP(C74,'[17]anggaran gaji'!$B$28:$C$123,2,FALSE)</f>
        <v>110-00-0719579-2</v>
      </c>
    </row>
    <row r="75" spans="1:21" s="370" customFormat="1" ht="18" customHeight="1">
      <c r="A75" s="184">
        <v>1937775</v>
      </c>
      <c r="B75" s="417">
        <v>43</v>
      </c>
      <c r="C75" s="421" t="s">
        <v>3377</v>
      </c>
      <c r="D75" s="470" t="s">
        <v>615</v>
      </c>
      <c r="E75" s="1907">
        <f>VLOOKUP(C75,[16]JAMBI!$C$33:$E$127,3,FALSE)</f>
        <v>22</v>
      </c>
      <c r="F75" s="52">
        <v>1737775</v>
      </c>
      <c r="G75" s="52">
        <v>200000</v>
      </c>
      <c r="H75" s="52">
        <f t="shared" si="10"/>
        <v>1937775</v>
      </c>
      <c r="I75" s="52">
        <v>12000</v>
      </c>
      <c r="J75" s="52">
        <v>20000</v>
      </c>
      <c r="K75" s="160">
        <v>0</v>
      </c>
      <c r="L75" s="160">
        <v>0</v>
      </c>
      <c r="M75" s="115">
        <f t="shared" si="18"/>
        <v>704000</v>
      </c>
      <c r="N75" s="115">
        <f t="shared" si="19"/>
        <v>2641775</v>
      </c>
      <c r="O75" s="48">
        <f t="shared" si="13"/>
        <v>19377.75</v>
      </c>
      <c r="P75" s="115">
        <f t="shared" si="14"/>
        <v>38755.5</v>
      </c>
      <c r="Q75" s="77">
        <f t="shared" si="15"/>
        <v>19377.75</v>
      </c>
      <c r="R75" s="146">
        <f t="shared" si="16"/>
        <v>2564264</v>
      </c>
      <c r="S75" s="1684">
        <f>VLOOKUP(C75,[16]JAMBI!$C$33:$S$127,17,FALSE)</f>
        <v>0</v>
      </c>
      <c r="T75" s="652">
        <f t="shared" si="17"/>
        <v>2564264</v>
      </c>
      <c r="U75" s="414" t="str">
        <f>VLOOKUP(C75,'[17]anggaran gaji'!$B$28:$C$123,2,FALSE)</f>
        <v>110-00-0719156-9</v>
      </c>
    </row>
    <row r="76" spans="1:21" s="370" customFormat="1" ht="18" customHeight="1">
      <c r="A76" s="184">
        <v>1937775</v>
      </c>
      <c r="B76" s="417">
        <v>44</v>
      </c>
      <c r="C76" s="484" t="s">
        <v>641</v>
      </c>
      <c r="D76" s="470" t="s">
        <v>615</v>
      </c>
      <c r="E76" s="1907">
        <f>VLOOKUP(C76,[16]JAMBI!$C$33:$E$127,3,FALSE)</f>
        <v>26</v>
      </c>
      <c r="F76" s="52">
        <v>1737775</v>
      </c>
      <c r="G76" s="52">
        <v>200000</v>
      </c>
      <c r="H76" s="52">
        <f t="shared" si="10"/>
        <v>1937775</v>
      </c>
      <c r="I76" s="52">
        <v>12000</v>
      </c>
      <c r="J76" s="52">
        <v>20000</v>
      </c>
      <c r="K76" s="160">
        <v>0</v>
      </c>
      <c r="L76" s="160">
        <v>0</v>
      </c>
      <c r="M76" s="115">
        <f t="shared" si="18"/>
        <v>832000</v>
      </c>
      <c r="N76" s="115">
        <f t="shared" si="19"/>
        <v>2769775</v>
      </c>
      <c r="O76" s="48">
        <f t="shared" si="13"/>
        <v>19377.75</v>
      </c>
      <c r="P76" s="115">
        <f t="shared" si="14"/>
        <v>38755.5</v>
      </c>
      <c r="Q76" s="77">
        <f t="shared" si="15"/>
        <v>19377.75</v>
      </c>
      <c r="R76" s="146">
        <f t="shared" si="16"/>
        <v>2692264</v>
      </c>
      <c r="S76" s="1684">
        <f>VLOOKUP(C76,[16]JAMBI!$C$33:$S$127,17,FALSE)</f>
        <v>0</v>
      </c>
      <c r="T76" s="652">
        <f t="shared" si="17"/>
        <v>2692264</v>
      </c>
      <c r="U76" s="414" t="str">
        <f>VLOOKUP(C76,'[17]anggaran gaji'!$B$28:$C$123,2,FALSE)</f>
        <v>110-00-0463849-7</v>
      </c>
    </row>
    <row r="77" spans="1:21" s="370" customFormat="1" ht="18" customHeight="1">
      <c r="A77" s="184">
        <v>1937775</v>
      </c>
      <c r="B77" s="417">
        <v>45</v>
      </c>
      <c r="C77" s="484" t="s">
        <v>642</v>
      </c>
      <c r="D77" s="470" t="s">
        <v>615</v>
      </c>
      <c r="E77" s="1907">
        <f>VLOOKUP(C77,[16]JAMBI!$C$33:$E$127,3,FALSE)</f>
        <v>20</v>
      </c>
      <c r="F77" s="52">
        <v>1737775</v>
      </c>
      <c r="G77" s="52">
        <v>200000</v>
      </c>
      <c r="H77" s="52">
        <f t="shared" si="10"/>
        <v>1937775</v>
      </c>
      <c r="I77" s="52">
        <v>12000</v>
      </c>
      <c r="J77" s="52">
        <v>20000</v>
      </c>
      <c r="K77" s="160">
        <v>0</v>
      </c>
      <c r="L77" s="160">
        <v>0</v>
      </c>
      <c r="M77" s="115">
        <f t="shared" si="18"/>
        <v>640000</v>
      </c>
      <c r="N77" s="115">
        <f t="shared" si="19"/>
        <v>2577775</v>
      </c>
      <c r="O77" s="48">
        <f t="shared" si="13"/>
        <v>19377.75</v>
      </c>
      <c r="P77" s="115">
        <f t="shared" si="14"/>
        <v>38755.5</v>
      </c>
      <c r="Q77" s="77">
        <f t="shared" si="15"/>
        <v>19377.75</v>
      </c>
      <c r="R77" s="146">
        <f t="shared" si="16"/>
        <v>2500264</v>
      </c>
      <c r="S77" s="1684">
        <f>VLOOKUP(C77,[16]JAMBI!$C$33:$S$127,17,FALSE)</f>
        <v>0</v>
      </c>
      <c r="T77" s="652">
        <f t="shared" si="17"/>
        <v>2500264</v>
      </c>
      <c r="U77" s="414" t="str">
        <f>VLOOKUP(C77,'[17]anggaran gaji'!$B$28:$C$123,2,FALSE)</f>
        <v>110-00-0526184-4</v>
      </c>
    </row>
    <row r="78" spans="1:21" s="370" customFormat="1" ht="18" customHeight="1">
      <c r="A78" s="184">
        <v>1937775</v>
      </c>
      <c r="B78" s="417">
        <v>46</v>
      </c>
      <c r="C78" s="484" t="s">
        <v>643</v>
      </c>
      <c r="D78" s="470" t="s">
        <v>615</v>
      </c>
      <c r="E78" s="1907">
        <f>VLOOKUP(C78,[16]JAMBI!$C$33:$E$127,3,FALSE)</f>
        <v>27</v>
      </c>
      <c r="F78" s="52">
        <v>1737775</v>
      </c>
      <c r="G78" s="52">
        <v>200000</v>
      </c>
      <c r="H78" s="52">
        <f t="shared" si="10"/>
        <v>1937775</v>
      </c>
      <c r="I78" s="52">
        <v>12000</v>
      </c>
      <c r="J78" s="52">
        <v>20000</v>
      </c>
      <c r="K78" s="160">
        <v>0</v>
      </c>
      <c r="L78" s="160">
        <v>0</v>
      </c>
      <c r="M78" s="115">
        <f t="shared" si="18"/>
        <v>864000</v>
      </c>
      <c r="N78" s="115">
        <f t="shared" si="19"/>
        <v>2801775</v>
      </c>
      <c r="O78" s="48">
        <f t="shared" si="13"/>
        <v>19377.75</v>
      </c>
      <c r="P78" s="115">
        <f t="shared" si="14"/>
        <v>38755.5</v>
      </c>
      <c r="Q78" s="77">
        <f t="shared" si="15"/>
        <v>19377.75</v>
      </c>
      <c r="R78" s="146">
        <f t="shared" si="16"/>
        <v>2724264</v>
      </c>
      <c r="S78" s="1684">
        <f>VLOOKUP(C78,[16]JAMBI!$C$33:$S$127,17,FALSE)</f>
        <v>0</v>
      </c>
      <c r="T78" s="652">
        <f t="shared" si="17"/>
        <v>2724264</v>
      </c>
      <c r="U78" s="414" t="str">
        <f>VLOOKUP(C78,'[17]anggaran gaji'!$B$28:$C$123,2,FALSE)</f>
        <v>110-00-0719278-1</v>
      </c>
    </row>
    <row r="79" spans="1:21" s="370" customFormat="1" ht="18" customHeight="1">
      <c r="A79" s="184">
        <v>1937775</v>
      </c>
      <c r="B79" s="417">
        <v>47</v>
      </c>
      <c r="C79" s="421" t="s">
        <v>2686</v>
      </c>
      <c r="D79" s="470" t="s">
        <v>615</v>
      </c>
      <c r="E79" s="1907">
        <f>VLOOKUP(C79,[16]JAMBI!$C$33:$E$127,3,FALSE)</f>
        <v>28</v>
      </c>
      <c r="F79" s="52">
        <v>1737775</v>
      </c>
      <c r="G79" s="52">
        <v>200000</v>
      </c>
      <c r="H79" s="52">
        <f t="shared" si="10"/>
        <v>1937775</v>
      </c>
      <c r="I79" s="52">
        <v>12000</v>
      </c>
      <c r="J79" s="52">
        <v>20000</v>
      </c>
      <c r="K79" s="160">
        <v>0</v>
      </c>
      <c r="L79" s="160">
        <v>0</v>
      </c>
      <c r="M79" s="115">
        <f t="shared" si="18"/>
        <v>896000</v>
      </c>
      <c r="N79" s="115">
        <f t="shared" si="19"/>
        <v>2833775</v>
      </c>
      <c r="O79" s="48">
        <f t="shared" si="13"/>
        <v>19377.75</v>
      </c>
      <c r="P79" s="115">
        <f t="shared" si="14"/>
        <v>38755.5</v>
      </c>
      <c r="Q79" s="77">
        <f t="shared" si="15"/>
        <v>19377.75</v>
      </c>
      <c r="R79" s="146">
        <f t="shared" si="16"/>
        <v>2756264</v>
      </c>
      <c r="S79" s="1684">
        <f>VLOOKUP(C79,[16]JAMBI!$C$33:$S$127,17,FALSE)</f>
        <v>0</v>
      </c>
      <c r="T79" s="652">
        <f t="shared" si="17"/>
        <v>2756264</v>
      </c>
      <c r="U79" s="414" t="str">
        <f>VLOOKUP(C79,'[17]anggaran gaji'!$B$28:$C$123,2,FALSE)</f>
        <v>110-00-0719233-6</v>
      </c>
    </row>
    <row r="80" spans="1:21" s="370" customFormat="1" ht="18" customHeight="1">
      <c r="A80" s="184">
        <v>1937775</v>
      </c>
      <c r="B80" s="417">
        <v>48</v>
      </c>
      <c r="C80" s="484" t="s">
        <v>644</v>
      </c>
      <c r="D80" s="470" t="s">
        <v>615</v>
      </c>
      <c r="E80" s="1907">
        <f>VLOOKUP(C80,[16]JAMBI!$C$33:$E$127,3,FALSE)</f>
        <v>22</v>
      </c>
      <c r="F80" s="52">
        <v>1737775</v>
      </c>
      <c r="G80" s="52">
        <v>200000</v>
      </c>
      <c r="H80" s="52">
        <f t="shared" si="10"/>
        <v>1937775</v>
      </c>
      <c r="I80" s="52">
        <v>12000</v>
      </c>
      <c r="J80" s="52">
        <v>20000</v>
      </c>
      <c r="K80" s="160">
        <v>0</v>
      </c>
      <c r="L80" s="160">
        <v>0</v>
      </c>
      <c r="M80" s="115">
        <f t="shared" si="18"/>
        <v>704000</v>
      </c>
      <c r="N80" s="115">
        <f t="shared" si="19"/>
        <v>2641775</v>
      </c>
      <c r="O80" s="48">
        <f t="shared" si="13"/>
        <v>19377.75</v>
      </c>
      <c r="P80" s="115">
        <f t="shared" si="14"/>
        <v>38755.5</v>
      </c>
      <c r="Q80" s="77">
        <f t="shared" si="15"/>
        <v>19377.75</v>
      </c>
      <c r="R80" s="146">
        <f t="shared" si="16"/>
        <v>2564264</v>
      </c>
      <c r="S80" s="1684">
        <f>VLOOKUP(C80,[16]JAMBI!$C$33:$S$127,17,FALSE)</f>
        <v>0</v>
      </c>
      <c r="T80" s="652">
        <f t="shared" si="17"/>
        <v>2564264</v>
      </c>
      <c r="U80" s="414" t="str">
        <f>VLOOKUP(C80,'[17]anggaran gaji'!$B$28:$C$123,2,FALSE)</f>
        <v>110-00-0589546-8</v>
      </c>
    </row>
    <row r="81" spans="1:21" s="370" customFormat="1" ht="18" customHeight="1">
      <c r="A81" s="184">
        <v>1937775</v>
      </c>
      <c r="B81" s="417">
        <v>49</v>
      </c>
      <c r="C81" s="421" t="s">
        <v>2687</v>
      </c>
      <c r="D81" s="470" t="s">
        <v>615</v>
      </c>
      <c r="E81" s="1907">
        <f>VLOOKUP(C81,[16]JAMBI!$C$33:$E$127,3,FALSE)</f>
        <v>25</v>
      </c>
      <c r="F81" s="52">
        <v>1737775</v>
      </c>
      <c r="G81" s="52">
        <v>200000</v>
      </c>
      <c r="H81" s="52">
        <f t="shared" si="10"/>
        <v>1937775</v>
      </c>
      <c r="I81" s="52">
        <v>12000</v>
      </c>
      <c r="J81" s="52">
        <v>20000</v>
      </c>
      <c r="K81" s="160">
        <v>0</v>
      </c>
      <c r="L81" s="160">
        <v>0</v>
      </c>
      <c r="M81" s="115">
        <f t="shared" si="18"/>
        <v>800000</v>
      </c>
      <c r="N81" s="115">
        <f t="shared" si="19"/>
        <v>2737775</v>
      </c>
      <c r="O81" s="48">
        <f t="shared" si="13"/>
        <v>19377.75</v>
      </c>
      <c r="P81" s="115">
        <f t="shared" si="14"/>
        <v>38755.5</v>
      </c>
      <c r="Q81" s="77">
        <f t="shared" si="15"/>
        <v>19377.75</v>
      </c>
      <c r="R81" s="146">
        <f t="shared" si="16"/>
        <v>2660264</v>
      </c>
      <c r="S81" s="1684">
        <f>VLOOKUP(C81,[16]JAMBI!$C$33:$S$127,17,FALSE)</f>
        <v>0</v>
      </c>
      <c r="T81" s="652">
        <f t="shared" si="17"/>
        <v>2660264</v>
      </c>
      <c r="U81" s="414" t="str">
        <f>VLOOKUP(C81,'[17]anggaran gaji'!$B$28:$C$123,2,FALSE)</f>
        <v>110-00-0526718-9</v>
      </c>
    </row>
    <row r="82" spans="1:21" s="370" customFormat="1" ht="18" customHeight="1">
      <c r="A82" s="184">
        <v>1937775</v>
      </c>
      <c r="B82" s="417">
        <v>50</v>
      </c>
      <c r="C82" s="484" t="s">
        <v>645</v>
      </c>
      <c r="D82" s="470" t="s">
        <v>615</v>
      </c>
      <c r="E82" s="1907">
        <f>VLOOKUP(C82,[16]JAMBI!$C$33:$E$127,3,FALSE)</f>
        <v>28</v>
      </c>
      <c r="F82" s="52">
        <v>1737775</v>
      </c>
      <c r="G82" s="52">
        <v>200000</v>
      </c>
      <c r="H82" s="52">
        <f t="shared" si="10"/>
        <v>1937775</v>
      </c>
      <c r="I82" s="52">
        <v>12000</v>
      </c>
      <c r="J82" s="52">
        <v>20000</v>
      </c>
      <c r="K82" s="160">
        <v>0</v>
      </c>
      <c r="L82" s="160">
        <v>0</v>
      </c>
      <c r="M82" s="115">
        <f t="shared" si="18"/>
        <v>896000</v>
      </c>
      <c r="N82" s="115">
        <f t="shared" si="19"/>
        <v>2833775</v>
      </c>
      <c r="O82" s="48">
        <f t="shared" si="13"/>
        <v>19377.75</v>
      </c>
      <c r="P82" s="115">
        <f t="shared" si="14"/>
        <v>38755.5</v>
      </c>
      <c r="Q82" s="77">
        <f t="shared" si="15"/>
        <v>19377.75</v>
      </c>
      <c r="R82" s="146">
        <f t="shared" si="16"/>
        <v>2756264</v>
      </c>
      <c r="S82" s="1684">
        <f>VLOOKUP(C82,[16]JAMBI!$C$33:$S$127,17,FALSE)</f>
        <v>0</v>
      </c>
      <c r="T82" s="652">
        <f t="shared" si="17"/>
        <v>2756264</v>
      </c>
      <c r="U82" s="414" t="str">
        <f>VLOOKUP(C82,'[17]anggaran gaji'!$B$28:$C$123,2,FALSE)</f>
        <v>110-00-0718704-7</v>
      </c>
    </row>
    <row r="83" spans="1:21" s="370" customFormat="1" ht="18" customHeight="1">
      <c r="A83" s="184">
        <v>1937775</v>
      </c>
      <c r="B83" s="417">
        <v>51</v>
      </c>
      <c r="C83" s="484" t="s">
        <v>646</v>
      </c>
      <c r="D83" s="470" t="s">
        <v>615</v>
      </c>
      <c r="E83" s="1907">
        <f>VLOOKUP(C83,[16]JAMBI!$C$33:$E$127,3,FALSE)</f>
        <v>28</v>
      </c>
      <c r="F83" s="52">
        <v>1737775</v>
      </c>
      <c r="G83" s="52">
        <v>200000</v>
      </c>
      <c r="H83" s="52">
        <f t="shared" si="10"/>
        <v>1937775</v>
      </c>
      <c r="I83" s="52">
        <v>12000</v>
      </c>
      <c r="J83" s="52">
        <v>20000</v>
      </c>
      <c r="K83" s="160">
        <v>0</v>
      </c>
      <c r="L83" s="160">
        <v>0</v>
      </c>
      <c r="M83" s="115">
        <f t="shared" si="18"/>
        <v>896000</v>
      </c>
      <c r="N83" s="115">
        <f t="shared" si="19"/>
        <v>2833775</v>
      </c>
      <c r="O83" s="48">
        <f t="shared" si="13"/>
        <v>19377.75</v>
      </c>
      <c r="P83" s="115">
        <f t="shared" si="14"/>
        <v>38755.5</v>
      </c>
      <c r="Q83" s="77">
        <f t="shared" si="15"/>
        <v>19377.75</v>
      </c>
      <c r="R83" s="146">
        <f t="shared" si="16"/>
        <v>2756264</v>
      </c>
      <c r="S83" s="1684">
        <f>VLOOKUP(C83,[16]JAMBI!$C$33:$S$127,17,FALSE)</f>
        <v>0</v>
      </c>
      <c r="T83" s="652">
        <f t="shared" si="17"/>
        <v>2756264</v>
      </c>
      <c r="U83" s="414" t="str">
        <f>VLOOKUP(C83,'[17]anggaran gaji'!$B$28:$C$123,2,FALSE)</f>
        <v>110-00-0526299-0</v>
      </c>
    </row>
    <row r="84" spans="1:21" s="370" customFormat="1" ht="18" customHeight="1">
      <c r="A84" s="184">
        <v>1937775</v>
      </c>
      <c r="B84" s="417">
        <v>52</v>
      </c>
      <c r="C84" s="421" t="s">
        <v>647</v>
      </c>
      <c r="D84" s="470" t="s">
        <v>615</v>
      </c>
      <c r="E84" s="1907">
        <f>VLOOKUP(C84,[16]JAMBI!$C$33:$E$127,3,FALSE)</f>
        <v>26</v>
      </c>
      <c r="F84" s="52">
        <v>1737775</v>
      </c>
      <c r="G84" s="52">
        <v>200000</v>
      </c>
      <c r="H84" s="52">
        <f t="shared" si="10"/>
        <v>1937775</v>
      </c>
      <c r="I84" s="52">
        <v>12000</v>
      </c>
      <c r="J84" s="52">
        <v>20000</v>
      </c>
      <c r="K84" s="160">
        <v>0</v>
      </c>
      <c r="L84" s="160">
        <v>0</v>
      </c>
      <c r="M84" s="115">
        <f t="shared" si="18"/>
        <v>832000</v>
      </c>
      <c r="N84" s="115">
        <f t="shared" si="19"/>
        <v>2769775</v>
      </c>
      <c r="O84" s="48">
        <f t="shared" si="13"/>
        <v>19377.75</v>
      </c>
      <c r="P84" s="115">
        <f t="shared" si="14"/>
        <v>38755.5</v>
      </c>
      <c r="Q84" s="77">
        <f t="shared" si="15"/>
        <v>19377.75</v>
      </c>
      <c r="R84" s="146">
        <f t="shared" si="16"/>
        <v>2692264</v>
      </c>
      <c r="S84" s="1684">
        <f>VLOOKUP(C84,[16]JAMBI!$C$33:$S$127,17,FALSE)</f>
        <v>0</v>
      </c>
      <c r="T84" s="652">
        <f t="shared" si="17"/>
        <v>2692264</v>
      </c>
      <c r="U84" s="414" t="str">
        <f>VLOOKUP(C84,'[17]anggaran gaji'!$B$28:$C$123,2,FALSE)</f>
        <v>111-00-0420112-1</v>
      </c>
    </row>
    <row r="85" spans="1:21" s="370" customFormat="1" ht="18" customHeight="1">
      <c r="A85" s="184">
        <v>1937775</v>
      </c>
      <c r="B85" s="417">
        <v>53</v>
      </c>
      <c r="C85" s="421" t="s">
        <v>702</v>
      </c>
      <c r="D85" s="470" t="s">
        <v>615</v>
      </c>
      <c r="E85" s="1907">
        <f>VLOOKUP(C85,[16]JAMBI!$C$33:$E$127,3,FALSE)</f>
        <v>27</v>
      </c>
      <c r="F85" s="52">
        <v>1737775</v>
      </c>
      <c r="G85" s="52">
        <v>200000</v>
      </c>
      <c r="H85" s="52">
        <f t="shared" si="10"/>
        <v>1937775</v>
      </c>
      <c r="I85" s="52">
        <v>12000</v>
      </c>
      <c r="J85" s="52">
        <v>20000</v>
      </c>
      <c r="K85" s="160">
        <v>0</v>
      </c>
      <c r="L85" s="160">
        <v>0</v>
      </c>
      <c r="M85" s="115">
        <f t="shared" si="18"/>
        <v>864000</v>
      </c>
      <c r="N85" s="115">
        <f t="shared" si="19"/>
        <v>2801775</v>
      </c>
      <c r="O85" s="48">
        <f t="shared" si="13"/>
        <v>19377.75</v>
      </c>
      <c r="P85" s="115">
        <f t="shared" si="14"/>
        <v>38755.5</v>
      </c>
      <c r="Q85" s="77">
        <f t="shared" si="15"/>
        <v>19377.75</v>
      </c>
      <c r="R85" s="146">
        <f t="shared" si="16"/>
        <v>2724264</v>
      </c>
      <c r="S85" s="1684">
        <f>VLOOKUP(C85,[16]JAMBI!$C$33:$S$127,17,FALSE)</f>
        <v>0</v>
      </c>
      <c r="T85" s="652">
        <f t="shared" si="17"/>
        <v>2724264</v>
      </c>
      <c r="U85" s="414" t="str">
        <f>VLOOKUP(C85,'[17]anggaran gaji'!$B$28:$C$123,2,FALSE)</f>
        <v>110-00-0719718-6</v>
      </c>
    </row>
    <row r="86" spans="1:21" s="370" customFormat="1" ht="18" customHeight="1">
      <c r="A86" s="184">
        <v>1937775</v>
      </c>
      <c r="B86" s="417">
        <v>54</v>
      </c>
      <c r="C86" s="484" t="s">
        <v>648</v>
      </c>
      <c r="D86" s="470" t="s">
        <v>615</v>
      </c>
      <c r="E86" s="1907">
        <f>VLOOKUP(C86,[16]JAMBI!$C$33:$E$127,3,FALSE)</f>
        <v>18</v>
      </c>
      <c r="F86" s="52">
        <v>1737775</v>
      </c>
      <c r="G86" s="52">
        <v>200000</v>
      </c>
      <c r="H86" s="52">
        <f t="shared" si="10"/>
        <v>1937775</v>
      </c>
      <c r="I86" s="52">
        <v>12000</v>
      </c>
      <c r="J86" s="52">
        <v>20000</v>
      </c>
      <c r="K86" s="160">
        <v>0</v>
      </c>
      <c r="L86" s="160">
        <v>0</v>
      </c>
      <c r="M86" s="115">
        <f t="shared" si="18"/>
        <v>576000</v>
      </c>
      <c r="N86" s="115">
        <f t="shared" si="19"/>
        <v>2513775</v>
      </c>
      <c r="O86" s="48">
        <f t="shared" si="13"/>
        <v>19377.75</v>
      </c>
      <c r="P86" s="115">
        <f t="shared" si="14"/>
        <v>38755.5</v>
      </c>
      <c r="Q86" s="77">
        <f t="shared" si="15"/>
        <v>19377.75</v>
      </c>
      <c r="R86" s="146">
        <f t="shared" si="16"/>
        <v>2436264</v>
      </c>
      <c r="S86" s="1684">
        <f>VLOOKUP(C86,[16]JAMBI!$C$33:$S$127,17,FALSE)</f>
        <v>0</v>
      </c>
      <c r="T86" s="652">
        <f t="shared" si="17"/>
        <v>2436264</v>
      </c>
      <c r="U86" s="414" t="str">
        <f>VLOOKUP(C86,'[17]anggaran gaji'!$B$28:$C$123,2,FALSE)</f>
        <v>110-00-0719096-7</v>
      </c>
    </row>
    <row r="87" spans="1:21" s="370" customFormat="1" ht="18" customHeight="1">
      <c r="A87" s="184">
        <v>1937775</v>
      </c>
      <c r="B87" s="417">
        <v>55</v>
      </c>
      <c r="C87" s="421" t="s">
        <v>649</v>
      </c>
      <c r="D87" s="470" t="s">
        <v>615</v>
      </c>
      <c r="E87" s="1907">
        <f>VLOOKUP(C87,[16]JAMBI!$C$33:$E$127,3,FALSE)</f>
        <v>31</v>
      </c>
      <c r="F87" s="52">
        <v>1737775</v>
      </c>
      <c r="G87" s="52">
        <v>200000</v>
      </c>
      <c r="H87" s="52">
        <f t="shared" si="10"/>
        <v>1937775</v>
      </c>
      <c r="I87" s="52">
        <v>12000</v>
      </c>
      <c r="J87" s="52">
        <v>20000</v>
      </c>
      <c r="K87" s="160">
        <v>0</v>
      </c>
      <c r="L87" s="160">
        <v>0</v>
      </c>
      <c r="M87" s="115">
        <f t="shared" si="18"/>
        <v>992000</v>
      </c>
      <c r="N87" s="115">
        <f t="shared" si="19"/>
        <v>2929775</v>
      </c>
      <c r="O87" s="48">
        <f t="shared" si="13"/>
        <v>19377.75</v>
      </c>
      <c r="P87" s="115">
        <f t="shared" si="14"/>
        <v>38755.5</v>
      </c>
      <c r="Q87" s="77">
        <f t="shared" si="15"/>
        <v>19377.75</v>
      </c>
      <c r="R87" s="146">
        <f t="shared" si="16"/>
        <v>2852264</v>
      </c>
      <c r="S87" s="1684">
        <f>VLOOKUP(C87,[16]JAMBI!$C$33:$S$127,17,FALSE)</f>
        <v>0</v>
      </c>
      <c r="T87" s="652">
        <f t="shared" si="17"/>
        <v>2852264</v>
      </c>
      <c r="U87" s="414" t="str">
        <f>VLOOKUP(C87,'[17]anggaran gaji'!$B$28:$C$123,2,FALSE)</f>
        <v>110-00-0464102-0</v>
      </c>
    </row>
    <row r="88" spans="1:21" s="370" customFormat="1" ht="18" customHeight="1">
      <c r="A88" s="184">
        <v>1937775</v>
      </c>
      <c r="B88" s="417">
        <v>56</v>
      </c>
      <c r="C88" s="484" t="s">
        <v>650</v>
      </c>
      <c r="D88" s="470" t="s">
        <v>615</v>
      </c>
      <c r="E88" s="1907">
        <f>VLOOKUP(C88,[16]JAMBI!$C$33:$E$127,3,FALSE)</f>
        <v>25</v>
      </c>
      <c r="F88" s="52">
        <v>1737775</v>
      </c>
      <c r="G88" s="52">
        <v>200000</v>
      </c>
      <c r="H88" s="52">
        <f t="shared" ref="H88:H112" si="20">SUM(F88:G88)</f>
        <v>1937775</v>
      </c>
      <c r="I88" s="52">
        <v>12000</v>
      </c>
      <c r="J88" s="52">
        <v>20000</v>
      </c>
      <c r="K88" s="160">
        <v>0</v>
      </c>
      <c r="L88" s="160">
        <v>0</v>
      </c>
      <c r="M88" s="115">
        <f t="shared" si="18"/>
        <v>800000</v>
      </c>
      <c r="N88" s="115">
        <f t="shared" si="19"/>
        <v>2737775</v>
      </c>
      <c r="O88" s="48">
        <f t="shared" si="13"/>
        <v>19377.75</v>
      </c>
      <c r="P88" s="115">
        <f t="shared" si="14"/>
        <v>38755.5</v>
      </c>
      <c r="Q88" s="77">
        <f t="shared" si="15"/>
        <v>19377.75</v>
      </c>
      <c r="R88" s="146">
        <f t="shared" si="16"/>
        <v>2660264</v>
      </c>
      <c r="S88" s="1684">
        <f>VLOOKUP(C88,[16]JAMBI!$C$33:$S$127,17,FALSE)</f>
        <v>0</v>
      </c>
      <c r="T88" s="652">
        <f t="shared" si="17"/>
        <v>2660264</v>
      </c>
      <c r="U88" s="414" t="str">
        <f>VLOOKUP(C88,'[17]anggaran gaji'!$B$28:$C$123,2,FALSE)</f>
        <v>110-00-0719239-3</v>
      </c>
    </row>
    <row r="89" spans="1:21" s="370" customFormat="1" ht="18" customHeight="1">
      <c r="A89" s="184">
        <v>1937775</v>
      </c>
      <c r="B89" s="417">
        <v>57</v>
      </c>
      <c r="C89" s="421" t="s">
        <v>708</v>
      </c>
      <c r="D89" s="470" t="s">
        <v>615</v>
      </c>
      <c r="E89" s="1907">
        <f>VLOOKUP(C89,[16]JAMBI!$C$33:$E$127,3,FALSE)</f>
        <v>29</v>
      </c>
      <c r="F89" s="52">
        <v>1737775</v>
      </c>
      <c r="G89" s="52">
        <v>200000</v>
      </c>
      <c r="H89" s="52">
        <f t="shared" si="20"/>
        <v>1937775</v>
      </c>
      <c r="I89" s="52">
        <v>12000</v>
      </c>
      <c r="J89" s="52">
        <v>20000</v>
      </c>
      <c r="K89" s="160">
        <v>0</v>
      </c>
      <c r="L89" s="160">
        <v>0</v>
      </c>
      <c r="M89" s="115">
        <f t="shared" ref="M89:M112" si="21">(E89*I89)+(E89*J89)+K89+L89</f>
        <v>928000</v>
      </c>
      <c r="N89" s="115">
        <f t="shared" ref="N89:N112" si="22">H89+M89</f>
        <v>2865775</v>
      </c>
      <c r="O89" s="48">
        <f t="shared" si="13"/>
        <v>19377.75</v>
      </c>
      <c r="P89" s="115">
        <f t="shared" si="14"/>
        <v>38755.5</v>
      </c>
      <c r="Q89" s="77">
        <f t="shared" si="15"/>
        <v>19377.75</v>
      </c>
      <c r="R89" s="146">
        <f t="shared" ref="R89:R112" si="23">N89-O89-P89-Q89</f>
        <v>2788264</v>
      </c>
      <c r="S89" s="1684">
        <f>VLOOKUP(C89,[16]JAMBI!$C$33:$S$127,17,FALSE)</f>
        <v>0</v>
      </c>
      <c r="T89" s="652">
        <f t="shared" si="17"/>
        <v>2788264</v>
      </c>
      <c r="U89" s="414" t="str">
        <f>VLOOKUP(C89,'[17]anggaran gaji'!$B$28:$C$123,2,FALSE)</f>
        <v>110-000517375-9</v>
      </c>
    </row>
    <row r="90" spans="1:21" s="370" customFormat="1" ht="18" customHeight="1">
      <c r="A90" s="184">
        <v>1937775</v>
      </c>
      <c r="B90" s="417">
        <v>58</v>
      </c>
      <c r="C90" s="421" t="s">
        <v>709</v>
      </c>
      <c r="D90" s="470" t="s">
        <v>615</v>
      </c>
      <c r="E90" s="1907">
        <f>VLOOKUP(C90,[16]JAMBI!$C$33:$E$127,3,FALSE)</f>
        <v>28</v>
      </c>
      <c r="F90" s="52">
        <v>1737775</v>
      </c>
      <c r="G90" s="52">
        <v>200000</v>
      </c>
      <c r="H90" s="52">
        <f t="shared" si="20"/>
        <v>1937775</v>
      </c>
      <c r="I90" s="52">
        <v>12000</v>
      </c>
      <c r="J90" s="52">
        <v>20000</v>
      </c>
      <c r="K90" s="160">
        <v>0</v>
      </c>
      <c r="L90" s="160">
        <v>0</v>
      </c>
      <c r="M90" s="115">
        <f t="shared" si="21"/>
        <v>896000</v>
      </c>
      <c r="N90" s="115">
        <f t="shared" si="22"/>
        <v>2833775</v>
      </c>
      <c r="O90" s="48">
        <f t="shared" ref="O90:O112" si="24">H90*1%</f>
        <v>19377.75</v>
      </c>
      <c r="P90" s="115">
        <f t="shared" ref="P90:P112" si="25">H90*2%</f>
        <v>38755.5</v>
      </c>
      <c r="Q90" s="77">
        <f t="shared" ref="Q90:Q112" si="26">H90*1%</f>
        <v>19377.75</v>
      </c>
      <c r="R90" s="146">
        <f t="shared" si="23"/>
        <v>2756264</v>
      </c>
      <c r="S90" s="1684">
        <f>VLOOKUP(C90,[16]JAMBI!$C$33:$S$127,17,FALSE)</f>
        <v>0</v>
      </c>
      <c r="T90" s="652">
        <f t="shared" si="17"/>
        <v>2756264</v>
      </c>
      <c r="U90" s="414" t="str">
        <f>VLOOKUP(C90,'[17]anggaran gaji'!$B$28:$C$123,2,FALSE)</f>
        <v>110-00-0719788-9</v>
      </c>
    </row>
    <row r="91" spans="1:21" s="370" customFormat="1" ht="15">
      <c r="A91" s="184">
        <v>1937775</v>
      </c>
      <c r="B91" s="417">
        <v>59</v>
      </c>
      <c r="C91" s="484" t="s">
        <v>651</v>
      </c>
      <c r="D91" s="470" t="s">
        <v>615</v>
      </c>
      <c r="E91" s="1907">
        <f>VLOOKUP(C91,[16]JAMBI!$C$33:$E$127,3,FALSE)</f>
        <v>24</v>
      </c>
      <c r="F91" s="52">
        <v>1737775</v>
      </c>
      <c r="G91" s="52">
        <v>200000</v>
      </c>
      <c r="H91" s="52">
        <f t="shared" si="20"/>
        <v>1937775</v>
      </c>
      <c r="I91" s="52">
        <v>12000</v>
      </c>
      <c r="J91" s="52">
        <v>20000</v>
      </c>
      <c r="K91" s="160">
        <v>0</v>
      </c>
      <c r="L91" s="160">
        <v>0</v>
      </c>
      <c r="M91" s="115">
        <f t="shared" si="21"/>
        <v>768000</v>
      </c>
      <c r="N91" s="115">
        <f t="shared" si="22"/>
        <v>2705775</v>
      </c>
      <c r="O91" s="48">
        <f t="shared" si="24"/>
        <v>19377.75</v>
      </c>
      <c r="P91" s="115">
        <f t="shared" si="25"/>
        <v>38755.5</v>
      </c>
      <c r="Q91" s="77">
        <f t="shared" si="26"/>
        <v>19377.75</v>
      </c>
      <c r="R91" s="146">
        <f t="shared" si="23"/>
        <v>2628264</v>
      </c>
      <c r="S91" s="1684">
        <f>VLOOKUP(C91,[16]JAMBI!$C$33:$S$127,17,FALSE)</f>
        <v>0</v>
      </c>
      <c r="T91" s="652">
        <f t="shared" si="17"/>
        <v>2628264</v>
      </c>
      <c r="U91" s="414" t="str">
        <f>VLOOKUP(C91,'[17]anggaran gaji'!$B$28:$C$123,2,FALSE)</f>
        <v>110-00-0719779-8</v>
      </c>
    </row>
    <row r="92" spans="1:21" s="370" customFormat="1" ht="15">
      <c r="A92" s="184">
        <v>1937775</v>
      </c>
      <c r="B92" s="417">
        <v>60</v>
      </c>
      <c r="C92" s="484" t="s">
        <v>652</v>
      </c>
      <c r="D92" s="470" t="s">
        <v>615</v>
      </c>
      <c r="E92" s="1907">
        <f>VLOOKUP(C92,[16]JAMBI!$C$33:$E$127,3,FALSE)</f>
        <v>26</v>
      </c>
      <c r="F92" s="52">
        <v>1737775</v>
      </c>
      <c r="G92" s="52">
        <v>200000</v>
      </c>
      <c r="H92" s="52">
        <f t="shared" si="20"/>
        <v>1937775</v>
      </c>
      <c r="I92" s="52">
        <v>12000</v>
      </c>
      <c r="J92" s="52">
        <v>20000</v>
      </c>
      <c r="K92" s="160">
        <v>0</v>
      </c>
      <c r="L92" s="160">
        <v>0</v>
      </c>
      <c r="M92" s="115">
        <f t="shared" si="21"/>
        <v>832000</v>
      </c>
      <c r="N92" s="115">
        <f t="shared" si="22"/>
        <v>2769775</v>
      </c>
      <c r="O92" s="48">
        <f t="shared" si="24"/>
        <v>19377.75</v>
      </c>
      <c r="P92" s="115">
        <f t="shared" si="25"/>
        <v>38755.5</v>
      </c>
      <c r="Q92" s="77">
        <f t="shared" si="26"/>
        <v>19377.75</v>
      </c>
      <c r="R92" s="146">
        <f t="shared" si="23"/>
        <v>2692264</v>
      </c>
      <c r="S92" s="1684">
        <f>VLOOKUP(C92,[16]JAMBI!$C$33:$S$127,17,FALSE)</f>
        <v>0</v>
      </c>
      <c r="T92" s="652">
        <f t="shared" si="17"/>
        <v>2692264</v>
      </c>
      <c r="U92" s="414" t="str">
        <f>VLOOKUP(C92,'[17]anggaran gaji'!$B$28:$C$123,2,FALSE)</f>
        <v>110-00-0464844-7</v>
      </c>
    </row>
    <row r="93" spans="1:21" s="370" customFormat="1" ht="18" customHeight="1">
      <c r="A93" s="184">
        <v>1937775</v>
      </c>
      <c r="B93" s="417">
        <v>61</v>
      </c>
      <c r="C93" s="484" t="s">
        <v>653</v>
      </c>
      <c r="D93" s="470" t="s">
        <v>615</v>
      </c>
      <c r="E93" s="1907">
        <f>VLOOKUP(C93,[16]JAMBI!$C$33:$E$127,3,FALSE)</f>
        <v>24</v>
      </c>
      <c r="F93" s="52">
        <v>1737775</v>
      </c>
      <c r="G93" s="52">
        <v>200000</v>
      </c>
      <c r="H93" s="52">
        <f t="shared" si="20"/>
        <v>1937775</v>
      </c>
      <c r="I93" s="52">
        <v>12000</v>
      </c>
      <c r="J93" s="52">
        <v>20000</v>
      </c>
      <c r="K93" s="160">
        <v>0</v>
      </c>
      <c r="L93" s="160">
        <v>0</v>
      </c>
      <c r="M93" s="115">
        <f t="shared" si="21"/>
        <v>768000</v>
      </c>
      <c r="N93" s="115">
        <f t="shared" si="22"/>
        <v>2705775</v>
      </c>
      <c r="O93" s="48">
        <f t="shared" si="24"/>
        <v>19377.75</v>
      </c>
      <c r="P93" s="115">
        <f t="shared" si="25"/>
        <v>38755.5</v>
      </c>
      <c r="Q93" s="77">
        <f t="shared" si="26"/>
        <v>19377.75</v>
      </c>
      <c r="R93" s="146">
        <f t="shared" si="23"/>
        <v>2628264</v>
      </c>
      <c r="S93" s="1684">
        <f>VLOOKUP(C93,[16]JAMBI!$C$33:$S$127,17,FALSE)</f>
        <v>0</v>
      </c>
      <c r="T93" s="652">
        <f t="shared" si="17"/>
        <v>2628264</v>
      </c>
      <c r="U93" s="414" t="str">
        <f>VLOOKUP(C93,'[17]anggaran gaji'!$B$28:$C$123,2,FALSE)</f>
        <v>110-00-0719553-7</v>
      </c>
    </row>
    <row r="94" spans="1:21" s="370" customFormat="1" ht="18" customHeight="1">
      <c r="A94" s="184">
        <v>1937775</v>
      </c>
      <c r="B94" s="417">
        <v>62</v>
      </c>
      <c r="C94" s="421" t="s">
        <v>710</v>
      </c>
      <c r="D94" s="470" t="s">
        <v>615</v>
      </c>
      <c r="E94" s="1907">
        <f>VLOOKUP(C94,[16]JAMBI!$C$33:$E$127,3,FALSE)</f>
        <v>23</v>
      </c>
      <c r="F94" s="52">
        <v>1737775</v>
      </c>
      <c r="G94" s="52">
        <v>200000</v>
      </c>
      <c r="H94" s="52">
        <f t="shared" si="20"/>
        <v>1937775</v>
      </c>
      <c r="I94" s="52">
        <v>12000</v>
      </c>
      <c r="J94" s="52">
        <v>20000</v>
      </c>
      <c r="K94" s="160">
        <v>0</v>
      </c>
      <c r="L94" s="160">
        <v>0</v>
      </c>
      <c r="M94" s="115">
        <f t="shared" si="21"/>
        <v>736000</v>
      </c>
      <c r="N94" s="115">
        <f t="shared" si="22"/>
        <v>2673775</v>
      </c>
      <c r="O94" s="48">
        <f t="shared" si="24"/>
        <v>19377.75</v>
      </c>
      <c r="P94" s="115">
        <f t="shared" si="25"/>
        <v>38755.5</v>
      </c>
      <c r="Q94" s="77">
        <f t="shared" si="26"/>
        <v>19377.75</v>
      </c>
      <c r="R94" s="146">
        <f t="shared" si="23"/>
        <v>2596264</v>
      </c>
      <c r="S94" s="1684">
        <f>VLOOKUP(C94,[16]JAMBI!$C$33:$S$127,17,FALSE)</f>
        <v>0</v>
      </c>
      <c r="T94" s="652">
        <f t="shared" si="17"/>
        <v>2596264</v>
      </c>
      <c r="U94" s="414" t="str">
        <f>VLOOKUP(C94,'[17]anggaran gaji'!$B$28:$C$123,2,FALSE)</f>
        <v>110-00-0576447-4</v>
      </c>
    </row>
    <row r="95" spans="1:21" s="370" customFormat="1" ht="18" customHeight="1">
      <c r="A95" s="184">
        <v>1937775</v>
      </c>
      <c r="B95" s="417">
        <v>63</v>
      </c>
      <c r="C95" s="421" t="s">
        <v>2688</v>
      </c>
      <c r="D95" s="470" t="s">
        <v>615</v>
      </c>
      <c r="E95" s="1907">
        <f>VLOOKUP(C95,[16]JAMBI!$C$33:$E$127,3,FALSE)</f>
        <v>24</v>
      </c>
      <c r="F95" s="52">
        <v>1737775</v>
      </c>
      <c r="G95" s="52">
        <v>200000</v>
      </c>
      <c r="H95" s="52">
        <f t="shared" si="20"/>
        <v>1937775</v>
      </c>
      <c r="I95" s="52">
        <v>12000</v>
      </c>
      <c r="J95" s="52">
        <v>20000</v>
      </c>
      <c r="K95" s="160">
        <v>0</v>
      </c>
      <c r="L95" s="160">
        <v>0</v>
      </c>
      <c r="M95" s="115">
        <f t="shared" si="21"/>
        <v>768000</v>
      </c>
      <c r="N95" s="115">
        <f t="shared" si="22"/>
        <v>2705775</v>
      </c>
      <c r="O95" s="48">
        <f t="shared" si="24"/>
        <v>19377.75</v>
      </c>
      <c r="P95" s="115">
        <f t="shared" si="25"/>
        <v>38755.5</v>
      </c>
      <c r="Q95" s="77">
        <f t="shared" si="26"/>
        <v>19377.75</v>
      </c>
      <c r="R95" s="146">
        <f t="shared" si="23"/>
        <v>2628264</v>
      </c>
      <c r="S95" s="1684">
        <f>VLOOKUP(C95,[16]JAMBI!$C$33:$S$127,17,FALSE)</f>
        <v>0</v>
      </c>
      <c r="T95" s="652">
        <f t="shared" si="17"/>
        <v>2628264</v>
      </c>
      <c r="U95" s="414" t="str">
        <f>VLOOKUP(C95,'[17]anggaran gaji'!$B$28:$C$123,2,FALSE)</f>
        <v>110-00-0719761-6</v>
      </c>
    </row>
    <row r="96" spans="1:21" s="370" customFormat="1" ht="18" customHeight="1">
      <c r="A96" s="184">
        <v>1937775</v>
      </c>
      <c r="B96" s="417">
        <v>64</v>
      </c>
      <c r="C96" s="421" t="s">
        <v>654</v>
      </c>
      <c r="D96" s="470" t="s">
        <v>615</v>
      </c>
      <c r="E96" s="1907">
        <f>VLOOKUP(C96,[16]JAMBI!$C$33:$E$127,3,FALSE)</f>
        <v>19</v>
      </c>
      <c r="F96" s="52">
        <v>1737775</v>
      </c>
      <c r="G96" s="52">
        <v>200000</v>
      </c>
      <c r="H96" s="52">
        <f t="shared" si="20"/>
        <v>1937775</v>
      </c>
      <c r="I96" s="52">
        <v>12000</v>
      </c>
      <c r="J96" s="52">
        <v>20000</v>
      </c>
      <c r="K96" s="160">
        <v>0</v>
      </c>
      <c r="L96" s="160">
        <v>0</v>
      </c>
      <c r="M96" s="115">
        <f t="shared" si="21"/>
        <v>608000</v>
      </c>
      <c r="N96" s="115">
        <f t="shared" si="22"/>
        <v>2545775</v>
      </c>
      <c r="O96" s="48">
        <f t="shared" si="24"/>
        <v>19377.75</v>
      </c>
      <c r="P96" s="115">
        <f t="shared" si="25"/>
        <v>38755.5</v>
      </c>
      <c r="Q96" s="77">
        <f t="shared" si="26"/>
        <v>19377.75</v>
      </c>
      <c r="R96" s="146">
        <f t="shared" si="23"/>
        <v>2468264</v>
      </c>
      <c r="S96" s="1684">
        <f>VLOOKUP(C96,[16]JAMBI!$C$33:$S$127,17,FALSE)</f>
        <v>0</v>
      </c>
      <c r="T96" s="652">
        <f t="shared" si="17"/>
        <v>2468264</v>
      </c>
      <c r="U96" s="414" t="str">
        <f>VLOOKUP(C96,'[17]anggaran gaji'!$B$28:$C$123,2,FALSE)</f>
        <v>110-00-0719023-1</v>
      </c>
    </row>
    <row r="97" spans="1:21" s="370" customFormat="1" ht="18" customHeight="1">
      <c r="A97" s="184">
        <v>1937775</v>
      </c>
      <c r="B97" s="417">
        <v>65</v>
      </c>
      <c r="C97" s="484" t="s">
        <v>655</v>
      </c>
      <c r="D97" s="470" t="s">
        <v>615</v>
      </c>
      <c r="E97" s="1907">
        <f>VLOOKUP(C97,[16]JAMBI!$C$33:$E$127,3,FALSE)</f>
        <v>23</v>
      </c>
      <c r="F97" s="52">
        <v>1737775</v>
      </c>
      <c r="G97" s="52">
        <v>200000</v>
      </c>
      <c r="H97" s="52">
        <f t="shared" si="20"/>
        <v>1937775</v>
      </c>
      <c r="I97" s="52">
        <v>12000</v>
      </c>
      <c r="J97" s="52">
        <v>20000</v>
      </c>
      <c r="K97" s="160">
        <v>0</v>
      </c>
      <c r="L97" s="160">
        <v>0</v>
      </c>
      <c r="M97" s="115">
        <f t="shared" si="21"/>
        <v>736000</v>
      </c>
      <c r="N97" s="115">
        <f t="shared" si="22"/>
        <v>2673775</v>
      </c>
      <c r="O97" s="48">
        <f t="shared" si="24"/>
        <v>19377.75</v>
      </c>
      <c r="P97" s="115">
        <f t="shared" si="25"/>
        <v>38755.5</v>
      </c>
      <c r="Q97" s="77">
        <f t="shared" si="26"/>
        <v>19377.75</v>
      </c>
      <c r="R97" s="146">
        <f t="shared" si="23"/>
        <v>2596264</v>
      </c>
      <c r="S97" s="1684">
        <f>VLOOKUP(C97,[16]JAMBI!$C$33:$S$127,17,FALSE)</f>
        <v>0</v>
      </c>
      <c r="T97" s="652">
        <f t="shared" si="17"/>
        <v>2596264</v>
      </c>
      <c r="U97" s="414" t="str">
        <f>VLOOKUP(C97,'[17]anggaran gaji'!$B$28:$C$123,2,FALSE)</f>
        <v>110-00-0463718-4</v>
      </c>
    </row>
    <row r="98" spans="1:21" s="370" customFormat="1" ht="18" customHeight="1">
      <c r="A98" s="184">
        <v>1937775</v>
      </c>
      <c r="B98" s="417">
        <v>66</v>
      </c>
      <c r="C98" s="421" t="s">
        <v>656</v>
      </c>
      <c r="D98" s="470" t="s">
        <v>615</v>
      </c>
      <c r="E98" s="1907">
        <f>VLOOKUP(C98,[16]JAMBI!$C$33:$E$127,3,FALSE)</f>
        <v>20</v>
      </c>
      <c r="F98" s="52">
        <v>1737775</v>
      </c>
      <c r="G98" s="52">
        <v>200000</v>
      </c>
      <c r="H98" s="52">
        <f t="shared" si="20"/>
        <v>1937775</v>
      </c>
      <c r="I98" s="52">
        <v>12000</v>
      </c>
      <c r="J98" s="52">
        <v>20000</v>
      </c>
      <c r="K98" s="160">
        <v>0</v>
      </c>
      <c r="L98" s="160">
        <v>0</v>
      </c>
      <c r="M98" s="115">
        <f t="shared" si="21"/>
        <v>640000</v>
      </c>
      <c r="N98" s="115">
        <f t="shared" si="22"/>
        <v>2577775</v>
      </c>
      <c r="O98" s="48">
        <f t="shared" si="24"/>
        <v>19377.75</v>
      </c>
      <c r="P98" s="115">
        <f t="shared" si="25"/>
        <v>38755.5</v>
      </c>
      <c r="Q98" s="77">
        <f t="shared" si="26"/>
        <v>19377.75</v>
      </c>
      <c r="R98" s="146">
        <f t="shared" si="23"/>
        <v>2500264</v>
      </c>
      <c r="S98" s="1684">
        <f>VLOOKUP(C98,[16]JAMBI!$C$33:$S$127,17,FALSE)</f>
        <v>0</v>
      </c>
      <c r="T98" s="652">
        <f t="shared" ref="T98:T127" si="27">R98-S98</f>
        <v>2500264</v>
      </c>
      <c r="U98" s="414" t="str">
        <f>VLOOKUP(C98,'[17]anggaran gaji'!$B$28:$C$123,2,FALSE)</f>
        <v>110-00-0576691-7</v>
      </c>
    </row>
    <row r="99" spans="1:21" s="370" customFormat="1" ht="18" customHeight="1">
      <c r="A99" s="184">
        <v>1937775</v>
      </c>
      <c r="B99" s="417">
        <v>67</v>
      </c>
      <c r="C99" s="484" t="s">
        <v>657</v>
      </c>
      <c r="D99" s="470" t="s">
        <v>615</v>
      </c>
      <c r="E99" s="1907">
        <f>VLOOKUP(C99,[16]JAMBI!$C$33:$E$127,3,FALSE)</f>
        <v>24</v>
      </c>
      <c r="F99" s="52">
        <v>1737775</v>
      </c>
      <c r="G99" s="52">
        <v>200000</v>
      </c>
      <c r="H99" s="52">
        <f t="shared" si="20"/>
        <v>1937775</v>
      </c>
      <c r="I99" s="52">
        <v>12000</v>
      </c>
      <c r="J99" s="52">
        <v>20000</v>
      </c>
      <c r="K99" s="160">
        <v>0</v>
      </c>
      <c r="L99" s="160">
        <v>0</v>
      </c>
      <c r="M99" s="115">
        <f t="shared" si="21"/>
        <v>768000</v>
      </c>
      <c r="N99" s="115">
        <f t="shared" si="22"/>
        <v>2705775</v>
      </c>
      <c r="O99" s="48">
        <f t="shared" si="24"/>
        <v>19377.75</v>
      </c>
      <c r="P99" s="115">
        <f t="shared" si="25"/>
        <v>38755.5</v>
      </c>
      <c r="Q99" s="77">
        <f t="shared" si="26"/>
        <v>19377.75</v>
      </c>
      <c r="R99" s="146">
        <f t="shared" si="23"/>
        <v>2628264</v>
      </c>
      <c r="S99" s="1684">
        <f>VLOOKUP(C99,[16]JAMBI!$C$33:$S$127,17,FALSE)</f>
        <v>0</v>
      </c>
      <c r="T99" s="652">
        <f t="shared" si="27"/>
        <v>2628264</v>
      </c>
      <c r="U99" s="414" t="str">
        <f>VLOOKUP(C99,'[17]anggaran gaji'!$B$28:$C$123,2,FALSE)</f>
        <v>110-00-0464105-3</v>
      </c>
    </row>
    <row r="100" spans="1:21" s="370" customFormat="1" ht="18" customHeight="1">
      <c r="A100" s="184">
        <v>1937775</v>
      </c>
      <c r="B100" s="417">
        <v>68</v>
      </c>
      <c r="C100" s="421" t="s">
        <v>658</v>
      </c>
      <c r="D100" s="470" t="s">
        <v>615</v>
      </c>
      <c r="E100" s="1907">
        <f>VLOOKUP(C100,[16]JAMBI!$C$33:$E$127,3,FALSE)</f>
        <v>23</v>
      </c>
      <c r="F100" s="52">
        <v>1737775</v>
      </c>
      <c r="G100" s="52">
        <v>200000</v>
      </c>
      <c r="H100" s="52">
        <f t="shared" si="20"/>
        <v>1937775</v>
      </c>
      <c r="I100" s="52">
        <v>12000</v>
      </c>
      <c r="J100" s="52">
        <v>20000</v>
      </c>
      <c r="K100" s="160">
        <v>0</v>
      </c>
      <c r="L100" s="160">
        <v>0</v>
      </c>
      <c r="M100" s="115">
        <f t="shared" si="21"/>
        <v>736000</v>
      </c>
      <c r="N100" s="115">
        <f t="shared" si="22"/>
        <v>2673775</v>
      </c>
      <c r="O100" s="48">
        <f t="shared" si="24"/>
        <v>19377.75</v>
      </c>
      <c r="P100" s="115">
        <f t="shared" si="25"/>
        <v>38755.5</v>
      </c>
      <c r="Q100" s="77">
        <f t="shared" si="26"/>
        <v>19377.75</v>
      </c>
      <c r="R100" s="146">
        <f t="shared" si="23"/>
        <v>2596264</v>
      </c>
      <c r="S100" s="1684">
        <f>VLOOKUP(C100,[16]JAMBI!$C$33:$S$127,17,FALSE)</f>
        <v>0</v>
      </c>
      <c r="T100" s="652">
        <f t="shared" si="27"/>
        <v>2596264</v>
      </c>
      <c r="U100" s="414" t="str">
        <f>VLOOKUP(C100,'[17]anggaran gaji'!$B$28:$C$123,2,FALSE)</f>
        <v>110-00-0463842-2</v>
      </c>
    </row>
    <row r="101" spans="1:21" s="370" customFormat="1" ht="18" customHeight="1">
      <c r="A101" s="184">
        <v>1937775</v>
      </c>
      <c r="B101" s="417">
        <v>69</v>
      </c>
      <c r="C101" s="484" t="s">
        <v>659</v>
      </c>
      <c r="D101" s="470" t="s">
        <v>615</v>
      </c>
      <c r="E101" s="1907">
        <f>VLOOKUP(C101,[16]JAMBI!$C$33:$E$127,3,FALSE)</f>
        <v>14</v>
      </c>
      <c r="F101" s="52">
        <v>1737775</v>
      </c>
      <c r="G101" s="52">
        <v>200000</v>
      </c>
      <c r="H101" s="52">
        <f t="shared" si="20"/>
        <v>1937775</v>
      </c>
      <c r="I101" s="52">
        <v>12000</v>
      </c>
      <c r="J101" s="52">
        <v>20000</v>
      </c>
      <c r="K101" s="160">
        <v>0</v>
      </c>
      <c r="L101" s="160">
        <v>0</v>
      </c>
      <c r="M101" s="115">
        <f t="shared" si="21"/>
        <v>448000</v>
      </c>
      <c r="N101" s="115">
        <f t="shared" si="22"/>
        <v>2385775</v>
      </c>
      <c r="O101" s="48">
        <f t="shared" si="24"/>
        <v>19377.75</v>
      </c>
      <c r="P101" s="115">
        <f t="shared" si="25"/>
        <v>38755.5</v>
      </c>
      <c r="Q101" s="77">
        <f t="shared" si="26"/>
        <v>19377.75</v>
      </c>
      <c r="R101" s="146">
        <f t="shared" si="23"/>
        <v>2308264</v>
      </c>
      <c r="S101" s="1684">
        <f>VLOOKUP(C101,[16]JAMBI!$C$33:$S$127,17,FALSE)</f>
        <v>0</v>
      </c>
      <c r="T101" s="652">
        <f t="shared" si="27"/>
        <v>2308264</v>
      </c>
      <c r="U101" s="414" t="str">
        <f>VLOOKUP(C101,'[17]anggaran gaji'!$B$28:$C$123,2,FALSE)</f>
        <v>110-00-0527169-4</v>
      </c>
    </row>
    <row r="102" spans="1:21" s="370" customFormat="1" ht="18" customHeight="1">
      <c r="A102" s="184">
        <v>1937775</v>
      </c>
      <c r="B102" s="417">
        <v>70</v>
      </c>
      <c r="C102" s="484" t="s">
        <v>661</v>
      </c>
      <c r="D102" s="470" t="s">
        <v>615</v>
      </c>
      <c r="E102" s="1907">
        <f>VLOOKUP(C102,[16]JAMBI!$C$33:$E$127,3,FALSE)</f>
        <v>18</v>
      </c>
      <c r="F102" s="52">
        <v>1737775</v>
      </c>
      <c r="G102" s="52">
        <v>200000</v>
      </c>
      <c r="H102" s="52">
        <f t="shared" si="20"/>
        <v>1937775</v>
      </c>
      <c r="I102" s="52">
        <v>12000</v>
      </c>
      <c r="J102" s="52">
        <v>20000</v>
      </c>
      <c r="K102" s="160">
        <v>0</v>
      </c>
      <c r="L102" s="160">
        <v>0</v>
      </c>
      <c r="M102" s="115">
        <f t="shared" si="21"/>
        <v>576000</v>
      </c>
      <c r="N102" s="115">
        <f t="shared" si="22"/>
        <v>2513775</v>
      </c>
      <c r="O102" s="48">
        <f t="shared" si="24"/>
        <v>19377.75</v>
      </c>
      <c r="P102" s="115">
        <f t="shared" si="25"/>
        <v>38755.5</v>
      </c>
      <c r="Q102" s="77">
        <f t="shared" si="26"/>
        <v>19377.75</v>
      </c>
      <c r="R102" s="146">
        <f t="shared" si="23"/>
        <v>2436264</v>
      </c>
      <c r="S102" s="1684">
        <f>VLOOKUP(C102,[16]JAMBI!$C$33:$S$127,17,FALSE)</f>
        <v>0</v>
      </c>
      <c r="T102" s="652">
        <f t="shared" si="27"/>
        <v>2436264</v>
      </c>
      <c r="U102" s="414" t="str">
        <f>VLOOKUP(C102,'[17]anggaran gaji'!$B$28:$C$123,2,FALSE)</f>
        <v>110-00-0719784-8</v>
      </c>
    </row>
    <row r="103" spans="1:21" s="370" customFormat="1" ht="18" customHeight="1">
      <c r="A103" s="184">
        <v>1937775</v>
      </c>
      <c r="B103" s="417">
        <v>71</v>
      </c>
      <c r="C103" s="484" t="s">
        <v>2689</v>
      </c>
      <c r="D103" s="470" t="s">
        <v>615</v>
      </c>
      <c r="E103" s="1907">
        <f>VLOOKUP(C103,[16]JAMBI!$C$33:$E$127,3,FALSE)</f>
        <v>29</v>
      </c>
      <c r="F103" s="52">
        <v>1737775</v>
      </c>
      <c r="G103" s="52">
        <v>200000</v>
      </c>
      <c r="H103" s="52">
        <f t="shared" si="20"/>
        <v>1937775</v>
      </c>
      <c r="I103" s="52">
        <v>12000</v>
      </c>
      <c r="J103" s="52">
        <v>20000</v>
      </c>
      <c r="K103" s="160">
        <v>0</v>
      </c>
      <c r="L103" s="160">
        <v>0</v>
      </c>
      <c r="M103" s="115">
        <f t="shared" si="21"/>
        <v>928000</v>
      </c>
      <c r="N103" s="115">
        <f t="shared" si="22"/>
        <v>2865775</v>
      </c>
      <c r="O103" s="48">
        <f t="shared" si="24"/>
        <v>19377.75</v>
      </c>
      <c r="P103" s="115">
        <f t="shared" si="25"/>
        <v>38755.5</v>
      </c>
      <c r="Q103" s="77">
        <f t="shared" si="26"/>
        <v>19377.75</v>
      </c>
      <c r="R103" s="146">
        <f t="shared" si="23"/>
        <v>2788264</v>
      </c>
      <c r="S103" s="1684">
        <f>VLOOKUP(C103,[16]JAMBI!$C$33:$S$127,17,FALSE)</f>
        <v>0</v>
      </c>
      <c r="T103" s="652">
        <f t="shared" si="27"/>
        <v>2788264</v>
      </c>
      <c r="U103" s="414" t="str">
        <f>VLOOKUP(C103,'[17]anggaran gaji'!$B$28:$C$123,2,FALSE)</f>
        <v>110-00-0460718-7</v>
      </c>
    </row>
    <row r="104" spans="1:21" s="370" customFormat="1" ht="18" customHeight="1">
      <c r="A104" s="184">
        <v>1937775</v>
      </c>
      <c r="B104" s="417">
        <v>72</v>
      </c>
      <c r="C104" s="484" t="s">
        <v>662</v>
      </c>
      <c r="D104" s="470" t="s">
        <v>615</v>
      </c>
      <c r="E104" s="1907">
        <f>VLOOKUP(C104,[16]JAMBI!$C$33:$E$127,3,FALSE)</f>
        <v>16</v>
      </c>
      <c r="F104" s="52">
        <v>1737775</v>
      </c>
      <c r="G104" s="52">
        <v>200000</v>
      </c>
      <c r="H104" s="52">
        <f t="shared" si="20"/>
        <v>1937775</v>
      </c>
      <c r="I104" s="52">
        <v>12000</v>
      </c>
      <c r="J104" s="52">
        <v>20000</v>
      </c>
      <c r="K104" s="160">
        <v>0</v>
      </c>
      <c r="L104" s="160">
        <v>0</v>
      </c>
      <c r="M104" s="115">
        <f t="shared" si="21"/>
        <v>512000</v>
      </c>
      <c r="N104" s="115">
        <f t="shared" si="22"/>
        <v>2449775</v>
      </c>
      <c r="O104" s="48">
        <f t="shared" si="24"/>
        <v>19377.75</v>
      </c>
      <c r="P104" s="115">
        <f t="shared" si="25"/>
        <v>38755.5</v>
      </c>
      <c r="Q104" s="77">
        <f t="shared" si="26"/>
        <v>19377.75</v>
      </c>
      <c r="R104" s="146">
        <f t="shared" si="23"/>
        <v>2372264</v>
      </c>
      <c r="S104" s="1684">
        <f>VLOOKUP(C104,[16]JAMBI!$C$33:$S$127,17,FALSE)</f>
        <v>0</v>
      </c>
      <c r="T104" s="652">
        <f t="shared" si="27"/>
        <v>2372264</v>
      </c>
      <c r="U104" s="414" t="str">
        <f>VLOOKUP(C104,'[17]anggaran gaji'!$B$28:$C$123,2,FALSE)</f>
        <v>110-00-0472218-4</v>
      </c>
    </row>
    <row r="105" spans="1:21" s="370" customFormat="1" ht="18" customHeight="1">
      <c r="A105" s="184">
        <v>1937775</v>
      </c>
      <c r="B105" s="417">
        <v>73</v>
      </c>
      <c r="C105" s="421" t="s">
        <v>712</v>
      </c>
      <c r="D105" s="470" t="s">
        <v>615</v>
      </c>
      <c r="E105" s="1907">
        <f>VLOOKUP(C105,[16]JAMBI!$C$33:$E$127,3,FALSE)</f>
        <v>22</v>
      </c>
      <c r="F105" s="52">
        <v>1737775</v>
      </c>
      <c r="G105" s="52">
        <v>200000</v>
      </c>
      <c r="H105" s="52">
        <f t="shared" si="20"/>
        <v>1937775</v>
      </c>
      <c r="I105" s="52">
        <v>12000</v>
      </c>
      <c r="J105" s="52">
        <v>20000</v>
      </c>
      <c r="K105" s="160">
        <v>0</v>
      </c>
      <c r="L105" s="160">
        <v>0</v>
      </c>
      <c r="M105" s="115">
        <f t="shared" si="21"/>
        <v>704000</v>
      </c>
      <c r="N105" s="115">
        <f t="shared" si="22"/>
        <v>2641775</v>
      </c>
      <c r="O105" s="48">
        <f t="shared" si="24"/>
        <v>19377.75</v>
      </c>
      <c r="P105" s="115">
        <f t="shared" si="25"/>
        <v>38755.5</v>
      </c>
      <c r="Q105" s="77">
        <f t="shared" si="26"/>
        <v>19377.75</v>
      </c>
      <c r="R105" s="146">
        <f t="shared" si="23"/>
        <v>2564264</v>
      </c>
      <c r="S105" s="1684">
        <f>VLOOKUP(C105,[16]JAMBI!$C$33:$S$127,17,FALSE)</f>
        <v>0</v>
      </c>
      <c r="T105" s="652">
        <f t="shared" si="27"/>
        <v>2564264</v>
      </c>
      <c r="U105" s="414" t="str">
        <f>VLOOKUP(C105,'[17]anggaran gaji'!$B$28:$C$123,2,FALSE)</f>
        <v>110-00-0589797-7</v>
      </c>
    </row>
    <row r="106" spans="1:21" s="370" customFormat="1" ht="18" customHeight="1">
      <c r="A106" s="184">
        <v>1937775</v>
      </c>
      <c r="B106" s="417">
        <v>74</v>
      </c>
      <c r="C106" s="484" t="s">
        <v>663</v>
      </c>
      <c r="D106" s="470" t="s">
        <v>615</v>
      </c>
      <c r="E106" s="1907">
        <f>VLOOKUP(C106,[16]JAMBI!$C$33:$E$127,3,FALSE)</f>
        <v>23</v>
      </c>
      <c r="F106" s="52">
        <v>1737775</v>
      </c>
      <c r="G106" s="52">
        <v>200000</v>
      </c>
      <c r="H106" s="52">
        <f t="shared" si="20"/>
        <v>1937775</v>
      </c>
      <c r="I106" s="52">
        <v>12000</v>
      </c>
      <c r="J106" s="52">
        <v>20000</v>
      </c>
      <c r="K106" s="160">
        <v>0</v>
      </c>
      <c r="L106" s="160">
        <v>0</v>
      </c>
      <c r="M106" s="115">
        <f t="shared" si="21"/>
        <v>736000</v>
      </c>
      <c r="N106" s="115">
        <f t="shared" si="22"/>
        <v>2673775</v>
      </c>
      <c r="O106" s="48">
        <f t="shared" si="24"/>
        <v>19377.75</v>
      </c>
      <c r="P106" s="115">
        <f t="shared" si="25"/>
        <v>38755.5</v>
      </c>
      <c r="Q106" s="77">
        <f t="shared" si="26"/>
        <v>19377.75</v>
      </c>
      <c r="R106" s="146">
        <f t="shared" si="23"/>
        <v>2596264</v>
      </c>
      <c r="S106" s="1684">
        <f>VLOOKUP(C106,[16]JAMBI!$C$33:$S$127,17,FALSE)</f>
        <v>0</v>
      </c>
      <c r="T106" s="652">
        <f t="shared" si="27"/>
        <v>2596264</v>
      </c>
      <c r="U106" s="414" t="str">
        <f>VLOOKUP(C106,'[17]anggaran gaji'!$B$28:$C$123,2,FALSE)</f>
        <v>110-00-0719766-5</v>
      </c>
    </row>
    <row r="107" spans="1:21" s="370" customFormat="1" ht="18" customHeight="1">
      <c r="A107" s="184">
        <v>1937775</v>
      </c>
      <c r="B107" s="417">
        <v>75</v>
      </c>
      <c r="C107" s="421" t="s">
        <v>2690</v>
      </c>
      <c r="D107" s="470" t="s">
        <v>615</v>
      </c>
      <c r="E107" s="1907">
        <f>VLOOKUP(C107,[16]JAMBI!$C$33:$E$127,3,FALSE)</f>
        <v>27</v>
      </c>
      <c r="F107" s="52">
        <v>1737775</v>
      </c>
      <c r="G107" s="52">
        <v>200000</v>
      </c>
      <c r="H107" s="52">
        <f t="shared" si="20"/>
        <v>1937775</v>
      </c>
      <c r="I107" s="52">
        <v>12000</v>
      </c>
      <c r="J107" s="52">
        <v>20000</v>
      </c>
      <c r="K107" s="160">
        <v>0</v>
      </c>
      <c r="L107" s="160">
        <v>0</v>
      </c>
      <c r="M107" s="115">
        <f t="shared" si="21"/>
        <v>864000</v>
      </c>
      <c r="N107" s="115">
        <f t="shared" si="22"/>
        <v>2801775</v>
      </c>
      <c r="O107" s="48">
        <f t="shared" si="24"/>
        <v>19377.75</v>
      </c>
      <c r="P107" s="115">
        <f t="shared" si="25"/>
        <v>38755.5</v>
      </c>
      <c r="Q107" s="77">
        <f t="shared" si="26"/>
        <v>19377.75</v>
      </c>
      <c r="R107" s="146">
        <f t="shared" si="23"/>
        <v>2724264</v>
      </c>
      <c r="S107" s="1684">
        <f>VLOOKUP(C107,[16]JAMBI!$C$33:$S$127,17,FALSE)</f>
        <v>0</v>
      </c>
      <c r="T107" s="652">
        <f t="shared" si="27"/>
        <v>2724264</v>
      </c>
      <c r="U107" s="414" t="str">
        <f>VLOOKUP(C107,'[17]anggaran gaji'!$B$28:$C$123,2,FALSE)</f>
        <v>110-00-0588860-4</v>
      </c>
    </row>
    <row r="108" spans="1:21" s="370" customFormat="1" ht="18" customHeight="1">
      <c r="A108" s="184">
        <v>1937775</v>
      </c>
      <c r="B108" s="417">
        <v>76</v>
      </c>
      <c r="C108" s="484" t="s">
        <v>664</v>
      </c>
      <c r="D108" s="470" t="s">
        <v>615</v>
      </c>
      <c r="E108" s="1907">
        <f>VLOOKUP(C108,[16]JAMBI!$C$33:$E$127,3,FALSE)</f>
        <v>26</v>
      </c>
      <c r="F108" s="52">
        <v>1737775</v>
      </c>
      <c r="G108" s="52">
        <v>200000</v>
      </c>
      <c r="H108" s="52">
        <f t="shared" si="20"/>
        <v>1937775</v>
      </c>
      <c r="I108" s="52">
        <v>12000</v>
      </c>
      <c r="J108" s="52">
        <v>20000</v>
      </c>
      <c r="K108" s="160">
        <v>0</v>
      </c>
      <c r="L108" s="160">
        <v>0</v>
      </c>
      <c r="M108" s="115">
        <f t="shared" si="21"/>
        <v>832000</v>
      </c>
      <c r="N108" s="115">
        <f t="shared" si="22"/>
        <v>2769775</v>
      </c>
      <c r="O108" s="48">
        <f t="shared" si="24"/>
        <v>19377.75</v>
      </c>
      <c r="P108" s="115">
        <f t="shared" si="25"/>
        <v>38755.5</v>
      </c>
      <c r="Q108" s="77">
        <f t="shared" si="26"/>
        <v>19377.75</v>
      </c>
      <c r="R108" s="146">
        <f t="shared" si="23"/>
        <v>2692264</v>
      </c>
      <c r="S108" s="1684">
        <f>VLOOKUP(C108,[16]JAMBI!$C$33:$S$127,17,FALSE)</f>
        <v>0</v>
      </c>
      <c r="T108" s="652">
        <f t="shared" si="27"/>
        <v>2692264</v>
      </c>
      <c r="U108" s="414" t="str">
        <f>VLOOKUP(C108,'[17]anggaran gaji'!$B$28:$C$123,2,FALSE)</f>
        <v>110-00-0718719-5</v>
      </c>
    </row>
    <row r="109" spans="1:21" s="370" customFormat="1" ht="18" customHeight="1">
      <c r="A109" s="184">
        <v>1937775</v>
      </c>
      <c r="B109" s="417">
        <v>77</v>
      </c>
      <c r="C109" s="421" t="s">
        <v>716</v>
      </c>
      <c r="D109" s="470" t="s">
        <v>615</v>
      </c>
      <c r="E109" s="1907">
        <f>VLOOKUP(C109,[16]JAMBI!$C$33:$E$127,3,FALSE)</f>
        <v>30</v>
      </c>
      <c r="F109" s="52">
        <v>1737775</v>
      </c>
      <c r="G109" s="52">
        <v>200000</v>
      </c>
      <c r="H109" s="52">
        <f t="shared" si="20"/>
        <v>1937775</v>
      </c>
      <c r="I109" s="52">
        <v>12000</v>
      </c>
      <c r="J109" s="52">
        <v>20000</v>
      </c>
      <c r="K109" s="160">
        <v>0</v>
      </c>
      <c r="L109" s="160">
        <v>0</v>
      </c>
      <c r="M109" s="115">
        <f t="shared" si="21"/>
        <v>960000</v>
      </c>
      <c r="N109" s="115">
        <f t="shared" si="22"/>
        <v>2897775</v>
      </c>
      <c r="O109" s="48">
        <f t="shared" si="24"/>
        <v>19377.75</v>
      </c>
      <c r="P109" s="115">
        <f t="shared" si="25"/>
        <v>38755.5</v>
      </c>
      <c r="Q109" s="77">
        <f t="shared" si="26"/>
        <v>19377.75</v>
      </c>
      <c r="R109" s="146">
        <f t="shared" si="23"/>
        <v>2820264</v>
      </c>
      <c r="S109" s="1684">
        <f>VLOOKUP(C109,[16]JAMBI!$C$33:$S$127,17,FALSE)</f>
        <v>0</v>
      </c>
      <c r="T109" s="652">
        <f t="shared" si="27"/>
        <v>2820264</v>
      </c>
      <c r="U109" s="414" t="str">
        <f>VLOOKUP(C109,'[17]anggaran gaji'!$B$28:$C$123,2,FALSE)</f>
        <v>110-00-0525350-2</v>
      </c>
    </row>
    <row r="110" spans="1:21" s="370" customFormat="1" ht="18" customHeight="1">
      <c r="A110" s="184">
        <v>1937775</v>
      </c>
      <c r="B110" s="417">
        <v>78</v>
      </c>
      <c r="C110" s="484" t="s">
        <v>2691</v>
      </c>
      <c r="D110" s="470" t="s">
        <v>615</v>
      </c>
      <c r="E110" s="1907">
        <f>VLOOKUP(C110,[16]JAMBI!$C$33:$E$127,3,FALSE)</f>
        <v>22</v>
      </c>
      <c r="F110" s="52">
        <v>1737775</v>
      </c>
      <c r="G110" s="52">
        <v>200000</v>
      </c>
      <c r="H110" s="52">
        <f t="shared" si="20"/>
        <v>1937775</v>
      </c>
      <c r="I110" s="52">
        <v>12000</v>
      </c>
      <c r="J110" s="52">
        <v>20000</v>
      </c>
      <c r="K110" s="160">
        <v>0</v>
      </c>
      <c r="L110" s="160">
        <v>0</v>
      </c>
      <c r="M110" s="115">
        <f t="shared" si="21"/>
        <v>704000</v>
      </c>
      <c r="N110" s="115">
        <f t="shared" si="22"/>
        <v>2641775</v>
      </c>
      <c r="O110" s="48">
        <f t="shared" si="24"/>
        <v>19377.75</v>
      </c>
      <c r="P110" s="115">
        <f t="shared" si="25"/>
        <v>38755.5</v>
      </c>
      <c r="Q110" s="77">
        <f t="shared" si="26"/>
        <v>19377.75</v>
      </c>
      <c r="R110" s="146">
        <f t="shared" si="23"/>
        <v>2564264</v>
      </c>
      <c r="S110" s="1684">
        <f>VLOOKUP(C110,[16]JAMBI!$C$33:$S$127,17,FALSE)</f>
        <v>0</v>
      </c>
      <c r="T110" s="652">
        <f t="shared" si="27"/>
        <v>2564264</v>
      </c>
      <c r="U110" s="414" t="str">
        <f>VLOOKUP(C110,'[17]anggaran gaji'!$B$28:$C$123,2,FALSE)</f>
        <v>110-00-0719783-0</v>
      </c>
    </row>
    <row r="111" spans="1:21" s="370" customFormat="1" ht="18" customHeight="1">
      <c r="A111" s="184">
        <v>1937775</v>
      </c>
      <c r="B111" s="417">
        <v>79</v>
      </c>
      <c r="C111" s="421" t="s">
        <v>2692</v>
      </c>
      <c r="D111" s="470" t="s">
        <v>615</v>
      </c>
      <c r="E111" s="1907">
        <f>VLOOKUP(C111,[16]JAMBI!$C$33:$E$127,3,FALSE)</f>
        <v>19</v>
      </c>
      <c r="F111" s="52">
        <v>1737775</v>
      </c>
      <c r="G111" s="52">
        <v>200000</v>
      </c>
      <c r="H111" s="52">
        <f t="shared" si="20"/>
        <v>1937775</v>
      </c>
      <c r="I111" s="52">
        <v>12000</v>
      </c>
      <c r="J111" s="52">
        <v>20000</v>
      </c>
      <c r="K111" s="160">
        <v>0</v>
      </c>
      <c r="L111" s="160">
        <v>0</v>
      </c>
      <c r="M111" s="115">
        <f t="shared" si="21"/>
        <v>608000</v>
      </c>
      <c r="N111" s="115">
        <f t="shared" si="22"/>
        <v>2545775</v>
      </c>
      <c r="O111" s="48">
        <f t="shared" si="24"/>
        <v>19377.75</v>
      </c>
      <c r="P111" s="115">
        <f t="shared" si="25"/>
        <v>38755.5</v>
      </c>
      <c r="Q111" s="77">
        <f t="shared" si="26"/>
        <v>19377.75</v>
      </c>
      <c r="R111" s="146">
        <f t="shared" si="23"/>
        <v>2468264</v>
      </c>
      <c r="S111" s="1684">
        <f>VLOOKUP(C111,[16]JAMBI!$C$33:$S$127,17,FALSE)</f>
        <v>0</v>
      </c>
      <c r="T111" s="652">
        <f t="shared" si="27"/>
        <v>2468264</v>
      </c>
      <c r="U111" s="414" t="str">
        <f>VLOOKUP(C111,'[17]anggaran gaji'!$B$28:$C$123,2,FALSE)</f>
        <v>110-00-0463720-0</v>
      </c>
    </row>
    <row r="112" spans="1:21" s="370" customFormat="1" ht="18" customHeight="1">
      <c r="A112" s="184">
        <v>1937775</v>
      </c>
      <c r="B112" s="417">
        <v>80</v>
      </c>
      <c r="C112" s="484" t="s">
        <v>665</v>
      </c>
      <c r="D112" s="470" t="s">
        <v>615</v>
      </c>
      <c r="E112" s="1907">
        <f>VLOOKUP(C112,[16]JAMBI!$C$33:$E$127,3,FALSE)</f>
        <v>22</v>
      </c>
      <c r="F112" s="52">
        <v>1737775</v>
      </c>
      <c r="G112" s="52">
        <v>200000</v>
      </c>
      <c r="H112" s="52">
        <f t="shared" si="20"/>
        <v>1937775</v>
      </c>
      <c r="I112" s="52">
        <v>12000</v>
      </c>
      <c r="J112" s="52">
        <v>20000</v>
      </c>
      <c r="K112" s="160">
        <v>0</v>
      </c>
      <c r="L112" s="160">
        <v>0</v>
      </c>
      <c r="M112" s="115">
        <f t="shared" si="21"/>
        <v>704000</v>
      </c>
      <c r="N112" s="115">
        <f t="shared" si="22"/>
        <v>2641775</v>
      </c>
      <c r="O112" s="48">
        <f t="shared" si="24"/>
        <v>19377.75</v>
      </c>
      <c r="P112" s="115">
        <f t="shared" si="25"/>
        <v>38755.5</v>
      </c>
      <c r="Q112" s="77">
        <f t="shared" si="26"/>
        <v>19377.75</v>
      </c>
      <c r="R112" s="146">
        <f t="shared" si="23"/>
        <v>2564264</v>
      </c>
      <c r="S112" s="1684">
        <f>VLOOKUP(C112,[16]JAMBI!$C$33:$S$127,17,FALSE)</f>
        <v>0</v>
      </c>
      <c r="T112" s="652">
        <f t="shared" si="27"/>
        <v>2564264</v>
      </c>
      <c r="U112" s="414" t="str">
        <f>VLOOKUP(C112,'[17]anggaran gaji'!$B$28:$C$123,2,FALSE)</f>
        <v>110-00-0463838-0</v>
      </c>
    </row>
    <row r="113" spans="1:21" s="370" customFormat="1" ht="18" customHeight="1">
      <c r="A113" s="349"/>
      <c r="B113" s="417">
        <v>81</v>
      </c>
      <c r="C113" s="464" t="s">
        <v>2694</v>
      </c>
      <c r="D113" s="470" t="s">
        <v>615</v>
      </c>
      <c r="E113" s="1907">
        <f>VLOOKUP(C113,[16]JAMBI!$C$33:$E$127,3,FALSE)</f>
        <v>20</v>
      </c>
      <c r="F113" s="52">
        <v>1737775</v>
      </c>
      <c r="G113" s="52">
        <v>200000</v>
      </c>
      <c r="H113" s="52">
        <f t="shared" ref="H113:H127" si="28">SUM(F113:G113)</f>
        <v>1937775</v>
      </c>
      <c r="I113" s="52">
        <v>12000</v>
      </c>
      <c r="J113" s="52">
        <v>20000</v>
      </c>
      <c r="K113" s="160">
        <v>0</v>
      </c>
      <c r="L113" s="160">
        <v>0</v>
      </c>
      <c r="M113" s="115">
        <f t="shared" ref="M113:M127" si="29">(E113*I113)+(E113*J113)+K113+L113</f>
        <v>640000</v>
      </c>
      <c r="N113" s="115">
        <f t="shared" ref="N113:N127" si="30">H113+M113</f>
        <v>2577775</v>
      </c>
      <c r="O113" s="48">
        <f t="shared" ref="O113:O127" si="31">H113*1%</f>
        <v>19377.75</v>
      </c>
      <c r="P113" s="115">
        <f t="shared" ref="P113:P127" si="32">H113*2%</f>
        <v>38755.5</v>
      </c>
      <c r="Q113" s="77">
        <f t="shared" ref="Q113:Q127" si="33">H113*1%</f>
        <v>19377.75</v>
      </c>
      <c r="R113" s="146">
        <f t="shared" ref="R113:R127" si="34">N113-O113-P113-Q113</f>
        <v>2500264</v>
      </c>
      <c r="S113" s="1684">
        <f>VLOOKUP(C113,[16]JAMBI!$C$33:$S$127,17,FALSE)</f>
        <v>0</v>
      </c>
      <c r="T113" s="652">
        <f t="shared" si="27"/>
        <v>2500264</v>
      </c>
      <c r="U113" s="414" t="str">
        <f>VLOOKUP(C113,'[17]anggaran gaji'!$B$28:$C$123,2,FALSE)</f>
        <v>110-00-0627036-4</v>
      </c>
    </row>
    <row r="114" spans="1:21" s="370" customFormat="1" ht="18" customHeight="1">
      <c r="A114" s="349"/>
      <c r="B114" s="417">
        <v>82</v>
      </c>
      <c r="C114" s="421" t="s">
        <v>671</v>
      </c>
      <c r="D114" s="470" t="s">
        <v>615</v>
      </c>
      <c r="E114" s="1907">
        <f>VLOOKUP(C114,[16]JAMBI!$C$33:$E$127,3,FALSE)</f>
        <v>21</v>
      </c>
      <c r="F114" s="52">
        <v>1737775</v>
      </c>
      <c r="G114" s="52">
        <v>200000</v>
      </c>
      <c r="H114" s="52">
        <f t="shared" si="28"/>
        <v>1937775</v>
      </c>
      <c r="I114" s="52">
        <v>12000</v>
      </c>
      <c r="J114" s="52">
        <v>20000</v>
      </c>
      <c r="K114" s="160">
        <v>0</v>
      </c>
      <c r="L114" s="160">
        <v>0</v>
      </c>
      <c r="M114" s="115">
        <f t="shared" si="29"/>
        <v>672000</v>
      </c>
      <c r="N114" s="115">
        <f t="shared" si="30"/>
        <v>2609775</v>
      </c>
      <c r="O114" s="48">
        <f t="shared" si="31"/>
        <v>19377.75</v>
      </c>
      <c r="P114" s="115">
        <f t="shared" si="32"/>
        <v>38755.5</v>
      </c>
      <c r="Q114" s="77">
        <f t="shared" si="33"/>
        <v>19377.75</v>
      </c>
      <c r="R114" s="146">
        <f t="shared" si="34"/>
        <v>2532264</v>
      </c>
      <c r="S114" s="1684">
        <f>VLOOKUP(C114,[16]JAMBI!$C$33:$S$127,17,FALSE)</f>
        <v>0</v>
      </c>
      <c r="T114" s="652">
        <f t="shared" si="27"/>
        <v>2532264</v>
      </c>
      <c r="U114" s="414" t="str">
        <f>VLOOKUP(C114,'[17]anggaran gaji'!$B$28:$C$123,2,FALSE)</f>
        <v>1100007084269</v>
      </c>
    </row>
    <row r="115" spans="1:21" s="370" customFormat="1" ht="18" customHeight="1">
      <c r="A115" s="349"/>
      <c r="B115" s="417">
        <v>83</v>
      </c>
      <c r="C115" s="464" t="s">
        <v>721</v>
      </c>
      <c r="D115" s="470" t="s">
        <v>615</v>
      </c>
      <c r="E115" s="1907">
        <f>VLOOKUP(C115,[16]JAMBI!$C$33:$E$127,3,FALSE)</f>
        <v>20</v>
      </c>
      <c r="F115" s="52">
        <v>1737775</v>
      </c>
      <c r="G115" s="52">
        <v>200000</v>
      </c>
      <c r="H115" s="52">
        <f t="shared" si="28"/>
        <v>1937775</v>
      </c>
      <c r="I115" s="52">
        <v>12000</v>
      </c>
      <c r="J115" s="52">
        <v>20000</v>
      </c>
      <c r="K115" s="160">
        <v>0</v>
      </c>
      <c r="L115" s="160">
        <v>0</v>
      </c>
      <c r="M115" s="115">
        <f t="shared" si="29"/>
        <v>640000</v>
      </c>
      <c r="N115" s="115">
        <f t="shared" si="30"/>
        <v>2577775</v>
      </c>
      <c r="O115" s="48">
        <f t="shared" si="31"/>
        <v>19377.75</v>
      </c>
      <c r="P115" s="115">
        <f t="shared" si="32"/>
        <v>38755.5</v>
      </c>
      <c r="Q115" s="77">
        <f t="shared" si="33"/>
        <v>19377.75</v>
      </c>
      <c r="R115" s="146">
        <f t="shared" si="34"/>
        <v>2500264</v>
      </c>
      <c r="S115" s="1684">
        <f>VLOOKUP(C115,[16]JAMBI!$C$33:$S$127,17,FALSE)</f>
        <v>0</v>
      </c>
      <c r="T115" s="652">
        <f t="shared" si="27"/>
        <v>2500264</v>
      </c>
      <c r="U115" s="414" t="str">
        <f>VLOOKUP(C115,'[17]anggaran gaji'!$B$28:$C$123,2,FALSE)</f>
        <v>110-00-0728115-4</v>
      </c>
    </row>
    <row r="116" spans="1:21" s="370" customFormat="1" ht="18" customHeight="1">
      <c r="A116" s="349"/>
      <c r="B116" s="417">
        <v>84</v>
      </c>
      <c r="C116" s="421" t="s">
        <v>677</v>
      </c>
      <c r="D116" s="470" t="s">
        <v>615</v>
      </c>
      <c r="E116" s="1907">
        <f>VLOOKUP(C116,[16]JAMBI!$C$33:$E$127,3,FALSE)</f>
        <v>26</v>
      </c>
      <c r="F116" s="52">
        <v>1737775</v>
      </c>
      <c r="G116" s="52">
        <v>200000</v>
      </c>
      <c r="H116" s="52">
        <f t="shared" si="28"/>
        <v>1937775</v>
      </c>
      <c r="I116" s="52">
        <v>12000</v>
      </c>
      <c r="J116" s="52">
        <v>20000</v>
      </c>
      <c r="K116" s="160">
        <v>0</v>
      </c>
      <c r="L116" s="160">
        <v>0</v>
      </c>
      <c r="M116" s="115">
        <f t="shared" si="29"/>
        <v>832000</v>
      </c>
      <c r="N116" s="115">
        <f t="shared" si="30"/>
        <v>2769775</v>
      </c>
      <c r="O116" s="48">
        <f t="shared" si="31"/>
        <v>19377.75</v>
      </c>
      <c r="P116" s="115">
        <f t="shared" si="32"/>
        <v>38755.5</v>
      </c>
      <c r="Q116" s="77">
        <f t="shared" si="33"/>
        <v>19377.75</v>
      </c>
      <c r="R116" s="146">
        <f t="shared" si="34"/>
        <v>2692264</v>
      </c>
      <c r="S116" s="1684">
        <f>VLOOKUP(C116,[16]JAMBI!$C$33:$S$127,17,FALSE)</f>
        <v>0</v>
      </c>
      <c r="T116" s="652">
        <f t="shared" si="27"/>
        <v>2692264</v>
      </c>
      <c r="U116" s="414" t="str">
        <f>VLOOKUP(C116,'[17]anggaran gaji'!$B$28:$C$123,2,FALSE)</f>
        <v>9000015125728</v>
      </c>
    </row>
    <row r="117" spans="1:21" s="370" customFormat="1" ht="18" customHeight="1">
      <c r="A117" s="349"/>
      <c r="B117" s="417">
        <v>85</v>
      </c>
      <c r="C117" s="421" t="s">
        <v>678</v>
      </c>
      <c r="D117" s="470" t="s">
        <v>615</v>
      </c>
      <c r="E117" s="1907">
        <f>VLOOKUP(C117,[16]JAMBI!$C$33:$E$127,3,FALSE)</f>
        <v>27</v>
      </c>
      <c r="F117" s="52">
        <v>1737775</v>
      </c>
      <c r="G117" s="52">
        <v>200000</v>
      </c>
      <c r="H117" s="52">
        <f t="shared" si="28"/>
        <v>1937775</v>
      </c>
      <c r="I117" s="52">
        <v>12000</v>
      </c>
      <c r="J117" s="52">
        <v>20000</v>
      </c>
      <c r="K117" s="160">
        <v>0</v>
      </c>
      <c r="L117" s="160">
        <v>0</v>
      </c>
      <c r="M117" s="115">
        <f t="shared" si="29"/>
        <v>864000</v>
      </c>
      <c r="N117" s="115">
        <f t="shared" si="30"/>
        <v>2801775</v>
      </c>
      <c r="O117" s="48">
        <f t="shared" si="31"/>
        <v>19377.75</v>
      </c>
      <c r="P117" s="115">
        <f t="shared" si="32"/>
        <v>38755.5</v>
      </c>
      <c r="Q117" s="77">
        <f t="shared" si="33"/>
        <v>19377.75</v>
      </c>
      <c r="R117" s="146">
        <f t="shared" si="34"/>
        <v>2724264</v>
      </c>
      <c r="S117" s="1684">
        <f>VLOOKUP(C117,[16]JAMBI!$C$33:$S$127,17,FALSE)</f>
        <v>0</v>
      </c>
      <c r="T117" s="652">
        <f t="shared" si="27"/>
        <v>2724264</v>
      </c>
      <c r="U117" s="414" t="str">
        <f>VLOOKUP(C117,'[17]anggaran gaji'!$B$28:$C$123,2,FALSE)</f>
        <v>1100007149781'</v>
      </c>
    </row>
    <row r="118" spans="1:21" s="370" customFormat="1" ht="18" customHeight="1">
      <c r="A118" s="349"/>
      <c r="B118" s="417">
        <v>86</v>
      </c>
      <c r="C118" s="464" t="s">
        <v>724</v>
      </c>
      <c r="D118" s="470" t="s">
        <v>615</v>
      </c>
      <c r="E118" s="1907">
        <f>VLOOKUP(C118,[16]JAMBI!$C$33:$E$127,3,FALSE)</f>
        <v>17</v>
      </c>
      <c r="F118" s="52">
        <v>1737775</v>
      </c>
      <c r="G118" s="52">
        <v>200000</v>
      </c>
      <c r="H118" s="52">
        <f t="shared" si="28"/>
        <v>1937775</v>
      </c>
      <c r="I118" s="52">
        <v>12000</v>
      </c>
      <c r="J118" s="52">
        <v>20000</v>
      </c>
      <c r="K118" s="160">
        <v>0</v>
      </c>
      <c r="L118" s="160">
        <v>0</v>
      </c>
      <c r="M118" s="115">
        <f t="shared" si="29"/>
        <v>544000</v>
      </c>
      <c r="N118" s="115">
        <f t="shared" si="30"/>
        <v>2481775</v>
      </c>
      <c r="O118" s="48">
        <f t="shared" si="31"/>
        <v>19377.75</v>
      </c>
      <c r="P118" s="115">
        <f t="shared" si="32"/>
        <v>38755.5</v>
      </c>
      <c r="Q118" s="77">
        <f t="shared" si="33"/>
        <v>19377.75</v>
      </c>
      <c r="R118" s="146">
        <f t="shared" si="34"/>
        <v>2404264</v>
      </c>
      <c r="S118" s="1684">
        <f>VLOOKUP(C118,[16]JAMBI!$C$33:$S$127,17,FALSE)</f>
        <v>0</v>
      </c>
      <c r="T118" s="652">
        <f t="shared" si="27"/>
        <v>2404264</v>
      </c>
      <c r="U118" s="414" t="str">
        <f>VLOOKUP(C118,'[17]anggaran gaji'!$B$28:$C$123,2,FALSE)</f>
        <v>110-00-0728699-7</v>
      </c>
    </row>
    <row r="119" spans="1:21" s="370" customFormat="1" ht="18" customHeight="1">
      <c r="A119" s="349"/>
      <c r="B119" s="417">
        <v>87</v>
      </c>
      <c r="C119" s="421" t="s">
        <v>687</v>
      </c>
      <c r="D119" s="470" t="s">
        <v>615</v>
      </c>
      <c r="E119" s="1907">
        <f>VLOOKUP(C119,[16]JAMBI!$C$33:$E$127,3,FALSE)</f>
        <v>26</v>
      </c>
      <c r="F119" s="52">
        <v>1737775</v>
      </c>
      <c r="G119" s="52">
        <v>200000</v>
      </c>
      <c r="H119" s="52">
        <f t="shared" si="28"/>
        <v>1937775</v>
      </c>
      <c r="I119" s="52">
        <v>12000</v>
      </c>
      <c r="J119" s="52">
        <v>20000</v>
      </c>
      <c r="K119" s="160">
        <v>0</v>
      </c>
      <c r="L119" s="160">
        <v>0</v>
      </c>
      <c r="M119" s="115">
        <f t="shared" si="29"/>
        <v>832000</v>
      </c>
      <c r="N119" s="115">
        <f t="shared" si="30"/>
        <v>2769775</v>
      </c>
      <c r="O119" s="48">
        <f t="shared" si="31"/>
        <v>19377.75</v>
      </c>
      <c r="P119" s="115">
        <f t="shared" si="32"/>
        <v>38755.5</v>
      </c>
      <c r="Q119" s="77">
        <f t="shared" si="33"/>
        <v>19377.75</v>
      </c>
      <c r="R119" s="146">
        <f t="shared" si="34"/>
        <v>2692264</v>
      </c>
      <c r="S119" s="1684">
        <f>VLOOKUP(C119,[16]JAMBI!$C$33:$S$127,17,FALSE)</f>
        <v>0</v>
      </c>
      <c r="T119" s="652">
        <f t="shared" si="27"/>
        <v>2692264</v>
      </c>
      <c r="U119" s="414" t="str">
        <f>VLOOKUP(C119,'[17]anggaran gaji'!$B$28:$C$123,2,FALSE)</f>
        <v>110-00-0572337-1</v>
      </c>
    </row>
    <row r="120" spans="1:21" s="370" customFormat="1" ht="18" customHeight="1">
      <c r="A120" s="349"/>
      <c r="B120" s="417">
        <v>88</v>
      </c>
      <c r="C120" s="464" t="s">
        <v>727</v>
      </c>
      <c r="D120" s="470" t="s">
        <v>615</v>
      </c>
      <c r="E120" s="1907">
        <f>VLOOKUP(C120,[16]JAMBI!$C$33:$E$127,3,FALSE)</f>
        <v>29</v>
      </c>
      <c r="F120" s="52">
        <v>1737775</v>
      </c>
      <c r="G120" s="52">
        <v>200000</v>
      </c>
      <c r="H120" s="52">
        <f t="shared" si="28"/>
        <v>1937775</v>
      </c>
      <c r="I120" s="52">
        <v>12000</v>
      </c>
      <c r="J120" s="52">
        <v>20000</v>
      </c>
      <c r="K120" s="160">
        <v>0</v>
      </c>
      <c r="L120" s="160">
        <v>0</v>
      </c>
      <c r="M120" s="115">
        <f t="shared" si="29"/>
        <v>928000</v>
      </c>
      <c r="N120" s="115">
        <f t="shared" si="30"/>
        <v>2865775</v>
      </c>
      <c r="O120" s="48">
        <f t="shared" si="31"/>
        <v>19377.75</v>
      </c>
      <c r="P120" s="115">
        <f t="shared" si="32"/>
        <v>38755.5</v>
      </c>
      <c r="Q120" s="77">
        <f t="shared" si="33"/>
        <v>19377.75</v>
      </c>
      <c r="R120" s="146">
        <f t="shared" si="34"/>
        <v>2788264</v>
      </c>
      <c r="S120" s="1684">
        <f>VLOOKUP(C120,[16]JAMBI!$C$33:$S$127,17,FALSE)</f>
        <v>0</v>
      </c>
      <c r="T120" s="652">
        <f t="shared" si="27"/>
        <v>2788264</v>
      </c>
      <c r="U120" s="414" t="str">
        <f>VLOOKUP(C120,'[17]anggaran gaji'!$B$28:$C$123,2,FALSE)</f>
        <v>110-00-0729015-5</v>
      </c>
    </row>
    <row r="121" spans="1:21" s="370" customFormat="1" ht="18" customHeight="1">
      <c r="A121" s="349"/>
      <c r="B121" s="417">
        <v>89</v>
      </c>
      <c r="C121" s="464" t="s">
        <v>730</v>
      </c>
      <c r="D121" s="470" t="s">
        <v>615</v>
      </c>
      <c r="E121" s="1907">
        <f>VLOOKUP(C121,[16]JAMBI!$C$33:$E$127,3,FALSE)</f>
        <v>27</v>
      </c>
      <c r="F121" s="52">
        <v>1737775</v>
      </c>
      <c r="G121" s="52">
        <v>200000</v>
      </c>
      <c r="H121" s="52">
        <f t="shared" si="28"/>
        <v>1937775</v>
      </c>
      <c r="I121" s="52">
        <v>12000</v>
      </c>
      <c r="J121" s="52">
        <v>20000</v>
      </c>
      <c r="K121" s="160">
        <v>0</v>
      </c>
      <c r="L121" s="160">
        <v>0</v>
      </c>
      <c r="M121" s="115">
        <f t="shared" si="29"/>
        <v>864000</v>
      </c>
      <c r="N121" s="115">
        <f t="shared" si="30"/>
        <v>2801775</v>
      </c>
      <c r="O121" s="48">
        <f t="shared" si="31"/>
        <v>19377.75</v>
      </c>
      <c r="P121" s="115">
        <f t="shared" si="32"/>
        <v>38755.5</v>
      </c>
      <c r="Q121" s="77">
        <f t="shared" si="33"/>
        <v>19377.75</v>
      </c>
      <c r="R121" s="146">
        <f t="shared" si="34"/>
        <v>2724264</v>
      </c>
      <c r="S121" s="1684">
        <f>VLOOKUP(C121,[16]JAMBI!$C$33:$S$127,17,FALSE)</f>
        <v>0</v>
      </c>
      <c r="T121" s="652">
        <f t="shared" si="27"/>
        <v>2724264</v>
      </c>
      <c r="U121" s="414" t="str">
        <f>VLOOKUP(C121,'[17]anggaran gaji'!$B$28:$C$123,2,FALSE)</f>
        <v>110-00-0728867-0</v>
      </c>
    </row>
    <row r="122" spans="1:21" s="370" customFormat="1" ht="18" customHeight="1">
      <c r="A122" s="349"/>
      <c r="B122" s="417">
        <v>90</v>
      </c>
      <c r="C122" s="421" t="s">
        <v>695</v>
      </c>
      <c r="D122" s="470" t="s">
        <v>615</v>
      </c>
      <c r="E122" s="1907">
        <f>VLOOKUP(C122,[16]JAMBI!$C$33:$E$127,3,FALSE)</f>
        <v>28</v>
      </c>
      <c r="F122" s="52">
        <v>1737775</v>
      </c>
      <c r="G122" s="52">
        <v>200000</v>
      </c>
      <c r="H122" s="52">
        <f t="shared" si="28"/>
        <v>1937775</v>
      </c>
      <c r="I122" s="52">
        <v>12000</v>
      </c>
      <c r="J122" s="52">
        <v>20000</v>
      </c>
      <c r="K122" s="160">
        <v>0</v>
      </c>
      <c r="L122" s="160">
        <v>0</v>
      </c>
      <c r="M122" s="115">
        <f t="shared" si="29"/>
        <v>896000</v>
      </c>
      <c r="N122" s="115">
        <f t="shared" si="30"/>
        <v>2833775</v>
      </c>
      <c r="O122" s="48">
        <f t="shared" si="31"/>
        <v>19377.75</v>
      </c>
      <c r="P122" s="115">
        <f t="shared" si="32"/>
        <v>38755.5</v>
      </c>
      <c r="Q122" s="77">
        <f t="shared" si="33"/>
        <v>19377.75</v>
      </c>
      <c r="R122" s="146">
        <f t="shared" si="34"/>
        <v>2756264</v>
      </c>
      <c r="S122" s="1684">
        <f>VLOOKUP(C122,[16]JAMBI!$C$33:$S$127,17,FALSE)</f>
        <v>0</v>
      </c>
      <c r="T122" s="652">
        <f t="shared" si="27"/>
        <v>2756264</v>
      </c>
      <c r="U122" s="414" t="str">
        <f>VLOOKUP(C122,'[17]anggaran gaji'!$B$28:$C$123,2,FALSE)</f>
        <v>110-000-6500257</v>
      </c>
    </row>
    <row r="123" spans="1:21" s="370" customFormat="1" ht="18" customHeight="1">
      <c r="A123" s="349"/>
      <c r="B123" s="417">
        <v>91</v>
      </c>
      <c r="C123" s="421" t="s">
        <v>697</v>
      </c>
      <c r="D123" s="470" t="s">
        <v>615</v>
      </c>
      <c r="E123" s="1907">
        <f>VLOOKUP(C123,[16]JAMBI!$C$33:$E$127,3,FALSE)</f>
        <v>18</v>
      </c>
      <c r="F123" s="52">
        <v>1737775</v>
      </c>
      <c r="G123" s="52">
        <v>200000</v>
      </c>
      <c r="H123" s="52">
        <f t="shared" si="28"/>
        <v>1937775</v>
      </c>
      <c r="I123" s="52">
        <v>12000</v>
      </c>
      <c r="J123" s="52">
        <v>20000</v>
      </c>
      <c r="K123" s="160">
        <v>0</v>
      </c>
      <c r="L123" s="160">
        <v>0</v>
      </c>
      <c r="M123" s="115">
        <f t="shared" si="29"/>
        <v>576000</v>
      </c>
      <c r="N123" s="115">
        <f t="shared" si="30"/>
        <v>2513775</v>
      </c>
      <c r="O123" s="48">
        <f t="shared" si="31"/>
        <v>19377.75</v>
      </c>
      <c r="P123" s="115">
        <f t="shared" si="32"/>
        <v>38755.5</v>
      </c>
      <c r="Q123" s="77">
        <f t="shared" si="33"/>
        <v>19377.75</v>
      </c>
      <c r="R123" s="146">
        <f t="shared" si="34"/>
        <v>2436264</v>
      </c>
      <c r="S123" s="1684">
        <f>VLOOKUP(C123,[16]JAMBI!$C$33:$S$127,17,FALSE)</f>
        <v>0</v>
      </c>
      <c r="T123" s="652">
        <f t="shared" si="27"/>
        <v>2436264</v>
      </c>
      <c r="U123" s="414" t="str">
        <f>VLOOKUP(C123,'[17]anggaran gaji'!$B$28:$C$123,2,FALSE)</f>
        <v>110-00-0719769-9</v>
      </c>
    </row>
    <row r="124" spans="1:21" s="370" customFormat="1" ht="18" customHeight="1">
      <c r="A124" s="349"/>
      <c r="B124" s="417">
        <v>92</v>
      </c>
      <c r="C124" s="421" t="s">
        <v>706</v>
      </c>
      <c r="D124" s="470" t="s">
        <v>615</v>
      </c>
      <c r="E124" s="1907">
        <f>VLOOKUP(C124,[16]JAMBI!$C$33:$E$127,3,FALSE)</f>
        <v>21</v>
      </c>
      <c r="F124" s="52">
        <v>1737775</v>
      </c>
      <c r="G124" s="52">
        <v>200000</v>
      </c>
      <c r="H124" s="52">
        <f t="shared" si="28"/>
        <v>1937775</v>
      </c>
      <c r="I124" s="52">
        <v>12000</v>
      </c>
      <c r="J124" s="52">
        <v>20000</v>
      </c>
      <c r="K124" s="160">
        <v>0</v>
      </c>
      <c r="L124" s="160">
        <v>0</v>
      </c>
      <c r="M124" s="115">
        <f t="shared" si="29"/>
        <v>672000</v>
      </c>
      <c r="N124" s="115">
        <f t="shared" si="30"/>
        <v>2609775</v>
      </c>
      <c r="O124" s="48">
        <f t="shared" si="31"/>
        <v>19377.75</v>
      </c>
      <c r="P124" s="115">
        <f t="shared" si="32"/>
        <v>38755.5</v>
      </c>
      <c r="Q124" s="77">
        <f t="shared" si="33"/>
        <v>19377.75</v>
      </c>
      <c r="R124" s="146">
        <f t="shared" si="34"/>
        <v>2532264</v>
      </c>
      <c r="S124" s="1684">
        <f>VLOOKUP(C124,[16]JAMBI!$C$33:$S$127,17,FALSE)</f>
        <v>0</v>
      </c>
      <c r="T124" s="652">
        <f t="shared" si="27"/>
        <v>2532264</v>
      </c>
      <c r="U124" s="414" t="str">
        <f>VLOOKUP(C124,'[17]anggaran gaji'!$B$28:$C$123,2,FALSE)</f>
        <v>110-00-0718700-5</v>
      </c>
    </row>
    <row r="125" spans="1:21" s="370" customFormat="1" ht="18" customHeight="1">
      <c r="A125" s="349"/>
      <c r="B125" s="417">
        <v>93</v>
      </c>
      <c r="C125" s="421" t="s">
        <v>707</v>
      </c>
      <c r="D125" s="470" t="s">
        <v>615</v>
      </c>
      <c r="E125" s="1907">
        <f>VLOOKUP(C125,[16]JAMBI!$C$33:$E$127,3,FALSE)</f>
        <v>29</v>
      </c>
      <c r="F125" s="52">
        <v>1737775</v>
      </c>
      <c r="G125" s="52">
        <v>200000</v>
      </c>
      <c r="H125" s="52">
        <f t="shared" si="28"/>
        <v>1937775</v>
      </c>
      <c r="I125" s="52">
        <v>12000</v>
      </c>
      <c r="J125" s="52">
        <v>20000</v>
      </c>
      <c r="K125" s="160">
        <v>0</v>
      </c>
      <c r="L125" s="160">
        <v>0</v>
      </c>
      <c r="M125" s="115">
        <f t="shared" si="29"/>
        <v>928000</v>
      </c>
      <c r="N125" s="115">
        <f t="shared" si="30"/>
        <v>2865775</v>
      </c>
      <c r="O125" s="48">
        <f t="shared" si="31"/>
        <v>19377.75</v>
      </c>
      <c r="P125" s="115">
        <f t="shared" si="32"/>
        <v>38755.5</v>
      </c>
      <c r="Q125" s="77">
        <f t="shared" si="33"/>
        <v>19377.75</v>
      </c>
      <c r="R125" s="146">
        <f t="shared" si="34"/>
        <v>2788264</v>
      </c>
      <c r="S125" s="1684">
        <f>VLOOKUP(C125,[16]JAMBI!$C$33:$S$127,17,FALSE)</f>
        <v>0</v>
      </c>
      <c r="T125" s="652">
        <f t="shared" si="27"/>
        <v>2788264</v>
      </c>
      <c r="U125" s="414" t="str">
        <f>VLOOKUP(C125,'[17]anggaran gaji'!$B$28:$C$123,2,FALSE)</f>
        <v>110-00-06675059</v>
      </c>
    </row>
    <row r="126" spans="1:21" s="370" customFormat="1" ht="18" customHeight="1">
      <c r="A126" s="349"/>
      <c r="B126" s="417">
        <v>94</v>
      </c>
      <c r="C126" s="421" t="s">
        <v>713</v>
      </c>
      <c r="D126" s="470" t="s">
        <v>615</v>
      </c>
      <c r="E126" s="1907">
        <f>VLOOKUP(C126,[16]JAMBI!$C$33:$E$127,3,FALSE)</f>
        <v>17</v>
      </c>
      <c r="F126" s="52">
        <v>1737775</v>
      </c>
      <c r="G126" s="52">
        <v>200000</v>
      </c>
      <c r="H126" s="52">
        <f t="shared" si="28"/>
        <v>1937775</v>
      </c>
      <c r="I126" s="52">
        <v>12000</v>
      </c>
      <c r="J126" s="52">
        <v>20000</v>
      </c>
      <c r="K126" s="160">
        <v>0</v>
      </c>
      <c r="L126" s="160">
        <v>0</v>
      </c>
      <c r="M126" s="115">
        <f t="shared" si="29"/>
        <v>544000</v>
      </c>
      <c r="N126" s="115">
        <f t="shared" si="30"/>
        <v>2481775</v>
      </c>
      <c r="O126" s="48">
        <f t="shared" si="31"/>
        <v>19377.75</v>
      </c>
      <c r="P126" s="115">
        <f t="shared" si="32"/>
        <v>38755.5</v>
      </c>
      <c r="Q126" s="77">
        <f t="shared" si="33"/>
        <v>19377.75</v>
      </c>
      <c r="R126" s="146">
        <f t="shared" si="34"/>
        <v>2404264</v>
      </c>
      <c r="S126" s="1684">
        <f>VLOOKUP(C126,[16]JAMBI!$C$33:$S$127,17,FALSE)</f>
        <v>0</v>
      </c>
      <c r="T126" s="652">
        <f t="shared" si="27"/>
        <v>2404264</v>
      </c>
      <c r="U126" s="414" t="str">
        <f>VLOOKUP(C126,'[17]anggaran gaji'!$B$28:$C$123,2,FALSE)</f>
        <v>110-00-0719202-1</v>
      </c>
    </row>
    <row r="127" spans="1:21" s="370" customFormat="1" ht="18" customHeight="1">
      <c r="A127" s="349"/>
      <c r="B127" s="417">
        <v>95</v>
      </c>
      <c r="C127" s="488" t="s">
        <v>2703</v>
      </c>
      <c r="D127" s="470" t="s">
        <v>615</v>
      </c>
      <c r="E127" s="1907">
        <f>VLOOKUP(C127,[16]JAMBI!$C$33:$E$127,3,FALSE)</f>
        <v>18</v>
      </c>
      <c r="F127" s="52">
        <v>1737775</v>
      </c>
      <c r="G127" s="52">
        <v>200000</v>
      </c>
      <c r="H127" s="52">
        <f t="shared" si="28"/>
        <v>1937775</v>
      </c>
      <c r="I127" s="52">
        <v>12000</v>
      </c>
      <c r="J127" s="52">
        <v>20000</v>
      </c>
      <c r="K127" s="160">
        <v>0</v>
      </c>
      <c r="L127" s="160">
        <v>0</v>
      </c>
      <c r="M127" s="115">
        <f t="shared" si="29"/>
        <v>576000</v>
      </c>
      <c r="N127" s="115">
        <f t="shared" si="30"/>
        <v>2513775</v>
      </c>
      <c r="O127" s="48">
        <f t="shared" si="31"/>
        <v>19377.75</v>
      </c>
      <c r="P127" s="115">
        <f t="shared" si="32"/>
        <v>38755.5</v>
      </c>
      <c r="Q127" s="77">
        <f t="shared" si="33"/>
        <v>19377.75</v>
      </c>
      <c r="R127" s="146">
        <f t="shared" si="34"/>
        <v>2436264</v>
      </c>
      <c r="S127" s="1684">
        <f>VLOOKUP(C127,[16]JAMBI!$C$33:$S$127,17,FALSE)</f>
        <v>0</v>
      </c>
      <c r="T127" s="652">
        <f t="shared" si="27"/>
        <v>2436264</v>
      </c>
      <c r="U127" s="414" t="str">
        <f>VLOOKUP(C127,'[17]anggaran gaji'!$B$28:$C$123,2,FALSE)</f>
        <v>110-00-0728865-4</v>
      </c>
    </row>
    <row r="128" spans="1:21" s="125" customFormat="1" ht="18" customHeight="1">
      <c r="A128" s="131"/>
      <c r="B128" s="2306" t="s">
        <v>34</v>
      </c>
      <c r="C128" s="2307"/>
      <c r="D128" s="2366"/>
      <c r="E128" s="937">
        <f>SUM(E33:E127)</f>
        <v>2259</v>
      </c>
      <c r="F128" s="771">
        <f>SUM(F33:F127)</f>
        <v>165088625</v>
      </c>
      <c r="G128" s="771">
        <f t="shared" ref="G128:R128" si="35">SUM(G33:G127)</f>
        <v>19000000</v>
      </c>
      <c r="H128" s="771">
        <f t="shared" si="35"/>
        <v>184088625</v>
      </c>
      <c r="I128" s="771">
        <f t="shared" si="35"/>
        <v>1140000</v>
      </c>
      <c r="J128" s="771">
        <f t="shared" si="35"/>
        <v>1900000</v>
      </c>
      <c r="K128" s="771">
        <f t="shared" si="35"/>
        <v>0</v>
      </c>
      <c r="L128" s="771">
        <f t="shared" si="35"/>
        <v>0</v>
      </c>
      <c r="M128" s="771">
        <f t="shared" si="35"/>
        <v>72288000</v>
      </c>
      <c r="N128" s="771">
        <f t="shared" si="35"/>
        <v>256376625</v>
      </c>
      <c r="O128" s="771">
        <f t="shared" si="35"/>
        <v>1840886.25</v>
      </c>
      <c r="P128" s="771">
        <f t="shared" si="35"/>
        <v>3681772.5</v>
      </c>
      <c r="Q128" s="771">
        <f t="shared" si="35"/>
        <v>1840886.25</v>
      </c>
      <c r="R128" s="771">
        <f t="shared" si="35"/>
        <v>249013080</v>
      </c>
      <c r="S128" s="771">
        <f t="shared" ref="S128:T128" si="36">SUM(S33:S127)</f>
        <v>0</v>
      </c>
      <c r="T128" s="771">
        <f t="shared" si="36"/>
        <v>249013080</v>
      </c>
      <c r="U128" s="769">
        <f>SUM(U33:U112)</f>
        <v>0</v>
      </c>
    </row>
    <row r="129" spans="1:21" ht="18" customHeight="1">
      <c r="U129" s="111"/>
    </row>
    <row r="130" spans="1:21" ht="18" customHeight="1">
      <c r="U130" s="111"/>
    </row>
    <row r="131" spans="1:21" ht="18" customHeight="1">
      <c r="B131" s="4" t="s">
        <v>35</v>
      </c>
      <c r="C131" s="11"/>
      <c r="D131" s="16"/>
      <c r="E131" s="16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82"/>
      <c r="R131" s="82"/>
      <c r="S131" s="170"/>
      <c r="T131" s="228"/>
      <c r="U131" s="111"/>
    </row>
    <row r="132" spans="1:21" ht="18" customHeight="1">
      <c r="A132" s="2420" t="s">
        <v>2755</v>
      </c>
      <c r="B132" s="2342" t="s">
        <v>3</v>
      </c>
      <c r="C132" s="2342" t="s">
        <v>4</v>
      </c>
      <c r="D132" s="2342" t="s">
        <v>5</v>
      </c>
      <c r="E132" s="2335" t="s">
        <v>6</v>
      </c>
      <c r="F132" s="2344" t="s">
        <v>7</v>
      </c>
      <c r="G132" s="2345"/>
      <c r="H132" s="2335" t="s">
        <v>46</v>
      </c>
      <c r="I132" s="2344" t="s">
        <v>8</v>
      </c>
      <c r="J132" s="2359"/>
      <c r="K132" s="2359"/>
      <c r="L132" s="2345"/>
      <c r="M132" s="2340" t="s">
        <v>9</v>
      </c>
      <c r="N132" s="2335" t="s">
        <v>10</v>
      </c>
      <c r="O132" s="2344" t="s">
        <v>11</v>
      </c>
      <c r="P132" s="2359"/>
      <c r="Q132" s="2345"/>
      <c r="R132" s="2335" t="s">
        <v>12</v>
      </c>
      <c r="S132" s="2319" t="s">
        <v>3687</v>
      </c>
      <c r="T132" s="2317" t="s">
        <v>3688</v>
      </c>
      <c r="U132" s="2335" t="s">
        <v>13</v>
      </c>
    </row>
    <row r="133" spans="1:21" ht="38.25" customHeight="1">
      <c r="A133" s="2421"/>
      <c r="B133" s="2327"/>
      <c r="C133" s="2365"/>
      <c r="D133" s="2365"/>
      <c r="E133" s="2343"/>
      <c r="F133" s="786" t="s">
        <v>14</v>
      </c>
      <c r="G133" s="786" t="s">
        <v>15</v>
      </c>
      <c r="H133" s="2336"/>
      <c r="I133" s="786" t="s">
        <v>16</v>
      </c>
      <c r="J133" s="786" t="s">
        <v>122</v>
      </c>
      <c r="K133" s="786" t="s">
        <v>18</v>
      </c>
      <c r="L133" s="786" t="s">
        <v>19</v>
      </c>
      <c r="M133" s="2341"/>
      <c r="N133" s="2336"/>
      <c r="O133" s="786" t="s">
        <v>2316</v>
      </c>
      <c r="P133" s="786" t="s">
        <v>20</v>
      </c>
      <c r="Q133" s="786" t="s">
        <v>2270</v>
      </c>
      <c r="R133" s="2336"/>
      <c r="S133" s="2320"/>
      <c r="T133" s="2317"/>
      <c r="U133" s="2336"/>
    </row>
    <row r="134" spans="1:21" s="370" customFormat="1" ht="18" customHeight="1">
      <c r="A134" s="194">
        <v>1937775</v>
      </c>
      <c r="B134" s="417">
        <v>1</v>
      </c>
      <c r="C134" s="421" t="s">
        <v>667</v>
      </c>
      <c r="D134" s="470" t="s">
        <v>666</v>
      </c>
      <c r="E134" s="388">
        <f>VLOOKUP(C134,[16]JAMBI!$C$134:$E$232,3,FALSE)</f>
        <v>29</v>
      </c>
      <c r="F134" s="52">
        <v>1737775</v>
      </c>
      <c r="G134" s="52">
        <v>200000</v>
      </c>
      <c r="H134" s="52">
        <f t="shared" ref="H134:H157" si="37">SUM(F134:G134)</f>
        <v>1937775</v>
      </c>
      <c r="I134" s="52">
        <v>5000</v>
      </c>
      <c r="J134" s="52">
        <v>10000</v>
      </c>
      <c r="K134" s="160">
        <v>0</v>
      </c>
      <c r="L134" s="160">
        <v>0</v>
      </c>
      <c r="M134" s="115">
        <f t="shared" ref="M134:M158" si="38">(E134*I134)+(E134*J134)+K134+L134</f>
        <v>435000</v>
      </c>
      <c r="N134" s="115">
        <f t="shared" ref="N134:N158" si="39">H134+M134</f>
        <v>2372775</v>
      </c>
      <c r="O134" s="31">
        <f>H134*1%</f>
        <v>19377.75</v>
      </c>
      <c r="P134" s="7">
        <f>H134*2%</f>
        <v>38755.5</v>
      </c>
      <c r="Q134" s="75">
        <f>H134*1%</f>
        <v>19377.75</v>
      </c>
      <c r="R134" s="146">
        <f>N134-O134-P134-Q134</f>
        <v>2295264</v>
      </c>
      <c r="S134" s="652">
        <f>VLOOKUP(C134,[16]JAMBI!$C$134:$S$232,17,FALSE)</f>
        <v>0</v>
      </c>
      <c r="T134" s="652">
        <f>R134-S134</f>
        <v>2295264</v>
      </c>
      <c r="U134" s="414" t="str">
        <f>VLOOKUP(C134,'[17]anggaran gaji'!$B$129:$C$228,2,FALSE)</f>
        <v>1100007151407'</v>
      </c>
    </row>
    <row r="135" spans="1:21" s="370" customFormat="1" ht="18" customHeight="1">
      <c r="A135" s="194">
        <v>1937775</v>
      </c>
      <c r="B135" s="417">
        <v>2</v>
      </c>
      <c r="C135" s="464" t="s">
        <v>717</v>
      </c>
      <c r="D135" s="470" t="s">
        <v>666</v>
      </c>
      <c r="E135" s="1907">
        <f>VLOOKUP(C135,[16]JAMBI!$C$134:$E$232,3,FALSE)</f>
        <v>21</v>
      </c>
      <c r="F135" s="52">
        <v>1737775</v>
      </c>
      <c r="G135" s="52">
        <v>200000</v>
      </c>
      <c r="H135" s="52">
        <f t="shared" si="37"/>
        <v>1937775</v>
      </c>
      <c r="I135" s="52">
        <v>5000</v>
      </c>
      <c r="J135" s="52">
        <v>10000</v>
      </c>
      <c r="K135" s="160">
        <v>0</v>
      </c>
      <c r="L135" s="160">
        <v>0</v>
      </c>
      <c r="M135" s="115">
        <f t="shared" si="38"/>
        <v>315000</v>
      </c>
      <c r="N135" s="115">
        <f t="shared" si="39"/>
        <v>2252775</v>
      </c>
      <c r="O135" s="31">
        <f t="shared" ref="O135:O182" si="40">H135*1%</f>
        <v>19377.75</v>
      </c>
      <c r="P135" s="7">
        <f t="shared" ref="P135:P182" si="41">H135*2%</f>
        <v>38755.5</v>
      </c>
      <c r="Q135" s="75">
        <f t="shared" ref="Q135:Q182" si="42">H135*1%</f>
        <v>19377.75</v>
      </c>
      <c r="R135" s="146">
        <f t="shared" ref="R135:R152" si="43">N135-O135-P135-Q135</f>
        <v>2175264</v>
      </c>
      <c r="S135" s="1684">
        <f>VLOOKUP(C135,[16]JAMBI!$C$134:$S$232,17,FALSE)</f>
        <v>0</v>
      </c>
      <c r="T135" s="652">
        <f t="shared" ref="T135:T197" si="44">R135-S135</f>
        <v>2175264</v>
      </c>
      <c r="U135" s="414" t="str">
        <f>VLOOKUP(C135,'[17]anggaran gaji'!$B$129:$C$228,2,FALSE)</f>
        <v>110-00-0728866-2</v>
      </c>
    </row>
    <row r="136" spans="1:21" s="370" customFormat="1" ht="18" customHeight="1">
      <c r="A136" s="184">
        <v>1937775</v>
      </c>
      <c r="B136" s="417">
        <v>3</v>
      </c>
      <c r="C136" s="421" t="s">
        <v>2693</v>
      </c>
      <c r="D136" s="470" t="s">
        <v>666</v>
      </c>
      <c r="E136" s="1907">
        <f>VLOOKUP(C136,[16]JAMBI!$C$134:$E$232,3,FALSE)</f>
        <v>22</v>
      </c>
      <c r="F136" s="52">
        <v>1737775</v>
      </c>
      <c r="G136" s="52">
        <v>200000</v>
      </c>
      <c r="H136" s="52">
        <f t="shared" si="37"/>
        <v>1937775</v>
      </c>
      <c r="I136" s="52">
        <v>5000</v>
      </c>
      <c r="J136" s="52">
        <v>10000</v>
      </c>
      <c r="K136" s="160">
        <v>0</v>
      </c>
      <c r="L136" s="160">
        <v>0</v>
      </c>
      <c r="M136" s="115">
        <f t="shared" si="38"/>
        <v>330000</v>
      </c>
      <c r="N136" s="115">
        <f t="shared" si="39"/>
        <v>2267775</v>
      </c>
      <c r="O136" s="48">
        <f t="shared" si="40"/>
        <v>19377.75</v>
      </c>
      <c r="P136" s="115">
        <f t="shared" si="41"/>
        <v>38755.5</v>
      </c>
      <c r="Q136" s="77">
        <f t="shared" si="42"/>
        <v>19377.75</v>
      </c>
      <c r="R136" s="146">
        <f t="shared" si="43"/>
        <v>2190264</v>
      </c>
      <c r="S136" s="1684">
        <f>VLOOKUP(C136,[16]JAMBI!$C$134:$S$232,17,FALSE)</f>
        <v>0</v>
      </c>
      <c r="T136" s="652">
        <f t="shared" si="44"/>
        <v>2190264</v>
      </c>
      <c r="U136" s="414" t="str">
        <f>VLOOKUP(C136,'[17]anggaran gaji'!$B$129:$C$228,2,FALSE)</f>
        <v>110-00-0719702-0</v>
      </c>
    </row>
    <row r="137" spans="1:21" s="370" customFormat="1" ht="18" customHeight="1">
      <c r="A137" s="184">
        <v>1937775</v>
      </c>
      <c r="B137" s="417">
        <v>4</v>
      </c>
      <c r="C137" s="464" t="s">
        <v>2283</v>
      </c>
      <c r="D137" s="470" t="s">
        <v>666</v>
      </c>
      <c r="E137" s="1907">
        <f>VLOOKUP(C137,[16]JAMBI!$C$134:$E$232,3,FALSE)</f>
        <v>27</v>
      </c>
      <c r="F137" s="52">
        <v>1737775</v>
      </c>
      <c r="G137" s="52">
        <v>200000</v>
      </c>
      <c r="H137" s="52">
        <f t="shared" si="37"/>
        <v>1937775</v>
      </c>
      <c r="I137" s="52">
        <v>5000</v>
      </c>
      <c r="J137" s="52">
        <v>10000</v>
      </c>
      <c r="K137" s="160">
        <v>0</v>
      </c>
      <c r="L137" s="160">
        <v>0</v>
      </c>
      <c r="M137" s="115">
        <f t="shared" si="38"/>
        <v>405000</v>
      </c>
      <c r="N137" s="115">
        <f t="shared" si="39"/>
        <v>2342775</v>
      </c>
      <c r="O137" s="48">
        <f t="shared" si="40"/>
        <v>19377.75</v>
      </c>
      <c r="P137" s="115">
        <f t="shared" si="41"/>
        <v>38755.5</v>
      </c>
      <c r="Q137" s="77">
        <f t="shared" si="42"/>
        <v>19377.75</v>
      </c>
      <c r="R137" s="146">
        <f t="shared" si="43"/>
        <v>2265264</v>
      </c>
      <c r="S137" s="1684">
        <f>VLOOKUP(C137,[16]JAMBI!$C$134:$S$232,17,FALSE)</f>
        <v>0</v>
      </c>
      <c r="T137" s="652">
        <f t="shared" si="44"/>
        <v>2265264</v>
      </c>
      <c r="U137" s="414" t="str">
        <f>VLOOKUP(C137,'[17]anggaran gaji'!$B$129:$C$228,2,FALSE)</f>
        <v>110-00-0742403-6</v>
      </c>
    </row>
    <row r="138" spans="1:21" s="370" customFormat="1" ht="18" customHeight="1">
      <c r="A138" s="194">
        <v>1937775</v>
      </c>
      <c r="B138" s="417">
        <v>5</v>
      </c>
      <c r="C138" s="473" t="s">
        <v>669</v>
      </c>
      <c r="D138" s="470" t="s">
        <v>666</v>
      </c>
      <c r="E138" s="1907">
        <f>VLOOKUP(C138,[16]JAMBI!$C$134:$E$232,3,FALSE)</f>
        <v>13</v>
      </c>
      <c r="F138" s="52">
        <v>1737775</v>
      </c>
      <c r="G138" s="52">
        <v>200000</v>
      </c>
      <c r="H138" s="52">
        <f t="shared" si="37"/>
        <v>1937775</v>
      </c>
      <c r="I138" s="52">
        <v>5000</v>
      </c>
      <c r="J138" s="52">
        <v>10000</v>
      </c>
      <c r="K138" s="160">
        <v>0</v>
      </c>
      <c r="L138" s="160">
        <v>0</v>
      </c>
      <c r="M138" s="115">
        <f t="shared" si="38"/>
        <v>195000</v>
      </c>
      <c r="N138" s="115">
        <f t="shared" si="39"/>
        <v>2132775</v>
      </c>
      <c r="O138" s="31">
        <f t="shared" si="40"/>
        <v>19377.75</v>
      </c>
      <c r="P138" s="7">
        <f t="shared" si="41"/>
        <v>38755.5</v>
      </c>
      <c r="Q138" s="75">
        <f t="shared" si="42"/>
        <v>19377.75</v>
      </c>
      <c r="R138" s="146">
        <f t="shared" si="43"/>
        <v>2055264</v>
      </c>
      <c r="S138" s="1684">
        <f>VLOOKUP(C138,[16]JAMBI!$C$134:$S$232,17,FALSE)</f>
        <v>0</v>
      </c>
      <c r="T138" s="652">
        <f t="shared" si="44"/>
        <v>2055264</v>
      </c>
      <c r="U138" s="414" t="str">
        <f>VLOOKUP(C138,'[17]anggaran gaji'!$B$129:$C$228,2,FALSE)</f>
        <v>1100007087494</v>
      </c>
    </row>
    <row r="139" spans="1:21" s="370" customFormat="1" ht="18" customHeight="1">
      <c r="A139" s="194">
        <v>1937775</v>
      </c>
      <c r="B139" s="417">
        <v>6</v>
      </c>
      <c r="C139" s="464" t="s">
        <v>2284</v>
      </c>
      <c r="D139" s="470" t="s">
        <v>666</v>
      </c>
      <c r="E139" s="1907">
        <f>VLOOKUP(C139,[16]JAMBI!$C$134:$E$232,3,FALSE)</f>
        <v>29</v>
      </c>
      <c r="F139" s="52">
        <v>1737775</v>
      </c>
      <c r="G139" s="52">
        <v>200000</v>
      </c>
      <c r="H139" s="52">
        <f t="shared" si="37"/>
        <v>1937775</v>
      </c>
      <c r="I139" s="52">
        <v>5000</v>
      </c>
      <c r="J139" s="52">
        <v>10000</v>
      </c>
      <c r="K139" s="160">
        <v>0</v>
      </c>
      <c r="L139" s="160">
        <v>0</v>
      </c>
      <c r="M139" s="115">
        <f t="shared" si="38"/>
        <v>435000</v>
      </c>
      <c r="N139" s="115">
        <f t="shared" si="39"/>
        <v>2372775</v>
      </c>
      <c r="O139" s="31">
        <f t="shared" si="40"/>
        <v>19377.75</v>
      </c>
      <c r="P139" s="7">
        <f t="shared" si="41"/>
        <v>38755.5</v>
      </c>
      <c r="Q139" s="75">
        <f t="shared" si="42"/>
        <v>19377.75</v>
      </c>
      <c r="R139" s="146">
        <f t="shared" si="43"/>
        <v>2295264</v>
      </c>
      <c r="S139" s="1684">
        <f>VLOOKUP(C139,[16]JAMBI!$C$134:$S$232,17,FALSE)</f>
        <v>0</v>
      </c>
      <c r="T139" s="652">
        <f t="shared" si="44"/>
        <v>2295264</v>
      </c>
      <c r="U139" s="414" t="str">
        <f>VLOOKUP(C139,'[17]anggaran gaji'!$B$129:$C$228,2,FALSE)</f>
        <v>110-00-0742062-0</v>
      </c>
    </row>
    <row r="140" spans="1:21" s="370" customFormat="1" ht="18" customHeight="1">
      <c r="A140" s="194">
        <v>1937775</v>
      </c>
      <c r="B140" s="417">
        <v>7</v>
      </c>
      <c r="C140" s="464" t="s">
        <v>2285</v>
      </c>
      <c r="D140" s="470" t="s">
        <v>666</v>
      </c>
      <c r="E140" s="1907">
        <f>VLOOKUP(C140,[16]JAMBI!$C$134:$E$232,3,FALSE)</f>
        <v>25</v>
      </c>
      <c r="F140" s="52">
        <v>1737775</v>
      </c>
      <c r="G140" s="52">
        <v>200000</v>
      </c>
      <c r="H140" s="52">
        <f t="shared" si="37"/>
        <v>1937775</v>
      </c>
      <c r="I140" s="52">
        <v>5000</v>
      </c>
      <c r="J140" s="52">
        <v>10000</v>
      </c>
      <c r="K140" s="160">
        <v>0</v>
      </c>
      <c r="L140" s="160">
        <v>0</v>
      </c>
      <c r="M140" s="115">
        <f t="shared" si="38"/>
        <v>375000</v>
      </c>
      <c r="N140" s="115">
        <f t="shared" si="39"/>
        <v>2312775</v>
      </c>
      <c r="O140" s="31">
        <f t="shared" si="40"/>
        <v>19377.75</v>
      </c>
      <c r="P140" s="7">
        <f t="shared" si="41"/>
        <v>38755.5</v>
      </c>
      <c r="Q140" s="75">
        <f t="shared" si="42"/>
        <v>19377.75</v>
      </c>
      <c r="R140" s="146">
        <f t="shared" si="43"/>
        <v>2235264</v>
      </c>
      <c r="S140" s="1684">
        <f>VLOOKUP(C140,[16]JAMBI!$C$134:$S$232,17,FALSE)</f>
        <v>0</v>
      </c>
      <c r="T140" s="652">
        <f t="shared" si="44"/>
        <v>2235264</v>
      </c>
      <c r="U140" s="414" t="str">
        <f>VLOOKUP(C140,'[17]anggaran gaji'!$B$129:$C$228,2,FALSE)</f>
        <v>110-00-0742404-4</v>
      </c>
    </row>
    <row r="141" spans="1:21" s="370" customFormat="1" ht="18" customHeight="1">
      <c r="A141" s="194">
        <v>1937775</v>
      </c>
      <c r="B141" s="417">
        <v>8</v>
      </c>
      <c r="C141" s="464" t="s">
        <v>2532</v>
      </c>
      <c r="D141" s="470" t="s">
        <v>666</v>
      </c>
      <c r="E141" s="1907">
        <f>VLOOKUP(C141,[16]JAMBI!$C$134:$E$232,3,FALSE)</f>
        <v>17</v>
      </c>
      <c r="F141" s="52">
        <v>1737775</v>
      </c>
      <c r="G141" s="52">
        <v>200000</v>
      </c>
      <c r="H141" s="52">
        <f t="shared" si="37"/>
        <v>1937775</v>
      </c>
      <c r="I141" s="52">
        <v>5000</v>
      </c>
      <c r="J141" s="52">
        <v>10000</v>
      </c>
      <c r="K141" s="160">
        <v>0</v>
      </c>
      <c r="L141" s="160">
        <v>0</v>
      </c>
      <c r="M141" s="115">
        <f t="shared" si="38"/>
        <v>255000</v>
      </c>
      <c r="N141" s="115">
        <f t="shared" si="39"/>
        <v>2192775</v>
      </c>
      <c r="O141" s="31">
        <f t="shared" si="40"/>
        <v>19377.75</v>
      </c>
      <c r="P141" s="7">
        <f t="shared" si="41"/>
        <v>38755.5</v>
      </c>
      <c r="Q141" s="75">
        <f t="shared" si="42"/>
        <v>19377.75</v>
      </c>
      <c r="R141" s="146">
        <f t="shared" si="43"/>
        <v>2115264</v>
      </c>
      <c r="S141" s="1684">
        <f>VLOOKUP(C141,[16]JAMBI!$C$134:$S$232,17,FALSE)</f>
        <v>0</v>
      </c>
      <c r="T141" s="652">
        <f t="shared" si="44"/>
        <v>2115264</v>
      </c>
      <c r="U141" s="414" t="str">
        <f>VLOOKUP(C141,'[17]anggaran gaji'!$B$129:$C$228,2,FALSE)</f>
        <v>110-00-0749572-1</v>
      </c>
    </row>
    <row r="142" spans="1:21" s="370" customFormat="1" ht="18" customHeight="1">
      <c r="A142" s="194">
        <v>1937775</v>
      </c>
      <c r="B142" s="417">
        <v>9</v>
      </c>
      <c r="C142" s="464" t="s">
        <v>718</v>
      </c>
      <c r="D142" s="470" t="s">
        <v>666</v>
      </c>
      <c r="E142" s="1907">
        <f>VLOOKUP(C142,[16]JAMBI!$C$134:$E$232,3,FALSE)</f>
        <v>20</v>
      </c>
      <c r="F142" s="52">
        <v>1737775</v>
      </c>
      <c r="G142" s="52">
        <v>200000</v>
      </c>
      <c r="H142" s="52">
        <f t="shared" si="37"/>
        <v>1937775</v>
      </c>
      <c r="I142" s="52">
        <v>5000</v>
      </c>
      <c r="J142" s="52">
        <v>10000</v>
      </c>
      <c r="K142" s="160">
        <v>0</v>
      </c>
      <c r="L142" s="160">
        <v>0</v>
      </c>
      <c r="M142" s="115">
        <f t="shared" si="38"/>
        <v>300000</v>
      </c>
      <c r="N142" s="115">
        <f t="shared" si="39"/>
        <v>2237775</v>
      </c>
      <c r="O142" s="31">
        <f t="shared" si="40"/>
        <v>19377.75</v>
      </c>
      <c r="P142" s="7">
        <f t="shared" si="41"/>
        <v>38755.5</v>
      </c>
      <c r="Q142" s="75">
        <f t="shared" si="42"/>
        <v>19377.75</v>
      </c>
      <c r="R142" s="146">
        <f t="shared" si="43"/>
        <v>2160264</v>
      </c>
      <c r="S142" s="1684">
        <f>VLOOKUP(C142,[16]JAMBI!$C$134:$S$232,17,FALSE)</f>
        <v>0</v>
      </c>
      <c r="T142" s="652">
        <f t="shared" si="44"/>
        <v>2160264</v>
      </c>
      <c r="U142" s="414" t="str">
        <f>VLOOKUP(C142,'[17]anggaran gaji'!$B$129:$C$228,2,FALSE)</f>
        <v>110-00-0728118-8</v>
      </c>
    </row>
    <row r="143" spans="1:21" s="370" customFormat="1" ht="18" customHeight="1">
      <c r="A143" s="194">
        <v>1937775</v>
      </c>
      <c r="B143" s="417">
        <v>10</v>
      </c>
      <c r="C143" s="464" t="s">
        <v>2286</v>
      </c>
      <c r="D143" s="470" t="s">
        <v>666</v>
      </c>
      <c r="E143" s="1907">
        <f>VLOOKUP(C143,[16]JAMBI!$C$134:$E$232,3,FALSE)</f>
        <v>27</v>
      </c>
      <c r="F143" s="52">
        <v>1737775</v>
      </c>
      <c r="G143" s="52">
        <v>200000</v>
      </c>
      <c r="H143" s="52">
        <f t="shared" si="37"/>
        <v>1937775</v>
      </c>
      <c r="I143" s="52">
        <v>5000</v>
      </c>
      <c r="J143" s="52">
        <v>10000</v>
      </c>
      <c r="K143" s="160">
        <v>0</v>
      </c>
      <c r="L143" s="160">
        <v>0</v>
      </c>
      <c r="M143" s="115">
        <f t="shared" si="38"/>
        <v>405000</v>
      </c>
      <c r="N143" s="115">
        <f t="shared" si="39"/>
        <v>2342775</v>
      </c>
      <c r="O143" s="31">
        <f t="shared" si="40"/>
        <v>19377.75</v>
      </c>
      <c r="P143" s="7">
        <f t="shared" si="41"/>
        <v>38755.5</v>
      </c>
      <c r="Q143" s="75">
        <f t="shared" si="42"/>
        <v>19377.75</v>
      </c>
      <c r="R143" s="146">
        <f t="shared" si="43"/>
        <v>2265264</v>
      </c>
      <c r="S143" s="1684">
        <f>VLOOKUP(C143,[16]JAMBI!$C$134:$S$232,17,FALSE)</f>
        <v>0</v>
      </c>
      <c r="T143" s="652">
        <f t="shared" si="44"/>
        <v>2265264</v>
      </c>
      <c r="U143" s="414" t="str">
        <f>VLOOKUP(C143,'[17]anggaran gaji'!$B$129:$C$228,2,FALSE)</f>
        <v>110-00-0742583-5</v>
      </c>
    </row>
    <row r="144" spans="1:21" s="370" customFormat="1" ht="18" customHeight="1">
      <c r="A144" s="194">
        <v>1937775</v>
      </c>
      <c r="B144" s="417">
        <v>11</v>
      </c>
      <c r="C144" s="464" t="s">
        <v>719</v>
      </c>
      <c r="D144" s="470" t="s">
        <v>666</v>
      </c>
      <c r="E144" s="1907">
        <f>VLOOKUP(C144,[16]JAMBI!$C$134:$E$232,3,FALSE)</f>
        <v>26</v>
      </c>
      <c r="F144" s="52">
        <v>1737775</v>
      </c>
      <c r="G144" s="52">
        <v>200000</v>
      </c>
      <c r="H144" s="52">
        <f t="shared" si="37"/>
        <v>1937775</v>
      </c>
      <c r="I144" s="52">
        <v>5000</v>
      </c>
      <c r="J144" s="52">
        <v>10000</v>
      </c>
      <c r="K144" s="160">
        <v>0</v>
      </c>
      <c r="L144" s="160">
        <v>0</v>
      </c>
      <c r="M144" s="115">
        <f t="shared" si="38"/>
        <v>390000</v>
      </c>
      <c r="N144" s="115">
        <f t="shared" si="39"/>
        <v>2327775</v>
      </c>
      <c r="O144" s="31">
        <f t="shared" si="40"/>
        <v>19377.75</v>
      </c>
      <c r="P144" s="7">
        <f t="shared" si="41"/>
        <v>38755.5</v>
      </c>
      <c r="Q144" s="75">
        <f t="shared" si="42"/>
        <v>19377.75</v>
      </c>
      <c r="R144" s="146">
        <f t="shared" si="43"/>
        <v>2250264</v>
      </c>
      <c r="S144" s="1684">
        <f>VLOOKUP(C144,[16]JAMBI!$C$134:$S$232,17,FALSE)</f>
        <v>0</v>
      </c>
      <c r="T144" s="652">
        <f t="shared" si="44"/>
        <v>2250264</v>
      </c>
      <c r="U144" s="414" t="str">
        <f>VLOOKUP(C144,'[17]anggaran gaji'!$B$129:$C$228,2,FALSE)</f>
        <v>110-00-0728530-4</v>
      </c>
    </row>
    <row r="145" spans="1:21" s="370" customFormat="1" ht="18" customHeight="1">
      <c r="A145" s="194">
        <v>1937775</v>
      </c>
      <c r="B145" s="417">
        <v>12</v>
      </c>
      <c r="C145" s="464" t="s">
        <v>2287</v>
      </c>
      <c r="D145" s="470" t="s">
        <v>666</v>
      </c>
      <c r="E145" s="1907">
        <f>VLOOKUP(C145,[16]JAMBI!$C$134:$E$232,3,FALSE)</f>
        <v>22</v>
      </c>
      <c r="F145" s="52">
        <v>1737775</v>
      </c>
      <c r="G145" s="52">
        <v>200000</v>
      </c>
      <c r="H145" s="52">
        <f t="shared" si="37"/>
        <v>1937775</v>
      </c>
      <c r="I145" s="52">
        <v>5000</v>
      </c>
      <c r="J145" s="52">
        <v>10000</v>
      </c>
      <c r="K145" s="160">
        <v>0</v>
      </c>
      <c r="L145" s="160">
        <v>0</v>
      </c>
      <c r="M145" s="115">
        <f t="shared" si="38"/>
        <v>330000</v>
      </c>
      <c r="N145" s="115">
        <f t="shared" si="39"/>
        <v>2267775</v>
      </c>
      <c r="O145" s="31">
        <f t="shared" si="40"/>
        <v>19377.75</v>
      </c>
      <c r="P145" s="7">
        <f t="shared" si="41"/>
        <v>38755.5</v>
      </c>
      <c r="Q145" s="75">
        <f t="shared" si="42"/>
        <v>19377.75</v>
      </c>
      <c r="R145" s="146">
        <f t="shared" si="43"/>
        <v>2190264</v>
      </c>
      <c r="S145" s="1684">
        <f>VLOOKUP(C145,[16]JAMBI!$C$134:$S$232,17,FALSE)</f>
        <v>0</v>
      </c>
      <c r="T145" s="652">
        <f t="shared" si="44"/>
        <v>2190264</v>
      </c>
      <c r="U145" s="414" t="str">
        <f>VLOOKUP(C145,'[17]anggaran gaji'!$B$129:$C$228,2,FALSE)</f>
        <v>110-00-0742383-0</v>
      </c>
    </row>
    <row r="146" spans="1:21" s="370" customFormat="1" ht="18" customHeight="1">
      <c r="A146" s="194">
        <v>1937775</v>
      </c>
      <c r="B146" s="417">
        <v>13</v>
      </c>
      <c r="C146" s="421" t="s">
        <v>670</v>
      </c>
      <c r="D146" s="470" t="s">
        <v>666</v>
      </c>
      <c r="E146" s="1907">
        <f>VLOOKUP(C146,[16]JAMBI!$C$134:$E$232,3,FALSE)</f>
        <v>24</v>
      </c>
      <c r="F146" s="52">
        <v>1737775</v>
      </c>
      <c r="G146" s="52">
        <v>200000</v>
      </c>
      <c r="H146" s="52">
        <f t="shared" si="37"/>
        <v>1937775</v>
      </c>
      <c r="I146" s="52">
        <v>5000</v>
      </c>
      <c r="J146" s="52">
        <v>10000</v>
      </c>
      <c r="K146" s="160">
        <v>0</v>
      </c>
      <c r="L146" s="160">
        <v>0</v>
      </c>
      <c r="M146" s="115">
        <f t="shared" si="38"/>
        <v>360000</v>
      </c>
      <c r="N146" s="115">
        <f t="shared" si="39"/>
        <v>2297775</v>
      </c>
      <c r="O146" s="31">
        <f t="shared" si="40"/>
        <v>19377.75</v>
      </c>
      <c r="P146" s="7">
        <f t="shared" si="41"/>
        <v>38755.5</v>
      </c>
      <c r="Q146" s="75">
        <f t="shared" si="42"/>
        <v>19377.75</v>
      </c>
      <c r="R146" s="146">
        <f t="shared" si="43"/>
        <v>2220264</v>
      </c>
      <c r="S146" s="1684">
        <f>VLOOKUP(C146,[16]JAMBI!$C$134:$S$232,17,FALSE)</f>
        <v>0</v>
      </c>
      <c r="T146" s="652">
        <f t="shared" si="44"/>
        <v>2220264</v>
      </c>
      <c r="U146" s="414" t="str">
        <f>VLOOKUP(C146,'[17]anggaran gaji'!$B$129:$C$228,2,FALSE)</f>
        <v>110-00-0736263-2</v>
      </c>
    </row>
    <row r="147" spans="1:21" s="370" customFormat="1" ht="18" customHeight="1">
      <c r="A147" s="194">
        <v>1937775</v>
      </c>
      <c r="B147" s="417">
        <v>14</v>
      </c>
      <c r="C147" s="421" t="s">
        <v>672</v>
      </c>
      <c r="D147" s="470" t="s">
        <v>666</v>
      </c>
      <c r="E147" s="1907">
        <f>VLOOKUP(C147,[16]JAMBI!$C$134:$E$232,3,FALSE)</f>
        <v>28</v>
      </c>
      <c r="F147" s="52">
        <v>1737775</v>
      </c>
      <c r="G147" s="52">
        <v>200000</v>
      </c>
      <c r="H147" s="52">
        <f t="shared" si="37"/>
        <v>1937775</v>
      </c>
      <c r="I147" s="52">
        <v>5000</v>
      </c>
      <c r="J147" s="52">
        <v>10000</v>
      </c>
      <c r="K147" s="160">
        <v>0</v>
      </c>
      <c r="L147" s="160">
        <v>0</v>
      </c>
      <c r="M147" s="115">
        <f t="shared" si="38"/>
        <v>420000</v>
      </c>
      <c r="N147" s="115">
        <f t="shared" si="39"/>
        <v>2357775</v>
      </c>
      <c r="O147" s="31">
        <f t="shared" si="40"/>
        <v>19377.75</v>
      </c>
      <c r="P147" s="7">
        <f t="shared" si="41"/>
        <v>38755.5</v>
      </c>
      <c r="Q147" s="75">
        <f t="shared" si="42"/>
        <v>19377.75</v>
      </c>
      <c r="R147" s="146">
        <f t="shared" si="43"/>
        <v>2280264</v>
      </c>
      <c r="S147" s="1684">
        <f>VLOOKUP(C147,[16]JAMBI!$C$134:$S$232,17,FALSE)</f>
        <v>0</v>
      </c>
      <c r="T147" s="652">
        <f t="shared" si="44"/>
        <v>2280264</v>
      </c>
      <c r="U147" s="414" t="str">
        <f>VLOOKUP(C147,'[17]anggaran gaji'!$B$129:$C$228,2,FALSE)</f>
        <v>900-00-22134606</v>
      </c>
    </row>
    <row r="148" spans="1:21" s="370" customFormat="1" ht="18" customHeight="1">
      <c r="A148" s="194">
        <v>1937775</v>
      </c>
      <c r="B148" s="417">
        <v>15</v>
      </c>
      <c r="C148" s="464" t="s">
        <v>2288</v>
      </c>
      <c r="D148" s="470" t="s">
        <v>666</v>
      </c>
      <c r="E148" s="1907">
        <f>VLOOKUP(C148,[16]JAMBI!$C$134:$E$232,3,FALSE)</f>
        <v>24</v>
      </c>
      <c r="F148" s="52">
        <v>1737775</v>
      </c>
      <c r="G148" s="52">
        <v>200000</v>
      </c>
      <c r="H148" s="52">
        <f t="shared" si="37"/>
        <v>1937775</v>
      </c>
      <c r="I148" s="52">
        <v>5000</v>
      </c>
      <c r="J148" s="52">
        <v>10000</v>
      </c>
      <c r="K148" s="160">
        <v>0</v>
      </c>
      <c r="L148" s="160">
        <v>0</v>
      </c>
      <c r="M148" s="115">
        <f t="shared" si="38"/>
        <v>360000</v>
      </c>
      <c r="N148" s="115">
        <f t="shared" si="39"/>
        <v>2297775</v>
      </c>
      <c r="O148" s="31">
        <f t="shared" si="40"/>
        <v>19377.75</v>
      </c>
      <c r="P148" s="7">
        <f t="shared" si="41"/>
        <v>38755.5</v>
      </c>
      <c r="Q148" s="75">
        <f t="shared" si="42"/>
        <v>19377.75</v>
      </c>
      <c r="R148" s="146">
        <f t="shared" si="43"/>
        <v>2220264</v>
      </c>
      <c r="S148" s="1684">
        <f>VLOOKUP(C148,[16]JAMBI!$C$134:$S$232,17,FALSE)</f>
        <v>0</v>
      </c>
      <c r="T148" s="652">
        <f t="shared" si="44"/>
        <v>2220264</v>
      </c>
      <c r="U148" s="414" t="str">
        <f>VLOOKUP(C148,'[17]anggaran gaji'!$B$129:$C$228,2,FALSE)</f>
        <v>900-00-1916712-2</v>
      </c>
    </row>
    <row r="149" spans="1:21" s="370" customFormat="1" ht="18" customHeight="1">
      <c r="A149" s="194">
        <v>1937775</v>
      </c>
      <c r="B149" s="417">
        <v>16</v>
      </c>
      <c r="C149" s="464" t="s">
        <v>720</v>
      </c>
      <c r="D149" s="470" t="s">
        <v>666</v>
      </c>
      <c r="E149" s="1907">
        <f>VLOOKUP(C149,[16]JAMBI!$C$134:$E$232,3,FALSE)</f>
        <v>23</v>
      </c>
      <c r="F149" s="52">
        <v>1737775</v>
      </c>
      <c r="G149" s="52">
        <v>200000</v>
      </c>
      <c r="H149" s="52">
        <f t="shared" si="37"/>
        <v>1937775</v>
      </c>
      <c r="I149" s="52">
        <v>5000</v>
      </c>
      <c r="J149" s="52">
        <v>10000</v>
      </c>
      <c r="K149" s="160">
        <v>0</v>
      </c>
      <c r="L149" s="160">
        <v>0</v>
      </c>
      <c r="M149" s="115">
        <f t="shared" si="38"/>
        <v>345000</v>
      </c>
      <c r="N149" s="115">
        <f t="shared" si="39"/>
        <v>2282775</v>
      </c>
      <c r="O149" s="31">
        <f t="shared" si="40"/>
        <v>19377.75</v>
      </c>
      <c r="P149" s="7">
        <f t="shared" si="41"/>
        <v>38755.5</v>
      </c>
      <c r="Q149" s="75">
        <f t="shared" si="42"/>
        <v>19377.75</v>
      </c>
      <c r="R149" s="146">
        <f t="shared" si="43"/>
        <v>2205264</v>
      </c>
      <c r="S149" s="1684">
        <f>VLOOKUP(C149,[16]JAMBI!$C$134:$S$232,17,FALSE)</f>
        <v>0</v>
      </c>
      <c r="T149" s="652">
        <f t="shared" si="44"/>
        <v>2205264</v>
      </c>
      <c r="U149" s="414" t="str">
        <f>VLOOKUP(C149,'[17]anggaran gaji'!$B$129:$C$228,2,FALSE)</f>
        <v>110-00-0728880-3</v>
      </c>
    </row>
    <row r="150" spans="1:21" s="370" customFormat="1" ht="18" customHeight="1">
      <c r="A150" s="194">
        <v>1937775</v>
      </c>
      <c r="B150" s="417">
        <v>17</v>
      </c>
      <c r="C150" s="421" t="s">
        <v>673</v>
      </c>
      <c r="D150" s="470" t="s">
        <v>666</v>
      </c>
      <c r="E150" s="1907">
        <f>VLOOKUP(C150,[16]JAMBI!$C$134:$E$232,3,FALSE)</f>
        <v>24</v>
      </c>
      <c r="F150" s="52">
        <v>1737775</v>
      </c>
      <c r="G150" s="52">
        <v>200000</v>
      </c>
      <c r="H150" s="52">
        <f t="shared" si="37"/>
        <v>1937775</v>
      </c>
      <c r="I150" s="52">
        <v>5000</v>
      </c>
      <c r="J150" s="52">
        <v>10000</v>
      </c>
      <c r="K150" s="160">
        <v>0</v>
      </c>
      <c r="L150" s="160">
        <v>0</v>
      </c>
      <c r="M150" s="115">
        <f t="shared" si="38"/>
        <v>360000</v>
      </c>
      <c r="N150" s="115">
        <f t="shared" si="39"/>
        <v>2297775</v>
      </c>
      <c r="O150" s="31">
        <f t="shared" si="40"/>
        <v>19377.75</v>
      </c>
      <c r="P150" s="7">
        <f t="shared" si="41"/>
        <v>38755.5</v>
      </c>
      <c r="Q150" s="75">
        <f t="shared" si="42"/>
        <v>19377.75</v>
      </c>
      <c r="R150" s="146">
        <f t="shared" si="43"/>
        <v>2220264</v>
      </c>
      <c r="S150" s="1684">
        <f>VLOOKUP(C150,[16]JAMBI!$C$134:$S$232,17,FALSE)</f>
        <v>0</v>
      </c>
      <c r="T150" s="652">
        <f t="shared" si="44"/>
        <v>2220264</v>
      </c>
      <c r="U150" s="414" t="str">
        <f>VLOOKUP(C150,'[17]anggaran gaji'!$B$129:$C$228,2,FALSE)</f>
        <v>1100007085464</v>
      </c>
    </row>
    <row r="151" spans="1:21" s="370" customFormat="1" ht="18" customHeight="1">
      <c r="A151" s="194">
        <v>1937775</v>
      </c>
      <c r="B151" s="417">
        <v>18</v>
      </c>
      <c r="C151" s="464" t="s">
        <v>2289</v>
      </c>
      <c r="D151" s="470" t="s">
        <v>666</v>
      </c>
      <c r="E151" s="1907">
        <f>VLOOKUP(C151,[16]JAMBI!$C$134:$E$232,3,FALSE)</f>
        <v>26</v>
      </c>
      <c r="F151" s="52">
        <v>1737775</v>
      </c>
      <c r="G151" s="52">
        <v>200000</v>
      </c>
      <c r="H151" s="52">
        <f t="shared" si="37"/>
        <v>1937775</v>
      </c>
      <c r="I151" s="52">
        <v>5000</v>
      </c>
      <c r="J151" s="52">
        <v>10000</v>
      </c>
      <c r="K151" s="160">
        <v>0</v>
      </c>
      <c r="L151" s="160">
        <v>0</v>
      </c>
      <c r="M151" s="115">
        <f t="shared" si="38"/>
        <v>390000</v>
      </c>
      <c r="N151" s="115">
        <f t="shared" si="39"/>
        <v>2327775</v>
      </c>
      <c r="O151" s="31">
        <f t="shared" si="40"/>
        <v>19377.75</v>
      </c>
      <c r="P151" s="7">
        <f t="shared" si="41"/>
        <v>38755.5</v>
      </c>
      <c r="Q151" s="75">
        <f t="shared" si="42"/>
        <v>19377.75</v>
      </c>
      <c r="R151" s="146">
        <f t="shared" si="43"/>
        <v>2250264</v>
      </c>
      <c r="S151" s="1684">
        <f>VLOOKUP(C151,[16]JAMBI!$C$134:$S$232,17,FALSE)</f>
        <v>1000000</v>
      </c>
      <c r="T151" s="652">
        <f t="shared" si="44"/>
        <v>1250264</v>
      </c>
      <c r="U151" s="414" t="str">
        <f>VLOOKUP(C151,'[17]anggaran gaji'!$B$129:$C$228,2,FALSE)</f>
        <v>110-00-0742578-5</v>
      </c>
    </row>
    <row r="152" spans="1:21" s="370" customFormat="1" ht="18" customHeight="1">
      <c r="A152" s="194">
        <v>1937775</v>
      </c>
      <c r="B152" s="417">
        <v>19</v>
      </c>
      <c r="C152" s="421" t="s">
        <v>676</v>
      </c>
      <c r="D152" s="470" t="s">
        <v>666</v>
      </c>
      <c r="E152" s="1907">
        <f>VLOOKUP(C152,[16]JAMBI!$C$134:$E$232,3,FALSE)</f>
        <v>26</v>
      </c>
      <c r="F152" s="52">
        <v>1737775</v>
      </c>
      <c r="G152" s="52">
        <v>200000</v>
      </c>
      <c r="H152" s="52">
        <f t="shared" si="37"/>
        <v>1937775</v>
      </c>
      <c r="I152" s="52">
        <v>5000</v>
      </c>
      <c r="J152" s="52">
        <v>10000</v>
      </c>
      <c r="K152" s="160">
        <v>0</v>
      </c>
      <c r="L152" s="160">
        <v>0</v>
      </c>
      <c r="M152" s="115">
        <f t="shared" si="38"/>
        <v>390000</v>
      </c>
      <c r="N152" s="115">
        <f t="shared" si="39"/>
        <v>2327775</v>
      </c>
      <c r="O152" s="31">
        <f t="shared" si="40"/>
        <v>19377.75</v>
      </c>
      <c r="P152" s="7">
        <f t="shared" si="41"/>
        <v>38755.5</v>
      </c>
      <c r="Q152" s="75">
        <f t="shared" si="42"/>
        <v>19377.75</v>
      </c>
      <c r="R152" s="146">
        <f t="shared" si="43"/>
        <v>2250264</v>
      </c>
      <c r="S152" s="1684">
        <f>VLOOKUP(C152,[16]JAMBI!$C$134:$S$232,17,FALSE)</f>
        <v>0</v>
      </c>
      <c r="T152" s="652">
        <f t="shared" si="44"/>
        <v>2250264</v>
      </c>
      <c r="U152" s="414" t="str">
        <f>VLOOKUP(C152,'[17]anggaran gaji'!$B$129:$C$228,2,FALSE)</f>
        <v>1100007084913</v>
      </c>
    </row>
    <row r="153" spans="1:21" s="370" customFormat="1" ht="18" customHeight="1">
      <c r="A153" s="194">
        <v>1937775</v>
      </c>
      <c r="B153" s="417">
        <v>20</v>
      </c>
      <c r="C153" s="464" t="s">
        <v>722</v>
      </c>
      <c r="D153" s="470" t="s">
        <v>666</v>
      </c>
      <c r="E153" s="1907">
        <f>VLOOKUP(C153,[16]JAMBI!$C$134:$E$232,3,FALSE)</f>
        <v>23</v>
      </c>
      <c r="F153" s="52">
        <v>1737775</v>
      </c>
      <c r="G153" s="52">
        <v>200000</v>
      </c>
      <c r="H153" s="52">
        <f t="shared" si="37"/>
        <v>1937775</v>
      </c>
      <c r="I153" s="52">
        <v>5000</v>
      </c>
      <c r="J153" s="52">
        <v>10000</v>
      </c>
      <c r="K153" s="160">
        <v>0</v>
      </c>
      <c r="L153" s="160">
        <v>0</v>
      </c>
      <c r="M153" s="115">
        <f t="shared" si="38"/>
        <v>345000</v>
      </c>
      <c r="N153" s="115">
        <f t="shared" si="39"/>
        <v>2282775</v>
      </c>
      <c r="O153" s="31">
        <f t="shared" si="40"/>
        <v>19377.75</v>
      </c>
      <c r="P153" s="7">
        <f t="shared" si="41"/>
        <v>38755.5</v>
      </c>
      <c r="Q153" s="75">
        <f t="shared" si="42"/>
        <v>19377.75</v>
      </c>
      <c r="R153" s="146">
        <f t="shared" ref="R153:R191" si="45">N153-O153-P153-Q153</f>
        <v>2205264</v>
      </c>
      <c r="S153" s="1684">
        <f>VLOOKUP(C153,[16]JAMBI!$C$134:$S$232,17,FALSE)</f>
        <v>0</v>
      </c>
      <c r="T153" s="652">
        <f t="shared" si="44"/>
        <v>2205264</v>
      </c>
      <c r="U153" s="414" t="str">
        <f>VLOOKUP(C153,'[17]anggaran gaji'!$B$129:$C$228,2,FALSE)</f>
        <v>110-00-0728526-2</v>
      </c>
    </row>
    <row r="154" spans="1:21" s="370" customFormat="1" ht="18" customHeight="1">
      <c r="A154" s="194">
        <v>1937775</v>
      </c>
      <c r="B154" s="417">
        <v>21</v>
      </c>
      <c r="C154" s="464" t="s">
        <v>2533</v>
      </c>
      <c r="D154" s="470" t="s">
        <v>666</v>
      </c>
      <c r="E154" s="1907">
        <f>VLOOKUP(C154,[16]JAMBI!$C$134:$E$232,3,FALSE)</f>
        <v>25</v>
      </c>
      <c r="F154" s="52">
        <v>1737775</v>
      </c>
      <c r="G154" s="52">
        <v>200000</v>
      </c>
      <c r="H154" s="52">
        <f t="shared" si="37"/>
        <v>1937775</v>
      </c>
      <c r="I154" s="52">
        <v>5000</v>
      </c>
      <c r="J154" s="52">
        <v>10000</v>
      </c>
      <c r="K154" s="160">
        <v>0</v>
      </c>
      <c r="L154" s="160">
        <v>0</v>
      </c>
      <c r="M154" s="115">
        <f t="shared" si="38"/>
        <v>375000</v>
      </c>
      <c r="N154" s="115">
        <f t="shared" si="39"/>
        <v>2312775</v>
      </c>
      <c r="O154" s="31">
        <f t="shared" si="40"/>
        <v>19377.75</v>
      </c>
      <c r="P154" s="7">
        <f t="shared" si="41"/>
        <v>38755.5</v>
      </c>
      <c r="Q154" s="75">
        <f t="shared" si="42"/>
        <v>19377.75</v>
      </c>
      <c r="R154" s="146">
        <f t="shared" si="45"/>
        <v>2235264</v>
      </c>
      <c r="S154" s="1684">
        <f>VLOOKUP(C154,[16]JAMBI!$C$134:$S$232,17,FALSE)</f>
        <v>0</v>
      </c>
      <c r="T154" s="652">
        <f t="shared" si="44"/>
        <v>2235264</v>
      </c>
      <c r="U154" s="414" t="str">
        <f>VLOOKUP(C154,'[17]anggaran gaji'!$B$129:$C$228,2,FALSE)</f>
        <v>110-00-0749611-7</v>
      </c>
    </row>
    <row r="155" spans="1:21" s="370" customFormat="1" ht="18" customHeight="1">
      <c r="A155" s="194">
        <v>1937775</v>
      </c>
      <c r="B155" s="417">
        <v>22</v>
      </c>
      <c r="C155" s="464" t="s">
        <v>723</v>
      </c>
      <c r="D155" s="470" t="s">
        <v>666</v>
      </c>
      <c r="E155" s="1907">
        <f>VLOOKUP(C155,[16]JAMBI!$C$134:$E$232,3,FALSE)</f>
        <v>24</v>
      </c>
      <c r="F155" s="52">
        <v>1737775</v>
      </c>
      <c r="G155" s="52">
        <v>200000</v>
      </c>
      <c r="H155" s="52">
        <f t="shared" si="37"/>
        <v>1937775</v>
      </c>
      <c r="I155" s="52">
        <v>5000</v>
      </c>
      <c r="J155" s="52">
        <v>10000</v>
      </c>
      <c r="K155" s="160">
        <v>0</v>
      </c>
      <c r="L155" s="160">
        <v>0</v>
      </c>
      <c r="M155" s="115">
        <f t="shared" si="38"/>
        <v>360000</v>
      </c>
      <c r="N155" s="115">
        <f t="shared" si="39"/>
        <v>2297775</v>
      </c>
      <c r="O155" s="31">
        <f t="shared" si="40"/>
        <v>19377.75</v>
      </c>
      <c r="P155" s="7">
        <f t="shared" si="41"/>
        <v>38755.5</v>
      </c>
      <c r="Q155" s="75">
        <f t="shared" si="42"/>
        <v>19377.75</v>
      </c>
      <c r="R155" s="146">
        <f t="shared" si="45"/>
        <v>2220264</v>
      </c>
      <c r="S155" s="1684">
        <f>VLOOKUP(C155,[16]JAMBI!$C$134:$S$232,17,FALSE)</f>
        <v>0</v>
      </c>
      <c r="T155" s="652">
        <f t="shared" si="44"/>
        <v>2220264</v>
      </c>
      <c r="U155" s="414" t="str">
        <f>VLOOKUP(C155,'[17]anggaran gaji'!$B$129:$C$228,2,FALSE)</f>
        <v>110-00-0728116-2</v>
      </c>
    </row>
    <row r="156" spans="1:21" s="370" customFormat="1" ht="18" customHeight="1">
      <c r="A156" s="194">
        <v>1937775</v>
      </c>
      <c r="B156" s="417">
        <v>23</v>
      </c>
      <c r="C156" s="421" t="s">
        <v>682</v>
      </c>
      <c r="D156" s="470" t="s">
        <v>666</v>
      </c>
      <c r="E156" s="1907">
        <f>VLOOKUP(C156,[16]JAMBI!$C$134:$E$232,3,FALSE)</f>
        <v>20</v>
      </c>
      <c r="F156" s="52">
        <v>1737775</v>
      </c>
      <c r="G156" s="52">
        <v>200000</v>
      </c>
      <c r="H156" s="52">
        <f t="shared" si="37"/>
        <v>1937775</v>
      </c>
      <c r="I156" s="52">
        <v>5000</v>
      </c>
      <c r="J156" s="52">
        <v>10000</v>
      </c>
      <c r="K156" s="160">
        <v>0</v>
      </c>
      <c r="L156" s="160">
        <v>0</v>
      </c>
      <c r="M156" s="115">
        <f t="shared" si="38"/>
        <v>300000</v>
      </c>
      <c r="N156" s="115">
        <f t="shared" si="39"/>
        <v>2237775</v>
      </c>
      <c r="O156" s="31">
        <f t="shared" si="40"/>
        <v>19377.75</v>
      </c>
      <c r="P156" s="7">
        <f t="shared" si="41"/>
        <v>38755.5</v>
      </c>
      <c r="Q156" s="75">
        <f t="shared" si="42"/>
        <v>19377.75</v>
      </c>
      <c r="R156" s="146">
        <f t="shared" si="45"/>
        <v>2160264</v>
      </c>
      <c r="S156" s="1684">
        <f>VLOOKUP(C156,[16]JAMBI!$C$134:$S$232,17,FALSE)</f>
        <v>0</v>
      </c>
      <c r="T156" s="652">
        <f t="shared" si="44"/>
        <v>2160264</v>
      </c>
      <c r="U156" s="414" t="str">
        <f>VLOOKUP(C156,'[17]anggaran gaji'!$B$129:$C$228,2,FALSE)</f>
        <v>110-00-0463719-2</v>
      </c>
    </row>
    <row r="157" spans="1:21" s="370" customFormat="1" ht="18" customHeight="1">
      <c r="A157" s="194">
        <v>1937775</v>
      </c>
      <c r="B157" s="417">
        <v>24</v>
      </c>
      <c r="C157" s="464" t="s">
        <v>625</v>
      </c>
      <c r="D157" s="470" t="s">
        <v>666</v>
      </c>
      <c r="E157" s="1907">
        <f>VLOOKUP(C157,[16]JAMBI!$C$134:$E$232,3,FALSE)</f>
        <v>26</v>
      </c>
      <c r="F157" s="52">
        <v>1737775</v>
      </c>
      <c r="G157" s="52">
        <v>200000</v>
      </c>
      <c r="H157" s="52">
        <f t="shared" si="37"/>
        <v>1937775</v>
      </c>
      <c r="I157" s="52">
        <v>5000</v>
      </c>
      <c r="J157" s="52">
        <v>10000</v>
      </c>
      <c r="K157" s="160">
        <v>0</v>
      </c>
      <c r="L157" s="160">
        <v>0</v>
      </c>
      <c r="M157" s="115">
        <f t="shared" si="38"/>
        <v>390000</v>
      </c>
      <c r="N157" s="115">
        <f t="shared" si="39"/>
        <v>2327775</v>
      </c>
      <c r="O157" s="31">
        <f t="shared" si="40"/>
        <v>19377.75</v>
      </c>
      <c r="P157" s="7">
        <f t="shared" si="41"/>
        <v>38755.5</v>
      </c>
      <c r="Q157" s="75">
        <f t="shared" si="42"/>
        <v>19377.75</v>
      </c>
      <c r="R157" s="146">
        <f t="shared" si="45"/>
        <v>2250264</v>
      </c>
      <c r="S157" s="1684">
        <f>VLOOKUP(C157,[16]JAMBI!$C$134:$S$232,17,FALSE)</f>
        <v>0</v>
      </c>
      <c r="T157" s="652">
        <f t="shared" si="44"/>
        <v>2250264</v>
      </c>
      <c r="U157" s="414" t="str">
        <f>VLOOKUP(C157,'[17]anggaran gaji'!$B$129:$C$228,2,FALSE)</f>
        <v>110-00-0749612-5</v>
      </c>
    </row>
    <row r="158" spans="1:21" s="370" customFormat="1" ht="18" customHeight="1">
      <c r="A158" s="194">
        <v>1937775</v>
      </c>
      <c r="B158" s="417">
        <v>25</v>
      </c>
      <c r="C158" s="464" t="s">
        <v>725</v>
      </c>
      <c r="D158" s="470" t="s">
        <v>666</v>
      </c>
      <c r="E158" s="1907">
        <f>VLOOKUP(C158,[16]JAMBI!$C$134:$E$232,3,FALSE)</f>
        <v>28</v>
      </c>
      <c r="F158" s="52">
        <v>1737775</v>
      </c>
      <c r="G158" s="52">
        <v>200000</v>
      </c>
      <c r="H158" s="52">
        <f t="shared" ref="H158:H181" si="46">SUM(F158:G158)</f>
        <v>1937775</v>
      </c>
      <c r="I158" s="52">
        <v>5000</v>
      </c>
      <c r="J158" s="52">
        <v>10000</v>
      </c>
      <c r="K158" s="160">
        <v>0</v>
      </c>
      <c r="L158" s="160">
        <v>0</v>
      </c>
      <c r="M158" s="115">
        <f t="shared" si="38"/>
        <v>420000</v>
      </c>
      <c r="N158" s="115">
        <f t="shared" si="39"/>
        <v>2357775</v>
      </c>
      <c r="O158" s="31">
        <f t="shared" si="40"/>
        <v>19377.75</v>
      </c>
      <c r="P158" s="7">
        <f t="shared" si="41"/>
        <v>38755.5</v>
      </c>
      <c r="Q158" s="75">
        <f t="shared" si="42"/>
        <v>19377.75</v>
      </c>
      <c r="R158" s="146">
        <f t="shared" si="45"/>
        <v>2280264</v>
      </c>
      <c r="S158" s="1684">
        <f>VLOOKUP(C158,[16]JAMBI!$C$134:$S$232,17,FALSE)</f>
        <v>0</v>
      </c>
      <c r="T158" s="652">
        <f t="shared" si="44"/>
        <v>2280264</v>
      </c>
      <c r="U158" s="414" t="str">
        <f>VLOOKUP(C158,'[17]anggaran gaji'!$B$129:$C$228,2,FALSE)</f>
        <v>110-00-0728713-6</v>
      </c>
    </row>
    <row r="159" spans="1:21" s="370" customFormat="1" ht="18" customHeight="1">
      <c r="A159" s="194">
        <v>1937775</v>
      </c>
      <c r="B159" s="417">
        <v>26</v>
      </c>
      <c r="C159" s="464" t="s">
        <v>726</v>
      </c>
      <c r="D159" s="470" t="s">
        <v>666</v>
      </c>
      <c r="E159" s="1907">
        <f>VLOOKUP(C159,[16]JAMBI!$C$134:$E$232,3,FALSE)</f>
        <v>21</v>
      </c>
      <c r="F159" s="52">
        <v>1737775</v>
      </c>
      <c r="G159" s="52">
        <v>200000</v>
      </c>
      <c r="H159" s="52">
        <f t="shared" si="46"/>
        <v>1937775</v>
      </c>
      <c r="I159" s="52">
        <v>5000</v>
      </c>
      <c r="J159" s="52">
        <v>10000</v>
      </c>
      <c r="K159" s="160">
        <v>0</v>
      </c>
      <c r="L159" s="160">
        <v>0</v>
      </c>
      <c r="M159" s="115">
        <f t="shared" ref="M159:M181" si="47">(E159*I159)+(E159*J159)+K159+L159</f>
        <v>315000</v>
      </c>
      <c r="N159" s="115">
        <f t="shared" ref="N159:N181" si="48">H159+M159</f>
        <v>2252775</v>
      </c>
      <c r="O159" s="31">
        <f t="shared" si="40"/>
        <v>19377.75</v>
      </c>
      <c r="P159" s="7">
        <f t="shared" si="41"/>
        <v>38755.5</v>
      </c>
      <c r="Q159" s="75">
        <f t="shared" si="42"/>
        <v>19377.75</v>
      </c>
      <c r="R159" s="146">
        <f t="shared" si="45"/>
        <v>2175264</v>
      </c>
      <c r="S159" s="1684">
        <f>VLOOKUP(C159,[16]JAMBI!$C$134:$S$232,17,FALSE)</f>
        <v>0</v>
      </c>
      <c r="T159" s="652">
        <f t="shared" si="44"/>
        <v>2175264</v>
      </c>
      <c r="U159" s="414" t="str">
        <f>VLOOKUP(C159,'[17]anggaran gaji'!$B$129:$C$228,2,FALSE)</f>
        <v>110-00-0728124-6</v>
      </c>
    </row>
    <row r="160" spans="1:21" s="370" customFormat="1" ht="18" customHeight="1">
      <c r="A160" s="194">
        <v>1937775</v>
      </c>
      <c r="B160" s="417">
        <v>27</v>
      </c>
      <c r="C160" s="421" t="s">
        <v>2695</v>
      </c>
      <c r="D160" s="470" t="s">
        <v>666</v>
      </c>
      <c r="E160" s="1907">
        <f>VLOOKUP(C160,[16]JAMBI!$C$134:$E$232,3,FALSE)</f>
        <v>25</v>
      </c>
      <c r="F160" s="52">
        <v>1737775</v>
      </c>
      <c r="G160" s="52">
        <v>200000</v>
      </c>
      <c r="H160" s="52">
        <f t="shared" si="46"/>
        <v>1937775</v>
      </c>
      <c r="I160" s="52">
        <v>5000</v>
      </c>
      <c r="J160" s="52">
        <v>10000</v>
      </c>
      <c r="K160" s="160">
        <v>0</v>
      </c>
      <c r="L160" s="160">
        <v>0</v>
      </c>
      <c r="M160" s="115">
        <f t="shared" si="47"/>
        <v>375000</v>
      </c>
      <c r="N160" s="115">
        <f t="shared" si="48"/>
        <v>2312775</v>
      </c>
      <c r="O160" s="31">
        <f t="shared" si="40"/>
        <v>19377.75</v>
      </c>
      <c r="P160" s="7">
        <f t="shared" si="41"/>
        <v>38755.5</v>
      </c>
      <c r="Q160" s="75">
        <f t="shared" si="42"/>
        <v>19377.75</v>
      </c>
      <c r="R160" s="146">
        <f t="shared" si="45"/>
        <v>2235264</v>
      </c>
      <c r="S160" s="1684">
        <f>VLOOKUP(C160,[16]JAMBI!$C$134:$S$232,17,FALSE)</f>
        <v>0</v>
      </c>
      <c r="T160" s="652">
        <f t="shared" si="44"/>
        <v>2235264</v>
      </c>
      <c r="U160" s="414" t="str">
        <f>VLOOKUP(C160,'[17]anggaran gaji'!$B$129:$C$228,2,FALSE)</f>
        <v>900-000-955944-5</v>
      </c>
    </row>
    <row r="161" spans="1:21" s="370" customFormat="1" ht="18" customHeight="1">
      <c r="A161" s="194">
        <v>1937775</v>
      </c>
      <c r="B161" s="417">
        <v>28</v>
      </c>
      <c r="C161" s="421" t="s">
        <v>685</v>
      </c>
      <c r="D161" s="470" t="s">
        <v>666</v>
      </c>
      <c r="E161" s="1907">
        <f>VLOOKUP(C161,[16]JAMBI!$C$134:$E$232,3,FALSE)</f>
        <v>21</v>
      </c>
      <c r="F161" s="52">
        <v>1737775</v>
      </c>
      <c r="G161" s="52">
        <v>200000</v>
      </c>
      <c r="H161" s="52">
        <f t="shared" si="46"/>
        <v>1937775</v>
      </c>
      <c r="I161" s="52">
        <v>5000</v>
      </c>
      <c r="J161" s="52">
        <v>10000</v>
      </c>
      <c r="K161" s="160">
        <v>0</v>
      </c>
      <c r="L161" s="160">
        <v>0</v>
      </c>
      <c r="M161" s="115">
        <f t="shared" si="47"/>
        <v>315000</v>
      </c>
      <c r="N161" s="115">
        <f t="shared" si="48"/>
        <v>2252775</v>
      </c>
      <c r="O161" s="31">
        <f t="shared" si="40"/>
        <v>19377.75</v>
      </c>
      <c r="P161" s="7">
        <f t="shared" si="41"/>
        <v>38755.5</v>
      </c>
      <c r="Q161" s="75">
        <f t="shared" si="42"/>
        <v>19377.75</v>
      </c>
      <c r="R161" s="146">
        <f t="shared" si="45"/>
        <v>2175264</v>
      </c>
      <c r="S161" s="1684">
        <f>VLOOKUP(C161,[16]JAMBI!$C$134:$S$232,17,FALSE)</f>
        <v>0</v>
      </c>
      <c r="T161" s="652">
        <f t="shared" si="44"/>
        <v>2175264</v>
      </c>
      <c r="U161" s="414" t="str">
        <f>VLOOKUP(C161,'[17]anggaran gaji'!$B$129:$C$228,2,FALSE)</f>
        <v>1100007084384</v>
      </c>
    </row>
    <row r="162" spans="1:21" s="370" customFormat="1" ht="18" customHeight="1">
      <c r="A162" s="194">
        <v>1937775</v>
      </c>
      <c r="B162" s="417">
        <v>29</v>
      </c>
      <c r="C162" s="421" t="s">
        <v>686</v>
      </c>
      <c r="D162" s="470" t="s">
        <v>666</v>
      </c>
      <c r="E162" s="1907">
        <f>VLOOKUP(C162,[16]JAMBI!$C$134:$E$232,3,FALSE)</f>
        <v>27</v>
      </c>
      <c r="F162" s="52">
        <v>1737775</v>
      </c>
      <c r="G162" s="52">
        <v>200000</v>
      </c>
      <c r="H162" s="52">
        <f t="shared" si="46"/>
        <v>1937775</v>
      </c>
      <c r="I162" s="52">
        <v>5000</v>
      </c>
      <c r="J162" s="52">
        <v>10000</v>
      </c>
      <c r="K162" s="160">
        <v>0</v>
      </c>
      <c r="L162" s="160">
        <v>0</v>
      </c>
      <c r="M162" s="115">
        <f t="shared" si="47"/>
        <v>405000</v>
      </c>
      <c r="N162" s="115">
        <f t="shared" si="48"/>
        <v>2342775</v>
      </c>
      <c r="O162" s="31">
        <f t="shared" si="40"/>
        <v>19377.75</v>
      </c>
      <c r="P162" s="7">
        <f t="shared" si="41"/>
        <v>38755.5</v>
      </c>
      <c r="Q162" s="75">
        <f t="shared" si="42"/>
        <v>19377.75</v>
      </c>
      <c r="R162" s="146">
        <f t="shared" si="45"/>
        <v>2265264</v>
      </c>
      <c r="S162" s="1684">
        <f>VLOOKUP(C162,[16]JAMBI!$C$134:$S$232,17,FALSE)</f>
        <v>0</v>
      </c>
      <c r="T162" s="652">
        <f t="shared" si="44"/>
        <v>2265264</v>
      </c>
      <c r="U162" s="414" t="str">
        <f>VLOOKUP(C162,'[17]anggaran gaji'!$B$129:$C$228,2,FALSE)</f>
        <v>1100007084947</v>
      </c>
    </row>
    <row r="163" spans="1:21" s="370" customFormat="1" ht="18" customHeight="1">
      <c r="A163" s="194">
        <v>1937775</v>
      </c>
      <c r="B163" s="417">
        <v>30</v>
      </c>
      <c r="C163" s="421" t="s">
        <v>688</v>
      </c>
      <c r="D163" s="470" t="s">
        <v>666</v>
      </c>
      <c r="E163" s="1907">
        <f>VLOOKUP(C163,[16]JAMBI!$C$134:$E$232,3,FALSE)</f>
        <v>16</v>
      </c>
      <c r="F163" s="52">
        <v>1737775</v>
      </c>
      <c r="G163" s="52">
        <v>200000</v>
      </c>
      <c r="H163" s="52">
        <f t="shared" si="46"/>
        <v>1937775</v>
      </c>
      <c r="I163" s="52">
        <v>5000</v>
      </c>
      <c r="J163" s="52">
        <v>10000</v>
      </c>
      <c r="K163" s="160">
        <v>0</v>
      </c>
      <c r="L163" s="160">
        <v>0</v>
      </c>
      <c r="M163" s="115">
        <f t="shared" si="47"/>
        <v>240000</v>
      </c>
      <c r="N163" s="115">
        <f t="shared" si="48"/>
        <v>2177775</v>
      </c>
      <c r="O163" s="31">
        <f t="shared" si="40"/>
        <v>19377.75</v>
      </c>
      <c r="P163" s="7">
        <f t="shared" si="41"/>
        <v>38755.5</v>
      </c>
      <c r="Q163" s="75">
        <f t="shared" si="42"/>
        <v>19377.75</v>
      </c>
      <c r="R163" s="146">
        <f t="shared" si="45"/>
        <v>2100264</v>
      </c>
      <c r="S163" s="1684">
        <f>VLOOKUP(C163,[16]JAMBI!$C$134:$S$232,17,FALSE)</f>
        <v>0</v>
      </c>
      <c r="T163" s="652">
        <f t="shared" si="44"/>
        <v>2100264</v>
      </c>
      <c r="U163" s="414" t="str">
        <f>VLOOKUP(C163,'[17]anggaran gaji'!$B$129:$C$228,2,FALSE)</f>
        <v>1100007084855</v>
      </c>
    </row>
    <row r="164" spans="1:21" s="370" customFormat="1" ht="18" customHeight="1">
      <c r="A164" s="194">
        <v>1937775</v>
      </c>
      <c r="B164" s="417">
        <v>31</v>
      </c>
      <c r="C164" s="464" t="s">
        <v>728</v>
      </c>
      <c r="D164" s="470" t="s">
        <v>666</v>
      </c>
      <c r="E164" s="1907">
        <f>VLOOKUP(C164,[16]JAMBI!$C$134:$E$232,3,FALSE)</f>
        <v>25</v>
      </c>
      <c r="F164" s="52">
        <v>1737775</v>
      </c>
      <c r="G164" s="52">
        <v>200000</v>
      </c>
      <c r="H164" s="52">
        <f t="shared" si="46"/>
        <v>1937775</v>
      </c>
      <c r="I164" s="52">
        <v>5000</v>
      </c>
      <c r="J164" s="52">
        <v>10000</v>
      </c>
      <c r="K164" s="160">
        <v>0</v>
      </c>
      <c r="L164" s="160">
        <v>0</v>
      </c>
      <c r="M164" s="115">
        <f t="shared" si="47"/>
        <v>375000</v>
      </c>
      <c r="N164" s="115">
        <f t="shared" si="48"/>
        <v>2312775</v>
      </c>
      <c r="O164" s="31">
        <f t="shared" si="40"/>
        <v>19377.75</v>
      </c>
      <c r="P164" s="7">
        <f t="shared" si="41"/>
        <v>38755.5</v>
      </c>
      <c r="Q164" s="75">
        <f t="shared" si="42"/>
        <v>19377.75</v>
      </c>
      <c r="R164" s="146">
        <f t="shared" si="45"/>
        <v>2235264</v>
      </c>
      <c r="S164" s="1684">
        <f>VLOOKUP(C164,[16]JAMBI!$C$134:$S$232,17,FALSE)</f>
        <v>0</v>
      </c>
      <c r="T164" s="652">
        <f t="shared" si="44"/>
        <v>2235264</v>
      </c>
      <c r="U164" s="414" t="str">
        <f>VLOOKUP(C164,'[17]anggaran gaji'!$B$129:$C$228,2,FALSE)</f>
        <v>110-00-0728684-9</v>
      </c>
    </row>
    <row r="165" spans="1:21" s="370" customFormat="1" ht="18" customHeight="1">
      <c r="A165" s="194">
        <v>1937775</v>
      </c>
      <c r="B165" s="417">
        <v>32</v>
      </c>
      <c r="C165" s="464" t="s">
        <v>729</v>
      </c>
      <c r="D165" s="470" t="s">
        <v>666</v>
      </c>
      <c r="E165" s="1907">
        <f>VLOOKUP(C165,[16]JAMBI!$C$134:$E$232,3,FALSE)</f>
        <v>21</v>
      </c>
      <c r="F165" s="52">
        <v>1737775</v>
      </c>
      <c r="G165" s="52">
        <v>200000</v>
      </c>
      <c r="H165" s="52">
        <f t="shared" si="46"/>
        <v>1937775</v>
      </c>
      <c r="I165" s="52">
        <v>5000</v>
      </c>
      <c r="J165" s="52">
        <v>10000</v>
      </c>
      <c r="K165" s="160">
        <v>0</v>
      </c>
      <c r="L165" s="160">
        <v>0</v>
      </c>
      <c r="M165" s="115">
        <f t="shared" si="47"/>
        <v>315000</v>
      </c>
      <c r="N165" s="115">
        <f t="shared" si="48"/>
        <v>2252775</v>
      </c>
      <c r="O165" s="31">
        <f t="shared" si="40"/>
        <v>19377.75</v>
      </c>
      <c r="P165" s="7">
        <f t="shared" si="41"/>
        <v>38755.5</v>
      </c>
      <c r="Q165" s="75">
        <f t="shared" si="42"/>
        <v>19377.75</v>
      </c>
      <c r="R165" s="146">
        <f t="shared" si="45"/>
        <v>2175264</v>
      </c>
      <c r="S165" s="1684">
        <f>VLOOKUP(C165,[16]JAMBI!$C$134:$S$232,17,FALSE)</f>
        <v>0</v>
      </c>
      <c r="T165" s="652">
        <f t="shared" si="44"/>
        <v>2175264</v>
      </c>
      <c r="U165" s="414" t="str">
        <f>VLOOKUP(C165,'[17]anggaran gaji'!$B$129:$C$228,2,FALSE)</f>
        <v>110-00-0728707-8</v>
      </c>
    </row>
    <row r="166" spans="1:21" s="370" customFormat="1" ht="18" customHeight="1">
      <c r="A166" s="194">
        <v>1937775</v>
      </c>
      <c r="B166" s="417">
        <v>33</v>
      </c>
      <c r="C166" s="421" t="s">
        <v>2696</v>
      </c>
      <c r="D166" s="470" t="s">
        <v>666</v>
      </c>
      <c r="E166" s="1907">
        <f>VLOOKUP(C166,[16]JAMBI!$C$134:$E$232,3,FALSE)</f>
        <v>23</v>
      </c>
      <c r="F166" s="52">
        <v>1737775</v>
      </c>
      <c r="G166" s="52">
        <v>200000</v>
      </c>
      <c r="H166" s="52">
        <f t="shared" si="46"/>
        <v>1937775</v>
      </c>
      <c r="I166" s="52">
        <v>5000</v>
      </c>
      <c r="J166" s="52">
        <v>10000</v>
      </c>
      <c r="K166" s="160">
        <v>0</v>
      </c>
      <c r="L166" s="160">
        <v>0</v>
      </c>
      <c r="M166" s="115">
        <f t="shared" si="47"/>
        <v>345000</v>
      </c>
      <c r="N166" s="115">
        <f t="shared" si="48"/>
        <v>2282775</v>
      </c>
      <c r="O166" s="31">
        <f t="shared" si="40"/>
        <v>19377.75</v>
      </c>
      <c r="P166" s="7">
        <f t="shared" si="41"/>
        <v>38755.5</v>
      </c>
      <c r="Q166" s="75">
        <f t="shared" si="42"/>
        <v>19377.75</v>
      </c>
      <c r="R166" s="146">
        <f t="shared" si="45"/>
        <v>2205264</v>
      </c>
      <c r="S166" s="1684">
        <f>VLOOKUP(C166,[16]JAMBI!$C$134:$S$232,17,FALSE)</f>
        <v>126000</v>
      </c>
      <c r="T166" s="652">
        <f t="shared" si="44"/>
        <v>2079264</v>
      </c>
      <c r="U166" s="414" t="str">
        <f>VLOOKUP(C166,'[17]anggaran gaji'!$B$129:$C$228,2,FALSE)</f>
        <v>1100007087312</v>
      </c>
    </row>
    <row r="167" spans="1:21" s="370" customFormat="1" ht="18" customHeight="1">
      <c r="A167" s="194">
        <v>1937775</v>
      </c>
      <c r="B167" s="417">
        <v>34</v>
      </c>
      <c r="C167" s="464" t="s">
        <v>2697</v>
      </c>
      <c r="D167" s="470" t="s">
        <v>666</v>
      </c>
      <c r="E167" s="1907">
        <f>VLOOKUP(C167,[16]JAMBI!$C$134:$E$232,3,FALSE)</f>
        <v>23</v>
      </c>
      <c r="F167" s="52">
        <v>1737775</v>
      </c>
      <c r="G167" s="52">
        <v>200000</v>
      </c>
      <c r="H167" s="52">
        <f t="shared" si="46"/>
        <v>1937775</v>
      </c>
      <c r="I167" s="52">
        <v>5000</v>
      </c>
      <c r="J167" s="52">
        <v>10000</v>
      </c>
      <c r="K167" s="160">
        <v>0</v>
      </c>
      <c r="L167" s="160">
        <v>0</v>
      </c>
      <c r="M167" s="115">
        <f t="shared" si="47"/>
        <v>345000</v>
      </c>
      <c r="N167" s="115">
        <f t="shared" si="48"/>
        <v>2282775</v>
      </c>
      <c r="O167" s="31">
        <f t="shared" si="40"/>
        <v>19377.75</v>
      </c>
      <c r="P167" s="7">
        <f t="shared" si="41"/>
        <v>38755.5</v>
      </c>
      <c r="Q167" s="75">
        <f t="shared" si="42"/>
        <v>19377.75</v>
      </c>
      <c r="R167" s="146">
        <f t="shared" si="45"/>
        <v>2205264</v>
      </c>
      <c r="S167" s="1684">
        <f>VLOOKUP(C167,[16]JAMBI!$C$134:$S$232,17,FALSE)</f>
        <v>0</v>
      </c>
      <c r="T167" s="652">
        <f t="shared" si="44"/>
        <v>2205264</v>
      </c>
      <c r="U167" s="414" t="str">
        <f>VLOOKUP(C167,'[17]anggaran gaji'!$B$129:$C$228,2,FALSE)</f>
        <v>110-00-0742060-4</v>
      </c>
    </row>
    <row r="168" spans="1:21" s="370" customFormat="1" ht="18" customHeight="1">
      <c r="A168" s="194">
        <v>1937775</v>
      </c>
      <c r="B168" s="417">
        <v>35</v>
      </c>
      <c r="C168" s="464" t="s">
        <v>2290</v>
      </c>
      <c r="D168" s="470" t="s">
        <v>666</v>
      </c>
      <c r="E168" s="1907">
        <f>VLOOKUP(C168,[16]JAMBI!$C$134:$E$232,3,FALSE)</f>
        <v>17</v>
      </c>
      <c r="F168" s="52">
        <v>1737775</v>
      </c>
      <c r="G168" s="52">
        <v>200000</v>
      </c>
      <c r="H168" s="52">
        <f t="shared" si="46"/>
        <v>1937775</v>
      </c>
      <c r="I168" s="52">
        <v>5000</v>
      </c>
      <c r="J168" s="52">
        <v>10000</v>
      </c>
      <c r="K168" s="160">
        <v>0</v>
      </c>
      <c r="L168" s="160">
        <v>0</v>
      </c>
      <c r="M168" s="115">
        <f t="shared" si="47"/>
        <v>255000</v>
      </c>
      <c r="N168" s="115">
        <f t="shared" si="48"/>
        <v>2192775</v>
      </c>
      <c r="O168" s="31">
        <f t="shared" si="40"/>
        <v>19377.75</v>
      </c>
      <c r="P168" s="7">
        <f t="shared" si="41"/>
        <v>38755.5</v>
      </c>
      <c r="Q168" s="75">
        <f t="shared" si="42"/>
        <v>19377.75</v>
      </c>
      <c r="R168" s="146">
        <f t="shared" si="45"/>
        <v>2115264</v>
      </c>
      <c r="S168" s="1684">
        <f>VLOOKUP(C168,[16]JAMBI!$C$134:$S$232,17,FALSE)</f>
        <v>0</v>
      </c>
      <c r="T168" s="652">
        <f t="shared" si="44"/>
        <v>2115264</v>
      </c>
      <c r="U168" s="414" t="str">
        <f>VLOOKUP(C168,'[17]anggaran gaji'!$B$129:$C$228,2,FALSE)</f>
        <v>110-00-0588987-5</v>
      </c>
    </row>
    <row r="169" spans="1:21" s="370" customFormat="1" ht="18" customHeight="1">
      <c r="A169" s="194">
        <v>1937775</v>
      </c>
      <c r="B169" s="417">
        <v>36</v>
      </c>
      <c r="C169" s="421" t="s">
        <v>691</v>
      </c>
      <c r="D169" s="470" t="s">
        <v>666</v>
      </c>
      <c r="E169" s="1907">
        <f>VLOOKUP(C169,[16]JAMBI!$C$134:$E$232,3,FALSE)</f>
        <v>23</v>
      </c>
      <c r="F169" s="52">
        <v>1737775</v>
      </c>
      <c r="G169" s="52">
        <v>200000</v>
      </c>
      <c r="H169" s="52">
        <f t="shared" si="46"/>
        <v>1937775</v>
      </c>
      <c r="I169" s="52">
        <v>5000</v>
      </c>
      <c r="J169" s="52">
        <v>10000</v>
      </c>
      <c r="K169" s="160">
        <v>0</v>
      </c>
      <c r="L169" s="160">
        <v>0</v>
      </c>
      <c r="M169" s="115">
        <f t="shared" si="47"/>
        <v>345000</v>
      </c>
      <c r="N169" s="115">
        <f t="shared" si="48"/>
        <v>2282775</v>
      </c>
      <c r="O169" s="31">
        <f t="shared" si="40"/>
        <v>19377.75</v>
      </c>
      <c r="P169" s="7">
        <f t="shared" si="41"/>
        <v>38755.5</v>
      </c>
      <c r="Q169" s="75">
        <f t="shared" si="42"/>
        <v>19377.75</v>
      </c>
      <c r="R169" s="146">
        <f t="shared" si="45"/>
        <v>2205264</v>
      </c>
      <c r="S169" s="1684">
        <f>VLOOKUP(C169,[16]JAMBI!$C$134:$S$232,17,FALSE)</f>
        <v>0</v>
      </c>
      <c r="T169" s="652">
        <f t="shared" si="44"/>
        <v>2205264</v>
      </c>
      <c r="U169" s="414" t="str">
        <f>VLOOKUP(C169,'[17]anggaran gaji'!$B$129:$C$228,2,FALSE)</f>
        <v>1100007833863</v>
      </c>
    </row>
    <row r="170" spans="1:21" s="370" customFormat="1" ht="18" customHeight="1">
      <c r="A170" s="194">
        <v>1937775</v>
      </c>
      <c r="B170" s="417">
        <v>37</v>
      </c>
      <c r="C170" s="421" t="s">
        <v>694</v>
      </c>
      <c r="D170" s="470" t="s">
        <v>666</v>
      </c>
      <c r="E170" s="1907">
        <f>VLOOKUP(C170,[16]JAMBI!$C$134:$E$232,3,FALSE)</f>
        <v>24</v>
      </c>
      <c r="F170" s="52">
        <v>1737775</v>
      </c>
      <c r="G170" s="52">
        <v>200000</v>
      </c>
      <c r="H170" s="52">
        <f t="shared" si="46"/>
        <v>1937775</v>
      </c>
      <c r="I170" s="52">
        <v>5000</v>
      </c>
      <c r="J170" s="52">
        <v>10000</v>
      </c>
      <c r="K170" s="160">
        <v>0</v>
      </c>
      <c r="L170" s="160">
        <v>0</v>
      </c>
      <c r="M170" s="115">
        <f t="shared" si="47"/>
        <v>360000</v>
      </c>
      <c r="N170" s="115">
        <f t="shared" si="48"/>
        <v>2297775</v>
      </c>
      <c r="O170" s="31">
        <f t="shared" si="40"/>
        <v>19377.75</v>
      </c>
      <c r="P170" s="7">
        <f t="shared" si="41"/>
        <v>38755.5</v>
      </c>
      <c r="Q170" s="75">
        <f t="shared" si="42"/>
        <v>19377.75</v>
      </c>
      <c r="R170" s="146">
        <f t="shared" si="45"/>
        <v>2220264</v>
      </c>
      <c r="S170" s="1684">
        <f>VLOOKUP(C170,[16]JAMBI!$C$134:$S$232,17,FALSE)</f>
        <v>0</v>
      </c>
      <c r="T170" s="652">
        <f t="shared" si="44"/>
        <v>2220264</v>
      </c>
      <c r="U170" s="414" t="str">
        <f>VLOOKUP(C170,'[17]anggaran gaji'!$B$129:$C$228,2,FALSE)</f>
        <v>1100005418436</v>
      </c>
    </row>
    <row r="171" spans="1:21" s="370" customFormat="1" ht="18" customHeight="1">
      <c r="A171" s="194">
        <v>1937775</v>
      </c>
      <c r="B171" s="417">
        <v>38</v>
      </c>
      <c r="C171" s="464" t="s">
        <v>731</v>
      </c>
      <c r="D171" s="470" t="s">
        <v>666</v>
      </c>
      <c r="E171" s="1907">
        <f>VLOOKUP(C171,[16]JAMBI!$C$134:$E$232,3,FALSE)</f>
        <v>23</v>
      </c>
      <c r="F171" s="52">
        <v>1737775</v>
      </c>
      <c r="G171" s="52">
        <v>200000</v>
      </c>
      <c r="H171" s="52">
        <f t="shared" si="46"/>
        <v>1937775</v>
      </c>
      <c r="I171" s="52">
        <v>5000</v>
      </c>
      <c r="J171" s="52">
        <v>10000</v>
      </c>
      <c r="K171" s="160">
        <v>0</v>
      </c>
      <c r="L171" s="160">
        <v>0</v>
      </c>
      <c r="M171" s="115">
        <f t="shared" si="47"/>
        <v>345000</v>
      </c>
      <c r="N171" s="115">
        <f t="shared" si="48"/>
        <v>2282775</v>
      </c>
      <c r="O171" s="31">
        <f t="shared" si="40"/>
        <v>19377.75</v>
      </c>
      <c r="P171" s="7">
        <f t="shared" si="41"/>
        <v>38755.5</v>
      </c>
      <c r="Q171" s="75">
        <f t="shared" si="42"/>
        <v>19377.75</v>
      </c>
      <c r="R171" s="146">
        <f t="shared" si="45"/>
        <v>2205264</v>
      </c>
      <c r="S171" s="1684">
        <f>VLOOKUP(C171,[16]JAMBI!$C$134:$S$232,17,FALSE)</f>
        <v>0</v>
      </c>
      <c r="T171" s="652">
        <f t="shared" si="44"/>
        <v>2205264</v>
      </c>
      <c r="U171" s="414" t="str">
        <f>VLOOKUP(C171,'[17]anggaran gaji'!$B$129:$C$228,2,FALSE)</f>
        <v>110-00-0728676-5</v>
      </c>
    </row>
    <row r="172" spans="1:21" s="370" customFormat="1" ht="18" customHeight="1">
      <c r="A172" s="194">
        <v>1937775</v>
      </c>
      <c r="B172" s="417">
        <v>39</v>
      </c>
      <c r="C172" s="421" t="s">
        <v>699</v>
      </c>
      <c r="D172" s="470" t="s">
        <v>666</v>
      </c>
      <c r="E172" s="1907">
        <f>VLOOKUP(C172,[16]JAMBI!$C$134:$E$232,3,FALSE)</f>
        <v>23</v>
      </c>
      <c r="F172" s="52">
        <v>1737775</v>
      </c>
      <c r="G172" s="52">
        <v>200000</v>
      </c>
      <c r="H172" s="52">
        <f t="shared" si="46"/>
        <v>1937775</v>
      </c>
      <c r="I172" s="52">
        <v>5000</v>
      </c>
      <c r="J172" s="52">
        <v>10000</v>
      </c>
      <c r="K172" s="160">
        <v>0</v>
      </c>
      <c r="L172" s="160">
        <v>0</v>
      </c>
      <c r="M172" s="115">
        <f t="shared" si="47"/>
        <v>345000</v>
      </c>
      <c r="N172" s="115">
        <f t="shared" si="48"/>
        <v>2282775</v>
      </c>
      <c r="O172" s="31">
        <f t="shared" si="40"/>
        <v>19377.75</v>
      </c>
      <c r="P172" s="7">
        <f t="shared" si="41"/>
        <v>38755.5</v>
      </c>
      <c r="Q172" s="75">
        <f t="shared" si="42"/>
        <v>19377.75</v>
      </c>
      <c r="R172" s="146">
        <f t="shared" si="45"/>
        <v>2205264</v>
      </c>
      <c r="S172" s="1684">
        <f>VLOOKUP(C172,[16]JAMBI!$C$134:$S$232,17,FALSE)</f>
        <v>0</v>
      </c>
      <c r="T172" s="652">
        <f t="shared" si="44"/>
        <v>2205264</v>
      </c>
      <c r="U172" s="414" t="str">
        <f>VLOOKUP(C172,'[17]anggaran gaji'!$B$129:$C$228,2,FALSE)</f>
        <v>1100007085282</v>
      </c>
    </row>
    <row r="173" spans="1:21" s="370" customFormat="1" ht="18" customHeight="1">
      <c r="A173" s="194">
        <v>1937775</v>
      </c>
      <c r="B173" s="417">
        <v>40</v>
      </c>
      <c r="C173" s="464" t="s">
        <v>2698</v>
      </c>
      <c r="D173" s="470" t="s">
        <v>666</v>
      </c>
      <c r="E173" s="1907">
        <f>VLOOKUP(C173,[16]JAMBI!$C$134:$E$232,3,FALSE)</f>
        <v>29</v>
      </c>
      <c r="F173" s="52">
        <v>1737775</v>
      </c>
      <c r="G173" s="52">
        <v>200000</v>
      </c>
      <c r="H173" s="52">
        <f t="shared" si="46"/>
        <v>1937775</v>
      </c>
      <c r="I173" s="52">
        <v>5000</v>
      </c>
      <c r="J173" s="52">
        <v>10000</v>
      </c>
      <c r="K173" s="160">
        <v>0</v>
      </c>
      <c r="L173" s="160">
        <v>0</v>
      </c>
      <c r="M173" s="115">
        <f t="shared" si="47"/>
        <v>435000</v>
      </c>
      <c r="N173" s="115">
        <f t="shared" si="48"/>
        <v>2372775</v>
      </c>
      <c r="O173" s="31">
        <f t="shared" si="40"/>
        <v>19377.75</v>
      </c>
      <c r="P173" s="7">
        <f t="shared" si="41"/>
        <v>38755.5</v>
      </c>
      <c r="Q173" s="75">
        <f t="shared" si="42"/>
        <v>19377.75</v>
      </c>
      <c r="R173" s="146">
        <f t="shared" si="45"/>
        <v>2295264</v>
      </c>
      <c r="S173" s="1684">
        <f>VLOOKUP(C173,[16]JAMBI!$C$134:$S$232,17,FALSE)</f>
        <v>0</v>
      </c>
      <c r="T173" s="652">
        <f t="shared" si="44"/>
        <v>2295264</v>
      </c>
      <c r="U173" s="414" t="str">
        <f>VLOOKUP(C173,'[17]anggaran gaji'!$B$129:$C$228,2,FALSE)</f>
        <v>110-00-0749571-3</v>
      </c>
    </row>
    <row r="174" spans="1:21" s="370" customFormat="1" ht="18" customHeight="1">
      <c r="A174" s="194">
        <v>1937775</v>
      </c>
      <c r="B174" s="417">
        <v>41</v>
      </c>
      <c r="C174" s="464" t="s">
        <v>732</v>
      </c>
      <c r="D174" s="470" t="s">
        <v>666</v>
      </c>
      <c r="E174" s="1907">
        <f>VLOOKUP(C174,[16]JAMBI!$C$134:$E$232,3,FALSE)</f>
        <v>25</v>
      </c>
      <c r="F174" s="52">
        <v>1737775</v>
      </c>
      <c r="G174" s="52">
        <v>200000</v>
      </c>
      <c r="H174" s="52">
        <f t="shared" si="46"/>
        <v>1937775</v>
      </c>
      <c r="I174" s="52">
        <v>5000</v>
      </c>
      <c r="J174" s="52">
        <v>10000</v>
      </c>
      <c r="K174" s="160">
        <v>0</v>
      </c>
      <c r="L174" s="160">
        <v>0</v>
      </c>
      <c r="M174" s="115">
        <f t="shared" si="47"/>
        <v>375000</v>
      </c>
      <c r="N174" s="115">
        <f t="shared" si="48"/>
        <v>2312775</v>
      </c>
      <c r="O174" s="31">
        <f t="shared" si="40"/>
        <v>19377.75</v>
      </c>
      <c r="P174" s="7">
        <f t="shared" si="41"/>
        <v>38755.5</v>
      </c>
      <c r="Q174" s="75">
        <f t="shared" si="42"/>
        <v>19377.75</v>
      </c>
      <c r="R174" s="146">
        <f t="shared" si="45"/>
        <v>2235264</v>
      </c>
      <c r="S174" s="1684">
        <f>VLOOKUP(C174,[16]JAMBI!$C$134:$S$232,17,FALSE)</f>
        <v>0</v>
      </c>
      <c r="T174" s="652">
        <f t="shared" si="44"/>
        <v>2235264</v>
      </c>
      <c r="U174" s="414" t="str">
        <f>VLOOKUP(C174,'[17]anggaran gaji'!$B$129:$C$228,2,FALSE)</f>
        <v>110-00-0728872-0</v>
      </c>
    </row>
    <row r="175" spans="1:21" s="370" customFormat="1" ht="18" customHeight="1">
      <c r="A175" s="194">
        <v>1937775</v>
      </c>
      <c r="B175" s="417">
        <v>42</v>
      </c>
      <c r="C175" s="464" t="s">
        <v>3378</v>
      </c>
      <c r="D175" s="470" t="s">
        <v>666</v>
      </c>
      <c r="E175" s="1907">
        <f>VLOOKUP(C175,[16]JAMBI!$C$134:$E$232,3,FALSE)</f>
        <v>27</v>
      </c>
      <c r="F175" s="52">
        <v>1737775</v>
      </c>
      <c r="G175" s="52">
        <v>200000</v>
      </c>
      <c r="H175" s="52">
        <f t="shared" si="46"/>
        <v>1937775</v>
      </c>
      <c r="I175" s="52">
        <v>5000</v>
      </c>
      <c r="J175" s="52">
        <v>10000</v>
      </c>
      <c r="K175" s="160">
        <v>0</v>
      </c>
      <c r="L175" s="160">
        <v>0</v>
      </c>
      <c r="M175" s="115">
        <f t="shared" si="47"/>
        <v>405000</v>
      </c>
      <c r="N175" s="115">
        <f t="shared" si="48"/>
        <v>2342775</v>
      </c>
      <c r="O175" s="31">
        <f t="shared" si="40"/>
        <v>19377.75</v>
      </c>
      <c r="P175" s="7">
        <f t="shared" si="41"/>
        <v>38755.5</v>
      </c>
      <c r="Q175" s="75">
        <f t="shared" si="42"/>
        <v>19377.75</v>
      </c>
      <c r="R175" s="146">
        <f t="shared" si="45"/>
        <v>2265264</v>
      </c>
      <c r="S175" s="1684">
        <f>VLOOKUP(C175,[16]JAMBI!$C$134:$S$232,17,FALSE)</f>
        <v>0</v>
      </c>
      <c r="T175" s="652">
        <f t="shared" si="44"/>
        <v>2265264</v>
      </c>
      <c r="U175" s="414" t="str">
        <f>VLOOKUP(C175,'[17]anggaran gaji'!$B$129:$C$228,2,FALSE)</f>
        <v>110-00-0663485-8</v>
      </c>
    </row>
    <row r="176" spans="1:21" s="370" customFormat="1" ht="18" customHeight="1">
      <c r="A176" s="194">
        <v>1937775</v>
      </c>
      <c r="B176" s="417">
        <v>43</v>
      </c>
      <c r="C176" s="464" t="s">
        <v>2291</v>
      </c>
      <c r="D176" s="470" t="s">
        <v>666</v>
      </c>
      <c r="E176" s="1907">
        <f>VLOOKUP(C176,[16]JAMBI!$C$134:$E$232,3,FALSE)</f>
        <v>25</v>
      </c>
      <c r="F176" s="52">
        <v>1737775</v>
      </c>
      <c r="G176" s="52">
        <v>200000</v>
      </c>
      <c r="H176" s="52">
        <f t="shared" si="46"/>
        <v>1937775</v>
      </c>
      <c r="I176" s="52">
        <v>5000</v>
      </c>
      <c r="J176" s="52">
        <v>10000</v>
      </c>
      <c r="K176" s="160">
        <v>0</v>
      </c>
      <c r="L176" s="160">
        <v>0</v>
      </c>
      <c r="M176" s="115">
        <f t="shared" si="47"/>
        <v>375000</v>
      </c>
      <c r="N176" s="115">
        <f t="shared" si="48"/>
        <v>2312775</v>
      </c>
      <c r="O176" s="31">
        <f t="shared" si="40"/>
        <v>19377.75</v>
      </c>
      <c r="P176" s="7">
        <f t="shared" si="41"/>
        <v>38755.5</v>
      </c>
      <c r="Q176" s="75">
        <f t="shared" si="42"/>
        <v>19377.75</v>
      </c>
      <c r="R176" s="146">
        <f t="shared" si="45"/>
        <v>2235264</v>
      </c>
      <c r="S176" s="1684">
        <f>VLOOKUP(C176,[16]JAMBI!$C$134:$S$232,17,FALSE)</f>
        <v>0</v>
      </c>
      <c r="T176" s="652">
        <f t="shared" si="44"/>
        <v>2235264</v>
      </c>
      <c r="U176" s="414" t="str">
        <f>VLOOKUP(C176,'[17]anggaran gaji'!$B$129:$C$228,2,FALSE)</f>
        <v>110-00-0742584-3</v>
      </c>
    </row>
    <row r="177" spans="1:21" s="370" customFormat="1" ht="18" customHeight="1">
      <c r="A177" s="194">
        <v>1937775</v>
      </c>
      <c r="B177" s="417">
        <v>44</v>
      </c>
      <c r="C177" s="421" t="s">
        <v>696</v>
      </c>
      <c r="D177" s="470" t="s">
        <v>666</v>
      </c>
      <c r="E177" s="1907">
        <f>VLOOKUP(C177,[16]JAMBI!$C$134:$E$232,3,FALSE)</f>
        <v>27</v>
      </c>
      <c r="F177" s="52">
        <v>1737775</v>
      </c>
      <c r="G177" s="52">
        <v>200000</v>
      </c>
      <c r="H177" s="52">
        <f t="shared" si="46"/>
        <v>1937775</v>
      </c>
      <c r="I177" s="52">
        <v>5000</v>
      </c>
      <c r="J177" s="52">
        <v>10000</v>
      </c>
      <c r="K177" s="160">
        <v>0</v>
      </c>
      <c r="L177" s="160">
        <v>0</v>
      </c>
      <c r="M177" s="115">
        <f t="shared" si="47"/>
        <v>405000</v>
      </c>
      <c r="N177" s="115">
        <f t="shared" si="48"/>
        <v>2342775</v>
      </c>
      <c r="O177" s="31">
        <f t="shared" si="40"/>
        <v>19377.75</v>
      </c>
      <c r="P177" s="7">
        <f t="shared" si="41"/>
        <v>38755.5</v>
      </c>
      <c r="Q177" s="75">
        <f t="shared" si="42"/>
        <v>19377.75</v>
      </c>
      <c r="R177" s="146">
        <f t="shared" si="45"/>
        <v>2265264</v>
      </c>
      <c r="S177" s="1684">
        <f>VLOOKUP(C177,[16]JAMBI!$C$134:$S$232,17,FALSE)</f>
        <v>0</v>
      </c>
      <c r="T177" s="652">
        <f t="shared" si="44"/>
        <v>2265264</v>
      </c>
      <c r="U177" s="414" t="str">
        <f>VLOOKUP(C177,'[17]anggaran gaji'!$B$129:$C$228,2,FALSE)</f>
        <v>1100007087056</v>
      </c>
    </row>
    <row r="178" spans="1:21" s="370" customFormat="1" ht="18" customHeight="1">
      <c r="A178" s="194">
        <v>1937775</v>
      </c>
      <c r="B178" s="417">
        <v>45</v>
      </c>
      <c r="C178" s="464" t="s">
        <v>2292</v>
      </c>
      <c r="D178" s="470" t="s">
        <v>666</v>
      </c>
      <c r="E178" s="1907">
        <f>VLOOKUP(C178,[16]JAMBI!$C$134:$E$232,3,FALSE)</f>
        <v>22</v>
      </c>
      <c r="F178" s="52">
        <v>1737775</v>
      </c>
      <c r="G178" s="52">
        <v>200000</v>
      </c>
      <c r="H178" s="52">
        <f t="shared" si="46"/>
        <v>1937775</v>
      </c>
      <c r="I178" s="52">
        <v>5000</v>
      </c>
      <c r="J178" s="52">
        <v>10000</v>
      </c>
      <c r="K178" s="160">
        <v>0</v>
      </c>
      <c r="L178" s="160">
        <v>0</v>
      </c>
      <c r="M178" s="115">
        <f t="shared" si="47"/>
        <v>330000</v>
      </c>
      <c r="N178" s="115">
        <f t="shared" si="48"/>
        <v>2267775</v>
      </c>
      <c r="O178" s="31">
        <f t="shared" si="40"/>
        <v>19377.75</v>
      </c>
      <c r="P178" s="7">
        <f t="shared" si="41"/>
        <v>38755.5</v>
      </c>
      <c r="Q178" s="75">
        <f t="shared" si="42"/>
        <v>19377.75</v>
      </c>
      <c r="R178" s="146">
        <f t="shared" si="45"/>
        <v>2190264</v>
      </c>
      <c r="S178" s="1684">
        <f>VLOOKUP(C178,[16]JAMBI!$C$134:$S$232,17,FALSE)</f>
        <v>0</v>
      </c>
      <c r="T178" s="652">
        <f t="shared" si="44"/>
        <v>2190264</v>
      </c>
      <c r="U178" s="414" t="str">
        <f>VLOOKUP(C178,'[17]anggaran gaji'!$B$129:$C$228,2,FALSE)</f>
        <v>110-00-0742407-7</v>
      </c>
    </row>
    <row r="179" spans="1:21" s="370" customFormat="1" ht="18" customHeight="1">
      <c r="A179" s="194">
        <v>1937775</v>
      </c>
      <c r="B179" s="417">
        <v>46</v>
      </c>
      <c r="C179" s="421" t="s">
        <v>700</v>
      </c>
      <c r="D179" s="470" t="s">
        <v>666</v>
      </c>
      <c r="E179" s="1907">
        <f>VLOOKUP(C179,[16]JAMBI!$C$134:$E$232,3,FALSE)</f>
        <v>13</v>
      </c>
      <c r="F179" s="52">
        <v>1737775</v>
      </c>
      <c r="G179" s="52">
        <v>200000</v>
      </c>
      <c r="H179" s="52">
        <f t="shared" si="46"/>
        <v>1937775</v>
      </c>
      <c r="I179" s="52">
        <v>5000</v>
      </c>
      <c r="J179" s="52">
        <v>10000</v>
      </c>
      <c r="K179" s="160">
        <v>0</v>
      </c>
      <c r="L179" s="160">
        <v>0</v>
      </c>
      <c r="M179" s="115">
        <f t="shared" si="47"/>
        <v>195000</v>
      </c>
      <c r="N179" s="115">
        <f t="shared" si="48"/>
        <v>2132775</v>
      </c>
      <c r="O179" s="31">
        <f t="shared" si="40"/>
        <v>19377.75</v>
      </c>
      <c r="P179" s="7">
        <f t="shared" si="41"/>
        <v>38755.5</v>
      </c>
      <c r="Q179" s="75">
        <f t="shared" si="42"/>
        <v>19377.75</v>
      </c>
      <c r="R179" s="146">
        <f t="shared" si="45"/>
        <v>2055264</v>
      </c>
      <c r="S179" s="1684">
        <f>VLOOKUP(C179,[16]JAMBI!$C$134:$S$232,17,FALSE)</f>
        <v>750000</v>
      </c>
      <c r="T179" s="652">
        <f t="shared" si="44"/>
        <v>1305264</v>
      </c>
      <c r="U179" s="414" t="str">
        <f>VLOOKUP(C179,'[17]anggaran gaji'!$B$129:$C$228,2,FALSE)</f>
        <v>1100007087023</v>
      </c>
    </row>
    <row r="180" spans="1:21" s="370" customFormat="1" ht="18" customHeight="1">
      <c r="A180" s="194">
        <v>1937775</v>
      </c>
      <c r="B180" s="417">
        <v>47</v>
      </c>
      <c r="C180" s="464" t="s">
        <v>733</v>
      </c>
      <c r="D180" s="470" t="s">
        <v>666</v>
      </c>
      <c r="E180" s="1907">
        <f>VLOOKUP(C180,[16]JAMBI!$C$134:$E$232,3,FALSE)</f>
        <v>25</v>
      </c>
      <c r="F180" s="52">
        <v>1737775</v>
      </c>
      <c r="G180" s="52">
        <v>200000</v>
      </c>
      <c r="H180" s="52">
        <f t="shared" si="46"/>
        <v>1937775</v>
      </c>
      <c r="I180" s="52">
        <v>5000</v>
      </c>
      <c r="J180" s="52">
        <v>10000</v>
      </c>
      <c r="K180" s="160">
        <v>0</v>
      </c>
      <c r="L180" s="160">
        <v>0</v>
      </c>
      <c r="M180" s="115">
        <f t="shared" si="47"/>
        <v>375000</v>
      </c>
      <c r="N180" s="115">
        <f t="shared" si="48"/>
        <v>2312775</v>
      </c>
      <c r="O180" s="31">
        <f t="shared" si="40"/>
        <v>19377.75</v>
      </c>
      <c r="P180" s="7">
        <f t="shared" si="41"/>
        <v>38755.5</v>
      </c>
      <c r="Q180" s="75">
        <f t="shared" si="42"/>
        <v>19377.75</v>
      </c>
      <c r="R180" s="146">
        <f t="shared" si="45"/>
        <v>2235264</v>
      </c>
      <c r="S180" s="1684">
        <f>VLOOKUP(C180,[16]JAMBI!$C$134:$S$232,17,FALSE)</f>
        <v>0</v>
      </c>
      <c r="T180" s="652">
        <f t="shared" si="44"/>
        <v>2235264</v>
      </c>
      <c r="U180" s="414" t="str">
        <f>VLOOKUP(C180,'[17]anggaran gaji'!$B$129:$C$228,2,FALSE)</f>
        <v>110-00-0728540-3</v>
      </c>
    </row>
    <row r="181" spans="1:21" s="370" customFormat="1" ht="18" customHeight="1">
      <c r="A181" s="194">
        <v>1937775</v>
      </c>
      <c r="B181" s="417">
        <v>48</v>
      </c>
      <c r="C181" s="421" t="s">
        <v>701</v>
      </c>
      <c r="D181" s="470" t="s">
        <v>666</v>
      </c>
      <c r="E181" s="1907">
        <f>VLOOKUP(C181,[16]JAMBI!$C$134:$E$232,3,FALSE)</f>
        <v>16</v>
      </c>
      <c r="F181" s="52">
        <v>1737775</v>
      </c>
      <c r="G181" s="52">
        <v>200000</v>
      </c>
      <c r="H181" s="52">
        <f t="shared" si="46"/>
        <v>1937775</v>
      </c>
      <c r="I181" s="52">
        <v>5000</v>
      </c>
      <c r="J181" s="52">
        <v>10000</v>
      </c>
      <c r="K181" s="160">
        <v>0</v>
      </c>
      <c r="L181" s="160">
        <v>0</v>
      </c>
      <c r="M181" s="115">
        <f t="shared" si="47"/>
        <v>240000</v>
      </c>
      <c r="N181" s="115">
        <f t="shared" si="48"/>
        <v>2177775</v>
      </c>
      <c r="O181" s="31">
        <f t="shared" si="40"/>
        <v>19377.75</v>
      </c>
      <c r="P181" s="7">
        <f t="shared" si="41"/>
        <v>38755.5</v>
      </c>
      <c r="Q181" s="75">
        <f t="shared" si="42"/>
        <v>19377.75</v>
      </c>
      <c r="R181" s="146">
        <f t="shared" si="45"/>
        <v>2100264</v>
      </c>
      <c r="S181" s="1684">
        <f>VLOOKUP(C181,[16]JAMBI!$C$134:$S$232,17,FALSE)</f>
        <v>0</v>
      </c>
      <c r="T181" s="652">
        <f t="shared" si="44"/>
        <v>2100264</v>
      </c>
      <c r="U181" s="414" t="str">
        <f>VLOOKUP(C181,'[17]anggaran gaji'!$B$129:$C$228,2,FALSE)</f>
        <v>900-000-955983-3</v>
      </c>
    </row>
    <row r="182" spans="1:21" s="370" customFormat="1" ht="18" customHeight="1">
      <c r="A182" s="194">
        <v>1937775</v>
      </c>
      <c r="B182" s="417">
        <v>49</v>
      </c>
      <c r="C182" s="464" t="s">
        <v>735</v>
      </c>
      <c r="D182" s="470" t="s">
        <v>666</v>
      </c>
      <c r="E182" s="1907">
        <f>VLOOKUP(C182,[16]JAMBI!$C$134:$E$232,3,FALSE)</f>
        <v>29</v>
      </c>
      <c r="F182" s="52">
        <v>1737775</v>
      </c>
      <c r="G182" s="52">
        <v>200000</v>
      </c>
      <c r="H182" s="52">
        <f t="shared" ref="H182:H201" si="49">SUM(F182:G182)</f>
        <v>1937775</v>
      </c>
      <c r="I182" s="52">
        <v>5000</v>
      </c>
      <c r="J182" s="52">
        <v>10000</v>
      </c>
      <c r="K182" s="160">
        <v>0</v>
      </c>
      <c r="L182" s="160">
        <v>0</v>
      </c>
      <c r="M182" s="115">
        <f t="shared" ref="M182:M201" si="50">(E182*I182)+(E182*J182)+K182+L182</f>
        <v>435000</v>
      </c>
      <c r="N182" s="115">
        <f t="shared" ref="N182:N201" si="51">H182+M182</f>
        <v>2372775</v>
      </c>
      <c r="O182" s="31">
        <f t="shared" si="40"/>
        <v>19377.75</v>
      </c>
      <c r="P182" s="7">
        <f t="shared" si="41"/>
        <v>38755.5</v>
      </c>
      <c r="Q182" s="75">
        <f t="shared" si="42"/>
        <v>19377.75</v>
      </c>
      <c r="R182" s="146">
        <f t="shared" si="45"/>
        <v>2295264</v>
      </c>
      <c r="S182" s="1684">
        <f>VLOOKUP(C182,[16]JAMBI!$C$134:$S$232,17,FALSE)</f>
        <v>0</v>
      </c>
      <c r="T182" s="652">
        <f t="shared" si="44"/>
        <v>2295264</v>
      </c>
      <c r="U182" s="414" t="str">
        <f>VLOOKUP(C182,'[17]anggaran gaji'!$B$129:$C$228,2,FALSE)</f>
        <v>110-00-0728924-9</v>
      </c>
    </row>
    <row r="183" spans="1:21" s="370" customFormat="1" ht="18" customHeight="1">
      <c r="A183" s="194">
        <v>1937775</v>
      </c>
      <c r="B183" s="417">
        <v>50</v>
      </c>
      <c r="C183" s="464" t="s">
        <v>736</v>
      </c>
      <c r="D183" s="470" t="s">
        <v>666</v>
      </c>
      <c r="E183" s="1907">
        <f>VLOOKUP(C183,[16]JAMBI!$C$134:$E$232,3,FALSE)</f>
        <v>21</v>
      </c>
      <c r="F183" s="52">
        <v>1737775</v>
      </c>
      <c r="G183" s="52">
        <v>200000</v>
      </c>
      <c r="H183" s="52">
        <f t="shared" si="49"/>
        <v>1937775</v>
      </c>
      <c r="I183" s="52">
        <v>5000</v>
      </c>
      <c r="J183" s="52">
        <v>10000</v>
      </c>
      <c r="K183" s="160">
        <v>0</v>
      </c>
      <c r="L183" s="160">
        <v>0</v>
      </c>
      <c r="M183" s="115">
        <f t="shared" si="50"/>
        <v>315000</v>
      </c>
      <c r="N183" s="115">
        <f t="shared" si="51"/>
        <v>2252775</v>
      </c>
      <c r="O183" s="31">
        <f t="shared" ref="O183:O214" si="52">H183*1%</f>
        <v>19377.75</v>
      </c>
      <c r="P183" s="7">
        <f t="shared" ref="P183:P214" si="53">H183*2%</f>
        <v>38755.5</v>
      </c>
      <c r="Q183" s="75">
        <f t="shared" ref="Q183:Q201" si="54">H183*1%</f>
        <v>19377.75</v>
      </c>
      <c r="R183" s="146">
        <f t="shared" si="45"/>
        <v>2175264</v>
      </c>
      <c r="S183" s="1684">
        <f>VLOOKUP(C183,[16]JAMBI!$C$134:$S$232,17,FALSE)</f>
        <v>0</v>
      </c>
      <c r="T183" s="652">
        <f t="shared" si="44"/>
        <v>2175264</v>
      </c>
      <c r="U183" s="414" t="str">
        <f>VLOOKUP(C183,'[17]anggaran gaji'!$B$129:$C$228,2,FALSE)</f>
        <v>110-00-0728640-1</v>
      </c>
    </row>
    <row r="184" spans="1:21" s="370" customFormat="1" ht="18" customHeight="1">
      <c r="A184" s="194">
        <v>1937775</v>
      </c>
      <c r="B184" s="417">
        <v>51</v>
      </c>
      <c r="C184" s="464" t="s">
        <v>2699</v>
      </c>
      <c r="D184" s="470" t="s">
        <v>666</v>
      </c>
      <c r="E184" s="1907">
        <f>VLOOKUP(C184,[16]JAMBI!$C$134:$E$232,3,FALSE)</f>
        <v>17</v>
      </c>
      <c r="F184" s="52">
        <v>1737775</v>
      </c>
      <c r="G184" s="52">
        <v>200000</v>
      </c>
      <c r="H184" s="52">
        <f t="shared" si="49"/>
        <v>1937775</v>
      </c>
      <c r="I184" s="52">
        <v>5000</v>
      </c>
      <c r="J184" s="52">
        <v>10000</v>
      </c>
      <c r="K184" s="160">
        <v>0</v>
      </c>
      <c r="L184" s="160">
        <v>0</v>
      </c>
      <c r="M184" s="115">
        <f t="shared" si="50"/>
        <v>255000</v>
      </c>
      <c r="N184" s="115">
        <f t="shared" si="51"/>
        <v>2192775</v>
      </c>
      <c r="O184" s="31">
        <f t="shared" si="52"/>
        <v>19377.75</v>
      </c>
      <c r="P184" s="7">
        <f t="shared" si="53"/>
        <v>38755.5</v>
      </c>
      <c r="Q184" s="75">
        <f t="shared" si="54"/>
        <v>19377.75</v>
      </c>
      <c r="R184" s="146">
        <f t="shared" si="45"/>
        <v>2115264</v>
      </c>
      <c r="S184" s="1684">
        <f>VLOOKUP(C184,[16]JAMBI!$C$134:$S$232,17,FALSE)</f>
        <v>0</v>
      </c>
      <c r="T184" s="652">
        <f t="shared" si="44"/>
        <v>2115264</v>
      </c>
      <c r="U184" s="414" t="str">
        <f>VLOOKUP(C184,'[17]anggaran gaji'!$B$129:$C$228,2,FALSE)</f>
        <v>110-00-0749575-4</v>
      </c>
    </row>
    <row r="185" spans="1:21" s="370" customFormat="1" ht="18" customHeight="1">
      <c r="A185" s="194">
        <v>1937775</v>
      </c>
      <c r="B185" s="417">
        <v>52</v>
      </c>
      <c r="C185" s="421" t="s">
        <v>703</v>
      </c>
      <c r="D185" s="470" t="s">
        <v>666</v>
      </c>
      <c r="E185" s="1907">
        <f>VLOOKUP(C185,[16]JAMBI!$C$134:$E$232,3,FALSE)</f>
        <v>21</v>
      </c>
      <c r="F185" s="52">
        <v>1737775</v>
      </c>
      <c r="G185" s="52">
        <v>200000</v>
      </c>
      <c r="H185" s="52">
        <f t="shared" si="49"/>
        <v>1937775</v>
      </c>
      <c r="I185" s="52">
        <v>5000</v>
      </c>
      <c r="J185" s="52">
        <v>10000</v>
      </c>
      <c r="K185" s="160">
        <v>0</v>
      </c>
      <c r="L185" s="160">
        <v>0</v>
      </c>
      <c r="M185" s="115">
        <f t="shared" si="50"/>
        <v>315000</v>
      </c>
      <c r="N185" s="115">
        <f t="shared" si="51"/>
        <v>2252775</v>
      </c>
      <c r="O185" s="31">
        <f t="shared" si="52"/>
        <v>19377.75</v>
      </c>
      <c r="P185" s="7">
        <f t="shared" si="53"/>
        <v>38755.5</v>
      </c>
      <c r="Q185" s="75">
        <f t="shared" si="54"/>
        <v>19377.75</v>
      </c>
      <c r="R185" s="146">
        <f t="shared" si="45"/>
        <v>2175264</v>
      </c>
      <c r="S185" s="1684">
        <f>VLOOKUP(C185,[16]JAMBI!$C$134:$S$232,17,FALSE)</f>
        <v>0</v>
      </c>
      <c r="T185" s="652">
        <f t="shared" si="44"/>
        <v>2175264</v>
      </c>
      <c r="U185" s="414" t="str">
        <f>VLOOKUP(C185,'[17]anggaran gaji'!$B$129:$C$228,2,FALSE)</f>
        <v>1100007084798</v>
      </c>
    </row>
    <row r="186" spans="1:21" s="370" customFormat="1" ht="18" customHeight="1">
      <c r="A186" s="194">
        <v>1937775</v>
      </c>
      <c r="B186" s="417">
        <v>53</v>
      </c>
      <c r="C186" s="464" t="s">
        <v>2293</v>
      </c>
      <c r="D186" s="470" t="s">
        <v>666</v>
      </c>
      <c r="E186" s="1907">
        <f>VLOOKUP(C186,[16]JAMBI!$C$134:$E$232,3,FALSE)</f>
        <v>22</v>
      </c>
      <c r="F186" s="52">
        <v>1737775</v>
      </c>
      <c r="G186" s="52">
        <v>200000</v>
      </c>
      <c r="H186" s="52">
        <f t="shared" si="49"/>
        <v>1937775</v>
      </c>
      <c r="I186" s="52">
        <v>5000</v>
      </c>
      <c r="J186" s="52">
        <v>10000</v>
      </c>
      <c r="K186" s="160">
        <v>0</v>
      </c>
      <c r="L186" s="160">
        <v>0</v>
      </c>
      <c r="M186" s="115">
        <f t="shared" si="50"/>
        <v>330000</v>
      </c>
      <c r="N186" s="115">
        <f t="shared" si="51"/>
        <v>2267775</v>
      </c>
      <c r="O186" s="31">
        <f t="shared" si="52"/>
        <v>19377.75</v>
      </c>
      <c r="P186" s="7">
        <f t="shared" si="53"/>
        <v>38755.5</v>
      </c>
      <c r="Q186" s="75">
        <f t="shared" si="54"/>
        <v>19377.75</v>
      </c>
      <c r="R186" s="146">
        <f t="shared" si="45"/>
        <v>2190264</v>
      </c>
      <c r="S186" s="1684">
        <f>VLOOKUP(C186,[16]JAMBI!$C$134:$S$232,17,FALSE)</f>
        <v>0</v>
      </c>
      <c r="T186" s="652">
        <f t="shared" si="44"/>
        <v>2190264</v>
      </c>
      <c r="U186" s="414" t="str">
        <f>VLOOKUP(C186,'[17]anggaran gaji'!$B$129:$C$228,2,FALSE)</f>
        <v>110-00-0742061-2</v>
      </c>
    </row>
    <row r="187" spans="1:21" s="370" customFormat="1" ht="18" customHeight="1">
      <c r="A187" s="184">
        <v>1937775</v>
      </c>
      <c r="B187" s="417">
        <v>54</v>
      </c>
      <c r="C187" s="421" t="s">
        <v>704</v>
      </c>
      <c r="D187" s="470" t="s">
        <v>666</v>
      </c>
      <c r="E187" s="1907">
        <f>VLOOKUP(C187,[16]JAMBI!$C$134:$E$232,3,FALSE)</f>
        <v>19</v>
      </c>
      <c r="F187" s="52">
        <v>1737775</v>
      </c>
      <c r="G187" s="52">
        <v>200000</v>
      </c>
      <c r="H187" s="52">
        <f t="shared" si="49"/>
        <v>1937775</v>
      </c>
      <c r="I187" s="52">
        <v>5000</v>
      </c>
      <c r="J187" s="52">
        <v>10000</v>
      </c>
      <c r="K187" s="160">
        <v>0</v>
      </c>
      <c r="L187" s="160">
        <v>0</v>
      </c>
      <c r="M187" s="115">
        <f t="shared" si="50"/>
        <v>285000</v>
      </c>
      <c r="N187" s="115">
        <f t="shared" si="51"/>
        <v>2222775</v>
      </c>
      <c r="O187" s="48">
        <f t="shared" si="52"/>
        <v>19377.75</v>
      </c>
      <c r="P187" s="115">
        <f t="shared" si="53"/>
        <v>38755.5</v>
      </c>
      <c r="Q187" s="77">
        <f t="shared" si="54"/>
        <v>19377.75</v>
      </c>
      <c r="R187" s="146">
        <f t="shared" si="45"/>
        <v>2145264</v>
      </c>
      <c r="S187" s="1684">
        <f>VLOOKUP(C187,[16]JAMBI!$C$134:$S$232,17,FALSE)</f>
        <v>0</v>
      </c>
      <c r="T187" s="652">
        <f t="shared" si="44"/>
        <v>2145264</v>
      </c>
      <c r="U187" s="414" t="str">
        <f>VLOOKUP(C187,'[17]anggaran gaji'!$B$129:$C$228,2,FALSE)</f>
        <v>110-00-0719782-2</v>
      </c>
    </row>
    <row r="188" spans="1:21" s="370" customFormat="1" ht="18" customHeight="1">
      <c r="A188" s="194">
        <v>1937775</v>
      </c>
      <c r="B188" s="417">
        <v>55</v>
      </c>
      <c r="C188" s="421" t="s">
        <v>705</v>
      </c>
      <c r="D188" s="470" t="s">
        <v>666</v>
      </c>
      <c r="E188" s="1907">
        <f>VLOOKUP(C188,[16]JAMBI!$C$134:$E$232,3,FALSE)</f>
        <v>23</v>
      </c>
      <c r="F188" s="52">
        <v>1737775</v>
      </c>
      <c r="G188" s="52">
        <v>200000</v>
      </c>
      <c r="H188" s="52">
        <f t="shared" si="49"/>
        <v>1937775</v>
      </c>
      <c r="I188" s="52">
        <v>5000</v>
      </c>
      <c r="J188" s="52">
        <v>10000</v>
      </c>
      <c r="K188" s="160">
        <v>0</v>
      </c>
      <c r="L188" s="160">
        <v>0</v>
      </c>
      <c r="M188" s="115">
        <f t="shared" si="50"/>
        <v>345000</v>
      </c>
      <c r="N188" s="115">
        <f t="shared" si="51"/>
        <v>2282775</v>
      </c>
      <c r="O188" s="31">
        <f t="shared" si="52"/>
        <v>19377.75</v>
      </c>
      <c r="P188" s="7">
        <f t="shared" si="53"/>
        <v>38755.5</v>
      </c>
      <c r="Q188" s="75">
        <f t="shared" si="54"/>
        <v>19377.75</v>
      </c>
      <c r="R188" s="146">
        <f t="shared" si="45"/>
        <v>2205264</v>
      </c>
      <c r="S188" s="1684">
        <f>VLOOKUP(C188,[16]JAMBI!$C$134:$S$232,17,FALSE)</f>
        <v>0</v>
      </c>
      <c r="T188" s="652">
        <f t="shared" si="44"/>
        <v>2205264</v>
      </c>
      <c r="U188" s="414" t="str">
        <f>VLOOKUP(C188,'[17]anggaran gaji'!$B$129:$C$228,2,FALSE)</f>
        <v>1100007085787</v>
      </c>
    </row>
    <row r="189" spans="1:21" s="370" customFormat="1" ht="18" customHeight="1">
      <c r="A189" s="194">
        <v>1937775</v>
      </c>
      <c r="B189" s="417">
        <v>56</v>
      </c>
      <c r="C189" s="464" t="s">
        <v>737</v>
      </c>
      <c r="D189" s="470" t="s">
        <v>666</v>
      </c>
      <c r="E189" s="1907">
        <f>VLOOKUP(C189,[16]JAMBI!$C$134:$E$232,3,FALSE)</f>
        <v>23</v>
      </c>
      <c r="F189" s="52">
        <v>1737775</v>
      </c>
      <c r="G189" s="52">
        <v>200000</v>
      </c>
      <c r="H189" s="52">
        <f t="shared" si="49"/>
        <v>1937775</v>
      </c>
      <c r="I189" s="52">
        <v>5000</v>
      </c>
      <c r="J189" s="52">
        <v>10000</v>
      </c>
      <c r="K189" s="160">
        <v>0</v>
      </c>
      <c r="L189" s="160">
        <v>0</v>
      </c>
      <c r="M189" s="115">
        <f t="shared" si="50"/>
        <v>345000</v>
      </c>
      <c r="N189" s="115">
        <f t="shared" si="51"/>
        <v>2282775</v>
      </c>
      <c r="O189" s="31">
        <f t="shared" si="52"/>
        <v>19377.75</v>
      </c>
      <c r="P189" s="7">
        <f t="shared" si="53"/>
        <v>38755.5</v>
      </c>
      <c r="Q189" s="75">
        <f t="shared" si="54"/>
        <v>19377.75</v>
      </c>
      <c r="R189" s="146">
        <f t="shared" si="45"/>
        <v>2205264</v>
      </c>
      <c r="S189" s="1684">
        <f>VLOOKUP(C189,[16]JAMBI!$C$134:$S$232,17,FALSE)</f>
        <v>0</v>
      </c>
      <c r="T189" s="652">
        <f t="shared" si="44"/>
        <v>2205264</v>
      </c>
      <c r="U189" s="414" t="str">
        <f>VLOOKUP(C189,'[17]anggaran gaji'!$B$129:$C$228,2,FALSE)</f>
        <v>110-00-0729025-4</v>
      </c>
    </row>
    <row r="190" spans="1:21" s="370" customFormat="1" ht="18" customHeight="1">
      <c r="A190" s="194">
        <v>1937775</v>
      </c>
      <c r="B190" s="417">
        <v>57</v>
      </c>
      <c r="C190" s="421" t="s">
        <v>2700</v>
      </c>
      <c r="D190" s="470" t="s">
        <v>666</v>
      </c>
      <c r="E190" s="1907">
        <f>VLOOKUP(C190,[16]JAMBI!$C$134:$E$232,3,FALSE)</f>
        <v>16</v>
      </c>
      <c r="F190" s="52">
        <v>1737775</v>
      </c>
      <c r="G190" s="52">
        <v>200000</v>
      </c>
      <c r="H190" s="52">
        <f t="shared" si="49"/>
        <v>1937775</v>
      </c>
      <c r="I190" s="52">
        <v>5000</v>
      </c>
      <c r="J190" s="52">
        <v>10000</v>
      </c>
      <c r="K190" s="160">
        <v>0</v>
      </c>
      <c r="L190" s="160">
        <v>0</v>
      </c>
      <c r="M190" s="115">
        <f t="shared" si="50"/>
        <v>240000</v>
      </c>
      <c r="N190" s="115">
        <f t="shared" si="51"/>
        <v>2177775</v>
      </c>
      <c r="O190" s="31">
        <f t="shared" si="52"/>
        <v>19377.75</v>
      </c>
      <c r="P190" s="7">
        <f t="shared" si="53"/>
        <v>38755.5</v>
      </c>
      <c r="Q190" s="75">
        <f t="shared" si="54"/>
        <v>19377.75</v>
      </c>
      <c r="R190" s="146">
        <f t="shared" si="45"/>
        <v>2100264</v>
      </c>
      <c r="S190" s="1684">
        <f>VLOOKUP(C190,[16]JAMBI!$C$134:$S$232,17,FALSE)</f>
        <v>0</v>
      </c>
      <c r="T190" s="652">
        <f t="shared" si="44"/>
        <v>2100264</v>
      </c>
      <c r="U190" s="414" t="str">
        <f>VLOOKUP(C190,'[17]anggaran gaji'!$B$129:$C$228,2,FALSE)</f>
        <v>1100007150250'</v>
      </c>
    </row>
    <row r="191" spans="1:21" s="370" customFormat="1" ht="18" customHeight="1">
      <c r="A191" s="194">
        <v>1937775</v>
      </c>
      <c r="B191" s="417">
        <v>58</v>
      </c>
      <c r="C191" s="464" t="s">
        <v>2701</v>
      </c>
      <c r="D191" s="470" t="s">
        <v>666</v>
      </c>
      <c r="E191" s="1907">
        <f>VLOOKUP(C191,[16]JAMBI!$C$134:$E$232,3,FALSE)</f>
        <v>28</v>
      </c>
      <c r="F191" s="52">
        <v>1737775</v>
      </c>
      <c r="G191" s="52">
        <v>200000</v>
      </c>
      <c r="H191" s="52">
        <f t="shared" si="49"/>
        <v>1937775</v>
      </c>
      <c r="I191" s="52">
        <v>5000</v>
      </c>
      <c r="J191" s="52">
        <v>10000</v>
      </c>
      <c r="K191" s="160">
        <v>0</v>
      </c>
      <c r="L191" s="160">
        <v>0</v>
      </c>
      <c r="M191" s="115">
        <f t="shared" si="50"/>
        <v>420000</v>
      </c>
      <c r="N191" s="115">
        <f t="shared" si="51"/>
        <v>2357775</v>
      </c>
      <c r="O191" s="31">
        <f t="shared" si="52"/>
        <v>19377.75</v>
      </c>
      <c r="P191" s="7">
        <f t="shared" si="53"/>
        <v>38755.5</v>
      </c>
      <c r="Q191" s="75">
        <f t="shared" si="54"/>
        <v>19377.75</v>
      </c>
      <c r="R191" s="146">
        <f t="shared" si="45"/>
        <v>2280264</v>
      </c>
      <c r="S191" s="1684">
        <f>VLOOKUP(C191,[16]JAMBI!$C$134:$S$232,17,FALSE)</f>
        <v>0</v>
      </c>
      <c r="T191" s="652">
        <f t="shared" si="44"/>
        <v>2280264</v>
      </c>
      <c r="U191" s="414" t="str">
        <f>VLOOKUP(C191,'[17]anggaran gaji'!$B$129:$C$228,2,FALSE)</f>
        <v>110-00-0749310-6</v>
      </c>
    </row>
    <row r="192" spans="1:21" s="370" customFormat="1" ht="18" customHeight="1">
      <c r="A192" s="194">
        <v>1937775</v>
      </c>
      <c r="B192" s="417">
        <v>59</v>
      </c>
      <c r="C192" s="464" t="s">
        <v>659</v>
      </c>
      <c r="D192" s="470" t="s">
        <v>666</v>
      </c>
      <c r="E192" s="1907">
        <f>VLOOKUP(C192,[16]JAMBI!$C$134:$E$232,3,FALSE)</f>
        <v>27</v>
      </c>
      <c r="F192" s="52">
        <v>1737775</v>
      </c>
      <c r="G192" s="52">
        <v>200000</v>
      </c>
      <c r="H192" s="52">
        <f t="shared" si="49"/>
        <v>1937775</v>
      </c>
      <c r="I192" s="52">
        <v>5000</v>
      </c>
      <c r="J192" s="52">
        <v>10000</v>
      </c>
      <c r="K192" s="160">
        <v>0</v>
      </c>
      <c r="L192" s="160">
        <v>0</v>
      </c>
      <c r="M192" s="115">
        <f t="shared" si="50"/>
        <v>405000</v>
      </c>
      <c r="N192" s="115">
        <f t="shared" si="51"/>
        <v>2342775</v>
      </c>
      <c r="O192" s="31">
        <f t="shared" si="52"/>
        <v>19377.75</v>
      </c>
      <c r="P192" s="7">
        <f t="shared" si="53"/>
        <v>38755.5</v>
      </c>
      <c r="Q192" s="75">
        <f t="shared" si="54"/>
        <v>19377.75</v>
      </c>
      <c r="R192" s="146">
        <f>N192-O192-P192-Q192</f>
        <v>2265264</v>
      </c>
      <c r="S192" s="1684">
        <f>VLOOKUP(C192,[16]JAMBI!$C$134:$S$232,17,FALSE)</f>
        <v>0</v>
      </c>
      <c r="T192" s="652">
        <f t="shared" si="44"/>
        <v>2265264</v>
      </c>
      <c r="U192" s="414" t="str">
        <f>VLOOKUP(C192,'[17]anggaran gaji'!$B$129:$C$228,2,FALSE)</f>
        <v>110-00-0728113-9</v>
      </c>
    </row>
    <row r="193" spans="1:21" s="370" customFormat="1" ht="18" customHeight="1">
      <c r="A193" s="194">
        <v>1937775</v>
      </c>
      <c r="B193" s="417">
        <v>60</v>
      </c>
      <c r="C193" s="421" t="s">
        <v>711</v>
      </c>
      <c r="D193" s="470" t="s">
        <v>666</v>
      </c>
      <c r="E193" s="1907">
        <f>VLOOKUP(C193,[16]JAMBI!$C$134:$E$232,3,FALSE)</f>
        <v>25</v>
      </c>
      <c r="F193" s="52">
        <v>1737775</v>
      </c>
      <c r="G193" s="52">
        <v>200000</v>
      </c>
      <c r="H193" s="52">
        <f t="shared" si="49"/>
        <v>1937775</v>
      </c>
      <c r="I193" s="52">
        <v>5000</v>
      </c>
      <c r="J193" s="52">
        <v>10000</v>
      </c>
      <c r="K193" s="160">
        <v>0</v>
      </c>
      <c r="L193" s="160">
        <v>0</v>
      </c>
      <c r="M193" s="115">
        <f t="shared" si="50"/>
        <v>375000</v>
      </c>
      <c r="N193" s="115">
        <f t="shared" si="51"/>
        <v>2312775</v>
      </c>
      <c r="O193" s="31">
        <f t="shared" si="52"/>
        <v>19377.75</v>
      </c>
      <c r="P193" s="7">
        <f t="shared" si="53"/>
        <v>38755.5</v>
      </c>
      <c r="Q193" s="75">
        <f t="shared" si="54"/>
        <v>19377.75</v>
      </c>
      <c r="R193" s="146">
        <f t="shared" ref="R193:R201" si="55">N193-O193-P193-Q193</f>
        <v>2235264</v>
      </c>
      <c r="S193" s="1684">
        <f>VLOOKUP(C193,[16]JAMBI!$C$134:$S$232,17,FALSE)</f>
        <v>0</v>
      </c>
      <c r="T193" s="652">
        <f t="shared" si="44"/>
        <v>2235264</v>
      </c>
      <c r="U193" s="414" t="str">
        <f>VLOOKUP(C193,'[17]anggaran gaji'!$B$129:$C$228,2,FALSE)</f>
        <v>1100007087296</v>
      </c>
    </row>
    <row r="194" spans="1:21" s="370" customFormat="1" ht="18" customHeight="1">
      <c r="A194" s="194">
        <v>1937775</v>
      </c>
      <c r="B194" s="417">
        <v>61</v>
      </c>
      <c r="C194" s="464" t="s">
        <v>738</v>
      </c>
      <c r="D194" s="470" t="s">
        <v>666</v>
      </c>
      <c r="E194" s="1907">
        <f>VLOOKUP(C194,[16]JAMBI!$C$134:$E$232,3,FALSE)</f>
        <v>27</v>
      </c>
      <c r="F194" s="52">
        <v>1737775</v>
      </c>
      <c r="G194" s="52">
        <v>200000</v>
      </c>
      <c r="H194" s="52">
        <f t="shared" si="49"/>
        <v>1937775</v>
      </c>
      <c r="I194" s="52">
        <v>5000</v>
      </c>
      <c r="J194" s="52">
        <v>10000</v>
      </c>
      <c r="K194" s="160">
        <v>0</v>
      </c>
      <c r="L194" s="160">
        <v>0</v>
      </c>
      <c r="M194" s="115">
        <f t="shared" si="50"/>
        <v>405000</v>
      </c>
      <c r="N194" s="115">
        <f t="shared" si="51"/>
        <v>2342775</v>
      </c>
      <c r="O194" s="31">
        <f t="shared" si="52"/>
        <v>19377.75</v>
      </c>
      <c r="P194" s="7">
        <f t="shared" si="53"/>
        <v>38755.5</v>
      </c>
      <c r="Q194" s="75">
        <f t="shared" si="54"/>
        <v>19377.75</v>
      </c>
      <c r="R194" s="146">
        <f t="shared" si="55"/>
        <v>2265264</v>
      </c>
      <c r="S194" s="1684">
        <f>VLOOKUP(C194,[16]JAMBI!$C$134:$S$232,17,FALSE)</f>
        <v>0</v>
      </c>
      <c r="T194" s="652">
        <f t="shared" si="44"/>
        <v>2265264</v>
      </c>
      <c r="U194" s="414" t="str">
        <f>VLOOKUP(C194,'[17]anggaran gaji'!$B$129:$C$228,2,FALSE)</f>
        <v>110-00-0728927-2</v>
      </c>
    </row>
    <row r="195" spans="1:21" s="370" customFormat="1" ht="18" customHeight="1">
      <c r="A195" s="194">
        <v>1937775</v>
      </c>
      <c r="B195" s="417">
        <v>62</v>
      </c>
      <c r="C195" s="1011" t="s">
        <v>714</v>
      </c>
      <c r="D195" s="470" t="s">
        <v>666</v>
      </c>
      <c r="E195" s="1907">
        <f>VLOOKUP(C195,[16]JAMBI!$C$134:$E$232,3,FALSE)</f>
        <v>20</v>
      </c>
      <c r="F195" s="52">
        <v>1737775</v>
      </c>
      <c r="G195" s="52">
        <v>200000</v>
      </c>
      <c r="H195" s="52">
        <f t="shared" si="49"/>
        <v>1937775</v>
      </c>
      <c r="I195" s="52">
        <v>5000</v>
      </c>
      <c r="J195" s="52">
        <v>10000</v>
      </c>
      <c r="K195" s="174">
        <v>0</v>
      </c>
      <c r="L195" s="174">
        <v>0</v>
      </c>
      <c r="M195" s="115">
        <f t="shared" si="50"/>
        <v>300000</v>
      </c>
      <c r="N195" s="115">
        <f t="shared" si="51"/>
        <v>2237775</v>
      </c>
      <c r="O195" s="31">
        <f t="shared" si="52"/>
        <v>19377.75</v>
      </c>
      <c r="P195" s="7">
        <f t="shared" si="53"/>
        <v>38755.5</v>
      </c>
      <c r="Q195" s="75">
        <f t="shared" si="54"/>
        <v>19377.75</v>
      </c>
      <c r="R195" s="146">
        <f t="shared" si="55"/>
        <v>2160264</v>
      </c>
      <c r="S195" s="1684">
        <f>VLOOKUP(C195,[16]JAMBI!$C$134:$S$232,17,FALSE)</f>
        <v>0</v>
      </c>
      <c r="T195" s="652">
        <f t="shared" si="44"/>
        <v>2160264</v>
      </c>
      <c r="U195" s="414" t="str">
        <f>VLOOKUP(C195,'[17]anggaran gaji'!$B$129:$C$228,2,FALSE)</f>
        <v>1100007084830</v>
      </c>
    </row>
    <row r="196" spans="1:21" s="370" customFormat="1" ht="18" customHeight="1">
      <c r="A196" s="194">
        <v>1937775</v>
      </c>
      <c r="B196" s="417">
        <v>63</v>
      </c>
      <c r="C196" s="488" t="s">
        <v>739</v>
      </c>
      <c r="D196" s="470" t="s">
        <v>666</v>
      </c>
      <c r="E196" s="1907">
        <f>VLOOKUP(C196,[16]JAMBI!$C$134:$E$232,3,FALSE)</f>
        <v>28</v>
      </c>
      <c r="F196" s="52">
        <v>1737775</v>
      </c>
      <c r="G196" s="52">
        <v>200000</v>
      </c>
      <c r="H196" s="52">
        <f t="shared" si="49"/>
        <v>1937775</v>
      </c>
      <c r="I196" s="52">
        <v>5000</v>
      </c>
      <c r="J196" s="52">
        <v>10000</v>
      </c>
      <c r="K196" s="174">
        <v>0</v>
      </c>
      <c r="L196" s="174">
        <v>0</v>
      </c>
      <c r="M196" s="115">
        <f t="shared" si="50"/>
        <v>420000</v>
      </c>
      <c r="N196" s="115">
        <f t="shared" si="51"/>
        <v>2357775</v>
      </c>
      <c r="O196" s="31">
        <f t="shared" si="52"/>
        <v>19377.75</v>
      </c>
      <c r="P196" s="7">
        <f t="shared" si="53"/>
        <v>38755.5</v>
      </c>
      <c r="Q196" s="75">
        <f t="shared" si="54"/>
        <v>19377.75</v>
      </c>
      <c r="R196" s="146">
        <f t="shared" si="55"/>
        <v>2280264</v>
      </c>
      <c r="S196" s="1684">
        <f>VLOOKUP(C196,[16]JAMBI!$C$134:$S$232,17,FALSE)</f>
        <v>0</v>
      </c>
      <c r="T196" s="652">
        <f t="shared" si="44"/>
        <v>2280264</v>
      </c>
      <c r="U196" s="414" t="str">
        <f>VLOOKUP(C196,'[17]anggaran gaji'!$B$129:$C$228,2,FALSE)</f>
        <v>110-00-0728925-6</v>
      </c>
    </row>
    <row r="197" spans="1:21" s="370" customFormat="1" ht="18" customHeight="1">
      <c r="A197" s="194">
        <v>1937775</v>
      </c>
      <c r="B197" s="417">
        <v>64</v>
      </c>
      <c r="C197" s="488" t="s">
        <v>2702</v>
      </c>
      <c r="D197" s="470" t="s">
        <v>666</v>
      </c>
      <c r="E197" s="1907">
        <f>VLOOKUP(C197,[16]JAMBI!$C$134:$E$232,3,FALSE)</f>
        <v>18</v>
      </c>
      <c r="F197" s="52">
        <v>1737775</v>
      </c>
      <c r="G197" s="52">
        <v>200000</v>
      </c>
      <c r="H197" s="52">
        <f t="shared" si="49"/>
        <v>1937775</v>
      </c>
      <c r="I197" s="52">
        <v>5000</v>
      </c>
      <c r="J197" s="52">
        <v>10000</v>
      </c>
      <c r="K197" s="174">
        <v>0</v>
      </c>
      <c r="L197" s="174">
        <v>0</v>
      </c>
      <c r="M197" s="115">
        <f t="shared" si="50"/>
        <v>270000</v>
      </c>
      <c r="N197" s="115">
        <f t="shared" si="51"/>
        <v>2207775</v>
      </c>
      <c r="O197" s="31">
        <f t="shared" si="52"/>
        <v>19377.75</v>
      </c>
      <c r="P197" s="7">
        <f t="shared" si="53"/>
        <v>38755.5</v>
      </c>
      <c r="Q197" s="75">
        <f t="shared" si="54"/>
        <v>19377.75</v>
      </c>
      <c r="R197" s="146">
        <f t="shared" si="55"/>
        <v>2130264</v>
      </c>
      <c r="S197" s="1684">
        <f>VLOOKUP(C197,[16]JAMBI!$C$134:$S$232,17,FALSE)</f>
        <v>0</v>
      </c>
      <c r="T197" s="652">
        <f t="shared" si="44"/>
        <v>2130264</v>
      </c>
      <c r="U197" s="414" t="str">
        <f>VLOOKUP(C197,'[17]anggaran gaji'!$B$129:$C$228,2,FALSE)</f>
        <v>110-00-0749303-1</v>
      </c>
    </row>
    <row r="198" spans="1:21" s="370" customFormat="1" ht="18" customHeight="1">
      <c r="A198" s="194">
        <v>1937775</v>
      </c>
      <c r="B198" s="417">
        <v>65</v>
      </c>
      <c r="C198" s="1011" t="s">
        <v>715</v>
      </c>
      <c r="D198" s="470" t="s">
        <v>666</v>
      </c>
      <c r="E198" s="1907">
        <f>VLOOKUP(C198,[16]JAMBI!$C$134:$E$232,3,FALSE)</f>
        <v>24</v>
      </c>
      <c r="F198" s="52">
        <v>1737775</v>
      </c>
      <c r="G198" s="52">
        <v>200000</v>
      </c>
      <c r="H198" s="52">
        <f t="shared" si="49"/>
        <v>1937775</v>
      </c>
      <c r="I198" s="52">
        <v>5000</v>
      </c>
      <c r="J198" s="52">
        <v>10000</v>
      </c>
      <c r="K198" s="174">
        <v>0</v>
      </c>
      <c r="L198" s="174">
        <v>0</v>
      </c>
      <c r="M198" s="115">
        <f t="shared" si="50"/>
        <v>360000</v>
      </c>
      <c r="N198" s="115">
        <f t="shared" si="51"/>
        <v>2297775</v>
      </c>
      <c r="O198" s="31">
        <f t="shared" si="52"/>
        <v>19377.75</v>
      </c>
      <c r="P198" s="7">
        <f t="shared" si="53"/>
        <v>38755.5</v>
      </c>
      <c r="Q198" s="75">
        <f t="shared" si="54"/>
        <v>19377.75</v>
      </c>
      <c r="R198" s="146">
        <f t="shared" si="55"/>
        <v>2220264</v>
      </c>
      <c r="S198" s="1684">
        <f>VLOOKUP(C198,[16]JAMBI!$C$134:$S$232,17,FALSE)</f>
        <v>0</v>
      </c>
      <c r="T198" s="652">
        <f t="shared" ref="T198:T232" si="56">R198-S198</f>
        <v>2220264</v>
      </c>
      <c r="U198" s="414" t="str">
        <f>VLOOKUP(C198,'[17]anggaran gaji'!$B$129:$C$228,2,FALSE)</f>
        <v>1100007085894</v>
      </c>
    </row>
    <row r="199" spans="1:21" s="370" customFormat="1" ht="18" customHeight="1">
      <c r="A199" s="194">
        <v>1937775</v>
      </c>
      <c r="B199" s="417">
        <v>66</v>
      </c>
      <c r="C199" s="488" t="s">
        <v>2294</v>
      </c>
      <c r="D199" s="470" t="s">
        <v>666</v>
      </c>
      <c r="E199" s="1907">
        <f>VLOOKUP(C199,[16]JAMBI!$C$134:$E$232,3,FALSE)</f>
        <v>20</v>
      </c>
      <c r="F199" s="52">
        <v>1737775</v>
      </c>
      <c r="G199" s="52">
        <v>200000</v>
      </c>
      <c r="H199" s="52">
        <f t="shared" si="49"/>
        <v>1937775</v>
      </c>
      <c r="I199" s="52">
        <v>5000</v>
      </c>
      <c r="J199" s="52">
        <v>10000</v>
      </c>
      <c r="K199" s="174">
        <v>0</v>
      </c>
      <c r="L199" s="174">
        <v>0</v>
      </c>
      <c r="M199" s="115">
        <f t="shared" si="50"/>
        <v>300000</v>
      </c>
      <c r="N199" s="115">
        <f t="shared" si="51"/>
        <v>2237775</v>
      </c>
      <c r="O199" s="31">
        <f t="shared" si="52"/>
        <v>19377.75</v>
      </c>
      <c r="P199" s="7">
        <f t="shared" si="53"/>
        <v>38755.5</v>
      </c>
      <c r="Q199" s="75">
        <f t="shared" si="54"/>
        <v>19377.75</v>
      </c>
      <c r="R199" s="146">
        <f t="shared" si="55"/>
        <v>2160264</v>
      </c>
      <c r="S199" s="1684">
        <f>VLOOKUP(C199,[16]JAMBI!$C$134:$S$232,17,FALSE)</f>
        <v>0</v>
      </c>
      <c r="T199" s="652">
        <f t="shared" si="56"/>
        <v>2160264</v>
      </c>
      <c r="U199" s="414" t="str">
        <f>VLOOKUP(C199,'[17]anggaran gaji'!$B$129:$C$228,2,FALSE)</f>
        <v>110-00-0742585-0</v>
      </c>
    </row>
    <row r="200" spans="1:21" s="370" customFormat="1" ht="18" customHeight="1">
      <c r="A200" s="194">
        <v>1937775</v>
      </c>
      <c r="B200" s="417">
        <v>67</v>
      </c>
      <c r="C200" s="488" t="s">
        <v>1207</v>
      </c>
      <c r="D200" s="470" t="s">
        <v>666</v>
      </c>
      <c r="E200" s="1907">
        <f>VLOOKUP(C200,[16]JAMBI!$C$134:$E$232,3,FALSE)</f>
        <v>26</v>
      </c>
      <c r="F200" s="52">
        <v>1737775</v>
      </c>
      <c r="G200" s="52">
        <v>200000</v>
      </c>
      <c r="H200" s="52">
        <f t="shared" si="49"/>
        <v>1937775</v>
      </c>
      <c r="I200" s="52">
        <v>5000</v>
      </c>
      <c r="J200" s="52">
        <v>10000</v>
      </c>
      <c r="K200" s="174">
        <v>0</v>
      </c>
      <c r="L200" s="174">
        <v>0</v>
      </c>
      <c r="M200" s="115">
        <f t="shared" si="50"/>
        <v>390000</v>
      </c>
      <c r="N200" s="115">
        <f t="shared" si="51"/>
        <v>2327775</v>
      </c>
      <c r="O200" s="31">
        <f t="shared" si="52"/>
        <v>19377.75</v>
      </c>
      <c r="P200" s="7">
        <f t="shared" si="53"/>
        <v>38755.5</v>
      </c>
      <c r="Q200" s="75">
        <f t="shared" si="54"/>
        <v>19377.75</v>
      </c>
      <c r="R200" s="146">
        <f t="shared" si="55"/>
        <v>2250264</v>
      </c>
      <c r="S200" s="1684">
        <f>VLOOKUP(C200,[16]JAMBI!$C$134:$S$232,17,FALSE)</f>
        <v>0</v>
      </c>
      <c r="T200" s="652">
        <f t="shared" si="56"/>
        <v>2250264</v>
      </c>
      <c r="U200" s="414" t="str">
        <f>VLOOKUP(C200,'[17]anggaran gaji'!$B$129:$C$228,2,FALSE)</f>
        <v>110-00-0749569-7</v>
      </c>
    </row>
    <row r="201" spans="1:21" s="370" customFormat="1" ht="18" customHeight="1">
      <c r="A201" s="194">
        <v>1937775</v>
      </c>
      <c r="B201" s="417">
        <v>68</v>
      </c>
      <c r="C201" s="488" t="s">
        <v>740</v>
      </c>
      <c r="D201" s="470" t="s">
        <v>666</v>
      </c>
      <c r="E201" s="1907">
        <f>VLOOKUP(C201,[16]JAMBI!$C$134:$E$232,3,FALSE)</f>
        <v>22</v>
      </c>
      <c r="F201" s="52">
        <v>1737775</v>
      </c>
      <c r="G201" s="52">
        <v>200000</v>
      </c>
      <c r="H201" s="52">
        <f t="shared" si="49"/>
        <v>1937775</v>
      </c>
      <c r="I201" s="52">
        <v>5000</v>
      </c>
      <c r="J201" s="52">
        <v>10000</v>
      </c>
      <c r="K201" s="174">
        <v>0</v>
      </c>
      <c r="L201" s="174">
        <v>0</v>
      </c>
      <c r="M201" s="115">
        <f t="shared" si="50"/>
        <v>330000</v>
      </c>
      <c r="N201" s="115">
        <f t="shared" si="51"/>
        <v>2267775</v>
      </c>
      <c r="O201" s="31">
        <f t="shared" si="52"/>
        <v>19377.75</v>
      </c>
      <c r="P201" s="7">
        <f t="shared" si="53"/>
        <v>38755.5</v>
      </c>
      <c r="Q201" s="75">
        <f t="shared" si="54"/>
        <v>19377.75</v>
      </c>
      <c r="R201" s="146">
        <f t="shared" si="55"/>
        <v>2190264</v>
      </c>
      <c r="S201" s="1684">
        <f>VLOOKUP(C201,[16]JAMBI!$C$134:$S$232,17,FALSE)</f>
        <v>0</v>
      </c>
      <c r="T201" s="652">
        <f t="shared" si="56"/>
        <v>2190264</v>
      </c>
      <c r="U201" s="414" t="str">
        <f>VLOOKUP(C201,'[17]anggaran gaji'!$B$129:$C$228,2,FALSE)</f>
        <v>110-00-0728871-2</v>
      </c>
    </row>
    <row r="202" spans="1:21" s="370" customFormat="1" ht="18" customHeight="1">
      <c r="A202" s="184">
        <v>1937775</v>
      </c>
      <c r="B202" s="417">
        <v>69</v>
      </c>
      <c r="C202" s="399" t="s">
        <v>2954</v>
      </c>
      <c r="D202" s="470" t="s">
        <v>666</v>
      </c>
      <c r="E202" s="1907">
        <f>VLOOKUP(C202,[16]JAMBI!$C$134:$E$232,3,FALSE)</f>
        <v>20</v>
      </c>
      <c r="F202" s="52">
        <v>1737775</v>
      </c>
      <c r="G202" s="52">
        <v>200000</v>
      </c>
      <c r="H202" s="52">
        <f>SUM(F202:G202)</f>
        <v>1937775</v>
      </c>
      <c r="I202" s="52">
        <v>5000</v>
      </c>
      <c r="J202" s="52">
        <v>10000</v>
      </c>
      <c r="K202" s="174">
        <v>0</v>
      </c>
      <c r="L202" s="174">
        <v>0</v>
      </c>
      <c r="M202" s="115">
        <f>(E202*I202)+(E202*J202)+K202+L202</f>
        <v>300000</v>
      </c>
      <c r="N202" s="115">
        <f>H202+M202</f>
        <v>2237775</v>
      </c>
      <c r="O202" s="48">
        <f t="shared" si="52"/>
        <v>19377.75</v>
      </c>
      <c r="P202" s="115">
        <f t="shared" si="53"/>
        <v>38755.5</v>
      </c>
      <c r="Q202" s="77">
        <f>H202*1%</f>
        <v>19377.75</v>
      </c>
      <c r="R202" s="146">
        <f>N202-O202-P202-Q202</f>
        <v>2160264</v>
      </c>
      <c r="S202" s="1684">
        <f>VLOOKUP(C202,[16]JAMBI!$C$134:$S$232,17,FALSE)</f>
        <v>0</v>
      </c>
      <c r="T202" s="652">
        <f t="shared" si="56"/>
        <v>2160264</v>
      </c>
      <c r="U202" s="414" t="str">
        <f>VLOOKUP(C202,'[17]anggaran gaji'!$B$129:$C$228,2,FALSE)</f>
        <v>900.00.38263258</v>
      </c>
    </row>
    <row r="203" spans="1:21" s="370" customFormat="1" ht="18" customHeight="1">
      <c r="A203" s="184">
        <v>1937775</v>
      </c>
      <c r="B203" s="417">
        <v>70</v>
      </c>
      <c r="C203" s="399" t="s">
        <v>2955</v>
      </c>
      <c r="D203" s="470" t="s">
        <v>666</v>
      </c>
      <c r="E203" s="1907">
        <f>VLOOKUP(C203,[16]JAMBI!$C$134:$E$232,3,FALSE)</f>
        <v>30</v>
      </c>
      <c r="F203" s="52">
        <v>1737775</v>
      </c>
      <c r="G203" s="52">
        <v>200000</v>
      </c>
      <c r="H203" s="52">
        <f t="shared" ref="H203:H214" si="57">SUM(F203:G203)</f>
        <v>1937775</v>
      </c>
      <c r="I203" s="52">
        <v>5000</v>
      </c>
      <c r="J203" s="52">
        <v>10000</v>
      </c>
      <c r="K203" s="174">
        <v>0</v>
      </c>
      <c r="L203" s="174">
        <v>0</v>
      </c>
      <c r="M203" s="115">
        <f t="shared" ref="M203:M214" si="58">(E203*I203)+(E203*J203)+K203+L203</f>
        <v>450000</v>
      </c>
      <c r="N203" s="115">
        <f t="shared" ref="N203:N214" si="59">H203+M203</f>
        <v>2387775</v>
      </c>
      <c r="O203" s="48">
        <f t="shared" si="52"/>
        <v>19377.75</v>
      </c>
      <c r="P203" s="115">
        <f t="shared" si="53"/>
        <v>38755.5</v>
      </c>
      <c r="Q203" s="77">
        <f t="shared" ref="Q203:Q232" si="60">H203*1%</f>
        <v>19377.75</v>
      </c>
      <c r="R203" s="146">
        <f t="shared" ref="R203:R214" si="61">N203-O203-P203-Q203</f>
        <v>2310264</v>
      </c>
      <c r="S203" s="1684">
        <f>VLOOKUP(C203,[16]JAMBI!$C$134:$S$232,17,FALSE)</f>
        <v>0</v>
      </c>
      <c r="T203" s="652">
        <f t="shared" si="56"/>
        <v>2310264</v>
      </c>
      <c r="U203" s="414" t="str">
        <f>VLOOKUP(C203,'[17]anggaran gaji'!$B$129:$C$228,2,FALSE)</f>
        <v>110.00.07840769</v>
      </c>
    </row>
    <row r="204" spans="1:21" s="370" customFormat="1" ht="18" customHeight="1">
      <c r="A204" s="184">
        <v>1937775</v>
      </c>
      <c r="B204" s="417">
        <v>71</v>
      </c>
      <c r="C204" s="399" t="s">
        <v>2956</v>
      </c>
      <c r="D204" s="470" t="s">
        <v>666</v>
      </c>
      <c r="E204" s="1907">
        <f>VLOOKUP(C204,[16]JAMBI!$C$134:$E$232,3,FALSE)</f>
        <v>27</v>
      </c>
      <c r="F204" s="52">
        <v>1737775</v>
      </c>
      <c r="G204" s="52">
        <v>200000</v>
      </c>
      <c r="H204" s="52">
        <f t="shared" si="57"/>
        <v>1937775</v>
      </c>
      <c r="I204" s="52">
        <v>5000</v>
      </c>
      <c r="J204" s="52">
        <v>10000</v>
      </c>
      <c r="K204" s="174">
        <v>0</v>
      </c>
      <c r="L204" s="174">
        <v>0</v>
      </c>
      <c r="M204" s="115">
        <f t="shared" si="58"/>
        <v>405000</v>
      </c>
      <c r="N204" s="115">
        <f t="shared" si="59"/>
        <v>2342775</v>
      </c>
      <c r="O204" s="48">
        <f t="shared" si="52"/>
        <v>19377.75</v>
      </c>
      <c r="P204" s="115">
        <f t="shared" si="53"/>
        <v>38755.5</v>
      </c>
      <c r="Q204" s="77">
        <f t="shared" si="60"/>
        <v>19377.75</v>
      </c>
      <c r="R204" s="146">
        <f t="shared" si="61"/>
        <v>2265264</v>
      </c>
      <c r="S204" s="1684">
        <f>VLOOKUP(C204,[16]JAMBI!$C$134:$S$232,17,FALSE)</f>
        <v>110000</v>
      </c>
      <c r="T204" s="652">
        <f t="shared" si="56"/>
        <v>2155264</v>
      </c>
      <c r="U204" s="414" t="str">
        <f>VLOOKUP(C204,'[17]anggaran gaji'!$B$129:$C$228,2,FALSE)</f>
        <v>900.00.38263282</v>
      </c>
    </row>
    <row r="205" spans="1:21" s="370" customFormat="1" ht="18" customHeight="1">
      <c r="A205" s="184">
        <v>1937775</v>
      </c>
      <c r="B205" s="417">
        <v>72</v>
      </c>
      <c r="C205" s="399" t="s">
        <v>2957</v>
      </c>
      <c r="D205" s="470" t="s">
        <v>666</v>
      </c>
      <c r="E205" s="1907">
        <f>VLOOKUP(C205,[16]JAMBI!$C$134:$E$232,3,FALSE)</f>
        <v>27</v>
      </c>
      <c r="F205" s="52">
        <v>1737775</v>
      </c>
      <c r="G205" s="52">
        <v>200000</v>
      </c>
      <c r="H205" s="52">
        <f t="shared" si="57"/>
        <v>1937775</v>
      </c>
      <c r="I205" s="52">
        <v>5000</v>
      </c>
      <c r="J205" s="52">
        <v>10000</v>
      </c>
      <c r="K205" s="174">
        <v>0</v>
      </c>
      <c r="L205" s="174">
        <v>0</v>
      </c>
      <c r="M205" s="115">
        <f t="shared" si="58"/>
        <v>405000</v>
      </c>
      <c r="N205" s="115">
        <f t="shared" si="59"/>
        <v>2342775</v>
      </c>
      <c r="O205" s="48">
        <f t="shared" si="52"/>
        <v>19377.75</v>
      </c>
      <c r="P205" s="115">
        <f t="shared" si="53"/>
        <v>38755.5</v>
      </c>
      <c r="Q205" s="77">
        <f t="shared" si="60"/>
        <v>19377.75</v>
      </c>
      <c r="R205" s="146">
        <f t="shared" si="61"/>
        <v>2265264</v>
      </c>
      <c r="S205" s="1684">
        <f>VLOOKUP(C205,[16]JAMBI!$C$134:$S$232,17,FALSE)</f>
        <v>0</v>
      </c>
      <c r="T205" s="652">
        <f t="shared" si="56"/>
        <v>2265264</v>
      </c>
      <c r="U205" s="414" t="str">
        <f>VLOOKUP(C205,'[17]anggaran gaji'!$B$129:$C$228,2,FALSE)</f>
        <v>900.00.38263290</v>
      </c>
    </row>
    <row r="206" spans="1:21" s="370" customFormat="1" ht="18" customHeight="1">
      <c r="A206" s="184">
        <v>1937775</v>
      </c>
      <c r="B206" s="417">
        <v>73</v>
      </c>
      <c r="C206" s="399" t="s">
        <v>2958</v>
      </c>
      <c r="D206" s="470" t="s">
        <v>666</v>
      </c>
      <c r="E206" s="1907">
        <f>VLOOKUP(C206,[16]JAMBI!$C$134:$E$232,3,FALSE)</f>
        <v>26</v>
      </c>
      <c r="F206" s="52">
        <v>1737775</v>
      </c>
      <c r="G206" s="52">
        <v>200000</v>
      </c>
      <c r="H206" s="52">
        <f t="shared" si="57"/>
        <v>1937775</v>
      </c>
      <c r="I206" s="52">
        <v>5000</v>
      </c>
      <c r="J206" s="52">
        <v>10000</v>
      </c>
      <c r="K206" s="174">
        <v>0</v>
      </c>
      <c r="L206" s="174">
        <v>0</v>
      </c>
      <c r="M206" s="115">
        <f t="shared" si="58"/>
        <v>390000</v>
      </c>
      <c r="N206" s="115">
        <f t="shared" si="59"/>
        <v>2327775</v>
      </c>
      <c r="O206" s="48">
        <f t="shared" si="52"/>
        <v>19377.75</v>
      </c>
      <c r="P206" s="115">
        <f t="shared" si="53"/>
        <v>38755.5</v>
      </c>
      <c r="Q206" s="77">
        <f t="shared" si="60"/>
        <v>19377.75</v>
      </c>
      <c r="R206" s="146">
        <f t="shared" si="61"/>
        <v>2250264</v>
      </c>
      <c r="S206" s="1684">
        <f>VLOOKUP(C206,[16]JAMBI!$C$134:$S$232,17,FALSE)</f>
        <v>0</v>
      </c>
      <c r="T206" s="652">
        <f t="shared" si="56"/>
        <v>2250264</v>
      </c>
      <c r="U206" s="414" t="str">
        <f>VLOOKUP(C206,'[17]anggaran gaji'!$B$129:$C$228,2,FALSE)</f>
        <v>900.00.38263308</v>
      </c>
    </row>
    <row r="207" spans="1:21" s="370" customFormat="1" ht="18" customHeight="1">
      <c r="A207" s="184">
        <v>1937775</v>
      </c>
      <c r="B207" s="417">
        <v>74</v>
      </c>
      <c r="C207" s="399" t="s">
        <v>2959</v>
      </c>
      <c r="D207" s="470" t="s">
        <v>666</v>
      </c>
      <c r="E207" s="1907">
        <f>VLOOKUP(C207,[16]JAMBI!$C$134:$E$232,3,FALSE)</f>
        <v>23</v>
      </c>
      <c r="F207" s="52">
        <v>1737775</v>
      </c>
      <c r="G207" s="52">
        <v>200000</v>
      </c>
      <c r="H207" s="52">
        <f t="shared" si="57"/>
        <v>1937775</v>
      </c>
      <c r="I207" s="52">
        <v>5000</v>
      </c>
      <c r="J207" s="52">
        <v>10000</v>
      </c>
      <c r="K207" s="174">
        <v>0</v>
      </c>
      <c r="L207" s="174">
        <v>0</v>
      </c>
      <c r="M207" s="115">
        <f t="shared" si="58"/>
        <v>345000</v>
      </c>
      <c r="N207" s="115">
        <f t="shared" si="59"/>
        <v>2282775</v>
      </c>
      <c r="O207" s="48">
        <f t="shared" si="52"/>
        <v>19377.75</v>
      </c>
      <c r="P207" s="115">
        <f t="shared" si="53"/>
        <v>38755.5</v>
      </c>
      <c r="Q207" s="77">
        <f t="shared" si="60"/>
        <v>19377.75</v>
      </c>
      <c r="R207" s="146">
        <f t="shared" si="61"/>
        <v>2205264</v>
      </c>
      <c r="S207" s="1684">
        <f>VLOOKUP(C207,[16]JAMBI!$C$134:$S$232,17,FALSE)</f>
        <v>0</v>
      </c>
      <c r="T207" s="652">
        <f t="shared" si="56"/>
        <v>2205264</v>
      </c>
      <c r="U207" s="414" t="str">
        <f>VLOOKUP(C207,'[17]anggaran gaji'!$B$129:$C$228,2,FALSE)</f>
        <v>900.00.38263233</v>
      </c>
    </row>
    <row r="208" spans="1:21" s="370" customFormat="1" ht="18" customHeight="1">
      <c r="A208" s="184">
        <v>1937775</v>
      </c>
      <c r="B208" s="417">
        <v>75</v>
      </c>
      <c r="C208" s="399" t="s">
        <v>2960</v>
      </c>
      <c r="D208" s="470" t="s">
        <v>666</v>
      </c>
      <c r="E208" s="1907">
        <f>VLOOKUP(C208,[16]JAMBI!$C$134:$E$232,3,FALSE)</f>
        <v>26</v>
      </c>
      <c r="F208" s="52">
        <v>1737775</v>
      </c>
      <c r="G208" s="52">
        <v>200000</v>
      </c>
      <c r="H208" s="52">
        <f t="shared" si="57"/>
        <v>1937775</v>
      </c>
      <c r="I208" s="52">
        <v>5000</v>
      </c>
      <c r="J208" s="52">
        <v>10000</v>
      </c>
      <c r="K208" s="174">
        <v>0</v>
      </c>
      <c r="L208" s="174">
        <v>0</v>
      </c>
      <c r="M208" s="115">
        <f t="shared" si="58"/>
        <v>390000</v>
      </c>
      <c r="N208" s="115">
        <f t="shared" si="59"/>
        <v>2327775</v>
      </c>
      <c r="O208" s="48">
        <f t="shared" si="52"/>
        <v>19377.75</v>
      </c>
      <c r="P208" s="115">
        <f t="shared" si="53"/>
        <v>38755.5</v>
      </c>
      <c r="Q208" s="77">
        <f t="shared" si="60"/>
        <v>19377.75</v>
      </c>
      <c r="R208" s="146">
        <f t="shared" si="61"/>
        <v>2250264</v>
      </c>
      <c r="S208" s="1684">
        <f>VLOOKUP(C208,[16]JAMBI!$C$134:$S$232,17,FALSE)</f>
        <v>0</v>
      </c>
      <c r="T208" s="652">
        <f t="shared" si="56"/>
        <v>2250264</v>
      </c>
      <c r="U208" s="414" t="str">
        <f>VLOOKUP(C208,'[17]anggaran gaji'!$B$129:$C$228,2,FALSE)</f>
        <v>110.00.07842427</v>
      </c>
    </row>
    <row r="209" spans="1:21" s="370" customFormat="1" ht="18" customHeight="1">
      <c r="A209" s="184">
        <v>1937775</v>
      </c>
      <c r="B209" s="417">
        <v>76</v>
      </c>
      <c r="C209" s="399" t="s">
        <v>2961</v>
      </c>
      <c r="D209" s="470" t="s">
        <v>666</v>
      </c>
      <c r="E209" s="1907">
        <f>VLOOKUP(C209,[16]JAMBI!$C$134:$E$232,3,FALSE)</f>
        <v>17</v>
      </c>
      <c r="F209" s="52">
        <v>1737775</v>
      </c>
      <c r="G209" s="52">
        <v>200000</v>
      </c>
      <c r="H209" s="52">
        <f t="shared" si="57"/>
        <v>1937775</v>
      </c>
      <c r="I209" s="52">
        <v>5000</v>
      </c>
      <c r="J209" s="52">
        <v>10000</v>
      </c>
      <c r="K209" s="174">
        <v>0</v>
      </c>
      <c r="L209" s="174">
        <v>0</v>
      </c>
      <c r="M209" s="115">
        <f t="shared" si="58"/>
        <v>255000</v>
      </c>
      <c r="N209" s="115">
        <f t="shared" si="59"/>
        <v>2192775</v>
      </c>
      <c r="O209" s="48">
        <f t="shared" si="52"/>
        <v>19377.75</v>
      </c>
      <c r="P209" s="115">
        <f t="shared" si="53"/>
        <v>38755.5</v>
      </c>
      <c r="Q209" s="77">
        <f t="shared" si="60"/>
        <v>19377.75</v>
      </c>
      <c r="R209" s="146">
        <f t="shared" si="61"/>
        <v>2115264</v>
      </c>
      <c r="S209" s="1684">
        <f>VLOOKUP(C209,[16]JAMBI!$C$134:$S$232,17,FALSE)</f>
        <v>0</v>
      </c>
      <c r="T209" s="652">
        <f t="shared" si="56"/>
        <v>2115264</v>
      </c>
      <c r="U209" s="414" t="str">
        <f>VLOOKUP(C209,'[17]anggaran gaji'!$B$129:$C$228,2,FALSE)</f>
        <v>900.00.38263324</v>
      </c>
    </row>
    <row r="210" spans="1:21" s="370" customFormat="1" ht="18" customHeight="1">
      <c r="A210" s="184">
        <v>1937775</v>
      </c>
      <c r="B210" s="417">
        <v>77</v>
      </c>
      <c r="C210" s="399" t="s">
        <v>2962</v>
      </c>
      <c r="D210" s="470" t="s">
        <v>666</v>
      </c>
      <c r="E210" s="1907">
        <f>VLOOKUP(C210,[16]JAMBI!$C$134:$E$232,3,FALSE)</f>
        <v>24</v>
      </c>
      <c r="F210" s="52">
        <v>1737775</v>
      </c>
      <c r="G210" s="52">
        <v>200000</v>
      </c>
      <c r="H210" s="52">
        <f t="shared" si="57"/>
        <v>1937775</v>
      </c>
      <c r="I210" s="52">
        <v>5000</v>
      </c>
      <c r="J210" s="52">
        <v>10000</v>
      </c>
      <c r="K210" s="174">
        <v>0</v>
      </c>
      <c r="L210" s="174">
        <v>0</v>
      </c>
      <c r="M210" s="115">
        <f t="shared" si="58"/>
        <v>360000</v>
      </c>
      <c r="N210" s="115">
        <f t="shared" si="59"/>
        <v>2297775</v>
      </c>
      <c r="O210" s="48">
        <f t="shared" si="52"/>
        <v>19377.75</v>
      </c>
      <c r="P210" s="115">
        <f t="shared" si="53"/>
        <v>38755.5</v>
      </c>
      <c r="Q210" s="77">
        <f t="shared" si="60"/>
        <v>19377.75</v>
      </c>
      <c r="R210" s="146">
        <f t="shared" si="61"/>
        <v>2220264</v>
      </c>
      <c r="S210" s="1684">
        <f>VLOOKUP(C210,[16]JAMBI!$C$134:$S$232,17,FALSE)</f>
        <v>0</v>
      </c>
      <c r="T210" s="652">
        <f t="shared" si="56"/>
        <v>2220264</v>
      </c>
      <c r="U210" s="414" t="str">
        <f>VLOOKUP(C210,'[17]anggaran gaji'!$B$129:$C$228,2,FALSE)</f>
        <v>900.00.38263332</v>
      </c>
    </row>
    <row r="211" spans="1:21" s="370" customFormat="1" ht="18" customHeight="1">
      <c r="A211" s="184">
        <v>1937775</v>
      </c>
      <c r="B211" s="417">
        <v>78</v>
      </c>
      <c r="C211" s="399" t="s">
        <v>2963</v>
      </c>
      <c r="D211" s="470" t="s">
        <v>666</v>
      </c>
      <c r="E211" s="1907">
        <f>VLOOKUP(C211,[16]JAMBI!$C$134:$E$232,3,FALSE)</f>
        <v>22</v>
      </c>
      <c r="F211" s="52">
        <v>1737775</v>
      </c>
      <c r="G211" s="52">
        <v>200000</v>
      </c>
      <c r="H211" s="52">
        <f t="shared" si="57"/>
        <v>1937775</v>
      </c>
      <c r="I211" s="52">
        <v>5000</v>
      </c>
      <c r="J211" s="52">
        <v>10000</v>
      </c>
      <c r="K211" s="174">
        <v>0</v>
      </c>
      <c r="L211" s="174">
        <v>0</v>
      </c>
      <c r="M211" s="115">
        <f t="shared" si="58"/>
        <v>330000</v>
      </c>
      <c r="N211" s="115">
        <f t="shared" si="59"/>
        <v>2267775</v>
      </c>
      <c r="O211" s="48">
        <f t="shared" si="52"/>
        <v>19377.75</v>
      </c>
      <c r="P211" s="115">
        <f t="shared" si="53"/>
        <v>38755.5</v>
      </c>
      <c r="Q211" s="77">
        <f t="shared" si="60"/>
        <v>19377.75</v>
      </c>
      <c r="R211" s="146">
        <f t="shared" si="61"/>
        <v>2190264</v>
      </c>
      <c r="S211" s="1684">
        <f>VLOOKUP(C211,[16]JAMBI!$C$134:$S$232,17,FALSE)</f>
        <v>0</v>
      </c>
      <c r="T211" s="652">
        <f t="shared" si="56"/>
        <v>2190264</v>
      </c>
      <c r="U211" s="414" t="str">
        <f>VLOOKUP(C211,'[17]anggaran gaji'!$B$129:$C$228,2,FALSE)</f>
        <v>900.00.38263225</v>
      </c>
    </row>
    <row r="212" spans="1:21" s="370" customFormat="1" ht="18" customHeight="1">
      <c r="A212" s="184">
        <v>1937775</v>
      </c>
      <c r="B212" s="417">
        <v>79</v>
      </c>
      <c r="C212" s="399" t="s">
        <v>2964</v>
      </c>
      <c r="D212" s="470" t="s">
        <v>666</v>
      </c>
      <c r="E212" s="1907">
        <f>VLOOKUP(C212,[16]JAMBI!$C$134:$E$232,3,FALSE)</f>
        <v>24</v>
      </c>
      <c r="F212" s="52">
        <v>1737775</v>
      </c>
      <c r="G212" s="52">
        <v>200000</v>
      </c>
      <c r="H212" s="52">
        <f t="shared" si="57"/>
        <v>1937775</v>
      </c>
      <c r="I212" s="52">
        <v>5000</v>
      </c>
      <c r="J212" s="52">
        <v>10000</v>
      </c>
      <c r="K212" s="174">
        <v>0</v>
      </c>
      <c r="L212" s="174">
        <v>0</v>
      </c>
      <c r="M212" s="115">
        <f t="shared" si="58"/>
        <v>360000</v>
      </c>
      <c r="N212" s="115">
        <f t="shared" si="59"/>
        <v>2297775</v>
      </c>
      <c r="O212" s="48">
        <f t="shared" si="52"/>
        <v>19377.75</v>
      </c>
      <c r="P212" s="115">
        <f t="shared" si="53"/>
        <v>38755.5</v>
      </c>
      <c r="Q212" s="77">
        <f t="shared" si="60"/>
        <v>19377.75</v>
      </c>
      <c r="R212" s="146">
        <f t="shared" si="61"/>
        <v>2220264</v>
      </c>
      <c r="S212" s="1684">
        <f>VLOOKUP(C212,[16]JAMBI!$C$134:$S$232,17,FALSE)</f>
        <v>0</v>
      </c>
      <c r="T212" s="652">
        <f t="shared" si="56"/>
        <v>2220264</v>
      </c>
      <c r="U212" s="414" t="str">
        <f>VLOOKUP(C212,'[17]anggaran gaji'!$B$129:$C$228,2,FALSE)</f>
        <v>900.00.38263241</v>
      </c>
    </row>
    <row r="213" spans="1:21" s="370" customFormat="1" ht="18" customHeight="1">
      <c r="A213" s="184">
        <v>1937775</v>
      </c>
      <c r="B213" s="417">
        <v>80</v>
      </c>
      <c r="C213" s="399" t="s">
        <v>2965</v>
      </c>
      <c r="D213" s="470" t="s">
        <v>666</v>
      </c>
      <c r="E213" s="1907">
        <f>VLOOKUP(C213,[16]JAMBI!$C$134:$E$232,3,FALSE)</f>
        <v>27</v>
      </c>
      <c r="F213" s="52">
        <v>1737775</v>
      </c>
      <c r="G213" s="52">
        <v>200000</v>
      </c>
      <c r="H213" s="52">
        <f t="shared" si="57"/>
        <v>1937775</v>
      </c>
      <c r="I213" s="52">
        <v>5000</v>
      </c>
      <c r="J213" s="52">
        <v>10000</v>
      </c>
      <c r="K213" s="174">
        <v>0</v>
      </c>
      <c r="L213" s="174">
        <v>0</v>
      </c>
      <c r="M213" s="115">
        <f t="shared" si="58"/>
        <v>405000</v>
      </c>
      <c r="N213" s="115">
        <f t="shared" si="59"/>
        <v>2342775</v>
      </c>
      <c r="O213" s="48">
        <f t="shared" si="52"/>
        <v>19377.75</v>
      </c>
      <c r="P213" s="115">
        <f t="shared" si="53"/>
        <v>38755.5</v>
      </c>
      <c r="Q213" s="77">
        <f t="shared" si="60"/>
        <v>19377.75</v>
      </c>
      <c r="R213" s="146">
        <f t="shared" si="61"/>
        <v>2265264</v>
      </c>
      <c r="S213" s="1684">
        <f>VLOOKUP(C213,[16]JAMBI!$C$134:$S$232,17,FALSE)</f>
        <v>0</v>
      </c>
      <c r="T213" s="652">
        <f t="shared" si="56"/>
        <v>2265264</v>
      </c>
      <c r="U213" s="414" t="str">
        <f>VLOOKUP(C213,'[17]anggaran gaji'!$B$129:$C$228,2,FALSE)</f>
        <v>900.00.38263316</v>
      </c>
    </row>
    <row r="214" spans="1:21" s="370" customFormat="1" ht="18" customHeight="1">
      <c r="A214" s="184">
        <v>1937775</v>
      </c>
      <c r="B214" s="417">
        <v>81</v>
      </c>
      <c r="C214" s="399" t="s">
        <v>2966</v>
      </c>
      <c r="D214" s="470" t="s">
        <v>666</v>
      </c>
      <c r="E214" s="1907">
        <f>VLOOKUP(C214,[16]JAMBI!$C$134:$E$232,3,FALSE)</f>
        <v>29</v>
      </c>
      <c r="F214" s="52">
        <v>1737775</v>
      </c>
      <c r="G214" s="52">
        <v>200000</v>
      </c>
      <c r="H214" s="52">
        <f t="shared" si="57"/>
        <v>1937775</v>
      </c>
      <c r="I214" s="52">
        <v>5000</v>
      </c>
      <c r="J214" s="52">
        <v>10000</v>
      </c>
      <c r="K214" s="174">
        <v>0</v>
      </c>
      <c r="L214" s="174">
        <v>0</v>
      </c>
      <c r="M214" s="115">
        <f t="shared" si="58"/>
        <v>435000</v>
      </c>
      <c r="N214" s="115">
        <f t="shared" si="59"/>
        <v>2372775</v>
      </c>
      <c r="O214" s="48">
        <f t="shared" si="52"/>
        <v>19377.75</v>
      </c>
      <c r="P214" s="115">
        <f t="shared" si="53"/>
        <v>38755.5</v>
      </c>
      <c r="Q214" s="77">
        <f t="shared" si="60"/>
        <v>19377.75</v>
      </c>
      <c r="R214" s="146">
        <f t="shared" si="61"/>
        <v>2295264</v>
      </c>
      <c r="S214" s="1684">
        <f>VLOOKUP(C214,[16]JAMBI!$C$134:$S$232,17,FALSE)</f>
        <v>0</v>
      </c>
      <c r="T214" s="652">
        <f t="shared" si="56"/>
        <v>2295264</v>
      </c>
      <c r="U214" s="414" t="str">
        <f>VLOOKUP(C214,'[17]anggaran gaji'!$B$129:$C$228,2,FALSE)</f>
        <v>110.00.07840710</v>
      </c>
    </row>
    <row r="215" spans="1:21" s="370" customFormat="1" ht="18" customHeight="1">
      <c r="A215" s="349"/>
      <c r="B215" s="417">
        <v>82</v>
      </c>
      <c r="C215" s="1012" t="s">
        <v>3067</v>
      </c>
      <c r="D215" s="470" t="s">
        <v>666</v>
      </c>
      <c r="E215" s="1907">
        <f>VLOOKUP(C215,[16]JAMBI!$C$134:$E$232,3,FALSE)</f>
        <v>27</v>
      </c>
      <c r="F215" s="52">
        <v>1737775</v>
      </c>
      <c r="G215" s="52">
        <v>200000</v>
      </c>
      <c r="H215" s="52">
        <f t="shared" ref="H215:H232" si="62">SUM(F215:G215)</f>
        <v>1937775</v>
      </c>
      <c r="I215" s="52">
        <v>5000</v>
      </c>
      <c r="J215" s="52">
        <v>10000</v>
      </c>
      <c r="K215" s="174">
        <v>0</v>
      </c>
      <c r="L215" s="174">
        <v>0</v>
      </c>
      <c r="M215" s="115">
        <f t="shared" ref="M215:M232" si="63">(E215*I215)+(E215*J215)+K215+L215</f>
        <v>405000</v>
      </c>
      <c r="N215" s="115">
        <f t="shared" ref="N215:N232" si="64">H215+M215</f>
        <v>2342775</v>
      </c>
      <c r="O215" s="48">
        <f t="shared" ref="O215:O232" si="65">H215*1%</f>
        <v>19377.75</v>
      </c>
      <c r="P215" s="115">
        <f t="shared" ref="P215:P232" si="66">H215*2%</f>
        <v>38755.5</v>
      </c>
      <c r="Q215" s="77">
        <f t="shared" si="60"/>
        <v>19377.75</v>
      </c>
      <c r="R215" s="146">
        <f t="shared" ref="R215:R232" si="67">N215-O215-P215-Q215</f>
        <v>2265264</v>
      </c>
      <c r="S215" s="1684">
        <f>VLOOKUP(C215,[16]JAMBI!$C$134:$S$232,17,FALSE)</f>
        <v>0</v>
      </c>
      <c r="T215" s="652">
        <f t="shared" si="56"/>
        <v>2265264</v>
      </c>
      <c r="U215" s="414" t="str">
        <f>VLOOKUP(C215,'[17]anggaran gaji'!$B$129:$C$228,2,FALSE)</f>
        <v>900-00-3997284-0</v>
      </c>
    </row>
    <row r="216" spans="1:21" s="370" customFormat="1" ht="18" customHeight="1">
      <c r="A216" s="349"/>
      <c r="B216" s="417">
        <v>83</v>
      </c>
      <c r="C216" s="1012" t="s">
        <v>3068</v>
      </c>
      <c r="D216" s="470" t="s">
        <v>666</v>
      </c>
      <c r="E216" s="1907">
        <f>VLOOKUP(C216,[16]JAMBI!$C$134:$E$232,3,FALSE)</f>
        <v>28</v>
      </c>
      <c r="F216" s="52">
        <v>1737775</v>
      </c>
      <c r="G216" s="52">
        <v>200000</v>
      </c>
      <c r="H216" s="52">
        <f t="shared" si="62"/>
        <v>1937775</v>
      </c>
      <c r="I216" s="52">
        <v>5000</v>
      </c>
      <c r="J216" s="52">
        <v>10000</v>
      </c>
      <c r="K216" s="174">
        <v>0</v>
      </c>
      <c r="L216" s="174">
        <v>0</v>
      </c>
      <c r="M216" s="115">
        <f t="shared" si="63"/>
        <v>420000</v>
      </c>
      <c r="N216" s="115">
        <f t="shared" si="64"/>
        <v>2357775</v>
      </c>
      <c r="O216" s="48">
        <f t="shared" si="65"/>
        <v>19377.75</v>
      </c>
      <c r="P216" s="115">
        <f t="shared" si="66"/>
        <v>38755.5</v>
      </c>
      <c r="Q216" s="77">
        <f t="shared" si="60"/>
        <v>19377.75</v>
      </c>
      <c r="R216" s="146">
        <f t="shared" si="67"/>
        <v>2280264</v>
      </c>
      <c r="S216" s="1684">
        <f>VLOOKUP(C216,[16]JAMBI!$C$134:$S$232,17,FALSE)</f>
        <v>0</v>
      </c>
      <c r="T216" s="652">
        <f t="shared" si="56"/>
        <v>2280264</v>
      </c>
      <c r="U216" s="414" t="str">
        <f>VLOOKUP(C216,'[17]anggaran gaji'!$B$129:$C$228,2,FALSE)</f>
        <v>900-00-3997286-5</v>
      </c>
    </row>
    <row r="217" spans="1:21" s="370" customFormat="1" ht="18" customHeight="1">
      <c r="A217" s="349"/>
      <c r="B217" s="417">
        <v>84</v>
      </c>
      <c r="C217" s="1012" t="s">
        <v>3069</v>
      </c>
      <c r="D217" s="470" t="s">
        <v>666</v>
      </c>
      <c r="E217" s="1907">
        <f>VLOOKUP(C217,[16]JAMBI!$C$134:$E$232,3,FALSE)</f>
        <v>24</v>
      </c>
      <c r="F217" s="52">
        <v>1737775</v>
      </c>
      <c r="G217" s="52">
        <v>200000</v>
      </c>
      <c r="H217" s="52">
        <f t="shared" si="62"/>
        <v>1937775</v>
      </c>
      <c r="I217" s="52">
        <v>5000</v>
      </c>
      <c r="J217" s="52">
        <v>10000</v>
      </c>
      <c r="K217" s="174">
        <v>0</v>
      </c>
      <c r="L217" s="174">
        <v>0</v>
      </c>
      <c r="M217" s="115">
        <f t="shared" si="63"/>
        <v>360000</v>
      </c>
      <c r="N217" s="115">
        <f t="shared" si="64"/>
        <v>2297775</v>
      </c>
      <c r="O217" s="48">
        <f t="shared" si="65"/>
        <v>19377.75</v>
      </c>
      <c r="P217" s="115">
        <f t="shared" si="66"/>
        <v>38755.5</v>
      </c>
      <c r="Q217" s="77">
        <f t="shared" si="60"/>
        <v>19377.75</v>
      </c>
      <c r="R217" s="146">
        <f t="shared" si="67"/>
        <v>2220264</v>
      </c>
      <c r="S217" s="1684">
        <f>VLOOKUP(C217,[16]JAMBI!$C$134:$S$232,17,FALSE)</f>
        <v>0</v>
      </c>
      <c r="T217" s="652">
        <f t="shared" si="56"/>
        <v>2220264</v>
      </c>
      <c r="U217" s="414" t="str">
        <f>VLOOKUP(C217,'[17]anggaran gaji'!$B$129:$C$228,2,FALSE)</f>
        <v>900-00-3997281-6</v>
      </c>
    </row>
    <row r="218" spans="1:21" s="370" customFormat="1" ht="18" customHeight="1">
      <c r="A218" s="349"/>
      <c r="B218" s="417">
        <v>85</v>
      </c>
      <c r="C218" s="1012" t="s">
        <v>3070</v>
      </c>
      <c r="D218" s="470" t="s">
        <v>666</v>
      </c>
      <c r="E218" s="1907">
        <f>VLOOKUP(C218,[16]JAMBI!$C$134:$E$232,3,FALSE)</f>
        <v>28</v>
      </c>
      <c r="F218" s="52">
        <v>1737775</v>
      </c>
      <c r="G218" s="52">
        <v>200000</v>
      </c>
      <c r="H218" s="52">
        <f t="shared" si="62"/>
        <v>1937775</v>
      </c>
      <c r="I218" s="52">
        <v>5000</v>
      </c>
      <c r="J218" s="52">
        <v>10000</v>
      </c>
      <c r="K218" s="174">
        <v>0</v>
      </c>
      <c r="L218" s="174">
        <v>0</v>
      </c>
      <c r="M218" s="115">
        <f t="shared" si="63"/>
        <v>420000</v>
      </c>
      <c r="N218" s="115">
        <f t="shared" si="64"/>
        <v>2357775</v>
      </c>
      <c r="O218" s="48">
        <f t="shared" si="65"/>
        <v>19377.75</v>
      </c>
      <c r="P218" s="115">
        <f t="shared" si="66"/>
        <v>38755.5</v>
      </c>
      <c r="Q218" s="77">
        <f t="shared" si="60"/>
        <v>19377.75</v>
      </c>
      <c r="R218" s="146">
        <f t="shared" si="67"/>
        <v>2280264</v>
      </c>
      <c r="S218" s="1684">
        <f>VLOOKUP(C218,[16]JAMBI!$C$134:$S$232,17,FALSE)</f>
        <v>0</v>
      </c>
      <c r="T218" s="652">
        <f t="shared" si="56"/>
        <v>2280264</v>
      </c>
      <c r="U218" s="414" t="str">
        <f>VLOOKUP(C218,'[17]anggaran gaji'!$B$129:$C$228,2,FALSE)</f>
        <v>900-00-3996629-7</v>
      </c>
    </row>
    <row r="219" spans="1:21" s="370" customFormat="1" ht="18" customHeight="1">
      <c r="A219" s="349"/>
      <c r="B219" s="417">
        <v>86</v>
      </c>
      <c r="C219" s="1012" t="s">
        <v>3071</v>
      </c>
      <c r="D219" s="470" t="s">
        <v>666</v>
      </c>
      <c r="E219" s="1907">
        <f>VLOOKUP(C219,[16]JAMBI!$C$134:$E$232,3,FALSE)</f>
        <v>31</v>
      </c>
      <c r="F219" s="52">
        <v>1737775</v>
      </c>
      <c r="G219" s="52">
        <v>200000</v>
      </c>
      <c r="H219" s="52">
        <f t="shared" si="62"/>
        <v>1937775</v>
      </c>
      <c r="I219" s="52">
        <v>5000</v>
      </c>
      <c r="J219" s="52">
        <v>10000</v>
      </c>
      <c r="K219" s="174">
        <v>0</v>
      </c>
      <c r="L219" s="174">
        <v>0</v>
      </c>
      <c r="M219" s="115">
        <f t="shared" si="63"/>
        <v>465000</v>
      </c>
      <c r="N219" s="115">
        <f t="shared" si="64"/>
        <v>2402775</v>
      </c>
      <c r="O219" s="48">
        <f t="shared" si="65"/>
        <v>19377.75</v>
      </c>
      <c r="P219" s="115">
        <f t="shared" si="66"/>
        <v>38755.5</v>
      </c>
      <c r="Q219" s="77">
        <f t="shared" si="60"/>
        <v>19377.75</v>
      </c>
      <c r="R219" s="146">
        <f t="shared" si="67"/>
        <v>2325264</v>
      </c>
      <c r="S219" s="1684">
        <f>VLOOKUP(C219,[16]JAMBI!$C$134:$S$232,17,FALSE)</f>
        <v>0</v>
      </c>
      <c r="T219" s="652">
        <f t="shared" si="56"/>
        <v>2325264</v>
      </c>
      <c r="U219" s="414" t="str">
        <f>VLOOKUP(C219,'[17]anggaran gaji'!$B$129:$C$228,2,FALSE)</f>
        <v>110-00-0794463-7</v>
      </c>
    </row>
    <row r="220" spans="1:21" s="370" customFormat="1" ht="18" customHeight="1">
      <c r="A220" s="349"/>
      <c r="B220" s="417">
        <v>87</v>
      </c>
      <c r="C220" s="1012" t="s">
        <v>3072</v>
      </c>
      <c r="D220" s="470" t="s">
        <v>666</v>
      </c>
      <c r="E220" s="1907">
        <f>VLOOKUP(C220,[16]JAMBI!$C$134:$E$232,3,FALSE)</f>
        <v>22</v>
      </c>
      <c r="F220" s="52">
        <v>1737775</v>
      </c>
      <c r="G220" s="52">
        <v>200000</v>
      </c>
      <c r="H220" s="52">
        <f t="shared" si="62"/>
        <v>1937775</v>
      </c>
      <c r="I220" s="52">
        <v>5000</v>
      </c>
      <c r="J220" s="52">
        <v>10000</v>
      </c>
      <c r="K220" s="174">
        <v>0</v>
      </c>
      <c r="L220" s="174">
        <v>0</v>
      </c>
      <c r="M220" s="115">
        <f t="shared" si="63"/>
        <v>330000</v>
      </c>
      <c r="N220" s="115">
        <f t="shared" si="64"/>
        <v>2267775</v>
      </c>
      <c r="O220" s="48">
        <f t="shared" si="65"/>
        <v>19377.75</v>
      </c>
      <c r="P220" s="115">
        <f t="shared" si="66"/>
        <v>38755.5</v>
      </c>
      <c r="Q220" s="77">
        <f t="shared" si="60"/>
        <v>19377.75</v>
      </c>
      <c r="R220" s="146">
        <f t="shared" si="67"/>
        <v>2190264</v>
      </c>
      <c r="S220" s="1684">
        <f>VLOOKUP(C220,[16]JAMBI!$C$134:$S$232,17,FALSE)</f>
        <v>0</v>
      </c>
      <c r="T220" s="652">
        <f t="shared" si="56"/>
        <v>2190264</v>
      </c>
      <c r="U220" s="414" t="str">
        <f>VLOOKUP(C220,'[17]anggaran gaji'!$B$129:$C$228,2,FALSE)</f>
        <v>900-00-3996632-1</v>
      </c>
    </row>
    <row r="221" spans="1:21" s="370" customFormat="1" ht="18" customHeight="1">
      <c r="A221" s="349"/>
      <c r="B221" s="417">
        <v>88</v>
      </c>
      <c r="C221" s="1012" t="s">
        <v>3073</v>
      </c>
      <c r="D221" s="470" t="s">
        <v>666</v>
      </c>
      <c r="E221" s="1907">
        <f>VLOOKUP(C221,[16]JAMBI!$C$134:$E$232,3,FALSE)</f>
        <v>26</v>
      </c>
      <c r="F221" s="52">
        <v>1737775</v>
      </c>
      <c r="G221" s="52">
        <v>200000</v>
      </c>
      <c r="H221" s="52">
        <f t="shared" si="62"/>
        <v>1937775</v>
      </c>
      <c r="I221" s="52">
        <v>5000</v>
      </c>
      <c r="J221" s="52">
        <v>10000</v>
      </c>
      <c r="K221" s="174">
        <v>0</v>
      </c>
      <c r="L221" s="174">
        <v>0</v>
      </c>
      <c r="M221" s="115">
        <f t="shared" si="63"/>
        <v>390000</v>
      </c>
      <c r="N221" s="115">
        <f t="shared" si="64"/>
        <v>2327775</v>
      </c>
      <c r="O221" s="48">
        <f t="shared" si="65"/>
        <v>19377.75</v>
      </c>
      <c r="P221" s="115">
        <f t="shared" si="66"/>
        <v>38755.5</v>
      </c>
      <c r="Q221" s="77">
        <f t="shared" si="60"/>
        <v>19377.75</v>
      </c>
      <c r="R221" s="146">
        <f t="shared" si="67"/>
        <v>2250264</v>
      </c>
      <c r="S221" s="1684">
        <f>VLOOKUP(C221,[16]JAMBI!$C$134:$S$232,17,FALSE)</f>
        <v>0</v>
      </c>
      <c r="T221" s="652">
        <f t="shared" si="56"/>
        <v>2250264</v>
      </c>
      <c r="U221" s="414" t="str">
        <f>VLOOKUP(C221,'[17]anggaran gaji'!$B$129:$C$228,2,FALSE)</f>
        <v>900-00-3997267-5</v>
      </c>
    </row>
    <row r="222" spans="1:21" s="370" customFormat="1" ht="18" customHeight="1">
      <c r="A222" s="349"/>
      <c r="B222" s="417">
        <v>89</v>
      </c>
      <c r="C222" s="1012" t="s">
        <v>3074</v>
      </c>
      <c r="D222" s="470" t="s">
        <v>666</v>
      </c>
      <c r="E222" s="1907">
        <f>VLOOKUP(C222,[16]JAMBI!$C$134:$E$232,3,FALSE)</f>
        <v>26</v>
      </c>
      <c r="F222" s="52">
        <v>1737775</v>
      </c>
      <c r="G222" s="52">
        <v>200000</v>
      </c>
      <c r="H222" s="52">
        <f t="shared" si="62"/>
        <v>1937775</v>
      </c>
      <c r="I222" s="52">
        <v>5000</v>
      </c>
      <c r="J222" s="52">
        <v>10000</v>
      </c>
      <c r="K222" s="174">
        <v>0</v>
      </c>
      <c r="L222" s="174">
        <v>0</v>
      </c>
      <c r="M222" s="115">
        <f t="shared" si="63"/>
        <v>390000</v>
      </c>
      <c r="N222" s="115">
        <f t="shared" si="64"/>
        <v>2327775</v>
      </c>
      <c r="O222" s="48">
        <f t="shared" si="65"/>
        <v>19377.75</v>
      </c>
      <c r="P222" s="115">
        <f t="shared" si="66"/>
        <v>38755.5</v>
      </c>
      <c r="Q222" s="77">
        <f t="shared" si="60"/>
        <v>19377.75</v>
      </c>
      <c r="R222" s="146">
        <f t="shared" si="67"/>
        <v>2250264</v>
      </c>
      <c r="S222" s="1684">
        <f>VLOOKUP(C222,[16]JAMBI!$C$134:$S$232,17,FALSE)</f>
        <v>1000000</v>
      </c>
      <c r="T222" s="652">
        <f t="shared" si="56"/>
        <v>1250264</v>
      </c>
      <c r="U222" s="414" t="str">
        <f>VLOOKUP(C222,'[17]anggaran gaji'!$B$129:$C$228,2,FALSE)</f>
        <v>110-00-0794457-9</v>
      </c>
    </row>
    <row r="223" spans="1:21" s="370" customFormat="1" ht="18" customHeight="1">
      <c r="A223" s="349"/>
      <c r="B223" s="417">
        <v>90</v>
      </c>
      <c r="C223" s="1012" t="s">
        <v>3075</v>
      </c>
      <c r="D223" s="470" t="s">
        <v>666</v>
      </c>
      <c r="E223" s="1907">
        <f>VLOOKUP(C223,[16]JAMBI!$C$134:$E$232,3,FALSE)</f>
        <v>25</v>
      </c>
      <c r="F223" s="52">
        <v>1737775</v>
      </c>
      <c r="G223" s="52">
        <v>200000</v>
      </c>
      <c r="H223" s="52">
        <f t="shared" si="62"/>
        <v>1937775</v>
      </c>
      <c r="I223" s="52">
        <v>5000</v>
      </c>
      <c r="J223" s="52">
        <v>10000</v>
      </c>
      <c r="K223" s="174">
        <v>0</v>
      </c>
      <c r="L223" s="174">
        <v>0</v>
      </c>
      <c r="M223" s="115">
        <f t="shared" si="63"/>
        <v>375000</v>
      </c>
      <c r="N223" s="115">
        <f t="shared" si="64"/>
        <v>2312775</v>
      </c>
      <c r="O223" s="48">
        <f t="shared" si="65"/>
        <v>19377.75</v>
      </c>
      <c r="P223" s="115">
        <f t="shared" si="66"/>
        <v>38755.5</v>
      </c>
      <c r="Q223" s="77">
        <f t="shared" si="60"/>
        <v>19377.75</v>
      </c>
      <c r="R223" s="146">
        <f t="shared" si="67"/>
        <v>2235264</v>
      </c>
      <c r="S223" s="1684">
        <f>VLOOKUP(C223,[16]JAMBI!$C$134:$S$232,17,FALSE)</f>
        <v>0</v>
      </c>
      <c r="T223" s="652">
        <f t="shared" si="56"/>
        <v>2235264</v>
      </c>
      <c r="U223" s="414" t="str">
        <f>VLOOKUP(C223,'[17]anggaran gaji'!$B$129:$C$228,2,FALSE)</f>
        <v>900-00-3997278-2</v>
      </c>
    </row>
    <row r="224" spans="1:21" s="370" customFormat="1" ht="18" customHeight="1">
      <c r="A224" s="349"/>
      <c r="B224" s="417">
        <v>91</v>
      </c>
      <c r="C224" s="1012" t="s">
        <v>3076</v>
      </c>
      <c r="D224" s="470" t="s">
        <v>666</v>
      </c>
      <c r="E224" s="1907">
        <f>VLOOKUP(C224,[16]JAMBI!$C$134:$E$232,3,FALSE)</f>
        <v>28</v>
      </c>
      <c r="F224" s="52">
        <v>1737775</v>
      </c>
      <c r="G224" s="52">
        <v>200000</v>
      </c>
      <c r="H224" s="52">
        <f t="shared" si="62"/>
        <v>1937775</v>
      </c>
      <c r="I224" s="52">
        <v>5000</v>
      </c>
      <c r="J224" s="52">
        <v>10000</v>
      </c>
      <c r="K224" s="174">
        <v>0</v>
      </c>
      <c r="L224" s="174">
        <v>0</v>
      </c>
      <c r="M224" s="115">
        <f t="shared" si="63"/>
        <v>420000</v>
      </c>
      <c r="N224" s="115">
        <f t="shared" si="64"/>
        <v>2357775</v>
      </c>
      <c r="O224" s="48">
        <f t="shared" si="65"/>
        <v>19377.75</v>
      </c>
      <c r="P224" s="115">
        <f t="shared" si="66"/>
        <v>38755.5</v>
      </c>
      <c r="Q224" s="77">
        <f t="shared" si="60"/>
        <v>19377.75</v>
      </c>
      <c r="R224" s="146">
        <f t="shared" si="67"/>
        <v>2280264</v>
      </c>
      <c r="S224" s="1684">
        <f>VLOOKUP(C224,[16]JAMBI!$C$134:$S$232,17,FALSE)</f>
        <v>0</v>
      </c>
      <c r="T224" s="652">
        <f t="shared" si="56"/>
        <v>2280264</v>
      </c>
      <c r="U224" s="414" t="str">
        <f>VLOOKUP(C224,'[17]anggaran gaji'!$B$129:$C$228,2,FALSE)</f>
        <v>900-00-3997287-3</v>
      </c>
    </row>
    <row r="225" spans="1:21" s="370" customFormat="1" ht="18" customHeight="1">
      <c r="A225" s="349"/>
      <c r="B225" s="417">
        <v>92</v>
      </c>
      <c r="C225" s="1012" t="s">
        <v>3077</v>
      </c>
      <c r="D225" s="470" t="s">
        <v>666</v>
      </c>
      <c r="E225" s="1907">
        <f>VLOOKUP(C225,[16]JAMBI!$C$134:$E$232,3,FALSE)</f>
        <v>30</v>
      </c>
      <c r="F225" s="52">
        <v>1737775</v>
      </c>
      <c r="G225" s="52">
        <v>200000</v>
      </c>
      <c r="H225" s="52">
        <f t="shared" si="62"/>
        <v>1937775</v>
      </c>
      <c r="I225" s="52">
        <v>5000</v>
      </c>
      <c r="J225" s="52">
        <v>10000</v>
      </c>
      <c r="K225" s="174">
        <v>0</v>
      </c>
      <c r="L225" s="174">
        <v>0</v>
      </c>
      <c r="M225" s="115">
        <f t="shared" si="63"/>
        <v>450000</v>
      </c>
      <c r="N225" s="115">
        <f t="shared" si="64"/>
        <v>2387775</v>
      </c>
      <c r="O225" s="48">
        <f t="shared" si="65"/>
        <v>19377.75</v>
      </c>
      <c r="P225" s="115">
        <f t="shared" si="66"/>
        <v>38755.5</v>
      </c>
      <c r="Q225" s="77">
        <f t="shared" si="60"/>
        <v>19377.75</v>
      </c>
      <c r="R225" s="146">
        <f t="shared" si="67"/>
        <v>2310264</v>
      </c>
      <c r="S225" s="1684">
        <f>VLOOKUP(C225,[16]JAMBI!$C$134:$S$232,17,FALSE)</f>
        <v>0</v>
      </c>
      <c r="T225" s="652">
        <f t="shared" si="56"/>
        <v>2310264</v>
      </c>
      <c r="U225" s="414" t="str">
        <f>VLOOKUP(C225,'[17]anggaran gaji'!$B$129:$C$228,2,FALSE)</f>
        <v>900-00-3996627-1</v>
      </c>
    </row>
    <row r="226" spans="1:21" s="370" customFormat="1" ht="18" customHeight="1">
      <c r="A226" s="349"/>
      <c r="B226" s="417">
        <v>93</v>
      </c>
      <c r="C226" s="1012" t="s">
        <v>3078</v>
      </c>
      <c r="D226" s="470" t="s">
        <v>666</v>
      </c>
      <c r="E226" s="1907">
        <f>VLOOKUP(C226,[16]JAMBI!$C$134:$E$232,3,FALSE)</f>
        <v>31</v>
      </c>
      <c r="F226" s="52">
        <v>1737775</v>
      </c>
      <c r="G226" s="52">
        <v>200000</v>
      </c>
      <c r="H226" s="52">
        <f t="shared" si="62"/>
        <v>1937775</v>
      </c>
      <c r="I226" s="52">
        <v>5000</v>
      </c>
      <c r="J226" s="52">
        <v>10000</v>
      </c>
      <c r="K226" s="174">
        <v>0</v>
      </c>
      <c r="L226" s="174">
        <v>0</v>
      </c>
      <c r="M226" s="115">
        <f t="shared" si="63"/>
        <v>465000</v>
      </c>
      <c r="N226" s="115">
        <f t="shared" si="64"/>
        <v>2402775</v>
      </c>
      <c r="O226" s="48">
        <f t="shared" si="65"/>
        <v>19377.75</v>
      </c>
      <c r="P226" s="115">
        <f t="shared" si="66"/>
        <v>38755.5</v>
      </c>
      <c r="Q226" s="77">
        <f t="shared" si="60"/>
        <v>19377.75</v>
      </c>
      <c r="R226" s="146">
        <f t="shared" si="67"/>
        <v>2325264</v>
      </c>
      <c r="S226" s="1684">
        <f>VLOOKUP(C226,[16]JAMBI!$C$134:$S$232,17,FALSE)</f>
        <v>0</v>
      </c>
      <c r="T226" s="652">
        <f t="shared" si="56"/>
        <v>2325264</v>
      </c>
      <c r="U226" s="414" t="str">
        <f>VLOOKUP(C226,'[17]anggaran gaji'!$B$129:$C$228,2,FALSE)</f>
        <v>110-00-0794471-0</v>
      </c>
    </row>
    <row r="227" spans="1:21" s="370" customFormat="1" ht="18" customHeight="1">
      <c r="A227" s="349"/>
      <c r="B227" s="417">
        <v>94</v>
      </c>
      <c r="C227" s="1012" t="s">
        <v>3079</v>
      </c>
      <c r="D227" s="470" t="s">
        <v>666</v>
      </c>
      <c r="E227" s="1907">
        <f>VLOOKUP(C227,[16]JAMBI!$C$134:$E$232,3,FALSE)</f>
        <v>26</v>
      </c>
      <c r="F227" s="52">
        <v>1737775</v>
      </c>
      <c r="G227" s="52">
        <v>200000</v>
      </c>
      <c r="H227" s="52">
        <f t="shared" si="62"/>
        <v>1937775</v>
      </c>
      <c r="I227" s="52">
        <v>5000</v>
      </c>
      <c r="J227" s="52">
        <v>10000</v>
      </c>
      <c r="K227" s="174">
        <v>0</v>
      </c>
      <c r="L227" s="174">
        <v>0</v>
      </c>
      <c r="M227" s="115">
        <f t="shared" si="63"/>
        <v>390000</v>
      </c>
      <c r="N227" s="115">
        <f t="shared" si="64"/>
        <v>2327775</v>
      </c>
      <c r="O227" s="48">
        <f t="shared" si="65"/>
        <v>19377.75</v>
      </c>
      <c r="P227" s="115">
        <f t="shared" si="66"/>
        <v>38755.5</v>
      </c>
      <c r="Q227" s="77">
        <f t="shared" si="60"/>
        <v>19377.75</v>
      </c>
      <c r="R227" s="146">
        <f t="shared" si="67"/>
        <v>2250264</v>
      </c>
      <c r="S227" s="1684">
        <f>VLOOKUP(C227,[16]JAMBI!$C$134:$S$232,17,FALSE)</f>
        <v>0</v>
      </c>
      <c r="T227" s="652">
        <f t="shared" si="56"/>
        <v>2250264</v>
      </c>
      <c r="U227" s="414" t="str">
        <f>VLOOKUP(C227,'[17]anggaran gaji'!$B$129:$C$228,2,FALSE)</f>
        <v>900-00-3996630-5</v>
      </c>
    </row>
    <row r="228" spans="1:21" s="370" customFormat="1" ht="18" customHeight="1">
      <c r="A228" s="349"/>
      <c r="B228" s="417">
        <v>95</v>
      </c>
      <c r="C228" s="1012" t="s">
        <v>3080</v>
      </c>
      <c r="D228" s="470" t="s">
        <v>666</v>
      </c>
      <c r="E228" s="1907">
        <f>VLOOKUP(C228,[16]JAMBI!$C$134:$E$232,3,FALSE)</f>
        <v>29</v>
      </c>
      <c r="F228" s="52">
        <v>1737775</v>
      </c>
      <c r="G228" s="52">
        <v>200000</v>
      </c>
      <c r="H228" s="52">
        <f t="shared" si="62"/>
        <v>1937775</v>
      </c>
      <c r="I228" s="52">
        <v>5000</v>
      </c>
      <c r="J228" s="52">
        <v>10000</v>
      </c>
      <c r="K228" s="174">
        <v>0</v>
      </c>
      <c r="L228" s="174">
        <v>0</v>
      </c>
      <c r="M228" s="115">
        <f t="shared" si="63"/>
        <v>435000</v>
      </c>
      <c r="N228" s="115">
        <f t="shared" si="64"/>
        <v>2372775</v>
      </c>
      <c r="O228" s="48">
        <f t="shared" si="65"/>
        <v>19377.75</v>
      </c>
      <c r="P228" s="115">
        <f t="shared" si="66"/>
        <v>38755.5</v>
      </c>
      <c r="Q228" s="77">
        <f t="shared" si="60"/>
        <v>19377.75</v>
      </c>
      <c r="R228" s="146">
        <f t="shared" si="67"/>
        <v>2295264</v>
      </c>
      <c r="S228" s="1684">
        <f>VLOOKUP(C228,[16]JAMBI!$C$134:$S$232,17,FALSE)</f>
        <v>0</v>
      </c>
      <c r="T228" s="652">
        <f t="shared" si="56"/>
        <v>2295264</v>
      </c>
      <c r="U228" s="414" t="str">
        <f>VLOOKUP(C228,'[17]anggaran gaji'!$B$129:$C$228,2,FALSE)</f>
        <v>900-00-3997277-4</v>
      </c>
    </row>
    <row r="229" spans="1:21" s="370" customFormat="1" ht="18" customHeight="1">
      <c r="A229" s="349"/>
      <c r="B229" s="417">
        <v>96</v>
      </c>
      <c r="C229" s="1012" t="s">
        <v>3081</v>
      </c>
      <c r="D229" s="470" t="s">
        <v>666</v>
      </c>
      <c r="E229" s="1907">
        <f>VLOOKUP(C229,[16]JAMBI!$C$134:$E$232,3,FALSE)</f>
        <v>26</v>
      </c>
      <c r="F229" s="52">
        <v>1737775</v>
      </c>
      <c r="G229" s="52">
        <v>200000</v>
      </c>
      <c r="H229" s="52">
        <f t="shared" si="62"/>
        <v>1937775</v>
      </c>
      <c r="I229" s="52">
        <v>5000</v>
      </c>
      <c r="J229" s="52">
        <v>10000</v>
      </c>
      <c r="K229" s="174">
        <v>0</v>
      </c>
      <c r="L229" s="174">
        <v>0</v>
      </c>
      <c r="M229" s="115">
        <f t="shared" si="63"/>
        <v>390000</v>
      </c>
      <c r="N229" s="115">
        <f t="shared" si="64"/>
        <v>2327775</v>
      </c>
      <c r="O229" s="48">
        <f t="shared" si="65"/>
        <v>19377.75</v>
      </c>
      <c r="P229" s="115">
        <f t="shared" si="66"/>
        <v>38755.5</v>
      </c>
      <c r="Q229" s="77">
        <f t="shared" si="60"/>
        <v>19377.75</v>
      </c>
      <c r="R229" s="146">
        <f t="shared" si="67"/>
        <v>2250264</v>
      </c>
      <c r="S229" s="1684">
        <f>VLOOKUP(C229,[16]JAMBI!$C$134:$S$232,17,FALSE)</f>
        <v>0</v>
      </c>
      <c r="T229" s="652">
        <f t="shared" si="56"/>
        <v>2250264</v>
      </c>
      <c r="U229" s="414" t="str">
        <f>VLOOKUP(C229,'[17]anggaran gaji'!$B$129:$C$228,2,FALSE)</f>
        <v>110-00-0794489-2</v>
      </c>
    </row>
    <row r="230" spans="1:21" s="370" customFormat="1" ht="18" customHeight="1">
      <c r="A230" s="349"/>
      <c r="B230" s="417">
        <v>97</v>
      </c>
      <c r="C230" s="1012" t="s">
        <v>3082</v>
      </c>
      <c r="D230" s="470" t="s">
        <v>666</v>
      </c>
      <c r="E230" s="1907">
        <f>VLOOKUP(C230,[16]JAMBI!$C$134:$E$232,3,FALSE)</f>
        <v>21</v>
      </c>
      <c r="F230" s="52">
        <v>1737775</v>
      </c>
      <c r="G230" s="52">
        <v>200000</v>
      </c>
      <c r="H230" s="52">
        <f t="shared" si="62"/>
        <v>1937775</v>
      </c>
      <c r="I230" s="52">
        <v>5000</v>
      </c>
      <c r="J230" s="52">
        <v>10000</v>
      </c>
      <c r="K230" s="174">
        <v>0</v>
      </c>
      <c r="L230" s="174">
        <v>0</v>
      </c>
      <c r="M230" s="115">
        <f t="shared" si="63"/>
        <v>315000</v>
      </c>
      <c r="N230" s="115">
        <f t="shared" si="64"/>
        <v>2252775</v>
      </c>
      <c r="O230" s="48">
        <f t="shared" si="65"/>
        <v>19377.75</v>
      </c>
      <c r="P230" s="115">
        <f t="shared" si="66"/>
        <v>38755.5</v>
      </c>
      <c r="Q230" s="77">
        <f t="shared" si="60"/>
        <v>19377.75</v>
      </c>
      <c r="R230" s="146">
        <f t="shared" si="67"/>
        <v>2175264</v>
      </c>
      <c r="S230" s="1684">
        <f>VLOOKUP(C230,[16]JAMBI!$C$134:$S$232,17,FALSE)</f>
        <v>0</v>
      </c>
      <c r="T230" s="652">
        <f t="shared" si="56"/>
        <v>2175264</v>
      </c>
      <c r="U230" s="414" t="str">
        <f>VLOOKUP(C230,'[17]anggaran gaji'!$B$129:$C$228,2,FALSE)</f>
        <v>900-00-3997276-6</v>
      </c>
    </row>
    <row r="231" spans="1:21" s="370" customFormat="1" ht="18" customHeight="1">
      <c r="A231" s="349"/>
      <c r="B231" s="417">
        <v>98</v>
      </c>
      <c r="C231" s="1012" t="s">
        <v>3083</v>
      </c>
      <c r="D231" s="470" t="s">
        <v>666</v>
      </c>
      <c r="E231" s="1907">
        <f>VLOOKUP(C231,[16]JAMBI!$C$134:$E$232,3,FALSE)</f>
        <v>24</v>
      </c>
      <c r="F231" s="52">
        <v>1737775</v>
      </c>
      <c r="G231" s="52">
        <v>200000</v>
      </c>
      <c r="H231" s="52">
        <f t="shared" si="62"/>
        <v>1937775</v>
      </c>
      <c r="I231" s="52">
        <v>5000</v>
      </c>
      <c r="J231" s="52">
        <v>10000</v>
      </c>
      <c r="K231" s="174">
        <v>0</v>
      </c>
      <c r="L231" s="174">
        <v>0</v>
      </c>
      <c r="M231" s="115">
        <f t="shared" si="63"/>
        <v>360000</v>
      </c>
      <c r="N231" s="115">
        <f t="shared" si="64"/>
        <v>2297775</v>
      </c>
      <c r="O231" s="48">
        <f t="shared" si="65"/>
        <v>19377.75</v>
      </c>
      <c r="P231" s="115">
        <f t="shared" si="66"/>
        <v>38755.5</v>
      </c>
      <c r="Q231" s="77">
        <f t="shared" si="60"/>
        <v>19377.75</v>
      </c>
      <c r="R231" s="146">
        <f t="shared" si="67"/>
        <v>2220264</v>
      </c>
      <c r="S231" s="1684">
        <f>VLOOKUP(C231,[16]JAMBI!$C$134:$S$232,17,FALSE)</f>
        <v>0</v>
      </c>
      <c r="T231" s="652">
        <f t="shared" si="56"/>
        <v>2220264</v>
      </c>
      <c r="U231" s="414" t="str">
        <f>VLOOKUP(C231,'[17]anggaran gaji'!$B$129:$C$228,2,FALSE)</f>
        <v>900-00-3996631-3</v>
      </c>
    </row>
    <row r="232" spans="1:21" s="370" customFormat="1" ht="18" customHeight="1">
      <c r="A232" s="349"/>
      <c r="B232" s="417">
        <v>99</v>
      </c>
      <c r="C232" s="1012" t="s">
        <v>3084</v>
      </c>
      <c r="D232" s="470" t="s">
        <v>666</v>
      </c>
      <c r="E232" s="1907">
        <f>VLOOKUP(C232,[16]JAMBI!$C$134:$E$232,3,FALSE)</f>
        <v>18</v>
      </c>
      <c r="F232" s="52">
        <v>1737775</v>
      </c>
      <c r="G232" s="52">
        <v>200000</v>
      </c>
      <c r="H232" s="52">
        <f t="shared" si="62"/>
        <v>1937775</v>
      </c>
      <c r="I232" s="52">
        <v>5000</v>
      </c>
      <c r="J232" s="52">
        <v>10000</v>
      </c>
      <c r="K232" s="174">
        <v>0</v>
      </c>
      <c r="L232" s="174">
        <v>0</v>
      </c>
      <c r="M232" s="115">
        <f t="shared" si="63"/>
        <v>270000</v>
      </c>
      <c r="N232" s="115">
        <f t="shared" si="64"/>
        <v>2207775</v>
      </c>
      <c r="O232" s="48">
        <f t="shared" si="65"/>
        <v>19377.75</v>
      </c>
      <c r="P232" s="115">
        <f t="shared" si="66"/>
        <v>38755.5</v>
      </c>
      <c r="Q232" s="77">
        <f t="shared" si="60"/>
        <v>19377.75</v>
      </c>
      <c r="R232" s="146">
        <f t="shared" si="67"/>
        <v>2130264</v>
      </c>
      <c r="S232" s="1684">
        <f>VLOOKUP(C232,[16]JAMBI!$C$134:$S$232,17,FALSE)</f>
        <v>0</v>
      </c>
      <c r="T232" s="652">
        <f t="shared" si="56"/>
        <v>2130264</v>
      </c>
      <c r="U232" s="414" t="str">
        <f>VLOOKUP(C232,'[17]anggaran gaji'!$B$129:$C$228,2,FALSE)</f>
        <v>110-00-0794467-8</v>
      </c>
    </row>
    <row r="233" spans="1:21" ht="18" customHeight="1">
      <c r="B233" s="2417" t="s">
        <v>38</v>
      </c>
      <c r="C233" s="2418"/>
      <c r="D233" s="2419"/>
      <c r="E233" s="937">
        <f>SUM(E134:E232)</f>
        <v>2368</v>
      </c>
      <c r="F233" s="771">
        <f>SUM(F134:F232)</f>
        <v>172039725</v>
      </c>
      <c r="G233" s="771">
        <f t="shared" ref="G233:T233" si="68">SUM(G134:G232)</f>
        <v>19800000</v>
      </c>
      <c r="H233" s="771">
        <f t="shared" si="68"/>
        <v>191839725</v>
      </c>
      <c r="I233" s="771">
        <f t="shared" si="68"/>
        <v>495000</v>
      </c>
      <c r="J233" s="771">
        <f t="shared" si="68"/>
        <v>990000</v>
      </c>
      <c r="K233" s="771">
        <f t="shared" si="68"/>
        <v>0</v>
      </c>
      <c r="L233" s="771">
        <f t="shared" si="68"/>
        <v>0</v>
      </c>
      <c r="M233" s="771">
        <f t="shared" si="68"/>
        <v>35520000</v>
      </c>
      <c r="N233" s="771">
        <f t="shared" si="68"/>
        <v>227359725</v>
      </c>
      <c r="O233" s="771">
        <f t="shared" si="68"/>
        <v>1918397.25</v>
      </c>
      <c r="P233" s="771">
        <f t="shared" si="68"/>
        <v>3836794.5</v>
      </c>
      <c r="Q233" s="771">
        <f t="shared" si="68"/>
        <v>1918397.25</v>
      </c>
      <c r="R233" s="771">
        <f t="shared" si="68"/>
        <v>219686136</v>
      </c>
      <c r="S233" s="771">
        <f t="shared" si="68"/>
        <v>2986000</v>
      </c>
      <c r="T233" s="771">
        <f t="shared" si="68"/>
        <v>216700136</v>
      </c>
      <c r="U233" s="1006"/>
    </row>
    <row r="234" spans="1:21" ht="18" customHeight="1">
      <c r="B234" s="268"/>
      <c r="P234" s="132"/>
      <c r="U234" s="111"/>
    </row>
    <row r="235" spans="1:21" ht="24.75" customHeight="1">
      <c r="A235" s="222"/>
      <c r="B235" s="221"/>
      <c r="D235" s="221"/>
      <c r="E235" s="221"/>
      <c r="F235" s="221"/>
      <c r="G235" s="221"/>
      <c r="H235" s="221"/>
      <c r="I235" s="221"/>
      <c r="J235" s="221"/>
      <c r="K235" s="221"/>
      <c r="L235" s="221"/>
      <c r="M235" s="221"/>
      <c r="N235" s="221"/>
      <c r="O235" s="221"/>
      <c r="P235" s="221"/>
      <c r="Q235" s="221"/>
      <c r="R235" s="245">
        <f>R233+R128+R27</f>
        <v>519349448.80000001</v>
      </c>
      <c r="S235" s="165">
        <f>S233+S128+S27</f>
        <v>2986000</v>
      </c>
      <c r="T235" s="245">
        <f>T233+T128+T27</f>
        <v>516363448.80000001</v>
      </c>
    </row>
    <row r="239" spans="1:21" ht="24.75" customHeight="1">
      <c r="B239" s="370"/>
      <c r="C239" s="658" t="s">
        <v>3689</v>
      </c>
      <c r="D239" s="370"/>
      <c r="E239" s="370"/>
      <c r="F239" s="370"/>
      <c r="G239" s="370"/>
    </row>
    <row r="240" spans="1:21" ht="33.75" customHeight="1">
      <c r="B240" s="659" t="s">
        <v>39</v>
      </c>
      <c r="C240" s="1013" t="s">
        <v>3690</v>
      </c>
      <c r="D240" s="2274" t="s">
        <v>40</v>
      </c>
      <c r="E240" s="2275"/>
      <c r="F240" s="659" t="s">
        <v>3691</v>
      </c>
      <c r="G240" s="659" t="s">
        <v>41</v>
      </c>
    </row>
    <row r="241" spans="2:15" ht="24.75" customHeight="1">
      <c r="B241" s="525">
        <v>1</v>
      </c>
      <c r="C241" s="660" t="s">
        <v>3692</v>
      </c>
      <c r="D241" s="678">
        <f>B26</f>
        <v>17</v>
      </c>
      <c r="E241" s="727" t="s">
        <v>3701</v>
      </c>
      <c r="F241" s="668">
        <v>3000</v>
      </c>
      <c r="G241" s="669">
        <f>F241*D241</f>
        <v>51000</v>
      </c>
    </row>
    <row r="242" spans="2:15" ht="24.75" customHeight="1">
      <c r="B242" s="525">
        <v>2</v>
      </c>
      <c r="C242" s="660" t="s">
        <v>42</v>
      </c>
      <c r="D242" s="678">
        <f>B127</f>
        <v>95</v>
      </c>
      <c r="E242" s="727" t="s">
        <v>3701</v>
      </c>
      <c r="F242" s="668">
        <v>3000</v>
      </c>
      <c r="G242" s="669">
        <f>F242*D242</f>
        <v>285000</v>
      </c>
    </row>
    <row r="243" spans="2:15" ht="24.75" customHeight="1">
      <c r="B243" s="525">
        <v>3</v>
      </c>
      <c r="C243" s="660" t="s">
        <v>43</v>
      </c>
      <c r="D243" s="678">
        <f>B232</f>
        <v>99</v>
      </c>
      <c r="E243" s="727" t="s">
        <v>3701</v>
      </c>
      <c r="F243" s="668">
        <v>3000</v>
      </c>
      <c r="G243" s="669">
        <f>F243*D243</f>
        <v>297000</v>
      </c>
    </row>
    <row r="244" spans="2:15" ht="24.75" customHeight="1">
      <c r="B244" s="2263" t="s">
        <v>3702</v>
      </c>
      <c r="C244" s="2264"/>
      <c r="D244" s="774">
        <f>D243+D242+D241</f>
        <v>211</v>
      </c>
      <c r="E244" s="855" t="s">
        <v>3701</v>
      </c>
      <c r="F244" s="856" t="s">
        <v>2627</v>
      </c>
      <c r="G244" s="777">
        <f>SUM(G241:G243)</f>
        <v>633000</v>
      </c>
    </row>
    <row r="246" spans="2:15" ht="17.25">
      <c r="C246" s="662" t="s">
        <v>3693</v>
      </c>
    </row>
    <row r="247" spans="2:15" ht="17.25">
      <c r="C247" s="662" t="s">
        <v>3817</v>
      </c>
    </row>
    <row r="248" spans="2:15" ht="15"/>
    <row r="249" spans="2:15" ht="17.25">
      <c r="C249" s="663" t="s">
        <v>4587</v>
      </c>
      <c r="D249" s="266"/>
      <c r="E249" s="266"/>
      <c r="F249" s="266"/>
      <c r="G249" s="266" t="s">
        <v>2627</v>
      </c>
      <c r="H249" s="266"/>
    </row>
    <row r="250" spans="2:15" ht="24.75" customHeight="1">
      <c r="C250" s="664" t="s">
        <v>3025</v>
      </c>
      <c r="D250" s="2265" t="s">
        <v>3696</v>
      </c>
      <c r="E250" s="2266"/>
      <c r="F250" s="2265" t="s">
        <v>2130</v>
      </c>
      <c r="G250" s="2267"/>
      <c r="H250" s="2266"/>
    </row>
    <row r="251" spans="2:15" ht="24.75" customHeight="1">
      <c r="C251" s="690" t="s">
        <v>3692</v>
      </c>
      <c r="D251" s="678">
        <f>D241</f>
        <v>17</v>
      </c>
      <c r="E251" s="681" t="s">
        <v>3701</v>
      </c>
      <c r="F251" s="677"/>
      <c r="G251" s="681" t="s">
        <v>3703</v>
      </c>
      <c r="H251" s="679">
        <f>R27</f>
        <v>50650232.799999997</v>
      </c>
      <c r="M251" s="266"/>
      <c r="N251" s="231" t="s">
        <v>4584</v>
      </c>
      <c r="O251" s="266"/>
    </row>
    <row r="252" spans="2:15" ht="24.75" customHeight="1">
      <c r="C252" s="690" t="s">
        <v>42</v>
      </c>
      <c r="D252" s="678">
        <f>D242</f>
        <v>95</v>
      </c>
      <c r="E252" s="681" t="s">
        <v>3701</v>
      </c>
      <c r="F252" s="672"/>
      <c r="G252" s="148" t="s">
        <v>3703</v>
      </c>
      <c r="H252" s="673">
        <f>R128</f>
        <v>249013080</v>
      </c>
      <c r="M252" s="266"/>
      <c r="N252" s="232" t="s">
        <v>44</v>
      </c>
      <c r="O252" s="266"/>
    </row>
    <row r="253" spans="2:15" ht="24.75" customHeight="1">
      <c r="C253" s="691" t="s">
        <v>43</v>
      </c>
      <c r="D253" s="678">
        <f>D243</f>
        <v>99</v>
      </c>
      <c r="E253" s="681" t="s">
        <v>3701</v>
      </c>
      <c r="F253" s="677"/>
      <c r="G253" s="681" t="s">
        <v>3703</v>
      </c>
      <c r="H253" s="679">
        <f>R233</f>
        <v>219686136</v>
      </c>
      <c r="M253" s="266"/>
      <c r="N253" s="231"/>
      <c r="O253" s="266"/>
    </row>
    <row r="254" spans="2:15" ht="24.75" customHeight="1">
      <c r="C254" s="694" t="s">
        <v>3697</v>
      </c>
      <c r="D254" s="694"/>
      <c r="E254" s="695"/>
      <c r="F254" s="697"/>
      <c r="G254" s="698" t="s">
        <v>3703</v>
      </c>
      <c r="H254" s="699">
        <f>G244</f>
        <v>633000</v>
      </c>
      <c r="M254" s="266"/>
      <c r="N254" s="231"/>
      <c r="O254" s="266"/>
    </row>
    <row r="255" spans="2:15" ht="24.75" customHeight="1">
      <c r="C255" s="692" t="s">
        <v>3698</v>
      </c>
      <c r="D255" s="774">
        <f>D253+D252+D251</f>
        <v>211</v>
      </c>
      <c r="E255" s="857" t="s">
        <v>3705</v>
      </c>
      <c r="F255" s="858"/>
      <c r="G255" s="859" t="s">
        <v>3703</v>
      </c>
      <c r="H255" s="775">
        <f>SUM(H251:H254)</f>
        <v>519982448.80000001</v>
      </c>
      <c r="M255" s="266"/>
      <c r="N255" s="231"/>
      <c r="O255" s="266"/>
    </row>
    <row r="256" spans="2:15" ht="24.75" customHeight="1">
      <c r="C256" s="688" t="s">
        <v>3699</v>
      </c>
      <c r="D256" s="860">
        <v>1.4999999999999999E-2</v>
      </c>
      <c r="E256" s="855"/>
      <c r="F256" s="857"/>
      <c r="G256" s="857" t="s">
        <v>3703</v>
      </c>
      <c r="H256" s="776">
        <f>H255*D256</f>
        <v>7799736.7319999998</v>
      </c>
      <c r="M256" s="266"/>
      <c r="N256" s="319"/>
      <c r="O256" s="266"/>
    </row>
    <row r="257" spans="3:15" ht="24.75" customHeight="1">
      <c r="C257" s="680" t="s">
        <v>3700</v>
      </c>
      <c r="D257" s="858"/>
      <c r="E257" s="859"/>
      <c r="F257" s="859"/>
      <c r="G257" s="859" t="s">
        <v>3703</v>
      </c>
      <c r="H257" s="775">
        <f>SUM(H255:H256)</f>
        <v>527782185.53200001</v>
      </c>
      <c r="M257" s="266"/>
      <c r="N257" s="229" t="s">
        <v>3704</v>
      </c>
      <c r="O257" s="266"/>
    </row>
  </sheetData>
  <mergeCells count="56">
    <mergeCell ref="U132:U133"/>
    <mergeCell ref="H132:H133"/>
    <mergeCell ref="I132:L132"/>
    <mergeCell ref="M132:M133"/>
    <mergeCell ref="N132:N133"/>
    <mergeCell ref="O132:Q132"/>
    <mergeCell ref="R132:R133"/>
    <mergeCell ref="S132:S133"/>
    <mergeCell ref="T132:T133"/>
    <mergeCell ref="U31:U32"/>
    <mergeCell ref="B128:D128"/>
    <mergeCell ref="H31:H32"/>
    <mergeCell ref="I31:L31"/>
    <mergeCell ref="M31:M32"/>
    <mergeCell ref="N31:N32"/>
    <mergeCell ref="R31:R32"/>
    <mergeCell ref="S31:S32"/>
    <mergeCell ref="T31:T32"/>
    <mergeCell ref="U8:U9"/>
    <mergeCell ref="B27:D27"/>
    <mergeCell ref="H8:H9"/>
    <mergeCell ref="I8:L8"/>
    <mergeCell ref="M8:M9"/>
    <mergeCell ref="N8:N9"/>
    <mergeCell ref="O8:Q8"/>
    <mergeCell ref="B8:B9"/>
    <mergeCell ref="C8:C9"/>
    <mergeCell ref="D8:D9"/>
    <mergeCell ref="E8:E9"/>
    <mergeCell ref="F8:G8"/>
    <mergeCell ref="S8:S9"/>
    <mergeCell ref="T8:T9"/>
    <mergeCell ref="A8:A9"/>
    <mergeCell ref="A31:A32"/>
    <mergeCell ref="A132:A133"/>
    <mergeCell ref="F31:G31"/>
    <mergeCell ref="O31:Q31"/>
    <mergeCell ref="B31:B32"/>
    <mergeCell ref="C31:C32"/>
    <mergeCell ref="D31:D32"/>
    <mergeCell ref="E31:E32"/>
    <mergeCell ref="B132:B133"/>
    <mergeCell ref="C132:C133"/>
    <mergeCell ref="D132:D133"/>
    <mergeCell ref="E132:E133"/>
    <mergeCell ref="F132:G132"/>
    <mergeCell ref="D240:E240"/>
    <mergeCell ref="B244:C244"/>
    <mergeCell ref="D250:E250"/>
    <mergeCell ref="F250:H250"/>
    <mergeCell ref="B1:R1"/>
    <mergeCell ref="B2:R2"/>
    <mergeCell ref="B4:R4"/>
    <mergeCell ref="R8:R9"/>
    <mergeCell ref="B233:D233"/>
    <mergeCell ref="B3:T3"/>
  </mergeCells>
  <conditionalFormatting sqref="U10:U26">
    <cfRule type="duplicateValues" dxfId="54" priority="2"/>
  </conditionalFormatting>
  <conditionalFormatting sqref="U134:U232">
    <cfRule type="duplicateValues" dxfId="53" priority="1273"/>
  </conditionalFormatting>
  <printOptions horizontalCentered="1"/>
  <pageMargins left="0" right="0" top="0.5" bottom="0.1" header="0.16" footer="0.16"/>
  <pageSetup paperSize="9" scale="55" orientation="landscape" verticalDpi="18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U109"/>
  <sheetViews>
    <sheetView showGridLines="0" topLeftCell="B13" zoomScale="80" zoomScaleNormal="80" workbookViewId="0">
      <selection activeCell="S84" sqref="S84"/>
    </sheetView>
  </sheetViews>
  <sheetFormatPr defaultRowHeight="24.75" customHeight="1"/>
  <cols>
    <col min="1" max="1" width="11.28515625" style="131" hidden="1" customWidth="1"/>
    <col min="2" max="2" width="5.28515625" style="116" customWidth="1"/>
    <col min="3" max="3" width="20.5703125" style="116" customWidth="1"/>
    <col min="4" max="4" width="19.140625" style="116" customWidth="1"/>
    <col min="5" max="5" width="7.140625" style="116" bestFit="1" customWidth="1"/>
    <col min="6" max="6" width="11.5703125" style="116" customWidth="1"/>
    <col min="7" max="7" width="11.85546875" style="116" customWidth="1"/>
    <col min="8" max="8" width="14.140625" style="116" customWidth="1"/>
    <col min="9" max="9" width="10.42578125" style="116" customWidth="1"/>
    <col min="10" max="10" width="10.140625" style="116" customWidth="1"/>
    <col min="11" max="11" width="11" style="116" customWidth="1"/>
    <col min="12" max="12" width="10.5703125" style="116" customWidth="1"/>
    <col min="13" max="13" width="12.42578125" style="116" customWidth="1"/>
    <col min="14" max="14" width="11.5703125" style="116" customWidth="1"/>
    <col min="15" max="15" width="10.7109375" style="116" customWidth="1"/>
    <col min="16" max="16" width="10.5703125" style="116" customWidth="1"/>
    <col min="17" max="17" width="12.140625" style="116" customWidth="1"/>
    <col min="18" max="18" width="14" style="116" customWidth="1"/>
    <col min="19" max="19" width="17.42578125" style="116" customWidth="1"/>
    <col min="20" max="16384" width="9.140625" style="116"/>
  </cols>
  <sheetData>
    <row r="1" spans="1:19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</row>
    <row r="2" spans="1:19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</row>
    <row r="3" spans="1:19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</row>
    <row r="4" spans="1:19" ht="18" customHeight="1">
      <c r="B4" s="2249" t="s">
        <v>742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</row>
    <row r="5" spans="1:19" ht="15"/>
    <row r="6" spans="1:19" ht="15"/>
    <row r="7" spans="1:19" ht="18" customHeight="1">
      <c r="B7" s="4" t="s">
        <v>2</v>
      </c>
      <c r="C7" s="196"/>
      <c r="D7" s="196"/>
      <c r="E7" s="196"/>
      <c r="F7" s="196"/>
      <c r="G7" s="196"/>
      <c r="H7" s="22"/>
      <c r="I7" s="23">
        <v>1652000</v>
      </c>
      <c r="J7" s="69"/>
      <c r="K7" s="196"/>
      <c r="L7" s="196"/>
      <c r="M7" s="196"/>
      <c r="N7" s="196"/>
      <c r="O7" s="196"/>
      <c r="P7" s="2076"/>
      <c r="Q7" s="1928"/>
      <c r="S7" s="71"/>
    </row>
    <row r="8" spans="1:19" ht="18" customHeight="1">
      <c r="B8" s="196"/>
      <c r="C8" s="196"/>
      <c r="D8" s="196"/>
      <c r="E8" s="196"/>
      <c r="F8" s="196"/>
      <c r="G8" s="196"/>
      <c r="H8" s="196"/>
      <c r="I8" s="196"/>
      <c r="J8" s="69"/>
      <c r="K8" s="196"/>
      <c r="L8" s="196"/>
      <c r="M8" s="196"/>
      <c r="N8" s="196"/>
      <c r="O8" s="196"/>
      <c r="P8" s="196"/>
      <c r="Q8" s="196"/>
      <c r="S8" s="71"/>
    </row>
    <row r="9" spans="1:19" ht="20.100000000000001" customHeight="1">
      <c r="A9" s="2424" t="s">
        <v>2755</v>
      </c>
      <c r="B9" s="2342" t="s">
        <v>3</v>
      </c>
      <c r="C9" s="2342" t="s">
        <v>4</v>
      </c>
      <c r="D9" s="2342" t="s">
        <v>5</v>
      </c>
      <c r="E9" s="2335" t="s">
        <v>6</v>
      </c>
      <c r="F9" s="2344" t="s">
        <v>7</v>
      </c>
      <c r="G9" s="2345"/>
      <c r="H9" s="2335" t="s">
        <v>509</v>
      </c>
      <c r="I9" s="2344" t="s">
        <v>8</v>
      </c>
      <c r="J9" s="2359"/>
      <c r="K9" s="2359"/>
      <c r="L9" s="2345"/>
      <c r="M9" s="2340" t="s">
        <v>9</v>
      </c>
      <c r="N9" s="2335" t="s">
        <v>10</v>
      </c>
      <c r="O9" s="2362" t="s">
        <v>11</v>
      </c>
      <c r="P9" s="2363"/>
      <c r="Q9" s="2364"/>
      <c r="R9" s="2335" t="s">
        <v>12</v>
      </c>
      <c r="S9" s="2367" t="s">
        <v>13</v>
      </c>
    </row>
    <row r="10" spans="1:19" ht="45" customHeight="1">
      <c r="A10" s="2425"/>
      <c r="B10" s="2327"/>
      <c r="C10" s="2365"/>
      <c r="D10" s="2365"/>
      <c r="E10" s="2343"/>
      <c r="F10" s="786" t="s">
        <v>14</v>
      </c>
      <c r="G10" s="786" t="s">
        <v>15</v>
      </c>
      <c r="H10" s="2336"/>
      <c r="I10" s="786" t="s">
        <v>743</v>
      </c>
      <c r="J10" s="786" t="s">
        <v>122</v>
      </c>
      <c r="K10" s="786" t="s">
        <v>18</v>
      </c>
      <c r="L10" s="786" t="s">
        <v>19</v>
      </c>
      <c r="M10" s="2341"/>
      <c r="N10" s="2336"/>
      <c r="O10" s="786" t="s">
        <v>2316</v>
      </c>
      <c r="P10" s="786" t="s">
        <v>20</v>
      </c>
      <c r="Q10" s="786" t="s">
        <v>2270</v>
      </c>
      <c r="R10" s="2336"/>
      <c r="S10" s="2415"/>
    </row>
    <row r="11" spans="1:19" s="223" customFormat="1" ht="18" customHeight="1">
      <c r="A11" s="206">
        <v>2007000</v>
      </c>
      <c r="B11" s="954">
        <v>1</v>
      </c>
      <c r="C11" s="1014" t="s">
        <v>745</v>
      </c>
      <c r="D11" s="1015" t="s">
        <v>602</v>
      </c>
      <c r="E11" s="413">
        <f>VLOOKUP(C11,[16]KENDARI!$C$11:$E$19,3,FALSE)</f>
        <v>26</v>
      </c>
      <c r="F11" s="151">
        <v>1607000</v>
      </c>
      <c r="G11" s="151">
        <v>400000</v>
      </c>
      <c r="H11" s="151">
        <f>SUM(F11:G11)</f>
        <v>2007000</v>
      </c>
      <c r="I11" s="105">
        <v>15000</v>
      </c>
      <c r="J11" s="147">
        <v>0</v>
      </c>
      <c r="K11" s="151">
        <v>480000</v>
      </c>
      <c r="L11" s="147">
        <v>250000</v>
      </c>
      <c r="M11" s="151">
        <f>(E11*I11)+(E11*J11)+K11+L11</f>
        <v>1120000</v>
      </c>
      <c r="N11" s="48">
        <f t="shared" ref="N11:N18" si="0">(H11+M11)</f>
        <v>3127000</v>
      </c>
      <c r="O11" s="48">
        <f t="shared" ref="O11:O18" si="1">H11*1%</f>
        <v>20070</v>
      </c>
      <c r="P11" s="48">
        <f t="shared" ref="P11:P18" si="2">H11*2%</f>
        <v>40140</v>
      </c>
      <c r="Q11" s="48">
        <f>H11*1%</f>
        <v>20070</v>
      </c>
      <c r="R11" s="146">
        <f>N11-P11-Q11-O11</f>
        <v>3046720</v>
      </c>
      <c r="S11" s="1015" t="str">
        <f>VLOOKUP(C11,'[18]Gaji Januari 2017'!$E$89:$G$97,3,FALSE)</f>
        <v>162-00-0098649-1</v>
      </c>
    </row>
    <row r="12" spans="1:19" s="223" customFormat="1" ht="18" customHeight="1">
      <c r="A12" s="206">
        <v>2007000</v>
      </c>
      <c r="B12" s="954">
        <v>2</v>
      </c>
      <c r="C12" s="1014" t="s">
        <v>747</v>
      </c>
      <c r="D12" s="1015" t="s">
        <v>748</v>
      </c>
      <c r="E12" s="1894">
        <f>VLOOKUP(C12,[16]KENDARI!$C$11:$E$19,3,FALSE)</f>
        <v>26</v>
      </c>
      <c r="F12" s="151">
        <v>1607000</v>
      </c>
      <c r="G12" s="151">
        <v>400000</v>
      </c>
      <c r="H12" s="151">
        <f t="shared" ref="H12:H17" si="3">SUM(F12:G12)</f>
        <v>2007000</v>
      </c>
      <c r="I12" s="105">
        <v>10000</v>
      </c>
      <c r="J12" s="147">
        <v>0</v>
      </c>
      <c r="K12" s="151">
        <v>288000</v>
      </c>
      <c r="L12" s="147">
        <v>100000</v>
      </c>
      <c r="M12" s="151">
        <f t="shared" ref="M12:M18" si="4">(E12*I12)+(E12*J12)+K12+L12</f>
        <v>648000</v>
      </c>
      <c r="N12" s="48">
        <f t="shared" si="0"/>
        <v>2655000</v>
      </c>
      <c r="O12" s="48">
        <f t="shared" si="1"/>
        <v>20070</v>
      </c>
      <c r="P12" s="48">
        <f t="shared" si="2"/>
        <v>40140</v>
      </c>
      <c r="Q12" s="48">
        <f>H12*2%</f>
        <v>40140</v>
      </c>
      <c r="R12" s="146">
        <f t="shared" ref="R12:R18" si="5">N12-P12-Q12-O12</f>
        <v>2554650</v>
      </c>
      <c r="S12" s="1015" t="str">
        <f>VLOOKUP(C12,'[18]Gaji Januari 2017'!$E$89:$G$97,3,FALSE)</f>
        <v>162-00-0098068-4</v>
      </c>
    </row>
    <row r="13" spans="1:19" s="223" customFormat="1" ht="18" customHeight="1">
      <c r="A13" s="206">
        <v>2007000</v>
      </c>
      <c r="B13" s="954">
        <v>3</v>
      </c>
      <c r="C13" s="1014" t="s">
        <v>749</v>
      </c>
      <c r="D13" s="1015" t="s">
        <v>750</v>
      </c>
      <c r="E13" s="1894">
        <f>VLOOKUP(C13,[16]KENDARI!$C$11:$E$19,3,FALSE)</f>
        <v>26</v>
      </c>
      <c r="F13" s="151">
        <v>1607000</v>
      </c>
      <c r="G13" s="151">
        <v>400000</v>
      </c>
      <c r="H13" s="151">
        <f t="shared" si="3"/>
        <v>2007000</v>
      </c>
      <c r="I13" s="105">
        <v>15000</v>
      </c>
      <c r="J13" s="147">
        <v>0</v>
      </c>
      <c r="K13" s="151">
        <v>480000</v>
      </c>
      <c r="L13" s="147">
        <v>250000</v>
      </c>
      <c r="M13" s="151">
        <f t="shared" si="4"/>
        <v>1120000</v>
      </c>
      <c r="N13" s="48">
        <f t="shared" si="0"/>
        <v>3127000</v>
      </c>
      <c r="O13" s="48">
        <f t="shared" si="1"/>
        <v>20070</v>
      </c>
      <c r="P13" s="48">
        <f t="shared" si="2"/>
        <v>40140</v>
      </c>
      <c r="Q13" s="48">
        <f>H13*1%</f>
        <v>20070</v>
      </c>
      <c r="R13" s="146">
        <f t="shared" si="5"/>
        <v>3046720</v>
      </c>
      <c r="S13" s="1015" t="str">
        <f>VLOOKUP(C13,'[18]Gaji Januari 2017'!$E$89:$G$97,3,FALSE)</f>
        <v>162-00-0098149-2</v>
      </c>
    </row>
    <row r="14" spans="1:19" s="223" customFormat="1" ht="18" customHeight="1">
      <c r="A14" s="206">
        <v>2007000</v>
      </c>
      <c r="B14" s="954">
        <v>4</v>
      </c>
      <c r="C14" s="1014" t="s">
        <v>751</v>
      </c>
      <c r="D14" s="1015" t="s">
        <v>752</v>
      </c>
      <c r="E14" s="1894">
        <f>VLOOKUP(C14,[16]KENDARI!$C$11:$E$19,3,FALSE)</f>
        <v>26</v>
      </c>
      <c r="F14" s="151">
        <v>1607000</v>
      </c>
      <c r="G14" s="151">
        <v>400000</v>
      </c>
      <c r="H14" s="151">
        <f t="shared" si="3"/>
        <v>2007000</v>
      </c>
      <c r="I14" s="105">
        <v>15000</v>
      </c>
      <c r="J14" s="147">
        <v>0</v>
      </c>
      <c r="K14" s="151">
        <v>480000</v>
      </c>
      <c r="L14" s="147">
        <v>250000</v>
      </c>
      <c r="M14" s="151">
        <f t="shared" si="4"/>
        <v>1120000</v>
      </c>
      <c r="N14" s="48">
        <f t="shared" si="0"/>
        <v>3127000</v>
      </c>
      <c r="O14" s="48">
        <f t="shared" si="1"/>
        <v>20070</v>
      </c>
      <c r="P14" s="48">
        <f t="shared" si="2"/>
        <v>40140</v>
      </c>
      <c r="Q14" s="48">
        <f>H14*1%</f>
        <v>20070</v>
      </c>
      <c r="R14" s="146">
        <f t="shared" si="5"/>
        <v>3046720</v>
      </c>
      <c r="S14" s="1015" t="str">
        <f>VLOOKUP(C14,'[18]Gaji Januari 2017'!$E$89:$G$97,3,FALSE)</f>
        <v>162-00-0019940-0</v>
      </c>
    </row>
    <row r="15" spans="1:19" s="223" customFormat="1" ht="18" customHeight="1">
      <c r="A15" s="206">
        <v>2007000</v>
      </c>
      <c r="B15" s="954">
        <v>5</v>
      </c>
      <c r="C15" s="1014" t="s">
        <v>753</v>
      </c>
      <c r="D15" s="1015" t="s">
        <v>137</v>
      </c>
      <c r="E15" s="1894">
        <f>VLOOKUP(C15,[16]KENDARI!$C$11:$E$19,3,FALSE)</f>
        <v>26</v>
      </c>
      <c r="F15" s="151">
        <v>1607000</v>
      </c>
      <c r="G15" s="151">
        <v>400000</v>
      </c>
      <c r="H15" s="151">
        <f t="shared" si="3"/>
        <v>2007000</v>
      </c>
      <c r="I15" s="105">
        <v>15000</v>
      </c>
      <c r="J15" s="147">
        <v>0</v>
      </c>
      <c r="K15" s="151">
        <v>480000</v>
      </c>
      <c r="L15" s="147">
        <v>100000</v>
      </c>
      <c r="M15" s="151">
        <f t="shared" si="4"/>
        <v>970000</v>
      </c>
      <c r="N15" s="48">
        <f t="shared" si="0"/>
        <v>2977000</v>
      </c>
      <c r="O15" s="48">
        <f t="shared" si="1"/>
        <v>20070</v>
      </c>
      <c r="P15" s="48">
        <f t="shared" si="2"/>
        <v>40140</v>
      </c>
      <c r="Q15" s="48">
        <f>H15*1%</f>
        <v>20070</v>
      </c>
      <c r="R15" s="146">
        <f t="shared" si="5"/>
        <v>2896720</v>
      </c>
      <c r="S15" s="1015" t="str">
        <f>VLOOKUP(C15,'[18]Gaji Januari 2017'!$E$89:$G$97,3,FALSE)</f>
        <v>162-00-0098052-8</v>
      </c>
    </row>
    <row r="16" spans="1:19" s="223" customFormat="1" ht="18" customHeight="1">
      <c r="A16" s="206">
        <v>2007000</v>
      </c>
      <c r="B16" s="954">
        <v>6</v>
      </c>
      <c r="C16" s="1014" t="s">
        <v>754</v>
      </c>
      <c r="D16" s="1015" t="s">
        <v>2670</v>
      </c>
      <c r="E16" s="1894">
        <f>VLOOKUP(C16,[16]KENDARI!$C$11:$E$19,3,FALSE)</f>
        <v>26</v>
      </c>
      <c r="F16" s="151">
        <v>1607000</v>
      </c>
      <c r="G16" s="151">
        <v>400000</v>
      </c>
      <c r="H16" s="151">
        <f t="shared" si="3"/>
        <v>2007000</v>
      </c>
      <c r="I16" s="105">
        <v>20000</v>
      </c>
      <c r="J16" s="147">
        <v>0</v>
      </c>
      <c r="K16" s="151">
        <v>600000</v>
      </c>
      <c r="L16" s="147">
        <v>500000</v>
      </c>
      <c r="M16" s="151">
        <f t="shared" si="4"/>
        <v>1620000</v>
      </c>
      <c r="N16" s="48">
        <f t="shared" si="0"/>
        <v>3627000</v>
      </c>
      <c r="O16" s="48">
        <f t="shared" si="1"/>
        <v>20070</v>
      </c>
      <c r="P16" s="48">
        <f t="shared" si="2"/>
        <v>40140</v>
      </c>
      <c r="Q16" s="48">
        <f>H16*2%</f>
        <v>40140</v>
      </c>
      <c r="R16" s="146">
        <f>N16-P16-Q16-O16</f>
        <v>3526650</v>
      </c>
      <c r="S16" s="1015" t="str">
        <f>VLOOKUP(C16,'[18]Gaji Januari 2017'!$E$89:$G$97,3,FALSE)</f>
        <v>162-00-0002519-1</v>
      </c>
    </row>
    <row r="17" spans="1:20" s="223" customFormat="1" ht="18" customHeight="1">
      <c r="A17" s="206">
        <v>2007000</v>
      </c>
      <c r="B17" s="954">
        <v>7</v>
      </c>
      <c r="C17" s="1014" t="s">
        <v>755</v>
      </c>
      <c r="D17" s="410" t="s">
        <v>3050</v>
      </c>
      <c r="E17" s="1894">
        <f>VLOOKUP(C17,[16]KENDARI!$C$11:$E$19,3,FALSE)</f>
        <v>26</v>
      </c>
      <c r="F17" s="151">
        <v>1607000</v>
      </c>
      <c r="G17" s="151">
        <v>400000</v>
      </c>
      <c r="H17" s="151">
        <f t="shared" si="3"/>
        <v>2007000</v>
      </c>
      <c r="I17" s="105">
        <v>15000</v>
      </c>
      <c r="J17" s="147">
        <v>0</v>
      </c>
      <c r="K17" s="151">
        <v>480000</v>
      </c>
      <c r="L17" s="147">
        <v>250000</v>
      </c>
      <c r="M17" s="151">
        <f t="shared" si="4"/>
        <v>1120000</v>
      </c>
      <c r="N17" s="48">
        <f t="shared" si="0"/>
        <v>3127000</v>
      </c>
      <c r="O17" s="48">
        <f t="shared" si="1"/>
        <v>20070</v>
      </c>
      <c r="P17" s="48">
        <f t="shared" si="2"/>
        <v>40140</v>
      </c>
      <c r="Q17" s="48">
        <f>H17*1%</f>
        <v>20070</v>
      </c>
      <c r="R17" s="146">
        <f t="shared" si="5"/>
        <v>3046720</v>
      </c>
      <c r="S17" s="1015" t="str">
        <f>VLOOKUP(C17,'[18]Gaji Januari 2017'!$E$89:$G$97,3,FALSE)</f>
        <v>162-00-0097957-9</v>
      </c>
    </row>
    <row r="18" spans="1:20" s="223" customFormat="1" ht="18" customHeight="1">
      <c r="A18" s="206">
        <v>2007000</v>
      </c>
      <c r="B18" s="954">
        <v>8</v>
      </c>
      <c r="C18" s="617" t="s">
        <v>788</v>
      </c>
      <c r="D18" s="32" t="s">
        <v>2656</v>
      </c>
      <c r="E18" s="1894">
        <f>VLOOKUP(C18,[16]KENDARI!$C$11:$E$19,3,FALSE)</f>
        <v>26</v>
      </c>
      <c r="F18" s="151">
        <v>1607000</v>
      </c>
      <c r="G18" s="151">
        <v>400000</v>
      </c>
      <c r="H18" s="151">
        <f>SUM(F18:G18)</f>
        <v>2007000</v>
      </c>
      <c r="I18" s="151">
        <v>10000</v>
      </c>
      <c r="J18" s="147">
        <v>0</v>
      </c>
      <c r="K18" s="151">
        <v>275000</v>
      </c>
      <c r="L18" s="151">
        <v>100000</v>
      </c>
      <c r="M18" s="151">
        <f t="shared" si="4"/>
        <v>635000</v>
      </c>
      <c r="N18" s="48">
        <f t="shared" si="0"/>
        <v>2642000</v>
      </c>
      <c r="O18" s="48">
        <f t="shared" si="1"/>
        <v>20070</v>
      </c>
      <c r="P18" s="48">
        <f t="shared" si="2"/>
        <v>40140</v>
      </c>
      <c r="Q18" s="48">
        <f>H18*1%</f>
        <v>20070</v>
      </c>
      <c r="R18" s="146">
        <f t="shared" si="5"/>
        <v>2561720</v>
      </c>
      <c r="S18" s="1015" t="str">
        <f>VLOOKUP(C18,'[18]Gaji Januari 2017'!$E$89:$G$97,3,FALSE)</f>
        <v>162-00-0098380-3</v>
      </c>
    </row>
    <row r="19" spans="1:20" s="223" customFormat="1" ht="18" customHeight="1">
      <c r="A19" s="359"/>
      <c r="B19" s="954">
        <v>9</v>
      </c>
      <c r="C19" s="475" t="s">
        <v>3002</v>
      </c>
      <c r="D19" s="372" t="s">
        <v>3003</v>
      </c>
      <c r="E19" s="1894">
        <f>VLOOKUP(C19,[16]KENDARI!$C$11:$E$19,3,FALSE)</f>
        <v>26</v>
      </c>
      <c r="F19" s="151">
        <v>1607000</v>
      </c>
      <c r="G19" s="151">
        <v>400000</v>
      </c>
      <c r="H19" s="151">
        <f>SUM(F19:G19)</f>
        <v>2007000</v>
      </c>
      <c r="I19" s="151">
        <v>10000</v>
      </c>
      <c r="J19" s="147">
        <v>0</v>
      </c>
      <c r="K19" s="151">
        <v>480000</v>
      </c>
      <c r="L19" s="151">
        <v>100000</v>
      </c>
      <c r="M19" s="151">
        <f>(E19*I19)+(E19*J19)+K19+L19</f>
        <v>840000</v>
      </c>
      <c r="N19" s="48">
        <f>(H19+M19)</f>
        <v>2847000</v>
      </c>
      <c r="O19" s="48">
        <f>H19*1%</f>
        <v>20070</v>
      </c>
      <c r="P19" s="48">
        <f>H19*2%</f>
        <v>40140</v>
      </c>
      <c r="Q19" s="48">
        <f>H19*1%</f>
        <v>20070</v>
      </c>
      <c r="R19" s="146">
        <f>N19-P19-Q19-O19</f>
        <v>2766720</v>
      </c>
      <c r="S19" s="1015" t="str">
        <f>VLOOKUP(C19,'[18]Gaji Januari 2017'!$E$89:$G$97,3,FALSE)</f>
        <v>162-00-0140935-2</v>
      </c>
    </row>
    <row r="20" spans="1:20" s="112" customFormat="1" ht="18" customHeight="1">
      <c r="A20" s="911"/>
      <c r="B20" s="2396" t="s">
        <v>30</v>
      </c>
      <c r="C20" s="2397"/>
      <c r="D20" s="2398"/>
      <c r="E20" s="951">
        <f>SUM(E11:E19)</f>
        <v>234</v>
      </c>
      <c r="F20" s="769">
        <f>SUM(F11:F19)</f>
        <v>14463000</v>
      </c>
      <c r="G20" s="769">
        <f t="shared" ref="G20:R20" si="6">SUM(G11:G19)</f>
        <v>3600000</v>
      </c>
      <c r="H20" s="769">
        <f t="shared" si="6"/>
        <v>18063000</v>
      </c>
      <c r="I20" s="769">
        <f t="shared" si="6"/>
        <v>125000</v>
      </c>
      <c r="J20" s="769">
        <f t="shared" si="6"/>
        <v>0</v>
      </c>
      <c r="K20" s="769">
        <f t="shared" si="6"/>
        <v>4043000</v>
      </c>
      <c r="L20" s="769">
        <f t="shared" si="6"/>
        <v>1900000</v>
      </c>
      <c r="M20" s="769">
        <f t="shared" si="6"/>
        <v>9193000</v>
      </c>
      <c r="N20" s="769">
        <f t="shared" si="6"/>
        <v>27256000</v>
      </c>
      <c r="O20" s="769">
        <f t="shared" si="6"/>
        <v>180630</v>
      </c>
      <c r="P20" s="769">
        <f t="shared" si="6"/>
        <v>361260</v>
      </c>
      <c r="Q20" s="769">
        <f t="shared" si="6"/>
        <v>220770</v>
      </c>
      <c r="R20" s="769">
        <f t="shared" si="6"/>
        <v>26493340</v>
      </c>
      <c r="S20" s="769"/>
    </row>
    <row r="21" spans="1:20" ht="18" customHeight="1">
      <c r="B21" s="10"/>
      <c r="C21" s="11"/>
      <c r="D21" s="12"/>
      <c r="E21" s="12"/>
      <c r="F21" s="13"/>
      <c r="G21" s="13"/>
      <c r="H21" s="13"/>
      <c r="I21" s="13"/>
      <c r="J21" s="70"/>
      <c r="K21" s="13"/>
      <c r="L21" s="13"/>
      <c r="M21" s="13"/>
      <c r="N21" s="13"/>
      <c r="O21" s="13"/>
      <c r="P21" s="13"/>
      <c r="Q21" s="13"/>
      <c r="R21" s="80"/>
      <c r="S21" s="71"/>
    </row>
    <row r="22" spans="1:20" ht="18" customHeight="1">
      <c r="B22" s="4" t="s">
        <v>31</v>
      </c>
      <c r="C22" s="11"/>
      <c r="D22" s="16"/>
      <c r="E22" s="16"/>
      <c r="F22" s="17"/>
      <c r="G22" s="17"/>
      <c r="H22" s="17"/>
      <c r="I22" s="17"/>
      <c r="J22" s="70"/>
      <c r="K22" s="17"/>
      <c r="L22" s="17"/>
      <c r="M22" s="17"/>
      <c r="N22" s="17"/>
      <c r="O22" s="17"/>
      <c r="P22" s="17"/>
      <c r="Q22" s="17"/>
      <c r="R22" s="82"/>
      <c r="S22" s="71"/>
    </row>
    <row r="23" spans="1:20" ht="18" customHeight="1">
      <c r="B23" s="19"/>
      <c r="C23" s="20"/>
      <c r="D23" s="21"/>
      <c r="E23" s="12"/>
      <c r="F23" s="13"/>
      <c r="G23" s="13"/>
      <c r="H23" s="13"/>
      <c r="I23" s="13"/>
      <c r="J23" s="70"/>
      <c r="K23" s="13"/>
      <c r="L23" s="13"/>
      <c r="M23" s="13"/>
      <c r="N23" s="13"/>
      <c r="O23" s="13"/>
      <c r="P23" s="13"/>
      <c r="Q23" s="13"/>
      <c r="R23" s="80"/>
      <c r="S23" s="71"/>
    </row>
    <row r="24" spans="1:20" ht="18" customHeight="1">
      <c r="A24" s="2424" t="s">
        <v>2755</v>
      </c>
      <c r="B24" s="2342" t="s">
        <v>3</v>
      </c>
      <c r="C24" s="2342" t="s">
        <v>4</v>
      </c>
      <c r="D24" s="2342" t="s">
        <v>5</v>
      </c>
      <c r="E24" s="2335" t="s">
        <v>6</v>
      </c>
      <c r="F24" s="2344" t="s">
        <v>7</v>
      </c>
      <c r="G24" s="2345"/>
      <c r="H24" s="2335" t="s">
        <v>2257</v>
      </c>
      <c r="I24" s="2344" t="s">
        <v>8</v>
      </c>
      <c r="J24" s="2359"/>
      <c r="K24" s="2359"/>
      <c r="L24" s="2345"/>
      <c r="M24" s="2340" t="s">
        <v>9</v>
      </c>
      <c r="N24" s="2335" t="s">
        <v>10</v>
      </c>
      <c r="O24" s="2362" t="s">
        <v>11</v>
      </c>
      <c r="P24" s="2363"/>
      <c r="Q24" s="2364"/>
      <c r="R24" s="2335" t="s">
        <v>12</v>
      </c>
      <c r="S24" s="2367" t="s">
        <v>13</v>
      </c>
    </row>
    <row r="25" spans="1:20" ht="38.25">
      <c r="A25" s="2425"/>
      <c r="B25" s="2327"/>
      <c r="C25" s="2365"/>
      <c r="D25" s="2365"/>
      <c r="E25" s="2343"/>
      <c r="F25" s="786" t="s">
        <v>14</v>
      </c>
      <c r="G25" s="786" t="s">
        <v>15</v>
      </c>
      <c r="H25" s="2336"/>
      <c r="I25" s="786" t="s">
        <v>743</v>
      </c>
      <c r="J25" s="786" t="s">
        <v>577</v>
      </c>
      <c r="K25" s="786" t="s">
        <v>18</v>
      </c>
      <c r="L25" s="786" t="s">
        <v>19</v>
      </c>
      <c r="M25" s="2341"/>
      <c r="N25" s="2336"/>
      <c r="O25" s="786" t="s">
        <v>2316</v>
      </c>
      <c r="P25" s="786" t="s">
        <v>20</v>
      </c>
      <c r="Q25" s="786" t="s">
        <v>2270</v>
      </c>
      <c r="R25" s="2336"/>
      <c r="S25" s="2415"/>
    </row>
    <row r="26" spans="1:20" s="112" customFormat="1" ht="12.75">
      <c r="A26" s="921">
        <v>2007000</v>
      </c>
      <c r="B26" s="941">
        <v>1</v>
      </c>
      <c r="C26" s="1016" t="s">
        <v>756</v>
      </c>
      <c r="D26" s="1017" t="s">
        <v>152</v>
      </c>
      <c r="E26" s="952">
        <f>VLOOKUP(C26,[16]KENDARI!$C$26:$E$44,3,FALSE)</f>
        <v>13</v>
      </c>
      <c r="F26" s="151">
        <v>1607000</v>
      </c>
      <c r="G26" s="151">
        <v>400000</v>
      </c>
      <c r="H26" s="151">
        <f>SUM(F26:G26)</f>
        <v>2007000</v>
      </c>
      <c r="I26" s="152">
        <v>13000</v>
      </c>
      <c r="J26" s="147">
        <v>0</v>
      </c>
      <c r="K26" s="1018">
        <v>390000</v>
      </c>
      <c r="L26" s="1018">
        <v>0</v>
      </c>
      <c r="M26" s="152">
        <f t="shared" ref="M26:M43" si="7">(E26*I26)+(E26*J26)+K26+L26</f>
        <v>559000</v>
      </c>
      <c r="N26" s="31">
        <f t="shared" ref="N26:N43" si="8">H26+M26</f>
        <v>2566000</v>
      </c>
      <c r="O26" s="31">
        <f t="shared" ref="O26:O43" si="9">H26*1%</f>
        <v>20070</v>
      </c>
      <c r="P26" s="31">
        <f t="shared" ref="P26:P43" si="10">H26*2%</f>
        <v>40140</v>
      </c>
      <c r="Q26" s="31">
        <f t="shared" ref="Q26:Q40" si="11">H26*1%</f>
        <v>20070</v>
      </c>
      <c r="R26" s="104">
        <f>N26-P26-Q26-O26</f>
        <v>2485720</v>
      </c>
      <c r="S26" s="1019" t="str">
        <f>VLOOKUP(C26,'[18]Gaji Januari 2017'!$E$8:$G$26,3,FALSE)</f>
        <v>162-00-0098270-6</v>
      </c>
    </row>
    <row r="27" spans="1:20" s="112" customFormat="1" ht="18" customHeight="1">
      <c r="A27" s="921">
        <v>2007000</v>
      </c>
      <c r="B27" s="941">
        <v>2</v>
      </c>
      <c r="C27" s="1020" t="s">
        <v>757</v>
      </c>
      <c r="D27" s="1017" t="s">
        <v>152</v>
      </c>
      <c r="E27" s="952">
        <f>VLOOKUP(C27,[16]KENDARI!$C$26:$E$44,3,FALSE)</f>
        <v>20</v>
      </c>
      <c r="F27" s="151">
        <v>1607000</v>
      </c>
      <c r="G27" s="151">
        <v>400000</v>
      </c>
      <c r="H27" s="151">
        <f t="shared" ref="H27:H43" si="12">SUM(F27:G27)</f>
        <v>2007000</v>
      </c>
      <c r="I27" s="152">
        <v>13000</v>
      </c>
      <c r="J27" s="147">
        <v>0</v>
      </c>
      <c r="K27" s="1018">
        <v>390000</v>
      </c>
      <c r="L27" s="1018">
        <v>0</v>
      </c>
      <c r="M27" s="152">
        <f t="shared" si="7"/>
        <v>650000</v>
      </c>
      <c r="N27" s="31">
        <f t="shared" si="8"/>
        <v>2657000</v>
      </c>
      <c r="O27" s="31">
        <f t="shared" si="9"/>
        <v>20070</v>
      </c>
      <c r="P27" s="31">
        <f t="shared" si="10"/>
        <v>40140</v>
      </c>
      <c r="Q27" s="31">
        <f t="shared" si="11"/>
        <v>20070</v>
      </c>
      <c r="R27" s="104">
        <f t="shared" ref="R27:R43" si="13">N27-P27-Q27-O27</f>
        <v>2576720</v>
      </c>
      <c r="S27" s="1019" t="str">
        <f>VLOOKUP(C27,'[18]Gaji Januari 2017'!$E$8:$G$26,3,FALSE)</f>
        <v>900-00-0673891-9</v>
      </c>
    </row>
    <row r="28" spans="1:20" s="223" customFormat="1" ht="18" customHeight="1">
      <c r="A28" s="921">
        <v>2007000</v>
      </c>
      <c r="B28" s="941">
        <v>3</v>
      </c>
      <c r="C28" s="617" t="s">
        <v>758</v>
      </c>
      <c r="D28" s="32" t="s">
        <v>152</v>
      </c>
      <c r="E28" s="952">
        <f>VLOOKUP(C28,[16]KENDARI!$C$26:$E$44,3,FALSE)</f>
        <v>21</v>
      </c>
      <c r="F28" s="151">
        <v>1607000</v>
      </c>
      <c r="G28" s="151">
        <v>400000</v>
      </c>
      <c r="H28" s="151">
        <f t="shared" si="12"/>
        <v>2007000</v>
      </c>
      <c r="I28" s="151">
        <v>13000</v>
      </c>
      <c r="J28" s="147">
        <v>0</v>
      </c>
      <c r="K28" s="1018">
        <v>390000</v>
      </c>
      <c r="L28" s="1021">
        <v>0</v>
      </c>
      <c r="M28" s="151">
        <f t="shared" si="7"/>
        <v>663000</v>
      </c>
      <c r="N28" s="31">
        <f t="shared" si="8"/>
        <v>2670000</v>
      </c>
      <c r="O28" s="48">
        <f t="shared" si="9"/>
        <v>20070</v>
      </c>
      <c r="P28" s="48">
        <f t="shared" si="10"/>
        <v>40140</v>
      </c>
      <c r="Q28" s="48">
        <f t="shared" si="11"/>
        <v>20070</v>
      </c>
      <c r="R28" s="104">
        <f t="shared" si="13"/>
        <v>2589720</v>
      </c>
      <c r="S28" s="1019" t="str">
        <f>VLOOKUP(C28,'[18]Gaji Januari 2017'!$E$8:$G$26,3,FALSE)</f>
        <v>162-00-0098153-4</v>
      </c>
      <c r="T28" s="112"/>
    </row>
    <row r="29" spans="1:20" s="223" customFormat="1" ht="18" customHeight="1">
      <c r="A29" s="921">
        <v>2007000</v>
      </c>
      <c r="B29" s="941">
        <v>4</v>
      </c>
      <c r="C29" s="617" t="s">
        <v>759</v>
      </c>
      <c r="D29" s="32" t="s">
        <v>152</v>
      </c>
      <c r="E29" s="952">
        <f>VLOOKUP(C29,[16]KENDARI!$C$26:$E$44,3,FALSE)</f>
        <v>17</v>
      </c>
      <c r="F29" s="151">
        <v>1607000</v>
      </c>
      <c r="G29" s="151">
        <v>400000</v>
      </c>
      <c r="H29" s="151">
        <f t="shared" si="12"/>
        <v>2007000</v>
      </c>
      <c r="I29" s="151">
        <v>13000</v>
      </c>
      <c r="J29" s="147">
        <v>0</v>
      </c>
      <c r="K29" s="1018">
        <v>390000</v>
      </c>
      <c r="L29" s="1021">
        <v>0</v>
      </c>
      <c r="M29" s="151">
        <f t="shared" si="7"/>
        <v>611000</v>
      </c>
      <c r="N29" s="31">
        <f t="shared" si="8"/>
        <v>2618000</v>
      </c>
      <c r="O29" s="48">
        <f t="shared" si="9"/>
        <v>20070</v>
      </c>
      <c r="P29" s="48">
        <f t="shared" si="10"/>
        <v>40140</v>
      </c>
      <c r="Q29" s="48">
        <f t="shared" si="11"/>
        <v>20070</v>
      </c>
      <c r="R29" s="104">
        <f t="shared" si="13"/>
        <v>2537720</v>
      </c>
      <c r="S29" s="1019" t="str">
        <f>VLOOKUP(C29,'[18]Gaji Januari 2017'!$E$8:$G$26,3,FALSE)</f>
        <v>162-00-0098313-4</v>
      </c>
      <c r="T29" s="112"/>
    </row>
    <row r="30" spans="1:20" s="223" customFormat="1" ht="18" customHeight="1">
      <c r="A30" s="921">
        <v>2007000</v>
      </c>
      <c r="B30" s="941">
        <v>5</v>
      </c>
      <c r="C30" s="617" t="s">
        <v>760</v>
      </c>
      <c r="D30" s="32" t="s">
        <v>152</v>
      </c>
      <c r="E30" s="952">
        <f>VLOOKUP(C30,[16]KENDARI!$C$26:$E$44,3,FALSE)</f>
        <v>18</v>
      </c>
      <c r="F30" s="151">
        <v>1607000</v>
      </c>
      <c r="G30" s="151">
        <v>400000</v>
      </c>
      <c r="H30" s="151">
        <f t="shared" si="12"/>
        <v>2007000</v>
      </c>
      <c r="I30" s="151">
        <v>13000</v>
      </c>
      <c r="J30" s="147">
        <v>0</v>
      </c>
      <c r="K30" s="1018">
        <v>390000</v>
      </c>
      <c r="L30" s="1021">
        <v>0</v>
      </c>
      <c r="M30" s="151">
        <f t="shared" si="7"/>
        <v>624000</v>
      </c>
      <c r="N30" s="31">
        <f t="shared" si="8"/>
        <v>2631000</v>
      </c>
      <c r="O30" s="48">
        <f t="shared" si="9"/>
        <v>20070</v>
      </c>
      <c r="P30" s="48">
        <f t="shared" si="10"/>
        <v>40140</v>
      </c>
      <c r="Q30" s="48">
        <f t="shared" si="11"/>
        <v>20070</v>
      </c>
      <c r="R30" s="104">
        <f t="shared" si="13"/>
        <v>2550720</v>
      </c>
      <c r="S30" s="1019" t="str">
        <f>VLOOKUP(C30,'[18]Gaji Januari 2017'!$E$8:$G$26,3,FALSE)</f>
        <v>162-00-0098306-8</v>
      </c>
      <c r="T30" s="112"/>
    </row>
    <row r="31" spans="1:20" s="223" customFormat="1" ht="18" customHeight="1">
      <c r="A31" s="921">
        <v>2007000</v>
      </c>
      <c r="B31" s="941">
        <v>6</v>
      </c>
      <c r="C31" s="617" t="s">
        <v>762</v>
      </c>
      <c r="D31" s="32" t="s">
        <v>152</v>
      </c>
      <c r="E31" s="952">
        <f>VLOOKUP(C31,[16]KENDARI!$C$26:$E$44,3,FALSE)</f>
        <v>17</v>
      </c>
      <c r="F31" s="151">
        <v>1607000</v>
      </c>
      <c r="G31" s="151">
        <v>400000</v>
      </c>
      <c r="H31" s="151">
        <f t="shared" si="12"/>
        <v>2007000</v>
      </c>
      <c r="I31" s="151">
        <v>13000</v>
      </c>
      <c r="J31" s="147">
        <v>0</v>
      </c>
      <c r="K31" s="1018">
        <v>390000</v>
      </c>
      <c r="L31" s="1021">
        <v>0</v>
      </c>
      <c r="M31" s="151">
        <f t="shared" si="7"/>
        <v>611000</v>
      </c>
      <c r="N31" s="31">
        <f t="shared" si="8"/>
        <v>2618000</v>
      </c>
      <c r="O31" s="48">
        <f t="shared" si="9"/>
        <v>20070</v>
      </c>
      <c r="P31" s="48">
        <f t="shared" si="10"/>
        <v>40140</v>
      </c>
      <c r="Q31" s="48">
        <f t="shared" si="11"/>
        <v>20070</v>
      </c>
      <c r="R31" s="104">
        <f t="shared" si="13"/>
        <v>2537720</v>
      </c>
      <c r="S31" s="1019" t="str">
        <f>VLOOKUP(C31,'[18]Gaji Januari 2017'!$E$8:$G$26,3,FALSE)</f>
        <v>162-00-0099264-8</v>
      </c>
      <c r="T31" s="112"/>
    </row>
    <row r="32" spans="1:20" s="223" customFormat="1" ht="18" customHeight="1">
      <c r="A32" s="921">
        <v>2007000</v>
      </c>
      <c r="B32" s="941">
        <v>7</v>
      </c>
      <c r="C32" s="617" t="s">
        <v>763</v>
      </c>
      <c r="D32" s="32" t="s">
        <v>152</v>
      </c>
      <c r="E32" s="952">
        <f>VLOOKUP(C32,[16]KENDARI!$C$26:$E$44,3,FALSE)</f>
        <v>13</v>
      </c>
      <c r="F32" s="151">
        <v>1607000</v>
      </c>
      <c r="G32" s="151">
        <v>400000</v>
      </c>
      <c r="H32" s="151">
        <f t="shared" si="12"/>
        <v>2007000</v>
      </c>
      <c r="I32" s="151">
        <v>13000</v>
      </c>
      <c r="J32" s="147">
        <v>0</v>
      </c>
      <c r="K32" s="1018">
        <v>390000</v>
      </c>
      <c r="L32" s="1021">
        <v>0</v>
      </c>
      <c r="M32" s="151">
        <f t="shared" si="7"/>
        <v>559000</v>
      </c>
      <c r="N32" s="31">
        <f t="shared" si="8"/>
        <v>2566000</v>
      </c>
      <c r="O32" s="48">
        <f t="shared" si="9"/>
        <v>20070</v>
      </c>
      <c r="P32" s="48">
        <f t="shared" si="10"/>
        <v>40140</v>
      </c>
      <c r="Q32" s="48">
        <f t="shared" si="11"/>
        <v>20070</v>
      </c>
      <c r="R32" s="104">
        <f t="shared" si="13"/>
        <v>2485720</v>
      </c>
      <c r="S32" s="1019" t="str">
        <f>VLOOKUP(C32,'[18]Gaji Januari 2017'!$E$8:$G$26,3,FALSE)</f>
        <v>162-00-0098231-8</v>
      </c>
      <c r="T32" s="112"/>
    </row>
    <row r="33" spans="1:20" s="223" customFormat="1" ht="18" customHeight="1">
      <c r="A33" s="921">
        <v>2007000</v>
      </c>
      <c r="B33" s="941">
        <v>8</v>
      </c>
      <c r="C33" s="617" t="s">
        <v>764</v>
      </c>
      <c r="D33" s="32" t="s">
        <v>152</v>
      </c>
      <c r="E33" s="952">
        <f>VLOOKUP(C33,[16]KENDARI!$C$26:$E$44,3,FALSE)</f>
        <v>19</v>
      </c>
      <c r="F33" s="151">
        <v>1607000</v>
      </c>
      <c r="G33" s="151">
        <v>400000</v>
      </c>
      <c r="H33" s="151">
        <f t="shared" si="12"/>
        <v>2007000</v>
      </c>
      <c r="I33" s="151">
        <v>13000</v>
      </c>
      <c r="J33" s="147">
        <v>0</v>
      </c>
      <c r="K33" s="1018">
        <v>390000</v>
      </c>
      <c r="L33" s="1021">
        <v>0</v>
      </c>
      <c r="M33" s="151">
        <f t="shared" si="7"/>
        <v>637000</v>
      </c>
      <c r="N33" s="31">
        <f t="shared" si="8"/>
        <v>2644000</v>
      </c>
      <c r="O33" s="48">
        <f t="shared" si="9"/>
        <v>20070</v>
      </c>
      <c r="P33" s="48">
        <f t="shared" si="10"/>
        <v>40140</v>
      </c>
      <c r="Q33" s="48">
        <f t="shared" si="11"/>
        <v>20070</v>
      </c>
      <c r="R33" s="104">
        <f t="shared" si="13"/>
        <v>2563720</v>
      </c>
      <c r="S33" s="1019" t="str">
        <f>VLOOKUP(C33,'[18]Gaji Januari 2017'!$E$8:$G$26,3,FALSE)</f>
        <v>162-00-0098228-4</v>
      </c>
      <c r="T33" s="112"/>
    </row>
    <row r="34" spans="1:20" s="223" customFormat="1" ht="18" customHeight="1">
      <c r="A34" s="921">
        <v>2007000</v>
      </c>
      <c r="B34" s="941">
        <v>9</v>
      </c>
      <c r="C34" s="617" t="s">
        <v>765</v>
      </c>
      <c r="D34" s="32" t="s">
        <v>152</v>
      </c>
      <c r="E34" s="952">
        <f>VLOOKUP(C34,[16]KENDARI!$C$26:$E$44,3,FALSE)</f>
        <v>20</v>
      </c>
      <c r="F34" s="151">
        <v>1607000</v>
      </c>
      <c r="G34" s="151">
        <v>400000</v>
      </c>
      <c r="H34" s="151">
        <f t="shared" si="12"/>
        <v>2007000</v>
      </c>
      <c r="I34" s="151">
        <v>13000</v>
      </c>
      <c r="J34" s="147">
        <v>0</v>
      </c>
      <c r="K34" s="1018">
        <v>390000</v>
      </c>
      <c r="L34" s="1021">
        <v>0</v>
      </c>
      <c r="M34" s="151">
        <f t="shared" si="7"/>
        <v>650000</v>
      </c>
      <c r="N34" s="31">
        <f t="shared" si="8"/>
        <v>2657000</v>
      </c>
      <c r="O34" s="48">
        <f t="shared" si="9"/>
        <v>20070</v>
      </c>
      <c r="P34" s="48">
        <f t="shared" si="10"/>
        <v>40140</v>
      </c>
      <c r="Q34" s="48">
        <f t="shared" si="11"/>
        <v>20070</v>
      </c>
      <c r="R34" s="104">
        <f t="shared" si="13"/>
        <v>2576720</v>
      </c>
      <c r="S34" s="1019" t="str">
        <f>VLOOKUP(C34,'[18]Gaji Januari 2017'!$E$8:$G$26,3,FALSE)</f>
        <v>162-00-0098611-1</v>
      </c>
      <c r="T34" s="112"/>
    </row>
    <row r="35" spans="1:20" s="223" customFormat="1" ht="18" customHeight="1">
      <c r="A35" s="921">
        <v>2007000</v>
      </c>
      <c r="B35" s="941">
        <v>10</v>
      </c>
      <c r="C35" s="617" t="s">
        <v>766</v>
      </c>
      <c r="D35" s="32" t="s">
        <v>152</v>
      </c>
      <c r="E35" s="952">
        <f>VLOOKUP(C35,[16]KENDARI!$C$26:$E$44,3,FALSE)</f>
        <v>13</v>
      </c>
      <c r="F35" s="151">
        <v>1607000</v>
      </c>
      <c r="G35" s="151">
        <v>400000</v>
      </c>
      <c r="H35" s="151">
        <f t="shared" si="12"/>
        <v>2007000</v>
      </c>
      <c r="I35" s="151">
        <v>13000</v>
      </c>
      <c r="J35" s="147">
        <v>0</v>
      </c>
      <c r="K35" s="1018">
        <v>390000</v>
      </c>
      <c r="L35" s="1021">
        <v>0</v>
      </c>
      <c r="M35" s="151">
        <f t="shared" si="7"/>
        <v>559000</v>
      </c>
      <c r="N35" s="31">
        <f t="shared" si="8"/>
        <v>2566000</v>
      </c>
      <c r="O35" s="48">
        <f t="shared" si="9"/>
        <v>20070</v>
      </c>
      <c r="P35" s="48">
        <f t="shared" si="10"/>
        <v>40140</v>
      </c>
      <c r="Q35" s="48">
        <f t="shared" si="11"/>
        <v>20070</v>
      </c>
      <c r="R35" s="104">
        <f t="shared" si="13"/>
        <v>2485720</v>
      </c>
      <c r="S35" s="1019" t="str">
        <f>VLOOKUP(C35,'[18]Gaji Januari 2017'!$E$8:$G$26,3,FALSE)</f>
        <v>162-00-0099147-5</v>
      </c>
      <c r="T35" s="112"/>
    </row>
    <row r="36" spans="1:20" s="223" customFormat="1" ht="18" customHeight="1">
      <c r="A36" s="921">
        <v>2007000</v>
      </c>
      <c r="B36" s="941">
        <v>11</v>
      </c>
      <c r="C36" s="617" t="s">
        <v>767</v>
      </c>
      <c r="D36" s="32" t="s">
        <v>152</v>
      </c>
      <c r="E36" s="952">
        <f>VLOOKUP(C36,[16]KENDARI!$C$26:$E$44,3,FALSE)</f>
        <v>23</v>
      </c>
      <c r="F36" s="151">
        <v>1607000</v>
      </c>
      <c r="G36" s="151">
        <v>400000</v>
      </c>
      <c r="H36" s="151">
        <f t="shared" si="12"/>
        <v>2007000</v>
      </c>
      <c r="I36" s="151">
        <v>13000</v>
      </c>
      <c r="J36" s="147">
        <v>0</v>
      </c>
      <c r="K36" s="1018">
        <v>390000</v>
      </c>
      <c r="L36" s="1021">
        <v>0</v>
      </c>
      <c r="M36" s="151">
        <f t="shared" si="7"/>
        <v>689000</v>
      </c>
      <c r="N36" s="31">
        <f t="shared" si="8"/>
        <v>2696000</v>
      </c>
      <c r="O36" s="48">
        <f t="shared" si="9"/>
        <v>20070</v>
      </c>
      <c r="P36" s="48">
        <f t="shared" si="10"/>
        <v>40140</v>
      </c>
      <c r="Q36" s="48">
        <f t="shared" si="11"/>
        <v>20070</v>
      </c>
      <c r="R36" s="104">
        <f t="shared" si="13"/>
        <v>2615720</v>
      </c>
      <c r="S36" s="1019" t="str">
        <f>VLOOKUP(C36,'[18]Gaji Januari 2017'!$E$8:$G$26,3,FALSE)</f>
        <v>162-00-0098573-3</v>
      </c>
      <c r="T36" s="112"/>
    </row>
    <row r="37" spans="1:20" s="223" customFormat="1" ht="18" customHeight="1">
      <c r="A37" s="921">
        <v>2007000</v>
      </c>
      <c r="B37" s="941">
        <v>12</v>
      </c>
      <c r="C37" s="617" t="s">
        <v>768</v>
      </c>
      <c r="D37" s="32" t="s">
        <v>152</v>
      </c>
      <c r="E37" s="952">
        <f>VLOOKUP(C37,[16]KENDARI!$C$26:$E$44,3,FALSE)</f>
        <v>15</v>
      </c>
      <c r="F37" s="151">
        <v>1607000</v>
      </c>
      <c r="G37" s="151">
        <v>400000</v>
      </c>
      <c r="H37" s="151">
        <f t="shared" si="12"/>
        <v>2007000</v>
      </c>
      <c r="I37" s="151">
        <v>13000</v>
      </c>
      <c r="J37" s="147">
        <v>0</v>
      </c>
      <c r="K37" s="1018">
        <v>390000</v>
      </c>
      <c r="L37" s="1021">
        <v>0</v>
      </c>
      <c r="M37" s="151">
        <f t="shared" si="7"/>
        <v>585000</v>
      </c>
      <c r="N37" s="31">
        <f t="shared" si="8"/>
        <v>2592000</v>
      </c>
      <c r="O37" s="48">
        <f t="shared" si="9"/>
        <v>20070</v>
      </c>
      <c r="P37" s="48">
        <f t="shared" si="10"/>
        <v>40140</v>
      </c>
      <c r="Q37" s="48">
        <f t="shared" si="11"/>
        <v>20070</v>
      </c>
      <c r="R37" s="104">
        <f t="shared" si="13"/>
        <v>2511720</v>
      </c>
      <c r="S37" s="1019" t="str">
        <f>VLOOKUP(C37,'[18]Gaji Januari 2017'!$E$8:$G$26,3,FALSE)</f>
        <v>162-00-0098230-0</v>
      </c>
      <c r="T37" s="112"/>
    </row>
    <row r="38" spans="1:20" s="223" customFormat="1" ht="18" customHeight="1">
      <c r="A38" s="921">
        <v>2007000</v>
      </c>
      <c r="B38" s="941">
        <v>13</v>
      </c>
      <c r="C38" s="1020" t="s">
        <v>769</v>
      </c>
      <c r="D38" s="1017" t="s">
        <v>152</v>
      </c>
      <c r="E38" s="952">
        <f>VLOOKUP(C38,[16]KENDARI!$C$26:$E$44,3,FALSE)</f>
        <v>20</v>
      </c>
      <c r="F38" s="151">
        <v>1607000</v>
      </c>
      <c r="G38" s="151">
        <v>400000</v>
      </c>
      <c r="H38" s="151">
        <f t="shared" si="12"/>
        <v>2007000</v>
      </c>
      <c r="I38" s="152">
        <v>13000</v>
      </c>
      <c r="J38" s="147">
        <v>0</v>
      </c>
      <c r="K38" s="1018">
        <v>390000</v>
      </c>
      <c r="L38" s="1018">
        <v>0</v>
      </c>
      <c r="M38" s="152">
        <f t="shared" si="7"/>
        <v>650000</v>
      </c>
      <c r="N38" s="31">
        <f t="shared" si="8"/>
        <v>2657000</v>
      </c>
      <c r="O38" s="31">
        <f t="shared" si="9"/>
        <v>20070</v>
      </c>
      <c r="P38" s="31">
        <f t="shared" si="10"/>
        <v>40140</v>
      </c>
      <c r="Q38" s="31">
        <f t="shared" si="11"/>
        <v>20070</v>
      </c>
      <c r="R38" s="104">
        <f t="shared" si="13"/>
        <v>2576720</v>
      </c>
      <c r="S38" s="1019" t="str">
        <f>VLOOKUP(C38,'[18]Gaji Januari 2017'!$E$8:$G$26,3,FALSE)</f>
        <v>162-00-0097959-5</v>
      </c>
      <c r="T38" s="112"/>
    </row>
    <row r="39" spans="1:20" s="223" customFormat="1" ht="18" customHeight="1">
      <c r="A39" s="921">
        <v>2007000</v>
      </c>
      <c r="B39" s="941">
        <v>14</v>
      </c>
      <c r="C39" s="1020" t="s">
        <v>770</v>
      </c>
      <c r="D39" s="1017" t="s">
        <v>152</v>
      </c>
      <c r="E39" s="952">
        <f>VLOOKUP(C39,[16]KENDARI!$C$26:$E$44,3,FALSE)</f>
        <v>26</v>
      </c>
      <c r="F39" s="151">
        <v>1607000</v>
      </c>
      <c r="G39" s="151">
        <v>400000</v>
      </c>
      <c r="H39" s="151">
        <f t="shared" si="12"/>
        <v>2007000</v>
      </c>
      <c r="I39" s="152">
        <v>13000</v>
      </c>
      <c r="J39" s="147">
        <v>0</v>
      </c>
      <c r="K39" s="1018">
        <v>390000</v>
      </c>
      <c r="L39" s="1018">
        <v>0</v>
      </c>
      <c r="M39" s="152">
        <f t="shared" si="7"/>
        <v>728000</v>
      </c>
      <c r="N39" s="31">
        <f t="shared" si="8"/>
        <v>2735000</v>
      </c>
      <c r="O39" s="31">
        <f t="shared" si="9"/>
        <v>20070</v>
      </c>
      <c r="P39" s="31">
        <f t="shared" si="10"/>
        <v>40140</v>
      </c>
      <c r="Q39" s="31">
        <f t="shared" si="11"/>
        <v>20070</v>
      </c>
      <c r="R39" s="104">
        <f t="shared" si="13"/>
        <v>2654720</v>
      </c>
      <c r="S39" s="1019" t="str">
        <f>VLOOKUP(C39,'[18]Gaji Januari 2017'!$E$8:$G$26,3,FALSE)</f>
        <v>162-00-0097972-8</v>
      </c>
      <c r="T39" s="112"/>
    </row>
    <row r="40" spans="1:20" s="112" customFormat="1" ht="18" customHeight="1">
      <c r="A40" s="921">
        <v>2007000</v>
      </c>
      <c r="B40" s="941">
        <v>15</v>
      </c>
      <c r="C40" s="1020" t="s">
        <v>3387</v>
      </c>
      <c r="D40" s="1017" t="s">
        <v>152</v>
      </c>
      <c r="E40" s="952">
        <f>VLOOKUP(C40,[16]KENDARI!$C$26:$E$44,3,FALSE)</f>
        <v>21</v>
      </c>
      <c r="F40" s="151">
        <v>1607000</v>
      </c>
      <c r="G40" s="151">
        <v>400000</v>
      </c>
      <c r="H40" s="151">
        <f t="shared" si="12"/>
        <v>2007000</v>
      </c>
      <c r="I40" s="152">
        <v>13000</v>
      </c>
      <c r="J40" s="147">
        <v>0</v>
      </c>
      <c r="K40" s="1018">
        <v>390000</v>
      </c>
      <c r="L40" s="1018">
        <v>0</v>
      </c>
      <c r="M40" s="152">
        <f t="shared" si="7"/>
        <v>663000</v>
      </c>
      <c r="N40" s="31">
        <f t="shared" si="8"/>
        <v>2670000</v>
      </c>
      <c r="O40" s="31">
        <f t="shared" si="9"/>
        <v>20070</v>
      </c>
      <c r="P40" s="31">
        <f t="shared" si="10"/>
        <v>40140</v>
      </c>
      <c r="Q40" s="31">
        <f t="shared" si="11"/>
        <v>20070</v>
      </c>
      <c r="R40" s="104">
        <f t="shared" si="13"/>
        <v>2589720</v>
      </c>
      <c r="S40" s="1019" t="str">
        <f>VLOOKUP(C40,'[18]Gaji Januari 2017'!$E$8:$G$26,3,FALSE)</f>
        <v>162-00-0098043-7</v>
      </c>
    </row>
    <row r="41" spans="1:20" s="112" customFormat="1" ht="18" customHeight="1">
      <c r="A41" s="921">
        <v>2007000</v>
      </c>
      <c r="B41" s="941">
        <v>16</v>
      </c>
      <c r="C41" s="1020" t="s">
        <v>771</v>
      </c>
      <c r="D41" s="1017" t="s">
        <v>152</v>
      </c>
      <c r="E41" s="952">
        <f>VLOOKUP(C41,[16]KENDARI!$C$26:$E$44,3,FALSE)</f>
        <v>19</v>
      </c>
      <c r="F41" s="151">
        <v>1607000</v>
      </c>
      <c r="G41" s="151">
        <v>400000</v>
      </c>
      <c r="H41" s="151">
        <f t="shared" si="12"/>
        <v>2007000</v>
      </c>
      <c r="I41" s="152">
        <v>13000</v>
      </c>
      <c r="J41" s="147">
        <v>0</v>
      </c>
      <c r="K41" s="1018">
        <v>390000</v>
      </c>
      <c r="L41" s="1018">
        <v>0</v>
      </c>
      <c r="M41" s="152">
        <f t="shared" si="7"/>
        <v>637000</v>
      </c>
      <c r="N41" s="31">
        <f t="shared" si="8"/>
        <v>2644000</v>
      </c>
      <c r="O41" s="31">
        <f t="shared" si="9"/>
        <v>20070</v>
      </c>
      <c r="P41" s="31">
        <f t="shared" si="10"/>
        <v>40140</v>
      </c>
      <c r="Q41" s="31">
        <f>H41*2%</f>
        <v>40140</v>
      </c>
      <c r="R41" s="104">
        <f t="shared" si="13"/>
        <v>2543650</v>
      </c>
      <c r="S41" s="1019" t="str">
        <f>VLOOKUP(C41,'[18]Gaji Januari 2017'!$E$8:$G$26,3,FALSE)</f>
        <v>162-00-0098040-3</v>
      </c>
    </row>
    <row r="42" spans="1:20" s="112" customFormat="1" ht="18" customHeight="1">
      <c r="A42" s="921">
        <v>2007000</v>
      </c>
      <c r="B42" s="941">
        <v>17</v>
      </c>
      <c r="C42" s="1020" t="s">
        <v>659</v>
      </c>
      <c r="D42" s="1017" t="s">
        <v>152</v>
      </c>
      <c r="E42" s="952">
        <f>VLOOKUP(C42,[16]KENDARI!$C$26:$E$44,3,FALSE)</f>
        <v>22</v>
      </c>
      <c r="F42" s="151">
        <v>1607000</v>
      </c>
      <c r="G42" s="151">
        <v>400000</v>
      </c>
      <c r="H42" s="151">
        <f t="shared" si="12"/>
        <v>2007000</v>
      </c>
      <c r="I42" s="152">
        <v>13000</v>
      </c>
      <c r="J42" s="147">
        <v>0</v>
      </c>
      <c r="K42" s="1018">
        <v>390000</v>
      </c>
      <c r="L42" s="1018">
        <v>0</v>
      </c>
      <c r="M42" s="152">
        <f t="shared" si="7"/>
        <v>676000</v>
      </c>
      <c r="N42" s="31">
        <f t="shared" si="8"/>
        <v>2683000</v>
      </c>
      <c r="O42" s="31">
        <f t="shared" si="9"/>
        <v>20070</v>
      </c>
      <c r="P42" s="31">
        <f t="shared" si="10"/>
        <v>40140</v>
      </c>
      <c r="Q42" s="31">
        <f>H42*1%</f>
        <v>20070</v>
      </c>
      <c r="R42" s="104">
        <f t="shared" si="13"/>
        <v>2602720</v>
      </c>
      <c r="S42" s="1019" t="str">
        <f>VLOOKUP(C42,'[18]Gaji Januari 2017'!$E$8:$G$26,3,FALSE)</f>
        <v>162-00-0098358-9</v>
      </c>
    </row>
    <row r="43" spans="1:20" s="112" customFormat="1" ht="18" customHeight="1">
      <c r="A43" s="921">
        <v>2007000</v>
      </c>
      <c r="B43" s="941">
        <v>18</v>
      </c>
      <c r="C43" s="1020" t="s">
        <v>663</v>
      </c>
      <c r="D43" s="1017" t="s">
        <v>152</v>
      </c>
      <c r="E43" s="952">
        <f>VLOOKUP(C43,[16]KENDARI!$C$26:$E$44,3,FALSE)</f>
        <v>21</v>
      </c>
      <c r="F43" s="151">
        <v>1607000</v>
      </c>
      <c r="G43" s="151">
        <v>400000</v>
      </c>
      <c r="H43" s="151">
        <f t="shared" si="12"/>
        <v>2007000</v>
      </c>
      <c r="I43" s="152">
        <v>13000</v>
      </c>
      <c r="J43" s="147">
        <v>0</v>
      </c>
      <c r="K43" s="1018">
        <v>390000</v>
      </c>
      <c r="L43" s="1018">
        <v>0</v>
      </c>
      <c r="M43" s="152">
        <f t="shared" si="7"/>
        <v>663000</v>
      </c>
      <c r="N43" s="31">
        <f t="shared" si="8"/>
        <v>2670000</v>
      </c>
      <c r="O43" s="31">
        <f t="shared" si="9"/>
        <v>20070</v>
      </c>
      <c r="P43" s="31">
        <f t="shared" si="10"/>
        <v>40140</v>
      </c>
      <c r="Q43" s="31">
        <f>H43*1%</f>
        <v>20070</v>
      </c>
      <c r="R43" s="104">
        <f t="shared" si="13"/>
        <v>2589720</v>
      </c>
      <c r="S43" s="1019" t="str">
        <f>VLOOKUP(C43,'[18]Gaji Januari 2017'!$E$8:$G$26,3,FALSE)</f>
        <v>162-00-0098236-7</v>
      </c>
    </row>
    <row r="44" spans="1:20" s="2078" customFormat="1" ht="18" customHeight="1">
      <c r="A44" s="904"/>
      <c r="B44" s="941">
        <v>19</v>
      </c>
      <c r="C44" s="2093" t="s">
        <v>761</v>
      </c>
      <c r="D44" s="2094" t="s">
        <v>152</v>
      </c>
      <c r="E44" s="2095">
        <v>6</v>
      </c>
      <c r="F44" s="2096">
        <v>0</v>
      </c>
      <c r="G44" s="2096">
        <v>0</v>
      </c>
      <c r="H44" s="2096">
        <v>0</v>
      </c>
      <c r="I44" s="2096">
        <v>13000</v>
      </c>
      <c r="J44" s="2097"/>
      <c r="K44" s="2098">
        <v>97500</v>
      </c>
      <c r="L44" s="2098"/>
      <c r="M44" s="2096">
        <v>175500</v>
      </c>
      <c r="N44" s="2099">
        <v>175500</v>
      </c>
      <c r="O44" s="2099">
        <v>0</v>
      </c>
      <c r="P44" s="2099">
        <v>0</v>
      </c>
      <c r="Q44" s="2099">
        <v>0</v>
      </c>
      <c r="R44" s="2100">
        <v>175500</v>
      </c>
      <c r="S44" s="2101" t="s">
        <v>4590</v>
      </c>
    </row>
    <row r="45" spans="1:20" s="112" customFormat="1" ht="18" customHeight="1">
      <c r="A45" s="911"/>
      <c r="B45" s="2396" t="s">
        <v>34</v>
      </c>
      <c r="C45" s="2397"/>
      <c r="D45" s="2398"/>
      <c r="E45" s="951">
        <f>SUM(E26:E43)</f>
        <v>338</v>
      </c>
      <c r="F45" s="769">
        <f>SUM(F26:F44)</f>
        <v>28926000</v>
      </c>
      <c r="G45" s="769">
        <f t="shared" ref="G45:R45" si="14">SUM(G26:G44)</f>
        <v>7200000</v>
      </c>
      <c r="H45" s="769">
        <f t="shared" si="14"/>
        <v>36126000</v>
      </c>
      <c r="I45" s="769">
        <f t="shared" si="14"/>
        <v>247000</v>
      </c>
      <c r="J45" s="769">
        <f t="shared" si="14"/>
        <v>0</v>
      </c>
      <c r="K45" s="769">
        <f t="shared" si="14"/>
        <v>7117500</v>
      </c>
      <c r="L45" s="769">
        <f t="shared" si="14"/>
        <v>0</v>
      </c>
      <c r="M45" s="769">
        <f t="shared" si="14"/>
        <v>11589500</v>
      </c>
      <c r="N45" s="769">
        <f t="shared" si="14"/>
        <v>47715500</v>
      </c>
      <c r="O45" s="769">
        <f t="shared" si="14"/>
        <v>361260</v>
      </c>
      <c r="P45" s="769">
        <f t="shared" si="14"/>
        <v>722520</v>
      </c>
      <c r="Q45" s="769">
        <f t="shared" si="14"/>
        <v>381330</v>
      </c>
      <c r="R45" s="769">
        <f t="shared" si="14"/>
        <v>46250390</v>
      </c>
      <c r="S45" s="769"/>
    </row>
    <row r="46" spans="1:20" ht="18.75" customHeight="1">
      <c r="J46" s="150"/>
      <c r="S46" s="71"/>
    </row>
    <row r="47" spans="1:20" ht="18" customHeight="1">
      <c r="B47" s="4" t="s">
        <v>35</v>
      </c>
      <c r="C47" s="11"/>
      <c r="D47" s="12"/>
      <c r="E47" s="12"/>
      <c r="F47" s="13"/>
      <c r="G47" s="13"/>
      <c r="H47" s="13"/>
      <c r="I47" s="13"/>
      <c r="J47" s="70"/>
      <c r="K47" s="13"/>
      <c r="L47" s="13"/>
      <c r="M47" s="13"/>
      <c r="N47" s="13"/>
      <c r="O47" s="13"/>
      <c r="P47" s="13"/>
      <c r="Q47" s="13"/>
      <c r="R47" s="80"/>
      <c r="S47" s="71"/>
    </row>
    <row r="48" spans="1:20" ht="18" customHeight="1">
      <c r="B48" s="4"/>
      <c r="C48" s="11"/>
      <c r="D48" s="12"/>
      <c r="E48" s="12"/>
      <c r="F48" s="13"/>
      <c r="G48" s="13"/>
      <c r="H48" s="13"/>
      <c r="I48" s="13"/>
      <c r="J48" s="70"/>
      <c r="K48" s="13"/>
      <c r="L48" s="13"/>
      <c r="M48" s="13"/>
      <c r="N48" s="13"/>
      <c r="O48" s="13"/>
      <c r="P48" s="13"/>
      <c r="Q48" s="13"/>
      <c r="R48" s="80"/>
      <c r="S48" s="71"/>
    </row>
    <row r="49" spans="1:19" ht="18" customHeight="1">
      <c r="A49" s="2424" t="s">
        <v>2755</v>
      </c>
      <c r="B49" s="2342" t="s">
        <v>3</v>
      </c>
      <c r="C49" s="2342" t="s">
        <v>4</v>
      </c>
      <c r="D49" s="2342" t="s">
        <v>5</v>
      </c>
      <c r="E49" s="2335" t="s">
        <v>6</v>
      </c>
      <c r="F49" s="2344" t="s">
        <v>7</v>
      </c>
      <c r="G49" s="2345"/>
      <c r="H49" s="2335" t="s">
        <v>2257</v>
      </c>
      <c r="I49" s="2344" t="s">
        <v>8</v>
      </c>
      <c r="J49" s="2359"/>
      <c r="K49" s="2359"/>
      <c r="L49" s="2345"/>
      <c r="M49" s="2340" t="s">
        <v>9</v>
      </c>
      <c r="N49" s="2335" t="s">
        <v>10</v>
      </c>
      <c r="O49" s="2362" t="s">
        <v>11</v>
      </c>
      <c r="P49" s="2363"/>
      <c r="Q49" s="2364"/>
      <c r="R49" s="2335" t="s">
        <v>12</v>
      </c>
      <c r="S49" s="2367" t="s">
        <v>13</v>
      </c>
    </row>
    <row r="50" spans="1:19" ht="38.25">
      <c r="A50" s="2425"/>
      <c r="B50" s="2327"/>
      <c r="C50" s="2365"/>
      <c r="D50" s="2365"/>
      <c r="E50" s="2343"/>
      <c r="F50" s="786" t="s">
        <v>14</v>
      </c>
      <c r="G50" s="786" t="s">
        <v>15</v>
      </c>
      <c r="H50" s="2336"/>
      <c r="I50" s="786" t="s">
        <v>743</v>
      </c>
      <c r="J50" s="786" t="s">
        <v>577</v>
      </c>
      <c r="K50" s="786" t="s">
        <v>18</v>
      </c>
      <c r="L50" s="786" t="s">
        <v>19</v>
      </c>
      <c r="M50" s="2341"/>
      <c r="N50" s="2336"/>
      <c r="O50" s="786" t="s">
        <v>2316</v>
      </c>
      <c r="P50" s="786" t="s">
        <v>20</v>
      </c>
      <c r="Q50" s="786" t="s">
        <v>2270</v>
      </c>
      <c r="R50" s="2336"/>
      <c r="S50" s="2415"/>
    </row>
    <row r="51" spans="1:19" s="1688" customFormat="1" ht="18" customHeight="1">
      <c r="A51" s="206">
        <v>2007000</v>
      </c>
      <c r="B51" s="954">
        <v>1</v>
      </c>
      <c r="C51" s="1726" t="s">
        <v>772</v>
      </c>
      <c r="D51" s="32" t="s">
        <v>227</v>
      </c>
      <c r="E51" s="1682">
        <f>VLOOKUP(C51,[16]KENDARI!$C$51:$E$76,3,FALSE)</f>
        <v>20</v>
      </c>
      <c r="F51" s="151">
        <v>1607000</v>
      </c>
      <c r="G51" s="151">
        <v>400000</v>
      </c>
      <c r="H51" s="151">
        <f t="shared" ref="H51:H75" si="15">SUM(F51:G51)</f>
        <v>2007000</v>
      </c>
      <c r="I51" s="151">
        <v>10000</v>
      </c>
      <c r="J51" s="147">
        <v>0</v>
      </c>
      <c r="K51" s="151">
        <v>275000</v>
      </c>
      <c r="L51" s="151">
        <v>0</v>
      </c>
      <c r="M51" s="151">
        <f t="shared" ref="M51:M75" si="16">(E51*I51)+(E51*J51)+K51+L51</f>
        <v>475000</v>
      </c>
      <c r="N51" s="48">
        <f t="shared" ref="N51:N75" si="17">H51+M51</f>
        <v>2482000</v>
      </c>
      <c r="O51" s="48">
        <f t="shared" ref="O51:O75" si="18">H51*1%</f>
        <v>20070</v>
      </c>
      <c r="P51" s="48">
        <f t="shared" ref="P51:P75" si="19">H51*2%</f>
        <v>40140</v>
      </c>
      <c r="Q51" s="48">
        <f t="shared" ref="Q51:Q75" si="20">H51*1%</f>
        <v>20070</v>
      </c>
      <c r="R51" s="146">
        <f>N51-P51-Q51-O51</f>
        <v>2401720</v>
      </c>
      <c r="S51" s="66" t="str">
        <f>VLOOKUP(C51,'[18]Gaji Januari 2017'!$E$44:$G$71,3,FALSE)</f>
        <v>162-00-0098039-5</v>
      </c>
    </row>
    <row r="52" spans="1:19" s="1688" customFormat="1" ht="18" customHeight="1">
      <c r="A52" s="206">
        <v>2007000</v>
      </c>
      <c r="B52" s="954">
        <v>2</v>
      </c>
      <c r="C52" s="1014" t="s">
        <v>773</v>
      </c>
      <c r="D52" s="32" t="s">
        <v>227</v>
      </c>
      <c r="E52" s="1894">
        <f>VLOOKUP(C52,[16]KENDARI!$C$51:$E$76,3,FALSE)</f>
        <v>19</v>
      </c>
      <c r="F52" s="151">
        <v>1607000</v>
      </c>
      <c r="G52" s="151">
        <v>400000</v>
      </c>
      <c r="H52" s="151">
        <f t="shared" si="15"/>
        <v>2007000</v>
      </c>
      <c r="I52" s="151">
        <v>10000</v>
      </c>
      <c r="J52" s="147">
        <v>0</v>
      </c>
      <c r="K52" s="151">
        <v>275000</v>
      </c>
      <c r="L52" s="151">
        <v>0</v>
      </c>
      <c r="M52" s="151">
        <f t="shared" si="16"/>
        <v>465000</v>
      </c>
      <c r="N52" s="48">
        <f t="shared" si="17"/>
        <v>2472000</v>
      </c>
      <c r="O52" s="48">
        <f t="shared" si="18"/>
        <v>20070</v>
      </c>
      <c r="P52" s="48">
        <f t="shared" si="19"/>
        <v>40140</v>
      </c>
      <c r="Q52" s="48">
        <f t="shared" si="20"/>
        <v>20070</v>
      </c>
      <c r="R52" s="146">
        <f t="shared" ref="R52:R75" si="21">N52-P52-Q52-O52</f>
        <v>2391720</v>
      </c>
      <c r="S52" s="66" t="str">
        <f>VLOOKUP(C52,'[18]Gaji Januari 2017'!$E$44:$G$71,3,FALSE)</f>
        <v>162-00-0098506-3</v>
      </c>
    </row>
    <row r="53" spans="1:19" s="1688" customFormat="1" ht="18" customHeight="1">
      <c r="A53" s="206">
        <v>2007000</v>
      </c>
      <c r="B53" s="954">
        <v>3</v>
      </c>
      <c r="C53" s="617" t="s">
        <v>672</v>
      </c>
      <c r="D53" s="32" t="s">
        <v>227</v>
      </c>
      <c r="E53" s="1894">
        <f>VLOOKUP(C53,[16]KENDARI!$C$51:$E$76,3,FALSE)</f>
        <v>19</v>
      </c>
      <c r="F53" s="151">
        <v>1607000</v>
      </c>
      <c r="G53" s="151">
        <v>400000</v>
      </c>
      <c r="H53" s="151">
        <f t="shared" si="15"/>
        <v>2007000</v>
      </c>
      <c r="I53" s="151">
        <v>10000</v>
      </c>
      <c r="J53" s="147">
        <v>0</v>
      </c>
      <c r="K53" s="151">
        <v>275000</v>
      </c>
      <c r="L53" s="151">
        <v>0</v>
      </c>
      <c r="M53" s="151">
        <f t="shared" si="16"/>
        <v>465000</v>
      </c>
      <c r="N53" s="48">
        <f t="shared" si="17"/>
        <v>2472000</v>
      </c>
      <c r="O53" s="48">
        <f t="shared" si="18"/>
        <v>20070</v>
      </c>
      <c r="P53" s="48">
        <f t="shared" si="19"/>
        <v>40140</v>
      </c>
      <c r="Q53" s="48">
        <f t="shared" si="20"/>
        <v>20070</v>
      </c>
      <c r="R53" s="146">
        <f t="shared" si="21"/>
        <v>2391720</v>
      </c>
      <c r="S53" s="66" t="str">
        <f>VLOOKUP(C53,'[18]Gaji Januari 2017'!$E$44:$G$71,3,FALSE)</f>
        <v>162-00-0098750-7</v>
      </c>
    </row>
    <row r="54" spans="1:19" s="1688" customFormat="1" ht="18" customHeight="1">
      <c r="A54" s="206">
        <v>2007000</v>
      </c>
      <c r="B54" s="954">
        <v>4</v>
      </c>
      <c r="C54" s="617" t="s">
        <v>774</v>
      </c>
      <c r="D54" s="32" t="s">
        <v>227</v>
      </c>
      <c r="E54" s="1894">
        <f>VLOOKUP(C54,[16]KENDARI!$C$51:$E$76,3,FALSE)</f>
        <v>20</v>
      </c>
      <c r="F54" s="151">
        <v>1607000</v>
      </c>
      <c r="G54" s="151">
        <v>400000</v>
      </c>
      <c r="H54" s="151">
        <f t="shared" si="15"/>
        <v>2007000</v>
      </c>
      <c r="I54" s="151">
        <v>10000</v>
      </c>
      <c r="J54" s="147">
        <v>0</v>
      </c>
      <c r="K54" s="151">
        <v>275000</v>
      </c>
      <c r="L54" s="151">
        <v>0</v>
      </c>
      <c r="M54" s="151">
        <f t="shared" si="16"/>
        <v>475000</v>
      </c>
      <c r="N54" s="48">
        <f t="shared" si="17"/>
        <v>2482000</v>
      </c>
      <c r="O54" s="48">
        <f t="shared" si="18"/>
        <v>20070</v>
      </c>
      <c r="P54" s="48">
        <f t="shared" si="19"/>
        <v>40140</v>
      </c>
      <c r="Q54" s="48">
        <f t="shared" si="20"/>
        <v>20070</v>
      </c>
      <c r="R54" s="146">
        <f t="shared" si="21"/>
        <v>2401720</v>
      </c>
      <c r="S54" s="66" t="str">
        <f>VLOOKUP(C54,'[18]Gaji Januari 2017'!$E$44:$G$71,3,FALSE)</f>
        <v>162-00-0098658-2</v>
      </c>
    </row>
    <row r="55" spans="1:19" s="1688" customFormat="1" ht="18" customHeight="1">
      <c r="A55" s="206">
        <v>2007000</v>
      </c>
      <c r="B55" s="954">
        <v>5</v>
      </c>
      <c r="C55" s="1014" t="s">
        <v>775</v>
      </c>
      <c r="D55" s="32" t="s">
        <v>227</v>
      </c>
      <c r="E55" s="1894">
        <f>VLOOKUP(C55,[16]KENDARI!$C$51:$E$76,3,FALSE)</f>
        <v>21</v>
      </c>
      <c r="F55" s="151">
        <v>1607000</v>
      </c>
      <c r="G55" s="151">
        <v>400000</v>
      </c>
      <c r="H55" s="151">
        <f t="shared" si="15"/>
        <v>2007000</v>
      </c>
      <c r="I55" s="151">
        <v>10000</v>
      </c>
      <c r="J55" s="147">
        <v>0</v>
      </c>
      <c r="K55" s="151">
        <v>275000</v>
      </c>
      <c r="L55" s="151">
        <v>0</v>
      </c>
      <c r="M55" s="151">
        <f t="shared" si="16"/>
        <v>485000</v>
      </c>
      <c r="N55" s="48">
        <f t="shared" si="17"/>
        <v>2492000</v>
      </c>
      <c r="O55" s="48">
        <f t="shared" si="18"/>
        <v>20070</v>
      </c>
      <c r="P55" s="48">
        <f t="shared" si="19"/>
        <v>40140</v>
      </c>
      <c r="Q55" s="48">
        <f t="shared" si="20"/>
        <v>20070</v>
      </c>
      <c r="R55" s="146">
        <f t="shared" si="21"/>
        <v>2411720</v>
      </c>
      <c r="S55" s="66" t="str">
        <f>VLOOKUP(C55,'[18]Gaji Januari 2017'!$E$44:$G$71,3,FALSE)</f>
        <v>162-00-0098014-8</v>
      </c>
    </row>
    <row r="56" spans="1:19" s="1688" customFormat="1" ht="18" customHeight="1">
      <c r="A56" s="206">
        <v>2007000</v>
      </c>
      <c r="B56" s="954">
        <v>6</v>
      </c>
      <c r="C56" s="617" t="s">
        <v>776</v>
      </c>
      <c r="D56" s="32" t="s">
        <v>227</v>
      </c>
      <c r="E56" s="1894">
        <f>VLOOKUP(C56,[16]KENDARI!$C$51:$E$76,3,FALSE)</f>
        <v>21</v>
      </c>
      <c r="F56" s="151">
        <v>1607000</v>
      </c>
      <c r="G56" s="151">
        <v>400000</v>
      </c>
      <c r="H56" s="151">
        <f t="shared" si="15"/>
        <v>2007000</v>
      </c>
      <c r="I56" s="151">
        <v>10000</v>
      </c>
      <c r="J56" s="147">
        <v>0</v>
      </c>
      <c r="K56" s="151">
        <v>275000</v>
      </c>
      <c r="L56" s="151">
        <v>0</v>
      </c>
      <c r="M56" s="151">
        <f t="shared" si="16"/>
        <v>485000</v>
      </c>
      <c r="N56" s="48">
        <f t="shared" si="17"/>
        <v>2492000</v>
      </c>
      <c r="O56" s="48">
        <f t="shared" si="18"/>
        <v>20070</v>
      </c>
      <c r="P56" s="48">
        <f t="shared" si="19"/>
        <v>40140</v>
      </c>
      <c r="Q56" s="48">
        <f t="shared" si="20"/>
        <v>20070</v>
      </c>
      <c r="R56" s="146">
        <f t="shared" si="21"/>
        <v>2411720</v>
      </c>
      <c r="S56" s="66" t="str">
        <f>VLOOKUP(C56,'[18]Gaji Januari 2017'!$E$44:$G$71,3,FALSE)</f>
        <v>162-00-0098778-8</v>
      </c>
    </row>
    <row r="57" spans="1:19" s="1688" customFormat="1" ht="18" customHeight="1">
      <c r="A57" s="206">
        <v>2007000</v>
      </c>
      <c r="B57" s="954">
        <v>7</v>
      </c>
      <c r="C57" s="617" t="s">
        <v>777</v>
      </c>
      <c r="D57" s="32" t="s">
        <v>227</v>
      </c>
      <c r="E57" s="1894">
        <f>VLOOKUP(C57,[16]KENDARI!$C$51:$E$76,3,FALSE)</f>
        <v>20</v>
      </c>
      <c r="F57" s="151">
        <v>1607000</v>
      </c>
      <c r="G57" s="151">
        <v>400000</v>
      </c>
      <c r="H57" s="151">
        <f t="shared" si="15"/>
        <v>2007000</v>
      </c>
      <c r="I57" s="151">
        <v>10000</v>
      </c>
      <c r="J57" s="147">
        <v>0</v>
      </c>
      <c r="K57" s="151">
        <v>275000</v>
      </c>
      <c r="L57" s="151">
        <v>0</v>
      </c>
      <c r="M57" s="151">
        <f t="shared" si="16"/>
        <v>475000</v>
      </c>
      <c r="N57" s="48">
        <f t="shared" si="17"/>
        <v>2482000</v>
      </c>
      <c r="O57" s="48">
        <f t="shared" si="18"/>
        <v>20070</v>
      </c>
      <c r="P57" s="48">
        <f t="shared" si="19"/>
        <v>40140</v>
      </c>
      <c r="Q57" s="48">
        <f t="shared" si="20"/>
        <v>20070</v>
      </c>
      <c r="R57" s="146">
        <f t="shared" si="21"/>
        <v>2401720</v>
      </c>
      <c r="S57" s="66" t="str">
        <f>VLOOKUP(C57,'[18]Gaji Januari 2017'!$E$44:$G$71,3,FALSE)</f>
        <v>162-00-0098434-8</v>
      </c>
    </row>
    <row r="58" spans="1:19" s="1688" customFormat="1" ht="18" customHeight="1">
      <c r="A58" s="206">
        <v>2007000</v>
      </c>
      <c r="B58" s="954">
        <v>8</v>
      </c>
      <c r="C58" s="617" t="s">
        <v>778</v>
      </c>
      <c r="D58" s="32" t="s">
        <v>227</v>
      </c>
      <c r="E58" s="1894">
        <f>VLOOKUP(C58,[16]KENDARI!$C$51:$E$76,3,FALSE)</f>
        <v>11</v>
      </c>
      <c r="F58" s="151">
        <v>1607000</v>
      </c>
      <c r="G58" s="151">
        <v>400000</v>
      </c>
      <c r="H58" s="151">
        <f t="shared" si="15"/>
        <v>2007000</v>
      </c>
      <c r="I58" s="151">
        <v>10000</v>
      </c>
      <c r="J58" s="147">
        <v>0</v>
      </c>
      <c r="K58" s="151">
        <v>275000</v>
      </c>
      <c r="L58" s="151">
        <v>0</v>
      </c>
      <c r="M58" s="151">
        <f t="shared" si="16"/>
        <v>385000</v>
      </c>
      <c r="N58" s="48">
        <f t="shared" si="17"/>
        <v>2392000</v>
      </c>
      <c r="O58" s="48">
        <f t="shared" si="18"/>
        <v>20070</v>
      </c>
      <c r="P58" s="48">
        <f t="shared" si="19"/>
        <v>40140</v>
      </c>
      <c r="Q58" s="48">
        <f t="shared" si="20"/>
        <v>20070</v>
      </c>
      <c r="R58" s="146">
        <f t="shared" si="21"/>
        <v>2311720</v>
      </c>
      <c r="S58" s="66" t="str">
        <f>VLOOKUP(C58,'[18]Gaji Januari 2017'!$E$44:$G$71,3,FALSE)</f>
        <v>162-00-0098305-0</v>
      </c>
    </row>
    <row r="59" spans="1:19" s="1688" customFormat="1" ht="18" customHeight="1">
      <c r="A59" s="206">
        <v>2007000</v>
      </c>
      <c r="B59" s="954">
        <v>9</v>
      </c>
      <c r="C59" s="1014" t="s">
        <v>3388</v>
      </c>
      <c r="D59" s="32" t="s">
        <v>227</v>
      </c>
      <c r="E59" s="1894">
        <f>VLOOKUP(C59,[16]KENDARI!$C$51:$E$76,3,FALSE)</f>
        <v>18</v>
      </c>
      <c r="F59" s="151">
        <v>1607000</v>
      </c>
      <c r="G59" s="151">
        <v>400000</v>
      </c>
      <c r="H59" s="151">
        <f t="shared" si="15"/>
        <v>2007000</v>
      </c>
      <c r="I59" s="151">
        <v>10000</v>
      </c>
      <c r="J59" s="147">
        <v>0</v>
      </c>
      <c r="K59" s="151">
        <v>275000</v>
      </c>
      <c r="L59" s="151">
        <v>0</v>
      </c>
      <c r="M59" s="151">
        <f t="shared" si="16"/>
        <v>455000</v>
      </c>
      <c r="N59" s="48">
        <f t="shared" si="17"/>
        <v>2462000</v>
      </c>
      <c r="O59" s="48">
        <f t="shared" si="18"/>
        <v>20070</v>
      </c>
      <c r="P59" s="48">
        <f t="shared" si="19"/>
        <v>40140</v>
      </c>
      <c r="Q59" s="48">
        <f t="shared" si="20"/>
        <v>20070</v>
      </c>
      <c r="R59" s="146">
        <f t="shared" si="21"/>
        <v>2381720</v>
      </c>
      <c r="S59" s="66" t="str">
        <f>VLOOKUP(C59,'[18]Gaji Januari 2017'!$E$44:$G$71,3,FALSE)</f>
        <v>162-00-0098790-3</v>
      </c>
    </row>
    <row r="60" spans="1:19" s="1688" customFormat="1" ht="18" customHeight="1">
      <c r="A60" s="206">
        <v>2007000</v>
      </c>
      <c r="B60" s="954">
        <v>10</v>
      </c>
      <c r="C60" s="617" t="s">
        <v>779</v>
      </c>
      <c r="D60" s="32" t="s">
        <v>227</v>
      </c>
      <c r="E60" s="1894">
        <f>VLOOKUP(C60,[16]KENDARI!$C$51:$E$76,3,FALSE)</f>
        <v>12</v>
      </c>
      <c r="F60" s="151">
        <v>1607000</v>
      </c>
      <c r="G60" s="151">
        <v>400000</v>
      </c>
      <c r="H60" s="151">
        <f t="shared" si="15"/>
        <v>2007000</v>
      </c>
      <c r="I60" s="151">
        <v>10000</v>
      </c>
      <c r="J60" s="147">
        <v>0</v>
      </c>
      <c r="K60" s="151">
        <v>275000</v>
      </c>
      <c r="L60" s="151">
        <v>0</v>
      </c>
      <c r="M60" s="151">
        <f t="shared" si="16"/>
        <v>395000</v>
      </c>
      <c r="N60" s="48">
        <f t="shared" si="17"/>
        <v>2402000</v>
      </c>
      <c r="O60" s="48">
        <f t="shared" si="18"/>
        <v>20070</v>
      </c>
      <c r="P60" s="48">
        <f t="shared" si="19"/>
        <v>40140</v>
      </c>
      <c r="Q60" s="48">
        <f t="shared" si="20"/>
        <v>20070</v>
      </c>
      <c r="R60" s="146">
        <f t="shared" si="21"/>
        <v>2321720</v>
      </c>
      <c r="S60" s="66" t="str">
        <f>VLOOKUP(C60,'[18]Gaji Januari 2017'!$E$44:$G$71,3,FALSE)</f>
        <v>162-00-0105489-3</v>
      </c>
    </row>
    <row r="61" spans="1:19" s="1688" customFormat="1" ht="18" customHeight="1">
      <c r="A61" s="206">
        <v>2007000</v>
      </c>
      <c r="B61" s="954">
        <v>11</v>
      </c>
      <c r="C61" s="617" t="s">
        <v>780</v>
      </c>
      <c r="D61" s="32" t="s">
        <v>227</v>
      </c>
      <c r="E61" s="1894">
        <f>VLOOKUP(C61,[16]KENDARI!$C$51:$E$76,3,FALSE)</f>
        <v>20</v>
      </c>
      <c r="F61" s="151">
        <v>1607000</v>
      </c>
      <c r="G61" s="151">
        <v>400000</v>
      </c>
      <c r="H61" s="151">
        <f t="shared" si="15"/>
        <v>2007000</v>
      </c>
      <c r="I61" s="151">
        <v>10000</v>
      </c>
      <c r="J61" s="147">
        <v>0</v>
      </c>
      <c r="K61" s="151">
        <v>275000</v>
      </c>
      <c r="L61" s="151">
        <v>0</v>
      </c>
      <c r="M61" s="151">
        <f t="shared" si="16"/>
        <v>475000</v>
      </c>
      <c r="N61" s="48">
        <f t="shared" si="17"/>
        <v>2482000</v>
      </c>
      <c r="O61" s="48">
        <f t="shared" si="18"/>
        <v>20070</v>
      </c>
      <c r="P61" s="48">
        <f t="shared" si="19"/>
        <v>40140</v>
      </c>
      <c r="Q61" s="48">
        <f t="shared" si="20"/>
        <v>20070</v>
      </c>
      <c r="R61" s="146">
        <f t="shared" si="21"/>
        <v>2401720</v>
      </c>
      <c r="S61" s="66" t="str">
        <f>VLOOKUP(C61,'[18]Gaji Januari 2017'!$E$44:$G$71,3,FALSE)</f>
        <v>162-00-0098655-8</v>
      </c>
    </row>
    <row r="62" spans="1:19" s="1688" customFormat="1" ht="18" customHeight="1">
      <c r="A62" s="206">
        <v>2007000</v>
      </c>
      <c r="B62" s="954">
        <v>12</v>
      </c>
      <c r="C62" s="617" t="s">
        <v>781</v>
      </c>
      <c r="D62" s="32" t="s">
        <v>227</v>
      </c>
      <c r="E62" s="1894">
        <f>VLOOKUP(C62,[16]KENDARI!$C$51:$E$76,3,FALSE)</f>
        <v>17</v>
      </c>
      <c r="F62" s="151">
        <v>1607000</v>
      </c>
      <c r="G62" s="151">
        <v>400000</v>
      </c>
      <c r="H62" s="151">
        <f t="shared" si="15"/>
        <v>2007000</v>
      </c>
      <c r="I62" s="151">
        <v>10000</v>
      </c>
      <c r="J62" s="147">
        <v>0</v>
      </c>
      <c r="K62" s="151">
        <v>275000</v>
      </c>
      <c r="L62" s="151">
        <v>0</v>
      </c>
      <c r="M62" s="151">
        <f t="shared" si="16"/>
        <v>445000</v>
      </c>
      <c r="N62" s="48">
        <f t="shared" si="17"/>
        <v>2452000</v>
      </c>
      <c r="O62" s="48">
        <f t="shared" si="18"/>
        <v>20070</v>
      </c>
      <c r="P62" s="48">
        <f t="shared" si="19"/>
        <v>40140</v>
      </c>
      <c r="Q62" s="48">
        <f t="shared" si="20"/>
        <v>20070</v>
      </c>
      <c r="R62" s="146">
        <f t="shared" si="21"/>
        <v>2371720</v>
      </c>
      <c r="S62" s="66" t="str">
        <f>VLOOKUP(C62,'[18]Gaji Januari 2017'!$E$44:$G$71,3,FALSE)</f>
        <v>162-00-0098047-8</v>
      </c>
    </row>
    <row r="63" spans="1:19" s="1688" customFormat="1" ht="18" customHeight="1">
      <c r="A63" s="206">
        <v>2007000</v>
      </c>
      <c r="B63" s="954">
        <v>13</v>
      </c>
      <c r="C63" s="617" t="s">
        <v>782</v>
      </c>
      <c r="D63" s="32" t="s">
        <v>227</v>
      </c>
      <c r="E63" s="1894">
        <f>VLOOKUP(C63,[16]KENDARI!$C$51:$E$76,3,FALSE)</f>
        <v>12</v>
      </c>
      <c r="F63" s="151">
        <v>1607000</v>
      </c>
      <c r="G63" s="151">
        <v>400000</v>
      </c>
      <c r="H63" s="151">
        <f t="shared" si="15"/>
        <v>2007000</v>
      </c>
      <c r="I63" s="151">
        <v>10000</v>
      </c>
      <c r="J63" s="147">
        <v>0</v>
      </c>
      <c r="K63" s="151">
        <v>275000</v>
      </c>
      <c r="L63" s="151">
        <v>0</v>
      </c>
      <c r="M63" s="151">
        <f t="shared" si="16"/>
        <v>395000</v>
      </c>
      <c r="N63" s="48">
        <f t="shared" si="17"/>
        <v>2402000</v>
      </c>
      <c r="O63" s="48">
        <f t="shared" si="18"/>
        <v>20070</v>
      </c>
      <c r="P63" s="48">
        <f t="shared" si="19"/>
        <v>40140</v>
      </c>
      <c r="Q63" s="48">
        <f t="shared" si="20"/>
        <v>20070</v>
      </c>
      <c r="R63" s="146">
        <f t="shared" si="21"/>
        <v>2321720</v>
      </c>
      <c r="S63" s="66" t="str">
        <f>VLOOKUP(C63,'[18]Gaji Januari 2017'!$E$44:$G$71,3,FALSE)</f>
        <v>162-00-0098268-0</v>
      </c>
    </row>
    <row r="64" spans="1:19" s="1688" customFormat="1" ht="18" customHeight="1">
      <c r="A64" s="206">
        <v>2007000</v>
      </c>
      <c r="B64" s="954">
        <v>14</v>
      </c>
      <c r="C64" s="617" t="s">
        <v>783</v>
      </c>
      <c r="D64" s="32" t="s">
        <v>227</v>
      </c>
      <c r="E64" s="1894">
        <f>VLOOKUP(C64,[16]KENDARI!$C$51:$E$76,3,FALSE)</f>
        <v>16</v>
      </c>
      <c r="F64" s="151">
        <v>1607000</v>
      </c>
      <c r="G64" s="151">
        <v>400000</v>
      </c>
      <c r="H64" s="151">
        <f t="shared" si="15"/>
        <v>2007000</v>
      </c>
      <c r="I64" s="151">
        <v>10000</v>
      </c>
      <c r="J64" s="147">
        <v>0</v>
      </c>
      <c r="K64" s="151">
        <v>275000</v>
      </c>
      <c r="L64" s="151">
        <v>0</v>
      </c>
      <c r="M64" s="151">
        <f t="shared" si="16"/>
        <v>435000</v>
      </c>
      <c r="N64" s="48">
        <f t="shared" si="17"/>
        <v>2442000</v>
      </c>
      <c r="O64" s="48">
        <f t="shared" si="18"/>
        <v>20070</v>
      </c>
      <c r="P64" s="48">
        <f t="shared" si="19"/>
        <v>40140</v>
      </c>
      <c r="Q64" s="48">
        <f t="shared" si="20"/>
        <v>20070</v>
      </c>
      <c r="R64" s="146">
        <f t="shared" si="21"/>
        <v>2361720</v>
      </c>
      <c r="S64" s="66" t="str">
        <f>VLOOKUP(C64,'[18]Gaji Januari 2017'!$E$44:$G$71,3,FALSE)</f>
        <v>162-00-0113847-2</v>
      </c>
    </row>
    <row r="65" spans="1:21" s="223" customFormat="1" ht="18" customHeight="1">
      <c r="A65" s="921">
        <v>2007000</v>
      </c>
      <c r="B65" s="954">
        <v>15</v>
      </c>
      <c r="C65" s="617" t="s">
        <v>784</v>
      </c>
      <c r="D65" s="32" t="s">
        <v>227</v>
      </c>
      <c r="E65" s="1894">
        <f>VLOOKUP(C65,[16]KENDARI!$C$51:$E$76,3,FALSE)</f>
        <v>18</v>
      </c>
      <c r="F65" s="151">
        <v>1607000</v>
      </c>
      <c r="G65" s="151">
        <v>400000</v>
      </c>
      <c r="H65" s="151">
        <f t="shared" si="15"/>
        <v>2007000</v>
      </c>
      <c r="I65" s="151">
        <v>10000</v>
      </c>
      <c r="J65" s="147">
        <v>0</v>
      </c>
      <c r="K65" s="151">
        <v>275000</v>
      </c>
      <c r="L65" s="151">
        <v>0</v>
      </c>
      <c r="M65" s="151">
        <f t="shared" si="16"/>
        <v>455000</v>
      </c>
      <c r="N65" s="31">
        <f t="shared" si="17"/>
        <v>2462000</v>
      </c>
      <c r="O65" s="48">
        <f t="shared" si="18"/>
        <v>20070</v>
      </c>
      <c r="P65" s="48">
        <f t="shared" si="19"/>
        <v>40140</v>
      </c>
      <c r="Q65" s="48">
        <f t="shared" si="20"/>
        <v>20070</v>
      </c>
      <c r="R65" s="104">
        <f t="shared" si="21"/>
        <v>2381720</v>
      </c>
      <c r="S65" s="1019" t="str">
        <f>VLOOKUP(C65,'[18]Gaji Januari 2017'!$E$44:$G$71,3,FALSE)</f>
        <v>162-00-0097976-9</v>
      </c>
      <c r="T65" s="1688"/>
      <c r="U65" s="1688"/>
    </row>
    <row r="66" spans="1:21" s="223" customFormat="1" ht="18" customHeight="1">
      <c r="A66" s="921">
        <v>2007000</v>
      </c>
      <c r="B66" s="954">
        <v>16</v>
      </c>
      <c r="C66" s="617" t="s">
        <v>785</v>
      </c>
      <c r="D66" s="32" t="s">
        <v>227</v>
      </c>
      <c r="E66" s="1894">
        <f>VLOOKUP(C66,[16]KENDARI!$C$51:$E$76,3,FALSE)</f>
        <v>18</v>
      </c>
      <c r="F66" s="151">
        <v>1607000</v>
      </c>
      <c r="G66" s="151">
        <v>400000</v>
      </c>
      <c r="H66" s="151">
        <f t="shared" si="15"/>
        <v>2007000</v>
      </c>
      <c r="I66" s="151">
        <v>10000</v>
      </c>
      <c r="J66" s="147">
        <v>0</v>
      </c>
      <c r="K66" s="151">
        <v>275000</v>
      </c>
      <c r="L66" s="151">
        <v>0</v>
      </c>
      <c r="M66" s="151">
        <f t="shared" si="16"/>
        <v>455000</v>
      </c>
      <c r="N66" s="31">
        <f t="shared" si="17"/>
        <v>2462000</v>
      </c>
      <c r="O66" s="48">
        <f t="shared" si="18"/>
        <v>20070</v>
      </c>
      <c r="P66" s="48">
        <f t="shared" si="19"/>
        <v>40140</v>
      </c>
      <c r="Q66" s="48">
        <f t="shared" si="20"/>
        <v>20070</v>
      </c>
      <c r="R66" s="104">
        <f t="shared" si="21"/>
        <v>2381720</v>
      </c>
      <c r="S66" s="1019" t="str">
        <f>VLOOKUP(C66,'[18]Gaji Januari 2017'!$E$44:$G$71,3,FALSE)</f>
        <v>162-00-0098227-6</v>
      </c>
      <c r="T66" s="1688"/>
      <c r="U66" s="1688"/>
    </row>
    <row r="67" spans="1:21" s="223" customFormat="1" ht="18" customHeight="1">
      <c r="A67" s="921">
        <v>2007000</v>
      </c>
      <c r="B67" s="954">
        <v>17</v>
      </c>
      <c r="C67" s="617" t="s">
        <v>786</v>
      </c>
      <c r="D67" s="32" t="s">
        <v>227</v>
      </c>
      <c r="E67" s="1894">
        <f>VLOOKUP(C67,[16]KENDARI!$C$51:$E$76,3,FALSE)</f>
        <v>20</v>
      </c>
      <c r="F67" s="151">
        <v>1607000</v>
      </c>
      <c r="G67" s="151">
        <v>400000</v>
      </c>
      <c r="H67" s="151">
        <f t="shared" si="15"/>
        <v>2007000</v>
      </c>
      <c r="I67" s="151">
        <v>10000</v>
      </c>
      <c r="J67" s="147">
        <v>0</v>
      </c>
      <c r="K67" s="151">
        <v>275000</v>
      </c>
      <c r="L67" s="151">
        <v>0</v>
      </c>
      <c r="M67" s="151">
        <f t="shared" si="16"/>
        <v>475000</v>
      </c>
      <c r="N67" s="31">
        <f t="shared" si="17"/>
        <v>2482000</v>
      </c>
      <c r="O67" s="48">
        <f t="shared" si="18"/>
        <v>20070</v>
      </c>
      <c r="P67" s="48">
        <f t="shared" si="19"/>
        <v>40140</v>
      </c>
      <c r="Q67" s="48">
        <f t="shared" si="20"/>
        <v>20070</v>
      </c>
      <c r="R67" s="104">
        <f t="shared" si="21"/>
        <v>2401720</v>
      </c>
      <c r="S67" s="1019" t="str">
        <f>VLOOKUP(C67,'[18]Gaji Januari 2017'!$E$44:$G$71,3,FALSE)</f>
        <v>162-00-0098607-9</v>
      </c>
      <c r="T67" s="1688"/>
      <c r="U67" s="1688"/>
    </row>
    <row r="68" spans="1:21" s="223" customFormat="1" ht="18" customHeight="1">
      <c r="A68" s="921">
        <v>2007000</v>
      </c>
      <c r="B68" s="954">
        <v>18</v>
      </c>
      <c r="C68" s="1014" t="s">
        <v>787</v>
      </c>
      <c r="D68" s="32" t="s">
        <v>227</v>
      </c>
      <c r="E68" s="1894">
        <f>VLOOKUP(C68,[16]KENDARI!$C$51:$E$76,3,FALSE)</f>
        <v>18</v>
      </c>
      <c r="F68" s="151">
        <v>1607000</v>
      </c>
      <c r="G68" s="151">
        <v>400000</v>
      </c>
      <c r="H68" s="151">
        <f t="shared" si="15"/>
        <v>2007000</v>
      </c>
      <c r="I68" s="151">
        <v>10000</v>
      </c>
      <c r="J68" s="147">
        <v>0</v>
      </c>
      <c r="K68" s="151">
        <v>275000</v>
      </c>
      <c r="L68" s="151">
        <v>0</v>
      </c>
      <c r="M68" s="151">
        <f t="shared" si="16"/>
        <v>455000</v>
      </c>
      <c r="N68" s="31">
        <f t="shared" si="17"/>
        <v>2462000</v>
      </c>
      <c r="O68" s="48">
        <f t="shared" si="18"/>
        <v>20070</v>
      </c>
      <c r="P68" s="48">
        <f t="shared" si="19"/>
        <v>40140</v>
      </c>
      <c r="Q68" s="48">
        <f t="shared" si="20"/>
        <v>20070</v>
      </c>
      <c r="R68" s="104">
        <f t="shared" si="21"/>
        <v>2381720</v>
      </c>
      <c r="S68" s="1019" t="str">
        <f>VLOOKUP(C68,'[18]Gaji Januari 2017'!$E$44:$G$71,3,FALSE)</f>
        <v>162-00-0098822-4</v>
      </c>
      <c r="T68" s="1688"/>
      <c r="U68" s="1688"/>
    </row>
    <row r="69" spans="1:21" s="223" customFormat="1" ht="18" customHeight="1">
      <c r="A69" s="921">
        <v>2007000</v>
      </c>
      <c r="B69" s="954">
        <v>19</v>
      </c>
      <c r="C69" s="617" t="s">
        <v>789</v>
      </c>
      <c r="D69" s="32" t="s">
        <v>227</v>
      </c>
      <c r="E69" s="1894">
        <f>VLOOKUP(C69,[16]KENDARI!$C$51:$E$76,3,FALSE)</f>
        <v>23</v>
      </c>
      <c r="F69" s="151">
        <v>1607000</v>
      </c>
      <c r="G69" s="151">
        <v>400000</v>
      </c>
      <c r="H69" s="151">
        <f t="shared" si="15"/>
        <v>2007000</v>
      </c>
      <c r="I69" s="151">
        <v>10000</v>
      </c>
      <c r="J69" s="147">
        <v>0</v>
      </c>
      <c r="K69" s="151">
        <v>275000</v>
      </c>
      <c r="L69" s="151">
        <v>0</v>
      </c>
      <c r="M69" s="151">
        <f t="shared" si="16"/>
        <v>505000</v>
      </c>
      <c r="N69" s="31">
        <f t="shared" si="17"/>
        <v>2512000</v>
      </c>
      <c r="O69" s="48">
        <f t="shared" si="18"/>
        <v>20070</v>
      </c>
      <c r="P69" s="48">
        <f t="shared" si="19"/>
        <v>40140</v>
      </c>
      <c r="Q69" s="48">
        <f t="shared" si="20"/>
        <v>20070</v>
      </c>
      <c r="R69" s="104">
        <f t="shared" si="21"/>
        <v>2431720</v>
      </c>
      <c r="S69" s="1019" t="str">
        <f>VLOOKUP(C69,'[18]Gaji Januari 2017'!$E$44:$G$71,3,FALSE)</f>
        <v>162-00-0099255-6</v>
      </c>
      <c r="T69" s="1688"/>
      <c r="U69" s="1688"/>
    </row>
    <row r="70" spans="1:21" s="223" customFormat="1" ht="18" customHeight="1">
      <c r="A70" s="921">
        <v>2007000</v>
      </c>
      <c r="B70" s="954">
        <v>20</v>
      </c>
      <c r="C70" s="1020" t="s">
        <v>790</v>
      </c>
      <c r="D70" s="1017" t="s">
        <v>227</v>
      </c>
      <c r="E70" s="1894">
        <f>VLOOKUP(C70,[16]KENDARI!$C$51:$E$76,3,FALSE)</f>
        <v>16</v>
      </c>
      <c r="F70" s="151">
        <v>1607000</v>
      </c>
      <c r="G70" s="151">
        <v>400000</v>
      </c>
      <c r="H70" s="151">
        <f t="shared" si="15"/>
        <v>2007000</v>
      </c>
      <c r="I70" s="152">
        <v>10000</v>
      </c>
      <c r="J70" s="147">
        <v>0</v>
      </c>
      <c r="K70" s="151">
        <v>275000</v>
      </c>
      <c r="L70" s="151">
        <v>0</v>
      </c>
      <c r="M70" s="152">
        <f t="shared" si="16"/>
        <v>435000</v>
      </c>
      <c r="N70" s="31">
        <f t="shared" si="17"/>
        <v>2442000</v>
      </c>
      <c r="O70" s="31">
        <f t="shared" si="18"/>
        <v>20070</v>
      </c>
      <c r="P70" s="31">
        <f t="shared" si="19"/>
        <v>40140</v>
      </c>
      <c r="Q70" s="31">
        <f t="shared" si="20"/>
        <v>20070</v>
      </c>
      <c r="R70" s="104">
        <f t="shared" si="21"/>
        <v>2361720</v>
      </c>
      <c r="S70" s="1019" t="str">
        <f>VLOOKUP(C70,'[18]Gaji Januari 2017'!$E$44:$G$71,3,FALSE)</f>
        <v>162-00-0098769-7</v>
      </c>
      <c r="T70" s="1688"/>
      <c r="U70" s="1688"/>
    </row>
    <row r="71" spans="1:21" s="223" customFormat="1" ht="18" customHeight="1">
      <c r="A71" s="921">
        <v>2007000</v>
      </c>
      <c r="B71" s="954">
        <v>21</v>
      </c>
      <c r="C71" s="1020" t="s">
        <v>791</v>
      </c>
      <c r="D71" s="1017" t="s">
        <v>227</v>
      </c>
      <c r="E71" s="1894">
        <f>VLOOKUP(C71,[16]KENDARI!$C$51:$E$76,3,FALSE)</f>
        <v>19</v>
      </c>
      <c r="F71" s="151">
        <v>1607000</v>
      </c>
      <c r="G71" s="151">
        <v>400000</v>
      </c>
      <c r="H71" s="151">
        <f t="shared" si="15"/>
        <v>2007000</v>
      </c>
      <c r="I71" s="152">
        <v>10000</v>
      </c>
      <c r="J71" s="147">
        <v>0</v>
      </c>
      <c r="K71" s="151">
        <v>275000</v>
      </c>
      <c r="L71" s="151">
        <v>0</v>
      </c>
      <c r="M71" s="152">
        <f t="shared" si="16"/>
        <v>465000</v>
      </c>
      <c r="N71" s="31">
        <f t="shared" si="17"/>
        <v>2472000</v>
      </c>
      <c r="O71" s="31">
        <f t="shared" si="18"/>
        <v>20070</v>
      </c>
      <c r="P71" s="31">
        <f t="shared" si="19"/>
        <v>40140</v>
      </c>
      <c r="Q71" s="31">
        <f t="shared" si="20"/>
        <v>20070</v>
      </c>
      <c r="R71" s="104">
        <f t="shared" si="21"/>
        <v>2391720</v>
      </c>
      <c r="S71" s="1019" t="str">
        <f>VLOOKUP(C71,'[18]Gaji Januari 2017'!$E$44:$G$71,3,FALSE)</f>
        <v>162-00-0098612-9</v>
      </c>
      <c r="T71" s="1688"/>
      <c r="U71" s="1688"/>
    </row>
    <row r="72" spans="1:21" s="112" customFormat="1" ht="18" customHeight="1">
      <c r="A72" s="921">
        <v>2007000</v>
      </c>
      <c r="B72" s="954">
        <v>22</v>
      </c>
      <c r="C72" s="1022" t="s">
        <v>3389</v>
      </c>
      <c r="D72" s="1017" t="s">
        <v>227</v>
      </c>
      <c r="E72" s="1894">
        <f>VLOOKUP(C72,[16]KENDARI!$C$51:$E$76,3,FALSE)</f>
        <v>20</v>
      </c>
      <c r="F72" s="151">
        <v>1607000</v>
      </c>
      <c r="G72" s="151">
        <v>400000</v>
      </c>
      <c r="H72" s="151">
        <f t="shared" si="15"/>
        <v>2007000</v>
      </c>
      <c r="I72" s="152">
        <v>10000</v>
      </c>
      <c r="J72" s="147">
        <v>0</v>
      </c>
      <c r="K72" s="151">
        <v>275000</v>
      </c>
      <c r="L72" s="147">
        <v>0</v>
      </c>
      <c r="M72" s="152">
        <f t="shared" si="16"/>
        <v>475000</v>
      </c>
      <c r="N72" s="31">
        <f t="shared" si="17"/>
        <v>2482000</v>
      </c>
      <c r="O72" s="31">
        <f t="shared" si="18"/>
        <v>20070</v>
      </c>
      <c r="P72" s="31">
        <f t="shared" si="19"/>
        <v>40140</v>
      </c>
      <c r="Q72" s="31">
        <f t="shared" si="20"/>
        <v>20070</v>
      </c>
      <c r="R72" s="104">
        <f t="shared" si="21"/>
        <v>2401720</v>
      </c>
      <c r="S72" s="1019" t="str">
        <f>VLOOKUP(C72,'[18]Gaji Januari 2017'!$E$44:$G$71,3,FALSE)</f>
        <v>162-00-0132315-7</v>
      </c>
      <c r="T72" s="1688"/>
      <c r="U72" s="1688"/>
    </row>
    <row r="73" spans="1:21" s="112" customFormat="1" ht="18" customHeight="1">
      <c r="A73" s="921">
        <v>2007000</v>
      </c>
      <c r="B73" s="954">
        <v>23</v>
      </c>
      <c r="C73" s="1022" t="s">
        <v>2718</v>
      </c>
      <c r="D73" s="1017" t="s">
        <v>227</v>
      </c>
      <c r="E73" s="1894">
        <f>VLOOKUP(C73,[16]KENDARI!$C$51:$E$76,3,FALSE)</f>
        <v>22</v>
      </c>
      <c r="F73" s="151">
        <v>1607000</v>
      </c>
      <c r="G73" s="151">
        <v>400000</v>
      </c>
      <c r="H73" s="151">
        <f t="shared" si="15"/>
        <v>2007000</v>
      </c>
      <c r="I73" s="152">
        <v>10000</v>
      </c>
      <c r="J73" s="147">
        <v>0</v>
      </c>
      <c r="K73" s="151">
        <v>275000</v>
      </c>
      <c r="L73" s="147">
        <v>0</v>
      </c>
      <c r="M73" s="152">
        <f t="shared" si="16"/>
        <v>495000</v>
      </c>
      <c r="N73" s="31">
        <f t="shared" si="17"/>
        <v>2502000</v>
      </c>
      <c r="O73" s="31">
        <f t="shared" si="18"/>
        <v>20070</v>
      </c>
      <c r="P73" s="31">
        <f t="shared" si="19"/>
        <v>40140</v>
      </c>
      <c r="Q73" s="31">
        <f t="shared" si="20"/>
        <v>20070</v>
      </c>
      <c r="R73" s="104">
        <f t="shared" si="21"/>
        <v>2421720</v>
      </c>
      <c r="S73" s="1019" t="str">
        <f>VLOOKUP(C73,'[18]Gaji Januari 2017'!$E$44:$G$71,3,FALSE)</f>
        <v>162-00-0132312-4</v>
      </c>
      <c r="T73" s="1688"/>
      <c r="U73" s="1688"/>
    </row>
    <row r="74" spans="1:21" s="112" customFormat="1" ht="18" customHeight="1">
      <c r="A74" s="921">
        <v>2007000</v>
      </c>
      <c r="B74" s="954">
        <v>24</v>
      </c>
      <c r="C74" s="1022" t="s">
        <v>2719</v>
      </c>
      <c r="D74" s="1017" t="s">
        <v>227</v>
      </c>
      <c r="E74" s="1894">
        <f>VLOOKUP(C74,[16]KENDARI!$C$51:$E$76,3,FALSE)</f>
        <v>19</v>
      </c>
      <c r="F74" s="151">
        <v>1607000</v>
      </c>
      <c r="G74" s="151">
        <v>400000</v>
      </c>
      <c r="H74" s="151">
        <f t="shared" si="15"/>
        <v>2007000</v>
      </c>
      <c r="I74" s="152">
        <v>10000</v>
      </c>
      <c r="J74" s="147">
        <v>0</v>
      </c>
      <c r="K74" s="151">
        <v>275000</v>
      </c>
      <c r="L74" s="147">
        <v>0</v>
      </c>
      <c r="M74" s="152">
        <f t="shared" si="16"/>
        <v>465000</v>
      </c>
      <c r="N74" s="31">
        <f t="shared" si="17"/>
        <v>2472000</v>
      </c>
      <c r="O74" s="31">
        <f t="shared" si="18"/>
        <v>20070</v>
      </c>
      <c r="P74" s="31">
        <f t="shared" si="19"/>
        <v>40140</v>
      </c>
      <c r="Q74" s="31">
        <f t="shared" si="20"/>
        <v>20070</v>
      </c>
      <c r="R74" s="104">
        <f t="shared" si="21"/>
        <v>2391720</v>
      </c>
      <c r="S74" s="1019" t="str">
        <f>VLOOKUP(C74,'[18]Gaji Januari 2017'!$E$44:$G$71,3,FALSE)</f>
        <v>162-00-0132314-0</v>
      </c>
      <c r="T74" s="1688"/>
      <c r="U74" s="1688"/>
    </row>
    <row r="75" spans="1:21" s="112" customFormat="1" ht="18" customHeight="1">
      <c r="A75" s="921">
        <v>2007000</v>
      </c>
      <c r="B75" s="954">
        <v>25</v>
      </c>
      <c r="C75" s="1022" t="s">
        <v>3390</v>
      </c>
      <c r="D75" s="1017" t="s">
        <v>227</v>
      </c>
      <c r="E75" s="1894">
        <f>VLOOKUP(C75,[16]KENDARI!$C$51:$E$76,3,FALSE)</f>
        <v>17</v>
      </c>
      <c r="F75" s="151">
        <v>1607000</v>
      </c>
      <c r="G75" s="151">
        <v>400000</v>
      </c>
      <c r="H75" s="151">
        <f t="shared" si="15"/>
        <v>2007000</v>
      </c>
      <c r="I75" s="152">
        <v>10000</v>
      </c>
      <c r="J75" s="147">
        <v>0</v>
      </c>
      <c r="K75" s="151">
        <v>275000</v>
      </c>
      <c r="L75" s="147">
        <v>0</v>
      </c>
      <c r="M75" s="152">
        <f t="shared" si="16"/>
        <v>445000</v>
      </c>
      <c r="N75" s="31">
        <f t="shared" si="17"/>
        <v>2452000</v>
      </c>
      <c r="O75" s="31">
        <f t="shared" si="18"/>
        <v>20070</v>
      </c>
      <c r="P75" s="31">
        <f t="shared" si="19"/>
        <v>40140</v>
      </c>
      <c r="Q75" s="31">
        <f t="shared" si="20"/>
        <v>20070</v>
      </c>
      <c r="R75" s="104">
        <f t="shared" si="21"/>
        <v>2371720</v>
      </c>
      <c r="S75" s="1019" t="str">
        <f>VLOOKUP(C75,'[18]Gaji Januari 2017'!$E$44:$G$71,3,FALSE)</f>
        <v>162-00-0132316-5</v>
      </c>
      <c r="T75" s="1688"/>
      <c r="U75" s="1688"/>
    </row>
    <row r="76" spans="1:21" s="112" customFormat="1" ht="18" customHeight="1">
      <c r="A76" s="904"/>
      <c r="B76" s="954">
        <v>26</v>
      </c>
      <c r="C76" s="2065" t="s">
        <v>4588</v>
      </c>
      <c r="D76" s="2094" t="s">
        <v>227</v>
      </c>
      <c r="E76" s="2084">
        <v>8</v>
      </c>
      <c r="F76" s="2096"/>
      <c r="G76" s="2096"/>
      <c r="H76" s="2096"/>
      <c r="I76" s="2096">
        <v>10000</v>
      </c>
      <c r="J76" s="2080"/>
      <c r="K76" s="2079">
        <v>91666.666666666672</v>
      </c>
      <c r="L76" s="2080"/>
      <c r="M76" s="2079">
        <v>171666.66666666669</v>
      </c>
      <c r="N76" s="2081">
        <v>171666.66666666669</v>
      </c>
      <c r="O76" s="2081"/>
      <c r="P76" s="2081"/>
      <c r="Q76" s="2081"/>
      <c r="R76" s="2082">
        <v>171666.66666666669</v>
      </c>
      <c r="S76" s="2083" t="s">
        <v>4589</v>
      </c>
      <c r="T76" s="1688"/>
    </row>
    <row r="77" spans="1:21" s="112" customFormat="1" ht="18" customHeight="1">
      <c r="A77" s="911"/>
      <c r="B77" s="2385" t="s">
        <v>3850</v>
      </c>
      <c r="C77" s="2422"/>
      <c r="D77" s="2423"/>
      <c r="E77" s="967">
        <f>SUM(E51:E75)</f>
        <v>456</v>
      </c>
      <c r="F77" s="769">
        <f>SUM(F51:F76)</f>
        <v>40175000</v>
      </c>
      <c r="G77" s="769">
        <f t="shared" ref="G77:R77" si="22">SUM(G51:G76)</f>
        <v>10000000</v>
      </c>
      <c r="H77" s="769">
        <f t="shared" si="22"/>
        <v>50175000</v>
      </c>
      <c r="I77" s="769">
        <f t="shared" si="22"/>
        <v>260000</v>
      </c>
      <c r="J77" s="769">
        <f t="shared" si="22"/>
        <v>0</v>
      </c>
      <c r="K77" s="769">
        <f t="shared" si="22"/>
        <v>6966666.666666667</v>
      </c>
      <c r="L77" s="769">
        <f t="shared" si="22"/>
        <v>0</v>
      </c>
      <c r="M77" s="769">
        <f t="shared" si="22"/>
        <v>11606666.666666666</v>
      </c>
      <c r="N77" s="769">
        <f t="shared" si="22"/>
        <v>61781666.666666664</v>
      </c>
      <c r="O77" s="769">
        <f t="shared" si="22"/>
        <v>501750</v>
      </c>
      <c r="P77" s="769">
        <f t="shared" si="22"/>
        <v>1003500</v>
      </c>
      <c r="Q77" s="769">
        <f t="shared" si="22"/>
        <v>501750</v>
      </c>
      <c r="R77" s="769">
        <f t="shared" si="22"/>
        <v>59774666.666666664</v>
      </c>
      <c r="S77" s="769"/>
    </row>
    <row r="78" spans="1:21" ht="18" customHeight="1">
      <c r="B78" s="268"/>
      <c r="J78" s="150"/>
      <c r="R78" s="132">
        <f>R77+R45+R20</f>
        <v>132518396.66666666</v>
      </c>
      <c r="S78" s="71"/>
    </row>
    <row r="79" spans="1:21" ht="18" customHeight="1">
      <c r="B79" s="886"/>
      <c r="J79" s="150"/>
      <c r="R79" s="181"/>
      <c r="S79" s="71"/>
    </row>
    <row r="80" spans="1:21" ht="24.75" customHeight="1">
      <c r="J80" s="150"/>
      <c r="S80" s="71"/>
    </row>
    <row r="82" spans="1:7" s="319" customFormat="1" ht="24.75" customHeight="1">
      <c r="A82" s="281"/>
    </row>
    <row r="83" spans="1:7" s="319" customFormat="1" ht="24.75" customHeight="1">
      <c r="A83" s="281"/>
    </row>
    <row r="84" spans="1:7" s="319" customFormat="1" ht="24.75" customHeight="1">
      <c r="A84" s="281"/>
    </row>
    <row r="85" spans="1:7" s="319" customFormat="1" ht="24.75" customHeight="1">
      <c r="A85" s="281"/>
    </row>
    <row r="86" spans="1:7" s="319" customFormat="1" ht="24.75" customHeight="1">
      <c r="A86" s="281"/>
    </row>
    <row r="88" spans="1:7" s="319" customFormat="1" ht="24.75" customHeight="1">
      <c r="A88" s="281"/>
    </row>
    <row r="89" spans="1:7" s="319" customFormat="1" ht="24.75" customHeight="1">
      <c r="A89" s="281"/>
    </row>
    <row r="90" spans="1:7" ht="24.75" customHeight="1">
      <c r="B90" s="370"/>
      <c r="C90" s="658" t="s">
        <v>3689</v>
      </c>
      <c r="D90" s="370"/>
      <c r="E90" s="370"/>
      <c r="F90" s="370"/>
      <c r="G90" s="370"/>
    </row>
    <row r="91" spans="1:7" ht="33" customHeight="1">
      <c r="B91" s="983" t="s">
        <v>39</v>
      </c>
      <c r="C91" s="983" t="s">
        <v>3690</v>
      </c>
      <c r="D91" s="2399" t="s">
        <v>40</v>
      </c>
      <c r="E91" s="2400"/>
      <c r="F91" s="983" t="s">
        <v>3691</v>
      </c>
      <c r="G91" s="983" t="s">
        <v>41</v>
      </c>
    </row>
    <row r="92" spans="1:7" ht="24.75" customHeight="1">
      <c r="B92" s="525">
        <v>1</v>
      </c>
      <c r="C92" s="660" t="s">
        <v>3692</v>
      </c>
      <c r="D92" s="678">
        <f>B19</f>
        <v>9</v>
      </c>
      <c r="E92" s="727" t="s">
        <v>3701</v>
      </c>
      <c r="F92" s="668">
        <v>3000</v>
      </c>
      <c r="G92" s="669">
        <f>F92*D92</f>
        <v>27000</v>
      </c>
    </row>
    <row r="93" spans="1:7" ht="24.75" customHeight="1">
      <c r="B93" s="525">
        <v>2</v>
      </c>
      <c r="C93" s="660" t="s">
        <v>42</v>
      </c>
      <c r="D93" s="678">
        <f>B44</f>
        <v>19</v>
      </c>
      <c r="E93" s="727" t="s">
        <v>3701</v>
      </c>
      <c r="F93" s="668">
        <v>3000</v>
      </c>
      <c r="G93" s="669">
        <f>F93*D93</f>
        <v>57000</v>
      </c>
    </row>
    <row r="94" spans="1:7" ht="24.75" customHeight="1">
      <c r="B94" s="525">
        <v>3</v>
      </c>
      <c r="C94" s="660" t="s">
        <v>43</v>
      </c>
      <c r="D94" s="678">
        <f>B76</f>
        <v>26</v>
      </c>
      <c r="E94" s="727" t="s">
        <v>3701</v>
      </c>
      <c r="F94" s="668">
        <v>3000</v>
      </c>
      <c r="G94" s="669">
        <f>F94*D94</f>
        <v>78000</v>
      </c>
    </row>
    <row r="95" spans="1:7" ht="24.75" customHeight="1">
      <c r="B95" s="2263" t="s">
        <v>3702</v>
      </c>
      <c r="C95" s="2264"/>
      <c r="D95" s="774">
        <f>D92+D93+D94</f>
        <v>54</v>
      </c>
      <c r="E95" s="855" t="s">
        <v>3701</v>
      </c>
      <c r="F95" s="856" t="s">
        <v>2627</v>
      </c>
      <c r="G95" s="777">
        <f>SUM(G92:G94)</f>
        <v>162000</v>
      </c>
    </row>
    <row r="97" spans="1:15" ht="17.25">
      <c r="C97" s="662" t="s">
        <v>3693</v>
      </c>
    </row>
    <row r="98" spans="1:15" ht="17.25">
      <c r="C98" s="662" t="s">
        <v>3818</v>
      </c>
    </row>
    <row r="99" spans="1:15" ht="15"/>
    <row r="100" spans="1:15" s="319" customFormat="1" ht="15">
      <c r="A100" s="281"/>
    </row>
    <row r="101" spans="1:15" ht="17.25">
      <c r="C101" s="663" t="s">
        <v>4587</v>
      </c>
      <c r="D101" s="266"/>
      <c r="E101" s="266"/>
      <c r="F101" s="266"/>
      <c r="G101" s="266" t="s">
        <v>2627</v>
      </c>
      <c r="H101" s="266"/>
    </row>
    <row r="102" spans="1:15" ht="25.5" customHeight="1">
      <c r="C102" s="664" t="s">
        <v>3025</v>
      </c>
      <c r="D102" s="2265" t="s">
        <v>3696</v>
      </c>
      <c r="E102" s="2266"/>
      <c r="F102" s="2265" t="s">
        <v>2130</v>
      </c>
      <c r="G102" s="2267"/>
      <c r="H102" s="2266"/>
      <c r="M102" s="266"/>
      <c r="N102" s="231" t="s">
        <v>4584</v>
      </c>
      <c r="O102" s="266"/>
    </row>
    <row r="103" spans="1:15" ht="24.75" customHeight="1">
      <c r="C103" s="690" t="s">
        <v>3692</v>
      </c>
      <c r="D103" s="678">
        <f>D92</f>
        <v>9</v>
      </c>
      <c r="E103" s="681" t="s">
        <v>3701</v>
      </c>
      <c r="F103" s="677"/>
      <c r="G103" s="681" t="s">
        <v>3703</v>
      </c>
      <c r="H103" s="679">
        <f>R20</f>
        <v>26493340</v>
      </c>
      <c r="M103" s="266"/>
      <c r="N103" s="232" t="s">
        <v>44</v>
      </c>
      <c r="O103" s="266"/>
    </row>
    <row r="104" spans="1:15" ht="24.75" customHeight="1">
      <c r="C104" s="690" t="s">
        <v>42</v>
      </c>
      <c r="D104" s="1698">
        <f>D93</f>
        <v>19</v>
      </c>
      <c r="E104" s="681" t="s">
        <v>3701</v>
      </c>
      <c r="F104" s="672"/>
      <c r="G104" s="148" t="s">
        <v>3703</v>
      </c>
      <c r="H104" s="673">
        <f>R45</f>
        <v>46250390</v>
      </c>
      <c r="I104" s="2087" t="s">
        <v>4597</v>
      </c>
      <c r="M104" s="266"/>
      <c r="N104" s="231"/>
      <c r="O104" s="266"/>
    </row>
    <row r="105" spans="1:15" ht="24.75" customHeight="1">
      <c r="C105" s="691" t="s">
        <v>43</v>
      </c>
      <c r="D105" s="1698">
        <f>D94</f>
        <v>26</v>
      </c>
      <c r="E105" s="681" t="s">
        <v>3701</v>
      </c>
      <c r="F105" s="677"/>
      <c r="G105" s="681" t="s">
        <v>3703</v>
      </c>
      <c r="H105" s="679">
        <f>R77</f>
        <v>59774666.666666664</v>
      </c>
      <c r="I105" s="245"/>
      <c r="M105" s="266"/>
      <c r="N105" s="231"/>
      <c r="O105" s="266"/>
    </row>
    <row r="106" spans="1:15" ht="24.75" customHeight="1">
      <c r="C106" s="694" t="s">
        <v>3697</v>
      </c>
      <c r="D106" s="694"/>
      <c r="E106" s="695"/>
      <c r="F106" s="697"/>
      <c r="G106" s="698" t="s">
        <v>3703</v>
      </c>
      <c r="H106" s="699">
        <f>G95</f>
        <v>162000</v>
      </c>
      <c r="M106" s="266"/>
      <c r="N106" s="231"/>
      <c r="O106" s="266"/>
    </row>
    <row r="107" spans="1:15" ht="24.75" customHeight="1">
      <c r="C107" s="692" t="s">
        <v>3698</v>
      </c>
      <c r="D107" s="774">
        <f>D105+D104+D103</f>
        <v>54</v>
      </c>
      <c r="E107" s="857" t="s">
        <v>3705</v>
      </c>
      <c r="F107" s="858"/>
      <c r="G107" s="859" t="s">
        <v>3703</v>
      </c>
      <c r="H107" s="775">
        <f>SUM(H103:H106)</f>
        <v>132680396.66666666</v>
      </c>
      <c r="M107" s="266"/>
      <c r="N107" s="319"/>
      <c r="O107" s="266"/>
    </row>
    <row r="108" spans="1:15" ht="24.75" customHeight="1">
      <c r="C108" s="688" t="s">
        <v>3699</v>
      </c>
      <c r="D108" s="860">
        <v>1.4999999999999999E-2</v>
      </c>
      <c r="E108" s="855"/>
      <c r="F108" s="857"/>
      <c r="G108" s="857" t="s">
        <v>3703</v>
      </c>
      <c r="H108" s="776">
        <f>H107*D108</f>
        <v>1990205.9499999997</v>
      </c>
      <c r="M108" s="266"/>
      <c r="N108" s="229" t="s">
        <v>3704</v>
      </c>
      <c r="O108" s="266"/>
    </row>
    <row r="109" spans="1:15" ht="24.75" customHeight="1">
      <c r="C109" s="680" t="s">
        <v>3700</v>
      </c>
      <c r="D109" s="858"/>
      <c r="E109" s="859"/>
      <c r="F109" s="859"/>
      <c r="G109" s="859" t="s">
        <v>3703</v>
      </c>
      <c r="H109" s="775">
        <f>SUM(H107:H108)</f>
        <v>134670602.61666664</v>
      </c>
    </row>
  </sheetData>
  <mergeCells count="50">
    <mergeCell ref="B77:D77"/>
    <mergeCell ref="A9:A10"/>
    <mergeCell ref="A24:A25"/>
    <mergeCell ref="A49:A50"/>
    <mergeCell ref="F49:G49"/>
    <mergeCell ref="B45:D45"/>
    <mergeCell ref="B49:B50"/>
    <mergeCell ref="C49:C50"/>
    <mergeCell ref="B20:D20"/>
    <mergeCell ref="B24:B25"/>
    <mergeCell ref="C24:C25"/>
    <mergeCell ref="D24:D25"/>
    <mergeCell ref="E24:E25"/>
    <mergeCell ref="F24:G24"/>
    <mergeCell ref="B9:B10"/>
    <mergeCell ref="C9:C10"/>
    <mergeCell ref="S49:S50"/>
    <mergeCell ref="H49:H50"/>
    <mergeCell ref="I49:L49"/>
    <mergeCell ref="M49:M50"/>
    <mergeCell ref="N49:N50"/>
    <mergeCell ref="D9:D10"/>
    <mergeCell ref="E9:E10"/>
    <mergeCell ref="F9:G9"/>
    <mergeCell ref="O49:Q49"/>
    <mergeCell ref="H24:H25"/>
    <mergeCell ref="S24:S25"/>
    <mergeCell ref="H9:H10"/>
    <mergeCell ref="I9:L9"/>
    <mergeCell ref="R9:R10"/>
    <mergeCell ref="M9:M10"/>
    <mergeCell ref="N9:N10"/>
    <mergeCell ref="O9:Q9"/>
    <mergeCell ref="S9:S10"/>
    <mergeCell ref="D91:E91"/>
    <mergeCell ref="B95:C95"/>
    <mergeCell ref="D102:E102"/>
    <mergeCell ref="F102:H102"/>
    <mergeCell ref="B1:R1"/>
    <mergeCell ref="B2:R2"/>
    <mergeCell ref="B3:R3"/>
    <mergeCell ref="B4:R4"/>
    <mergeCell ref="R49:R50"/>
    <mergeCell ref="R24:R25"/>
    <mergeCell ref="D49:D50"/>
    <mergeCell ref="E49:E50"/>
    <mergeCell ref="I24:L24"/>
    <mergeCell ref="M24:M25"/>
    <mergeCell ref="N24:N25"/>
    <mergeCell ref="O24:Q24"/>
  </mergeCells>
  <conditionalFormatting sqref="S11:S19">
    <cfRule type="duplicateValues" dxfId="52" priority="4"/>
  </conditionalFormatting>
  <conditionalFormatting sqref="S51:S75 R76">
    <cfRule type="duplicateValues" dxfId="51" priority="1281"/>
  </conditionalFormatting>
  <conditionalFormatting sqref="S26:S43 R44">
    <cfRule type="duplicateValues" dxfId="50" priority="1282"/>
  </conditionalFormatting>
  <printOptions horizontalCentered="1"/>
  <pageMargins left="0" right="0" top="0.41" bottom="0.25" header="0.23" footer="0.17"/>
  <pageSetup paperSize="9" scale="65" orientation="landscape" verticalDpi="18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T126"/>
  <sheetViews>
    <sheetView showGridLines="0" topLeftCell="B103" zoomScale="70" zoomScaleNormal="70" workbookViewId="0">
      <selection activeCell="H125" sqref="H125"/>
    </sheetView>
  </sheetViews>
  <sheetFormatPr defaultRowHeight="15"/>
  <cols>
    <col min="1" max="1" width="11.85546875" style="203" hidden="1" customWidth="1"/>
    <col min="2" max="2" width="6" style="154" customWidth="1"/>
    <col min="3" max="3" width="21.28515625" style="154" customWidth="1"/>
    <col min="4" max="4" width="20.5703125" style="154" bestFit="1" customWidth="1"/>
    <col min="5" max="5" width="8.5703125" style="154" bestFit="1" customWidth="1"/>
    <col min="6" max="6" width="15.140625" style="154" bestFit="1" customWidth="1"/>
    <col min="7" max="7" width="13.85546875" style="154" bestFit="1" customWidth="1"/>
    <col min="8" max="8" width="13.85546875" style="154" customWidth="1"/>
    <col min="9" max="9" width="7.42578125" style="154" customWidth="1"/>
    <col min="10" max="10" width="13.5703125" style="154" bestFit="1" customWidth="1"/>
    <col min="11" max="11" width="15.140625" style="154" bestFit="1" customWidth="1"/>
    <col min="12" max="12" width="11.85546875" style="154" bestFit="1" customWidth="1"/>
    <col min="13" max="13" width="14" style="154" customWidth="1"/>
    <col min="14" max="14" width="12.85546875" style="154" customWidth="1"/>
    <col min="15" max="16" width="12.5703125" style="154" customWidth="1"/>
    <col min="17" max="17" width="12.28515625" style="154" bestFit="1" customWidth="1"/>
    <col min="18" max="18" width="13.5703125" style="154" customWidth="1"/>
    <col min="19" max="19" width="18.5703125" style="154" customWidth="1"/>
    <col min="20" max="16384" width="9.140625" style="154"/>
  </cols>
  <sheetData>
    <row r="1" spans="1:20" ht="15.75">
      <c r="B1" s="2426" t="s">
        <v>3677</v>
      </c>
      <c r="C1" s="2426"/>
      <c r="D1" s="2426"/>
      <c r="E1" s="2426"/>
      <c r="F1" s="2426"/>
      <c r="G1" s="2426"/>
      <c r="H1" s="2426"/>
      <c r="I1" s="2426"/>
      <c r="J1" s="2426"/>
      <c r="K1" s="2426"/>
      <c r="L1" s="2426"/>
      <c r="M1" s="2426"/>
      <c r="N1" s="2426"/>
      <c r="O1" s="2426"/>
      <c r="P1" s="2426"/>
      <c r="Q1" s="2426"/>
      <c r="R1" s="2426"/>
      <c r="S1" s="2426"/>
    </row>
    <row r="2" spans="1:20" ht="15.75">
      <c r="B2" s="2426" t="s">
        <v>1</v>
      </c>
      <c r="C2" s="2426"/>
      <c r="D2" s="2426"/>
      <c r="E2" s="2426"/>
      <c r="F2" s="2426"/>
      <c r="G2" s="2426"/>
      <c r="H2" s="2426"/>
      <c r="I2" s="2426"/>
      <c r="J2" s="2426"/>
      <c r="K2" s="2426"/>
      <c r="L2" s="2426"/>
      <c r="M2" s="2426"/>
      <c r="N2" s="2426"/>
      <c r="O2" s="2426"/>
      <c r="P2" s="2426"/>
      <c r="Q2" s="2426"/>
      <c r="R2" s="2426"/>
      <c r="S2" s="2426"/>
    </row>
    <row r="3" spans="1:20" ht="15.75">
      <c r="B3" s="2426" t="s">
        <v>4440</v>
      </c>
      <c r="C3" s="2426"/>
      <c r="D3" s="2426"/>
      <c r="E3" s="2426"/>
      <c r="F3" s="2426"/>
      <c r="G3" s="2426"/>
      <c r="H3" s="2426"/>
      <c r="I3" s="2426"/>
      <c r="J3" s="2426"/>
      <c r="K3" s="2426"/>
      <c r="L3" s="2426"/>
      <c r="M3" s="2426"/>
      <c r="N3" s="2426"/>
      <c r="O3" s="2426"/>
      <c r="P3" s="2426"/>
      <c r="Q3" s="2426"/>
      <c r="R3" s="2426"/>
      <c r="S3" s="2426"/>
    </row>
    <row r="4" spans="1:20" ht="15.75">
      <c r="B4" s="2426" t="s">
        <v>793</v>
      </c>
      <c r="C4" s="2426"/>
      <c r="D4" s="2426"/>
      <c r="E4" s="2426"/>
      <c r="F4" s="2426"/>
      <c r="G4" s="2426"/>
      <c r="H4" s="2426"/>
      <c r="I4" s="2426"/>
      <c r="J4" s="2426"/>
      <c r="K4" s="2426"/>
      <c r="L4" s="2426"/>
      <c r="M4" s="2426"/>
      <c r="N4" s="2426"/>
      <c r="O4" s="2426"/>
      <c r="P4" s="2426"/>
      <c r="Q4" s="2426"/>
      <c r="R4" s="2426"/>
      <c r="S4" s="2426"/>
    </row>
    <row r="7" spans="1:20">
      <c r="B7" s="81" t="s">
        <v>2</v>
      </c>
      <c r="C7" s="126"/>
      <c r="D7" s="126"/>
      <c r="E7" s="126"/>
      <c r="F7" s="336"/>
      <c r="G7" s="336"/>
      <c r="H7" s="337"/>
      <c r="I7" s="126"/>
      <c r="J7" s="126"/>
      <c r="K7" s="126"/>
      <c r="L7" s="126"/>
      <c r="M7" s="126"/>
      <c r="N7" s="126"/>
      <c r="O7" s="126"/>
      <c r="P7" s="126"/>
      <c r="S7" s="323"/>
    </row>
    <row r="8" spans="1:20">
      <c r="A8" s="2424" t="s">
        <v>2755</v>
      </c>
      <c r="B8" s="2435" t="s">
        <v>3</v>
      </c>
      <c r="C8" s="2435" t="s">
        <v>4</v>
      </c>
      <c r="D8" s="2435" t="s">
        <v>5</v>
      </c>
      <c r="E8" s="2367" t="s">
        <v>6</v>
      </c>
      <c r="F8" s="2427" t="s">
        <v>7</v>
      </c>
      <c r="G8" s="2428"/>
      <c r="H8" s="2367" t="s">
        <v>48</v>
      </c>
      <c r="I8" s="2429" t="s">
        <v>8</v>
      </c>
      <c r="J8" s="2430"/>
      <c r="K8" s="2430"/>
      <c r="L8" s="2431"/>
      <c r="M8" s="2432" t="s">
        <v>9</v>
      </c>
      <c r="N8" s="2367" t="s">
        <v>10</v>
      </c>
      <c r="O8" s="2427" t="s">
        <v>11</v>
      </c>
      <c r="P8" s="2434"/>
      <c r="Q8" s="2428"/>
      <c r="R8" s="2367" t="s">
        <v>12</v>
      </c>
      <c r="S8" s="2367" t="s">
        <v>13</v>
      </c>
    </row>
    <row r="9" spans="1:20" ht="60">
      <c r="A9" s="2425"/>
      <c r="B9" s="2242"/>
      <c r="C9" s="2436"/>
      <c r="D9" s="2436"/>
      <c r="E9" s="2441"/>
      <c r="F9" s="956" t="s">
        <v>14</v>
      </c>
      <c r="G9" s="956" t="s">
        <v>15</v>
      </c>
      <c r="H9" s="2415"/>
      <c r="I9" s="956" t="s">
        <v>49</v>
      </c>
      <c r="J9" s="956" t="s">
        <v>16</v>
      </c>
      <c r="K9" s="956" t="s">
        <v>18</v>
      </c>
      <c r="L9" s="956" t="s">
        <v>19</v>
      </c>
      <c r="M9" s="2433"/>
      <c r="N9" s="2415"/>
      <c r="O9" s="956" t="s">
        <v>2316</v>
      </c>
      <c r="P9" s="956" t="s">
        <v>20</v>
      </c>
      <c r="Q9" s="956" t="s">
        <v>2270</v>
      </c>
      <c r="R9" s="2415"/>
      <c r="S9" s="2415"/>
    </row>
    <row r="10" spans="1:20" s="1947" customFormat="1" ht="15.75">
      <c r="A10" s="1933"/>
      <c r="B10" s="1934">
        <v>0</v>
      </c>
      <c r="C10" s="1935" t="s">
        <v>4382</v>
      </c>
      <c r="D10" s="1936" t="s">
        <v>4383</v>
      </c>
      <c r="E10" s="1937">
        <v>0</v>
      </c>
      <c r="F10" s="1938">
        <v>0</v>
      </c>
      <c r="G10" s="1938">
        <v>0</v>
      </c>
      <c r="H10" s="1939">
        <f>SUM(F10:G10)</f>
        <v>0</v>
      </c>
      <c r="I10" s="1938">
        <v>0</v>
      </c>
      <c r="J10" s="1940">
        <v>0</v>
      </c>
      <c r="K10" s="1941">
        <v>0</v>
      </c>
      <c r="L10" s="1942">
        <v>0</v>
      </c>
      <c r="M10" s="1943">
        <v>0</v>
      </c>
      <c r="N10" s="1943">
        <f t="shared" ref="N10:N18" si="0">H10+M10</f>
        <v>0</v>
      </c>
      <c r="O10" s="1944">
        <f>G10*1%</f>
        <v>0</v>
      </c>
      <c r="P10" s="1944">
        <f>G10*2%</f>
        <v>0</v>
      </c>
      <c r="Q10" s="1944">
        <f>G10*1%</f>
        <v>0</v>
      </c>
      <c r="R10" s="1945">
        <v>0</v>
      </c>
      <c r="S10" s="1946">
        <v>1580000398578</v>
      </c>
      <c r="T10" s="1922" t="s">
        <v>4414</v>
      </c>
    </row>
    <row r="11" spans="1:20" s="370" customFormat="1" ht="18" customHeight="1">
      <c r="A11" s="184">
        <v>2118500</v>
      </c>
      <c r="B11" s="1904">
        <v>1</v>
      </c>
      <c r="C11" s="490" t="s">
        <v>2704</v>
      </c>
      <c r="D11" s="76" t="s">
        <v>3675</v>
      </c>
      <c r="E11" s="635">
        <f>VLOOKUP(C11,'[19]Komponen Gaji '!$B$12:$D$20,3,FALSE)</f>
        <v>23</v>
      </c>
      <c r="F11" s="52">
        <v>1896373</v>
      </c>
      <c r="G11" s="52">
        <v>330000</v>
      </c>
      <c r="H11" s="369">
        <f t="shared" ref="H11:H17" si="1">SUM(F11:G11)</f>
        <v>2226373</v>
      </c>
      <c r="I11" s="52">
        <v>0</v>
      </c>
      <c r="J11" s="52">
        <v>20000</v>
      </c>
      <c r="K11" s="149">
        <v>772153</v>
      </c>
      <c r="L11" s="175">
        <v>250000</v>
      </c>
      <c r="M11" s="115">
        <f t="shared" ref="M11:M18" si="2">(E11*I11)+(E11*J11)+K11+L11</f>
        <v>1482153</v>
      </c>
      <c r="N11" s="115">
        <f t="shared" si="0"/>
        <v>3708526</v>
      </c>
      <c r="O11" s="115">
        <f t="shared" ref="O11:O18" si="3">1%*H11</f>
        <v>22263.73</v>
      </c>
      <c r="P11" s="115">
        <f t="shared" ref="P11:P18" si="4">H11*2%</f>
        <v>44527.46</v>
      </c>
      <c r="Q11" s="77">
        <f t="shared" ref="Q11:Q18" si="5">H11*1%</f>
        <v>22263.73</v>
      </c>
      <c r="R11" s="95">
        <f t="shared" ref="R11:R17" si="6">N11-P11-Q11-O11</f>
        <v>3619471.08</v>
      </c>
      <c r="S11" s="405">
        <f>VLOOKUP(C11,'[20]Komponen Gaji '!$B$12:$U$20,20,FALSE)</f>
        <v>1580000225847</v>
      </c>
    </row>
    <row r="12" spans="1:20" s="370" customFormat="1" ht="18" customHeight="1">
      <c r="A12" s="184">
        <v>2118500</v>
      </c>
      <c r="B12" s="1904">
        <v>2</v>
      </c>
      <c r="C12" s="492" t="s">
        <v>840</v>
      </c>
      <c r="D12" s="355" t="s">
        <v>2539</v>
      </c>
      <c r="E12" s="1673">
        <f>VLOOKUP(C12,'[19]Komponen Gaji '!$B$12:$D$20,3,FALSE)</f>
        <v>20</v>
      </c>
      <c r="F12" s="52">
        <v>2120955</v>
      </c>
      <c r="G12" s="52">
        <v>330000</v>
      </c>
      <c r="H12" s="369">
        <f t="shared" si="1"/>
        <v>2450955</v>
      </c>
      <c r="I12" s="52">
        <v>0</v>
      </c>
      <c r="J12" s="52">
        <v>15000</v>
      </c>
      <c r="K12" s="149">
        <v>719612</v>
      </c>
      <c r="L12" s="175">
        <v>500000</v>
      </c>
      <c r="M12" s="115">
        <f t="shared" si="2"/>
        <v>1519612</v>
      </c>
      <c r="N12" s="115">
        <f t="shared" si="0"/>
        <v>3970567</v>
      </c>
      <c r="O12" s="115">
        <f t="shared" si="3"/>
        <v>24509.55</v>
      </c>
      <c r="P12" s="115">
        <f t="shared" si="4"/>
        <v>49019.1</v>
      </c>
      <c r="Q12" s="77">
        <f t="shared" si="5"/>
        <v>24509.55</v>
      </c>
      <c r="R12" s="95">
        <f t="shared" si="6"/>
        <v>3872528.8000000003</v>
      </c>
      <c r="S12" s="405">
        <f>VLOOKUP(C12,'[20]Komponen Gaji '!$B$12:$U$20,20,FALSE)</f>
        <v>1580000046490</v>
      </c>
    </row>
    <row r="13" spans="1:20" s="370" customFormat="1" ht="18" customHeight="1">
      <c r="A13" s="184">
        <v>2118500</v>
      </c>
      <c r="B13" s="1904">
        <v>3</v>
      </c>
      <c r="C13" s="491" t="s">
        <v>2267</v>
      </c>
      <c r="D13" s="76" t="s">
        <v>145</v>
      </c>
      <c r="E13" s="1673">
        <f>VLOOKUP(C13,'[19]Komponen Gaji '!$B$12:$D$20,3,FALSE)</f>
        <v>25</v>
      </c>
      <c r="F13" s="52">
        <v>1788500</v>
      </c>
      <c r="G13" s="52">
        <v>330000</v>
      </c>
      <c r="H13" s="369">
        <f t="shared" si="1"/>
        <v>2118500</v>
      </c>
      <c r="I13" s="52">
        <v>0</v>
      </c>
      <c r="J13" s="52">
        <v>7500</v>
      </c>
      <c r="K13" s="149">
        <v>511445</v>
      </c>
      <c r="L13" s="175">
        <v>100000</v>
      </c>
      <c r="M13" s="115">
        <f t="shared" si="2"/>
        <v>798945</v>
      </c>
      <c r="N13" s="115">
        <f t="shared" si="0"/>
        <v>2917445</v>
      </c>
      <c r="O13" s="115">
        <f t="shared" si="3"/>
        <v>21185</v>
      </c>
      <c r="P13" s="115">
        <f t="shared" si="4"/>
        <v>42370</v>
      </c>
      <c r="Q13" s="77">
        <f t="shared" si="5"/>
        <v>21185</v>
      </c>
      <c r="R13" s="95">
        <f t="shared" si="6"/>
        <v>2832705</v>
      </c>
      <c r="S13" s="405">
        <f>VLOOKUP(C13,'[20]Komponen Gaji '!$B$12:$U$20,20,FALSE)</f>
        <v>9000005331674</v>
      </c>
    </row>
    <row r="14" spans="1:20" s="370" customFormat="1" ht="18" customHeight="1">
      <c r="A14" s="184">
        <v>2118500</v>
      </c>
      <c r="B14" s="1904">
        <v>4</v>
      </c>
      <c r="C14" s="490" t="s">
        <v>796</v>
      </c>
      <c r="D14" s="76" t="s">
        <v>797</v>
      </c>
      <c r="E14" s="1673">
        <f>VLOOKUP(C14,'[19]Komponen Gaji '!$B$12:$D$20,3,FALSE)</f>
        <v>23</v>
      </c>
      <c r="F14" s="52">
        <v>1788500</v>
      </c>
      <c r="G14" s="52">
        <v>330000</v>
      </c>
      <c r="H14" s="369">
        <f t="shared" si="1"/>
        <v>2118500</v>
      </c>
      <c r="I14" s="52">
        <v>0</v>
      </c>
      <c r="J14" s="52">
        <v>7500</v>
      </c>
      <c r="K14" s="149">
        <v>734740</v>
      </c>
      <c r="L14" s="175">
        <v>250000</v>
      </c>
      <c r="M14" s="115">
        <f t="shared" si="2"/>
        <v>1157240</v>
      </c>
      <c r="N14" s="115">
        <f t="shared" si="0"/>
        <v>3275740</v>
      </c>
      <c r="O14" s="115">
        <f t="shared" si="3"/>
        <v>21185</v>
      </c>
      <c r="P14" s="115">
        <f t="shared" si="4"/>
        <v>42370</v>
      </c>
      <c r="Q14" s="77">
        <f t="shared" si="5"/>
        <v>21185</v>
      </c>
      <c r="R14" s="95">
        <f t="shared" si="6"/>
        <v>3191000</v>
      </c>
      <c r="S14" s="405">
        <f>VLOOKUP(C14,'[20]Komponen Gaji '!$B$12:$U$20,20,FALSE)</f>
        <v>9000020690120</v>
      </c>
    </row>
    <row r="15" spans="1:20" s="370" customFormat="1" ht="18" customHeight="1">
      <c r="A15" s="184">
        <v>2118500</v>
      </c>
      <c r="B15" s="1904">
        <v>5</v>
      </c>
      <c r="C15" s="490" t="s">
        <v>561</v>
      </c>
      <c r="D15" s="76" t="s">
        <v>3674</v>
      </c>
      <c r="E15" s="1673">
        <f>VLOOKUP(C15,'[19]Komponen Gaji '!$B$12:$D$20,3,FALSE)</f>
        <v>24</v>
      </c>
      <c r="F15" s="52">
        <v>1788500</v>
      </c>
      <c r="G15" s="52">
        <v>330000</v>
      </c>
      <c r="H15" s="369">
        <f t="shared" si="1"/>
        <v>2118500</v>
      </c>
      <c r="I15" s="52">
        <v>0</v>
      </c>
      <c r="J15" s="74">
        <v>7500</v>
      </c>
      <c r="K15" s="149">
        <v>511445</v>
      </c>
      <c r="L15" s="175">
        <v>100000</v>
      </c>
      <c r="M15" s="115">
        <f t="shared" si="2"/>
        <v>791445</v>
      </c>
      <c r="N15" s="115">
        <f t="shared" si="0"/>
        <v>2909945</v>
      </c>
      <c r="O15" s="115">
        <f t="shared" si="3"/>
        <v>21185</v>
      </c>
      <c r="P15" s="115">
        <f t="shared" si="4"/>
        <v>42370</v>
      </c>
      <c r="Q15" s="77">
        <f t="shared" si="5"/>
        <v>21185</v>
      </c>
      <c r="R15" s="95">
        <f t="shared" si="6"/>
        <v>2825205</v>
      </c>
      <c r="S15" s="405">
        <f>VLOOKUP(C15,'[20]Komponen Gaji '!$B$12:$U$20,20,FALSE)</f>
        <v>1580002453082</v>
      </c>
    </row>
    <row r="16" spans="1:20" s="370" customFormat="1" ht="18" customHeight="1">
      <c r="A16" s="184">
        <v>2118500</v>
      </c>
      <c r="B16" s="1904">
        <v>6</v>
      </c>
      <c r="C16" s="490" t="s">
        <v>798</v>
      </c>
      <c r="D16" s="76" t="s">
        <v>799</v>
      </c>
      <c r="E16" s="1673">
        <f>VLOOKUP(C16,'[19]Komponen Gaji '!$B$12:$D$20,3,FALSE)</f>
        <v>23</v>
      </c>
      <c r="F16" s="52">
        <v>1788500</v>
      </c>
      <c r="G16" s="52">
        <v>330000</v>
      </c>
      <c r="H16" s="369">
        <f t="shared" si="1"/>
        <v>2118500</v>
      </c>
      <c r="I16" s="52">
        <v>0</v>
      </c>
      <c r="J16" s="74">
        <v>0</v>
      </c>
      <c r="K16" s="149">
        <v>511445</v>
      </c>
      <c r="L16" s="175">
        <v>0</v>
      </c>
      <c r="M16" s="115">
        <f t="shared" si="2"/>
        <v>511445</v>
      </c>
      <c r="N16" s="115">
        <f t="shared" si="0"/>
        <v>2629945</v>
      </c>
      <c r="O16" s="115">
        <f t="shared" si="3"/>
        <v>21185</v>
      </c>
      <c r="P16" s="115">
        <f t="shared" si="4"/>
        <v>42370</v>
      </c>
      <c r="Q16" s="77">
        <f t="shared" si="5"/>
        <v>21185</v>
      </c>
      <c r="R16" s="95">
        <f t="shared" si="6"/>
        <v>2545205</v>
      </c>
      <c r="S16" s="405">
        <f>VLOOKUP(C16,'[20]Komponen Gaji '!$B$12:$U$20,20,FALSE)</f>
        <v>9000022588199</v>
      </c>
    </row>
    <row r="17" spans="1:19" s="370" customFormat="1" ht="18" customHeight="1">
      <c r="A17" s="184">
        <v>2118500</v>
      </c>
      <c r="B17" s="1904">
        <v>7</v>
      </c>
      <c r="C17" s="492" t="s">
        <v>2978</v>
      </c>
      <c r="D17" s="355" t="s">
        <v>2723</v>
      </c>
      <c r="E17" s="1673">
        <f>VLOOKUP(C17,'[19]Komponen Gaji '!$B$12:$D$20,3,FALSE)</f>
        <v>26</v>
      </c>
      <c r="F17" s="52">
        <v>1788500</v>
      </c>
      <c r="G17" s="52">
        <v>330000</v>
      </c>
      <c r="H17" s="369">
        <f t="shared" si="1"/>
        <v>2118500</v>
      </c>
      <c r="I17" s="52">
        <v>0</v>
      </c>
      <c r="J17" s="74">
        <v>7500</v>
      </c>
      <c r="K17" s="149">
        <v>511445</v>
      </c>
      <c r="L17" s="175">
        <v>100000</v>
      </c>
      <c r="M17" s="115">
        <f t="shared" si="2"/>
        <v>806445</v>
      </c>
      <c r="N17" s="115">
        <f t="shared" si="0"/>
        <v>2924945</v>
      </c>
      <c r="O17" s="115">
        <f t="shared" si="3"/>
        <v>21185</v>
      </c>
      <c r="P17" s="115">
        <f t="shared" si="4"/>
        <v>42370</v>
      </c>
      <c r="Q17" s="77">
        <f t="shared" si="5"/>
        <v>21185</v>
      </c>
      <c r="R17" s="95">
        <f t="shared" si="6"/>
        <v>2840205</v>
      </c>
      <c r="S17" s="405">
        <f>VLOOKUP(C17,'[20]Komponen Gaji '!$B$12:$U$20,20,FALSE)</f>
        <v>1580003032398</v>
      </c>
    </row>
    <row r="18" spans="1:19" s="370" customFormat="1" ht="18" customHeight="1">
      <c r="A18" s="184">
        <v>2118500</v>
      </c>
      <c r="B18" s="1904">
        <v>8</v>
      </c>
      <c r="C18" s="492" t="s">
        <v>2999</v>
      </c>
      <c r="D18" s="355" t="s">
        <v>408</v>
      </c>
      <c r="E18" s="1673">
        <f>VLOOKUP(C18,'[19]Komponen Gaji '!$B$12:$D$20,3,FALSE)</f>
        <v>24</v>
      </c>
      <c r="F18" s="52">
        <v>1788500</v>
      </c>
      <c r="G18" s="52">
        <v>330000</v>
      </c>
      <c r="H18" s="369">
        <f>SUM(F18:G18)</f>
        <v>2118500</v>
      </c>
      <c r="I18" s="52">
        <v>0</v>
      </c>
      <c r="J18" s="74">
        <v>7500</v>
      </c>
      <c r="K18" s="149">
        <v>734740</v>
      </c>
      <c r="L18" s="175">
        <v>250000</v>
      </c>
      <c r="M18" s="115">
        <f t="shared" si="2"/>
        <v>1164740</v>
      </c>
      <c r="N18" s="115">
        <f t="shared" si="0"/>
        <v>3283240</v>
      </c>
      <c r="O18" s="115">
        <f t="shared" si="3"/>
        <v>21185</v>
      </c>
      <c r="P18" s="115">
        <f t="shared" si="4"/>
        <v>42370</v>
      </c>
      <c r="Q18" s="77">
        <f t="shared" si="5"/>
        <v>21185</v>
      </c>
      <c r="R18" s="95">
        <f>N18-P18-Q18-O18</f>
        <v>3198500</v>
      </c>
      <c r="S18" s="405">
        <f>VLOOKUP(C18,'[20]Komponen Gaji '!$B$12:$U$20,20,FALSE)</f>
        <v>1580003038619</v>
      </c>
    </row>
    <row r="19" spans="1:19" s="303" customFormat="1" ht="24.75" customHeight="1">
      <c r="A19" s="302"/>
      <c r="B19" s="2306" t="s">
        <v>30</v>
      </c>
      <c r="C19" s="2307"/>
      <c r="D19" s="2366"/>
      <c r="E19" s="937">
        <f>SUM(E10:E18)</f>
        <v>188</v>
      </c>
      <c r="F19" s="771">
        <f>SUM(F10:F18)</f>
        <v>14748328</v>
      </c>
      <c r="G19" s="771">
        <f t="shared" ref="G19:R19" si="7">SUM(G10:G18)</f>
        <v>2640000</v>
      </c>
      <c r="H19" s="771">
        <f t="shared" si="7"/>
        <v>17388328</v>
      </c>
      <c r="I19" s="771">
        <f t="shared" si="7"/>
        <v>0</v>
      </c>
      <c r="J19" s="771">
        <f t="shared" si="7"/>
        <v>72500</v>
      </c>
      <c r="K19" s="771">
        <f t="shared" si="7"/>
        <v>5007025</v>
      </c>
      <c r="L19" s="771">
        <f t="shared" si="7"/>
        <v>1550000</v>
      </c>
      <c r="M19" s="771">
        <f t="shared" si="7"/>
        <v>8232025</v>
      </c>
      <c r="N19" s="771">
        <f t="shared" si="7"/>
        <v>25620353</v>
      </c>
      <c r="O19" s="771">
        <f t="shared" si="7"/>
        <v>173883.28</v>
      </c>
      <c r="P19" s="771">
        <f t="shared" si="7"/>
        <v>347766.56</v>
      </c>
      <c r="Q19" s="771">
        <f t="shared" si="7"/>
        <v>173883.28</v>
      </c>
      <c r="R19" s="771">
        <f t="shared" si="7"/>
        <v>24924819.880000003</v>
      </c>
      <c r="S19" s="1023"/>
    </row>
    <row r="20" spans="1:19">
      <c r="B20" s="89"/>
      <c r="C20" s="90"/>
      <c r="D20" s="12" t="s">
        <v>2627</v>
      </c>
      <c r="E20" s="91"/>
      <c r="F20" s="92"/>
      <c r="G20" s="92"/>
      <c r="H20" s="92"/>
      <c r="I20" s="92"/>
      <c r="J20" s="13"/>
      <c r="K20" s="92"/>
      <c r="L20" s="92"/>
      <c r="M20" s="92"/>
      <c r="N20" s="92"/>
      <c r="O20" s="92"/>
      <c r="P20" s="92"/>
      <c r="Q20" s="156"/>
      <c r="S20" s="323"/>
    </row>
    <row r="21" spans="1:19" ht="22.5" customHeight="1">
      <c r="B21" s="81" t="s">
        <v>31</v>
      </c>
      <c r="C21" s="90"/>
      <c r="D21" s="324"/>
      <c r="E21" s="91"/>
      <c r="F21" s="93"/>
      <c r="G21" s="93"/>
      <c r="H21" s="93"/>
      <c r="I21" s="17" t="s">
        <v>2627</v>
      </c>
      <c r="J21" s="93"/>
      <c r="K21" s="93"/>
      <c r="L21" s="93"/>
      <c r="M21" s="17" t="s">
        <v>2627</v>
      </c>
      <c r="N21" s="17" t="s">
        <v>2627</v>
      </c>
      <c r="O21" s="93"/>
      <c r="P21" s="93"/>
      <c r="Q21" s="157"/>
      <c r="R21" s="354" t="s">
        <v>2627</v>
      </c>
      <c r="S21" s="323"/>
    </row>
    <row r="22" spans="1:19">
      <c r="A22" s="2424" t="s">
        <v>2755</v>
      </c>
      <c r="B22" s="2435" t="s">
        <v>3</v>
      </c>
      <c r="C22" s="2435" t="s">
        <v>4</v>
      </c>
      <c r="D22" s="2435" t="s">
        <v>5</v>
      </c>
      <c r="E22" s="2367" t="s">
        <v>6</v>
      </c>
      <c r="F22" s="2427" t="s">
        <v>7</v>
      </c>
      <c r="G22" s="2428"/>
      <c r="H22" s="2367" t="s">
        <v>48</v>
      </c>
      <c r="I22" s="2429" t="s">
        <v>8</v>
      </c>
      <c r="J22" s="2430"/>
      <c r="K22" s="2430"/>
      <c r="L22" s="2431"/>
      <c r="M22" s="2432" t="s">
        <v>9</v>
      </c>
      <c r="N22" s="2367" t="s">
        <v>10</v>
      </c>
      <c r="O22" s="2427" t="s">
        <v>11</v>
      </c>
      <c r="P22" s="2434"/>
      <c r="Q22" s="2428"/>
      <c r="R22" s="2367" t="s">
        <v>12</v>
      </c>
      <c r="S22" s="2367" t="s">
        <v>13</v>
      </c>
    </row>
    <row r="23" spans="1:19" ht="60">
      <c r="A23" s="2425"/>
      <c r="B23" s="2242"/>
      <c r="C23" s="2242"/>
      <c r="D23" s="2242"/>
      <c r="E23" s="2441"/>
      <c r="F23" s="956" t="s">
        <v>14</v>
      </c>
      <c r="G23" s="956" t="s">
        <v>15</v>
      </c>
      <c r="H23" s="2415"/>
      <c r="I23" s="956" t="s">
        <v>87</v>
      </c>
      <c r="J23" s="956" t="s">
        <v>17</v>
      </c>
      <c r="K23" s="956" t="s">
        <v>18</v>
      </c>
      <c r="L23" s="956" t="s">
        <v>19</v>
      </c>
      <c r="M23" s="2433"/>
      <c r="N23" s="2415"/>
      <c r="O23" s="956" t="s">
        <v>2316</v>
      </c>
      <c r="P23" s="956" t="s">
        <v>20</v>
      </c>
      <c r="Q23" s="956" t="s">
        <v>2270</v>
      </c>
      <c r="R23" s="2415"/>
      <c r="S23" s="2415"/>
    </row>
    <row r="24" spans="1:19" s="370" customFormat="1" ht="18" customHeight="1">
      <c r="A24" s="184">
        <v>2118500</v>
      </c>
      <c r="B24" s="417">
        <v>1</v>
      </c>
      <c r="C24" s="490" t="s">
        <v>800</v>
      </c>
      <c r="D24" s="67" t="s">
        <v>152</v>
      </c>
      <c r="E24" s="388">
        <f>VLOOKUP(C24,'[19]Komponen Gaji '!$B$28:$D$51,3,FALSE)</f>
        <v>21</v>
      </c>
      <c r="F24" s="52">
        <v>1788500</v>
      </c>
      <c r="G24" s="52">
        <v>330000</v>
      </c>
      <c r="H24" s="175">
        <f>SUM(F24:G24)</f>
        <v>2118500</v>
      </c>
      <c r="I24" s="346">
        <v>0</v>
      </c>
      <c r="J24" s="83">
        <v>4000</v>
      </c>
      <c r="K24" s="158">
        <v>734740</v>
      </c>
      <c r="L24" s="158">
        <v>0</v>
      </c>
      <c r="M24" s="115">
        <f>(E24*I24)+(E24*J24)+K24+L24</f>
        <v>818740</v>
      </c>
      <c r="N24" s="115">
        <f t="shared" ref="N24:N47" si="8">H24+M24</f>
        <v>2937240</v>
      </c>
      <c r="O24" s="115">
        <f t="shared" ref="O24:O30" si="9">1%*H24</f>
        <v>21185</v>
      </c>
      <c r="P24" s="115">
        <f t="shared" ref="P24:P30" si="10">H24*2%</f>
        <v>42370</v>
      </c>
      <c r="Q24" s="77">
        <f t="shared" ref="Q24:Q30" si="11">H24*1%</f>
        <v>21185</v>
      </c>
      <c r="R24" s="95">
        <f>N24-P24-Q24-O24</f>
        <v>2852500</v>
      </c>
      <c r="S24" s="405">
        <f>VLOOKUP(C24,'[20]Komponen Gaji '!$B$28:$U$50,20,FALSE)</f>
        <v>1580002453991</v>
      </c>
    </row>
    <row r="25" spans="1:19" s="370" customFormat="1" ht="18" customHeight="1">
      <c r="A25" s="184">
        <v>2118500</v>
      </c>
      <c r="B25" s="417">
        <v>2</v>
      </c>
      <c r="C25" s="490" t="s">
        <v>801</v>
      </c>
      <c r="D25" s="67" t="s">
        <v>152</v>
      </c>
      <c r="E25" s="1673">
        <f>VLOOKUP(C25,'[19]Komponen Gaji '!$B$28:$D$51,3,FALSE)</f>
        <v>16</v>
      </c>
      <c r="F25" s="52">
        <v>1788500</v>
      </c>
      <c r="G25" s="52">
        <v>330000</v>
      </c>
      <c r="H25" s="175">
        <f t="shared" ref="H25:H47" si="12">SUM(F25:G25)</f>
        <v>2118500</v>
      </c>
      <c r="I25" s="346">
        <v>0</v>
      </c>
      <c r="J25" s="83">
        <v>4000</v>
      </c>
      <c r="K25" s="158">
        <v>734740</v>
      </c>
      <c r="L25" s="158">
        <v>0</v>
      </c>
      <c r="M25" s="115">
        <f>(E25*I25)+(E25*J25)+K25+L25</f>
        <v>798740</v>
      </c>
      <c r="N25" s="115">
        <f t="shared" si="8"/>
        <v>2917240</v>
      </c>
      <c r="O25" s="115">
        <f t="shared" si="9"/>
        <v>21185</v>
      </c>
      <c r="P25" s="115">
        <f t="shared" si="10"/>
        <v>42370</v>
      </c>
      <c r="Q25" s="77">
        <f t="shared" si="11"/>
        <v>21185</v>
      </c>
      <c r="R25" s="95">
        <f t="shared" ref="R25:R47" si="13">N25-P25-Q25-O25</f>
        <v>2832500</v>
      </c>
      <c r="S25" s="405">
        <f>VLOOKUP(C25,'[20]Komponen Gaji '!$B$28:$U$50,20,FALSE)</f>
        <v>1580000272369</v>
      </c>
    </row>
    <row r="26" spans="1:19" s="370" customFormat="1" ht="18" customHeight="1">
      <c r="A26" s="184">
        <v>2118500</v>
      </c>
      <c r="B26" s="417">
        <v>3</v>
      </c>
      <c r="C26" s="490" t="s">
        <v>803</v>
      </c>
      <c r="D26" s="67" t="s">
        <v>152</v>
      </c>
      <c r="E26" s="1673">
        <f>VLOOKUP(C26,'[19]Komponen Gaji '!$B$28:$D$51,3,FALSE)</f>
        <v>21</v>
      </c>
      <c r="F26" s="52">
        <v>1788500</v>
      </c>
      <c r="G26" s="52">
        <v>330000</v>
      </c>
      <c r="H26" s="175">
        <f t="shared" si="12"/>
        <v>2118500</v>
      </c>
      <c r="I26" s="346">
        <v>0</v>
      </c>
      <c r="J26" s="83">
        <v>4000</v>
      </c>
      <c r="K26" s="158">
        <v>734740</v>
      </c>
      <c r="L26" s="158">
        <v>0</v>
      </c>
      <c r="M26" s="115">
        <f>(E26*I26)+(E26*J26)+K26+L26</f>
        <v>818740</v>
      </c>
      <c r="N26" s="115">
        <f t="shared" si="8"/>
        <v>2937240</v>
      </c>
      <c r="O26" s="115">
        <f t="shared" si="9"/>
        <v>21185</v>
      </c>
      <c r="P26" s="115">
        <f t="shared" si="10"/>
        <v>42370</v>
      </c>
      <c r="Q26" s="77">
        <f t="shared" si="11"/>
        <v>21185</v>
      </c>
      <c r="R26" s="95">
        <f t="shared" si="13"/>
        <v>2852500</v>
      </c>
      <c r="S26" s="405">
        <f>VLOOKUP(C26,'[20]Komponen Gaji '!$B$28:$U$50,20,FALSE)</f>
        <v>1580000530691</v>
      </c>
    </row>
    <row r="27" spans="1:19" s="370" customFormat="1" ht="18" customHeight="1">
      <c r="A27" s="184">
        <v>2118500</v>
      </c>
      <c r="B27" s="417">
        <v>4</v>
      </c>
      <c r="C27" s="490" t="s">
        <v>817</v>
      </c>
      <c r="D27" s="67" t="s">
        <v>152</v>
      </c>
      <c r="E27" s="1673">
        <f>VLOOKUP(C27,'[19]Komponen Gaji '!$B$28:$D$51,3,FALSE)</f>
        <v>21</v>
      </c>
      <c r="F27" s="52">
        <v>1788500</v>
      </c>
      <c r="G27" s="52">
        <v>330000</v>
      </c>
      <c r="H27" s="175">
        <f t="shared" si="12"/>
        <v>2118500</v>
      </c>
      <c r="I27" s="346">
        <v>0</v>
      </c>
      <c r="J27" s="83">
        <v>4000</v>
      </c>
      <c r="K27" s="158">
        <v>734740</v>
      </c>
      <c r="L27" s="346">
        <v>0</v>
      </c>
      <c r="M27" s="115">
        <f t="shared" ref="M27:M30" si="14">(E27*I27)+(E27*J27)+K27+L27</f>
        <v>818740</v>
      </c>
      <c r="N27" s="115">
        <f t="shared" si="8"/>
        <v>2937240</v>
      </c>
      <c r="O27" s="115">
        <f t="shared" si="9"/>
        <v>21185</v>
      </c>
      <c r="P27" s="115">
        <f t="shared" si="10"/>
        <v>42370</v>
      </c>
      <c r="Q27" s="77">
        <f t="shared" si="11"/>
        <v>21185</v>
      </c>
      <c r="R27" s="95">
        <f t="shared" si="13"/>
        <v>2852500</v>
      </c>
      <c r="S27" s="405">
        <f>VLOOKUP(C27,'[20]Komponen Gaji '!$B$28:$U$50,20,FALSE)</f>
        <v>1580000050682</v>
      </c>
    </row>
    <row r="28" spans="1:19" s="370" customFormat="1" ht="18" customHeight="1">
      <c r="A28" s="184">
        <v>2118500</v>
      </c>
      <c r="B28" s="417">
        <v>5</v>
      </c>
      <c r="C28" s="490" t="s">
        <v>820</v>
      </c>
      <c r="D28" s="67" t="s">
        <v>152</v>
      </c>
      <c r="E28" s="1673">
        <f>VLOOKUP(C28,'[19]Komponen Gaji '!$B$28:$D$51,3,FALSE)</f>
        <v>21</v>
      </c>
      <c r="F28" s="52">
        <v>1788500</v>
      </c>
      <c r="G28" s="52">
        <v>330000</v>
      </c>
      <c r="H28" s="175">
        <f t="shared" si="12"/>
        <v>2118500</v>
      </c>
      <c r="I28" s="346">
        <v>0</v>
      </c>
      <c r="J28" s="83">
        <v>4000</v>
      </c>
      <c r="K28" s="158">
        <v>734740</v>
      </c>
      <c r="L28" s="346">
        <v>0</v>
      </c>
      <c r="M28" s="115">
        <f t="shared" si="14"/>
        <v>818740</v>
      </c>
      <c r="N28" s="115">
        <f t="shared" si="8"/>
        <v>2937240</v>
      </c>
      <c r="O28" s="115">
        <f t="shared" si="9"/>
        <v>21185</v>
      </c>
      <c r="P28" s="115">
        <f t="shared" si="10"/>
        <v>42370</v>
      </c>
      <c r="Q28" s="77">
        <f t="shared" si="11"/>
        <v>21185</v>
      </c>
      <c r="R28" s="95">
        <f t="shared" si="13"/>
        <v>2852500</v>
      </c>
      <c r="S28" s="405">
        <f>VLOOKUP(C28,'[20]Komponen Gaji '!$B$28:$U$50,20,FALSE)</f>
        <v>1580000050773</v>
      </c>
    </row>
    <row r="29" spans="1:19" s="370" customFormat="1" ht="18" customHeight="1">
      <c r="A29" s="184">
        <v>2118500</v>
      </c>
      <c r="B29" s="417">
        <v>6</v>
      </c>
      <c r="C29" s="490" t="s">
        <v>804</v>
      </c>
      <c r="D29" s="67" t="s">
        <v>152</v>
      </c>
      <c r="E29" s="1673">
        <f>VLOOKUP(C29,'[19]Komponen Gaji '!$B$28:$D$51,3,FALSE)</f>
        <v>21</v>
      </c>
      <c r="F29" s="52">
        <v>1788500</v>
      </c>
      <c r="G29" s="52">
        <v>330000</v>
      </c>
      <c r="H29" s="175">
        <f t="shared" si="12"/>
        <v>2118500</v>
      </c>
      <c r="I29" s="346">
        <v>0</v>
      </c>
      <c r="J29" s="83">
        <v>4000</v>
      </c>
      <c r="K29" s="158">
        <v>734740</v>
      </c>
      <c r="L29" s="158">
        <v>0</v>
      </c>
      <c r="M29" s="115">
        <f t="shared" si="14"/>
        <v>818740</v>
      </c>
      <c r="N29" s="115">
        <f t="shared" si="8"/>
        <v>2937240</v>
      </c>
      <c r="O29" s="115">
        <f t="shared" si="9"/>
        <v>21185</v>
      </c>
      <c r="P29" s="115">
        <f t="shared" si="10"/>
        <v>42370</v>
      </c>
      <c r="Q29" s="77">
        <f t="shared" si="11"/>
        <v>21185</v>
      </c>
      <c r="R29" s="95">
        <f t="shared" si="13"/>
        <v>2852500</v>
      </c>
      <c r="S29" s="405">
        <f>VLOOKUP(C29,'[20]Komponen Gaji '!$B$28:$U$50,20,FALSE)</f>
        <v>1580000050716</v>
      </c>
    </row>
    <row r="30" spans="1:19" s="370" customFormat="1" ht="18" customHeight="1">
      <c r="A30" s="184">
        <v>2118500</v>
      </c>
      <c r="B30" s="417">
        <v>7</v>
      </c>
      <c r="C30" s="490" t="s">
        <v>805</v>
      </c>
      <c r="D30" s="67" t="s">
        <v>152</v>
      </c>
      <c r="E30" s="1673">
        <f>VLOOKUP(C30,'[19]Komponen Gaji '!$B$28:$D$51,3,FALSE)</f>
        <v>17</v>
      </c>
      <c r="F30" s="52">
        <v>1788500</v>
      </c>
      <c r="G30" s="52">
        <v>330000</v>
      </c>
      <c r="H30" s="175">
        <f t="shared" si="12"/>
        <v>2118500</v>
      </c>
      <c r="I30" s="346">
        <v>0</v>
      </c>
      <c r="J30" s="83">
        <v>4000</v>
      </c>
      <c r="K30" s="158">
        <v>734740</v>
      </c>
      <c r="L30" s="158">
        <v>0</v>
      </c>
      <c r="M30" s="115">
        <f t="shared" si="14"/>
        <v>802740</v>
      </c>
      <c r="N30" s="115">
        <f t="shared" si="8"/>
        <v>2921240</v>
      </c>
      <c r="O30" s="115">
        <f t="shared" si="9"/>
        <v>21185</v>
      </c>
      <c r="P30" s="115">
        <f t="shared" si="10"/>
        <v>42370</v>
      </c>
      <c r="Q30" s="77">
        <f t="shared" si="11"/>
        <v>21185</v>
      </c>
      <c r="R30" s="95">
        <f t="shared" si="13"/>
        <v>2836500</v>
      </c>
      <c r="S30" s="405">
        <f>VLOOKUP(C30,'[20]Komponen Gaji '!$B$28:$U$50,20,FALSE)</f>
        <v>1580000050765</v>
      </c>
    </row>
    <row r="31" spans="1:19" s="1674" customFormat="1" ht="18" customHeight="1">
      <c r="A31" s="1670"/>
      <c r="B31" s="417">
        <v>8</v>
      </c>
      <c r="C31" s="490" t="s">
        <v>824</v>
      </c>
      <c r="D31" s="67" t="s">
        <v>152</v>
      </c>
      <c r="E31" s="1673">
        <f>VLOOKUP(C31,'[19]Komponen Gaji '!$B$28:$D$51,3,FALSE)</f>
        <v>18</v>
      </c>
      <c r="F31" s="52">
        <v>1788500</v>
      </c>
      <c r="G31" s="52">
        <v>330000</v>
      </c>
      <c r="H31" s="175">
        <f t="shared" si="12"/>
        <v>2118500</v>
      </c>
      <c r="I31" s="1727">
        <v>0</v>
      </c>
      <c r="J31" s="83">
        <v>4000</v>
      </c>
      <c r="K31" s="158">
        <v>734740</v>
      </c>
      <c r="L31" s="1026">
        <v>0</v>
      </c>
      <c r="M31" s="115">
        <f>(E31*I31)+J31+K31+L31</f>
        <v>738740</v>
      </c>
      <c r="N31" s="115">
        <f t="shared" si="8"/>
        <v>2857240</v>
      </c>
      <c r="O31" s="115">
        <v>21185</v>
      </c>
      <c r="P31" s="115">
        <v>42370</v>
      </c>
      <c r="Q31" s="77">
        <v>21185</v>
      </c>
      <c r="R31" s="95">
        <f t="shared" si="13"/>
        <v>2772500</v>
      </c>
      <c r="S31" s="1671">
        <v>9000016955214</v>
      </c>
    </row>
    <row r="32" spans="1:19" s="370" customFormat="1" ht="18" customHeight="1">
      <c r="A32" s="184">
        <v>2118500</v>
      </c>
      <c r="B32" s="417">
        <v>9</v>
      </c>
      <c r="C32" s="490" t="s">
        <v>825</v>
      </c>
      <c r="D32" s="67" t="s">
        <v>152</v>
      </c>
      <c r="E32" s="1673">
        <f>VLOOKUP(C32,'[19]Komponen Gaji '!$B$28:$D$51,3,FALSE)</f>
        <v>20</v>
      </c>
      <c r="F32" s="52">
        <v>1788500</v>
      </c>
      <c r="G32" s="52">
        <v>330000</v>
      </c>
      <c r="H32" s="175">
        <f t="shared" si="12"/>
        <v>2118500</v>
      </c>
      <c r="I32" s="346">
        <v>0</v>
      </c>
      <c r="J32" s="83">
        <v>4000</v>
      </c>
      <c r="K32" s="158">
        <v>734740</v>
      </c>
      <c r="L32" s="346">
        <v>0</v>
      </c>
      <c r="M32" s="115">
        <f t="shared" ref="M32:M45" si="15">(E32*I32)+(E32*J32)+K32+L32</f>
        <v>814740</v>
      </c>
      <c r="N32" s="115">
        <f t="shared" si="8"/>
        <v>2933240</v>
      </c>
      <c r="O32" s="115">
        <f t="shared" ref="O32:O45" si="16">1%*H32</f>
        <v>21185</v>
      </c>
      <c r="P32" s="115">
        <f t="shared" ref="P32:P47" si="17">H32*2%</f>
        <v>42370</v>
      </c>
      <c r="Q32" s="77">
        <f t="shared" ref="Q32:Q47" si="18">H32*1%</f>
        <v>21185</v>
      </c>
      <c r="R32" s="95">
        <f t="shared" si="13"/>
        <v>2848500</v>
      </c>
      <c r="S32" s="405">
        <f>VLOOKUP(C32,'[20]Komponen Gaji '!$B$28:$U$50,20,FALSE)</f>
        <v>1580000530741</v>
      </c>
    </row>
    <row r="33" spans="1:20" s="370" customFormat="1" ht="18" customHeight="1">
      <c r="A33" s="184">
        <v>2118500</v>
      </c>
      <c r="B33" s="417">
        <v>10</v>
      </c>
      <c r="C33" s="490" t="s">
        <v>2706</v>
      </c>
      <c r="D33" s="67" t="s">
        <v>152</v>
      </c>
      <c r="E33" s="1673">
        <f>VLOOKUP(C33,'[19]Komponen Gaji '!$B$28:$D$51,3,FALSE)</f>
        <v>20</v>
      </c>
      <c r="F33" s="52">
        <v>1788500</v>
      </c>
      <c r="G33" s="52">
        <v>330000</v>
      </c>
      <c r="H33" s="175">
        <f t="shared" si="12"/>
        <v>2118500</v>
      </c>
      <c r="I33" s="346">
        <v>0</v>
      </c>
      <c r="J33" s="83">
        <v>4000</v>
      </c>
      <c r="K33" s="158">
        <v>734740</v>
      </c>
      <c r="L33" s="158">
        <v>0</v>
      </c>
      <c r="M33" s="115">
        <f t="shared" si="15"/>
        <v>814740</v>
      </c>
      <c r="N33" s="115">
        <f t="shared" si="8"/>
        <v>2933240</v>
      </c>
      <c r="O33" s="115">
        <f t="shared" si="16"/>
        <v>21185</v>
      </c>
      <c r="P33" s="115">
        <f t="shared" si="17"/>
        <v>42370</v>
      </c>
      <c r="Q33" s="77">
        <f t="shared" si="18"/>
        <v>21185</v>
      </c>
      <c r="R33" s="95">
        <f t="shared" si="13"/>
        <v>2848500</v>
      </c>
      <c r="S33" s="405">
        <f>VLOOKUP(C33,'[20]Komponen Gaji '!$B$28:$U$50,20,FALSE)</f>
        <v>1580000066399</v>
      </c>
    </row>
    <row r="34" spans="1:20" s="370" customFormat="1" ht="18" customHeight="1">
      <c r="A34" s="184">
        <v>2118500</v>
      </c>
      <c r="B34" s="417">
        <v>11</v>
      </c>
      <c r="C34" s="490" t="s">
        <v>2705</v>
      </c>
      <c r="D34" s="67" t="s">
        <v>152</v>
      </c>
      <c r="E34" s="1673">
        <f>VLOOKUP(C34,'[19]Komponen Gaji '!$B$28:$D$51,3,FALSE)</f>
        <v>13</v>
      </c>
      <c r="F34" s="52">
        <v>1788500</v>
      </c>
      <c r="G34" s="52">
        <v>330000</v>
      </c>
      <c r="H34" s="175">
        <f t="shared" si="12"/>
        <v>2118500</v>
      </c>
      <c r="I34" s="346">
        <v>0</v>
      </c>
      <c r="J34" s="83">
        <v>4000</v>
      </c>
      <c r="K34" s="158">
        <v>734740</v>
      </c>
      <c r="L34" s="640">
        <v>0</v>
      </c>
      <c r="M34" s="115">
        <f t="shared" si="15"/>
        <v>786740</v>
      </c>
      <c r="N34" s="115">
        <f t="shared" si="8"/>
        <v>2905240</v>
      </c>
      <c r="O34" s="115">
        <f t="shared" si="16"/>
        <v>21185</v>
      </c>
      <c r="P34" s="115">
        <f t="shared" si="17"/>
        <v>42370</v>
      </c>
      <c r="Q34" s="77">
        <f t="shared" si="18"/>
        <v>21185</v>
      </c>
      <c r="R34" s="95">
        <f t="shared" si="13"/>
        <v>2820500</v>
      </c>
      <c r="S34" s="405">
        <f>VLOOKUP(C34,'[20]Komponen Gaji '!$B$28:$U$50,20,FALSE)</f>
        <v>1580002384832</v>
      </c>
    </row>
    <row r="35" spans="1:20" s="370" customFormat="1" ht="18" customHeight="1">
      <c r="A35" s="184">
        <v>2118500</v>
      </c>
      <c r="B35" s="417">
        <v>12</v>
      </c>
      <c r="C35" s="490" t="s">
        <v>807</v>
      </c>
      <c r="D35" s="67" t="s">
        <v>152</v>
      </c>
      <c r="E35" s="1673">
        <f>VLOOKUP(C35,'[19]Komponen Gaji '!$B$28:$D$51,3,FALSE)</f>
        <v>20</v>
      </c>
      <c r="F35" s="52">
        <v>1788500</v>
      </c>
      <c r="G35" s="52">
        <v>330000</v>
      </c>
      <c r="H35" s="175">
        <f t="shared" si="12"/>
        <v>2118500</v>
      </c>
      <c r="I35" s="346">
        <v>0</v>
      </c>
      <c r="J35" s="83">
        <v>4000</v>
      </c>
      <c r="K35" s="158">
        <v>734740</v>
      </c>
      <c r="L35" s="158">
        <v>0</v>
      </c>
      <c r="M35" s="115">
        <f t="shared" si="15"/>
        <v>814740</v>
      </c>
      <c r="N35" s="115">
        <f t="shared" si="8"/>
        <v>2933240</v>
      </c>
      <c r="O35" s="115">
        <f t="shared" si="16"/>
        <v>21185</v>
      </c>
      <c r="P35" s="115">
        <f t="shared" si="17"/>
        <v>42370</v>
      </c>
      <c r="Q35" s="77">
        <f t="shared" si="18"/>
        <v>21185</v>
      </c>
      <c r="R35" s="95">
        <f t="shared" si="13"/>
        <v>2848500</v>
      </c>
      <c r="S35" s="405">
        <f>VLOOKUP(C35,'[20]Komponen Gaji '!$B$28:$U$50,20,FALSE)</f>
        <v>1580002454833</v>
      </c>
    </row>
    <row r="36" spans="1:20" s="370" customFormat="1" ht="18" customHeight="1">
      <c r="A36" s="184">
        <v>2118500</v>
      </c>
      <c r="B36" s="417">
        <v>13</v>
      </c>
      <c r="C36" s="490" t="s">
        <v>808</v>
      </c>
      <c r="D36" s="67" t="s">
        <v>152</v>
      </c>
      <c r="E36" s="1673">
        <f>VLOOKUP(C36,'[19]Komponen Gaji '!$B$28:$D$51,3,FALSE)</f>
        <v>22</v>
      </c>
      <c r="F36" s="52">
        <v>1788500</v>
      </c>
      <c r="G36" s="52">
        <v>330000</v>
      </c>
      <c r="H36" s="175">
        <f t="shared" si="12"/>
        <v>2118500</v>
      </c>
      <c r="I36" s="346">
        <v>0</v>
      </c>
      <c r="J36" s="83">
        <v>4000</v>
      </c>
      <c r="K36" s="158">
        <v>734740</v>
      </c>
      <c r="L36" s="158">
        <v>0</v>
      </c>
      <c r="M36" s="115">
        <f t="shared" si="15"/>
        <v>822740</v>
      </c>
      <c r="N36" s="115">
        <f t="shared" si="8"/>
        <v>2941240</v>
      </c>
      <c r="O36" s="115">
        <f t="shared" si="16"/>
        <v>21185</v>
      </c>
      <c r="P36" s="115">
        <f t="shared" si="17"/>
        <v>42370</v>
      </c>
      <c r="Q36" s="77">
        <f t="shared" si="18"/>
        <v>21185</v>
      </c>
      <c r="R36" s="95">
        <f t="shared" si="13"/>
        <v>2856500</v>
      </c>
      <c r="S36" s="405">
        <f>VLOOKUP(C36,'[20]Komponen Gaji '!$B$28:$U$50,20,FALSE)</f>
        <v>1580002386159</v>
      </c>
    </row>
    <row r="37" spans="1:20" s="370" customFormat="1" ht="18" customHeight="1">
      <c r="A37" s="184">
        <v>2118500</v>
      </c>
      <c r="B37" s="417">
        <v>14</v>
      </c>
      <c r="C37" s="490" t="s">
        <v>1493</v>
      </c>
      <c r="D37" s="67" t="s">
        <v>152</v>
      </c>
      <c r="E37" s="1673">
        <f>VLOOKUP(C37,'[19]Komponen Gaji '!$B$28:$D$51,3,FALSE)</f>
        <v>21</v>
      </c>
      <c r="F37" s="52">
        <v>1788500</v>
      </c>
      <c r="G37" s="52">
        <v>330000</v>
      </c>
      <c r="H37" s="175">
        <f t="shared" si="12"/>
        <v>2118500</v>
      </c>
      <c r="I37" s="346">
        <v>0</v>
      </c>
      <c r="J37" s="83">
        <v>4000</v>
      </c>
      <c r="K37" s="158">
        <v>734740</v>
      </c>
      <c r="L37" s="346">
        <v>0</v>
      </c>
      <c r="M37" s="115">
        <f t="shared" si="15"/>
        <v>818740</v>
      </c>
      <c r="N37" s="115">
        <f t="shared" si="8"/>
        <v>2937240</v>
      </c>
      <c r="O37" s="115">
        <f t="shared" si="16"/>
        <v>21185</v>
      </c>
      <c r="P37" s="115">
        <f t="shared" si="17"/>
        <v>42370</v>
      </c>
      <c r="Q37" s="77">
        <f t="shared" si="18"/>
        <v>21185</v>
      </c>
      <c r="R37" s="95">
        <f t="shared" si="13"/>
        <v>2852500</v>
      </c>
      <c r="S37" s="405">
        <f>VLOOKUP(C37,'[20]Komponen Gaji '!$B$28:$U$50,20,FALSE)</f>
        <v>9000021105474</v>
      </c>
    </row>
    <row r="38" spans="1:20" s="370" customFormat="1" ht="18" customHeight="1">
      <c r="A38" s="184">
        <v>2118500</v>
      </c>
      <c r="B38" s="417">
        <v>15</v>
      </c>
      <c r="C38" s="490" t="s">
        <v>827</v>
      </c>
      <c r="D38" s="67" t="s">
        <v>152</v>
      </c>
      <c r="E38" s="1673">
        <f>VLOOKUP(C38,'[19]Komponen Gaji '!$B$28:$D$51,3,FALSE)</f>
        <v>20</v>
      </c>
      <c r="F38" s="52">
        <v>1788500</v>
      </c>
      <c r="G38" s="52">
        <v>330000</v>
      </c>
      <c r="H38" s="175">
        <f t="shared" si="12"/>
        <v>2118500</v>
      </c>
      <c r="I38" s="346">
        <v>0</v>
      </c>
      <c r="J38" s="83">
        <v>4000</v>
      </c>
      <c r="K38" s="158">
        <v>734740</v>
      </c>
      <c r="L38" s="346">
        <v>0</v>
      </c>
      <c r="M38" s="115">
        <f t="shared" si="15"/>
        <v>814740</v>
      </c>
      <c r="N38" s="115">
        <f t="shared" si="8"/>
        <v>2933240</v>
      </c>
      <c r="O38" s="115">
        <f t="shared" si="16"/>
        <v>21185</v>
      </c>
      <c r="P38" s="115">
        <f t="shared" si="17"/>
        <v>42370</v>
      </c>
      <c r="Q38" s="77">
        <f t="shared" si="18"/>
        <v>21185</v>
      </c>
      <c r="R38" s="95">
        <f t="shared" si="13"/>
        <v>2848500</v>
      </c>
      <c r="S38" s="405">
        <f>VLOOKUP(C38,'[20]Komponen Gaji '!$B$28:$U$50,20,FALSE)</f>
        <v>1580002412880</v>
      </c>
    </row>
    <row r="39" spans="1:20" s="370" customFormat="1" ht="18" customHeight="1">
      <c r="A39" s="184">
        <v>2118500</v>
      </c>
      <c r="B39" s="417">
        <v>16</v>
      </c>
      <c r="C39" s="490" t="s">
        <v>809</v>
      </c>
      <c r="D39" s="67" t="s">
        <v>152</v>
      </c>
      <c r="E39" s="1673">
        <f>VLOOKUP(C39,'[19]Komponen Gaji '!$B$28:$D$51,3,FALSE)</f>
        <v>20</v>
      </c>
      <c r="F39" s="52">
        <v>1788500</v>
      </c>
      <c r="G39" s="52">
        <v>330000</v>
      </c>
      <c r="H39" s="175">
        <f t="shared" si="12"/>
        <v>2118500</v>
      </c>
      <c r="I39" s="346">
        <v>0</v>
      </c>
      <c r="J39" s="83">
        <v>4000</v>
      </c>
      <c r="K39" s="158">
        <v>734740</v>
      </c>
      <c r="L39" s="158">
        <v>0</v>
      </c>
      <c r="M39" s="115">
        <f t="shared" si="15"/>
        <v>814740</v>
      </c>
      <c r="N39" s="115">
        <f t="shared" si="8"/>
        <v>2933240</v>
      </c>
      <c r="O39" s="115">
        <f t="shared" si="16"/>
        <v>21185</v>
      </c>
      <c r="P39" s="115">
        <f t="shared" si="17"/>
        <v>42370</v>
      </c>
      <c r="Q39" s="77">
        <f t="shared" si="18"/>
        <v>21185</v>
      </c>
      <c r="R39" s="95">
        <f t="shared" si="13"/>
        <v>2848500</v>
      </c>
      <c r="S39" s="405">
        <f>VLOOKUP(C39,'[20]Komponen Gaji '!$B$28:$U$50,20,FALSE)</f>
        <v>1580000225839</v>
      </c>
    </row>
    <row r="40" spans="1:20" s="370" customFormat="1" ht="18" customHeight="1">
      <c r="A40" s="184">
        <v>2118500</v>
      </c>
      <c r="B40" s="417">
        <v>17</v>
      </c>
      <c r="C40" s="490" t="s">
        <v>314</v>
      </c>
      <c r="D40" s="67" t="s">
        <v>152</v>
      </c>
      <c r="E40" s="1673">
        <f>VLOOKUP(C40,'[19]Komponen Gaji '!$B$28:$D$51,3,FALSE)</f>
        <v>19</v>
      </c>
      <c r="F40" s="52">
        <v>1788500</v>
      </c>
      <c r="G40" s="52">
        <v>330000</v>
      </c>
      <c r="H40" s="175">
        <f t="shared" si="12"/>
        <v>2118500</v>
      </c>
      <c r="I40" s="346">
        <v>0</v>
      </c>
      <c r="J40" s="83">
        <v>4000</v>
      </c>
      <c r="K40" s="158">
        <v>734740</v>
      </c>
      <c r="L40" s="346">
        <v>0</v>
      </c>
      <c r="M40" s="115">
        <f t="shared" si="15"/>
        <v>810740</v>
      </c>
      <c r="N40" s="115">
        <f t="shared" si="8"/>
        <v>2929240</v>
      </c>
      <c r="O40" s="115">
        <f t="shared" si="16"/>
        <v>21185</v>
      </c>
      <c r="P40" s="115">
        <f t="shared" si="17"/>
        <v>42370</v>
      </c>
      <c r="Q40" s="77">
        <f t="shared" si="18"/>
        <v>21185</v>
      </c>
      <c r="R40" s="95">
        <f t="shared" si="13"/>
        <v>2844500</v>
      </c>
      <c r="S40" s="405">
        <f>VLOOKUP(C40,'[20]Komponen Gaji '!$B$28:$U$50,20,FALSE)</f>
        <v>9000017713463</v>
      </c>
    </row>
    <row r="41" spans="1:20" s="370" customFormat="1" ht="18" customHeight="1">
      <c r="A41" s="184">
        <v>2118500</v>
      </c>
      <c r="B41" s="417">
        <v>18</v>
      </c>
      <c r="C41" s="490" t="s">
        <v>810</v>
      </c>
      <c r="D41" s="67" t="s">
        <v>152</v>
      </c>
      <c r="E41" s="1673">
        <f>VLOOKUP(C41,'[19]Komponen Gaji '!$B$28:$D$51,3,FALSE)</f>
        <v>19</v>
      </c>
      <c r="F41" s="52">
        <v>1788500</v>
      </c>
      <c r="G41" s="52">
        <v>330000</v>
      </c>
      <c r="H41" s="175">
        <f t="shared" si="12"/>
        <v>2118500</v>
      </c>
      <c r="I41" s="346">
        <v>0</v>
      </c>
      <c r="J41" s="83">
        <v>4000</v>
      </c>
      <c r="K41" s="158">
        <v>734740</v>
      </c>
      <c r="L41" s="158">
        <v>0</v>
      </c>
      <c r="M41" s="115">
        <f t="shared" si="15"/>
        <v>810740</v>
      </c>
      <c r="N41" s="115">
        <f t="shared" si="8"/>
        <v>2929240</v>
      </c>
      <c r="O41" s="115">
        <f t="shared" si="16"/>
        <v>21185</v>
      </c>
      <c r="P41" s="115">
        <f t="shared" si="17"/>
        <v>42370</v>
      </c>
      <c r="Q41" s="77">
        <f t="shared" si="18"/>
        <v>21185</v>
      </c>
      <c r="R41" s="95">
        <f t="shared" si="13"/>
        <v>2844500</v>
      </c>
      <c r="S41" s="405">
        <f>VLOOKUP(C41,'[20]Komponen Gaji '!$B$28:$U$50,20,FALSE)</f>
        <v>1580000364190</v>
      </c>
    </row>
    <row r="42" spans="1:20" s="370" customFormat="1" ht="18" customHeight="1">
      <c r="A42" s="184">
        <v>2118500</v>
      </c>
      <c r="B42" s="417">
        <v>19</v>
      </c>
      <c r="C42" s="491" t="s">
        <v>811</v>
      </c>
      <c r="D42" s="67" t="s">
        <v>152</v>
      </c>
      <c r="E42" s="1673">
        <f>VLOOKUP(C42,'[19]Komponen Gaji '!$B$28:$D$51,3,FALSE)</f>
        <v>21</v>
      </c>
      <c r="F42" s="52">
        <v>1788500</v>
      </c>
      <c r="G42" s="52">
        <v>330000</v>
      </c>
      <c r="H42" s="175">
        <f t="shared" si="12"/>
        <v>2118500</v>
      </c>
      <c r="I42" s="346">
        <v>0</v>
      </c>
      <c r="J42" s="83">
        <v>4000</v>
      </c>
      <c r="K42" s="158">
        <v>734740</v>
      </c>
      <c r="L42" s="158">
        <v>0</v>
      </c>
      <c r="M42" s="115">
        <f t="shared" si="15"/>
        <v>818740</v>
      </c>
      <c r="N42" s="115">
        <f t="shared" si="8"/>
        <v>2937240</v>
      </c>
      <c r="O42" s="115">
        <f t="shared" si="16"/>
        <v>21185</v>
      </c>
      <c r="P42" s="115">
        <f t="shared" si="17"/>
        <v>42370</v>
      </c>
      <c r="Q42" s="77">
        <f t="shared" si="18"/>
        <v>21185</v>
      </c>
      <c r="R42" s="95">
        <f t="shared" si="13"/>
        <v>2852500</v>
      </c>
      <c r="S42" s="405">
        <f>VLOOKUP(C42,'[20]Komponen Gaji '!$B$28:$U$50,20,FALSE)</f>
        <v>1580000050815</v>
      </c>
    </row>
    <row r="43" spans="1:20" s="370" customFormat="1" ht="18" customHeight="1">
      <c r="A43" s="184">
        <v>2118500</v>
      </c>
      <c r="B43" s="417">
        <v>20</v>
      </c>
      <c r="C43" s="490" t="s">
        <v>812</v>
      </c>
      <c r="D43" s="67" t="s">
        <v>152</v>
      </c>
      <c r="E43" s="1673">
        <f>VLOOKUP(C43,'[19]Komponen Gaji '!$B$28:$D$51,3,FALSE)</f>
        <v>22</v>
      </c>
      <c r="F43" s="52">
        <v>1788500</v>
      </c>
      <c r="G43" s="52">
        <v>330000</v>
      </c>
      <c r="H43" s="175">
        <f t="shared" si="12"/>
        <v>2118500</v>
      </c>
      <c r="I43" s="346">
        <v>0</v>
      </c>
      <c r="J43" s="83">
        <v>4000</v>
      </c>
      <c r="K43" s="158">
        <v>734740</v>
      </c>
      <c r="L43" s="158">
        <v>0</v>
      </c>
      <c r="M43" s="115">
        <f t="shared" si="15"/>
        <v>822740</v>
      </c>
      <c r="N43" s="115">
        <f t="shared" si="8"/>
        <v>2941240</v>
      </c>
      <c r="O43" s="115">
        <f t="shared" si="16"/>
        <v>21185</v>
      </c>
      <c r="P43" s="115">
        <f t="shared" si="17"/>
        <v>42370</v>
      </c>
      <c r="Q43" s="77">
        <f t="shared" si="18"/>
        <v>21185</v>
      </c>
      <c r="R43" s="95">
        <f t="shared" si="13"/>
        <v>2856500</v>
      </c>
      <c r="S43" s="405">
        <f>VLOOKUP(C43,'[20]Komponen Gaji '!$B$28:$U$50,20,FALSE)</f>
        <v>1580000371138</v>
      </c>
    </row>
    <row r="44" spans="1:20" s="370" customFormat="1" ht="18" customHeight="1">
      <c r="A44" s="184">
        <v>2118500</v>
      </c>
      <c r="B44" s="417">
        <v>21</v>
      </c>
      <c r="C44" s="490" t="s">
        <v>813</v>
      </c>
      <c r="D44" s="67" t="s">
        <v>152</v>
      </c>
      <c r="E44" s="1673">
        <f>VLOOKUP(C44,'[19]Komponen Gaji '!$B$28:$D$51,3,FALSE)</f>
        <v>19</v>
      </c>
      <c r="F44" s="52">
        <v>1788500</v>
      </c>
      <c r="G44" s="52">
        <v>330000</v>
      </c>
      <c r="H44" s="175">
        <f t="shared" si="12"/>
        <v>2118500</v>
      </c>
      <c r="I44" s="346">
        <v>0</v>
      </c>
      <c r="J44" s="83">
        <v>4000</v>
      </c>
      <c r="K44" s="158">
        <v>734740</v>
      </c>
      <c r="L44" s="158">
        <v>0</v>
      </c>
      <c r="M44" s="115">
        <f t="shared" si="15"/>
        <v>810740</v>
      </c>
      <c r="N44" s="115">
        <f t="shared" si="8"/>
        <v>2929240</v>
      </c>
      <c r="O44" s="115">
        <f t="shared" si="16"/>
        <v>21185</v>
      </c>
      <c r="P44" s="115">
        <f t="shared" si="17"/>
        <v>42370</v>
      </c>
      <c r="Q44" s="77">
        <f t="shared" si="18"/>
        <v>21185</v>
      </c>
      <c r="R44" s="95">
        <f t="shared" si="13"/>
        <v>2844500</v>
      </c>
      <c r="S44" s="405">
        <f>VLOOKUP(C44,'[20]Komponen Gaji '!$B$28:$U$50,20,FALSE)</f>
        <v>1580000509265</v>
      </c>
    </row>
    <row r="45" spans="1:20" s="370" customFormat="1" ht="18" customHeight="1">
      <c r="A45" s="184">
        <v>2118500</v>
      </c>
      <c r="B45" s="417">
        <v>22</v>
      </c>
      <c r="C45" s="490" t="s">
        <v>323</v>
      </c>
      <c r="D45" s="67" t="s">
        <v>152</v>
      </c>
      <c r="E45" s="1673">
        <f>VLOOKUP(C45,'[19]Komponen Gaji '!$B$28:$D$51,3,FALSE)</f>
        <v>17</v>
      </c>
      <c r="F45" s="52">
        <v>1788500</v>
      </c>
      <c r="G45" s="52">
        <v>330000</v>
      </c>
      <c r="H45" s="175">
        <f t="shared" si="12"/>
        <v>2118500</v>
      </c>
      <c r="I45" s="346">
        <v>0</v>
      </c>
      <c r="J45" s="83">
        <v>4000</v>
      </c>
      <c r="K45" s="158">
        <v>734740</v>
      </c>
      <c r="L45" s="158">
        <v>0</v>
      </c>
      <c r="M45" s="115">
        <f t="shared" si="15"/>
        <v>802740</v>
      </c>
      <c r="N45" s="115">
        <f t="shared" si="8"/>
        <v>2921240</v>
      </c>
      <c r="O45" s="115">
        <f t="shared" si="16"/>
        <v>21185</v>
      </c>
      <c r="P45" s="115">
        <f t="shared" si="17"/>
        <v>42370</v>
      </c>
      <c r="Q45" s="77">
        <f t="shared" si="18"/>
        <v>21185</v>
      </c>
      <c r="R45" s="95">
        <f t="shared" si="13"/>
        <v>2836500</v>
      </c>
      <c r="S45" s="405">
        <f>VLOOKUP(C45,'[20]Komponen Gaji '!$B$28:$U$50,20,FALSE)</f>
        <v>1580000050708</v>
      </c>
    </row>
    <row r="46" spans="1:20" s="1950" customFormat="1" ht="19.5" customHeight="1">
      <c r="A46" s="1937">
        <v>11</v>
      </c>
      <c r="B46" s="1948">
        <v>0</v>
      </c>
      <c r="C46" s="1935" t="s">
        <v>4384</v>
      </c>
      <c r="D46" s="1949" t="s">
        <v>152</v>
      </c>
      <c r="E46" s="1936">
        <v>17</v>
      </c>
      <c r="F46" s="1940">
        <v>0</v>
      </c>
      <c r="G46" s="1940">
        <v>0</v>
      </c>
      <c r="H46" s="1942">
        <f>SUM(F46:G46)</f>
        <v>0</v>
      </c>
      <c r="J46" s="1940">
        <v>0</v>
      </c>
      <c r="K46" s="1951">
        <v>0</v>
      </c>
      <c r="L46" s="1951">
        <v>0</v>
      </c>
      <c r="M46" s="1944">
        <v>0</v>
      </c>
      <c r="N46" s="115">
        <f t="shared" si="8"/>
        <v>0</v>
      </c>
      <c r="O46" s="1944">
        <f>H46*1%</f>
        <v>0</v>
      </c>
      <c r="P46" s="1944">
        <f t="shared" si="17"/>
        <v>0</v>
      </c>
      <c r="Q46" s="1944">
        <f t="shared" si="18"/>
        <v>0</v>
      </c>
      <c r="R46" s="1952">
        <f>N46-O46-P46-Q46</f>
        <v>0</v>
      </c>
      <c r="S46" s="1953">
        <v>1580000506048</v>
      </c>
      <c r="T46" s="1922" t="s">
        <v>4414</v>
      </c>
    </row>
    <row r="47" spans="1:20" s="370" customFormat="1" ht="18" customHeight="1">
      <c r="A47" s="184">
        <v>2118500</v>
      </c>
      <c r="B47" s="417">
        <v>23</v>
      </c>
      <c r="C47" s="491" t="s">
        <v>816</v>
      </c>
      <c r="D47" s="67" t="s">
        <v>152</v>
      </c>
      <c r="E47" s="1673">
        <f>VLOOKUP(C47,'[19]Komponen Gaji '!$B$28:$D$51,3,FALSE)</f>
        <v>23</v>
      </c>
      <c r="F47" s="52">
        <v>1788500</v>
      </c>
      <c r="G47" s="52">
        <v>330000</v>
      </c>
      <c r="H47" s="175">
        <f t="shared" si="12"/>
        <v>2118500</v>
      </c>
      <c r="I47" s="346">
        <v>0</v>
      </c>
      <c r="J47" s="83">
        <v>4000</v>
      </c>
      <c r="K47" s="158">
        <v>734740</v>
      </c>
      <c r="L47" s="158">
        <v>0</v>
      </c>
      <c r="M47" s="115">
        <f>(E47*I47)+(E47*J47)+K47+L47</f>
        <v>826740</v>
      </c>
      <c r="N47" s="115">
        <f t="shared" si="8"/>
        <v>2945240</v>
      </c>
      <c r="O47" s="115">
        <f>1%*H47</f>
        <v>21185</v>
      </c>
      <c r="P47" s="115">
        <f t="shared" si="17"/>
        <v>42370</v>
      </c>
      <c r="Q47" s="77">
        <f t="shared" si="18"/>
        <v>21185</v>
      </c>
      <c r="R47" s="95">
        <f t="shared" si="13"/>
        <v>2860500</v>
      </c>
      <c r="S47" s="405">
        <f>VLOOKUP(C47,'[20]Komponen Gaji '!$B$28:$U$50,20,FALSE)</f>
        <v>1580000050732</v>
      </c>
    </row>
    <row r="48" spans="1:20" s="303" customFormat="1" ht="19.5" customHeight="1">
      <c r="A48" s="302"/>
      <c r="B48" s="2306" t="s">
        <v>38</v>
      </c>
      <c r="C48" s="2307"/>
      <c r="D48" s="2366"/>
      <c r="E48" s="1905">
        <f>SUM(E24:E47)</f>
        <v>469</v>
      </c>
      <c r="F48" s="1905">
        <f>SUM(F24:F47)</f>
        <v>41135500</v>
      </c>
      <c r="G48" s="1905">
        <f t="shared" ref="G48:R48" si="19">SUM(G24:G47)</f>
        <v>7590000</v>
      </c>
      <c r="H48" s="1905">
        <f t="shared" si="19"/>
        <v>48725500</v>
      </c>
      <c r="I48" s="1905">
        <f t="shared" si="19"/>
        <v>0</v>
      </c>
      <c r="J48" s="1905">
        <f t="shared" si="19"/>
        <v>92000</v>
      </c>
      <c r="K48" s="1905">
        <f t="shared" si="19"/>
        <v>16899020</v>
      </c>
      <c r="L48" s="1905">
        <f t="shared" si="19"/>
        <v>0</v>
      </c>
      <c r="M48" s="1905">
        <f t="shared" si="19"/>
        <v>18639020</v>
      </c>
      <c r="N48" s="1905">
        <f t="shared" si="19"/>
        <v>67364520</v>
      </c>
      <c r="O48" s="1905">
        <f t="shared" si="19"/>
        <v>487255</v>
      </c>
      <c r="P48" s="1905">
        <f t="shared" si="19"/>
        <v>974510</v>
      </c>
      <c r="Q48" s="1905">
        <f t="shared" si="19"/>
        <v>487255</v>
      </c>
      <c r="R48" s="1905">
        <f t="shared" si="19"/>
        <v>65415500</v>
      </c>
      <c r="S48" s="1023"/>
    </row>
    <row r="49" spans="1:19" s="138" customFormat="1">
      <c r="A49" s="293"/>
      <c r="E49" s="325"/>
      <c r="S49" s="325"/>
    </row>
    <row r="50" spans="1:19" s="138" customFormat="1">
      <c r="A50" s="293"/>
      <c r="C50" s="370" t="s">
        <v>2627</v>
      </c>
      <c r="D50" s="370" t="s">
        <v>2627</v>
      </c>
      <c r="E50" s="325"/>
      <c r="H50" s="293"/>
      <c r="L50" s="1674" t="s">
        <v>2627</v>
      </c>
      <c r="S50" s="325"/>
    </row>
    <row r="51" spans="1:19" s="138" customFormat="1">
      <c r="A51" s="293"/>
      <c r="C51" s="370"/>
      <c r="D51" s="370"/>
      <c r="E51" s="325"/>
      <c r="H51" s="293"/>
      <c r="S51" s="325"/>
    </row>
    <row r="52" spans="1:19" s="138" customFormat="1">
      <c r="A52" s="293"/>
      <c r="B52" s="326" t="s">
        <v>35</v>
      </c>
      <c r="C52" s="327"/>
      <c r="D52" s="328"/>
      <c r="E52" s="329"/>
      <c r="F52" s="153" t="s">
        <v>2627</v>
      </c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284"/>
      <c r="S52" s="325"/>
    </row>
    <row r="53" spans="1:19" s="138" customFormat="1">
      <c r="A53" s="293"/>
      <c r="B53" s="331"/>
      <c r="C53" s="332"/>
      <c r="D53" s="333"/>
      <c r="E53" s="329"/>
      <c r="F53" s="334"/>
      <c r="G53" s="334"/>
      <c r="H53" s="334"/>
      <c r="I53" s="143" t="s">
        <v>2627</v>
      </c>
      <c r="J53" s="334"/>
      <c r="K53" s="334"/>
      <c r="L53" s="334"/>
      <c r="M53" s="334"/>
      <c r="N53" s="334"/>
      <c r="O53" s="334"/>
      <c r="P53" s="334"/>
      <c r="Q53" s="283"/>
      <c r="S53" s="325"/>
    </row>
    <row r="54" spans="1:19" ht="20.25" customHeight="1">
      <c r="A54" s="2424" t="s">
        <v>2755</v>
      </c>
      <c r="B54" s="2435" t="s">
        <v>3</v>
      </c>
      <c r="C54" s="2435" t="s">
        <v>4</v>
      </c>
      <c r="D54" s="2435" t="s">
        <v>5</v>
      </c>
      <c r="E54" s="2367" t="s">
        <v>6</v>
      </c>
      <c r="F54" s="2427" t="s">
        <v>7</v>
      </c>
      <c r="G54" s="2428"/>
      <c r="H54" s="2367" t="s">
        <v>48</v>
      </c>
      <c r="I54" s="2236" t="s">
        <v>8</v>
      </c>
      <c r="J54" s="2228"/>
      <c r="K54" s="2228"/>
      <c r="L54" s="2229"/>
      <c r="M54" s="2432" t="s">
        <v>9</v>
      </c>
      <c r="N54" s="2367" t="s">
        <v>10</v>
      </c>
      <c r="O54" s="2427" t="s">
        <v>11</v>
      </c>
      <c r="P54" s="2434"/>
      <c r="Q54" s="2428"/>
      <c r="R54" s="2367" t="s">
        <v>12</v>
      </c>
      <c r="S54" s="2367" t="s">
        <v>13</v>
      </c>
    </row>
    <row r="55" spans="1:19" ht="64.5" customHeight="1">
      <c r="A55" s="2425"/>
      <c r="B55" s="2242"/>
      <c r="C55" s="2242"/>
      <c r="D55" s="2242"/>
      <c r="E55" s="2441"/>
      <c r="F55" s="956" t="s">
        <v>14</v>
      </c>
      <c r="G55" s="956" t="s">
        <v>15</v>
      </c>
      <c r="H55" s="2415"/>
      <c r="I55" s="956" t="s">
        <v>87</v>
      </c>
      <c r="J55" s="956" t="s">
        <v>17</v>
      </c>
      <c r="K55" s="956" t="s">
        <v>18</v>
      </c>
      <c r="L55" s="956" t="s">
        <v>19</v>
      </c>
      <c r="M55" s="2433"/>
      <c r="N55" s="2415"/>
      <c r="O55" s="956" t="s">
        <v>2316</v>
      </c>
      <c r="P55" s="956" t="s">
        <v>20</v>
      </c>
      <c r="Q55" s="956" t="s">
        <v>2270</v>
      </c>
      <c r="R55" s="2415"/>
      <c r="S55" s="2415"/>
    </row>
    <row r="56" spans="1:19" s="370" customFormat="1" ht="18" customHeight="1">
      <c r="A56" s="184">
        <v>2118500</v>
      </c>
      <c r="B56" s="417">
        <v>1</v>
      </c>
      <c r="C56" s="490" t="s">
        <v>802</v>
      </c>
      <c r="D56" s="67" t="s">
        <v>227</v>
      </c>
      <c r="E56" s="388">
        <f>VLOOKUP(C56,'[19]Komponen Gaji '!$B$59:$D$82,3,FALSE)</f>
        <v>20</v>
      </c>
      <c r="F56" s="52">
        <v>1788500</v>
      </c>
      <c r="G56" s="52">
        <v>330000</v>
      </c>
      <c r="H56" s="175">
        <f>SUM(F56:G56)</f>
        <v>2118500</v>
      </c>
      <c r="I56" s="346">
        <v>0</v>
      </c>
      <c r="J56" s="83">
        <v>2500</v>
      </c>
      <c r="K56" s="346">
        <v>593600</v>
      </c>
      <c r="L56" s="158">
        <v>0</v>
      </c>
      <c r="M56" s="115">
        <f t="shared" ref="M56:M68" si="20">(E56*I56)+(E56*J56)+K56+L56</f>
        <v>643600</v>
      </c>
      <c r="N56" s="115">
        <f t="shared" ref="N56:N79" si="21">H56+M56</f>
        <v>2762100</v>
      </c>
      <c r="O56" s="115">
        <f t="shared" ref="O56:O67" si="22">1%*H56</f>
        <v>21185</v>
      </c>
      <c r="P56" s="115">
        <f t="shared" ref="P56:P67" si="23">H56*2%</f>
        <v>42370</v>
      </c>
      <c r="Q56" s="77">
        <f t="shared" ref="Q56:Q67" si="24">H56*1%</f>
        <v>21185</v>
      </c>
      <c r="R56" s="95">
        <f>N56-P56-Q56-O56</f>
        <v>2677360</v>
      </c>
      <c r="S56" s="493">
        <f>VLOOKUP(C56,'[20]Komponen Gaji '!$B$58:$U$84,20,FALSE)</f>
        <v>1580000225813</v>
      </c>
    </row>
    <row r="57" spans="1:19" s="370" customFormat="1" ht="18" customHeight="1">
      <c r="A57" s="194">
        <v>2118500</v>
      </c>
      <c r="B57" s="417">
        <v>2</v>
      </c>
      <c r="C57" s="490" t="s">
        <v>818</v>
      </c>
      <c r="D57" s="67" t="s">
        <v>227</v>
      </c>
      <c r="E57" s="1673">
        <f>VLOOKUP(C57,'[19]Komponen Gaji '!$B$59:$D$82,3,FALSE)</f>
        <v>16</v>
      </c>
      <c r="F57" s="52">
        <v>1788500</v>
      </c>
      <c r="G57" s="52">
        <v>330000</v>
      </c>
      <c r="H57" s="175">
        <f t="shared" ref="H57:H72" si="25">SUM(F57:G57)</f>
        <v>2118500</v>
      </c>
      <c r="I57" s="346">
        <v>0</v>
      </c>
      <c r="J57" s="83">
        <v>2500</v>
      </c>
      <c r="K57" s="346">
        <v>593600</v>
      </c>
      <c r="L57" s="346">
        <v>0</v>
      </c>
      <c r="M57" s="115">
        <f t="shared" si="20"/>
        <v>633600</v>
      </c>
      <c r="N57" s="115">
        <f t="shared" si="21"/>
        <v>2752100</v>
      </c>
      <c r="O57" s="115">
        <f t="shared" si="22"/>
        <v>21185</v>
      </c>
      <c r="P57" s="115">
        <f t="shared" si="23"/>
        <v>42370</v>
      </c>
      <c r="Q57" s="77">
        <f t="shared" si="24"/>
        <v>21185</v>
      </c>
      <c r="R57" s="95">
        <f t="shared" ref="R57:R72" si="26">N57-P57-Q57-O57</f>
        <v>2667360</v>
      </c>
      <c r="S57" s="493">
        <f>VLOOKUP(C57,'[20]Komponen Gaji '!$B$58:$U$84,20,FALSE)</f>
        <v>1580000040006</v>
      </c>
    </row>
    <row r="58" spans="1:19" s="370" customFormat="1" ht="18" customHeight="1">
      <c r="A58" s="194">
        <v>2118500</v>
      </c>
      <c r="B58" s="417">
        <v>3</v>
      </c>
      <c r="C58" s="490" t="s">
        <v>819</v>
      </c>
      <c r="D58" s="67" t="s">
        <v>227</v>
      </c>
      <c r="E58" s="1673">
        <f>VLOOKUP(C58,'[19]Komponen Gaji '!$B$59:$D$82,3,FALSE)</f>
        <v>19</v>
      </c>
      <c r="F58" s="52">
        <v>1788500</v>
      </c>
      <c r="G58" s="52">
        <v>330000</v>
      </c>
      <c r="H58" s="175">
        <f t="shared" si="25"/>
        <v>2118500</v>
      </c>
      <c r="I58" s="346">
        <v>0</v>
      </c>
      <c r="J58" s="83">
        <v>2500</v>
      </c>
      <c r="K58" s="346">
        <v>593600</v>
      </c>
      <c r="L58" s="346">
        <v>0</v>
      </c>
      <c r="M58" s="115">
        <f t="shared" si="20"/>
        <v>641100</v>
      </c>
      <c r="N58" s="115">
        <f t="shared" si="21"/>
        <v>2759600</v>
      </c>
      <c r="O58" s="115">
        <f t="shared" si="22"/>
        <v>21185</v>
      </c>
      <c r="P58" s="115">
        <f t="shared" si="23"/>
        <v>42370</v>
      </c>
      <c r="Q58" s="77">
        <f t="shared" si="24"/>
        <v>21185</v>
      </c>
      <c r="R58" s="95">
        <f t="shared" si="26"/>
        <v>2674860</v>
      </c>
      <c r="S58" s="493">
        <f>VLOOKUP(C58,'[20]Komponen Gaji '!$B$58:$U$84,20,FALSE)</f>
        <v>1580002453165</v>
      </c>
    </row>
    <row r="59" spans="1:19" s="370" customFormat="1" ht="18" customHeight="1">
      <c r="A59" s="194">
        <v>2118500</v>
      </c>
      <c r="B59" s="417">
        <v>4</v>
      </c>
      <c r="C59" s="490" t="s">
        <v>821</v>
      </c>
      <c r="D59" s="67" t="s">
        <v>227</v>
      </c>
      <c r="E59" s="1673">
        <f>VLOOKUP(C59,'[19]Komponen Gaji '!$B$59:$D$82,3,FALSE)</f>
        <v>21</v>
      </c>
      <c r="F59" s="52">
        <v>1788500</v>
      </c>
      <c r="G59" s="52">
        <v>330000</v>
      </c>
      <c r="H59" s="175">
        <f t="shared" si="25"/>
        <v>2118500</v>
      </c>
      <c r="I59" s="346">
        <v>0</v>
      </c>
      <c r="J59" s="83">
        <v>2500</v>
      </c>
      <c r="K59" s="346">
        <v>593600</v>
      </c>
      <c r="L59" s="346">
        <v>0</v>
      </c>
      <c r="M59" s="115">
        <f t="shared" si="20"/>
        <v>646100</v>
      </c>
      <c r="N59" s="115">
        <f t="shared" si="21"/>
        <v>2764600</v>
      </c>
      <c r="O59" s="115">
        <f t="shared" si="22"/>
        <v>21185</v>
      </c>
      <c r="P59" s="115">
        <f t="shared" si="23"/>
        <v>42370</v>
      </c>
      <c r="Q59" s="77">
        <f t="shared" si="24"/>
        <v>21185</v>
      </c>
      <c r="R59" s="95">
        <f t="shared" si="26"/>
        <v>2679860</v>
      </c>
      <c r="S59" s="493">
        <f>VLOOKUP(C59,'[20]Komponen Gaji '!$B$58:$U$84,20,FALSE)</f>
        <v>1580000225797</v>
      </c>
    </row>
    <row r="60" spans="1:19" s="370" customFormat="1" ht="18" customHeight="1">
      <c r="A60" s="194">
        <v>2118500</v>
      </c>
      <c r="B60" s="417">
        <v>5</v>
      </c>
      <c r="C60" s="490" t="s">
        <v>822</v>
      </c>
      <c r="D60" s="67" t="s">
        <v>227</v>
      </c>
      <c r="E60" s="1673">
        <f>VLOOKUP(C60,'[19]Komponen Gaji '!$B$59:$D$82,3,FALSE)</f>
        <v>16</v>
      </c>
      <c r="F60" s="52">
        <v>1788500</v>
      </c>
      <c r="G60" s="52">
        <v>330000</v>
      </c>
      <c r="H60" s="175">
        <f t="shared" si="25"/>
        <v>2118500</v>
      </c>
      <c r="I60" s="346">
        <v>0</v>
      </c>
      <c r="J60" s="83">
        <v>2500</v>
      </c>
      <c r="K60" s="346">
        <v>593600</v>
      </c>
      <c r="L60" s="346">
        <v>0</v>
      </c>
      <c r="M60" s="115">
        <f t="shared" si="20"/>
        <v>633600</v>
      </c>
      <c r="N60" s="115">
        <f t="shared" si="21"/>
        <v>2752100</v>
      </c>
      <c r="O60" s="115">
        <f t="shared" si="22"/>
        <v>21185</v>
      </c>
      <c r="P60" s="115">
        <f t="shared" si="23"/>
        <v>42370</v>
      </c>
      <c r="Q60" s="77">
        <f t="shared" si="24"/>
        <v>21185</v>
      </c>
      <c r="R60" s="95">
        <f t="shared" si="26"/>
        <v>2667360</v>
      </c>
      <c r="S60" s="493">
        <f>VLOOKUP(C60,'[20]Komponen Gaji '!$B$58:$U$84,20,FALSE)</f>
        <v>1580000064030</v>
      </c>
    </row>
    <row r="61" spans="1:19" s="370" customFormat="1" ht="18" customHeight="1">
      <c r="A61" s="194">
        <v>2118500</v>
      </c>
      <c r="B61" s="417">
        <v>6</v>
      </c>
      <c r="C61" s="490" t="s">
        <v>823</v>
      </c>
      <c r="D61" s="67" t="s">
        <v>227</v>
      </c>
      <c r="E61" s="1673">
        <f>VLOOKUP(C61,'[19]Komponen Gaji '!$B$59:$D$82,3,FALSE)</f>
        <v>18</v>
      </c>
      <c r="F61" s="52">
        <v>1788500</v>
      </c>
      <c r="G61" s="52">
        <v>330000</v>
      </c>
      <c r="H61" s="175">
        <f t="shared" si="25"/>
        <v>2118500</v>
      </c>
      <c r="I61" s="346">
        <v>0</v>
      </c>
      <c r="J61" s="83">
        <v>2500</v>
      </c>
      <c r="K61" s="346">
        <v>593600</v>
      </c>
      <c r="L61" s="346">
        <v>0</v>
      </c>
      <c r="M61" s="115">
        <f t="shared" si="20"/>
        <v>638600</v>
      </c>
      <c r="N61" s="115">
        <f t="shared" si="21"/>
        <v>2757100</v>
      </c>
      <c r="O61" s="115">
        <f t="shared" si="22"/>
        <v>21185</v>
      </c>
      <c r="P61" s="115">
        <f t="shared" si="23"/>
        <v>42370</v>
      </c>
      <c r="Q61" s="77">
        <f t="shared" si="24"/>
        <v>21185</v>
      </c>
      <c r="R61" s="95">
        <f t="shared" si="26"/>
        <v>2672360</v>
      </c>
      <c r="S61" s="493">
        <f>VLOOKUP(C61,'[20]Komponen Gaji '!$B$58:$U$84,20,FALSE)</f>
        <v>1580000040097</v>
      </c>
    </row>
    <row r="62" spans="1:19" s="370" customFormat="1" ht="18" customHeight="1">
      <c r="A62" s="194">
        <v>2118500</v>
      </c>
      <c r="B62" s="417">
        <v>7</v>
      </c>
      <c r="C62" s="490" t="s">
        <v>795</v>
      </c>
      <c r="D62" s="67" t="s">
        <v>227</v>
      </c>
      <c r="E62" s="1673">
        <f>VLOOKUP(C62,'[19]Komponen Gaji '!$B$59:$D$82,3,FALSE)</f>
        <v>20</v>
      </c>
      <c r="F62" s="52">
        <v>1788500</v>
      </c>
      <c r="G62" s="52">
        <v>330000</v>
      </c>
      <c r="H62" s="175">
        <f t="shared" si="25"/>
        <v>2118500</v>
      </c>
      <c r="I62" s="346">
        <v>0</v>
      </c>
      <c r="J62" s="83">
        <v>2500</v>
      </c>
      <c r="K62" s="346">
        <v>593600</v>
      </c>
      <c r="L62" s="346"/>
      <c r="M62" s="115">
        <f t="shared" si="20"/>
        <v>643600</v>
      </c>
      <c r="N62" s="115">
        <f t="shared" si="21"/>
        <v>2762100</v>
      </c>
      <c r="O62" s="115">
        <f t="shared" si="22"/>
        <v>21185</v>
      </c>
      <c r="P62" s="115">
        <f t="shared" si="23"/>
        <v>42370</v>
      </c>
      <c r="Q62" s="77">
        <f t="shared" si="24"/>
        <v>21185</v>
      </c>
      <c r="R62" s="95">
        <f t="shared" si="26"/>
        <v>2677360</v>
      </c>
      <c r="S62" s="493">
        <f>VLOOKUP(C62,'[20]Komponen Gaji '!$B$58:$U$84,20,FALSE)</f>
        <v>1580000400556</v>
      </c>
    </row>
    <row r="63" spans="1:19" s="370" customFormat="1" ht="18" customHeight="1">
      <c r="A63" s="184">
        <v>2118500</v>
      </c>
      <c r="B63" s="417">
        <v>8</v>
      </c>
      <c r="C63" s="490" t="s">
        <v>806</v>
      </c>
      <c r="D63" s="67" t="s">
        <v>227</v>
      </c>
      <c r="E63" s="1673">
        <f>VLOOKUP(C63,'[19]Komponen Gaji '!$B$59:$D$82,3,FALSE)</f>
        <v>19</v>
      </c>
      <c r="F63" s="52">
        <v>1788500</v>
      </c>
      <c r="G63" s="52">
        <v>330000</v>
      </c>
      <c r="H63" s="175">
        <f t="shared" si="25"/>
        <v>2118500</v>
      </c>
      <c r="I63" s="346">
        <v>0</v>
      </c>
      <c r="J63" s="83">
        <v>2500</v>
      </c>
      <c r="K63" s="346">
        <v>593600</v>
      </c>
      <c r="L63" s="158">
        <v>0</v>
      </c>
      <c r="M63" s="115">
        <f t="shared" si="20"/>
        <v>641100</v>
      </c>
      <c r="N63" s="115">
        <f t="shared" si="21"/>
        <v>2759600</v>
      </c>
      <c r="O63" s="115">
        <f t="shared" si="22"/>
        <v>21185</v>
      </c>
      <c r="P63" s="115">
        <f t="shared" si="23"/>
        <v>42370</v>
      </c>
      <c r="Q63" s="77">
        <f t="shared" si="24"/>
        <v>21185</v>
      </c>
      <c r="R63" s="95">
        <f t="shared" si="26"/>
        <v>2674860</v>
      </c>
      <c r="S63" s="493">
        <f>VLOOKUP(C63,'[20]Komponen Gaji '!$B$58:$U$84,20,FALSE)</f>
        <v>1580000337501</v>
      </c>
    </row>
    <row r="64" spans="1:19" s="370" customFormat="1" ht="18" customHeight="1">
      <c r="A64" s="194">
        <v>2118500</v>
      </c>
      <c r="B64" s="417">
        <v>9</v>
      </c>
      <c r="C64" s="490" t="s">
        <v>826</v>
      </c>
      <c r="D64" s="67" t="s">
        <v>227</v>
      </c>
      <c r="E64" s="1673">
        <f>VLOOKUP(C64,'[19]Komponen Gaji '!$B$59:$D$82,3,FALSE)</f>
        <v>11</v>
      </c>
      <c r="F64" s="52">
        <v>1788500</v>
      </c>
      <c r="G64" s="52">
        <v>330000</v>
      </c>
      <c r="H64" s="175">
        <f t="shared" si="25"/>
        <v>2118500</v>
      </c>
      <c r="I64" s="346">
        <v>0</v>
      </c>
      <c r="J64" s="83">
        <v>2500</v>
      </c>
      <c r="K64" s="346">
        <v>593600</v>
      </c>
      <c r="L64" s="346">
        <v>0</v>
      </c>
      <c r="M64" s="115">
        <f t="shared" si="20"/>
        <v>621100</v>
      </c>
      <c r="N64" s="115">
        <f t="shared" si="21"/>
        <v>2739600</v>
      </c>
      <c r="O64" s="115">
        <f t="shared" si="22"/>
        <v>21185</v>
      </c>
      <c r="P64" s="115">
        <f t="shared" si="23"/>
        <v>42370</v>
      </c>
      <c r="Q64" s="77">
        <f t="shared" si="24"/>
        <v>21185</v>
      </c>
      <c r="R64" s="95">
        <f t="shared" si="26"/>
        <v>2654860</v>
      </c>
      <c r="S64" s="493">
        <f>VLOOKUP(C64,'[20]Komponen Gaji '!$B$58:$U$84,20,FALSE)</f>
        <v>1580000770628</v>
      </c>
    </row>
    <row r="65" spans="1:20" s="370" customFormat="1" ht="18" customHeight="1">
      <c r="A65" s="194">
        <v>2118500</v>
      </c>
      <c r="B65" s="417">
        <v>10</v>
      </c>
      <c r="C65" s="490" t="s">
        <v>828</v>
      </c>
      <c r="D65" s="67" t="s">
        <v>227</v>
      </c>
      <c r="E65" s="1673">
        <f>VLOOKUP(C65,'[19]Komponen Gaji '!$B$59:$D$82,3,FALSE)</f>
        <v>18</v>
      </c>
      <c r="F65" s="52">
        <v>1788500</v>
      </c>
      <c r="G65" s="52">
        <v>330000</v>
      </c>
      <c r="H65" s="175">
        <f t="shared" si="25"/>
        <v>2118500</v>
      </c>
      <c r="I65" s="346">
        <v>0</v>
      </c>
      <c r="J65" s="83">
        <v>2500</v>
      </c>
      <c r="K65" s="346">
        <v>593600</v>
      </c>
      <c r="L65" s="346">
        <v>0</v>
      </c>
      <c r="M65" s="115">
        <f t="shared" si="20"/>
        <v>638600</v>
      </c>
      <c r="N65" s="115">
        <f t="shared" si="21"/>
        <v>2757100</v>
      </c>
      <c r="O65" s="115">
        <f t="shared" si="22"/>
        <v>21185</v>
      </c>
      <c r="P65" s="115">
        <f t="shared" si="23"/>
        <v>42370</v>
      </c>
      <c r="Q65" s="77">
        <f t="shared" si="24"/>
        <v>21185</v>
      </c>
      <c r="R65" s="95">
        <f t="shared" si="26"/>
        <v>2672360</v>
      </c>
      <c r="S65" s="493">
        <f>VLOOKUP(C65,'[20]Komponen Gaji '!$B$58:$U$84,20,FALSE)</f>
        <v>1580002409175</v>
      </c>
    </row>
    <row r="66" spans="1:20" s="370" customFormat="1" ht="18" customHeight="1">
      <c r="A66" s="194">
        <v>2118500</v>
      </c>
      <c r="B66" s="417">
        <v>11</v>
      </c>
      <c r="C66" s="491" t="s">
        <v>2031</v>
      </c>
      <c r="D66" s="67" t="s">
        <v>227</v>
      </c>
      <c r="E66" s="1673">
        <f>VLOOKUP(C66,'[19]Komponen Gaji '!$B$59:$D$82,3,FALSE)</f>
        <v>22</v>
      </c>
      <c r="F66" s="52">
        <v>1788500</v>
      </c>
      <c r="G66" s="52">
        <v>330000</v>
      </c>
      <c r="H66" s="175">
        <f t="shared" si="25"/>
        <v>2118500</v>
      </c>
      <c r="I66" s="346">
        <v>0</v>
      </c>
      <c r="J66" s="83">
        <v>2500</v>
      </c>
      <c r="K66" s="346">
        <v>593600</v>
      </c>
      <c r="L66" s="346">
        <v>0</v>
      </c>
      <c r="M66" s="115">
        <f t="shared" si="20"/>
        <v>648600</v>
      </c>
      <c r="N66" s="115">
        <f t="shared" si="21"/>
        <v>2767100</v>
      </c>
      <c r="O66" s="115">
        <f t="shared" si="22"/>
        <v>21185</v>
      </c>
      <c r="P66" s="115">
        <f t="shared" si="23"/>
        <v>42370</v>
      </c>
      <c r="Q66" s="77">
        <f t="shared" si="24"/>
        <v>21185</v>
      </c>
      <c r="R66" s="95">
        <f t="shared" si="26"/>
        <v>2682360</v>
      </c>
      <c r="S66" s="493">
        <f>VLOOKUP(C66,'[20]Komponen Gaji '!$B$58:$U$84,20,FALSE)</f>
        <v>9000029473908</v>
      </c>
    </row>
    <row r="67" spans="1:20" s="370" customFormat="1" ht="18" customHeight="1">
      <c r="A67" s="194">
        <v>2118500</v>
      </c>
      <c r="B67" s="417">
        <v>12</v>
      </c>
      <c r="C67" s="490" t="s">
        <v>829</v>
      </c>
      <c r="D67" s="67" t="s">
        <v>227</v>
      </c>
      <c r="E67" s="1673">
        <f>VLOOKUP(C67,'[19]Komponen Gaji '!$B$59:$D$82,3,FALSE)</f>
        <v>11</v>
      </c>
      <c r="F67" s="52">
        <v>1788500</v>
      </c>
      <c r="G67" s="52">
        <v>330000</v>
      </c>
      <c r="H67" s="175">
        <f t="shared" si="25"/>
        <v>2118500</v>
      </c>
      <c r="I67" s="346">
        <v>0</v>
      </c>
      <c r="J67" s="83">
        <v>2500</v>
      </c>
      <c r="K67" s="346">
        <v>593600</v>
      </c>
      <c r="L67" s="346">
        <v>0</v>
      </c>
      <c r="M67" s="115">
        <f t="shared" si="20"/>
        <v>621100</v>
      </c>
      <c r="N67" s="115">
        <f t="shared" si="21"/>
        <v>2739600</v>
      </c>
      <c r="O67" s="115">
        <f t="shared" si="22"/>
        <v>21185</v>
      </c>
      <c r="P67" s="115">
        <f t="shared" si="23"/>
        <v>42370</v>
      </c>
      <c r="Q67" s="77">
        <f t="shared" si="24"/>
        <v>21185</v>
      </c>
      <c r="R67" s="95">
        <f t="shared" si="26"/>
        <v>2654860</v>
      </c>
      <c r="S67" s="493">
        <f>VLOOKUP(C67,'[20]Komponen Gaji '!$B$58:$U$84,20,FALSE)</f>
        <v>1580002399095</v>
      </c>
    </row>
    <row r="68" spans="1:20" s="1674" customFormat="1" ht="18" customHeight="1">
      <c r="A68" s="1670"/>
      <c r="B68" s="417">
        <v>13</v>
      </c>
      <c r="C68" s="490" t="s">
        <v>814</v>
      </c>
      <c r="D68" s="67" t="s">
        <v>227</v>
      </c>
      <c r="E68" s="1673">
        <f>VLOOKUP(C68,'[19]Komponen Gaji '!$B$59:$D$82,3,FALSE)</f>
        <v>15</v>
      </c>
      <c r="F68" s="52">
        <v>1788500</v>
      </c>
      <c r="G68" s="52">
        <v>330000</v>
      </c>
      <c r="H68" s="175">
        <f t="shared" si="25"/>
        <v>2118500</v>
      </c>
      <c r="I68" s="346">
        <v>0</v>
      </c>
      <c r="J68" s="83">
        <v>2500</v>
      </c>
      <c r="K68" s="346">
        <v>593600</v>
      </c>
      <c r="L68" s="346">
        <v>0</v>
      </c>
      <c r="M68" s="115">
        <f t="shared" si="20"/>
        <v>631100</v>
      </c>
      <c r="N68" s="1027">
        <f t="shared" si="21"/>
        <v>2749600</v>
      </c>
      <c r="O68" s="115">
        <v>21185</v>
      </c>
      <c r="P68" s="115">
        <v>42370</v>
      </c>
      <c r="Q68" s="77">
        <v>21185</v>
      </c>
      <c r="R68" s="1672">
        <f>N68-Q68-P68-O68</f>
        <v>2664860</v>
      </c>
      <c r="S68" s="1671">
        <v>9000011219376</v>
      </c>
      <c r="T68" s="1675" t="s">
        <v>4415</v>
      </c>
    </row>
    <row r="69" spans="1:20" s="370" customFormat="1" ht="18" customHeight="1">
      <c r="A69" s="194">
        <v>2118500</v>
      </c>
      <c r="B69" s="417">
        <v>14</v>
      </c>
      <c r="C69" s="491" t="s">
        <v>830</v>
      </c>
      <c r="D69" s="67" t="s">
        <v>227</v>
      </c>
      <c r="E69" s="1673">
        <f>VLOOKUP(C69,'[19]Komponen Gaji '!$B$59:$D$82,3,FALSE)</f>
        <v>20</v>
      </c>
      <c r="F69" s="52">
        <v>1788500</v>
      </c>
      <c r="G69" s="52">
        <v>330000</v>
      </c>
      <c r="H69" s="175">
        <f t="shared" si="25"/>
        <v>2118500</v>
      </c>
      <c r="I69" s="346">
        <v>0</v>
      </c>
      <c r="J69" s="83">
        <v>2500</v>
      </c>
      <c r="K69" s="346">
        <v>593600</v>
      </c>
      <c r="L69" s="346">
        <v>0</v>
      </c>
      <c r="M69" s="115">
        <f t="shared" ref="M69:M78" si="27">(E69*I69)+(E69*J69)+K69+L69</f>
        <v>643600</v>
      </c>
      <c r="N69" s="115">
        <f t="shared" si="21"/>
        <v>2762100</v>
      </c>
      <c r="O69" s="115">
        <f>1%*H69</f>
        <v>21185</v>
      </c>
      <c r="P69" s="115">
        <f>H69*2%</f>
        <v>42370</v>
      </c>
      <c r="Q69" s="77">
        <f>H69*1%</f>
        <v>21185</v>
      </c>
      <c r="R69" s="95">
        <f t="shared" si="26"/>
        <v>2677360</v>
      </c>
      <c r="S69" s="493">
        <f>VLOOKUP(C69,'[20]Komponen Gaji '!$B$58:$U$84,20,FALSE)</f>
        <v>1580000040063</v>
      </c>
    </row>
    <row r="70" spans="1:20" s="370" customFormat="1" ht="18" customHeight="1">
      <c r="A70" s="194">
        <v>2118500</v>
      </c>
      <c r="B70" s="417">
        <v>15</v>
      </c>
      <c r="C70" s="490" t="s">
        <v>831</v>
      </c>
      <c r="D70" s="67" t="s">
        <v>227</v>
      </c>
      <c r="E70" s="1673">
        <f>VLOOKUP(C70,'[19]Komponen Gaji '!$B$59:$D$82,3,FALSE)</f>
        <v>21</v>
      </c>
      <c r="F70" s="52">
        <v>1788500</v>
      </c>
      <c r="G70" s="52">
        <v>330000</v>
      </c>
      <c r="H70" s="175">
        <f t="shared" si="25"/>
        <v>2118500</v>
      </c>
      <c r="I70" s="346">
        <v>0</v>
      </c>
      <c r="J70" s="83">
        <v>2500</v>
      </c>
      <c r="K70" s="346">
        <v>593600</v>
      </c>
      <c r="L70" s="346">
        <v>0</v>
      </c>
      <c r="M70" s="115">
        <f t="shared" si="27"/>
        <v>646100</v>
      </c>
      <c r="N70" s="115">
        <f t="shared" si="21"/>
        <v>2764600</v>
      </c>
      <c r="O70" s="115">
        <f>1%*H70</f>
        <v>21185</v>
      </c>
      <c r="P70" s="115">
        <f>H70*2%</f>
        <v>42370</v>
      </c>
      <c r="Q70" s="77">
        <f>H70*1%</f>
        <v>21185</v>
      </c>
      <c r="R70" s="95">
        <f t="shared" si="26"/>
        <v>2679860</v>
      </c>
      <c r="S70" s="493">
        <f>VLOOKUP(C70,'[20]Komponen Gaji '!$B$58:$U$84,20,FALSE)</f>
        <v>1580000509224</v>
      </c>
    </row>
    <row r="71" spans="1:20" s="370" customFormat="1" ht="18" customHeight="1">
      <c r="A71" s="184">
        <v>2118500</v>
      </c>
      <c r="B71" s="417">
        <v>16</v>
      </c>
      <c r="C71" s="490" t="s">
        <v>815</v>
      </c>
      <c r="D71" s="67" t="s">
        <v>227</v>
      </c>
      <c r="E71" s="1673">
        <f>VLOOKUP(C71,'[19]Komponen Gaji '!$B$59:$D$82,3,FALSE)</f>
        <v>20</v>
      </c>
      <c r="F71" s="52">
        <v>1788500</v>
      </c>
      <c r="G71" s="52">
        <v>330000</v>
      </c>
      <c r="H71" s="175">
        <f t="shared" si="25"/>
        <v>2118500</v>
      </c>
      <c r="I71" s="346">
        <v>0</v>
      </c>
      <c r="J71" s="83">
        <v>2500</v>
      </c>
      <c r="K71" s="346">
        <v>593600</v>
      </c>
      <c r="L71" s="158">
        <v>0</v>
      </c>
      <c r="M71" s="115">
        <f t="shared" si="27"/>
        <v>643600</v>
      </c>
      <c r="N71" s="115">
        <f t="shared" si="21"/>
        <v>2762100</v>
      </c>
      <c r="O71" s="115">
        <f>1%*H71</f>
        <v>21185</v>
      </c>
      <c r="P71" s="115">
        <f>H71*2%</f>
        <v>42370</v>
      </c>
      <c r="Q71" s="77">
        <f>H71*1%</f>
        <v>21185</v>
      </c>
      <c r="R71" s="95">
        <f t="shared" si="26"/>
        <v>2677360</v>
      </c>
      <c r="S71" s="493">
        <f>VLOOKUP(C71,'[20]Komponen Gaji '!$B$58:$U$84,20,FALSE)</f>
        <v>1580000039982</v>
      </c>
    </row>
    <row r="72" spans="1:20" s="370" customFormat="1" ht="18" customHeight="1">
      <c r="A72" s="194">
        <v>2118500</v>
      </c>
      <c r="B72" s="417">
        <v>17</v>
      </c>
      <c r="C72" s="490" t="s">
        <v>279</v>
      </c>
      <c r="D72" s="67" t="s">
        <v>227</v>
      </c>
      <c r="E72" s="1673">
        <f>VLOOKUP(C72,'[19]Komponen Gaji '!$B$59:$D$82,3,FALSE)</f>
        <v>22</v>
      </c>
      <c r="F72" s="52">
        <v>1788500</v>
      </c>
      <c r="G72" s="52">
        <v>330000</v>
      </c>
      <c r="H72" s="175">
        <f t="shared" si="25"/>
        <v>2118500</v>
      </c>
      <c r="I72" s="346">
        <v>0</v>
      </c>
      <c r="J72" s="83">
        <v>2500</v>
      </c>
      <c r="K72" s="346">
        <v>593600</v>
      </c>
      <c r="L72" s="346">
        <v>0</v>
      </c>
      <c r="M72" s="115">
        <f t="shared" si="27"/>
        <v>648600</v>
      </c>
      <c r="N72" s="115">
        <f t="shared" si="21"/>
        <v>2767100</v>
      </c>
      <c r="O72" s="115">
        <f>1%*H72</f>
        <v>21185</v>
      </c>
      <c r="P72" s="115">
        <f>H72*2%</f>
        <v>42370</v>
      </c>
      <c r="Q72" s="77">
        <f>H72*1%</f>
        <v>21185</v>
      </c>
      <c r="R72" s="95">
        <f t="shared" si="26"/>
        <v>2682360</v>
      </c>
      <c r="S72" s="493">
        <f>VLOOKUP(C72,'[20]Komponen Gaji '!$B$58:$U$84,20,FALSE)</f>
        <v>1580000050740</v>
      </c>
    </row>
    <row r="73" spans="1:20" s="370" customFormat="1" ht="18" customHeight="1">
      <c r="A73" s="349"/>
      <c r="B73" s="417">
        <v>18</v>
      </c>
      <c r="C73" s="396" t="s">
        <v>3391</v>
      </c>
      <c r="D73" s="635" t="s">
        <v>227</v>
      </c>
      <c r="E73" s="1673">
        <f>VLOOKUP(C73,'[19]Komponen Gaji '!$B$59:$D$82,3,FALSE)</f>
        <v>20</v>
      </c>
      <c r="F73" s="52">
        <v>1788500</v>
      </c>
      <c r="G73" s="52">
        <v>330000</v>
      </c>
      <c r="H73" s="175">
        <f t="shared" ref="H73:H78" si="28">SUM(F73:G73)</f>
        <v>2118500</v>
      </c>
      <c r="I73" s="346">
        <v>0</v>
      </c>
      <c r="J73" s="83">
        <v>2500</v>
      </c>
      <c r="K73" s="346">
        <v>593600</v>
      </c>
      <c r="L73" s="346">
        <v>0</v>
      </c>
      <c r="M73" s="115">
        <f t="shared" si="27"/>
        <v>643600</v>
      </c>
      <c r="N73" s="115">
        <f t="shared" si="21"/>
        <v>2762100</v>
      </c>
      <c r="O73" s="115">
        <v>21185</v>
      </c>
      <c r="P73" s="115">
        <v>42370</v>
      </c>
      <c r="Q73" s="77">
        <v>21185</v>
      </c>
      <c r="R73" s="95">
        <f t="shared" ref="R73:R78" si="29">N73-P73-Q73-O73</f>
        <v>2677360</v>
      </c>
      <c r="S73" s="493">
        <f>VLOOKUP(C73,'[20]Komponen Gaji '!$B$58:$U$84,20,FALSE)</f>
        <v>1580003179785</v>
      </c>
    </row>
    <row r="74" spans="1:20" s="370" customFormat="1" ht="18" customHeight="1">
      <c r="A74" s="349"/>
      <c r="B74" s="417">
        <v>19</v>
      </c>
      <c r="C74" s="396" t="s">
        <v>3200</v>
      </c>
      <c r="D74" s="635" t="s">
        <v>227</v>
      </c>
      <c r="E74" s="1673">
        <f>VLOOKUP(C74,'[19]Komponen Gaji '!$B$59:$D$82,3,FALSE)</f>
        <v>22</v>
      </c>
      <c r="F74" s="52">
        <v>1788500</v>
      </c>
      <c r="G74" s="52">
        <v>330000</v>
      </c>
      <c r="H74" s="175">
        <f t="shared" si="28"/>
        <v>2118500</v>
      </c>
      <c r="I74" s="346">
        <v>0</v>
      </c>
      <c r="J74" s="83">
        <v>2500</v>
      </c>
      <c r="K74" s="346">
        <v>593600</v>
      </c>
      <c r="L74" s="346">
        <v>0</v>
      </c>
      <c r="M74" s="115">
        <f t="shared" si="27"/>
        <v>648600</v>
      </c>
      <c r="N74" s="115">
        <f t="shared" si="21"/>
        <v>2767100</v>
      </c>
      <c r="O74" s="115">
        <v>21185</v>
      </c>
      <c r="P74" s="115">
        <v>42370</v>
      </c>
      <c r="Q74" s="77">
        <v>21185</v>
      </c>
      <c r="R74" s="95">
        <f t="shared" si="29"/>
        <v>2682360</v>
      </c>
      <c r="S74" s="493">
        <f>VLOOKUP(C74,'[20]Komponen Gaji '!$B$58:$U$84,20,FALSE)</f>
        <v>9000029132173</v>
      </c>
    </row>
    <row r="75" spans="1:20" s="370" customFormat="1" ht="18" customHeight="1">
      <c r="A75" s="349"/>
      <c r="B75" s="417">
        <v>20</v>
      </c>
      <c r="C75" s="396" t="s">
        <v>3201</v>
      </c>
      <c r="D75" s="635" t="s">
        <v>227</v>
      </c>
      <c r="E75" s="1673">
        <f>VLOOKUP(C75,'[19]Komponen Gaji '!$B$59:$D$82,3,FALSE)</f>
        <v>22</v>
      </c>
      <c r="F75" s="52">
        <v>1788500</v>
      </c>
      <c r="G75" s="52">
        <v>330000</v>
      </c>
      <c r="H75" s="175">
        <f t="shared" si="28"/>
        <v>2118500</v>
      </c>
      <c r="I75" s="346">
        <v>0</v>
      </c>
      <c r="J75" s="83">
        <v>2500</v>
      </c>
      <c r="K75" s="346">
        <v>593600</v>
      </c>
      <c r="L75" s="346">
        <v>0</v>
      </c>
      <c r="M75" s="115">
        <f t="shared" si="27"/>
        <v>648600</v>
      </c>
      <c r="N75" s="115">
        <f t="shared" si="21"/>
        <v>2767100</v>
      </c>
      <c r="O75" s="115">
        <v>21185</v>
      </c>
      <c r="P75" s="115">
        <v>42370</v>
      </c>
      <c r="Q75" s="77">
        <v>21185</v>
      </c>
      <c r="R75" s="95">
        <f t="shared" si="29"/>
        <v>2682360</v>
      </c>
      <c r="S75" s="493">
        <f>VLOOKUP(C75,'[20]Komponen Gaji '!$B$58:$U$84,20,FALSE)</f>
        <v>1580003183167</v>
      </c>
    </row>
    <row r="76" spans="1:20" s="370" customFormat="1" ht="18" customHeight="1">
      <c r="A76" s="349"/>
      <c r="B76" s="417">
        <v>21</v>
      </c>
      <c r="C76" s="396" t="s">
        <v>3202</v>
      </c>
      <c r="D76" s="635" t="s">
        <v>227</v>
      </c>
      <c r="E76" s="1673">
        <f>VLOOKUP(C76,'[19]Komponen Gaji '!$B$59:$D$82,3,FALSE)</f>
        <v>22</v>
      </c>
      <c r="F76" s="52">
        <v>1788500</v>
      </c>
      <c r="G76" s="52">
        <v>330000</v>
      </c>
      <c r="H76" s="175">
        <f t="shared" si="28"/>
        <v>2118500</v>
      </c>
      <c r="I76" s="346">
        <v>0</v>
      </c>
      <c r="J76" s="83">
        <v>2500</v>
      </c>
      <c r="K76" s="346">
        <v>593600</v>
      </c>
      <c r="L76" s="346">
        <v>0</v>
      </c>
      <c r="M76" s="115">
        <f t="shared" si="27"/>
        <v>648600</v>
      </c>
      <c r="N76" s="115">
        <f t="shared" si="21"/>
        <v>2767100</v>
      </c>
      <c r="O76" s="115">
        <v>21185</v>
      </c>
      <c r="P76" s="115">
        <v>42370</v>
      </c>
      <c r="Q76" s="77">
        <v>21185</v>
      </c>
      <c r="R76" s="95">
        <f t="shared" si="29"/>
        <v>2682360</v>
      </c>
      <c r="S76" s="493">
        <f>VLOOKUP(C76,'[20]Komponen Gaji '!$B$58:$U$84,20,FALSE)</f>
        <v>1580003184025</v>
      </c>
    </row>
    <row r="77" spans="1:20" s="370" customFormat="1" ht="18" customHeight="1">
      <c r="A77" s="349"/>
      <c r="B77" s="417">
        <v>22</v>
      </c>
      <c r="C77" s="396" t="s">
        <v>3203</v>
      </c>
      <c r="D77" s="635" t="s">
        <v>227</v>
      </c>
      <c r="E77" s="1673">
        <f>VLOOKUP(C77,'[19]Komponen Gaji '!$B$59:$D$82,3,FALSE)</f>
        <v>20</v>
      </c>
      <c r="F77" s="52">
        <v>1788500</v>
      </c>
      <c r="G77" s="52">
        <v>330000</v>
      </c>
      <c r="H77" s="175">
        <f t="shared" si="28"/>
        <v>2118500</v>
      </c>
      <c r="I77" s="346">
        <v>0</v>
      </c>
      <c r="J77" s="83">
        <v>2500</v>
      </c>
      <c r="K77" s="346">
        <v>593600</v>
      </c>
      <c r="L77" s="346">
        <v>0</v>
      </c>
      <c r="M77" s="115">
        <f t="shared" si="27"/>
        <v>643600</v>
      </c>
      <c r="N77" s="115">
        <f t="shared" si="21"/>
        <v>2762100</v>
      </c>
      <c r="O77" s="115">
        <v>21185</v>
      </c>
      <c r="P77" s="115">
        <v>42370</v>
      </c>
      <c r="Q77" s="77">
        <v>21185</v>
      </c>
      <c r="R77" s="95">
        <f t="shared" si="29"/>
        <v>2677360</v>
      </c>
      <c r="S77" s="493">
        <f>VLOOKUP(C77,'[20]Komponen Gaji '!$B$58:$U$84,20,FALSE)</f>
        <v>1580003180544</v>
      </c>
    </row>
    <row r="78" spans="1:20" s="370" customFormat="1" ht="18" customHeight="1">
      <c r="A78" s="349"/>
      <c r="B78" s="417">
        <v>23</v>
      </c>
      <c r="C78" s="396" t="s">
        <v>3204</v>
      </c>
      <c r="D78" s="635" t="s">
        <v>227</v>
      </c>
      <c r="E78" s="1673">
        <f>VLOOKUP(C78,'[19]Komponen Gaji '!$B$59:$D$82,3,FALSE)</f>
        <v>21</v>
      </c>
      <c r="F78" s="52">
        <v>1788500</v>
      </c>
      <c r="G78" s="52">
        <v>330000</v>
      </c>
      <c r="H78" s="175">
        <f t="shared" si="28"/>
        <v>2118500</v>
      </c>
      <c r="I78" s="346">
        <v>0</v>
      </c>
      <c r="J78" s="83">
        <v>2500</v>
      </c>
      <c r="K78" s="346">
        <v>593600</v>
      </c>
      <c r="L78" s="346">
        <v>0</v>
      </c>
      <c r="M78" s="115">
        <f t="shared" si="27"/>
        <v>646100</v>
      </c>
      <c r="N78" s="115">
        <f t="shared" si="21"/>
        <v>2764600</v>
      </c>
      <c r="O78" s="115">
        <v>21185</v>
      </c>
      <c r="P78" s="115">
        <v>42370</v>
      </c>
      <c r="Q78" s="77">
        <v>21185</v>
      </c>
      <c r="R78" s="95">
        <f t="shared" si="29"/>
        <v>2679860</v>
      </c>
      <c r="S78" s="493">
        <f>VLOOKUP(C78,'[20]Komponen Gaji '!$B$58:$U$84,20,FALSE)</f>
        <v>1580003185626</v>
      </c>
    </row>
    <row r="79" spans="1:20" s="1950" customFormat="1" ht="21" customHeight="1">
      <c r="A79" s="1937">
        <v>18</v>
      </c>
      <c r="B79" s="1948">
        <v>0</v>
      </c>
      <c r="C79" s="1935" t="s">
        <v>4385</v>
      </c>
      <c r="D79" s="1949" t="s">
        <v>227</v>
      </c>
      <c r="E79" s="1936">
        <v>20</v>
      </c>
      <c r="F79" s="1940">
        <v>0</v>
      </c>
      <c r="G79" s="1940">
        <v>0</v>
      </c>
      <c r="H79" s="1942">
        <v>0</v>
      </c>
      <c r="I79" s="1954">
        <v>0</v>
      </c>
      <c r="J79" s="1940">
        <v>0</v>
      </c>
      <c r="K79" s="1955">
        <v>0</v>
      </c>
      <c r="L79" s="1955">
        <v>0</v>
      </c>
      <c r="M79" s="1944">
        <f>SUM(J79:K79)</f>
        <v>0</v>
      </c>
      <c r="N79" s="1944">
        <f t="shared" si="21"/>
        <v>0</v>
      </c>
      <c r="O79" s="1944">
        <v>0</v>
      </c>
      <c r="P79" s="1944">
        <v>42370</v>
      </c>
      <c r="Q79" s="1956">
        <v>21185</v>
      </c>
      <c r="R79" s="1952">
        <v>0</v>
      </c>
      <c r="S79" s="1953">
        <v>1580000258434</v>
      </c>
      <c r="T79" s="1922" t="s">
        <v>4414</v>
      </c>
    </row>
    <row r="80" spans="1:20" s="303" customFormat="1" ht="20.25" customHeight="1">
      <c r="A80" s="302"/>
      <c r="B80" s="2440" t="s">
        <v>38</v>
      </c>
      <c r="C80" s="2369"/>
      <c r="D80" s="2440"/>
      <c r="E80" s="1024">
        <f>SUM(E56:E79)</f>
        <v>456</v>
      </c>
      <c r="F80" s="771">
        <f>SUM(F56:F79)</f>
        <v>41135500</v>
      </c>
      <c r="G80" s="771">
        <f t="shared" ref="G80:R80" si="30">SUM(G56:G79)</f>
        <v>7590000</v>
      </c>
      <c r="H80" s="771">
        <f t="shared" si="30"/>
        <v>48725500</v>
      </c>
      <c r="I80" s="771">
        <f t="shared" si="30"/>
        <v>0</v>
      </c>
      <c r="J80" s="771">
        <f t="shared" si="30"/>
        <v>57500</v>
      </c>
      <c r="K80" s="771">
        <f t="shared" si="30"/>
        <v>13652800</v>
      </c>
      <c r="L80" s="771">
        <f t="shared" si="30"/>
        <v>0</v>
      </c>
      <c r="M80" s="771">
        <f t="shared" si="30"/>
        <v>14742800</v>
      </c>
      <c r="N80" s="771">
        <f t="shared" si="30"/>
        <v>63468300</v>
      </c>
      <c r="O80" s="771">
        <f t="shared" si="30"/>
        <v>487255</v>
      </c>
      <c r="P80" s="771">
        <f t="shared" si="30"/>
        <v>1016880</v>
      </c>
      <c r="Q80" s="771">
        <f t="shared" si="30"/>
        <v>508440</v>
      </c>
      <c r="R80" s="771">
        <f t="shared" si="30"/>
        <v>61519280</v>
      </c>
      <c r="S80" s="1025"/>
    </row>
    <row r="81" spans="1:19" s="138" customFormat="1">
      <c r="A81" s="293"/>
      <c r="E81" s="325"/>
      <c r="R81" s="325"/>
    </row>
    <row r="82" spans="1:19" s="138" customFormat="1">
      <c r="A82" s="293"/>
      <c r="B82" s="325"/>
      <c r="E82" s="325"/>
      <c r="H82" s="293"/>
      <c r="R82" s="335"/>
      <c r="S82" s="325"/>
    </row>
    <row r="83" spans="1:19" s="138" customFormat="1">
      <c r="A83" s="293"/>
      <c r="B83" s="325"/>
      <c r="E83" s="325"/>
      <c r="H83" s="293"/>
      <c r="J83" s="1674"/>
      <c r="R83" s="335">
        <f>SUM(R80+R48+R19)</f>
        <v>151859599.88</v>
      </c>
      <c r="S83" s="325"/>
    </row>
    <row r="84" spans="1:19" s="138" customFormat="1">
      <c r="A84" s="293"/>
      <c r="B84" s="325"/>
      <c r="C84" s="1674" t="s">
        <v>2627</v>
      </c>
      <c r="E84" s="325"/>
      <c r="H84" s="293"/>
      <c r="J84" s="1674"/>
      <c r="R84" s="335"/>
      <c r="S84" s="325"/>
    </row>
    <row r="85" spans="1:19" s="138" customFormat="1">
      <c r="A85" s="293"/>
      <c r="B85" s="325"/>
      <c r="E85" s="325"/>
      <c r="H85" s="293"/>
      <c r="N85" s="1674" t="s">
        <v>2627</v>
      </c>
      <c r="R85" s="335"/>
      <c r="S85" s="325"/>
    </row>
    <row r="86" spans="1:19" s="138" customFormat="1">
      <c r="A86" s="293"/>
      <c r="B86" s="325"/>
      <c r="E86" s="325"/>
      <c r="H86" s="293"/>
      <c r="R86" s="335"/>
      <c r="S86" s="325"/>
    </row>
    <row r="87" spans="1:19" s="138" customFormat="1">
      <c r="A87" s="293"/>
      <c r="B87" s="325"/>
      <c r="E87" s="325"/>
      <c r="H87" s="293"/>
      <c r="Q87" s="1674" t="s">
        <v>2627</v>
      </c>
      <c r="R87" s="335"/>
      <c r="S87" s="325"/>
    </row>
    <row r="88" spans="1:19" s="138" customFormat="1">
      <c r="A88" s="293"/>
      <c r="B88" s="325"/>
      <c r="E88" s="325"/>
      <c r="H88" s="293"/>
      <c r="R88" s="335"/>
      <c r="S88" s="325"/>
    </row>
    <row r="89" spans="1:19" s="138" customFormat="1">
      <c r="A89" s="293"/>
      <c r="B89" s="325"/>
      <c r="E89" s="325"/>
      <c r="H89" s="293"/>
      <c r="R89" s="335"/>
      <c r="S89" s="325"/>
    </row>
    <row r="90" spans="1:19">
      <c r="E90" s="323"/>
      <c r="S90" s="323"/>
    </row>
    <row r="91" spans="1:19">
      <c r="E91" s="323"/>
      <c r="S91" s="323"/>
    </row>
    <row r="92" spans="1:19">
      <c r="E92" s="323"/>
      <c r="S92" s="323"/>
    </row>
    <row r="93" spans="1:19">
      <c r="E93" s="323"/>
      <c r="S93" s="323"/>
    </row>
    <row r="94" spans="1:19">
      <c r="E94" s="323"/>
      <c r="S94" s="323"/>
    </row>
    <row r="95" spans="1:19">
      <c r="E95" s="323"/>
      <c r="S95" s="323"/>
    </row>
    <row r="96" spans="1:19">
      <c r="E96" s="323"/>
      <c r="S96" s="323"/>
    </row>
    <row r="97" spans="2:19">
      <c r="E97" s="323"/>
      <c r="S97" s="323"/>
    </row>
    <row r="98" spans="2:19">
      <c r="E98" s="323"/>
      <c r="S98" s="323"/>
    </row>
    <row r="99" spans="2:19">
      <c r="E99" s="323"/>
      <c r="S99" s="323"/>
    </row>
    <row r="100" spans="2:19">
      <c r="E100" s="323"/>
      <c r="S100" s="323"/>
    </row>
    <row r="101" spans="2:19">
      <c r="E101" s="323"/>
      <c r="S101" s="323"/>
    </row>
    <row r="102" spans="2:19">
      <c r="E102" s="323"/>
      <c r="S102" s="323"/>
    </row>
    <row r="103" spans="2:19" ht="20.25" customHeight="1">
      <c r="E103" s="323"/>
      <c r="S103" s="323"/>
    </row>
    <row r="104" spans="2:19">
      <c r="E104" s="323"/>
      <c r="S104" s="323"/>
    </row>
    <row r="106" spans="2:19" ht="17.25">
      <c r="C106" s="658" t="s">
        <v>3689</v>
      </c>
    </row>
    <row r="107" spans="2:19" ht="34.5">
      <c r="B107" s="659" t="s">
        <v>39</v>
      </c>
      <c r="C107" s="659" t="s">
        <v>3690</v>
      </c>
      <c r="D107" s="2274" t="s">
        <v>40</v>
      </c>
      <c r="E107" s="2275"/>
      <c r="F107" s="659" t="s">
        <v>3691</v>
      </c>
      <c r="G107" s="659" t="s">
        <v>41</v>
      </c>
    </row>
    <row r="108" spans="2:19" ht="18" customHeight="1">
      <c r="B108" s="525">
        <v>1</v>
      </c>
      <c r="C108" s="660" t="s">
        <v>3692</v>
      </c>
      <c r="D108" s="678">
        <f>B18</f>
        <v>8</v>
      </c>
      <c r="E108" s="727" t="s">
        <v>3701</v>
      </c>
      <c r="F108" s="668">
        <v>3000</v>
      </c>
      <c r="G108" s="669">
        <f>F108*D108</f>
        <v>24000</v>
      </c>
    </row>
    <row r="109" spans="2:19" ht="18" customHeight="1">
      <c r="B109" s="525">
        <v>2</v>
      </c>
      <c r="C109" s="660" t="s">
        <v>42</v>
      </c>
      <c r="D109" s="678">
        <f>B47</f>
        <v>23</v>
      </c>
      <c r="E109" s="727" t="s">
        <v>3701</v>
      </c>
      <c r="F109" s="668">
        <v>3000</v>
      </c>
      <c r="G109" s="669">
        <f>F109*D109</f>
        <v>69000</v>
      </c>
    </row>
    <row r="110" spans="2:19" ht="18" customHeight="1">
      <c r="B110" s="525">
        <v>3</v>
      </c>
      <c r="C110" s="660" t="s">
        <v>43</v>
      </c>
      <c r="D110" s="678">
        <f>B78</f>
        <v>23</v>
      </c>
      <c r="E110" s="727" t="s">
        <v>3701</v>
      </c>
      <c r="F110" s="668">
        <v>3000</v>
      </c>
      <c r="G110" s="669">
        <f>F110*D110</f>
        <v>69000</v>
      </c>
    </row>
    <row r="111" spans="2:19" ht="27" customHeight="1">
      <c r="B111" s="2263" t="s">
        <v>3702</v>
      </c>
      <c r="C111" s="2264"/>
      <c r="D111" s="774">
        <f>D110+D109+D108</f>
        <v>54</v>
      </c>
      <c r="E111" s="855" t="s">
        <v>3701</v>
      </c>
      <c r="F111" s="856" t="s">
        <v>2627</v>
      </c>
      <c r="G111" s="777">
        <f>SUM(G108:G110)</f>
        <v>162000</v>
      </c>
    </row>
    <row r="114" spans="3:15" ht="17.25">
      <c r="C114" s="662" t="s">
        <v>3693</v>
      </c>
    </row>
    <row r="115" spans="3:15" ht="17.25">
      <c r="C115" s="662" t="s">
        <v>3819</v>
      </c>
    </row>
    <row r="118" spans="3:15" ht="17.25">
      <c r="C118" s="663" t="s">
        <v>4587</v>
      </c>
      <c r="D118" s="354"/>
      <c r="E118" s="354"/>
      <c r="F118" s="354"/>
      <c r="G118" s="354"/>
      <c r="H118" s="354"/>
    </row>
    <row r="119" spans="3:15" ht="33" customHeight="1">
      <c r="C119" s="664" t="s">
        <v>3025</v>
      </c>
      <c r="D119" s="2265" t="s">
        <v>3696</v>
      </c>
      <c r="E119" s="2266"/>
      <c r="F119" s="2437" t="s">
        <v>2130</v>
      </c>
      <c r="G119" s="2438"/>
      <c r="H119" s="2439"/>
    </row>
    <row r="120" spans="3:15" ht="20.100000000000001" customHeight="1">
      <c r="C120" s="690" t="s">
        <v>3692</v>
      </c>
      <c r="D120" s="1698">
        <f>D108</f>
        <v>8</v>
      </c>
      <c r="E120" s="681" t="s">
        <v>3701</v>
      </c>
      <c r="F120" s="677"/>
      <c r="G120" s="681" t="s">
        <v>3703</v>
      </c>
      <c r="H120" s="679">
        <f>R19</f>
        <v>24924819.880000003</v>
      </c>
      <c r="M120" s="266"/>
      <c r="N120" s="231" t="s">
        <v>4584</v>
      </c>
      <c r="O120" s="266"/>
    </row>
    <row r="121" spans="3:15" ht="20.100000000000001" customHeight="1">
      <c r="C121" s="690" t="s">
        <v>42</v>
      </c>
      <c r="D121" s="1698">
        <f>D109</f>
        <v>23</v>
      </c>
      <c r="E121" s="681" t="s">
        <v>3701</v>
      </c>
      <c r="F121" s="672"/>
      <c r="G121" s="148" t="s">
        <v>3703</v>
      </c>
      <c r="H121" s="673">
        <f>R48</f>
        <v>65415500</v>
      </c>
      <c r="M121" s="266"/>
      <c r="N121" s="232" t="s">
        <v>44</v>
      </c>
      <c r="O121" s="266"/>
    </row>
    <row r="122" spans="3:15" ht="20.100000000000001" customHeight="1">
      <c r="C122" s="691" t="s">
        <v>43</v>
      </c>
      <c r="D122" s="1698">
        <f>D110</f>
        <v>23</v>
      </c>
      <c r="E122" s="681" t="s">
        <v>3701</v>
      </c>
      <c r="F122" s="677"/>
      <c r="G122" s="681" t="s">
        <v>3703</v>
      </c>
      <c r="H122" s="679">
        <f>R80</f>
        <v>61519280</v>
      </c>
      <c r="I122" s="1760">
        <f>H122+H121+H120</f>
        <v>151859599.88</v>
      </c>
      <c r="M122" s="266"/>
      <c r="N122" s="231"/>
      <c r="O122" s="266"/>
    </row>
    <row r="123" spans="3:15" ht="20.100000000000001" customHeight="1">
      <c r="C123" s="694" t="s">
        <v>3697</v>
      </c>
      <c r="D123" s="694"/>
      <c r="E123" s="695"/>
      <c r="F123" s="697"/>
      <c r="G123" s="698" t="s">
        <v>3703</v>
      </c>
      <c r="H123" s="699">
        <f>G111</f>
        <v>162000</v>
      </c>
      <c r="I123" s="1760">
        <f>SUM(H120:H123)</f>
        <v>152021599.88</v>
      </c>
      <c r="M123" s="266"/>
      <c r="N123" s="231"/>
      <c r="O123" s="266"/>
    </row>
    <row r="124" spans="3:15" ht="20.100000000000001" customHeight="1">
      <c r="C124" s="692" t="s">
        <v>3698</v>
      </c>
      <c r="D124" s="774">
        <f>D122+D121+D120</f>
        <v>54</v>
      </c>
      <c r="E124" s="857" t="s">
        <v>3705</v>
      </c>
      <c r="F124" s="858"/>
      <c r="G124" s="859" t="s">
        <v>3703</v>
      </c>
      <c r="H124" s="775">
        <f>I123-2734440</f>
        <v>149287159.88</v>
      </c>
      <c r="M124" s="266"/>
      <c r="N124" s="231"/>
      <c r="O124" s="266"/>
    </row>
    <row r="125" spans="3:15" ht="20.100000000000001" customHeight="1">
      <c r="C125" s="688" t="s">
        <v>3699</v>
      </c>
      <c r="D125" s="860">
        <v>1.4999999999999999E-2</v>
      </c>
      <c r="E125" s="855"/>
      <c r="F125" s="857"/>
      <c r="G125" s="857" t="s">
        <v>3703</v>
      </c>
      <c r="H125" s="776">
        <f>H124*D125</f>
        <v>2239307.3981999997</v>
      </c>
      <c r="M125" s="266"/>
      <c r="N125" s="319"/>
      <c r="O125" s="266"/>
    </row>
    <row r="126" spans="3:15" ht="20.100000000000001" customHeight="1">
      <c r="C126" s="680" t="s">
        <v>3700</v>
      </c>
      <c r="D126" s="858"/>
      <c r="E126" s="859"/>
      <c r="F126" s="859"/>
      <c r="G126" s="859" t="s">
        <v>3703</v>
      </c>
      <c r="H126" s="775">
        <f>SUM(H124:H125)</f>
        <v>151526467.2782</v>
      </c>
      <c r="M126" s="266"/>
      <c r="N126" s="229" t="s">
        <v>3704</v>
      </c>
      <c r="O126" s="266"/>
    </row>
  </sheetData>
  <protectedRanges>
    <protectedRange sqref="C33" name="INPUTKRY_29_1_1_1_1_3"/>
    <protectedRange sqref="C36" name="INPUTKRY_33_1_3_1_3"/>
    <protectedRange sqref="C43" name="INPUTKRY_36_3_1_1_1_3"/>
    <protectedRange sqref="C56" name="INPUTKRY_28_3_1_1_1_3"/>
    <protectedRange sqref="C57" name="INPUTKRY_30_1_1_1_1_3"/>
    <protectedRange sqref="C58" name="INPUTKRY_31_1_1_1_1_3"/>
    <protectedRange sqref="C59" name="INPUTKRY_33_1_2_1_1_3"/>
    <protectedRange sqref="C60" name="INPUTKRY_36_1_1_1_3"/>
    <protectedRange sqref="C31 C61" name="INPUTKRY_40_3_2_3_3"/>
    <protectedRange sqref="D46 C62:C64 C45" name="INPUTKRY_42_1_2_2_3"/>
    <protectedRange sqref="C65" name="INPUTKRY_43_1_1_3"/>
    <protectedRange sqref="C47 C42 C13 C69" name="INPUTKRY_44_2_2_2_3"/>
    <protectedRange sqref="C44" name="INPUTKRY_31_3_1_1_1_1_3"/>
  </protectedRanges>
  <mergeCells count="50">
    <mergeCell ref="R8:R9"/>
    <mergeCell ref="M8:M9"/>
    <mergeCell ref="E8:E9"/>
    <mergeCell ref="F8:G8"/>
    <mergeCell ref="S54:S55"/>
    <mergeCell ref="I54:L54"/>
    <mergeCell ref="A8:A9"/>
    <mergeCell ref="A22:A23"/>
    <mergeCell ref="A54:A55"/>
    <mergeCell ref="F54:G54"/>
    <mergeCell ref="H54:H55"/>
    <mergeCell ref="B48:D48"/>
    <mergeCell ref="B54:B55"/>
    <mergeCell ref="C54:C55"/>
    <mergeCell ref="B8:B9"/>
    <mergeCell ref="C8:C9"/>
    <mergeCell ref="D54:D55"/>
    <mergeCell ref="E54:E55"/>
    <mergeCell ref="B111:C111"/>
    <mergeCell ref="D119:E119"/>
    <mergeCell ref="F119:H119"/>
    <mergeCell ref="R22:R23"/>
    <mergeCell ref="H8:H9"/>
    <mergeCell ref="I8:L8"/>
    <mergeCell ref="N8:N9"/>
    <mergeCell ref="O8:Q8"/>
    <mergeCell ref="B80:D80"/>
    <mergeCell ref="M54:M55"/>
    <mergeCell ref="N54:N55"/>
    <mergeCell ref="B19:D19"/>
    <mergeCell ref="B22:B23"/>
    <mergeCell ref="C22:C23"/>
    <mergeCell ref="D22:D23"/>
    <mergeCell ref="E22:E23"/>
    <mergeCell ref="B1:S1"/>
    <mergeCell ref="B2:S2"/>
    <mergeCell ref="B3:S3"/>
    <mergeCell ref="B4:S4"/>
    <mergeCell ref="D107:E107"/>
    <mergeCell ref="S8:S9"/>
    <mergeCell ref="F22:G22"/>
    <mergeCell ref="H22:H23"/>
    <mergeCell ref="I22:L22"/>
    <mergeCell ref="M22:M23"/>
    <mergeCell ref="N22:N23"/>
    <mergeCell ref="O22:Q22"/>
    <mergeCell ref="S22:S23"/>
    <mergeCell ref="O54:Q54"/>
    <mergeCell ref="R54:R55"/>
    <mergeCell ref="D8:D9"/>
  </mergeCells>
  <conditionalFormatting sqref="S11:S18">
    <cfRule type="duplicateValues" dxfId="49" priority="1196"/>
    <cfRule type="duplicateValues" dxfId="48" priority="1197"/>
  </conditionalFormatting>
  <conditionalFormatting sqref="S56:S78">
    <cfRule type="duplicateValues" dxfId="47" priority="1320"/>
  </conditionalFormatting>
  <conditionalFormatting sqref="S1:S1048576">
    <cfRule type="duplicateValues" dxfId="46" priority="1321"/>
  </conditionalFormatting>
  <printOptions horizontalCentered="1"/>
  <pageMargins left="0" right="0" top="0.43" bottom="0.1" header="0.16" footer="0.16"/>
  <pageSetup paperSize="9" scale="60" orientation="landscape" verticalDpi="18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showGridLines="0" tabSelected="1" zoomScale="85" zoomScaleNormal="85" workbookViewId="0">
      <selection activeCell="Q21" sqref="Q21"/>
    </sheetView>
  </sheetViews>
  <sheetFormatPr defaultRowHeight="24.75" customHeight="1"/>
  <cols>
    <col min="1" max="1" width="4.42578125" style="319" customWidth="1"/>
    <col min="2" max="2" width="15.5703125" style="319" customWidth="1"/>
    <col min="3" max="3" width="19.140625" style="319" customWidth="1"/>
    <col min="4" max="4" width="7.140625" style="319" customWidth="1"/>
    <col min="5" max="5" width="11.5703125" style="319" customWidth="1"/>
    <col min="6" max="6" width="9" style="319" bestFit="1" customWidth="1"/>
    <col min="7" max="7" width="13.5703125" style="319" customWidth="1"/>
    <col min="8" max="8" width="9.85546875" style="319" customWidth="1"/>
    <col min="9" max="9" width="11.28515625" style="319" customWidth="1"/>
    <col min="10" max="11" width="9" style="319" bestFit="1" customWidth="1"/>
    <col min="12" max="12" width="11.5703125" style="319" customWidth="1"/>
    <col min="13" max="13" width="10.5703125" style="319" customWidth="1"/>
    <col min="14" max="14" width="10.7109375" style="319" bestFit="1" customWidth="1"/>
    <col min="15" max="15" width="11.5703125" style="319" bestFit="1" customWidth="1"/>
    <col min="16" max="16" width="9.85546875" style="319" bestFit="1" customWidth="1"/>
    <col min="17" max="17" width="13.5703125" style="319" customWidth="1"/>
    <col min="18" max="18" width="8.85546875" style="319" hidden="1" customWidth="1"/>
    <col min="19" max="19" width="10.42578125" style="319" hidden="1" customWidth="1"/>
    <col min="20" max="20" width="14.42578125" style="319" bestFit="1" customWidth="1"/>
    <col min="21" max="16384" width="9.140625" style="319"/>
  </cols>
  <sheetData>
    <row r="1" spans="1:20" ht="18" customHeight="1">
      <c r="A1" s="2249" t="s">
        <v>3677</v>
      </c>
      <c r="B1" s="2249"/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</row>
    <row r="2" spans="1:20" ht="18" customHeight="1">
      <c r="A2" s="2249" t="s">
        <v>1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</row>
    <row r="3" spans="1:20" ht="18" customHeight="1">
      <c r="A3" s="2249" t="s">
        <v>4440</v>
      </c>
      <c r="B3" s="2249"/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</row>
    <row r="4" spans="1:20" ht="18" customHeight="1">
      <c r="A4" s="2249" t="s">
        <v>2198</v>
      </c>
      <c r="B4" s="2249"/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</row>
    <row r="6" spans="1:20" ht="18" customHeight="1">
      <c r="A6" s="212" t="s">
        <v>2188</v>
      </c>
      <c r="B6" s="747"/>
      <c r="C6" s="747"/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747"/>
      <c r="P6" s="747"/>
      <c r="Q6" s="747"/>
      <c r="R6" s="747"/>
      <c r="S6" s="747"/>
    </row>
    <row r="7" spans="1:20" ht="18" customHeight="1">
      <c r="A7" s="747"/>
      <c r="B7" s="747"/>
      <c r="C7" s="747"/>
      <c r="D7" s="747"/>
      <c r="E7" s="747"/>
      <c r="F7" s="747"/>
      <c r="G7" s="747"/>
      <c r="H7" s="747"/>
      <c r="I7" s="747"/>
      <c r="J7" s="747"/>
      <c r="K7" s="747"/>
      <c r="L7" s="747"/>
      <c r="M7" s="747"/>
      <c r="N7" s="747"/>
      <c r="O7" s="747"/>
      <c r="P7" s="747"/>
      <c r="Q7" s="747"/>
      <c r="R7" s="747"/>
      <c r="S7" s="747"/>
    </row>
    <row r="8" spans="1:20" ht="20.100000000000001" customHeight="1">
      <c r="A8" s="2326" t="s">
        <v>3</v>
      </c>
      <c r="B8" s="2326" t="s">
        <v>4</v>
      </c>
      <c r="C8" s="2326" t="s">
        <v>5</v>
      </c>
      <c r="D8" s="2319" t="s">
        <v>6</v>
      </c>
      <c r="E8" s="2329" t="s">
        <v>7</v>
      </c>
      <c r="F8" s="2330"/>
      <c r="G8" s="2319" t="s">
        <v>509</v>
      </c>
      <c r="H8" s="2442" t="s">
        <v>8</v>
      </c>
      <c r="I8" s="2442"/>
      <c r="J8" s="2442"/>
      <c r="K8" s="2443"/>
      <c r="L8" s="2315" t="s">
        <v>9</v>
      </c>
      <c r="M8" s="2319" t="s">
        <v>10</v>
      </c>
      <c r="N8" s="2329" t="s">
        <v>11</v>
      </c>
      <c r="O8" s="2444"/>
      <c r="P8" s="2330"/>
      <c r="Q8" s="2319" t="s">
        <v>12</v>
      </c>
      <c r="R8" s="2319" t="s">
        <v>3687</v>
      </c>
      <c r="S8" s="2319" t="s">
        <v>2280</v>
      </c>
      <c r="T8" s="2230" t="s">
        <v>13</v>
      </c>
    </row>
    <row r="9" spans="1:20" ht="48" customHeight="1">
      <c r="A9" s="2327"/>
      <c r="B9" s="2445"/>
      <c r="C9" s="2445"/>
      <c r="D9" s="2346"/>
      <c r="E9" s="807" t="s">
        <v>14</v>
      </c>
      <c r="F9" s="807" t="s">
        <v>15</v>
      </c>
      <c r="G9" s="2320"/>
      <c r="H9" s="807" t="s">
        <v>2253</v>
      </c>
      <c r="I9" s="807" t="s">
        <v>2254</v>
      </c>
      <c r="J9" s="807" t="s">
        <v>18</v>
      </c>
      <c r="K9" s="807" t="s">
        <v>19</v>
      </c>
      <c r="L9" s="2316"/>
      <c r="M9" s="2320"/>
      <c r="N9" s="807" t="s">
        <v>2316</v>
      </c>
      <c r="O9" s="807" t="s">
        <v>20</v>
      </c>
      <c r="P9" s="807" t="s">
        <v>2270</v>
      </c>
      <c r="Q9" s="2320"/>
      <c r="R9" s="2320"/>
      <c r="S9" s="2320"/>
      <c r="T9" s="2231"/>
    </row>
    <row r="10" spans="1:20" s="354" customFormat="1" ht="31.5" customHeight="1">
      <c r="A10" s="385">
        <v>1</v>
      </c>
      <c r="B10" s="397" t="s">
        <v>2199</v>
      </c>
      <c r="C10" s="397" t="s">
        <v>2200</v>
      </c>
      <c r="D10" s="1032">
        <v>28</v>
      </c>
      <c r="E10" s="1028">
        <v>1576601</v>
      </c>
      <c r="F10" s="1028">
        <v>456250</v>
      </c>
      <c r="G10" s="1028">
        <f>SUM(E10:F10)</f>
        <v>2032851</v>
      </c>
      <c r="H10" s="797">
        <v>20000</v>
      </c>
      <c r="I10" s="1029">
        <v>20000</v>
      </c>
      <c r="J10" s="1029">
        <v>352518</v>
      </c>
      <c r="K10" s="797">
        <v>250000</v>
      </c>
      <c r="L10" s="387">
        <f>(D10*H10)+(D10*I10)+J10+K10</f>
        <v>1722518</v>
      </c>
      <c r="M10" s="387">
        <f>G10+L10</f>
        <v>3755369</v>
      </c>
      <c r="N10" s="387">
        <f>G10*1%</f>
        <v>20328.510000000002</v>
      </c>
      <c r="O10" s="387">
        <f>G10*2%</f>
        <v>40657.020000000004</v>
      </c>
      <c r="P10" s="649">
        <f>G10*1%</f>
        <v>20328.510000000002</v>
      </c>
      <c r="Q10" s="1030">
        <f>M10-O10-P10-N10</f>
        <v>3674054.9600000004</v>
      </c>
      <c r="R10" s="1030">
        <v>0</v>
      </c>
      <c r="S10" s="1030">
        <f>Q10-R10</f>
        <v>3674054.9600000004</v>
      </c>
      <c r="T10" s="1031" t="s">
        <v>2201</v>
      </c>
    </row>
    <row r="11" spans="1:20" s="268" customFormat="1" ht="27" customHeight="1">
      <c r="A11" s="2238" t="s">
        <v>30</v>
      </c>
      <c r="B11" s="2239"/>
      <c r="C11" s="2240"/>
      <c r="D11" s="939"/>
      <c r="E11" s="772">
        <f>SUM(E10)</f>
        <v>1576601</v>
      </c>
      <c r="F11" s="772">
        <f t="shared" ref="F11:S11" si="0">SUM(F10)</f>
        <v>456250</v>
      </c>
      <c r="G11" s="772">
        <f t="shared" si="0"/>
        <v>2032851</v>
      </c>
      <c r="H11" s="772">
        <f t="shared" si="0"/>
        <v>20000</v>
      </c>
      <c r="I11" s="772">
        <f t="shared" si="0"/>
        <v>20000</v>
      </c>
      <c r="J11" s="772">
        <f t="shared" si="0"/>
        <v>352518</v>
      </c>
      <c r="K11" s="772">
        <f t="shared" si="0"/>
        <v>250000</v>
      </c>
      <c r="L11" s="772">
        <f t="shared" si="0"/>
        <v>1722518</v>
      </c>
      <c r="M11" s="772">
        <f t="shared" si="0"/>
        <v>3755369</v>
      </c>
      <c r="N11" s="772">
        <f t="shared" si="0"/>
        <v>20328.510000000002</v>
      </c>
      <c r="O11" s="772">
        <f t="shared" si="0"/>
        <v>40657.020000000004</v>
      </c>
      <c r="P11" s="772">
        <f t="shared" si="0"/>
        <v>20328.510000000002</v>
      </c>
      <c r="Q11" s="772">
        <f t="shared" si="0"/>
        <v>3674054.9600000004</v>
      </c>
      <c r="R11" s="772"/>
      <c r="S11" s="772">
        <f t="shared" si="0"/>
        <v>3674054.9600000004</v>
      </c>
      <c r="T11" s="772"/>
    </row>
    <row r="12" spans="1:20" ht="18" customHeight="1">
      <c r="A12" s="268"/>
    </row>
    <row r="13" spans="1:20" ht="18" customHeight="1"/>
    <row r="15" spans="1:20" ht="24.75" customHeight="1">
      <c r="L15" s="245"/>
    </row>
    <row r="17" spans="1:14" ht="24.75" customHeight="1">
      <c r="A17" s="154"/>
      <c r="B17" s="658" t="s">
        <v>3689</v>
      </c>
      <c r="C17" s="154"/>
      <c r="D17" s="154"/>
      <c r="E17" s="154"/>
      <c r="F17" s="154"/>
    </row>
    <row r="18" spans="1:14" ht="39.75" customHeight="1">
      <c r="A18" s="659" t="s">
        <v>39</v>
      </c>
      <c r="B18" s="659" t="s">
        <v>3690</v>
      </c>
      <c r="C18" s="2274" t="s">
        <v>40</v>
      </c>
      <c r="D18" s="2275"/>
      <c r="E18" s="659" t="s">
        <v>3691</v>
      </c>
      <c r="F18" s="659" t="s">
        <v>41</v>
      </c>
    </row>
    <row r="19" spans="1:14" ht="29.25" customHeight="1">
      <c r="A19" s="525">
        <v>1</v>
      </c>
      <c r="B19" s="660" t="s">
        <v>3692</v>
      </c>
      <c r="C19" s="678">
        <f>A10</f>
        <v>1</v>
      </c>
      <c r="D19" s="727" t="s">
        <v>3701</v>
      </c>
      <c r="E19" s="668">
        <v>3000</v>
      </c>
      <c r="F19" s="669">
        <f>E19*C19</f>
        <v>3000</v>
      </c>
    </row>
    <row r="20" spans="1:14" ht="30.75" customHeight="1">
      <c r="A20" s="2263" t="s">
        <v>3702</v>
      </c>
      <c r="B20" s="2264"/>
      <c r="C20" s="938">
        <v>1</v>
      </c>
      <c r="D20" s="855" t="s">
        <v>3701</v>
      </c>
      <c r="E20" s="856" t="s">
        <v>2627</v>
      </c>
      <c r="F20" s="777">
        <f>SUM(F19:F19)</f>
        <v>3000</v>
      </c>
    </row>
    <row r="22" spans="1:14" ht="24.75" customHeight="1">
      <c r="B22" s="662" t="s">
        <v>3693</v>
      </c>
    </row>
    <row r="23" spans="1:14" ht="24.75" customHeight="1">
      <c r="B23" s="662" t="s">
        <v>3851</v>
      </c>
    </row>
    <row r="25" spans="1:14" ht="24.75" customHeight="1">
      <c r="B25" s="663" t="s">
        <v>4587</v>
      </c>
      <c r="C25" s="354"/>
      <c r="D25" s="354"/>
      <c r="E25" s="354"/>
      <c r="F25" s="354"/>
      <c r="G25" s="354"/>
    </row>
    <row r="26" spans="1:14" ht="34.5" customHeight="1">
      <c r="B26" s="664" t="s">
        <v>3025</v>
      </c>
      <c r="C26" s="750" t="s">
        <v>3696</v>
      </c>
      <c r="D26" s="751"/>
      <c r="E26" s="2437" t="s">
        <v>2130</v>
      </c>
      <c r="F26" s="2438"/>
      <c r="G26" s="2439"/>
      <c r="M26" s="231" t="s">
        <v>4584</v>
      </c>
    </row>
    <row r="27" spans="1:14" ht="24.75" customHeight="1">
      <c r="B27" s="690" t="s">
        <v>3692</v>
      </c>
      <c r="C27" s="678">
        <f>C19</f>
        <v>1</v>
      </c>
      <c r="D27" s="681" t="s">
        <v>3701</v>
      </c>
      <c r="E27" s="677"/>
      <c r="F27" s="681" t="s">
        <v>3703</v>
      </c>
      <c r="G27" s="866">
        <f>Q11</f>
        <v>3674054.9600000004</v>
      </c>
      <c r="L27" s="266"/>
      <c r="M27" s="232" t="s">
        <v>44</v>
      </c>
      <c r="N27" s="266"/>
    </row>
    <row r="28" spans="1:14" ht="24.75" customHeight="1">
      <c r="B28" s="694" t="s">
        <v>3697</v>
      </c>
      <c r="C28" s="694"/>
      <c r="D28" s="695"/>
      <c r="E28" s="697"/>
      <c r="F28" s="698" t="s">
        <v>3703</v>
      </c>
      <c r="G28" s="875">
        <f>F20</f>
        <v>3000</v>
      </c>
      <c r="L28" s="266"/>
      <c r="M28" s="231"/>
      <c r="N28" s="266"/>
    </row>
    <row r="29" spans="1:14" ht="24.75" customHeight="1">
      <c r="B29" s="692" t="s">
        <v>3698</v>
      </c>
      <c r="C29" s="877">
        <f>C19</f>
        <v>1</v>
      </c>
      <c r="D29" s="878" t="s">
        <v>3705</v>
      </c>
      <c r="E29" s="879"/>
      <c r="F29" s="880" t="s">
        <v>3703</v>
      </c>
      <c r="G29" s="778">
        <f>G27+G28</f>
        <v>3677054.9600000004</v>
      </c>
      <c r="L29" s="266"/>
      <c r="N29" s="266"/>
    </row>
    <row r="30" spans="1:14" ht="24.75" customHeight="1">
      <c r="B30" s="688" t="s">
        <v>3699</v>
      </c>
      <c r="C30" s="882">
        <v>1.4999999999999999E-2</v>
      </c>
      <c r="D30" s="883"/>
      <c r="E30" s="878"/>
      <c r="F30" s="878" t="s">
        <v>3703</v>
      </c>
      <c r="G30" s="779">
        <f>G29*C30</f>
        <v>55155.824400000005</v>
      </c>
      <c r="L30" s="266"/>
      <c r="N30" s="266"/>
    </row>
    <row r="31" spans="1:14" ht="24.75" customHeight="1">
      <c r="B31" s="680" t="s">
        <v>3700</v>
      </c>
      <c r="C31" s="879"/>
      <c r="D31" s="880"/>
      <c r="E31" s="880"/>
      <c r="F31" s="880" t="s">
        <v>3703</v>
      </c>
      <c r="G31" s="778">
        <f>SUM(G29:G30)</f>
        <v>3732210.7844000002</v>
      </c>
      <c r="L31" s="266"/>
      <c r="M31" s="229" t="s">
        <v>3704</v>
      </c>
      <c r="N31" s="266"/>
    </row>
  </sheetData>
  <mergeCells count="22">
    <mergeCell ref="A1:S1"/>
    <mergeCell ref="A2:S2"/>
    <mergeCell ref="A3:S3"/>
    <mergeCell ref="A4:S4"/>
    <mergeCell ref="S8:S9"/>
    <mergeCell ref="G8:G9"/>
    <mergeCell ref="H8:K8"/>
    <mergeCell ref="L8:L9"/>
    <mergeCell ref="M8:M9"/>
    <mergeCell ref="N8:P8"/>
    <mergeCell ref="A8:A9"/>
    <mergeCell ref="B8:B9"/>
    <mergeCell ref="C8:C9"/>
    <mergeCell ref="D8:D9"/>
    <mergeCell ref="E8:F8"/>
    <mergeCell ref="Q8:Q9"/>
    <mergeCell ref="T8:T9"/>
    <mergeCell ref="C18:D18"/>
    <mergeCell ref="A20:B20"/>
    <mergeCell ref="E26:G26"/>
    <mergeCell ref="R8:R9"/>
    <mergeCell ref="A11:C11"/>
  </mergeCells>
  <conditionalFormatting sqref="T10">
    <cfRule type="duplicateValues" dxfId="45" priority="1" stopIfTrue="1"/>
  </conditionalFormatting>
  <printOptions horizontalCentered="1"/>
  <pageMargins left="0" right="0" top="0.22" bottom="0" header="0.16" footer="0.16"/>
  <pageSetup paperSize="9" scale="65" orientation="landscape" verticalDpi="18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A1:S123"/>
  <sheetViews>
    <sheetView showGridLines="0" topLeftCell="B109" zoomScale="83" zoomScaleNormal="83" workbookViewId="0">
      <selection activeCell="H122" sqref="H122"/>
    </sheetView>
  </sheetViews>
  <sheetFormatPr defaultRowHeight="24.75" customHeight="1"/>
  <cols>
    <col min="1" max="1" width="13.85546875" style="281" hidden="1" customWidth="1"/>
    <col min="2" max="2" width="4" style="319" customWidth="1"/>
    <col min="3" max="3" width="21.140625" style="319" customWidth="1"/>
    <col min="4" max="4" width="19.28515625" style="319" customWidth="1"/>
    <col min="5" max="5" width="7.42578125" style="218" customWidth="1"/>
    <col min="6" max="6" width="13.140625" style="319" customWidth="1"/>
    <col min="7" max="7" width="12.28515625" style="319" customWidth="1"/>
    <col min="8" max="8" width="13.28515625" style="319" customWidth="1"/>
    <col min="9" max="9" width="10.42578125" style="319" customWidth="1"/>
    <col min="10" max="10" width="11" style="319" customWidth="1"/>
    <col min="11" max="11" width="11.5703125" style="319" customWidth="1"/>
    <col min="12" max="12" width="12.7109375" style="319" customWidth="1"/>
    <col min="13" max="13" width="11.85546875" style="319" customWidth="1"/>
    <col min="14" max="14" width="11.140625" style="319" customWidth="1"/>
    <col min="15" max="15" width="12.28515625" style="319" customWidth="1"/>
    <col min="16" max="16" width="10.140625" style="319" customWidth="1"/>
    <col min="17" max="17" width="13" style="319" customWidth="1"/>
    <col min="18" max="18" width="13.85546875" style="319" customWidth="1"/>
    <col min="19" max="16384" width="9.140625" style="319"/>
  </cols>
  <sheetData>
    <row r="1" spans="1:18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</row>
    <row r="2" spans="1:18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</row>
    <row r="3" spans="1:18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</row>
    <row r="4" spans="1:18" ht="18" customHeight="1">
      <c r="B4" s="2249" t="s">
        <v>2527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</row>
    <row r="5" spans="1:18" ht="15"/>
    <row r="6" spans="1:18" ht="15"/>
    <row r="7" spans="1:18" ht="18">
      <c r="B7" s="212" t="s">
        <v>2</v>
      </c>
      <c r="C7" s="747"/>
      <c r="D7" s="747"/>
      <c r="E7" s="747"/>
      <c r="F7" s="23"/>
      <c r="G7" s="747"/>
      <c r="H7" s="23">
        <v>1900000</v>
      </c>
      <c r="I7" s="23"/>
      <c r="J7" s="747"/>
      <c r="K7" s="747"/>
      <c r="L7" s="747"/>
      <c r="M7" s="747"/>
      <c r="N7" s="747"/>
      <c r="O7" s="747"/>
      <c r="P7" s="747"/>
    </row>
    <row r="8" spans="1:18" ht="18">
      <c r="B8" s="747"/>
      <c r="C8" s="747"/>
      <c r="D8" s="747"/>
      <c r="E8" s="747"/>
      <c r="F8" s="747"/>
      <c r="G8" s="747"/>
      <c r="H8" s="747"/>
      <c r="I8" s="747"/>
      <c r="J8" s="747"/>
      <c r="K8" s="747"/>
      <c r="L8" s="747"/>
      <c r="M8" s="747"/>
      <c r="N8" s="747"/>
      <c r="O8" s="747"/>
      <c r="P8" s="747"/>
    </row>
    <row r="9" spans="1:18" s="1056" customFormat="1" ht="20.100000000000001" customHeight="1">
      <c r="A9" s="2448" t="s">
        <v>2755</v>
      </c>
      <c r="B9" s="2332" t="s">
        <v>3</v>
      </c>
      <c r="C9" s="2332" t="s">
        <v>4</v>
      </c>
      <c r="D9" s="2332" t="s">
        <v>5</v>
      </c>
      <c r="E9" s="2452" t="s">
        <v>6</v>
      </c>
      <c r="F9" s="2344" t="s">
        <v>7</v>
      </c>
      <c r="G9" s="2345"/>
      <c r="H9" s="2335" t="s">
        <v>46</v>
      </c>
      <c r="I9" s="2453" t="s">
        <v>2756</v>
      </c>
      <c r="J9" s="2335" t="s">
        <v>19</v>
      </c>
      <c r="K9" s="2332" t="s">
        <v>18</v>
      </c>
      <c r="L9" s="2452" t="s">
        <v>9</v>
      </c>
      <c r="M9" s="2332" t="s">
        <v>10</v>
      </c>
      <c r="N9" s="2337" t="s">
        <v>11</v>
      </c>
      <c r="O9" s="2338"/>
      <c r="P9" s="2339"/>
      <c r="Q9" s="2332" t="s">
        <v>12</v>
      </c>
      <c r="R9" s="2332" t="s">
        <v>13</v>
      </c>
    </row>
    <row r="10" spans="1:18" s="1056" customFormat="1" ht="42.75" customHeight="1">
      <c r="A10" s="2449"/>
      <c r="B10" s="2333"/>
      <c r="C10" s="2333"/>
      <c r="D10" s="2333"/>
      <c r="E10" s="2333"/>
      <c r="F10" s="786" t="s">
        <v>14</v>
      </c>
      <c r="G10" s="786" t="s">
        <v>15</v>
      </c>
      <c r="H10" s="2336"/>
      <c r="I10" s="2336"/>
      <c r="J10" s="2336"/>
      <c r="K10" s="2455"/>
      <c r="L10" s="2333"/>
      <c r="M10" s="2333"/>
      <c r="N10" s="786" t="s">
        <v>2316</v>
      </c>
      <c r="O10" s="787" t="s">
        <v>20</v>
      </c>
      <c r="P10" s="787" t="s">
        <v>2270</v>
      </c>
      <c r="Q10" s="2333"/>
      <c r="R10" s="2333"/>
    </row>
    <row r="11" spans="1:18" s="223" customFormat="1" ht="18" customHeight="1">
      <c r="A11" s="206">
        <v>2118500</v>
      </c>
      <c r="B11" s="1053">
        <v>1</v>
      </c>
      <c r="C11" s="494" t="s">
        <v>3379</v>
      </c>
      <c r="D11" s="494" t="s">
        <v>832</v>
      </c>
      <c r="E11" s="413">
        <f>VLOOKUP(C11,'[21]GAJI FEBRUARI 2017'!$C$8:$F$19,4,FALSE)</f>
        <v>16</v>
      </c>
      <c r="F11" s="161">
        <v>1788500</v>
      </c>
      <c r="G11" s="161">
        <v>330000</v>
      </c>
      <c r="H11" s="161">
        <f>SUM(F11:G11)</f>
        <v>2118500</v>
      </c>
      <c r="I11" s="161">
        <v>8000</v>
      </c>
      <c r="J11" s="317">
        <v>250000</v>
      </c>
      <c r="K11" s="1035">
        <v>644000</v>
      </c>
      <c r="L11" s="1035">
        <f t="shared" ref="L11:L22" si="0">(E11*I11)+J11+K11</f>
        <v>1022000</v>
      </c>
      <c r="M11" s="1036">
        <f t="shared" ref="M11:M22" si="1">H11+L11</f>
        <v>3140500</v>
      </c>
      <c r="N11" s="1036">
        <f t="shared" ref="N11:N21" si="2">1%*H11</f>
        <v>21185</v>
      </c>
      <c r="O11" s="1036">
        <f t="shared" ref="O11:O21" si="3">H11*2%</f>
        <v>42370</v>
      </c>
      <c r="P11" s="1036">
        <f t="shared" ref="P11:P21" si="4">H11*1%</f>
        <v>21185</v>
      </c>
      <c r="Q11" s="1037">
        <f t="shared" ref="Q11:Q20" si="5">M11-O11-P11-N11</f>
        <v>3055760</v>
      </c>
      <c r="R11" s="1054" t="str">
        <f>VLOOKUP(C11,'[22]GAJI JANUARI 2017'!$C$8:$R$19,16,FALSE)</f>
        <v>1580000045617</v>
      </c>
    </row>
    <row r="12" spans="1:18" s="223" customFormat="1" ht="18" customHeight="1">
      <c r="A12" s="206">
        <v>2118500</v>
      </c>
      <c r="B12" s="1053">
        <v>2</v>
      </c>
      <c r="C12" s="415" t="s">
        <v>834</v>
      </c>
      <c r="D12" s="415" t="s">
        <v>835</v>
      </c>
      <c r="E12" s="1682">
        <f>VLOOKUP(C12,'[21]GAJI FEBRUARI 2017'!$C$8:$F$19,4,FALSE)</f>
        <v>24</v>
      </c>
      <c r="F12" s="161">
        <v>1788500</v>
      </c>
      <c r="G12" s="161">
        <v>330000</v>
      </c>
      <c r="H12" s="151">
        <f t="shared" ref="H12:H20" si="6">SUM(F12:G12)</f>
        <v>2118500</v>
      </c>
      <c r="I12" s="161">
        <v>5000</v>
      </c>
      <c r="J12" s="317">
        <v>100000</v>
      </c>
      <c r="K12" s="317">
        <v>593600</v>
      </c>
      <c r="L12" s="1035">
        <f t="shared" si="0"/>
        <v>813600</v>
      </c>
      <c r="M12" s="1036">
        <f t="shared" si="1"/>
        <v>2932100</v>
      </c>
      <c r="N12" s="1036">
        <f t="shared" si="2"/>
        <v>21185</v>
      </c>
      <c r="O12" s="1036">
        <f t="shared" si="3"/>
        <v>42370</v>
      </c>
      <c r="P12" s="1036">
        <f t="shared" si="4"/>
        <v>21185</v>
      </c>
      <c r="Q12" s="1037">
        <f t="shared" si="5"/>
        <v>2847360</v>
      </c>
      <c r="R12" s="1054" t="str">
        <f>VLOOKUP(C12,'[22]GAJI JANUARI 2017'!$C$8:$R$19,16,FALSE)</f>
        <v>1580002455475</v>
      </c>
    </row>
    <row r="13" spans="1:18" s="223" customFormat="1" ht="18" customHeight="1">
      <c r="A13" s="206">
        <v>2118500</v>
      </c>
      <c r="B13" s="1053">
        <v>3</v>
      </c>
      <c r="C13" s="415" t="s">
        <v>836</v>
      </c>
      <c r="D13" s="415" t="s">
        <v>837</v>
      </c>
      <c r="E13" s="1682">
        <f>VLOOKUP(C13,'[21]GAJI FEBRUARI 2017'!$C$8:$F$19,4,FALSE)</f>
        <v>25</v>
      </c>
      <c r="F13" s="151">
        <v>1788500</v>
      </c>
      <c r="G13" s="151">
        <v>330000</v>
      </c>
      <c r="H13" s="151">
        <f t="shared" si="6"/>
        <v>2118500</v>
      </c>
      <c r="I13" s="161">
        <v>8000</v>
      </c>
      <c r="J13" s="317">
        <v>100000</v>
      </c>
      <c r="K13" s="949">
        <v>593600</v>
      </c>
      <c r="L13" s="1035">
        <f t="shared" si="0"/>
        <v>893600</v>
      </c>
      <c r="M13" s="1036">
        <f t="shared" si="1"/>
        <v>3012100</v>
      </c>
      <c r="N13" s="1036">
        <f t="shared" si="2"/>
        <v>21185</v>
      </c>
      <c r="O13" s="1036">
        <f t="shared" si="3"/>
        <v>42370</v>
      </c>
      <c r="P13" s="1036">
        <f t="shared" si="4"/>
        <v>21185</v>
      </c>
      <c r="Q13" s="1037">
        <f t="shared" si="5"/>
        <v>2927360</v>
      </c>
      <c r="R13" s="1054" t="str">
        <f>VLOOKUP(C13,'[22]GAJI JANUARI 2017'!$C$8:$R$19,16,FALSE)</f>
        <v>9000017729089</v>
      </c>
    </row>
    <row r="14" spans="1:18" s="223" customFormat="1" ht="18" customHeight="1">
      <c r="A14" s="206">
        <v>2118500</v>
      </c>
      <c r="B14" s="1053">
        <v>4</v>
      </c>
      <c r="C14" s="415" t="s">
        <v>838</v>
      </c>
      <c r="D14" s="415" t="s">
        <v>3852</v>
      </c>
      <c r="E14" s="1682">
        <f>VLOOKUP(C14,'[21]GAJI FEBRUARI 2017'!$C$8:$F$19,4,FALSE)</f>
        <v>27</v>
      </c>
      <c r="F14" s="151">
        <v>1788500</v>
      </c>
      <c r="G14" s="151">
        <v>330000</v>
      </c>
      <c r="H14" s="151">
        <f t="shared" si="6"/>
        <v>2118500</v>
      </c>
      <c r="I14" s="161">
        <v>8000</v>
      </c>
      <c r="J14" s="317">
        <v>250000</v>
      </c>
      <c r="K14" s="949">
        <v>593600</v>
      </c>
      <c r="L14" s="1035">
        <f t="shared" si="0"/>
        <v>1059600</v>
      </c>
      <c r="M14" s="1036">
        <f t="shared" si="1"/>
        <v>3178100</v>
      </c>
      <c r="N14" s="1036">
        <f t="shared" si="2"/>
        <v>21185</v>
      </c>
      <c r="O14" s="1036">
        <f t="shared" si="3"/>
        <v>42370</v>
      </c>
      <c r="P14" s="1036">
        <f t="shared" si="4"/>
        <v>21185</v>
      </c>
      <c r="Q14" s="1037">
        <f t="shared" si="5"/>
        <v>3093360</v>
      </c>
      <c r="R14" s="1054" t="str">
        <f>VLOOKUP(C14,'[22]GAJI JANUARI 2017'!$C$8:$R$19,16,FALSE)</f>
        <v>1580002570885</v>
      </c>
    </row>
    <row r="15" spans="1:18" s="223" customFormat="1" ht="18" customHeight="1">
      <c r="A15" s="206">
        <v>2118500</v>
      </c>
      <c r="B15" s="1053">
        <v>5</v>
      </c>
      <c r="C15" s="415" t="s">
        <v>839</v>
      </c>
      <c r="D15" s="415" t="s">
        <v>401</v>
      </c>
      <c r="E15" s="1682">
        <f>VLOOKUP(C15,'[21]GAJI FEBRUARI 2017'!$C$8:$F$19,4,FALSE)</f>
        <v>23</v>
      </c>
      <c r="F15" s="151">
        <v>1788500</v>
      </c>
      <c r="G15" s="151">
        <v>330000</v>
      </c>
      <c r="H15" s="151">
        <f t="shared" si="6"/>
        <v>2118500</v>
      </c>
      <c r="I15" s="161">
        <v>8000</v>
      </c>
      <c r="J15" s="317">
        <v>100000</v>
      </c>
      <c r="K15" s="949">
        <v>644000</v>
      </c>
      <c r="L15" s="1035">
        <f t="shared" si="0"/>
        <v>928000</v>
      </c>
      <c r="M15" s="1036">
        <f t="shared" si="1"/>
        <v>3046500</v>
      </c>
      <c r="N15" s="1036">
        <f t="shared" si="2"/>
        <v>21185</v>
      </c>
      <c r="O15" s="1036">
        <f t="shared" si="3"/>
        <v>42370</v>
      </c>
      <c r="P15" s="1036">
        <f t="shared" si="4"/>
        <v>21185</v>
      </c>
      <c r="Q15" s="1037">
        <f t="shared" si="5"/>
        <v>2961760</v>
      </c>
      <c r="R15" s="1054" t="str">
        <f>VLOOKUP(C15,'[22]GAJI JANUARI 2017'!$C$8:$R$19,16,FALSE)</f>
        <v>1580000046433</v>
      </c>
    </row>
    <row r="16" spans="1:18" s="223" customFormat="1" ht="18" customHeight="1">
      <c r="A16" s="206">
        <v>2118500</v>
      </c>
      <c r="B16" s="1053">
        <v>6</v>
      </c>
      <c r="C16" s="1055" t="s">
        <v>794</v>
      </c>
      <c r="D16" s="1055" t="s">
        <v>3102</v>
      </c>
      <c r="E16" s="1682">
        <f>VLOOKUP(C16,'[21]GAJI FEBRUARI 2017'!$C$8:$F$19,4,FALSE)</f>
        <v>26</v>
      </c>
      <c r="F16" s="151">
        <v>1788500</v>
      </c>
      <c r="G16" s="151">
        <v>330000</v>
      </c>
      <c r="H16" s="151">
        <f t="shared" si="6"/>
        <v>2118500</v>
      </c>
      <c r="I16" s="161">
        <v>15000</v>
      </c>
      <c r="J16" s="317">
        <v>500000</v>
      </c>
      <c r="K16" s="949">
        <v>734740</v>
      </c>
      <c r="L16" s="1035">
        <f t="shared" si="0"/>
        <v>1624740</v>
      </c>
      <c r="M16" s="1036">
        <f t="shared" si="1"/>
        <v>3743240</v>
      </c>
      <c r="N16" s="1036">
        <f t="shared" si="2"/>
        <v>21185</v>
      </c>
      <c r="O16" s="1036">
        <f t="shared" si="3"/>
        <v>42370</v>
      </c>
      <c r="P16" s="1036">
        <f t="shared" si="4"/>
        <v>21185</v>
      </c>
      <c r="Q16" s="1037">
        <f t="shared" si="5"/>
        <v>3658500</v>
      </c>
      <c r="R16" s="1054" t="str">
        <f>VLOOKUP(C16,'[22]GAJI JANUARI 2017'!$C$8:$R$19,16,FALSE)</f>
        <v>1580001870609</v>
      </c>
    </row>
    <row r="17" spans="1:18" s="223" customFormat="1" ht="18" customHeight="1">
      <c r="A17" s="206">
        <v>2118500</v>
      </c>
      <c r="B17" s="1053">
        <v>7</v>
      </c>
      <c r="C17" s="415" t="s">
        <v>841</v>
      </c>
      <c r="D17" s="415" t="s">
        <v>842</v>
      </c>
      <c r="E17" s="1682">
        <f>VLOOKUP(C17,'[21]GAJI FEBRUARI 2017'!$C$8:$F$19,4,FALSE)</f>
        <v>24</v>
      </c>
      <c r="F17" s="151">
        <v>1788500</v>
      </c>
      <c r="G17" s="151">
        <v>330000</v>
      </c>
      <c r="H17" s="151">
        <f t="shared" si="6"/>
        <v>2118500</v>
      </c>
      <c r="I17" s="161">
        <v>8000</v>
      </c>
      <c r="J17" s="317">
        <v>100000</v>
      </c>
      <c r="K17" s="949">
        <v>593600</v>
      </c>
      <c r="L17" s="1035">
        <f t="shared" si="0"/>
        <v>885600</v>
      </c>
      <c r="M17" s="1036">
        <f t="shared" si="1"/>
        <v>3004100</v>
      </c>
      <c r="N17" s="1036">
        <f t="shared" si="2"/>
        <v>21185</v>
      </c>
      <c r="O17" s="1036">
        <f t="shared" si="3"/>
        <v>42370</v>
      </c>
      <c r="P17" s="1036">
        <f t="shared" si="4"/>
        <v>21185</v>
      </c>
      <c r="Q17" s="1037">
        <f t="shared" si="5"/>
        <v>2919360</v>
      </c>
      <c r="R17" s="1054" t="str">
        <f>VLOOKUP(C17,'[22]GAJI JANUARI 2017'!$C$8:$R$19,16,FALSE)</f>
        <v>1580002455459</v>
      </c>
    </row>
    <row r="18" spans="1:18" s="223" customFormat="1" ht="18" customHeight="1">
      <c r="A18" s="206">
        <v>2118500</v>
      </c>
      <c r="B18" s="1053">
        <v>8</v>
      </c>
      <c r="C18" s="415" t="s">
        <v>843</v>
      </c>
      <c r="D18" s="415" t="s">
        <v>572</v>
      </c>
      <c r="E18" s="1682">
        <f>VLOOKUP(C18,'[21]GAJI FEBRUARI 2017'!$C$8:$F$19,4,FALSE)</f>
        <v>28</v>
      </c>
      <c r="F18" s="151">
        <v>1788500</v>
      </c>
      <c r="G18" s="151">
        <v>330000</v>
      </c>
      <c r="H18" s="151">
        <f t="shared" si="6"/>
        <v>2118500</v>
      </c>
      <c r="I18" s="161">
        <v>8000</v>
      </c>
      <c r="J18" s="317">
        <v>100000</v>
      </c>
      <c r="K18" s="949">
        <v>593600</v>
      </c>
      <c r="L18" s="1035">
        <f t="shared" si="0"/>
        <v>917600</v>
      </c>
      <c r="M18" s="1036">
        <f t="shared" si="1"/>
        <v>3036100</v>
      </c>
      <c r="N18" s="1036">
        <f t="shared" si="2"/>
        <v>21185</v>
      </c>
      <c r="O18" s="1036">
        <f t="shared" si="3"/>
        <v>42370</v>
      </c>
      <c r="P18" s="1036">
        <f t="shared" si="4"/>
        <v>21185</v>
      </c>
      <c r="Q18" s="1037">
        <f t="shared" si="5"/>
        <v>2951360</v>
      </c>
      <c r="R18" s="1054" t="str">
        <f>VLOOKUP(C18,'[22]GAJI JANUARI 2017'!$C$8:$R$19,16,FALSE)</f>
        <v>1580001093566</v>
      </c>
    </row>
    <row r="19" spans="1:18" s="223" customFormat="1" ht="18" customHeight="1">
      <c r="A19" s="206">
        <v>2118500</v>
      </c>
      <c r="B19" s="1053">
        <v>9</v>
      </c>
      <c r="C19" s="495" t="s">
        <v>3380</v>
      </c>
      <c r="D19" s="415" t="s">
        <v>844</v>
      </c>
      <c r="E19" s="1682">
        <f>VLOOKUP(C19,'[21]GAJI FEBRUARI 2017'!$C$8:$F$19,4,FALSE)</f>
        <v>29</v>
      </c>
      <c r="F19" s="151">
        <v>1788500</v>
      </c>
      <c r="G19" s="151">
        <v>330000</v>
      </c>
      <c r="H19" s="151">
        <f t="shared" si="6"/>
        <v>2118500</v>
      </c>
      <c r="I19" s="161">
        <v>5000</v>
      </c>
      <c r="J19" s="317">
        <v>0</v>
      </c>
      <c r="K19" s="317">
        <v>593600</v>
      </c>
      <c r="L19" s="1035">
        <f t="shared" si="0"/>
        <v>738600</v>
      </c>
      <c r="M19" s="1036">
        <f t="shared" si="1"/>
        <v>2857100</v>
      </c>
      <c r="N19" s="1036">
        <f t="shared" si="2"/>
        <v>21185</v>
      </c>
      <c r="O19" s="1036">
        <f t="shared" si="3"/>
        <v>42370</v>
      </c>
      <c r="P19" s="1036">
        <f t="shared" si="4"/>
        <v>21185</v>
      </c>
      <c r="Q19" s="1037">
        <f t="shared" si="5"/>
        <v>2772360</v>
      </c>
      <c r="R19" s="1054" t="str">
        <f>VLOOKUP(C19,'[22]GAJI JANUARI 2017'!$C$8:$R$19,16,FALSE)</f>
        <v>1580002455491</v>
      </c>
    </row>
    <row r="20" spans="1:18" s="223" customFormat="1" ht="18" customHeight="1">
      <c r="A20" s="206">
        <v>2118500</v>
      </c>
      <c r="B20" s="1053">
        <v>10</v>
      </c>
      <c r="C20" s="496" t="s">
        <v>3381</v>
      </c>
      <c r="D20" s="415" t="s">
        <v>2262</v>
      </c>
      <c r="E20" s="1682">
        <f>VLOOKUP(C20,'[21]GAJI FEBRUARI 2017'!$C$8:$F$19,4,FALSE)</f>
        <v>24</v>
      </c>
      <c r="F20" s="205">
        <v>1788500</v>
      </c>
      <c r="G20" s="205">
        <v>330000</v>
      </c>
      <c r="H20" s="151">
        <f t="shared" si="6"/>
        <v>2118500</v>
      </c>
      <c r="I20" s="161">
        <v>8000</v>
      </c>
      <c r="J20" s="317">
        <v>250000</v>
      </c>
      <c r="K20" s="317">
        <v>593600</v>
      </c>
      <c r="L20" s="1035">
        <f t="shared" si="0"/>
        <v>1035600</v>
      </c>
      <c r="M20" s="1036">
        <f t="shared" si="1"/>
        <v>3154100</v>
      </c>
      <c r="N20" s="1036">
        <f t="shared" si="2"/>
        <v>21185</v>
      </c>
      <c r="O20" s="1036">
        <f t="shared" si="3"/>
        <v>42370</v>
      </c>
      <c r="P20" s="1036">
        <f t="shared" si="4"/>
        <v>21185</v>
      </c>
      <c r="Q20" s="1037">
        <f t="shared" si="5"/>
        <v>3069360</v>
      </c>
      <c r="R20" s="1054" t="str">
        <f>VLOOKUP(C20,'[22]GAJI JANUARI 2017'!$C$8:$R$19,16,FALSE)</f>
        <v>1580002578425</v>
      </c>
    </row>
    <row r="21" spans="1:18" s="223" customFormat="1" ht="18" customHeight="1">
      <c r="A21" s="206">
        <v>2118500</v>
      </c>
      <c r="B21" s="1053">
        <v>11</v>
      </c>
      <c r="C21" s="415" t="s">
        <v>833</v>
      </c>
      <c r="D21" s="415" t="s">
        <v>410</v>
      </c>
      <c r="E21" s="1682">
        <f>VLOOKUP(C21,'[21]GAJI FEBRUARI 2017'!$C$8:$F$19,4,FALSE)</f>
        <v>16</v>
      </c>
      <c r="F21" s="151">
        <v>1788500</v>
      </c>
      <c r="G21" s="151">
        <v>330000</v>
      </c>
      <c r="H21" s="151">
        <f>SUM(F21:G21)</f>
        <v>2118500</v>
      </c>
      <c r="I21" s="161">
        <v>8000</v>
      </c>
      <c r="J21" s="317">
        <v>100000</v>
      </c>
      <c r="K21" s="949">
        <v>593600</v>
      </c>
      <c r="L21" s="1035">
        <f t="shared" si="0"/>
        <v>821600</v>
      </c>
      <c r="M21" s="1036">
        <f t="shared" si="1"/>
        <v>2940100</v>
      </c>
      <c r="N21" s="1036">
        <f t="shared" si="2"/>
        <v>21185</v>
      </c>
      <c r="O21" s="1036">
        <f t="shared" si="3"/>
        <v>42370</v>
      </c>
      <c r="P21" s="1036">
        <f t="shared" si="4"/>
        <v>21185</v>
      </c>
      <c r="Q21" s="1037">
        <f>M21-O21-P21-N21</f>
        <v>2855360</v>
      </c>
      <c r="R21" s="1054" t="str">
        <f>VLOOKUP(C21,'[22]GAJI JANUARI 2017'!$C$8:$R$19,16,FALSE)</f>
        <v>9000005166609</v>
      </c>
    </row>
    <row r="22" spans="1:18" s="223" customFormat="1" ht="18" customHeight="1">
      <c r="A22" s="206">
        <v>2118500</v>
      </c>
      <c r="B22" s="1053">
        <v>12</v>
      </c>
      <c r="C22" s="373" t="s">
        <v>2975</v>
      </c>
      <c r="D22" s="373" t="s">
        <v>2723</v>
      </c>
      <c r="E22" s="1682">
        <f>VLOOKUP(C22,'[21]GAJI FEBRUARI 2017'!$C$8:$F$19,4,FALSE)</f>
        <v>27</v>
      </c>
      <c r="F22" s="151">
        <v>1788500</v>
      </c>
      <c r="G22" s="151">
        <v>330000</v>
      </c>
      <c r="H22" s="151">
        <f>SUM(F22:G22)</f>
        <v>2118500</v>
      </c>
      <c r="I22" s="161">
        <v>8000</v>
      </c>
      <c r="J22" s="317">
        <v>100000</v>
      </c>
      <c r="K22" s="949">
        <v>593600</v>
      </c>
      <c r="L22" s="1035">
        <f t="shared" si="0"/>
        <v>909600</v>
      </c>
      <c r="M22" s="1036">
        <f t="shared" si="1"/>
        <v>3028100</v>
      </c>
      <c r="N22" s="1036">
        <v>21185</v>
      </c>
      <c r="O22" s="1036">
        <v>42370</v>
      </c>
      <c r="P22" s="1036">
        <v>21185</v>
      </c>
      <c r="Q22" s="1037">
        <f>M22-O22-P22-N22</f>
        <v>2943360</v>
      </c>
      <c r="R22" s="1054" t="str">
        <f>VLOOKUP(C22,'[22]GAJI JANUARI 2017'!$C$8:$R$19,16,FALSE)</f>
        <v>1580003011954</v>
      </c>
    </row>
    <row r="23" spans="1:18" s="303" customFormat="1" ht="25.5" customHeight="1">
      <c r="A23" s="302"/>
      <c r="B23" s="2306" t="s">
        <v>30</v>
      </c>
      <c r="C23" s="2307"/>
      <c r="D23" s="2366"/>
      <c r="E23" s="1033">
        <f>SUM(E11:E22)</f>
        <v>289</v>
      </c>
      <c r="F23" s="771">
        <f>SUM(F11:F22)</f>
        <v>21462000</v>
      </c>
      <c r="G23" s="771">
        <f>SUM(G11:G22)</f>
        <v>3960000</v>
      </c>
      <c r="H23" s="771">
        <f t="shared" ref="H23:P23" si="7">SUM(H11:H22)</f>
        <v>25422000</v>
      </c>
      <c r="I23" s="771">
        <f t="shared" si="7"/>
        <v>97000</v>
      </c>
      <c r="J23" s="771">
        <f t="shared" si="7"/>
        <v>1950000</v>
      </c>
      <c r="K23" s="771">
        <f t="shared" si="7"/>
        <v>7365140</v>
      </c>
      <c r="L23" s="771">
        <f t="shared" si="7"/>
        <v>11650140</v>
      </c>
      <c r="M23" s="771">
        <f t="shared" si="7"/>
        <v>37072140</v>
      </c>
      <c r="N23" s="771">
        <f t="shared" si="7"/>
        <v>254220</v>
      </c>
      <c r="O23" s="771">
        <f t="shared" si="7"/>
        <v>508440</v>
      </c>
      <c r="P23" s="771">
        <f t="shared" si="7"/>
        <v>254220</v>
      </c>
      <c r="Q23" s="771">
        <f>SUM(Q11:Q22)</f>
        <v>36055260</v>
      </c>
      <c r="R23" s="771"/>
    </row>
    <row r="24" spans="1:18" ht="18" customHeight="1">
      <c r="B24" s="10"/>
      <c r="C24" s="11"/>
      <c r="D24" s="12"/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80"/>
    </row>
    <row r="25" spans="1:18" ht="18" customHeight="1">
      <c r="B25" s="10"/>
      <c r="C25" s="11"/>
      <c r="D25" s="12"/>
      <c r="E25" s="12"/>
      <c r="F25" s="13"/>
      <c r="G25" s="13"/>
      <c r="H25" s="13"/>
      <c r="I25" s="13" t="s">
        <v>2627</v>
      </c>
      <c r="J25" s="13"/>
      <c r="K25" s="13"/>
      <c r="L25" s="13" t="s">
        <v>2627</v>
      </c>
      <c r="M25" s="13"/>
      <c r="N25" s="13"/>
      <c r="O25" s="13"/>
      <c r="P25" s="13"/>
      <c r="Q25" s="80"/>
    </row>
    <row r="26" spans="1:18" ht="18" customHeight="1">
      <c r="B26" s="212" t="s">
        <v>31</v>
      </c>
      <c r="C26" s="11"/>
      <c r="D26" s="12"/>
      <c r="E26" s="12"/>
      <c r="F26" s="17"/>
      <c r="G26" s="17"/>
      <c r="H26" s="17"/>
      <c r="I26" s="17"/>
      <c r="J26" s="17"/>
      <c r="K26" s="738"/>
      <c r="L26" s="17"/>
      <c r="M26" s="17"/>
      <c r="N26" s="17"/>
      <c r="O26" s="17"/>
      <c r="P26" s="17"/>
      <c r="Q26" s="228"/>
    </row>
    <row r="27" spans="1:18" ht="18" customHeight="1">
      <c r="B27" s="19"/>
      <c r="C27" s="20"/>
      <c r="D27" s="21"/>
      <c r="E27" s="1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80"/>
    </row>
    <row r="28" spans="1:18" s="112" customFormat="1" ht="20.100000000000001" customHeight="1">
      <c r="A28" s="2450" t="s">
        <v>2755</v>
      </c>
      <c r="B28" s="2395" t="s">
        <v>3</v>
      </c>
      <c r="C28" s="2395" t="s">
        <v>4</v>
      </c>
      <c r="D28" s="2395" t="s">
        <v>5</v>
      </c>
      <c r="E28" s="2454" t="s">
        <v>6</v>
      </c>
      <c r="F28" s="2344" t="s">
        <v>7</v>
      </c>
      <c r="G28" s="2345"/>
      <c r="H28" s="2335" t="s">
        <v>46</v>
      </c>
      <c r="I28" s="2453" t="s">
        <v>2756</v>
      </c>
      <c r="J28" s="2335" t="s">
        <v>19</v>
      </c>
      <c r="K28" s="2332" t="s">
        <v>18</v>
      </c>
      <c r="L28" s="2452" t="s">
        <v>9</v>
      </c>
      <c r="M28" s="2332" t="s">
        <v>10</v>
      </c>
      <c r="N28" s="2337" t="s">
        <v>11</v>
      </c>
      <c r="O28" s="2338"/>
      <c r="P28" s="2339"/>
      <c r="Q28" s="2332" t="s">
        <v>12</v>
      </c>
      <c r="R28" s="2332" t="s">
        <v>13</v>
      </c>
    </row>
    <row r="29" spans="1:18" s="112" customFormat="1" ht="45" customHeight="1">
      <c r="A29" s="2451"/>
      <c r="B29" s="2372"/>
      <c r="C29" s="2372"/>
      <c r="D29" s="2372"/>
      <c r="E29" s="2372"/>
      <c r="F29" s="786" t="s">
        <v>14</v>
      </c>
      <c r="G29" s="786" t="s">
        <v>15</v>
      </c>
      <c r="H29" s="2336"/>
      <c r="I29" s="2336"/>
      <c r="J29" s="2336"/>
      <c r="K29" s="2381"/>
      <c r="L29" s="2333"/>
      <c r="M29" s="2333"/>
      <c r="N29" s="786" t="s">
        <v>2316</v>
      </c>
      <c r="O29" s="787" t="s">
        <v>20</v>
      </c>
      <c r="P29" s="787" t="s">
        <v>2270</v>
      </c>
      <c r="Q29" s="2333"/>
      <c r="R29" s="2333"/>
    </row>
    <row r="30" spans="1:18" s="1688" customFormat="1" ht="18" customHeight="1">
      <c r="A30" s="206">
        <v>2118500</v>
      </c>
      <c r="B30" s="414">
        <v>1</v>
      </c>
      <c r="C30" s="1034" t="s">
        <v>857</v>
      </c>
      <c r="D30" s="32" t="s">
        <v>152</v>
      </c>
      <c r="E30" s="1682">
        <f>VLOOKUP(C30,'[21]GAJI FEBRUARI 2017'!$C$26:$F$57,4,FALSE)</f>
        <v>17</v>
      </c>
      <c r="F30" s="151">
        <v>1788500</v>
      </c>
      <c r="G30" s="151">
        <v>330000</v>
      </c>
      <c r="H30" s="151">
        <f t="shared" ref="H30:H58" si="8">SUM(F30:G30)</f>
        <v>2118500</v>
      </c>
      <c r="I30" s="161">
        <v>8000</v>
      </c>
      <c r="J30" s="151">
        <v>0</v>
      </c>
      <c r="K30" s="949">
        <v>734740</v>
      </c>
      <c r="L30" s="1035">
        <f t="shared" ref="L30:L58" si="9">(E30*I30)+J30+K30</f>
        <v>870740</v>
      </c>
      <c r="M30" s="48">
        <f t="shared" ref="M30:M58" si="10">H30+L30</f>
        <v>2989240</v>
      </c>
      <c r="N30" s="1036">
        <f t="shared" ref="N30:N58" si="11">1%*H30</f>
        <v>21185</v>
      </c>
      <c r="O30" s="1036">
        <f t="shared" ref="O30:O58" si="12">H30*2%</f>
        <v>42370</v>
      </c>
      <c r="P30" s="1036">
        <f t="shared" ref="P30:P58" si="13">H30*1%</f>
        <v>21185</v>
      </c>
      <c r="Q30" s="1037">
        <f>M30-O30-P30-N30</f>
        <v>2904500</v>
      </c>
      <c r="R30" s="1038" t="str">
        <f>VLOOKUP(C30,'[22]GAJI JANUARI 2017'!$C$26:$R$56,16,FALSE)</f>
        <v>9000005166468</v>
      </c>
    </row>
    <row r="31" spans="1:18" s="1688" customFormat="1" ht="18" customHeight="1">
      <c r="A31" s="206">
        <v>2118500</v>
      </c>
      <c r="B31" s="414">
        <v>2</v>
      </c>
      <c r="C31" s="1034" t="s">
        <v>858</v>
      </c>
      <c r="D31" s="32" t="s">
        <v>152</v>
      </c>
      <c r="E31" s="991">
        <f>VLOOKUP(C31,'[21]GAJI FEBRUARI 2017'!$C$26:$F$57,4,FALSE)</f>
        <v>16</v>
      </c>
      <c r="F31" s="151">
        <v>1788500</v>
      </c>
      <c r="G31" s="151">
        <v>330000</v>
      </c>
      <c r="H31" s="151">
        <f t="shared" si="8"/>
        <v>2118500</v>
      </c>
      <c r="I31" s="161">
        <v>8000</v>
      </c>
      <c r="J31" s="151">
        <v>0</v>
      </c>
      <c r="K31" s="949">
        <v>734740</v>
      </c>
      <c r="L31" s="1035">
        <f t="shared" si="9"/>
        <v>862740</v>
      </c>
      <c r="M31" s="48">
        <f t="shared" si="10"/>
        <v>2981240</v>
      </c>
      <c r="N31" s="1036">
        <f t="shared" si="11"/>
        <v>21185</v>
      </c>
      <c r="O31" s="1036">
        <f t="shared" si="12"/>
        <v>42370</v>
      </c>
      <c r="P31" s="1036">
        <f t="shared" si="13"/>
        <v>21185</v>
      </c>
      <c r="Q31" s="1037">
        <f>M31-O31-P31-N31</f>
        <v>2896500</v>
      </c>
      <c r="R31" s="1038" t="str">
        <f>VLOOKUP(C31,'[22]GAJI JANUARI 2017'!$C$26:$R$56,16,FALSE)</f>
        <v>1580000673558</v>
      </c>
    </row>
    <row r="32" spans="1:18" s="1688" customFormat="1" ht="18" customHeight="1">
      <c r="A32" s="206">
        <v>2118500</v>
      </c>
      <c r="B32" s="414">
        <v>3</v>
      </c>
      <c r="C32" s="1034" t="s">
        <v>860</v>
      </c>
      <c r="D32" s="32" t="s">
        <v>152</v>
      </c>
      <c r="E32" s="991">
        <f>VLOOKUP(C32,'[21]GAJI FEBRUARI 2017'!$C$26:$F$57,4,FALSE)</f>
        <v>19</v>
      </c>
      <c r="F32" s="151">
        <v>1788500</v>
      </c>
      <c r="G32" s="151">
        <v>330000</v>
      </c>
      <c r="H32" s="151">
        <f t="shared" si="8"/>
        <v>2118500</v>
      </c>
      <c r="I32" s="161">
        <v>8000</v>
      </c>
      <c r="J32" s="151">
        <v>0</v>
      </c>
      <c r="K32" s="949">
        <v>734740</v>
      </c>
      <c r="L32" s="1035">
        <f t="shared" si="9"/>
        <v>886740</v>
      </c>
      <c r="M32" s="48">
        <f t="shared" si="10"/>
        <v>3005240</v>
      </c>
      <c r="N32" s="1036">
        <f t="shared" si="11"/>
        <v>21185</v>
      </c>
      <c r="O32" s="1036">
        <f t="shared" si="12"/>
        <v>42370</v>
      </c>
      <c r="P32" s="1036">
        <f t="shared" si="13"/>
        <v>21185</v>
      </c>
      <c r="Q32" s="1037">
        <f t="shared" ref="Q32:Q37" si="14">M32-O32-P32-N32</f>
        <v>2920500</v>
      </c>
      <c r="R32" s="1038" t="str">
        <f>VLOOKUP(C32,'[22]GAJI JANUARI 2017'!$C$26:$R$56,16,FALSE)</f>
        <v>9000005166633</v>
      </c>
    </row>
    <row r="33" spans="1:19" s="1974" customFormat="1" ht="15">
      <c r="A33" s="1959">
        <v>6</v>
      </c>
      <c r="B33" s="1960">
        <v>0</v>
      </c>
      <c r="C33" s="1961" t="s">
        <v>4358</v>
      </c>
      <c r="D33" s="1962" t="s">
        <v>152</v>
      </c>
      <c r="E33" s="1957">
        <v>0</v>
      </c>
      <c r="F33" s="1963">
        <v>0</v>
      </c>
      <c r="G33" s="1964">
        <v>0</v>
      </c>
      <c r="H33" s="1965">
        <f>SUM(F33:G33)</f>
        <v>0</v>
      </c>
      <c r="I33" s="1965">
        <v>0</v>
      </c>
      <c r="J33" s="1958">
        <v>0</v>
      </c>
      <c r="K33" s="1966">
        <v>0</v>
      </c>
      <c r="L33" s="1967" t="s">
        <v>2206</v>
      </c>
      <c r="M33" s="1968">
        <f>(E33*I33)+K33</f>
        <v>0</v>
      </c>
      <c r="N33" s="1969">
        <f>(F33+G33)*0.01</f>
        <v>0</v>
      </c>
      <c r="O33" s="1970">
        <f>(F33+G33)*0.02</f>
        <v>0</v>
      </c>
      <c r="P33" s="1970">
        <f>(F33+G33)*0.01</f>
        <v>0</v>
      </c>
      <c r="Q33" s="1971">
        <f>(H33+M33)-N33-O33-P33</f>
        <v>0</v>
      </c>
      <c r="R33" s="1972" t="s">
        <v>4359</v>
      </c>
      <c r="S33" s="1973" t="s">
        <v>4414</v>
      </c>
    </row>
    <row r="34" spans="1:19" s="1688" customFormat="1" ht="18" customHeight="1">
      <c r="A34" s="206">
        <v>2118500</v>
      </c>
      <c r="B34" s="414">
        <v>4</v>
      </c>
      <c r="C34" s="1034" t="s">
        <v>862</v>
      </c>
      <c r="D34" s="32" t="s">
        <v>152</v>
      </c>
      <c r="E34" s="991">
        <f>VLOOKUP(C34,'[21]GAJI FEBRUARI 2017'!$C$26:$F$57,4,FALSE)</f>
        <v>18</v>
      </c>
      <c r="F34" s="151">
        <v>1788500</v>
      </c>
      <c r="G34" s="151">
        <v>330000</v>
      </c>
      <c r="H34" s="151">
        <f t="shared" si="8"/>
        <v>2118500</v>
      </c>
      <c r="I34" s="161">
        <v>8000</v>
      </c>
      <c r="J34" s="151">
        <v>0</v>
      </c>
      <c r="K34" s="949">
        <v>734740</v>
      </c>
      <c r="L34" s="1035">
        <f t="shared" si="9"/>
        <v>878740</v>
      </c>
      <c r="M34" s="48">
        <f t="shared" si="10"/>
        <v>2997240</v>
      </c>
      <c r="N34" s="1036">
        <f t="shared" si="11"/>
        <v>21185</v>
      </c>
      <c r="O34" s="1036">
        <f t="shared" si="12"/>
        <v>42370</v>
      </c>
      <c r="P34" s="1036">
        <f t="shared" si="13"/>
        <v>21185</v>
      </c>
      <c r="Q34" s="1037">
        <f t="shared" si="14"/>
        <v>2912500</v>
      </c>
      <c r="R34" s="1038" t="str">
        <f>VLOOKUP(C34,'[22]GAJI JANUARI 2017'!$C$26:$R$56,16,FALSE)</f>
        <v>9000019367656</v>
      </c>
    </row>
    <row r="35" spans="1:19" s="1688" customFormat="1" ht="18" customHeight="1">
      <c r="A35" s="206">
        <v>2118500</v>
      </c>
      <c r="B35" s="414">
        <v>5</v>
      </c>
      <c r="C35" s="1034" t="s">
        <v>845</v>
      </c>
      <c r="D35" s="32" t="s">
        <v>152</v>
      </c>
      <c r="E35" s="991">
        <f>VLOOKUP(C35,'[21]GAJI FEBRUARI 2017'!$C$26:$F$57,4,FALSE)</f>
        <v>26</v>
      </c>
      <c r="F35" s="151">
        <v>1788500</v>
      </c>
      <c r="G35" s="151">
        <v>330000</v>
      </c>
      <c r="H35" s="151">
        <f t="shared" si="8"/>
        <v>2118500</v>
      </c>
      <c r="I35" s="161">
        <v>8000</v>
      </c>
      <c r="J35" s="151">
        <v>0</v>
      </c>
      <c r="K35" s="949">
        <v>734740</v>
      </c>
      <c r="L35" s="1035">
        <f t="shared" si="9"/>
        <v>942740</v>
      </c>
      <c r="M35" s="48">
        <f t="shared" si="10"/>
        <v>3061240</v>
      </c>
      <c r="N35" s="1036">
        <f t="shared" si="11"/>
        <v>21185</v>
      </c>
      <c r="O35" s="1036">
        <f t="shared" si="12"/>
        <v>42370</v>
      </c>
      <c r="P35" s="1036">
        <f t="shared" si="13"/>
        <v>21185</v>
      </c>
      <c r="Q35" s="1037">
        <f t="shared" si="14"/>
        <v>2976500</v>
      </c>
      <c r="R35" s="1038" t="str">
        <f>VLOOKUP(C35,'[22]GAJI JANUARI 2017'!$C$26:$R$56,16,FALSE)</f>
        <v>9000017564049</v>
      </c>
    </row>
    <row r="36" spans="1:19" s="1688" customFormat="1" ht="18" customHeight="1">
      <c r="A36" s="206">
        <v>2118500</v>
      </c>
      <c r="B36" s="414">
        <v>6</v>
      </c>
      <c r="C36" s="1034" t="s">
        <v>846</v>
      </c>
      <c r="D36" s="32" t="s">
        <v>152</v>
      </c>
      <c r="E36" s="991">
        <f>VLOOKUP(C36,'[21]GAJI FEBRUARI 2017'!$C$26:$F$57,4,FALSE)</f>
        <v>21</v>
      </c>
      <c r="F36" s="151">
        <v>1788500</v>
      </c>
      <c r="G36" s="151">
        <v>330000</v>
      </c>
      <c r="H36" s="151">
        <f t="shared" si="8"/>
        <v>2118500</v>
      </c>
      <c r="I36" s="161">
        <v>8000</v>
      </c>
      <c r="J36" s="151">
        <v>0</v>
      </c>
      <c r="K36" s="949">
        <v>734740</v>
      </c>
      <c r="L36" s="1035">
        <f t="shared" si="9"/>
        <v>902740</v>
      </c>
      <c r="M36" s="48">
        <f t="shared" si="10"/>
        <v>3021240</v>
      </c>
      <c r="N36" s="1036">
        <f t="shared" si="11"/>
        <v>21185</v>
      </c>
      <c r="O36" s="1036">
        <f t="shared" si="12"/>
        <v>42370</v>
      </c>
      <c r="P36" s="1036">
        <f t="shared" si="13"/>
        <v>21185</v>
      </c>
      <c r="Q36" s="1037">
        <f t="shared" si="14"/>
        <v>2936500</v>
      </c>
      <c r="R36" s="1038" t="str">
        <f>VLOOKUP(C36,'[22]GAJI JANUARI 2017'!$C$26:$R$56,16,FALSE)</f>
        <v>1580000045435</v>
      </c>
    </row>
    <row r="37" spans="1:19" s="1688" customFormat="1" ht="18" customHeight="1">
      <c r="A37" s="206">
        <v>2118500</v>
      </c>
      <c r="B37" s="414">
        <v>7</v>
      </c>
      <c r="C37" s="1034" t="s">
        <v>847</v>
      </c>
      <c r="D37" s="32" t="s">
        <v>152</v>
      </c>
      <c r="E37" s="991">
        <f>VLOOKUP(C37,'[21]GAJI FEBRUARI 2017'!$C$26:$F$57,4,FALSE)</f>
        <v>14</v>
      </c>
      <c r="F37" s="151">
        <v>1788500</v>
      </c>
      <c r="G37" s="151">
        <v>330000</v>
      </c>
      <c r="H37" s="151">
        <f t="shared" si="8"/>
        <v>2118500</v>
      </c>
      <c r="I37" s="161">
        <v>8000</v>
      </c>
      <c r="J37" s="151">
        <v>0</v>
      </c>
      <c r="K37" s="949">
        <v>734740</v>
      </c>
      <c r="L37" s="1035">
        <f t="shared" si="9"/>
        <v>846740</v>
      </c>
      <c r="M37" s="48">
        <f t="shared" si="10"/>
        <v>2965240</v>
      </c>
      <c r="N37" s="1036">
        <f t="shared" si="11"/>
        <v>21185</v>
      </c>
      <c r="O37" s="1036">
        <f t="shared" si="12"/>
        <v>42370</v>
      </c>
      <c r="P37" s="1036">
        <f t="shared" si="13"/>
        <v>21185</v>
      </c>
      <c r="Q37" s="1037">
        <f t="shared" si="14"/>
        <v>2880500</v>
      </c>
      <c r="R37" s="1038" t="str">
        <f>VLOOKUP(C37,'[22]GAJI JANUARI 2017'!$C$26:$R$56,16,FALSE)</f>
        <v>1580001878503</v>
      </c>
    </row>
    <row r="38" spans="1:19" s="1688" customFormat="1" ht="18" customHeight="1">
      <c r="A38" s="206">
        <v>2118500</v>
      </c>
      <c r="B38" s="414">
        <v>8</v>
      </c>
      <c r="C38" s="1034" t="s">
        <v>863</v>
      </c>
      <c r="D38" s="32" t="s">
        <v>152</v>
      </c>
      <c r="E38" s="991">
        <f>VLOOKUP(C38,'[21]GAJI FEBRUARI 2017'!$C$26:$F$57,4,FALSE)</f>
        <v>18</v>
      </c>
      <c r="F38" s="151">
        <v>1788500</v>
      </c>
      <c r="G38" s="151">
        <v>330000</v>
      </c>
      <c r="H38" s="151">
        <f t="shared" si="8"/>
        <v>2118500</v>
      </c>
      <c r="I38" s="161">
        <v>8000</v>
      </c>
      <c r="J38" s="151">
        <v>0</v>
      </c>
      <c r="K38" s="949">
        <v>734740</v>
      </c>
      <c r="L38" s="1035">
        <f t="shared" si="9"/>
        <v>878740</v>
      </c>
      <c r="M38" s="48">
        <f t="shared" si="10"/>
        <v>2997240</v>
      </c>
      <c r="N38" s="1036">
        <f t="shared" si="11"/>
        <v>21185</v>
      </c>
      <c r="O38" s="1036">
        <f t="shared" si="12"/>
        <v>42370</v>
      </c>
      <c r="P38" s="1036">
        <f t="shared" si="13"/>
        <v>21185</v>
      </c>
      <c r="Q38" s="1037">
        <f t="shared" ref="Q38:Q44" si="15">M38-O38-P38-N38</f>
        <v>2912500</v>
      </c>
      <c r="R38" s="1038" t="str">
        <f>VLOOKUP(C38,'[22]GAJI JANUARI 2017'!$C$26:$R$56,16,FALSE)</f>
        <v>1580001070481</v>
      </c>
    </row>
    <row r="39" spans="1:19" s="1688" customFormat="1" ht="18" customHeight="1">
      <c r="A39" s="206">
        <v>2118500</v>
      </c>
      <c r="B39" s="414">
        <v>9</v>
      </c>
      <c r="C39" s="1040" t="s">
        <v>3637</v>
      </c>
      <c r="D39" s="32" t="s">
        <v>152</v>
      </c>
      <c r="E39" s="991">
        <f>VLOOKUP(C39,'[21]GAJI FEBRUARI 2017'!$C$26:$F$57,4,FALSE)</f>
        <v>17</v>
      </c>
      <c r="F39" s="151">
        <v>1788500</v>
      </c>
      <c r="G39" s="151">
        <v>330000</v>
      </c>
      <c r="H39" s="151">
        <f t="shared" si="8"/>
        <v>2118500</v>
      </c>
      <c r="I39" s="161">
        <v>8000</v>
      </c>
      <c r="J39" s="151">
        <v>0</v>
      </c>
      <c r="K39" s="949">
        <v>734740</v>
      </c>
      <c r="L39" s="1035">
        <f t="shared" si="9"/>
        <v>870740</v>
      </c>
      <c r="M39" s="48">
        <f t="shared" si="10"/>
        <v>2989240</v>
      </c>
      <c r="N39" s="1036">
        <f t="shared" si="11"/>
        <v>21185</v>
      </c>
      <c r="O39" s="1036">
        <f t="shared" si="12"/>
        <v>42370</v>
      </c>
      <c r="P39" s="1036">
        <f t="shared" si="13"/>
        <v>21185</v>
      </c>
      <c r="Q39" s="1037">
        <f t="shared" si="15"/>
        <v>2904500</v>
      </c>
      <c r="R39" s="1038" t="str">
        <f>VLOOKUP(C39,'[22]GAJI JANUARI 2017'!$C$26:$R$56,16,FALSE)</f>
        <v>1580000045526</v>
      </c>
    </row>
    <row r="40" spans="1:19" s="1688" customFormat="1" ht="18" customHeight="1">
      <c r="A40" s="206">
        <v>2118500</v>
      </c>
      <c r="B40" s="414">
        <v>10</v>
      </c>
      <c r="C40" s="1034" t="s">
        <v>848</v>
      </c>
      <c r="D40" s="32" t="s">
        <v>152</v>
      </c>
      <c r="E40" s="991">
        <f>VLOOKUP(C40,'[21]GAJI FEBRUARI 2017'!$C$26:$F$57,4,FALSE)</f>
        <v>18</v>
      </c>
      <c r="F40" s="151">
        <v>1788500</v>
      </c>
      <c r="G40" s="151">
        <v>330000</v>
      </c>
      <c r="H40" s="151">
        <f t="shared" si="8"/>
        <v>2118500</v>
      </c>
      <c r="I40" s="161">
        <v>8000</v>
      </c>
      <c r="J40" s="151">
        <v>0</v>
      </c>
      <c r="K40" s="949">
        <v>734740</v>
      </c>
      <c r="L40" s="1035">
        <f t="shared" si="9"/>
        <v>878740</v>
      </c>
      <c r="M40" s="48">
        <f t="shared" si="10"/>
        <v>2997240</v>
      </c>
      <c r="N40" s="1036">
        <f t="shared" si="11"/>
        <v>21185</v>
      </c>
      <c r="O40" s="1036">
        <f t="shared" si="12"/>
        <v>42370</v>
      </c>
      <c r="P40" s="1036">
        <f t="shared" si="13"/>
        <v>21185</v>
      </c>
      <c r="Q40" s="1037">
        <f t="shared" si="15"/>
        <v>2912500</v>
      </c>
      <c r="R40" s="1038" t="str">
        <f>VLOOKUP(C40,'[22]GAJI JANUARI 2017'!$C$26:$R$56,16,FALSE)</f>
        <v>1580000045633</v>
      </c>
    </row>
    <row r="41" spans="1:19" s="1688" customFormat="1" ht="18" customHeight="1">
      <c r="A41" s="206">
        <v>2118500</v>
      </c>
      <c r="B41" s="414">
        <v>11</v>
      </c>
      <c r="C41" s="1034" t="s">
        <v>849</v>
      </c>
      <c r="D41" s="32" t="s">
        <v>152</v>
      </c>
      <c r="E41" s="991">
        <f>VLOOKUP(C41,'[21]GAJI FEBRUARI 2017'!$C$26:$F$57,4,FALSE)</f>
        <v>21</v>
      </c>
      <c r="F41" s="151">
        <v>1788500</v>
      </c>
      <c r="G41" s="151">
        <v>330000</v>
      </c>
      <c r="H41" s="151">
        <f t="shared" si="8"/>
        <v>2118500</v>
      </c>
      <c r="I41" s="161">
        <v>8000</v>
      </c>
      <c r="J41" s="151">
        <v>0</v>
      </c>
      <c r="K41" s="949">
        <v>734740</v>
      </c>
      <c r="L41" s="1035">
        <f t="shared" si="9"/>
        <v>902740</v>
      </c>
      <c r="M41" s="48">
        <f t="shared" si="10"/>
        <v>3021240</v>
      </c>
      <c r="N41" s="1036">
        <f t="shared" si="11"/>
        <v>21185</v>
      </c>
      <c r="O41" s="1036">
        <f t="shared" si="12"/>
        <v>42370</v>
      </c>
      <c r="P41" s="1036">
        <f t="shared" si="13"/>
        <v>21185</v>
      </c>
      <c r="Q41" s="1037">
        <f t="shared" si="15"/>
        <v>2936500</v>
      </c>
      <c r="R41" s="1038" t="str">
        <f>VLOOKUP(C41,'[22]GAJI JANUARI 2017'!$C$26:$R$56,16,FALSE)</f>
        <v>1580000046631</v>
      </c>
    </row>
    <row r="42" spans="1:19" s="1688" customFormat="1" ht="18" customHeight="1">
      <c r="A42" s="206">
        <v>2118500</v>
      </c>
      <c r="B42" s="414">
        <v>12</v>
      </c>
      <c r="C42" s="1034" t="s">
        <v>850</v>
      </c>
      <c r="D42" s="32" t="s">
        <v>152</v>
      </c>
      <c r="E42" s="991">
        <f>VLOOKUP(C42,'[21]GAJI FEBRUARI 2017'!$C$26:$F$57,4,FALSE)</f>
        <v>19</v>
      </c>
      <c r="F42" s="151">
        <v>1788500</v>
      </c>
      <c r="G42" s="151">
        <v>330000</v>
      </c>
      <c r="H42" s="151">
        <f t="shared" si="8"/>
        <v>2118500</v>
      </c>
      <c r="I42" s="161">
        <v>8000</v>
      </c>
      <c r="J42" s="151">
        <v>0</v>
      </c>
      <c r="K42" s="949">
        <v>734740</v>
      </c>
      <c r="L42" s="1035">
        <f t="shared" si="9"/>
        <v>886740</v>
      </c>
      <c r="M42" s="48">
        <f t="shared" si="10"/>
        <v>3005240</v>
      </c>
      <c r="N42" s="1036">
        <f t="shared" si="11"/>
        <v>21185</v>
      </c>
      <c r="O42" s="1036">
        <f t="shared" si="12"/>
        <v>42370</v>
      </c>
      <c r="P42" s="1036">
        <f t="shared" si="13"/>
        <v>21185</v>
      </c>
      <c r="Q42" s="1037">
        <f t="shared" si="15"/>
        <v>2920500</v>
      </c>
      <c r="R42" s="1038" t="str">
        <f>VLOOKUP(C42,'[22]GAJI JANUARI 2017'!$C$26:$R$56,16,FALSE)</f>
        <v>1580000045609</v>
      </c>
    </row>
    <row r="43" spans="1:19" s="1688" customFormat="1" ht="18" customHeight="1">
      <c r="A43" s="206">
        <v>2118500</v>
      </c>
      <c r="B43" s="414">
        <v>13</v>
      </c>
      <c r="C43" s="1034" t="s">
        <v>864</v>
      </c>
      <c r="D43" s="32" t="s">
        <v>152</v>
      </c>
      <c r="E43" s="991">
        <f>VLOOKUP(C43,'[21]GAJI FEBRUARI 2017'!$C$26:$F$57,4,FALSE)</f>
        <v>18</v>
      </c>
      <c r="F43" s="151">
        <v>1788500</v>
      </c>
      <c r="G43" s="151">
        <v>330000</v>
      </c>
      <c r="H43" s="151">
        <f t="shared" si="8"/>
        <v>2118500</v>
      </c>
      <c r="I43" s="161">
        <v>8000</v>
      </c>
      <c r="J43" s="151">
        <v>0</v>
      </c>
      <c r="K43" s="949">
        <v>734740</v>
      </c>
      <c r="L43" s="1035">
        <f t="shared" si="9"/>
        <v>878740</v>
      </c>
      <c r="M43" s="48">
        <f t="shared" si="10"/>
        <v>2997240</v>
      </c>
      <c r="N43" s="1036">
        <f t="shared" si="11"/>
        <v>21185</v>
      </c>
      <c r="O43" s="1036">
        <f t="shared" si="12"/>
        <v>42370</v>
      </c>
      <c r="P43" s="1036">
        <f t="shared" si="13"/>
        <v>21185</v>
      </c>
      <c r="Q43" s="1037">
        <f t="shared" si="15"/>
        <v>2912500</v>
      </c>
      <c r="R43" s="1038" t="str">
        <f>VLOOKUP(C43,'[22]GAJI JANUARI 2017'!$C$26:$R$56,16,FALSE)</f>
        <v>1580001589050</v>
      </c>
    </row>
    <row r="44" spans="1:19" s="1688" customFormat="1" ht="18" customHeight="1">
      <c r="A44" s="206">
        <v>2118500</v>
      </c>
      <c r="B44" s="414">
        <v>14</v>
      </c>
      <c r="C44" s="1034" t="s">
        <v>865</v>
      </c>
      <c r="D44" s="32" t="s">
        <v>152</v>
      </c>
      <c r="E44" s="991">
        <f>VLOOKUP(C44,'[21]GAJI FEBRUARI 2017'!$C$26:$F$57,4,FALSE)</f>
        <v>20</v>
      </c>
      <c r="F44" s="151">
        <v>1788500</v>
      </c>
      <c r="G44" s="151">
        <v>330000</v>
      </c>
      <c r="H44" s="151">
        <f t="shared" si="8"/>
        <v>2118500</v>
      </c>
      <c r="I44" s="161">
        <v>8000</v>
      </c>
      <c r="J44" s="151">
        <v>0</v>
      </c>
      <c r="K44" s="949">
        <v>734740</v>
      </c>
      <c r="L44" s="1035">
        <f t="shared" si="9"/>
        <v>894740</v>
      </c>
      <c r="M44" s="48">
        <f t="shared" si="10"/>
        <v>3013240</v>
      </c>
      <c r="N44" s="1036">
        <f t="shared" si="11"/>
        <v>21185</v>
      </c>
      <c r="O44" s="1036">
        <f t="shared" si="12"/>
        <v>42370</v>
      </c>
      <c r="P44" s="1036">
        <f t="shared" si="13"/>
        <v>21185</v>
      </c>
      <c r="Q44" s="1037">
        <f t="shared" si="15"/>
        <v>2928500</v>
      </c>
      <c r="R44" s="1038" t="str">
        <f>VLOOKUP(C44,'[22]GAJI JANUARI 2017'!$C$26:$R$56,16,FALSE)</f>
        <v>1580000045682</v>
      </c>
    </row>
    <row r="45" spans="1:19" s="1688" customFormat="1" ht="18" customHeight="1">
      <c r="A45" s="206">
        <v>2118500</v>
      </c>
      <c r="B45" s="414">
        <v>15</v>
      </c>
      <c r="C45" s="415" t="s">
        <v>314</v>
      </c>
      <c r="D45" s="32" t="s">
        <v>152</v>
      </c>
      <c r="E45" s="991">
        <f>VLOOKUP(C45,'[21]GAJI FEBRUARI 2017'!$C$26:$F$57,4,FALSE)</f>
        <v>20</v>
      </c>
      <c r="F45" s="151">
        <v>1788500</v>
      </c>
      <c r="G45" s="151">
        <v>330000</v>
      </c>
      <c r="H45" s="151">
        <f t="shared" si="8"/>
        <v>2118500</v>
      </c>
      <c r="I45" s="161">
        <v>8000</v>
      </c>
      <c r="J45" s="151">
        <v>0</v>
      </c>
      <c r="K45" s="949">
        <v>734740</v>
      </c>
      <c r="L45" s="1035">
        <f t="shared" si="9"/>
        <v>894740</v>
      </c>
      <c r="M45" s="48">
        <f t="shared" si="10"/>
        <v>3013240</v>
      </c>
      <c r="N45" s="1036">
        <f t="shared" si="11"/>
        <v>21185</v>
      </c>
      <c r="O45" s="1036">
        <f t="shared" si="12"/>
        <v>42370</v>
      </c>
      <c r="P45" s="1036">
        <f t="shared" si="13"/>
        <v>21185</v>
      </c>
      <c r="Q45" s="1037">
        <f t="shared" ref="Q45:Q54" si="16">M45-O45-P45-N45</f>
        <v>2928500</v>
      </c>
      <c r="R45" s="1038" t="str">
        <f>VLOOKUP(C45,'[22]GAJI JANUARI 2017'!$C$26:$R$56,16,FALSE)</f>
        <v>1580002455517</v>
      </c>
    </row>
    <row r="46" spans="1:19" s="1688" customFormat="1" ht="18" customHeight="1">
      <c r="A46" s="206">
        <v>2118500</v>
      </c>
      <c r="B46" s="414">
        <v>16</v>
      </c>
      <c r="C46" s="415" t="s">
        <v>880</v>
      </c>
      <c r="D46" s="32" t="s">
        <v>152</v>
      </c>
      <c r="E46" s="991">
        <f>VLOOKUP(C46,'[21]GAJI FEBRUARI 2017'!$C$26:$F$57,4,FALSE)</f>
        <v>18</v>
      </c>
      <c r="F46" s="151">
        <v>1788500</v>
      </c>
      <c r="G46" s="151">
        <v>330000</v>
      </c>
      <c r="H46" s="151">
        <f t="shared" si="8"/>
        <v>2118500</v>
      </c>
      <c r="I46" s="161">
        <v>8000</v>
      </c>
      <c r="J46" s="151">
        <v>0</v>
      </c>
      <c r="K46" s="949">
        <v>734740</v>
      </c>
      <c r="L46" s="1035">
        <f t="shared" si="9"/>
        <v>878740</v>
      </c>
      <c r="M46" s="48">
        <f t="shared" si="10"/>
        <v>2997240</v>
      </c>
      <c r="N46" s="1036">
        <f t="shared" si="11"/>
        <v>21185</v>
      </c>
      <c r="O46" s="1036">
        <f t="shared" si="12"/>
        <v>42370</v>
      </c>
      <c r="P46" s="1036">
        <f t="shared" si="13"/>
        <v>21185</v>
      </c>
      <c r="Q46" s="1037">
        <f t="shared" si="16"/>
        <v>2912500</v>
      </c>
      <c r="R46" s="1038" t="str">
        <f>VLOOKUP(C46,'[22]GAJI JANUARI 2017'!$C$26:$R$56,16,FALSE)</f>
        <v>9000013125613</v>
      </c>
    </row>
    <row r="47" spans="1:19" s="1688" customFormat="1" ht="18" customHeight="1">
      <c r="A47" s="206">
        <v>2118500</v>
      </c>
      <c r="B47" s="414">
        <v>17</v>
      </c>
      <c r="C47" s="1034" t="s">
        <v>851</v>
      </c>
      <c r="D47" s="32" t="s">
        <v>152</v>
      </c>
      <c r="E47" s="991">
        <f>VLOOKUP(C47,'[21]GAJI FEBRUARI 2017'!$C$26:$F$57,4,FALSE)</f>
        <v>17</v>
      </c>
      <c r="F47" s="151">
        <v>1788500</v>
      </c>
      <c r="G47" s="151">
        <v>330000</v>
      </c>
      <c r="H47" s="151">
        <f t="shared" si="8"/>
        <v>2118500</v>
      </c>
      <c r="I47" s="161">
        <v>8000</v>
      </c>
      <c r="J47" s="151">
        <v>0</v>
      </c>
      <c r="K47" s="949">
        <v>734740</v>
      </c>
      <c r="L47" s="1035">
        <f t="shared" si="9"/>
        <v>870740</v>
      </c>
      <c r="M47" s="48">
        <f t="shared" si="10"/>
        <v>2989240</v>
      </c>
      <c r="N47" s="1036">
        <f t="shared" si="11"/>
        <v>21185</v>
      </c>
      <c r="O47" s="1036">
        <f t="shared" si="12"/>
        <v>42370</v>
      </c>
      <c r="P47" s="1036">
        <f t="shared" si="13"/>
        <v>21185</v>
      </c>
      <c r="Q47" s="1037">
        <f t="shared" si="16"/>
        <v>2904500</v>
      </c>
      <c r="R47" s="1038" t="str">
        <f>VLOOKUP(C47,'[22]GAJI JANUARI 2017'!$C$26:$R$56,16,FALSE)</f>
        <v>1580001398841</v>
      </c>
    </row>
    <row r="48" spans="1:19" s="1688" customFormat="1" ht="18" customHeight="1">
      <c r="A48" s="206">
        <v>2118500</v>
      </c>
      <c r="B48" s="414">
        <v>18</v>
      </c>
      <c r="C48" s="1041" t="s">
        <v>25</v>
      </c>
      <c r="D48" s="32" t="s">
        <v>152</v>
      </c>
      <c r="E48" s="991">
        <f>VLOOKUP(C48,'[21]GAJI FEBRUARI 2017'!$C$26:$F$57,4,FALSE)</f>
        <v>15</v>
      </c>
      <c r="F48" s="151">
        <v>1788500</v>
      </c>
      <c r="G48" s="151">
        <v>330000</v>
      </c>
      <c r="H48" s="151">
        <f t="shared" si="8"/>
        <v>2118500</v>
      </c>
      <c r="I48" s="161">
        <v>8000</v>
      </c>
      <c r="J48" s="151">
        <v>0</v>
      </c>
      <c r="K48" s="949">
        <v>734740</v>
      </c>
      <c r="L48" s="1035">
        <f t="shared" si="9"/>
        <v>854740</v>
      </c>
      <c r="M48" s="48">
        <f t="shared" si="10"/>
        <v>2973240</v>
      </c>
      <c r="N48" s="1036">
        <f t="shared" si="11"/>
        <v>21185</v>
      </c>
      <c r="O48" s="1036">
        <f t="shared" si="12"/>
        <v>42370</v>
      </c>
      <c r="P48" s="1036">
        <f t="shared" si="13"/>
        <v>21185</v>
      </c>
      <c r="Q48" s="1037">
        <f t="shared" si="16"/>
        <v>2888500</v>
      </c>
      <c r="R48" s="1038" t="str">
        <f>VLOOKUP(C48,'[22]GAJI JANUARI 2017'!$C$26:$R$56,16,FALSE)</f>
        <v>1580000046466</v>
      </c>
    </row>
    <row r="49" spans="1:18" s="1688" customFormat="1" ht="18" customHeight="1">
      <c r="A49" s="206">
        <v>2118500</v>
      </c>
      <c r="B49" s="414">
        <v>19</v>
      </c>
      <c r="C49" s="1034" t="s">
        <v>852</v>
      </c>
      <c r="D49" s="32" t="s">
        <v>152</v>
      </c>
      <c r="E49" s="991">
        <f>VLOOKUP(C49,'[21]GAJI FEBRUARI 2017'!$C$26:$F$57,4,FALSE)</f>
        <v>17</v>
      </c>
      <c r="F49" s="151">
        <v>1788500</v>
      </c>
      <c r="G49" s="151">
        <v>330000</v>
      </c>
      <c r="H49" s="151">
        <f t="shared" si="8"/>
        <v>2118500</v>
      </c>
      <c r="I49" s="161">
        <v>8000</v>
      </c>
      <c r="J49" s="151">
        <v>0</v>
      </c>
      <c r="K49" s="949">
        <v>734740</v>
      </c>
      <c r="L49" s="1035">
        <f t="shared" si="9"/>
        <v>870740</v>
      </c>
      <c r="M49" s="48">
        <f t="shared" si="10"/>
        <v>2989240</v>
      </c>
      <c r="N49" s="1036">
        <f t="shared" si="11"/>
        <v>21185</v>
      </c>
      <c r="O49" s="1036">
        <f t="shared" si="12"/>
        <v>42370</v>
      </c>
      <c r="P49" s="1036">
        <f t="shared" si="13"/>
        <v>21185</v>
      </c>
      <c r="Q49" s="1037">
        <f t="shared" si="16"/>
        <v>2904500</v>
      </c>
      <c r="R49" s="1038" t="str">
        <f>VLOOKUP(C49,'[22]GAJI JANUARI 2017'!$C$26:$R$56,16,FALSE)</f>
        <v>1580000159764</v>
      </c>
    </row>
    <row r="50" spans="1:18" s="1688" customFormat="1" ht="18" customHeight="1">
      <c r="A50" s="206">
        <v>2118500</v>
      </c>
      <c r="B50" s="414">
        <v>20</v>
      </c>
      <c r="C50" s="1034" t="s">
        <v>870</v>
      </c>
      <c r="D50" s="32" t="s">
        <v>152</v>
      </c>
      <c r="E50" s="991">
        <f>VLOOKUP(C50,'[21]GAJI FEBRUARI 2017'!$C$26:$F$57,4,FALSE)</f>
        <v>17</v>
      </c>
      <c r="F50" s="151">
        <v>1788500</v>
      </c>
      <c r="G50" s="151">
        <v>330000</v>
      </c>
      <c r="H50" s="151">
        <f>SUM(F50:G50)</f>
        <v>2118500</v>
      </c>
      <c r="I50" s="161">
        <v>8000</v>
      </c>
      <c r="J50" s="151">
        <v>0</v>
      </c>
      <c r="K50" s="949">
        <v>734740</v>
      </c>
      <c r="L50" s="1035">
        <f>(E50*I50)+J50+K50</f>
        <v>870740</v>
      </c>
      <c r="M50" s="48">
        <f>H50+L50</f>
        <v>2989240</v>
      </c>
      <c r="N50" s="1036">
        <f>1%*H50</f>
        <v>21185</v>
      </c>
      <c r="O50" s="1036">
        <f>H50*2%</f>
        <v>42370</v>
      </c>
      <c r="P50" s="1036">
        <f>H50*1%</f>
        <v>21185</v>
      </c>
      <c r="Q50" s="1037">
        <f>M50-O50-P50-N50</f>
        <v>2904500</v>
      </c>
      <c r="R50" s="1046" t="str">
        <f>VLOOKUP(C50,'[22]GAJI JANUARI 2017'!$C$63:$R$94,16,FALSE)</f>
        <v>1580000978734</v>
      </c>
    </row>
    <row r="51" spans="1:18" s="1688" customFormat="1" ht="18" customHeight="1">
      <c r="A51" s="206">
        <v>2118500</v>
      </c>
      <c r="B51" s="414">
        <v>21</v>
      </c>
      <c r="C51" s="617" t="s">
        <v>869</v>
      </c>
      <c r="D51" s="32" t="s">
        <v>152</v>
      </c>
      <c r="E51" s="991">
        <f>VLOOKUP(C51,'[21]GAJI FEBRUARI 2017'!$C$26:$F$57,4,FALSE)</f>
        <v>21</v>
      </c>
      <c r="F51" s="151">
        <v>1788500</v>
      </c>
      <c r="G51" s="151">
        <v>330000</v>
      </c>
      <c r="H51" s="151">
        <f t="shared" si="8"/>
        <v>2118500</v>
      </c>
      <c r="I51" s="161">
        <v>8000</v>
      </c>
      <c r="J51" s="151">
        <v>0</v>
      </c>
      <c r="K51" s="949">
        <v>734740</v>
      </c>
      <c r="L51" s="1035">
        <f t="shared" si="9"/>
        <v>902740</v>
      </c>
      <c r="M51" s="48">
        <f t="shared" si="10"/>
        <v>3021240</v>
      </c>
      <c r="N51" s="1036">
        <f t="shared" si="11"/>
        <v>21185</v>
      </c>
      <c r="O51" s="1036">
        <f t="shared" si="12"/>
        <v>42370</v>
      </c>
      <c r="P51" s="1036">
        <f t="shared" si="13"/>
        <v>21185</v>
      </c>
      <c r="Q51" s="1037">
        <f t="shared" si="16"/>
        <v>2936500</v>
      </c>
      <c r="R51" s="1038" t="str">
        <f>VLOOKUP(C51,'[22]GAJI JANUARI 2017'!$C$26:$R$56,16,FALSE)</f>
        <v>1580002455376</v>
      </c>
    </row>
    <row r="52" spans="1:18" s="1688" customFormat="1" ht="18" customHeight="1">
      <c r="A52" s="206">
        <v>2118500</v>
      </c>
      <c r="B52" s="414">
        <v>22</v>
      </c>
      <c r="C52" s="1034" t="s">
        <v>854</v>
      </c>
      <c r="D52" s="32" t="s">
        <v>152</v>
      </c>
      <c r="E52" s="991">
        <f>VLOOKUP(C52,'[21]GAJI FEBRUARI 2017'!$C$26:$F$57,4,FALSE)</f>
        <v>19</v>
      </c>
      <c r="F52" s="151">
        <v>1788500</v>
      </c>
      <c r="G52" s="151">
        <v>330000</v>
      </c>
      <c r="H52" s="151">
        <f t="shared" si="8"/>
        <v>2118500</v>
      </c>
      <c r="I52" s="161">
        <v>8000</v>
      </c>
      <c r="J52" s="151">
        <v>0</v>
      </c>
      <c r="K52" s="949">
        <v>734740</v>
      </c>
      <c r="L52" s="1035">
        <f t="shared" si="9"/>
        <v>886740</v>
      </c>
      <c r="M52" s="48">
        <f t="shared" si="10"/>
        <v>3005240</v>
      </c>
      <c r="N52" s="1036">
        <f t="shared" si="11"/>
        <v>21185</v>
      </c>
      <c r="O52" s="1036">
        <f t="shared" si="12"/>
        <v>42370</v>
      </c>
      <c r="P52" s="1036">
        <f t="shared" si="13"/>
        <v>21185</v>
      </c>
      <c r="Q52" s="1037">
        <f t="shared" si="16"/>
        <v>2920500</v>
      </c>
      <c r="R52" s="1038" t="str">
        <f>VLOOKUP(C52,'[22]GAJI JANUARI 2017'!$C$26:$R$56,16,FALSE)</f>
        <v>1580000114439</v>
      </c>
    </row>
    <row r="53" spans="1:18" s="1688" customFormat="1" ht="18" customHeight="1">
      <c r="A53" s="206">
        <v>2118500</v>
      </c>
      <c r="B53" s="414">
        <v>23</v>
      </c>
      <c r="C53" s="1034" t="s">
        <v>855</v>
      </c>
      <c r="D53" s="32" t="s">
        <v>152</v>
      </c>
      <c r="E53" s="991">
        <f>VLOOKUP(C53,'[21]GAJI FEBRUARI 2017'!$C$26:$F$57,4,FALSE)</f>
        <v>20</v>
      </c>
      <c r="F53" s="151">
        <v>1788500</v>
      </c>
      <c r="G53" s="151">
        <v>330000</v>
      </c>
      <c r="H53" s="151">
        <f t="shared" si="8"/>
        <v>2118500</v>
      </c>
      <c r="I53" s="161">
        <v>8000</v>
      </c>
      <c r="J53" s="151">
        <v>0</v>
      </c>
      <c r="K53" s="949">
        <v>734740</v>
      </c>
      <c r="L53" s="1035">
        <f t="shared" si="9"/>
        <v>894740</v>
      </c>
      <c r="M53" s="48">
        <f t="shared" si="10"/>
        <v>3013240</v>
      </c>
      <c r="N53" s="1036">
        <f t="shared" si="11"/>
        <v>21185</v>
      </c>
      <c r="O53" s="1036">
        <f t="shared" si="12"/>
        <v>42370</v>
      </c>
      <c r="P53" s="1036">
        <f t="shared" si="13"/>
        <v>21185</v>
      </c>
      <c r="Q53" s="1037">
        <f t="shared" si="16"/>
        <v>2928500</v>
      </c>
      <c r="R53" s="1038" t="str">
        <f>VLOOKUP(C53,'[22]GAJI JANUARI 2017'!$C$26:$R$56,16,FALSE)</f>
        <v>1580001416833</v>
      </c>
    </row>
    <row r="54" spans="1:18" s="1688" customFormat="1" ht="18" customHeight="1">
      <c r="A54" s="206">
        <v>2118500</v>
      </c>
      <c r="B54" s="414">
        <v>24</v>
      </c>
      <c r="C54" s="1034" t="s">
        <v>856</v>
      </c>
      <c r="D54" s="32" t="s">
        <v>152</v>
      </c>
      <c r="E54" s="991">
        <f>VLOOKUP(C54,'[21]GAJI FEBRUARI 2017'!$C$26:$F$57,4,FALSE)</f>
        <v>19</v>
      </c>
      <c r="F54" s="151">
        <v>1788500</v>
      </c>
      <c r="G54" s="151">
        <v>330000</v>
      </c>
      <c r="H54" s="151">
        <f t="shared" si="8"/>
        <v>2118500</v>
      </c>
      <c r="I54" s="161">
        <v>8000</v>
      </c>
      <c r="J54" s="151">
        <v>0</v>
      </c>
      <c r="K54" s="949">
        <v>734740</v>
      </c>
      <c r="L54" s="1035">
        <f t="shared" si="9"/>
        <v>886740</v>
      </c>
      <c r="M54" s="48">
        <f t="shared" si="10"/>
        <v>3005240</v>
      </c>
      <c r="N54" s="1036">
        <f t="shared" si="11"/>
        <v>21185</v>
      </c>
      <c r="O54" s="1036">
        <f t="shared" si="12"/>
        <v>42370</v>
      </c>
      <c r="P54" s="1036">
        <f t="shared" si="13"/>
        <v>21185</v>
      </c>
      <c r="Q54" s="1037">
        <f t="shared" si="16"/>
        <v>2920500</v>
      </c>
      <c r="R54" s="1038" t="str">
        <f>VLOOKUP(C54,'[22]GAJI JANUARI 2017'!$C$26:$R$56,16,FALSE)</f>
        <v>1580000114413</v>
      </c>
    </row>
    <row r="55" spans="1:18" s="1688" customFormat="1" ht="18" customHeight="1">
      <c r="A55" s="206">
        <v>2118500</v>
      </c>
      <c r="B55" s="414">
        <v>25</v>
      </c>
      <c r="C55" s="415" t="s">
        <v>879</v>
      </c>
      <c r="D55" s="32" t="s">
        <v>152</v>
      </c>
      <c r="E55" s="991">
        <f>VLOOKUP(C55,'[21]GAJI FEBRUARI 2017'!$C$26:$F$57,4,FALSE)</f>
        <v>19</v>
      </c>
      <c r="F55" s="151">
        <v>1788500</v>
      </c>
      <c r="G55" s="151">
        <v>330000</v>
      </c>
      <c r="H55" s="151">
        <f t="shared" si="8"/>
        <v>2118500</v>
      </c>
      <c r="I55" s="161">
        <v>8000</v>
      </c>
      <c r="J55" s="151">
        <v>0</v>
      </c>
      <c r="K55" s="949">
        <v>734740</v>
      </c>
      <c r="L55" s="1035">
        <f t="shared" si="9"/>
        <v>886740</v>
      </c>
      <c r="M55" s="48">
        <f t="shared" si="10"/>
        <v>3005240</v>
      </c>
      <c r="N55" s="1036">
        <f t="shared" si="11"/>
        <v>21185</v>
      </c>
      <c r="O55" s="1036">
        <f t="shared" si="12"/>
        <v>42370</v>
      </c>
      <c r="P55" s="1036">
        <f t="shared" si="13"/>
        <v>21185</v>
      </c>
      <c r="Q55" s="1037">
        <f t="shared" ref="Q55:Q60" si="17">M55-O55-P55-N55</f>
        <v>2920500</v>
      </c>
      <c r="R55" s="1038" t="str">
        <f>VLOOKUP(C55,'[22]GAJI JANUARI 2017'!$C$26:$R$56,16,FALSE)</f>
        <v>1580002578474</v>
      </c>
    </row>
    <row r="56" spans="1:18" s="1688" customFormat="1" ht="18" customHeight="1">
      <c r="A56" s="206">
        <v>2118500</v>
      </c>
      <c r="B56" s="414">
        <v>26</v>
      </c>
      <c r="C56" s="1042" t="s">
        <v>873</v>
      </c>
      <c r="D56" s="32" t="s">
        <v>152</v>
      </c>
      <c r="E56" s="991">
        <f>VLOOKUP(C56,'[21]GAJI FEBRUARI 2017'!$C$26:$F$57,4,FALSE)</f>
        <v>16</v>
      </c>
      <c r="F56" s="151">
        <v>1788500</v>
      </c>
      <c r="G56" s="151">
        <v>330000</v>
      </c>
      <c r="H56" s="151">
        <f t="shared" si="8"/>
        <v>2118500</v>
      </c>
      <c r="I56" s="161">
        <v>8000</v>
      </c>
      <c r="J56" s="151">
        <v>0</v>
      </c>
      <c r="K56" s="949">
        <v>734740</v>
      </c>
      <c r="L56" s="1035">
        <f t="shared" si="9"/>
        <v>862740</v>
      </c>
      <c r="M56" s="48">
        <f t="shared" si="10"/>
        <v>2981240</v>
      </c>
      <c r="N56" s="1036">
        <f t="shared" si="11"/>
        <v>21185</v>
      </c>
      <c r="O56" s="1036">
        <f t="shared" si="12"/>
        <v>42370</v>
      </c>
      <c r="P56" s="1036">
        <f t="shared" si="13"/>
        <v>21185</v>
      </c>
      <c r="Q56" s="1037">
        <f t="shared" si="17"/>
        <v>2896500</v>
      </c>
      <c r="R56" s="1038" t="str">
        <f>VLOOKUP(C56,'[22]GAJI JANUARI 2017'!$C$26:$R$56,16,FALSE)</f>
        <v>1080012172004</v>
      </c>
    </row>
    <row r="57" spans="1:18" s="1688" customFormat="1" ht="18" customHeight="1">
      <c r="A57" s="206">
        <v>2118500</v>
      </c>
      <c r="B57" s="414">
        <v>27</v>
      </c>
      <c r="C57" s="1043" t="s">
        <v>3382</v>
      </c>
      <c r="D57" s="66" t="s">
        <v>152</v>
      </c>
      <c r="E57" s="991">
        <f>VLOOKUP(C57,'[21]GAJI FEBRUARI 2017'!$C$26:$F$57,4,FALSE)</f>
        <v>20</v>
      </c>
      <c r="F57" s="151">
        <v>1788500</v>
      </c>
      <c r="G57" s="151">
        <v>330000</v>
      </c>
      <c r="H57" s="151">
        <f t="shared" si="8"/>
        <v>2118500</v>
      </c>
      <c r="I57" s="161">
        <v>8000</v>
      </c>
      <c r="J57" s="151">
        <v>0</v>
      </c>
      <c r="K57" s="949">
        <v>734740</v>
      </c>
      <c r="L57" s="1035">
        <f t="shared" si="9"/>
        <v>894740</v>
      </c>
      <c r="M57" s="48">
        <f t="shared" si="10"/>
        <v>3013240</v>
      </c>
      <c r="N57" s="1036">
        <f t="shared" si="11"/>
        <v>21185</v>
      </c>
      <c r="O57" s="1036">
        <f t="shared" si="12"/>
        <v>42370</v>
      </c>
      <c r="P57" s="1036">
        <f t="shared" si="13"/>
        <v>21185</v>
      </c>
      <c r="Q57" s="1037">
        <f t="shared" si="17"/>
        <v>2928500</v>
      </c>
      <c r="R57" s="1038" t="str">
        <f>VLOOKUP(C57,'[22]GAJI JANUARI 2017'!$C$26:$R$56,16,FALSE)</f>
        <v>1580000045799</v>
      </c>
    </row>
    <row r="58" spans="1:18" s="1688" customFormat="1" ht="18" customHeight="1">
      <c r="A58" s="206">
        <v>2118500</v>
      </c>
      <c r="B58" s="414">
        <v>28</v>
      </c>
      <c r="C58" s="1044" t="s">
        <v>3383</v>
      </c>
      <c r="D58" s="66" t="s">
        <v>152</v>
      </c>
      <c r="E58" s="991">
        <f>VLOOKUP(C58,'[21]GAJI FEBRUARI 2017'!$C$26:$F$57,4,FALSE)</f>
        <v>7</v>
      </c>
      <c r="F58" s="163">
        <v>1788500</v>
      </c>
      <c r="G58" s="163">
        <v>330000</v>
      </c>
      <c r="H58" s="163">
        <f t="shared" si="8"/>
        <v>2118500</v>
      </c>
      <c r="I58" s="161">
        <v>8000</v>
      </c>
      <c r="J58" s="163">
        <v>0</v>
      </c>
      <c r="K58" s="949">
        <v>734740</v>
      </c>
      <c r="L58" s="1035">
        <f t="shared" si="9"/>
        <v>790740</v>
      </c>
      <c r="M58" s="48">
        <f t="shared" si="10"/>
        <v>2909240</v>
      </c>
      <c r="N58" s="1036">
        <f t="shared" si="11"/>
        <v>21185</v>
      </c>
      <c r="O58" s="1036">
        <f t="shared" si="12"/>
        <v>42370</v>
      </c>
      <c r="P58" s="1036">
        <f t="shared" si="13"/>
        <v>21185</v>
      </c>
      <c r="Q58" s="1037">
        <f t="shared" si="17"/>
        <v>2824500</v>
      </c>
      <c r="R58" s="1038" t="str">
        <f>VLOOKUP(C58,'[22]GAJI JANUARI 2017'!$C$26:$R$56,16,FALSE)</f>
        <v>1580002455467</v>
      </c>
    </row>
    <row r="59" spans="1:18" s="1688" customFormat="1" ht="18" customHeight="1">
      <c r="A59" s="1679"/>
      <c r="B59" s="414">
        <v>29</v>
      </c>
      <c r="C59" s="1034" t="s">
        <v>867</v>
      </c>
      <c r="D59" s="66" t="s">
        <v>152</v>
      </c>
      <c r="E59" s="991">
        <f>VLOOKUP(C59,'[21]GAJI FEBRUARI 2017'!$C$26:$F$57,4,FALSE)</f>
        <v>24</v>
      </c>
      <c r="F59" s="163">
        <v>1788500</v>
      </c>
      <c r="G59" s="163">
        <v>330000</v>
      </c>
      <c r="H59" s="163">
        <f>SUM(F59:G59)</f>
        <v>2118500</v>
      </c>
      <c r="I59" s="161">
        <v>8000</v>
      </c>
      <c r="J59" s="163">
        <v>0</v>
      </c>
      <c r="K59" s="949">
        <v>734740</v>
      </c>
      <c r="L59" s="1035">
        <f>(E59*I59)+J59+K59</f>
        <v>926740</v>
      </c>
      <c r="M59" s="48">
        <f>H59+L59</f>
        <v>3045240</v>
      </c>
      <c r="N59" s="1036">
        <f>1%*H59</f>
        <v>21185</v>
      </c>
      <c r="O59" s="1036">
        <f>H59*2%</f>
        <v>42370</v>
      </c>
      <c r="P59" s="1036">
        <f>H59*2%</f>
        <v>42370</v>
      </c>
      <c r="Q59" s="1037">
        <f t="shared" si="17"/>
        <v>2939315</v>
      </c>
      <c r="R59" s="1038" t="str">
        <f>VLOOKUP(C59,'[22]GAJI JANUARI 2017'!$C$26:$R$56,16,FALSE)</f>
        <v>1050001327539</v>
      </c>
    </row>
    <row r="60" spans="1:18" s="1688" customFormat="1" ht="18" customHeight="1">
      <c r="A60" s="1679"/>
      <c r="B60" s="414">
        <v>30</v>
      </c>
      <c r="C60" s="415" t="s">
        <v>878</v>
      </c>
      <c r="D60" s="32" t="s">
        <v>152</v>
      </c>
      <c r="E60" s="991">
        <f>VLOOKUP(C60,'[21]GAJI FEBRUARI 2017'!$C$26:$F$57,4,FALSE)</f>
        <v>18</v>
      </c>
      <c r="F60" s="163">
        <v>1788500</v>
      </c>
      <c r="G60" s="163">
        <v>330000</v>
      </c>
      <c r="H60" s="163">
        <f>SUM(F60:G60)</f>
        <v>2118500</v>
      </c>
      <c r="I60" s="161">
        <v>8000</v>
      </c>
      <c r="J60" s="163">
        <v>0</v>
      </c>
      <c r="K60" s="949">
        <v>734740</v>
      </c>
      <c r="L60" s="1035">
        <f>(E60*I60)+J60+K60</f>
        <v>878740</v>
      </c>
      <c r="M60" s="48">
        <f>H60+L60</f>
        <v>2997240</v>
      </c>
      <c r="N60" s="1036">
        <f>1%*H60</f>
        <v>21185</v>
      </c>
      <c r="O60" s="1036">
        <f>H60*2%</f>
        <v>42370</v>
      </c>
      <c r="P60" s="1036">
        <f>H60*1%</f>
        <v>21185</v>
      </c>
      <c r="Q60" s="1037">
        <f t="shared" si="17"/>
        <v>2912500</v>
      </c>
      <c r="R60" s="1038" t="str">
        <f>VLOOKUP(C60,'[22]GAJI JANUARI 2017'!$C$26:$R$56,16,FALSE)</f>
        <v>1580002573194</v>
      </c>
    </row>
    <row r="61" spans="1:18" s="1688" customFormat="1" ht="18" customHeight="1">
      <c r="A61" s="1685"/>
      <c r="B61" s="414">
        <v>31</v>
      </c>
      <c r="C61" s="475" t="s">
        <v>3029</v>
      </c>
      <c r="D61" s="32" t="s">
        <v>152</v>
      </c>
      <c r="E61" s="1010">
        <f>VLOOKUP(C61,'[21]GAJI FEBRUARI 2017'!$C$26:$F$57,4,FALSE)</f>
        <v>18</v>
      </c>
      <c r="F61" s="151">
        <v>1788500</v>
      </c>
      <c r="G61" s="151">
        <v>330000</v>
      </c>
      <c r="H61" s="151">
        <f>SUM(F61:G61)</f>
        <v>2118500</v>
      </c>
      <c r="I61" s="161">
        <v>8000</v>
      </c>
      <c r="J61" s="796">
        <v>0</v>
      </c>
      <c r="K61" s="949">
        <v>734740</v>
      </c>
      <c r="L61" s="1035">
        <f>(E61*I61)+J61+K61</f>
        <v>878740</v>
      </c>
      <c r="M61" s="48">
        <f>H61+L61</f>
        <v>2997240</v>
      </c>
      <c r="N61" s="1036">
        <f>1%*H61</f>
        <v>21185</v>
      </c>
      <c r="O61" s="1036">
        <f>H61*2%</f>
        <v>42370</v>
      </c>
      <c r="P61" s="1036">
        <f>H61*1%</f>
        <v>21185</v>
      </c>
      <c r="Q61" s="1701">
        <f>M61-P61-O61-N61</f>
        <v>2912500</v>
      </c>
      <c r="R61" s="1702" t="s">
        <v>3679</v>
      </c>
    </row>
    <row r="62" spans="1:18" s="268" customFormat="1" ht="22.5" customHeight="1">
      <c r="A62" s="1051"/>
      <c r="B62" s="1852" t="s">
        <v>34</v>
      </c>
      <c r="C62" s="1853"/>
      <c r="D62" s="1859"/>
      <c r="E62" s="1033">
        <f>SUM(E30:E61)</f>
        <v>567</v>
      </c>
      <c r="F62" s="771">
        <f>SUM(F30:F61)</f>
        <v>55443500</v>
      </c>
      <c r="G62" s="771">
        <f t="shared" ref="G62:Q62" si="18">SUM(G30:G61)</f>
        <v>10230000</v>
      </c>
      <c r="H62" s="771">
        <f t="shared" si="18"/>
        <v>65673500</v>
      </c>
      <c r="I62" s="771">
        <f t="shared" si="18"/>
        <v>248000</v>
      </c>
      <c r="J62" s="771">
        <f t="shared" si="18"/>
        <v>0</v>
      </c>
      <c r="K62" s="771">
        <f t="shared" si="18"/>
        <v>22776940</v>
      </c>
      <c r="L62" s="771">
        <f t="shared" si="18"/>
        <v>27312940</v>
      </c>
      <c r="M62" s="771">
        <f t="shared" si="18"/>
        <v>92986440</v>
      </c>
      <c r="N62" s="771">
        <f t="shared" si="18"/>
        <v>656735</v>
      </c>
      <c r="O62" s="771">
        <f t="shared" si="18"/>
        <v>1313470</v>
      </c>
      <c r="P62" s="771">
        <f t="shared" si="18"/>
        <v>677920</v>
      </c>
      <c r="Q62" s="771">
        <f t="shared" si="18"/>
        <v>90338315</v>
      </c>
      <c r="R62" s="771"/>
    </row>
    <row r="63" spans="1:18" ht="18" customHeight="1">
      <c r="D63" s="218"/>
      <c r="I63" s="319" t="s">
        <v>2627</v>
      </c>
    </row>
    <row r="64" spans="1:18" ht="18" customHeight="1">
      <c r="D64" s="12" t="s">
        <v>2627</v>
      </c>
      <c r="E64" s="218" t="s">
        <v>2627</v>
      </c>
      <c r="H64" s="281"/>
      <c r="I64" s="281"/>
      <c r="L64" s="319" t="s">
        <v>2627</v>
      </c>
    </row>
    <row r="65" spans="1:19" ht="18" customHeight="1">
      <c r="B65" s="212" t="s">
        <v>35</v>
      </c>
      <c r="C65" s="11"/>
      <c r="D65" s="21"/>
      <c r="E65" s="12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28"/>
    </row>
    <row r="66" spans="1:19" ht="18" customHeight="1">
      <c r="B66" s="19"/>
      <c r="C66" s="20"/>
      <c r="E66" s="1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80"/>
    </row>
    <row r="67" spans="1:19" s="112" customFormat="1" ht="18" customHeight="1">
      <c r="A67" s="2450" t="s">
        <v>2755</v>
      </c>
      <c r="B67" s="2395" t="s">
        <v>3</v>
      </c>
      <c r="C67" s="2395" t="s">
        <v>4</v>
      </c>
      <c r="D67" s="2446" t="s">
        <v>5</v>
      </c>
      <c r="E67" s="2454" t="s">
        <v>6</v>
      </c>
      <c r="F67" s="2344" t="s">
        <v>7</v>
      </c>
      <c r="G67" s="2345"/>
      <c r="H67" s="2335" t="s">
        <v>46</v>
      </c>
      <c r="I67" s="2453" t="s">
        <v>2756</v>
      </c>
      <c r="J67" s="2335" t="s">
        <v>19</v>
      </c>
      <c r="K67" s="2332" t="s">
        <v>18</v>
      </c>
      <c r="L67" s="2452" t="s">
        <v>9</v>
      </c>
      <c r="M67" s="2332" t="s">
        <v>10</v>
      </c>
      <c r="N67" s="2337" t="s">
        <v>11</v>
      </c>
      <c r="O67" s="2338"/>
      <c r="P67" s="2339"/>
      <c r="Q67" s="2332" t="s">
        <v>12</v>
      </c>
      <c r="R67" s="2332" t="s">
        <v>13</v>
      </c>
    </row>
    <row r="68" spans="1:19" s="112" customFormat="1" ht="43.5" customHeight="1">
      <c r="A68" s="2451"/>
      <c r="B68" s="2372"/>
      <c r="C68" s="2372"/>
      <c r="D68" s="2447"/>
      <c r="E68" s="2372"/>
      <c r="F68" s="786" t="s">
        <v>14</v>
      </c>
      <c r="G68" s="786" t="s">
        <v>15</v>
      </c>
      <c r="H68" s="2336"/>
      <c r="I68" s="2336"/>
      <c r="J68" s="2336"/>
      <c r="K68" s="2381"/>
      <c r="L68" s="2333"/>
      <c r="M68" s="2333"/>
      <c r="N68" s="786" t="s">
        <v>2316</v>
      </c>
      <c r="O68" s="787" t="s">
        <v>20</v>
      </c>
      <c r="P68" s="787" t="s">
        <v>2270</v>
      </c>
      <c r="Q68" s="2333"/>
      <c r="R68" s="2333"/>
    </row>
    <row r="69" spans="1:19" s="1688" customFormat="1" ht="18" customHeight="1">
      <c r="A69" s="206">
        <v>2118500</v>
      </c>
      <c r="B69" s="414">
        <v>1</v>
      </c>
      <c r="C69" s="1045" t="s">
        <v>818</v>
      </c>
      <c r="D69" s="32" t="s">
        <v>227</v>
      </c>
      <c r="E69" s="1682">
        <f>VLOOKUP(C69,'[21]GAJI FEBRUARI 2017'!$C$64:$F$93,4,FALSE)</f>
        <v>17</v>
      </c>
      <c r="F69" s="151">
        <v>1788500</v>
      </c>
      <c r="G69" s="151">
        <v>330000</v>
      </c>
      <c r="H69" s="151">
        <f>SUM(F69:G69)</f>
        <v>2118500</v>
      </c>
      <c r="I69" s="161">
        <v>4000</v>
      </c>
      <c r="J69" s="151">
        <v>0</v>
      </c>
      <c r="K69" s="949">
        <v>661266</v>
      </c>
      <c r="L69" s="1035">
        <f>(E69*I69)+J69+K69</f>
        <v>729266</v>
      </c>
      <c r="M69" s="48">
        <f t="shared" ref="M69:M98" si="19">H69+L69</f>
        <v>2847766</v>
      </c>
      <c r="N69" s="1036">
        <f t="shared" ref="N69:N92" si="20">1%*H69</f>
        <v>21185</v>
      </c>
      <c r="O69" s="1036">
        <f t="shared" ref="O69:O92" si="21">H69*2%</f>
        <v>42370</v>
      </c>
      <c r="P69" s="1036">
        <f t="shared" ref="P69:P92" si="22">H69*1%</f>
        <v>21185</v>
      </c>
      <c r="Q69" s="1037">
        <f>M69-O69-P69-N69</f>
        <v>2763026</v>
      </c>
      <c r="R69" s="1046" t="str">
        <f>VLOOKUP(C69,'[22]GAJI JANUARI 2017'!$C$63:$R$94,16,FALSE)</f>
        <v>1580002455400</v>
      </c>
    </row>
    <row r="70" spans="1:19" s="1688" customFormat="1" ht="18" customHeight="1">
      <c r="A70" s="206">
        <v>2118500</v>
      </c>
      <c r="B70" s="414">
        <v>2</v>
      </c>
      <c r="C70" s="415" t="s">
        <v>874</v>
      </c>
      <c r="D70" s="32" t="s">
        <v>227</v>
      </c>
      <c r="E70" s="1682">
        <f>VLOOKUP(C70,'[21]GAJI FEBRUARI 2017'!$C$64:$F$93,4,FALSE)</f>
        <v>18</v>
      </c>
      <c r="F70" s="151">
        <v>1788500</v>
      </c>
      <c r="G70" s="151">
        <v>330000</v>
      </c>
      <c r="H70" s="151">
        <f t="shared" ref="H70:H87" si="23">SUM(F70:G70)</f>
        <v>2118500</v>
      </c>
      <c r="I70" s="161">
        <v>4000</v>
      </c>
      <c r="J70" s="151">
        <v>0</v>
      </c>
      <c r="K70" s="949">
        <v>661266</v>
      </c>
      <c r="L70" s="1035">
        <f t="shared" ref="L70:L92" si="24">(E70*I70)+J70+K70</f>
        <v>733266</v>
      </c>
      <c r="M70" s="48">
        <f t="shared" si="19"/>
        <v>2851766</v>
      </c>
      <c r="N70" s="1036">
        <f t="shared" si="20"/>
        <v>21185</v>
      </c>
      <c r="O70" s="1036">
        <f t="shared" si="21"/>
        <v>42370</v>
      </c>
      <c r="P70" s="1036">
        <f t="shared" si="22"/>
        <v>21185</v>
      </c>
      <c r="Q70" s="1037">
        <f t="shared" ref="Q70:Q87" si="25">M70-O70-P70-N70</f>
        <v>2767026</v>
      </c>
      <c r="R70" s="1046" t="str">
        <f>VLOOKUP(C70,'[22]GAJI JANUARI 2017'!$C$63:$R$94,16,FALSE)</f>
        <v>1580002578433</v>
      </c>
    </row>
    <row r="71" spans="1:19" s="1688" customFormat="1" ht="18" customHeight="1">
      <c r="A71" s="206">
        <v>2118500</v>
      </c>
      <c r="B71" s="414">
        <v>3</v>
      </c>
      <c r="C71" s="1034" t="s">
        <v>859</v>
      </c>
      <c r="D71" s="32" t="s">
        <v>227</v>
      </c>
      <c r="E71" s="1682">
        <f>VLOOKUP(C71,'[21]GAJI FEBRUARI 2017'!$C$64:$F$93,4,FALSE)</f>
        <v>20</v>
      </c>
      <c r="F71" s="151">
        <v>1788500</v>
      </c>
      <c r="G71" s="151">
        <v>330000</v>
      </c>
      <c r="H71" s="151">
        <f t="shared" si="23"/>
        <v>2118500</v>
      </c>
      <c r="I71" s="161">
        <v>4000</v>
      </c>
      <c r="J71" s="151">
        <v>0</v>
      </c>
      <c r="K71" s="949">
        <v>661266</v>
      </c>
      <c r="L71" s="1035">
        <f t="shared" si="24"/>
        <v>741266</v>
      </c>
      <c r="M71" s="48">
        <f t="shared" si="19"/>
        <v>2859766</v>
      </c>
      <c r="N71" s="1036">
        <f t="shared" si="20"/>
        <v>21185</v>
      </c>
      <c r="O71" s="1036">
        <f t="shared" si="21"/>
        <v>42370</v>
      </c>
      <c r="P71" s="1036">
        <f t="shared" si="22"/>
        <v>21185</v>
      </c>
      <c r="Q71" s="1037">
        <f t="shared" si="25"/>
        <v>2775026</v>
      </c>
      <c r="R71" s="1046" t="str">
        <f>VLOOKUP(C71,'[22]GAJI JANUARI 2017'!$C$63:$R$94,16,FALSE)</f>
        <v>1580001016674</v>
      </c>
    </row>
    <row r="72" spans="1:19" s="1688" customFormat="1" ht="18" customHeight="1">
      <c r="A72" s="206">
        <v>2118500</v>
      </c>
      <c r="B72" s="414">
        <v>4</v>
      </c>
      <c r="C72" s="1034" t="s">
        <v>861</v>
      </c>
      <c r="D72" s="32" t="s">
        <v>227</v>
      </c>
      <c r="E72" s="1682">
        <f>VLOOKUP(C72,'[21]GAJI FEBRUARI 2017'!$C$64:$F$93,4,FALSE)</f>
        <v>19</v>
      </c>
      <c r="F72" s="151">
        <v>1788500</v>
      </c>
      <c r="G72" s="151">
        <v>330000</v>
      </c>
      <c r="H72" s="151">
        <f t="shared" si="23"/>
        <v>2118500</v>
      </c>
      <c r="I72" s="161">
        <v>4000</v>
      </c>
      <c r="J72" s="151">
        <v>0</v>
      </c>
      <c r="K72" s="949">
        <v>661266</v>
      </c>
      <c r="L72" s="1035">
        <f t="shared" si="24"/>
        <v>737266</v>
      </c>
      <c r="M72" s="48">
        <f t="shared" si="19"/>
        <v>2855766</v>
      </c>
      <c r="N72" s="1036">
        <f t="shared" si="20"/>
        <v>21185</v>
      </c>
      <c r="O72" s="1036">
        <f t="shared" si="21"/>
        <v>42370</v>
      </c>
      <c r="P72" s="1036">
        <f t="shared" si="22"/>
        <v>21185</v>
      </c>
      <c r="Q72" s="1037">
        <f t="shared" si="25"/>
        <v>2771026</v>
      </c>
      <c r="R72" s="1046" t="str">
        <f>VLOOKUP(C72,'[22]GAJI JANUARI 2017'!$C$63:$R$94,16,FALSE)</f>
        <v>1580000047027</v>
      </c>
    </row>
    <row r="73" spans="1:19" s="1974" customFormat="1" ht="15">
      <c r="A73" s="1959">
        <v>4</v>
      </c>
      <c r="B73" s="1960">
        <v>0</v>
      </c>
      <c r="C73" s="1961" t="s">
        <v>4360</v>
      </c>
      <c r="D73" s="1962" t="s">
        <v>227</v>
      </c>
      <c r="E73" s="1976">
        <v>0</v>
      </c>
      <c r="F73" s="1977">
        <v>0</v>
      </c>
      <c r="G73" s="1964">
        <v>0</v>
      </c>
      <c r="H73" s="1964">
        <v>0</v>
      </c>
      <c r="I73" s="1978">
        <v>0</v>
      </c>
      <c r="J73" s="1975">
        <v>0</v>
      </c>
      <c r="K73" s="1969">
        <v>0</v>
      </c>
      <c r="L73" s="1967" t="s">
        <v>2206</v>
      </c>
      <c r="M73" s="1969">
        <f>(E73*I73)+K73</f>
        <v>0</v>
      </c>
      <c r="N73" s="1969">
        <f>(F73+G73)*0.01</f>
        <v>0</v>
      </c>
      <c r="O73" s="1970">
        <f>(F73+G73)*0.02</f>
        <v>0</v>
      </c>
      <c r="P73" s="1970">
        <f>(F73+G73)*0.01</f>
        <v>0</v>
      </c>
      <c r="Q73" s="1969">
        <f>(H73+M73)-N73-O73-P73</f>
        <v>0</v>
      </c>
      <c r="R73" s="1972" t="s">
        <v>4361</v>
      </c>
      <c r="S73" s="1973" t="s">
        <v>4414</v>
      </c>
    </row>
    <row r="74" spans="1:19" s="1688" customFormat="1" ht="18" customHeight="1">
      <c r="A74" s="206">
        <v>2118500</v>
      </c>
      <c r="B74" s="414">
        <v>5</v>
      </c>
      <c r="C74" s="415" t="s">
        <v>875</v>
      </c>
      <c r="D74" s="32" t="s">
        <v>227</v>
      </c>
      <c r="E74" s="1682">
        <f>VLOOKUP(C74,'[21]GAJI FEBRUARI 2017'!$C$64:$F$93,4,FALSE)</f>
        <v>21</v>
      </c>
      <c r="F74" s="151">
        <v>1788500</v>
      </c>
      <c r="G74" s="151">
        <v>330000</v>
      </c>
      <c r="H74" s="151">
        <f t="shared" si="23"/>
        <v>2118500</v>
      </c>
      <c r="I74" s="161">
        <v>4000</v>
      </c>
      <c r="J74" s="151">
        <v>0</v>
      </c>
      <c r="K74" s="949">
        <v>661266</v>
      </c>
      <c r="L74" s="1035">
        <f t="shared" si="24"/>
        <v>745266</v>
      </c>
      <c r="M74" s="48">
        <f t="shared" si="19"/>
        <v>2863766</v>
      </c>
      <c r="N74" s="1036">
        <f t="shared" si="20"/>
        <v>21185</v>
      </c>
      <c r="O74" s="1036">
        <f t="shared" si="21"/>
        <v>42370</v>
      </c>
      <c r="P74" s="1036">
        <f t="shared" si="22"/>
        <v>21185</v>
      </c>
      <c r="Q74" s="1037">
        <f t="shared" si="25"/>
        <v>2779026</v>
      </c>
      <c r="R74" s="1046" t="str">
        <f>VLOOKUP(C74,'[22]GAJI JANUARI 2017'!$C$63:$R$94,16,FALSE)</f>
        <v>1580002572055</v>
      </c>
    </row>
    <row r="75" spans="1:19" s="1688" customFormat="1" ht="18" customHeight="1">
      <c r="A75" s="206">
        <v>2118500</v>
      </c>
      <c r="B75" s="414">
        <v>6</v>
      </c>
      <c r="C75" s="1034" t="s">
        <v>445</v>
      </c>
      <c r="D75" s="32" t="s">
        <v>227</v>
      </c>
      <c r="E75" s="1682">
        <f>VLOOKUP(C75,'[21]GAJI FEBRUARI 2017'!$C$64:$F$93,4,FALSE)</f>
        <v>21</v>
      </c>
      <c r="F75" s="151">
        <v>1788500</v>
      </c>
      <c r="G75" s="151">
        <v>330000</v>
      </c>
      <c r="H75" s="151">
        <f t="shared" si="23"/>
        <v>2118500</v>
      </c>
      <c r="I75" s="161">
        <v>4000</v>
      </c>
      <c r="J75" s="151">
        <v>0</v>
      </c>
      <c r="K75" s="949">
        <v>661266</v>
      </c>
      <c r="L75" s="1035">
        <f t="shared" si="24"/>
        <v>745266</v>
      </c>
      <c r="M75" s="48">
        <f t="shared" si="19"/>
        <v>2863766</v>
      </c>
      <c r="N75" s="1036">
        <f t="shared" si="20"/>
        <v>21185</v>
      </c>
      <c r="O75" s="1036">
        <f t="shared" si="21"/>
        <v>42370</v>
      </c>
      <c r="P75" s="1036">
        <f t="shared" si="22"/>
        <v>21185</v>
      </c>
      <c r="Q75" s="1037">
        <f t="shared" si="25"/>
        <v>2779026</v>
      </c>
      <c r="R75" s="1046" t="str">
        <f>VLOOKUP(C75,'[22]GAJI JANUARI 2017'!$C$63:$R$94,16,FALSE)</f>
        <v>1580000047019</v>
      </c>
    </row>
    <row r="76" spans="1:19" s="1688" customFormat="1" ht="18" customHeight="1">
      <c r="A76" s="206">
        <v>2118500</v>
      </c>
      <c r="B76" s="414">
        <v>7</v>
      </c>
      <c r="C76" s="415" t="s">
        <v>877</v>
      </c>
      <c r="D76" s="32" t="s">
        <v>227</v>
      </c>
      <c r="E76" s="1682">
        <f>VLOOKUP(C76,'[21]GAJI FEBRUARI 2017'!$C$64:$F$93,4,FALSE)</f>
        <v>19</v>
      </c>
      <c r="F76" s="151">
        <v>1788500</v>
      </c>
      <c r="G76" s="151">
        <v>330000</v>
      </c>
      <c r="H76" s="151">
        <f t="shared" si="23"/>
        <v>2118500</v>
      </c>
      <c r="I76" s="161">
        <v>4000</v>
      </c>
      <c r="J76" s="151">
        <v>0</v>
      </c>
      <c r="K76" s="949">
        <v>661266</v>
      </c>
      <c r="L76" s="1035">
        <f t="shared" si="24"/>
        <v>737266</v>
      </c>
      <c r="M76" s="48">
        <f t="shared" si="19"/>
        <v>2855766</v>
      </c>
      <c r="N76" s="1036">
        <f t="shared" si="20"/>
        <v>21185</v>
      </c>
      <c r="O76" s="1036">
        <f t="shared" si="21"/>
        <v>42370</v>
      </c>
      <c r="P76" s="1036">
        <f t="shared" si="22"/>
        <v>21185</v>
      </c>
      <c r="Q76" s="1037">
        <f t="shared" si="25"/>
        <v>2771026</v>
      </c>
      <c r="R76" s="1046" t="str">
        <f>VLOOKUP(C76,'[22]GAJI JANUARI 2017'!$C$63:$R$94,16,FALSE)</f>
        <v>1580002581809</v>
      </c>
    </row>
    <row r="77" spans="1:19" s="1974" customFormat="1" ht="15">
      <c r="A77" s="1959">
        <v>6</v>
      </c>
      <c r="B77" s="1960">
        <v>0</v>
      </c>
      <c r="C77" s="1961" t="s">
        <v>4362</v>
      </c>
      <c r="D77" s="1962" t="s">
        <v>227</v>
      </c>
      <c r="E77" s="1976">
        <v>0</v>
      </c>
      <c r="F77" s="1977">
        <v>0</v>
      </c>
      <c r="G77" s="1964">
        <v>0</v>
      </c>
      <c r="H77" s="1964">
        <f>SUM(F77:G77)</f>
        <v>0</v>
      </c>
      <c r="I77" s="1978">
        <v>0</v>
      </c>
      <c r="J77" s="1975">
        <v>0</v>
      </c>
      <c r="K77" s="1969">
        <v>0</v>
      </c>
      <c r="L77" s="1967" t="s">
        <v>2206</v>
      </c>
      <c r="M77" s="1969">
        <f>(E77*I77)+K77</f>
        <v>0</v>
      </c>
      <c r="N77" s="1969">
        <f>(F77+G77)*0.01</f>
        <v>0</v>
      </c>
      <c r="O77" s="1970">
        <f>(F77+G77)*0.02</f>
        <v>0</v>
      </c>
      <c r="P77" s="1970">
        <f>(F77+G77)*0.01</f>
        <v>0</v>
      </c>
      <c r="Q77" s="1969">
        <f>(H77+M77)-N77-O77-P77</f>
        <v>0</v>
      </c>
      <c r="R77" s="1972" t="s">
        <v>4363</v>
      </c>
      <c r="S77" s="1973" t="s">
        <v>4414</v>
      </c>
    </row>
    <row r="78" spans="1:19" s="1688" customFormat="1" ht="18" customHeight="1">
      <c r="A78" s="206">
        <v>2118500</v>
      </c>
      <c r="B78" s="414">
        <v>8</v>
      </c>
      <c r="C78" s="1042" t="s">
        <v>876</v>
      </c>
      <c r="D78" s="32" t="s">
        <v>227</v>
      </c>
      <c r="E78" s="1682">
        <f>VLOOKUP(C78,'[21]GAJI FEBRUARI 2017'!$C$64:$F$93,4,FALSE)</f>
        <v>20</v>
      </c>
      <c r="F78" s="151">
        <v>1788500</v>
      </c>
      <c r="G78" s="151">
        <v>330000</v>
      </c>
      <c r="H78" s="151">
        <f t="shared" si="23"/>
        <v>2118500</v>
      </c>
      <c r="I78" s="161">
        <v>4000</v>
      </c>
      <c r="J78" s="151">
        <v>0</v>
      </c>
      <c r="K78" s="949">
        <v>661266</v>
      </c>
      <c r="L78" s="1035">
        <f t="shared" si="24"/>
        <v>741266</v>
      </c>
      <c r="M78" s="48">
        <f t="shared" si="19"/>
        <v>2859766</v>
      </c>
      <c r="N78" s="1036">
        <f t="shared" si="20"/>
        <v>21185</v>
      </c>
      <c r="O78" s="1036">
        <f t="shared" si="21"/>
        <v>42370</v>
      </c>
      <c r="P78" s="1036">
        <f t="shared" si="22"/>
        <v>21185</v>
      </c>
      <c r="Q78" s="1037">
        <f t="shared" si="25"/>
        <v>2775026</v>
      </c>
      <c r="R78" s="1046" t="str">
        <f>VLOOKUP(C78,'[22]GAJI JANUARI 2017'!$C$63:$R$94,16,FALSE)</f>
        <v>1580002578441</v>
      </c>
    </row>
    <row r="79" spans="1:19" s="1688" customFormat="1" ht="18" customHeight="1">
      <c r="A79" s="206">
        <v>2118500</v>
      </c>
      <c r="B79" s="414">
        <v>9</v>
      </c>
      <c r="C79" s="1034" t="s">
        <v>866</v>
      </c>
      <c r="D79" s="32" t="s">
        <v>227</v>
      </c>
      <c r="E79" s="1682">
        <f>VLOOKUP(C79,'[21]GAJI FEBRUARI 2017'!$C$64:$F$93,4,FALSE)</f>
        <v>18</v>
      </c>
      <c r="F79" s="151">
        <v>1788500</v>
      </c>
      <c r="G79" s="151">
        <v>330000</v>
      </c>
      <c r="H79" s="151">
        <f t="shared" si="23"/>
        <v>2118500</v>
      </c>
      <c r="I79" s="161">
        <v>4000</v>
      </c>
      <c r="J79" s="151">
        <v>0</v>
      </c>
      <c r="K79" s="949">
        <v>661266</v>
      </c>
      <c r="L79" s="1035">
        <f t="shared" si="24"/>
        <v>733266</v>
      </c>
      <c r="M79" s="48">
        <f t="shared" si="19"/>
        <v>2851766</v>
      </c>
      <c r="N79" s="1036">
        <f t="shared" si="20"/>
        <v>21185</v>
      </c>
      <c r="O79" s="1036">
        <f t="shared" si="21"/>
        <v>42370</v>
      </c>
      <c r="P79" s="1036">
        <f t="shared" si="22"/>
        <v>21185</v>
      </c>
      <c r="Q79" s="1037">
        <f t="shared" si="25"/>
        <v>2767026</v>
      </c>
      <c r="R79" s="1046" t="str">
        <f>VLOOKUP(C79,'[22]GAJI JANUARI 2017'!$C$63:$R$94,16,FALSE)</f>
        <v>1580000045484</v>
      </c>
    </row>
    <row r="80" spans="1:19" s="1688" customFormat="1" ht="18" customHeight="1">
      <c r="A80" s="206">
        <v>2118500</v>
      </c>
      <c r="B80" s="414">
        <v>10</v>
      </c>
      <c r="C80" s="1034" t="s">
        <v>868</v>
      </c>
      <c r="D80" s="32" t="s">
        <v>227</v>
      </c>
      <c r="E80" s="1682">
        <f>VLOOKUP(C80,'[21]GAJI FEBRUARI 2017'!$C$64:$F$93,4,FALSE)</f>
        <v>18</v>
      </c>
      <c r="F80" s="151">
        <v>1788500</v>
      </c>
      <c r="G80" s="151">
        <v>330000</v>
      </c>
      <c r="H80" s="151">
        <f t="shared" si="23"/>
        <v>2118500</v>
      </c>
      <c r="I80" s="161">
        <v>4000</v>
      </c>
      <c r="J80" s="151">
        <v>0</v>
      </c>
      <c r="K80" s="949">
        <v>661266</v>
      </c>
      <c r="L80" s="1035">
        <f t="shared" si="24"/>
        <v>733266</v>
      </c>
      <c r="M80" s="48">
        <f t="shared" si="19"/>
        <v>2851766</v>
      </c>
      <c r="N80" s="1036">
        <f t="shared" si="20"/>
        <v>21185</v>
      </c>
      <c r="O80" s="1036">
        <f t="shared" si="21"/>
        <v>42370</v>
      </c>
      <c r="P80" s="1036">
        <f t="shared" si="22"/>
        <v>21185</v>
      </c>
      <c r="Q80" s="1037">
        <f t="shared" si="25"/>
        <v>2767026</v>
      </c>
      <c r="R80" s="1046" t="str">
        <f>VLOOKUP(C80,'[22]GAJI JANUARI 2017'!$C$63:$R$94,16,FALSE)</f>
        <v>1580000730630</v>
      </c>
    </row>
    <row r="81" spans="1:18" s="1688" customFormat="1" ht="18" customHeight="1">
      <c r="A81" s="206">
        <v>2118500</v>
      </c>
      <c r="B81" s="414">
        <v>11</v>
      </c>
      <c r="C81" s="1052" t="s">
        <v>3853</v>
      </c>
      <c r="D81" s="32" t="s">
        <v>227</v>
      </c>
      <c r="E81" s="1682">
        <f>VLOOKUP(C81,'[21]GAJI FEBRUARI 2017'!$C$64:$F$93,4,FALSE)</f>
        <v>14</v>
      </c>
      <c r="F81" s="151">
        <v>1788500</v>
      </c>
      <c r="G81" s="151">
        <v>330000</v>
      </c>
      <c r="H81" s="151">
        <f t="shared" si="23"/>
        <v>2118500</v>
      </c>
      <c r="I81" s="161">
        <v>4000</v>
      </c>
      <c r="J81" s="151">
        <v>0</v>
      </c>
      <c r="K81" s="949">
        <v>661266</v>
      </c>
      <c r="L81" s="1035">
        <f t="shared" si="24"/>
        <v>717266</v>
      </c>
      <c r="M81" s="48">
        <f t="shared" si="19"/>
        <v>2835766</v>
      </c>
      <c r="N81" s="1036">
        <f t="shared" si="20"/>
        <v>21185</v>
      </c>
      <c r="O81" s="1036">
        <f t="shared" si="21"/>
        <v>42370</v>
      </c>
      <c r="P81" s="1036">
        <f t="shared" si="22"/>
        <v>21185</v>
      </c>
      <c r="Q81" s="1037">
        <f t="shared" si="25"/>
        <v>2751026</v>
      </c>
      <c r="R81" s="1047" t="s">
        <v>3820</v>
      </c>
    </row>
    <row r="82" spans="1:18" s="1688" customFormat="1" ht="18" customHeight="1">
      <c r="A82" s="206">
        <v>2118500</v>
      </c>
      <c r="B82" s="414">
        <v>12</v>
      </c>
      <c r="C82" s="415" t="s">
        <v>2272</v>
      </c>
      <c r="D82" s="32" t="s">
        <v>227</v>
      </c>
      <c r="E82" s="1682">
        <f>VLOOKUP(C82,'[21]GAJI FEBRUARI 2017'!$C$64:$F$93,4,FALSE)</f>
        <v>18</v>
      </c>
      <c r="F82" s="151">
        <v>1788500</v>
      </c>
      <c r="G82" s="151">
        <v>330000</v>
      </c>
      <c r="H82" s="151">
        <f t="shared" si="23"/>
        <v>2118500</v>
      </c>
      <c r="I82" s="161">
        <v>4000</v>
      </c>
      <c r="J82" s="151">
        <v>0</v>
      </c>
      <c r="K82" s="949">
        <v>661266</v>
      </c>
      <c r="L82" s="1035">
        <f t="shared" si="24"/>
        <v>733266</v>
      </c>
      <c r="M82" s="48">
        <f t="shared" si="19"/>
        <v>2851766</v>
      </c>
      <c r="N82" s="1036">
        <f t="shared" si="20"/>
        <v>21185</v>
      </c>
      <c r="O82" s="1036">
        <f t="shared" si="21"/>
        <v>42370</v>
      </c>
      <c r="P82" s="1036">
        <f t="shared" si="22"/>
        <v>21185</v>
      </c>
      <c r="Q82" s="1037">
        <f t="shared" si="25"/>
        <v>2767026</v>
      </c>
      <c r="R82" s="1046" t="str">
        <f>VLOOKUP(C82,'[22]GAJI JANUARI 2017'!$C$63:$R$94,16,FALSE)</f>
        <v>1580002602894</v>
      </c>
    </row>
    <row r="83" spans="1:18" s="1688" customFormat="1" ht="18" customHeight="1">
      <c r="A83" s="206">
        <v>2118500</v>
      </c>
      <c r="B83" s="414">
        <v>13</v>
      </c>
      <c r="C83" s="415" t="s">
        <v>2265</v>
      </c>
      <c r="D83" s="32" t="s">
        <v>227</v>
      </c>
      <c r="E83" s="1682">
        <f>VLOOKUP(C83,'[21]GAJI FEBRUARI 2017'!$C$64:$F$93,4,FALSE)</f>
        <v>17</v>
      </c>
      <c r="F83" s="151">
        <v>1788500</v>
      </c>
      <c r="G83" s="151">
        <v>330000</v>
      </c>
      <c r="H83" s="151">
        <f t="shared" si="23"/>
        <v>2118500</v>
      </c>
      <c r="I83" s="161">
        <v>4000</v>
      </c>
      <c r="J83" s="151">
        <v>0</v>
      </c>
      <c r="K83" s="949">
        <v>661266</v>
      </c>
      <c r="L83" s="1035">
        <f t="shared" si="24"/>
        <v>729266</v>
      </c>
      <c r="M83" s="48">
        <f t="shared" si="19"/>
        <v>2847766</v>
      </c>
      <c r="N83" s="1036">
        <f t="shared" si="20"/>
        <v>21185</v>
      </c>
      <c r="O83" s="1036">
        <f t="shared" si="21"/>
        <v>42370</v>
      </c>
      <c r="P83" s="1036">
        <f t="shared" si="22"/>
        <v>21185</v>
      </c>
      <c r="Q83" s="1037">
        <f t="shared" si="25"/>
        <v>2763026</v>
      </c>
      <c r="R83" s="1046" t="str">
        <f>VLOOKUP(C83,'[22]GAJI JANUARI 2017'!$C$63:$R$94,16,FALSE)</f>
        <v>1580002602381</v>
      </c>
    </row>
    <row r="84" spans="1:18" s="1688" customFormat="1" ht="18" customHeight="1">
      <c r="A84" s="206">
        <v>2118500</v>
      </c>
      <c r="B84" s="414">
        <v>14</v>
      </c>
      <c r="C84" s="1034" t="s">
        <v>853</v>
      </c>
      <c r="D84" s="32" t="s">
        <v>227</v>
      </c>
      <c r="E84" s="1682">
        <f>VLOOKUP(C84,'[21]GAJI FEBRUARI 2017'!$C$64:$F$93,4,FALSE)</f>
        <v>5</v>
      </c>
      <c r="F84" s="151">
        <v>1788500</v>
      </c>
      <c r="G84" s="151">
        <v>330000</v>
      </c>
      <c r="H84" s="151">
        <f t="shared" si="23"/>
        <v>2118500</v>
      </c>
      <c r="I84" s="161">
        <v>4000</v>
      </c>
      <c r="J84" s="151">
        <v>0</v>
      </c>
      <c r="K84" s="949">
        <v>661266</v>
      </c>
      <c r="L84" s="1035">
        <f t="shared" si="24"/>
        <v>681266</v>
      </c>
      <c r="M84" s="48">
        <f t="shared" si="19"/>
        <v>2799766</v>
      </c>
      <c r="N84" s="1036">
        <f t="shared" si="20"/>
        <v>21185</v>
      </c>
      <c r="O84" s="1036">
        <f t="shared" si="21"/>
        <v>42370</v>
      </c>
      <c r="P84" s="1036">
        <f t="shared" si="22"/>
        <v>21185</v>
      </c>
      <c r="Q84" s="1037">
        <f t="shared" si="25"/>
        <v>2715026</v>
      </c>
      <c r="R84" s="1046" t="str">
        <f>VLOOKUP(C84,'[22]GAJI JANUARI 2017'!$C$63:$R$94,16,FALSE)</f>
        <v>1580000045807</v>
      </c>
    </row>
    <row r="85" spans="1:18" s="1688" customFormat="1" ht="18" customHeight="1">
      <c r="A85" s="206">
        <v>2118500</v>
      </c>
      <c r="B85" s="414">
        <v>15</v>
      </c>
      <c r="C85" s="495" t="s">
        <v>2263</v>
      </c>
      <c r="D85" s="32" t="s">
        <v>227</v>
      </c>
      <c r="E85" s="1682">
        <f>VLOOKUP(C85,'[21]GAJI FEBRUARI 2017'!$C$64:$F$93,4,FALSE)</f>
        <v>18</v>
      </c>
      <c r="F85" s="151">
        <v>1788500</v>
      </c>
      <c r="G85" s="151">
        <v>330000</v>
      </c>
      <c r="H85" s="151">
        <f t="shared" si="23"/>
        <v>2118500</v>
      </c>
      <c r="I85" s="161">
        <v>4000</v>
      </c>
      <c r="J85" s="151">
        <v>0</v>
      </c>
      <c r="K85" s="949">
        <v>661266</v>
      </c>
      <c r="L85" s="1035">
        <f t="shared" si="24"/>
        <v>733266</v>
      </c>
      <c r="M85" s="48">
        <f t="shared" si="19"/>
        <v>2851766</v>
      </c>
      <c r="N85" s="1036">
        <f t="shared" si="20"/>
        <v>21185</v>
      </c>
      <c r="O85" s="1036">
        <f t="shared" si="21"/>
        <v>42370</v>
      </c>
      <c r="P85" s="1036">
        <f t="shared" si="22"/>
        <v>21185</v>
      </c>
      <c r="Q85" s="1037">
        <f t="shared" si="25"/>
        <v>2767026</v>
      </c>
      <c r="R85" s="1046" t="str">
        <f>VLOOKUP(C85,'[22]GAJI JANUARI 2017'!$C$63:$R$94,16,FALSE)</f>
        <v>1580002455525</v>
      </c>
    </row>
    <row r="86" spans="1:18" s="1688" customFormat="1" ht="18" customHeight="1">
      <c r="A86" s="206">
        <v>2118500</v>
      </c>
      <c r="B86" s="414">
        <v>16</v>
      </c>
      <c r="C86" s="1034" t="s">
        <v>2264</v>
      </c>
      <c r="D86" s="32" t="s">
        <v>227</v>
      </c>
      <c r="E86" s="1682">
        <f>VLOOKUP(C86,'[21]GAJI FEBRUARI 2017'!$C$64:$F$93,4,FALSE)</f>
        <v>21</v>
      </c>
      <c r="F86" s="151">
        <v>1788500</v>
      </c>
      <c r="G86" s="151">
        <v>330000</v>
      </c>
      <c r="H86" s="151">
        <f t="shared" si="23"/>
        <v>2118500</v>
      </c>
      <c r="I86" s="161">
        <v>4000</v>
      </c>
      <c r="J86" s="151">
        <v>0</v>
      </c>
      <c r="K86" s="949">
        <v>661266</v>
      </c>
      <c r="L86" s="1035">
        <f t="shared" si="24"/>
        <v>745266</v>
      </c>
      <c r="M86" s="48">
        <f t="shared" si="19"/>
        <v>2863766</v>
      </c>
      <c r="N86" s="1036">
        <f t="shared" si="20"/>
        <v>21185</v>
      </c>
      <c r="O86" s="1036">
        <f t="shared" si="21"/>
        <v>42370</v>
      </c>
      <c r="P86" s="1036">
        <f t="shared" si="22"/>
        <v>21185</v>
      </c>
      <c r="Q86" s="1037">
        <f t="shared" si="25"/>
        <v>2779026</v>
      </c>
      <c r="R86" s="1046" t="str">
        <f>VLOOKUP(C86,'[22]GAJI JANUARI 2017'!$C$63:$R$94,16,FALSE)</f>
        <v>9000006738463</v>
      </c>
    </row>
    <row r="87" spans="1:18" s="1688" customFormat="1" ht="18" customHeight="1">
      <c r="A87" s="206">
        <v>2118500</v>
      </c>
      <c r="B87" s="414">
        <v>17</v>
      </c>
      <c r="C87" s="415" t="s">
        <v>872</v>
      </c>
      <c r="D87" s="32" t="s">
        <v>227</v>
      </c>
      <c r="E87" s="1682">
        <f>VLOOKUP(C87,'[21]GAJI FEBRUARI 2017'!$C$64:$F$93,4,FALSE)</f>
        <v>25</v>
      </c>
      <c r="F87" s="151">
        <v>1788500</v>
      </c>
      <c r="G87" s="151">
        <v>330000</v>
      </c>
      <c r="H87" s="151">
        <f t="shared" si="23"/>
        <v>2118500</v>
      </c>
      <c r="I87" s="161">
        <v>4000</v>
      </c>
      <c r="J87" s="151">
        <v>0</v>
      </c>
      <c r="K87" s="949">
        <v>661266</v>
      </c>
      <c r="L87" s="1035">
        <f t="shared" si="24"/>
        <v>761266</v>
      </c>
      <c r="M87" s="48">
        <f t="shared" si="19"/>
        <v>2879766</v>
      </c>
      <c r="N87" s="1036">
        <f t="shared" si="20"/>
        <v>21185</v>
      </c>
      <c r="O87" s="1036">
        <f t="shared" si="21"/>
        <v>42370</v>
      </c>
      <c r="P87" s="1036">
        <f t="shared" si="22"/>
        <v>21185</v>
      </c>
      <c r="Q87" s="1037">
        <f t="shared" si="25"/>
        <v>2795026</v>
      </c>
      <c r="R87" s="1046" t="str">
        <f>VLOOKUP(C87,'[22]GAJI JANUARI 2017'!$C$63:$R$94,16,FALSE)</f>
        <v>1580002455368</v>
      </c>
    </row>
    <row r="88" spans="1:18" s="1688" customFormat="1" ht="18" customHeight="1">
      <c r="A88" s="206">
        <v>2118500</v>
      </c>
      <c r="B88" s="414">
        <v>18</v>
      </c>
      <c r="C88" s="475" t="s">
        <v>3030</v>
      </c>
      <c r="D88" s="32" t="s">
        <v>227</v>
      </c>
      <c r="E88" s="1682">
        <f>VLOOKUP(C88,'[21]GAJI FEBRUARI 2017'!$C$64:$F$93,4,FALSE)</f>
        <v>22</v>
      </c>
      <c r="F88" s="151">
        <v>1788500</v>
      </c>
      <c r="G88" s="151">
        <v>330000</v>
      </c>
      <c r="H88" s="151">
        <f>SUM(F88:G88)</f>
        <v>2118500</v>
      </c>
      <c r="I88" s="161">
        <v>4000</v>
      </c>
      <c r="J88" s="151">
        <v>0</v>
      </c>
      <c r="K88" s="949">
        <v>661266</v>
      </c>
      <c r="L88" s="1035">
        <f t="shared" si="24"/>
        <v>749266</v>
      </c>
      <c r="M88" s="48">
        <f t="shared" si="19"/>
        <v>2867766</v>
      </c>
      <c r="N88" s="1036">
        <f t="shared" si="20"/>
        <v>21185</v>
      </c>
      <c r="O88" s="1036">
        <f t="shared" si="21"/>
        <v>42370</v>
      </c>
      <c r="P88" s="1036">
        <f t="shared" si="22"/>
        <v>21185</v>
      </c>
      <c r="Q88" s="1037">
        <f t="shared" ref="Q88:Q98" si="26">M88-O88-P88-N88</f>
        <v>2783026</v>
      </c>
      <c r="R88" s="1046" t="str">
        <f>VLOOKUP(C88,'[22]GAJI JANUARI 2017'!$C$63:$R$94,16,FALSE)</f>
        <v>9000035169698</v>
      </c>
    </row>
    <row r="89" spans="1:18" s="1688" customFormat="1" ht="18" customHeight="1">
      <c r="A89" s="206">
        <v>2118500</v>
      </c>
      <c r="B89" s="414">
        <v>19</v>
      </c>
      <c r="C89" s="475" t="s">
        <v>3031</v>
      </c>
      <c r="D89" s="32" t="s">
        <v>227</v>
      </c>
      <c r="E89" s="1682">
        <f>VLOOKUP(C89,'[21]GAJI FEBRUARI 2017'!$C$64:$F$93,4,FALSE)</f>
        <v>19</v>
      </c>
      <c r="F89" s="151">
        <v>1788500</v>
      </c>
      <c r="G89" s="151">
        <v>330000</v>
      </c>
      <c r="H89" s="151">
        <f>SUM(F89:G89)</f>
        <v>2118500</v>
      </c>
      <c r="I89" s="161">
        <v>4000</v>
      </c>
      <c r="J89" s="151">
        <v>0</v>
      </c>
      <c r="K89" s="949">
        <v>661266</v>
      </c>
      <c r="L89" s="1035">
        <f t="shared" si="24"/>
        <v>737266</v>
      </c>
      <c r="M89" s="48">
        <f t="shared" si="19"/>
        <v>2855766</v>
      </c>
      <c r="N89" s="1036">
        <f t="shared" si="20"/>
        <v>21185</v>
      </c>
      <c r="O89" s="1036">
        <f t="shared" si="21"/>
        <v>42370</v>
      </c>
      <c r="P89" s="1036">
        <f t="shared" si="22"/>
        <v>21185</v>
      </c>
      <c r="Q89" s="1037">
        <f t="shared" si="26"/>
        <v>2771026</v>
      </c>
      <c r="R89" s="1046" t="str">
        <f>VLOOKUP(C89,'[22]GAJI JANUARI 2017'!$C$63:$R$94,16,FALSE)</f>
        <v>1580003102993</v>
      </c>
    </row>
    <row r="90" spans="1:18" s="1688" customFormat="1" ht="18" customHeight="1">
      <c r="A90" s="206">
        <v>2118500</v>
      </c>
      <c r="B90" s="414">
        <v>20</v>
      </c>
      <c r="C90" s="475" t="s">
        <v>3384</v>
      </c>
      <c r="D90" s="32" t="s">
        <v>227</v>
      </c>
      <c r="E90" s="1682">
        <f>VLOOKUP(C90,'[21]GAJI FEBRUARI 2017'!$C$64:$F$93,4,FALSE)</f>
        <v>17</v>
      </c>
      <c r="F90" s="151">
        <v>1788500</v>
      </c>
      <c r="G90" s="151">
        <v>330000</v>
      </c>
      <c r="H90" s="151">
        <f>SUM(F90:G90)</f>
        <v>2118500</v>
      </c>
      <c r="I90" s="161">
        <v>4000</v>
      </c>
      <c r="J90" s="151">
        <v>0</v>
      </c>
      <c r="K90" s="949">
        <v>661266</v>
      </c>
      <c r="L90" s="1035">
        <f t="shared" si="24"/>
        <v>729266</v>
      </c>
      <c r="M90" s="48">
        <f t="shared" si="19"/>
        <v>2847766</v>
      </c>
      <c r="N90" s="1036">
        <f t="shared" si="20"/>
        <v>21185</v>
      </c>
      <c r="O90" s="1036">
        <f t="shared" si="21"/>
        <v>42370</v>
      </c>
      <c r="P90" s="1036">
        <f t="shared" si="22"/>
        <v>21185</v>
      </c>
      <c r="Q90" s="1037">
        <f t="shared" si="26"/>
        <v>2763026</v>
      </c>
      <c r="R90" s="1046" t="str">
        <f>VLOOKUP(C90,'[22]GAJI JANUARI 2017'!$C$63:$R$94,16,FALSE)</f>
        <v>1580003100328</v>
      </c>
    </row>
    <row r="91" spans="1:18" s="1688" customFormat="1" ht="18" customHeight="1">
      <c r="A91" s="206">
        <v>2118500</v>
      </c>
      <c r="B91" s="414">
        <v>21</v>
      </c>
      <c r="C91" s="475" t="s">
        <v>3032</v>
      </c>
      <c r="D91" s="32" t="s">
        <v>227</v>
      </c>
      <c r="E91" s="1682">
        <f>VLOOKUP(C91,'[21]GAJI FEBRUARI 2017'!$C$64:$F$93,4,FALSE)</f>
        <v>19</v>
      </c>
      <c r="F91" s="151">
        <v>1788500</v>
      </c>
      <c r="G91" s="151">
        <v>330000</v>
      </c>
      <c r="H91" s="151">
        <f>SUM(F91:G91)</f>
        <v>2118500</v>
      </c>
      <c r="I91" s="161">
        <v>4000</v>
      </c>
      <c r="J91" s="151">
        <v>0</v>
      </c>
      <c r="K91" s="949">
        <v>661266</v>
      </c>
      <c r="L91" s="1035">
        <f t="shared" si="24"/>
        <v>737266</v>
      </c>
      <c r="M91" s="48">
        <f t="shared" si="19"/>
        <v>2855766</v>
      </c>
      <c r="N91" s="1036">
        <f t="shared" si="20"/>
        <v>21185</v>
      </c>
      <c r="O91" s="1036">
        <f t="shared" si="21"/>
        <v>42370</v>
      </c>
      <c r="P91" s="1036">
        <f t="shared" si="22"/>
        <v>21185</v>
      </c>
      <c r="Q91" s="1037">
        <f t="shared" si="26"/>
        <v>2771026</v>
      </c>
      <c r="R91" s="1046" t="str">
        <f>VLOOKUP(C91,'[22]GAJI JANUARI 2017'!$C$63:$R$94,16,FALSE)</f>
        <v>1580003106002</v>
      </c>
    </row>
    <row r="92" spans="1:18" s="1688" customFormat="1" ht="18" customHeight="1">
      <c r="A92" s="206">
        <v>2118500</v>
      </c>
      <c r="B92" s="414">
        <v>22</v>
      </c>
      <c r="C92" s="475" t="s">
        <v>3033</v>
      </c>
      <c r="D92" s="32" t="s">
        <v>227</v>
      </c>
      <c r="E92" s="1682">
        <f>VLOOKUP(C92,'[21]GAJI FEBRUARI 2017'!$C$64:$F$93,4,FALSE)</f>
        <v>18</v>
      </c>
      <c r="F92" s="151">
        <v>1788500</v>
      </c>
      <c r="G92" s="151">
        <v>330000</v>
      </c>
      <c r="H92" s="151">
        <f>SUM(F92:G92)</f>
        <v>2118500</v>
      </c>
      <c r="I92" s="161">
        <v>4000</v>
      </c>
      <c r="J92" s="151">
        <v>0</v>
      </c>
      <c r="K92" s="949">
        <v>661266</v>
      </c>
      <c r="L92" s="1035">
        <f t="shared" si="24"/>
        <v>733266</v>
      </c>
      <c r="M92" s="48">
        <f t="shared" si="19"/>
        <v>2851766</v>
      </c>
      <c r="N92" s="1036">
        <f t="shared" si="20"/>
        <v>21185</v>
      </c>
      <c r="O92" s="1036">
        <f t="shared" si="21"/>
        <v>42370</v>
      </c>
      <c r="P92" s="1036">
        <f t="shared" si="22"/>
        <v>21185</v>
      </c>
      <c r="Q92" s="1037">
        <f t="shared" si="26"/>
        <v>2767026</v>
      </c>
      <c r="R92" s="1046" t="str">
        <f>VLOOKUP(C92,'[22]GAJI JANUARI 2017'!$C$63:$R$94,16,FALSE)</f>
        <v>1580003100922</v>
      </c>
    </row>
    <row r="93" spans="1:18" s="1688" customFormat="1" ht="18" customHeight="1">
      <c r="A93" s="206">
        <v>2118500</v>
      </c>
      <c r="B93" s="414">
        <v>23</v>
      </c>
      <c r="C93" s="475" t="s">
        <v>3005</v>
      </c>
      <c r="D93" s="32" t="s">
        <v>227</v>
      </c>
      <c r="E93" s="1682">
        <f>VLOOKUP(C93,'[21]GAJI FEBRUARI 2017'!$C$64:$F$93,4,FALSE)</f>
        <v>23</v>
      </c>
      <c r="F93" s="151">
        <v>1788500</v>
      </c>
      <c r="G93" s="151">
        <v>330000</v>
      </c>
      <c r="H93" s="151">
        <f t="shared" ref="H93:H98" si="27">SUM(F93:G93)</f>
        <v>2118500</v>
      </c>
      <c r="I93" s="161">
        <v>4000</v>
      </c>
      <c r="J93" s="151">
        <v>0</v>
      </c>
      <c r="K93" s="949">
        <v>661266</v>
      </c>
      <c r="L93" s="1035">
        <f t="shared" ref="L93:L98" si="28">(E93*I93)+J93+K93</f>
        <v>753266</v>
      </c>
      <c r="M93" s="48">
        <f t="shared" si="19"/>
        <v>2871766</v>
      </c>
      <c r="N93" s="1036">
        <f t="shared" ref="N93:N98" si="29">1%*H93</f>
        <v>21185</v>
      </c>
      <c r="O93" s="1036">
        <f t="shared" ref="O93:O98" si="30">H93*2%</f>
        <v>42370</v>
      </c>
      <c r="P93" s="1036">
        <f t="shared" ref="P93:P98" si="31">H93*1%</f>
        <v>21185</v>
      </c>
      <c r="Q93" s="1037">
        <f t="shared" si="26"/>
        <v>2787026</v>
      </c>
      <c r="R93" s="1046" t="str">
        <f>VLOOKUP(C93,'[22]GAJI JANUARI 2017'!$C$63:$R$94,16,FALSE)</f>
        <v>1580003100484</v>
      </c>
    </row>
    <row r="94" spans="1:18" s="1688" customFormat="1" ht="18" customHeight="1">
      <c r="A94" s="206">
        <v>2118500</v>
      </c>
      <c r="B94" s="414">
        <v>24</v>
      </c>
      <c r="C94" s="475" t="s">
        <v>3385</v>
      </c>
      <c r="D94" s="32" t="s">
        <v>227</v>
      </c>
      <c r="E94" s="1682">
        <f>VLOOKUP(C94,'[21]GAJI FEBRUARI 2017'!$C$64:$F$93,4,FALSE)</f>
        <v>18</v>
      </c>
      <c r="F94" s="151">
        <v>1788500</v>
      </c>
      <c r="G94" s="151">
        <v>330000</v>
      </c>
      <c r="H94" s="151">
        <f t="shared" si="27"/>
        <v>2118500</v>
      </c>
      <c r="I94" s="161">
        <v>4000</v>
      </c>
      <c r="J94" s="151">
        <v>0</v>
      </c>
      <c r="K94" s="949">
        <v>661266</v>
      </c>
      <c r="L94" s="1035">
        <f t="shared" si="28"/>
        <v>733266</v>
      </c>
      <c r="M94" s="48">
        <f t="shared" si="19"/>
        <v>2851766</v>
      </c>
      <c r="N94" s="1036">
        <f t="shared" si="29"/>
        <v>21185</v>
      </c>
      <c r="O94" s="1036">
        <f t="shared" si="30"/>
        <v>42370</v>
      </c>
      <c r="P94" s="1036">
        <f t="shared" si="31"/>
        <v>21185</v>
      </c>
      <c r="Q94" s="1037">
        <f t="shared" si="26"/>
        <v>2767026</v>
      </c>
      <c r="R94" s="1046" t="str">
        <f>VLOOKUP(C94,'[22]GAJI JANUARI 2017'!$C$63:$R$94,16,FALSE)</f>
        <v>1580003100534</v>
      </c>
    </row>
    <row r="95" spans="1:18" s="1688" customFormat="1" ht="18" customHeight="1">
      <c r="A95" s="206">
        <v>2118500</v>
      </c>
      <c r="B95" s="414">
        <v>25</v>
      </c>
      <c r="C95" s="475" t="s">
        <v>3034</v>
      </c>
      <c r="D95" s="32" t="s">
        <v>227</v>
      </c>
      <c r="E95" s="1682">
        <f>VLOOKUP(C95,'[21]GAJI FEBRUARI 2017'!$C$64:$F$93,4,FALSE)</f>
        <v>23</v>
      </c>
      <c r="F95" s="151">
        <v>1788500</v>
      </c>
      <c r="G95" s="151">
        <v>330000</v>
      </c>
      <c r="H95" s="151">
        <f t="shared" si="27"/>
        <v>2118500</v>
      </c>
      <c r="I95" s="161">
        <v>4000</v>
      </c>
      <c r="J95" s="151">
        <v>0</v>
      </c>
      <c r="K95" s="949">
        <v>661266</v>
      </c>
      <c r="L95" s="1035">
        <f t="shared" si="28"/>
        <v>753266</v>
      </c>
      <c r="M95" s="48">
        <f t="shared" si="19"/>
        <v>2871766</v>
      </c>
      <c r="N95" s="1036">
        <f t="shared" si="29"/>
        <v>21185</v>
      </c>
      <c r="O95" s="1036">
        <f t="shared" si="30"/>
        <v>42370</v>
      </c>
      <c r="P95" s="1036">
        <f t="shared" si="31"/>
        <v>21185</v>
      </c>
      <c r="Q95" s="1037">
        <f t="shared" si="26"/>
        <v>2787026</v>
      </c>
      <c r="R95" s="1046" t="str">
        <f>VLOOKUP(C95,'[22]GAJI JANUARI 2017'!$C$63:$R$94,16,FALSE)</f>
        <v>1580003100344</v>
      </c>
    </row>
    <row r="96" spans="1:18" s="1688" customFormat="1" ht="18" customHeight="1">
      <c r="A96" s="206">
        <v>2118500</v>
      </c>
      <c r="B96" s="414">
        <v>26</v>
      </c>
      <c r="C96" s="475" t="s">
        <v>3386</v>
      </c>
      <c r="D96" s="32" t="s">
        <v>227</v>
      </c>
      <c r="E96" s="1682">
        <f>VLOOKUP(C96,'[21]GAJI FEBRUARI 2017'!$C$64:$F$93,4,FALSE)</f>
        <v>23</v>
      </c>
      <c r="F96" s="151">
        <v>1788500</v>
      </c>
      <c r="G96" s="151">
        <v>330000</v>
      </c>
      <c r="H96" s="151">
        <f t="shared" si="27"/>
        <v>2118500</v>
      </c>
      <c r="I96" s="161">
        <v>4000</v>
      </c>
      <c r="J96" s="151">
        <v>0</v>
      </c>
      <c r="K96" s="949">
        <v>661266</v>
      </c>
      <c r="L96" s="1035">
        <f t="shared" si="28"/>
        <v>753266</v>
      </c>
      <c r="M96" s="48">
        <f t="shared" si="19"/>
        <v>2871766</v>
      </c>
      <c r="N96" s="1036">
        <f t="shared" si="29"/>
        <v>21185</v>
      </c>
      <c r="O96" s="1036">
        <f t="shared" si="30"/>
        <v>42370</v>
      </c>
      <c r="P96" s="1036">
        <f t="shared" si="31"/>
        <v>21185</v>
      </c>
      <c r="Q96" s="1037">
        <f t="shared" si="26"/>
        <v>2787026</v>
      </c>
      <c r="R96" s="1046" t="str">
        <f>VLOOKUP(C96,'[22]GAJI JANUARI 2017'!$C$63:$R$94,16,FALSE)</f>
        <v>1580003100369</v>
      </c>
    </row>
    <row r="97" spans="1:18" s="1688" customFormat="1" ht="18" customHeight="1">
      <c r="A97" s="206">
        <v>2118500</v>
      </c>
      <c r="B97" s="414">
        <v>27</v>
      </c>
      <c r="C97" s="475" t="s">
        <v>3035</v>
      </c>
      <c r="D97" s="32" t="s">
        <v>227</v>
      </c>
      <c r="E97" s="1682">
        <f>VLOOKUP(C97,'[21]GAJI FEBRUARI 2017'!$C$64:$F$93,4,FALSE)</f>
        <v>19</v>
      </c>
      <c r="F97" s="151">
        <v>1788500</v>
      </c>
      <c r="G97" s="151">
        <v>330000</v>
      </c>
      <c r="H97" s="151">
        <f t="shared" si="27"/>
        <v>2118500</v>
      </c>
      <c r="I97" s="161">
        <v>4000</v>
      </c>
      <c r="J97" s="151">
        <v>0</v>
      </c>
      <c r="K97" s="949">
        <v>661266</v>
      </c>
      <c r="L97" s="1035">
        <f t="shared" si="28"/>
        <v>737266</v>
      </c>
      <c r="M97" s="48">
        <f t="shared" si="19"/>
        <v>2855766</v>
      </c>
      <c r="N97" s="1036">
        <f t="shared" si="29"/>
        <v>21185</v>
      </c>
      <c r="O97" s="1036">
        <f t="shared" si="30"/>
        <v>42370</v>
      </c>
      <c r="P97" s="1036">
        <f t="shared" si="31"/>
        <v>21185</v>
      </c>
      <c r="Q97" s="1037">
        <f t="shared" si="26"/>
        <v>2771026</v>
      </c>
      <c r="R97" s="1046" t="str">
        <f>VLOOKUP(C97,'[22]GAJI JANUARI 2017'!$C$63:$R$94,16,FALSE)</f>
        <v>1580003100286</v>
      </c>
    </row>
    <row r="98" spans="1:18" s="1688" customFormat="1" ht="18" customHeight="1">
      <c r="A98" s="206">
        <v>2118500</v>
      </c>
      <c r="B98" s="414">
        <v>28</v>
      </c>
      <c r="C98" s="475" t="s">
        <v>3036</v>
      </c>
      <c r="D98" s="32" t="s">
        <v>227</v>
      </c>
      <c r="E98" s="1682">
        <f>VLOOKUP(C98,'[21]GAJI FEBRUARI 2017'!$C$64:$F$93,4,FALSE)</f>
        <v>20</v>
      </c>
      <c r="F98" s="151">
        <v>1788500</v>
      </c>
      <c r="G98" s="151">
        <v>330000</v>
      </c>
      <c r="H98" s="151">
        <f t="shared" si="27"/>
        <v>2118500</v>
      </c>
      <c r="I98" s="161">
        <v>4000</v>
      </c>
      <c r="J98" s="151">
        <v>0</v>
      </c>
      <c r="K98" s="949">
        <v>661266</v>
      </c>
      <c r="L98" s="1035">
        <f t="shared" si="28"/>
        <v>741266</v>
      </c>
      <c r="M98" s="48">
        <f t="shared" si="19"/>
        <v>2859766</v>
      </c>
      <c r="N98" s="1036">
        <f t="shared" si="29"/>
        <v>21185</v>
      </c>
      <c r="O98" s="1036">
        <f t="shared" si="30"/>
        <v>42370</v>
      </c>
      <c r="P98" s="1036">
        <f t="shared" si="31"/>
        <v>21185</v>
      </c>
      <c r="Q98" s="1037">
        <f t="shared" si="26"/>
        <v>2775026</v>
      </c>
      <c r="R98" s="1046" t="str">
        <f>VLOOKUP(C98,'[22]GAJI JANUARI 2017'!$C$63:$R$94,16,FALSE)</f>
        <v>1580003106051</v>
      </c>
    </row>
    <row r="99" spans="1:18" s="268" customFormat="1" ht="23.25" customHeight="1">
      <c r="A99" s="176"/>
      <c r="B99" s="1845" t="s">
        <v>38</v>
      </c>
      <c r="C99" s="1846"/>
      <c r="D99" s="1847"/>
      <c r="E99" s="1033">
        <f>SUM(E69:E98)</f>
        <v>530</v>
      </c>
      <c r="F99" s="771">
        <f>SUM(F69:F98)</f>
        <v>50078000</v>
      </c>
      <c r="G99" s="771">
        <f t="shared" ref="G99:Q99" si="32">SUM(G69:G98)</f>
        <v>9240000</v>
      </c>
      <c r="H99" s="771">
        <f t="shared" si="32"/>
        <v>59318000</v>
      </c>
      <c r="I99" s="771">
        <f t="shared" si="32"/>
        <v>112000</v>
      </c>
      <c r="J99" s="771">
        <f t="shared" si="32"/>
        <v>0</v>
      </c>
      <c r="K99" s="771">
        <f t="shared" si="32"/>
        <v>18515448</v>
      </c>
      <c r="L99" s="771">
        <f t="shared" si="32"/>
        <v>20635448</v>
      </c>
      <c r="M99" s="771">
        <f t="shared" si="32"/>
        <v>79953448</v>
      </c>
      <c r="N99" s="771">
        <f t="shared" si="32"/>
        <v>593180</v>
      </c>
      <c r="O99" s="771">
        <f t="shared" si="32"/>
        <v>1186360</v>
      </c>
      <c r="P99" s="771">
        <f t="shared" si="32"/>
        <v>593180</v>
      </c>
      <c r="Q99" s="771">
        <f t="shared" si="32"/>
        <v>77580728</v>
      </c>
      <c r="R99" s="771"/>
    </row>
    <row r="100" spans="1:18" ht="18" customHeight="1"/>
    <row r="101" spans="1:18" ht="18" customHeight="1">
      <c r="A101" s="176"/>
      <c r="B101" s="886"/>
      <c r="D101" s="218"/>
      <c r="F101" s="245"/>
      <c r="G101" s="245"/>
      <c r="H101" s="245"/>
      <c r="I101" s="245"/>
      <c r="J101" s="245"/>
      <c r="K101" s="245"/>
      <c r="L101" s="245"/>
      <c r="Q101" s="245"/>
    </row>
    <row r="102" spans="1:18" ht="24.75" customHeight="1">
      <c r="D102" s="218"/>
      <c r="Q102" s="245">
        <f>Q99+Q62+Q23</f>
        <v>203974303</v>
      </c>
    </row>
    <row r="103" spans="1:18" ht="24.75" customHeight="1">
      <c r="D103" s="218" t="s">
        <v>2627</v>
      </c>
    </row>
    <row r="105" spans="1:18" ht="24.75" customHeight="1">
      <c r="B105" s="154"/>
      <c r="C105" s="658" t="s">
        <v>3689</v>
      </c>
      <c r="E105" s="154"/>
      <c r="F105" s="154"/>
      <c r="G105" s="154"/>
    </row>
    <row r="106" spans="1:18" ht="27.75" customHeight="1">
      <c r="B106" s="659" t="s">
        <v>39</v>
      </c>
      <c r="C106" s="659" t="s">
        <v>3690</v>
      </c>
      <c r="D106" s="1848" t="s">
        <v>40</v>
      </c>
      <c r="E106" s="1849"/>
      <c r="F106" s="659" t="s">
        <v>3691</v>
      </c>
      <c r="G106" s="659" t="s">
        <v>41</v>
      </c>
    </row>
    <row r="107" spans="1:18" ht="24.75" customHeight="1">
      <c r="B107" s="525">
        <v>1</v>
      </c>
      <c r="C107" s="660" t="s">
        <v>3692</v>
      </c>
      <c r="D107" s="678">
        <f>B22</f>
        <v>12</v>
      </c>
      <c r="E107" s="727" t="s">
        <v>3701</v>
      </c>
      <c r="F107" s="668">
        <v>3000</v>
      </c>
      <c r="G107" s="669">
        <f>F107*D107</f>
        <v>36000</v>
      </c>
    </row>
    <row r="108" spans="1:18" ht="24.75" customHeight="1">
      <c r="B108" s="525">
        <v>2</v>
      </c>
      <c r="C108" s="660" t="s">
        <v>42</v>
      </c>
      <c r="D108" s="678">
        <f>B61</f>
        <v>31</v>
      </c>
      <c r="E108" s="727" t="s">
        <v>3701</v>
      </c>
      <c r="F108" s="668">
        <v>3000</v>
      </c>
      <c r="G108" s="669">
        <f>F108*D108</f>
        <v>93000</v>
      </c>
    </row>
    <row r="109" spans="1:18" ht="24.75" customHeight="1">
      <c r="B109" s="525">
        <v>3</v>
      </c>
      <c r="C109" s="660" t="s">
        <v>43</v>
      </c>
      <c r="D109" s="678">
        <f>B98</f>
        <v>28</v>
      </c>
      <c r="E109" s="727" t="s">
        <v>3701</v>
      </c>
      <c r="F109" s="668">
        <v>3000</v>
      </c>
      <c r="G109" s="669">
        <f>F109*D109</f>
        <v>84000</v>
      </c>
    </row>
    <row r="110" spans="1:18" ht="24.75" customHeight="1">
      <c r="B110" s="2263" t="s">
        <v>3702</v>
      </c>
      <c r="C110" s="2264"/>
      <c r="D110" s="938">
        <f>D109+D108+D107</f>
        <v>71</v>
      </c>
      <c r="E110" s="855" t="s">
        <v>3701</v>
      </c>
      <c r="F110" s="856" t="s">
        <v>2627</v>
      </c>
      <c r="G110" s="777">
        <f>SUM(G107:G109)</f>
        <v>213000</v>
      </c>
    </row>
    <row r="112" spans="1:18" ht="24.75" customHeight="1">
      <c r="C112" s="662" t="s">
        <v>3693</v>
      </c>
    </row>
    <row r="113" spans="3:15" ht="24.75" customHeight="1">
      <c r="C113" s="662" t="s">
        <v>3821</v>
      </c>
    </row>
    <row r="114" spans="3:15" ht="24.75" customHeight="1">
      <c r="D114" s="354"/>
    </row>
    <row r="115" spans="3:15" ht="24.75" customHeight="1">
      <c r="C115" s="663" t="s">
        <v>4587</v>
      </c>
      <c r="E115" s="354"/>
      <c r="F115" s="354"/>
      <c r="G115" s="354"/>
      <c r="H115" s="354"/>
    </row>
    <row r="116" spans="3:15" ht="24.75" customHeight="1">
      <c r="C116" s="664" t="s">
        <v>3025</v>
      </c>
      <c r="D116" s="1850" t="s">
        <v>3696</v>
      </c>
      <c r="E116" s="1851"/>
      <c r="F116" s="2265" t="s">
        <v>2130</v>
      </c>
      <c r="G116" s="2267"/>
      <c r="H116" s="2266"/>
      <c r="M116" s="266"/>
      <c r="N116" s="231" t="s">
        <v>4584</v>
      </c>
      <c r="O116" s="266"/>
    </row>
    <row r="117" spans="3:15" ht="24.75" customHeight="1">
      <c r="C117" s="690" t="s">
        <v>3692</v>
      </c>
      <c r="D117" s="678">
        <f>D107</f>
        <v>12</v>
      </c>
      <c r="E117" s="681" t="s">
        <v>3701</v>
      </c>
      <c r="F117" s="677"/>
      <c r="G117" s="681" t="s">
        <v>3703</v>
      </c>
      <c r="H117" s="679">
        <f>Q23</f>
        <v>36055260</v>
      </c>
      <c r="M117" s="266"/>
      <c r="N117" s="232" t="s">
        <v>44</v>
      </c>
      <c r="O117" s="266"/>
    </row>
    <row r="118" spans="3:15" ht="24.75" customHeight="1">
      <c r="C118" s="690" t="s">
        <v>42</v>
      </c>
      <c r="D118" s="678">
        <f>D108</f>
        <v>31</v>
      </c>
      <c r="E118" s="681" t="s">
        <v>3701</v>
      </c>
      <c r="F118" s="672"/>
      <c r="G118" s="148" t="s">
        <v>3703</v>
      </c>
      <c r="H118" s="673">
        <f>Q62</f>
        <v>90338315</v>
      </c>
      <c r="M118" s="266"/>
      <c r="N118" s="231"/>
      <c r="O118" s="266"/>
    </row>
    <row r="119" spans="3:15" ht="24.75" customHeight="1">
      <c r="C119" s="691" t="s">
        <v>43</v>
      </c>
      <c r="D119" s="678">
        <f>D109</f>
        <v>28</v>
      </c>
      <c r="E119" s="681" t="s">
        <v>3701</v>
      </c>
      <c r="F119" s="677"/>
      <c r="G119" s="681" t="s">
        <v>3703</v>
      </c>
      <c r="H119" s="679">
        <f>Q99</f>
        <v>77580728</v>
      </c>
      <c r="I119" s="245">
        <f>H119+H118+H117</f>
        <v>203974303</v>
      </c>
      <c r="M119" s="266"/>
      <c r="N119" s="231"/>
      <c r="O119" s="266"/>
    </row>
    <row r="120" spans="3:15" ht="24.75" customHeight="1">
      <c r="C120" s="694" t="s">
        <v>3697</v>
      </c>
      <c r="D120" s="694"/>
      <c r="E120" s="695"/>
      <c r="F120" s="697"/>
      <c r="G120" s="698" t="s">
        <v>3703</v>
      </c>
      <c r="H120" s="699">
        <f>G110</f>
        <v>213000</v>
      </c>
      <c r="I120" s="245">
        <f>SUM(H117:H120)</f>
        <v>204187303</v>
      </c>
      <c r="M120" s="266"/>
      <c r="N120" s="231"/>
      <c r="O120" s="266"/>
    </row>
    <row r="121" spans="3:15" ht="24.75" customHeight="1">
      <c r="C121" s="692" t="s">
        <v>3698</v>
      </c>
      <c r="D121" s="938">
        <f>D119+D118+D117</f>
        <v>71</v>
      </c>
      <c r="E121" s="857" t="s">
        <v>3705</v>
      </c>
      <c r="F121" s="858"/>
      <c r="G121" s="859" t="s">
        <v>3703</v>
      </c>
      <c r="H121" s="775">
        <f>I120-2053745</f>
        <v>202133558</v>
      </c>
      <c r="M121" s="266"/>
      <c r="O121" s="266"/>
    </row>
    <row r="122" spans="3:15" ht="24.75" customHeight="1">
      <c r="C122" s="688" t="s">
        <v>3699</v>
      </c>
      <c r="D122" s="860">
        <v>1.4999999999999999E-2</v>
      </c>
      <c r="E122" s="855"/>
      <c r="F122" s="857"/>
      <c r="G122" s="857" t="s">
        <v>3703</v>
      </c>
      <c r="H122" s="776">
        <f>H121*D122</f>
        <v>3032003.37</v>
      </c>
      <c r="M122" s="266"/>
      <c r="N122" s="229" t="s">
        <v>3704</v>
      </c>
      <c r="O122" s="266"/>
    </row>
    <row r="123" spans="3:15" ht="24.75" customHeight="1">
      <c r="C123" s="680" t="s">
        <v>3700</v>
      </c>
      <c r="D123" s="1854"/>
      <c r="E123" s="859"/>
      <c r="F123" s="859"/>
      <c r="G123" s="859" t="s">
        <v>3703</v>
      </c>
      <c r="H123" s="775">
        <f>SUM(H121:H122)</f>
        <v>205165561.37</v>
      </c>
    </row>
  </sheetData>
  <mergeCells count="52">
    <mergeCell ref="R67:R68"/>
    <mergeCell ref="R9:R10"/>
    <mergeCell ref="N28:P28"/>
    <mergeCell ref="Q28:Q29"/>
    <mergeCell ref="R28:R29"/>
    <mergeCell ref="Q67:Q68"/>
    <mergeCell ref="N67:P67"/>
    <mergeCell ref="K28:K29"/>
    <mergeCell ref="M28:M29"/>
    <mergeCell ref="M67:M68"/>
    <mergeCell ref="K67:K68"/>
    <mergeCell ref="L67:L68"/>
    <mergeCell ref="A67:A68"/>
    <mergeCell ref="L9:L10"/>
    <mergeCell ref="I9:I10"/>
    <mergeCell ref="E9:E10"/>
    <mergeCell ref="E28:E29"/>
    <mergeCell ref="I28:I29"/>
    <mergeCell ref="L28:L29"/>
    <mergeCell ref="E67:E68"/>
    <mergeCell ref="I67:I68"/>
    <mergeCell ref="H67:H68"/>
    <mergeCell ref="J67:J68"/>
    <mergeCell ref="B23:D23"/>
    <mergeCell ref="J9:J10"/>
    <mergeCell ref="K9:K10"/>
    <mergeCell ref="A28:A29"/>
    <mergeCell ref="J28:J29"/>
    <mergeCell ref="B1:R1"/>
    <mergeCell ref="B2:R2"/>
    <mergeCell ref="B3:R3"/>
    <mergeCell ref="B4:R4"/>
    <mergeCell ref="A9:A10"/>
    <mergeCell ref="Q9:Q10"/>
    <mergeCell ref="B9:B10"/>
    <mergeCell ref="C9:C10"/>
    <mergeCell ref="D9:D10"/>
    <mergeCell ref="F9:G9"/>
    <mergeCell ref="H9:H10"/>
    <mergeCell ref="M9:M10"/>
    <mergeCell ref="N9:P9"/>
    <mergeCell ref="B110:C110"/>
    <mergeCell ref="F116:H116"/>
    <mergeCell ref="B28:B29"/>
    <mergeCell ref="C28:C29"/>
    <mergeCell ref="D28:D29"/>
    <mergeCell ref="B67:B68"/>
    <mergeCell ref="C67:C68"/>
    <mergeCell ref="F67:G67"/>
    <mergeCell ref="F28:G28"/>
    <mergeCell ref="H28:H29"/>
    <mergeCell ref="D67:D68"/>
  </mergeCells>
  <conditionalFormatting sqref="R11:R22">
    <cfRule type="duplicateValues" dxfId="44" priority="7"/>
  </conditionalFormatting>
  <conditionalFormatting sqref="R30:R49 R51:R61">
    <cfRule type="duplicateValues" dxfId="43" priority="1202"/>
  </conditionalFormatting>
  <conditionalFormatting sqref="R69:R98 R50">
    <cfRule type="duplicateValues" dxfId="42" priority="1204"/>
  </conditionalFormatting>
  <printOptions horizontalCentered="1"/>
  <pageMargins left="0" right="0" top="0.43" bottom="0.11" header="0.16" footer="0.16"/>
  <pageSetup paperSize="9" scale="65" orientation="landscape" verticalDpi="18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03"/>
  <sheetViews>
    <sheetView showGridLines="0" topLeftCell="B1" zoomScale="80" zoomScaleNormal="80" workbookViewId="0">
      <selection activeCell="H135" sqref="H135"/>
    </sheetView>
  </sheetViews>
  <sheetFormatPr defaultRowHeight="24.75" customHeight="1"/>
  <cols>
    <col min="1" max="1" width="10.5703125" style="131" hidden="1" customWidth="1"/>
    <col min="2" max="2" width="5.5703125" style="71" customWidth="1"/>
    <col min="3" max="3" width="25.5703125" style="71" bestFit="1" customWidth="1"/>
    <col min="4" max="4" width="21.28515625" style="71" customWidth="1"/>
    <col min="5" max="5" width="5.85546875" style="71" customWidth="1"/>
    <col min="6" max="6" width="15" style="71" customWidth="1"/>
    <col min="7" max="7" width="12.5703125" style="71" customWidth="1"/>
    <col min="8" max="8" width="12.5703125" style="2089" customWidth="1"/>
    <col min="9" max="9" width="15.5703125" style="71" customWidth="1"/>
    <col min="10" max="10" width="9" style="71" customWidth="1"/>
    <col min="11" max="11" width="11.5703125" style="71" customWidth="1"/>
    <col min="12" max="12" width="9.7109375" style="71" customWidth="1"/>
    <col min="13" max="13" width="14.85546875" style="71" customWidth="1"/>
    <col min="14" max="14" width="13" style="71" customWidth="1"/>
    <col min="15" max="15" width="11.5703125" style="71" customWidth="1"/>
    <col min="16" max="16" width="11.7109375" style="71" customWidth="1"/>
    <col min="17" max="17" width="12.28515625" style="71" customWidth="1"/>
    <col min="18" max="18" width="15" style="71" customWidth="1"/>
    <col min="19" max="19" width="11.28515625" style="354" customWidth="1"/>
    <col min="20" max="20" width="20.85546875" style="354" customWidth="1"/>
    <col min="21" max="21" width="18.42578125" style="71" customWidth="1"/>
    <col min="22" max="22" width="11" style="71" bestFit="1" customWidth="1"/>
    <col min="23" max="16384" width="9.140625" style="71"/>
  </cols>
  <sheetData>
    <row r="1" spans="1:21" s="24" customFormat="1" ht="18" customHeight="1">
      <c r="A1" s="199"/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2249"/>
    </row>
    <row r="2" spans="1:21" s="24" customFormat="1" ht="18" customHeight="1">
      <c r="A2" s="199"/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</row>
    <row r="3" spans="1:21" s="24" customFormat="1" ht="18" customHeight="1">
      <c r="A3" s="199"/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</row>
    <row r="4" spans="1:21" s="24" customFormat="1" ht="18" customHeight="1">
      <c r="A4" s="199"/>
      <c r="B4" s="2249" t="s">
        <v>881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2249"/>
    </row>
    <row r="5" spans="1:21" s="24" customFormat="1" ht="16.5">
      <c r="A5" s="199"/>
      <c r="H5" s="2119"/>
      <c r="S5" s="266"/>
      <c r="T5" s="266"/>
    </row>
    <row r="6" spans="1:21" s="24" customFormat="1" ht="16.5">
      <c r="A6" s="199"/>
      <c r="H6" s="2119"/>
      <c r="S6" s="266"/>
      <c r="T6" s="266"/>
    </row>
    <row r="7" spans="1:21" s="24" customFormat="1" ht="18">
      <c r="A7" s="199"/>
      <c r="B7" s="166" t="s">
        <v>2</v>
      </c>
      <c r="C7" s="196"/>
      <c r="D7" s="196"/>
      <c r="E7" s="196"/>
      <c r="F7" s="22"/>
      <c r="G7" s="22"/>
      <c r="H7" s="22"/>
      <c r="I7" s="23"/>
      <c r="J7" s="196"/>
      <c r="K7" s="196"/>
      <c r="L7" s="196"/>
      <c r="M7" s="196"/>
      <c r="N7" s="196"/>
      <c r="O7" s="196"/>
      <c r="P7" s="196"/>
      <c r="Q7" s="196"/>
      <c r="R7" s="1704"/>
      <c r="S7" s="266"/>
      <c r="T7" s="266"/>
      <c r="U7" s="71"/>
    </row>
    <row r="8" spans="1:21" s="1058" customFormat="1" ht="20.100000000000001" customHeight="1">
      <c r="A8" s="2468" t="s">
        <v>2755</v>
      </c>
      <c r="B8" s="2463" t="s">
        <v>3</v>
      </c>
      <c r="C8" s="2463" t="s">
        <v>4</v>
      </c>
      <c r="D8" s="2463" t="s">
        <v>5</v>
      </c>
      <c r="E8" s="2456" t="s">
        <v>6</v>
      </c>
      <c r="F8" s="2458" t="s">
        <v>7</v>
      </c>
      <c r="G8" s="2460"/>
      <c r="H8" s="2208"/>
      <c r="I8" s="2456" t="s">
        <v>46</v>
      </c>
      <c r="J8" s="2458" t="s">
        <v>8</v>
      </c>
      <c r="K8" s="2459"/>
      <c r="L8" s="2460"/>
      <c r="M8" s="2461" t="s">
        <v>9</v>
      </c>
      <c r="N8" s="2456" t="s">
        <v>10</v>
      </c>
      <c r="O8" s="2458" t="s">
        <v>11</v>
      </c>
      <c r="P8" s="2459"/>
      <c r="Q8" s="2460"/>
      <c r="R8" s="2456" t="s">
        <v>12</v>
      </c>
      <c r="S8" s="1057"/>
      <c r="T8" s="1057"/>
      <c r="U8" s="2456" t="s">
        <v>13</v>
      </c>
    </row>
    <row r="9" spans="1:21" s="1058" customFormat="1" ht="36">
      <c r="A9" s="2469"/>
      <c r="B9" s="2464"/>
      <c r="C9" s="2465"/>
      <c r="D9" s="2465"/>
      <c r="E9" s="2466"/>
      <c r="F9" s="1059" t="s">
        <v>14</v>
      </c>
      <c r="G9" s="1059" t="s">
        <v>15</v>
      </c>
      <c r="H9" s="1060"/>
      <c r="I9" s="2457"/>
      <c r="J9" s="1059" t="s">
        <v>17</v>
      </c>
      <c r="K9" s="1059" t="s">
        <v>18</v>
      </c>
      <c r="L9" s="1059" t="s">
        <v>19</v>
      </c>
      <c r="M9" s="2462"/>
      <c r="N9" s="2457"/>
      <c r="O9" s="1059" t="s">
        <v>2316</v>
      </c>
      <c r="P9" s="1059" t="s">
        <v>20</v>
      </c>
      <c r="Q9" s="1059" t="s">
        <v>2270</v>
      </c>
      <c r="R9" s="2457"/>
      <c r="S9" s="1060" t="s">
        <v>3687</v>
      </c>
      <c r="T9" s="1060" t="s">
        <v>3688</v>
      </c>
      <c r="U9" s="2457"/>
    </row>
    <row r="10" spans="1:21" s="223" customFormat="1" ht="15" customHeight="1">
      <c r="A10" s="206">
        <v>2313625</v>
      </c>
      <c r="B10" s="1061">
        <v>1</v>
      </c>
      <c r="C10" s="497" t="s">
        <v>885</v>
      </c>
      <c r="D10" s="498" t="s">
        <v>886</v>
      </c>
      <c r="E10" s="413">
        <f>VLOOKUP(C10,'[23]Makassar, Februari 2017'!$C$11:$F$34,4,FALSE)</f>
        <v>27</v>
      </c>
      <c r="F10" s="269">
        <v>2313625</v>
      </c>
      <c r="G10" s="269">
        <v>0</v>
      </c>
      <c r="H10" s="1705"/>
      <c r="I10" s="1062">
        <f t="shared" ref="I10:I33" si="0">SUM(F10:G10)</f>
        <v>2313625</v>
      </c>
      <c r="J10" s="270">
        <v>5000</v>
      </c>
      <c r="K10" s="271">
        <v>717225</v>
      </c>
      <c r="L10" s="272">
        <v>100000</v>
      </c>
      <c r="M10" s="1063">
        <f>(E10*J10)+K10+L10</f>
        <v>952225</v>
      </c>
      <c r="N10" s="31">
        <f>I10+M10</f>
        <v>3265850</v>
      </c>
      <c r="O10" s="31">
        <f t="shared" ref="O10:O32" si="1">I10*1%</f>
        <v>23136.25</v>
      </c>
      <c r="P10" s="31">
        <f t="shared" ref="P10:P32" si="2">I10*2%</f>
        <v>46272.5</v>
      </c>
      <c r="Q10" s="31">
        <f t="shared" ref="Q10:Q32" si="3">I10*1%</f>
        <v>23136.25</v>
      </c>
      <c r="R10" s="104">
        <f t="shared" ref="R10:R32" si="4">N10-P10-Q10-O10</f>
        <v>3173305</v>
      </c>
      <c r="S10" s="654">
        <f>VLOOKUP(C10,'[23]Makassar, Februari 2017'!$C$11:$S$34,17,FALSE)</f>
        <v>0</v>
      </c>
      <c r="T10" s="654">
        <f>R10-S10</f>
        <v>3173305</v>
      </c>
      <c r="U10" s="499" t="str">
        <f>VLOOKUP(C10,'[24]Makassar, Januari 2017'!$C$11:$U$34,19,FALSE)</f>
        <v>505-01-08182-11-2</v>
      </c>
    </row>
    <row r="11" spans="1:21" s="1688" customFormat="1" ht="15" customHeight="1">
      <c r="A11" s="1685"/>
      <c r="B11" s="1061">
        <v>2</v>
      </c>
      <c r="C11" s="1694" t="s">
        <v>4375</v>
      </c>
      <c r="D11" s="1682" t="s">
        <v>4260</v>
      </c>
      <c r="E11" s="1682">
        <f>VLOOKUP(C11,'[23]Makassar, Februari 2017'!$C$11:$F$34,4,FALSE)</f>
        <v>23</v>
      </c>
      <c r="F11" s="269">
        <v>2313625</v>
      </c>
      <c r="G11" s="1705">
        <v>0</v>
      </c>
      <c r="H11" s="1705"/>
      <c r="I11" s="1062">
        <f t="shared" si="0"/>
        <v>2313625</v>
      </c>
      <c r="J11" s="270">
        <v>12000</v>
      </c>
      <c r="K11" s="271">
        <v>590983</v>
      </c>
      <c r="L11" s="272">
        <v>100000</v>
      </c>
      <c r="M11" s="1063">
        <f t="shared" ref="M11:M33" si="5">(E11*J11)+K11+L11</f>
        <v>966983</v>
      </c>
      <c r="N11" s="31">
        <f t="shared" ref="N11:N33" si="6">I11+M11</f>
        <v>3280608</v>
      </c>
      <c r="O11" s="31">
        <f>I11*1%</f>
        <v>23136.25</v>
      </c>
      <c r="P11" s="31">
        <f>I11*2%</f>
        <v>46272.5</v>
      </c>
      <c r="Q11" s="31">
        <f>I11*1%</f>
        <v>23136.25</v>
      </c>
      <c r="R11" s="104">
        <f t="shared" si="4"/>
        <v>3188063</v>
      </c>
      <c r="S11" s="1683">
        <f>VLOOKUP(C11,'[23]Makassar, Februari 2017'!$C$11:$S$34,17,FALSE)</f>
        <v>0</v>
      </c>
      <c r="T11" s="1683">
        <f>R11-S11</f>
        <v>3188063</v>
      </c>
      <c r="U11" s="1835" t="s">
        <v>4261</v>
      </c>
    </row>
    <row r="12" spans="1:21" s="223" customFormat="1" ht="15" customHeight="1">
      <c r="A12" s="206">
        <v>2313625</v>
      </c>
      <c r="B12" s="1061">
        <v>3</v>
      </c>
      <c r="C12" s="739" t="s">
        <v>500</v>
      </c>
      <c r="D12" s="740" t="s">
        <v>401</v>
      </c>
      <c r="E12" s="1682">
        <f>VLOOKUP(C12,'[23]Makassar, Februari 2017'!$C$11:$F$34,4,FALSE)</f>
        <v>27</v>
      </c>
      <c r="F12" s="269">
        <v>2313625</v>
      </c>
      <c r="G12" s="269">
        <v>0</v>
      </c>
      <c r="H12" s="1705"/>
      <c r="I12" s="1062">
        <f t="shared" si="0"/>
        <v>2313625</v>
      </c>
      <c r="J12" s="270">
        <v>13000</v>
      </c>
      <c r="K12" s="271">
        <v>717225</v>
      </c>
      <c r="L12" s="272">
        <v>100000</v>
      </c>
      <c r="M12" s="1063">
        <f t="shared" si="5"/>
        <v>1168225</v>
      </c>
      <c r="N12" s="31">
        <f t="shared" si="6"/>
        <v>3481850</v>
      </c>
      <c r="O12" s="48">
        <f t="shared" si="1"/>
        <v>23136.25</v>
      </c>
      <c r="P12" s="48">
        <f t="shared" si="2"/>
        <v>46272.5</v>
      </c>
      <c r="Q12" s="48">
        <f t="shared" si="3"/>
        <v>23136.25</v>
      </c>
      <c r="R12" s="146">
        <f t="shared" si="4"/>
        <v>3389305</v>
      </c>
      <c r="S12" s="1683">
        <f>VLOOKUP(C12,'[23]Makassar, Februari 2017'!$C$11:$S$34,17,FALSE)</f>
        <v>0</v>
      </c>
      <c r="T12" s="652">
        <f t="shared" ref="T12:T33" si="7">R12-S12</f>
        <v>3389305</v>
      </c>
      <c r="U12" s="503" t="str">
        <f>VLOOKUP(C12,'[24]Makassar, Januari 2017'!$C$11:$U$34,19,FALSE)</f>
        <v>152-00-2211877-8</v>
      </c>
    </row>
    <row r="13" spans="1:21" s="223" customFormat="1" ht="15" customHeight="1">
      <c r="A13" s="206">
        <v>2313625</v>
      </c>
      <c r="B13" s="1061">
        <v>4</v>
      </c>
      <c r="C13" s="739" t="s">
        <v>888</v>
      </c>
      <c r="D13" s="740" t="s">
        <v>889</v>
      </c>
      <c r="E13" s="1682">
        <f>VLOOKUP(C13,'[23]Makassar, Februari 2017'!$C$11:$F$34,4,FALSE)</f>
        <v>27</v>
      </c>
      <c r="F13" s="269">
        <v>2313625</v>
      </c>
      <c r="G13" s="269">
        <v>0</v>
      </c>
      <c r="H13" s="1705"/>
      <c r="I13" s="1062">
        <f t="shared" si="0"/>
        <v>2313625</v>
      </c>
      <c r="J13" s="270">
        <v>12000</v>
      </c>
      <c r="K13" s="271">
        <v>717225</v>
      </c>
      <c r="L13" s="272">
        <v>100000</v>
      </c>
      <c r="M13" s="1063">
        <f t="shared" si="5"/>
        <v>1141225</v>
      </c>
      <c r="N13" s="31">
        <f t="shared" si="6"/>
        <v>3454850</v>
      </c>
      <c r="O13" s="48">
        <f t="shared" si="1"/>
        <v>23136.25</v>
      </c>
      <c r="P13" s="48">
        <f t="shared" si="2"/>
        <v>46272.5</v>
      </c>
      <c r="Q13" s="48">
        <f t="shared" si="3"/>
        <v>23136.25</v>
      </c>
      <c r="R13" s="146">
        <f t="shared" si="4"/>
        <v>3362305</v>
      </c>
      <c r="S13" s="1683">
        <f>VLOOKUP(C13,'[23]Makassar, Februari 2017'!$C$11:$S$34,17,FALSE)</f>
        <v>0</v>
      </c>
      <c r="T13" s="652">
        <f t="shared" si="7"/>
        <v>3362305</v>
      </c>
      <c r="U13" s="503" t="str">
        <f>VLOOKUP(C13,'[24]Makassar, Januari 2017'!$C$11:$U$34,19,FALSE)</f>
        <v>152-00-1139803-5</v>
      </c>
    </row>
    <row r="14" spans="1:21" s="223" customFormat="1" ht="15" customHeight="1">
      <c r="A14" s="206">
        <v>2313625</v>
      </c>
      <c r="B14" s="1061">
        <v>5</v>
      </c>
      <c r="C14" s="500" t="s">
        <v>890</v>
      </c>
      <c r="D14" s="498" t="s">
        <v>145</v>
      </c>
      <c r="E14" s="1682">
        <f>VLOOKUP(C14,'[23]Makassar, Februari 2017'!$C$11:$F$34,4,FALSE)</f>
        <v>23</v>
      </c>
      <c r="F14" s="269">
        <v>2313625</v>
      </c>
      <c r="G14" s="269">
        <v>0</v>
      </c>
      <c r="H14" s="1705"/>
      <c r="I14" s="1062">
        <f t="shared" si="0"/>
        <v>2313625</v>
      </c>
      <c r="J14" s="270">
        <v>13000</v>
      </c>
      <c r="K14" s="271">
        <v>717225</v>
      </c>
      <c r="L14" s="272">
        <v>100000</v>
      </c>
      <c r="M14" s="1063">
        <f t="shared" si="5"/>
        <v>1116225</v>
      </c>
      <c r="N14" s="31">
        <f t="shared" si="6"/>
        <v>3429850</v>
      </c>
      <c r="O14" s="48">
        <f t="shared" si="1"/>
        <v>23136.25</v>
      </c>
      <c r="P14" s="48">
        <f t="shared" si="2"/>
        <v>46272.5</v>
      </c>
      <c r="Q14" s="48">
        <f t="shared" si="3"/>
        <v>23136.25</v>
      </c>
      <c r="R14" s="146">
        <f t="shared" si="4"/>
        <v>3337305</v>
      </c>
      <c r="S14" s="1683">
        <f>VLOOKUP(C14,'[23]Makassar, Februari 2017'!$C$11:$S$34,17,FALSE)</f>
        <v>0</v>
      </c>
      <c r="T14" s="652">
        <f t="shared" si="7"/>
        <v>3337305</v>
      </c>
      <c r="U14" s="503" t="str">
        <f>VLOOKUP(C14,'[24]Makassar, Januari 2017'!$C$11:$U$34,19,FALSE)</f>
        <v>505-01-08239-11-3</v>
      </c>
    </row>
    <row r="15" spans="1:21" s="223" customFormat="1" ht="15" customHeight="1">
      <c r="A15" s="206">
        <v>2313625</v>
      </c>
      <c r="B15" s="1061">
        <v>6</v>
      </c>
      <c r="C15" s="741" t="s">
        <v>891</v>
      </c>
      <c r="D15" s="740" t="s">
        <v>408</v>
      </c>
      <c r="E15" s="1682">
        <f>VLOOKUP(C15,'[23]Makassar, Februari 2017'!$C$11:$F$34,4,FALSE)</f>
        <v>28</v>
      </c>
      <c r="F15" s="269">
        <v>2013625</v>
      </c>
      <c r="G15" s="269">
        <v>300000</v>
      </c>
      <c r="H15" s="1705"/>
      <c r="I15" s="1062">
        <f t="shared" si="0"/>
        <v>2313625</v>
      </c>
      <c r="J15" s="270">
        <v>12000</v>
      </c>
      <c r="K15" s="271">
        <v>554913</v>
      </c>
      <c r="L15" s="272">
        <v>250000</v>
      </c>
      <c r="M15" s="1063">
        <f t="shared" si="5"/>
        <v>1140913</v>
      </c>
      <c r="N15" s="31">
        <f t="shared" si="6"/>
        <v>3454538</v>
      </c>
      <c r="O15" s="48">
        <f t="shared" si="1"/>
        <v>23136.25</v>
      </c>
      <c r="P15" s="48">
        <f t="shared" si="2"/>
        <v>46272.5</v>
      </c>
      <c r="Q15" s="48">
        <f t="shared" si="3"/>
        <v>23136.25</v>
      </c>
      <c r="R15" s="146">
        <f t="shared" si="4"/>
        <v>3361993</v>
      </c>
      <c r="S15" s="1683">
        <f>VLOOKUP(C15,'[23]Makassar, Februari 2017'!$C$11:$S$34,17,FALSE)</f>
        <v>0</v>
      </c>
      <c r="T15" s="652">
        <f t="shared" si="7"/>
        <v>3361993</v>
      </c>
      <c r="U15" s="503" t="str">
        <f>VLOOKUP(C15,'[24]Makassar, Januari 2017'!$C$11:$U$34,19,FALSE)</f>
        <v>900-00-2096464-0</v>
      </c>
    </row>
    <row r="16" spans="1:21" s="223" customFormat="1" ht="15" customHeight="1">
      <c r="A16" s="206">
        <v>2313625</v>
      </c>
      <c r="B16" s="1061">
        <v>7</v>
      </c>
      <c r="C16" s="739" t="s">
        <v>892</v>
      </c>
      <c r="D16" s="740" t="s">
        <v>884</v>
      </c>
      <c r="E16" s="1682">
        <f>VLOOKUP(C16,'[23]Makassar, Februari 2017'!$C$11:$F$34,4,FALSE)</f>
        <v>27</v>
      </c>
      <c r="F16" s="269">
        <v>2313625</v>
      </c>
      <c r="G16" s="269">
        <v>0</v>
      </c>
      <c r="H16" s="1705"/>
      <c r="I16" s="1062">
        <f t="shared" si="0"/>
        <v>2313625</v>
      </c>
      <c r="J16" s="270">
        <v>12000</v>
      </c>
      <c r="K16" s="271">
        <v>590983</v>
      </c>
      <c r="L16" s="272">
        <v>100000</v>
      </c>
      <c r="M16" s="1063">
        <f t="shared" si="5"/>
        <v>1014983</v>
      </c>
      <c r="N16" s="31">
        <f t="shared" si="6"/>
        <v>3328608</v>
      </c>
      <c r="O16" s="48">
        <f t="shared" si="1"/>
        <v>23136.25</v>
      </c>
      <c r="P16" s="48">
        <f t="shared" si="2"/>
        <v>46272.5</v>
      </c>
      <c r="Q16" s="48">
        <f t="shared" si="3"/>
        <v>23136.25</v>
      </c>
      <c r="R16" s="146">
        <f t="shared" si="4"/>
        <v>3236063</v>
      </c>
      <c r="S16" s="1683">
        <f>VLOOKUP(C16,'[23]Makassar, Februari 2017'!$C$11:$S$34,17,FALSE)</f>
        <v>0</v>
      </c>
      <c r="T16" s="652">
        <f t="shared" si="7"/>
        <v>3236063</v>
      </c>
      <c r="U16" s="503" t="str">
        <f>VLOOKUP(C16,'[24]Makassar, Januari 2017'!$C$11:$U$34,19,FALSE)</f>
        <v>152-00-0984026-1</v>
      </c>
    </row>
    <row r="17" spans="1:22" s="223" customFormat="1" ht="15" customHeight="1">
      <c r="A17" s="206">
        <v>2313625</v>
      </c>
      <c r="B17" s="1061">
        <v>8</v>
      </c>
      <c r="C17" s="500" t="s">
        <v>893</v>
      </c>
      <c r="D17" s="498" t="s">
        <v>2279</v>
      </c>
      <c r="E17" s="1682">
        <f>VLOOKUP(C17,'[23]Makassar, Februari 2017'!$C$11:$F$34,4,FALSE)</f>
        <v>23</v>
      </c>
      <c r="F17" s="269">
        <v>2313625</v>
      </c>
      <c r="G17" s="269">
        <v>0</v>
      </c>
      <c r="H17" s="1705"/>
      <c r="I17" s="1062">
        <f t="shared" si="0"/>
        <v>2313625</v>
      </c>
      <c r="J17" s="270">
        <v>10000</v>
      </c>
      <c r="K17" s="271">
        <v>554913</v>
      </c>
      <c r="L17" s="272">
        <v>100000</v>
      </c>
      <c r="M17" s="1063">
        <f t="shared" si="5"/>
        <v>884913</v>
      </c>
      <c r="N17" s="31">
        <f t="shared" si="6"/>
        <v>3198538</v>
      </c>
      <c r="O17" s="48">
        <f t="shared" si="1"/>
        <v>23136.25</v>
      </c>
      <c r="P17" s="48">
        <f t="shared" si="2"/>
        <v>46272.5</v>
      </c>
      <c r="Q17" s="48">
        <f t="shared" si="3"/>
        <v>23136.25</v>
      </c>
      <c r="R17" s="146">
        <f t="shared" si="4"/>
        <v>3105993</v>
      </c>
      <c r="S17" s="1683">
        <f>VLOOKUP(C17,'[23]Makassar, Februari 2017'!$C$11:$S$34,17,FALSE)</f>
        <v>0</v>
      </c>
      <c r="T17" s="652">
        <f t="shared" si="7"/>
        <v>3105993</v>
      </c>
      <c r="U17" s="503" t="str">
        <f>VLOOKUP(C17,'[24]Makassar, Januari 2017'!$C$11:$U$34,19,FALSE)</f>
        <v>152-00-1196411-7</v>
      </c>
    </row>
    <row r="18" spans="1:22" s="223" customFormat="1" ht="15" customHeight="1">
      <c r="A18" s="206">
        <v>2313625</v>
      </c>
      <c r="B18" s="1061">
        <v>9</v>
      </c>
      <c r="C18" s="500" t="s">
        <v>894</v>
      </c>
      <c r="D18" s="498" t="s">
        <v>401</v>
      </c>
      <c r="E18" s="1682">
        <f>VLOOKUP(C18,'[23]Makassar, Februari 2017'!$C$11:$F$34,4,FALSE)</f>
        <v>27</v>
      </c>
      <c r="F18" s="269">
        <v>2313625</v>
      </c>
      <c r="G18" s="269">
        <v>0</v>
      </c>
      <c r="H18" s="1705"/>
      <c r="I18" s="1062">
        <f t="shared" si="0"/>
        <v>2313625</v>
      </c>
      <c r="J18" s="270">
        <v>13000</v>
      </c>
      <c r="K18" s="271">
        <v>717225</v>
      </c>
      <c r="L18" s="272">
        <v>100000</v>
      </c>
      <c r="M18" s="1063">
        <f t="shared" si="5"/>
        <v>1168225</v>
      </c>
      <c r="N18" s="31">
        <f t="shared" si="6"/>
        <v>3481850</v>
      </c>
      <c r="O18" s="48">
        <f t="shared" si="1"/>
        <v>23136.25</v>
      </c>
      <c r="P18" s="48">
        <f t="shared" si="2"/>
        <v>46272.5</v>
      </c>
      <c r="Q18" s="48">
        <f t="shared" si="3"/>
        <v>23136.25</v>
      </c>
      <c r="R18" s="146">
        <f t="shared" si="4"/>
        <v>3389305</v>
      </c>
      <c r="S18" s="1683">
        <f>VLOOKUP(C18,'[23]Makassar, Februari 2017'!$C$11:$S$34,17,FALSE)</f>
        <v>0</v>
      </c>
      <c r="T18" s="652">
        <f t="shared" si="7"/>
        <v>3389305</v>
      </c>
      <c r="U18" s="503" t="str">
        <f>VLOOKUP(C18,'[24]Makassar, Januari 2017'!$C$11:$U$34,19,FALSE)</f>
        <v>152-00-1189873-7</v>
      </c>
    </row>
    <row r="19" spans="1:22" s="223" customFormat="1" ht="15" customHeight="1">
      <c r="A19" s="206">
        <v>2313625</v>
      </c>
      <c r="B19" s="1061">
        <v>10</v>
      </c>
      <c r="C19" s="500" t="s">
        <v>895</v>
      </c>
      <c r="D19" s="498" t="s">
        <v>896</v>
      </c>
      <c r="E19" s="1682">
        <f>VLOOKUP(C19,'[23]Makassar, Februari 2017'!$C$11:$F$34,4,FALSE)</f>
        <v>28</v>
      </c>
      <c r="F19" s="269">
        <v>2313625</v>
      </c>
      <c r="G19" s="269">
        <v>0</v>
      </c>
      <c r="H19" s="1705"/>
      <c r="I19" s="1062">
        <f t="shared" si="0"/>
        <v>2313625</v>
      </c>
      <c r="J19" s="270">
        <v>10000</v>
      </c>
      <c r="K19" s="271">
        <v>534942.19653179194</v>
      </c>
      <c r="L19" s="272">
        <v>100000</v>
      </c>
      <c r="M19" s="1063">
        <f t="shared" si="5"/>
        <v>914942.19653179194</v>
      </c>
      <c r="N19" s="31">
        <f t="shared" si="6"/>
        <v>3228567.1965317922</v>
      </c>
      <c r="O19" s="48">
        <f t="shared" si="1"/>
        <v>23136.25</v>
      </c>
      <c r="P19" s="48">
        <f t="shared" si="2"/>
        <v>46272.5</v>
      </c>
      <c r="Q19" s="48">
        <f t="shared" si="3"/>
        <v>23136.25</v>
      </c>
      <c r="R19" s="146">
        <f t="shared" si="4"/>
        <v>3136022.1965317922</v>
      </c>
      <c r="S19" s="1683">
        <f>VLOOKUP(C19,'[23]Makassar, Februari 2017'!$C$11:$S$34,17,FALSE)</f>
        <v>0</v>
      </c>
      <c r="T19" s="652">
        <f t="shared" si="7"/>
        <v>3136022.1965317922</v>
      </c>
      <c r="U19" s="503" t="str">
        <f>VLOOKUP(C19,'[24]Makassar, Januari 2017'!$C$11:$U$34,19,FALSE)</f>
        <v>152-00-1001529-1</v>
      </c>
    </row>
    <row r="20" spans="1:22" s="223" customFormat="1" ht="15" customHeight="1">
      <c r="A20" s="206">
        <v>2313625</v>
      </c>
      <c r="B20" s="1061">
        <v>11</v>
      </c>
      <c r="C20" s="742" t="s">
        <v>897</v>
      </c>
      <c r="D20" s="743" t="s">
        <v>898</v>
      </c>
      <c r="E20" s="1682">
        <f>VLOOKUP(C20,'[23]Makassar, Februari 2017'!$C$11:$F$34,4,FALSE)</f>
        <v>28</v>
      </c>
      <c r="F20" s="269">
        <v>2313625</v>
      </c>
      <c r="G20" s="269">
        <v>0</v>
      </c>
      <c r="H20" s="1705"/>
      <c r="I20" s="1062">
        <f t="shared" si="0"/>
        <v>2313625</v>
      </c>
      <c r="J20" s="270">
        <v>12000</v>
      </c>
      <c r="K20" s="271">
        <v>717225</v>
      </c>
      <c r="L20" s="272">
        <v>250000</v>
      </c>
      <c r="M20" s="1063">
        <f t="shared" si="5"/>
        <v>1303225</v>
      </c>
      <c r="N20" s="31">
        <f t="shared" si="6"/>
        <v>3616850</v>
      </c>
      <c r="O20" s="48">
        <f t="shared" si="1"/>
        <v>23136.25</v>
      </c>
      <c r="P20" s="48">
        <f t="shared" si="2"/>
        <v>46272.5</v>
      </c>
      <c r="Q20" s="48">
        <f t="shared" si="3"/>
        <v>23136.25</v>
      </c>
      <c r="R20" s="146">
        <f t="shared" si="4"/>
        <v>3524305</v>
      </c>
      <c r="S20" s="1683">
        <f>VLOOKUP(C20,'[23]Makassar, Februari 2017'!$C$11:$S$34,17,FALSE)</f>
        <v>0</v>
      </c>
      <c r="T20" s="652">
        <f t="shared" si="7"/>
        <v>3524305</v>
      </c>
      <c r="U20" s="503" t="str">
        <f>VLOOKUP(C20,'[24]Makassar, Januari 2017'!$C$11:$U$34,19,FALSE)</f>
        <v>152-00-0991112-0</v>
      </c>
    </row>
    <row r="21" spans="1:22" s="223" customFormat="1" ht="15" customHeight="1">
      <c r="A21" s="206">
        <v>2313625</v>
      </c>
      <c r="B21" s="1061">
        <v>12</v>
      </c>
      <c r="C21" s="739" t="s">
        <v>899</v>
      </c>
      <c r="D21" s="743" t="s">
        <v>132</v>
      </c>
      <c r="E21" s="1682">
        <f>VLOOKUP(C21,'[23]Makassar, Februari 2017'!$C$11:$F$34,4,FALSE)</f>
        <v>27</v>
      </c>
      <c r="F21" s="269">
        <v>2117578.75</v>
      </c>
      <c r="G21" s="269">
        <v>358000</v>
      </c>
      <c r="H21" s="1705"/>
      <c r="I21" s="1062">
        <f t="shared" si="0"/>
        <v>2475578.75</v>
      </c>
      <c r="J21" s="270">
        <v>13000</v>
      </c>
      <c r="K21" s="271">
        <v>1195972</v>
      </c>
      <c r="L21" s="272">
        <v>250000</v>
      </c>
      <c r="M21" s="1063">
        <f t="shared" si="5"/>
        <v>1796972</v>
      </c>
      <c r="N21" s="31">
        <f t="shared" si="6"/>
        <v>4272550.75</v>
      </c>
      <c r="O21" s="48">
        <f t="shared" si="1"/>
        <v>24755.787500000002</v>
      </c>
      <c r="P21" s="48">
        <f t="shared" si="2"/>
        <v>49511.575000000004</v>
      </c>
      <c r="Q21" s="48">
        <f t="shared" si="3"/>
        <v>24755.787500000002</v>
      </c>
      <c r="R21" s="146">
        <f t="shared" si="4"/>
        <v>4173527.6</v>
      </c>
      <c r="S21" s="1683">
        <f>VLOOKUP(C21,'[23]Makassar, Februari 2017'!$C$11:$S$34,17,FALSE)</f>
        <v>0</v>
      </c>
      <c r="T21" s="652">
        <f t="shared" si="7"/>
        <v>4173527.6</v>
      </c>
      <c r="U21" s="503" t="str">
        <f>VLOOKUP(C21,'[24]Makassar, Januari 2017'!$C$11:$U$34,19,FALSE)</f>
        <v>152-00-0985683-8</v>
      </c>
    </row>
    <row r="22" spans="1:22" s="223" customFormat="1" ht="15" customHeight="1">
      <c r="A22" s="206">
        <v>2313625</v>
      </c>
      <c r="B22" s="1061">
        <v>13</v>
      </c>
      <c r="C22" s="739" t="s">
        <v>900</v>
      </c>
      <c r="D22" s="743" t="s">
        <v>2870</v>
      </c>
      <c r="E22" s="1682">
        <f>VLOOKUP(C22,'[23]Makassar, Februari 2017'!$C$11:$F$34,4,FALSE)</f>
        <v>23</v>
      </c>
      <c r="F22" s="269">
        <v>2117578.75</v>
      </c>
      <c r="G22" s="269">
        <v>358000</v>
      </c>
      <c r="H22" s="1705"/>
      <c r="I22" s="1062">
        <f t="shared" si="0"/>
        <v>2475578.75</v>
      </c>
      <c r="J22" s="270">
        <v>12000</v>
      </c>
      <c r="K22" s="271">
        <v>852486</v>
      </c>
      <c r="L22" s="272">
        <v>250000</v>
      </c>
      <c r="M22" s="1063">
        <f t="shared" si="5"/>
        <v>1378486</v>
      </c>
      <c r="N22" s="31">
        <f t="shared" si="6"/>
        <v>3854064.75</v>
      </c>
      <c r="O22" s="48">
        <f t="shared" si="1"/>
        <v>24755.787500000002</v>
      </c>
      <c r="P22" s="48">
        <f t="shared" si="2"/>
        <v>49511.575000000004</v>
      </c>
      <c r="Q22" s="48">
        <f t="shared" si="3"/>
        <v>24755.787500000002</v>
      </c>
      <c r="R22" s="146">
        <f t="shared" si="4"/>
        <v>3755041.5999999996</v>
      </c>
      <c r="S22" s="1683">
        <f>VLOOKUP(C22,'[23]Makassar, Februari 2017'!$C$11:$S$34,17,FALSE)</f>
        <v>0</v>
      </c>
      <c r="T22" s="652">
        <f t="shared" si="7"/>
        <v>3755041.5999999996</v>
      </c>
      <c r="U22" s="503" t="str">
        <f>VLOOKUP(C22,'[24]Makassar, Januari 2017'!$C$11:$U$34,19,FALSE)</f>
        <v>152-00-0977712-5</v>
      </c>
    </row>
    <row r="23" spans="1:22" s="223" customFormat="1" ht="15" customHeight="1">
      <c r="A23" s="206">
        <v>2313625</v>
      </c>
      <c r="B23" s="1061">
        <v>14</v>
      </c>
      <c r="C23" s="500" t="s">
        <v>901</v>
      </c>
      <c r="D23" s="744" t="s">
        <v>792</v>
      </c>
      <c r="E23" s="1682">
        <f>VLOOKUP(C23,'[23]Makassar, Februari 2017'!$C$11:$F$34,4,FALSE)</f>
        <v>27</v>
      </c>
      <c r="F23" s="269">
        <v>2313625</v>
      </c>
      <c r="G23" s="269">
        <v>0</v>
      </c>
      <c r="H23" s="1705"/>
      <c r="I23" s="1062">
        <f t="shared" si="0"/>
        <v>2313625</v>
      </c>
      <c r="J23" s="270">
        <v>12000</v>
      </c>
      <c r="K23" s="271">
        <v>554913</v>
      </c>
      <c r="L23" s="272">
        <v>100000</v>
      </c>
      <c r="M23" s="1063">
        <f t="shared" si="5"/>
        <v>978913</v>
      </c>
      <c r="N23" s="31">
        <f t="shared" si="6"/>
        <v>3292538</v>
      </c>
      <c r="O23" s="48">
        <f t="shared" si="1"/>
        <v>23136.25</v>
      </c>
      <c r="P23" s="48">
        <f t="shared" si="2"/>
        <v>46272.5</v>
      </c>
      <c r="Q23" s="48">
        <f t="shared" si="3"/>
        <v>23136.25</v>
      </c>
      <c r="R23" s="146">
        <f t="shared" si="4"/>
        <v>3199993</v>
      </c>
      <c r="S23" s="1683">
        <f>VLOOKUP(C23,'[23]Makassar, Februari 2017'!$C$11:$S$34,17,FALSE)</f>
        <v>0</v>
      </c>
      <c r="T23" s="652">
        <f t="shared" si="7"/>
        <v>3199993</v>
      </c>
      <c r="U23" s="503" t="str">
        <f>VLOOKUP(C23,'[24]Makassar, Januari 2017'!$C$11:$U$34,19,FALSE)</f>
        <v>152-00-1423555-6</v>
      </c>
    </row>
    <row r="24" spans="1:22" s="223" customFormat="1" ht="15" customHeight="1">
      <c r="A24" s="206">
        <v>2313625</v>
      </c>
      <c r="B24" s="1061">
        <v>15</v>
      </c>
      <c r="C24" s="741" t="s">
        <v>902</v>
      </c>
      <c r="D24" s="740" t="s">
        <v>889</v>
      </c>
      <c r="E24" s="1682">
        <f>VLOOKUP(C24,'[23]Makassar, Februari 2017'!$C$11:$F$34,4,FALSE)</f>
        <v>23</v>
      </c>
      <c r="F24" s="269">
        <v>2313625</v>
      </c>
      <c r="G24" s="269">
        <v>0</v>
      </c>
      <c r="H24" s="1705"/>
      <c r="I24" s="1062">
        <f t="shared" si="0"/>
        <v>2313625</v>
      </c>
      <c r="J24" s="270">
        <v>15000</v>
      </c>
      <c r="K24" s="271">
        <v>738867</v>
      </c>
      <c r="L24" s="272">
        <v>100000</v>
      </c>
      <c r="M24" s="1063">
        <f t="shared" si="5"/>
        <v>1183867</v>
      </c>
      <c r="N24" s="31">
        <f t="shared" si="6"/>
        <v>3497492</v>
      </c>
      <c r="O24" s="48">
        <f t="shared" si="1"/>
        <v>23136.25</v>
      </c>
      <c r="P24" s="48">
        <f t="shared" si="2"/>
        <v>46272.5</v>
      </c>
      <c r="Q24" s="48">
        <f t="shared" si="3"/>
        <v>23136.25</v>
      </c>
      <c r="R24" s="146">
        <f t="shared" si="4"/>
        <v>3404947</v>
      </c>
      <c r="S24" s="1683">
        <f>VLOOKUP(C24,'[23]Makassar, Februari 2017'!$C$11:$S$34,17,FALSE)</f>
        <v>0</v>
      </c>
      <c r="T24" s="652">
        <f t="shared" si="7"/>
        <v>3404947</v>
      </c>
      <c r="U24" s="503" t="str">
        <f>VLOOKUP(C24,'[24]Makassar, Januari 2017'!$C$11:$U$34,19,FALSE)</f>
        <v>151-00-0530189-7</v>
      </c>
      <c r="V24" s="971"/>
    </row>
    <row r="25" spans="1:22" s="223" customFormat="1" ht="15" customHeight="1">
      <c r="A25" s="206">
        <v>2313625</v>
      </c>
      <c r="B25" s="1061">
        <v>16</v>
      </c>
      <c r="C25" s="500" t="s">
        <v>904</v>
      </c>
      <c r="D25" s="498" t="s">
        <v>1687</v>
      </c>
      <c r="E25" s="1682">
        <f>VLOOKUP(C25,'[23]Makassar, Februari 2017'!$C$11:$F$34,4,FALSE)</f>
        <v>27</v>
      </c>
      <c r="F25" s="269">
        <v>2313625</v>
      </c>
      <c r="G25" s="269">
        <v>0</v>
      </c>
      <c r="H25" s="1705"/>
      <c r="I25" s="1062">
        <f t="shared" si="0"/>
        <v>2313625</v>
      </c>
      <c r="J25" s="270">
        <v>13000</v>
      </c>
      <c r="K25" s="271">
        <v>602254</v>
      </c>
      <c r="L25" s="272">
        <v>100000</v>
      </c>
      <c r="M25" s="1063">
        <f t="shared" si="5"/>
        <v>1053254</v>
      </c>
      <c r="N25" s="31">
        <f t="shared" si="6"/>
        <v>3366879</v>
      </c>
      <c r="O25" s="48">
        <f t="shared" si="1"/>
        <v>23136.25</v>
      </c>
      <c r="P25" s="48">
        <f t="shared" si="2"/>
        <v>46272.5</v>
      </c>
      <c r="Q25" s="48">
        <f t="shared" si="3"/>
        <v>23136.25</v>
      </c>
      <c r="R25" s="146">
        <f t="shared" si="4"/>
        <v>3274334</v>
      </c>
      <c r="S25" s="1683">
        <f>VLOOKUP(C25,'[23]Makassar, Februari 2017'!$C$11:$S$34,17,FALSE)</f>
        <v>0</v>
      </c>
      <c r="T25" s="652">
        <f t="shared" si="7"/>
        <v>3274334</v>
      </c>
      <c r="U25" s="503" t="str">
        <f>VLOOKUP(C25,'[24]Makassar, Januari 2017'!$C$11:$U$34,19,FALSE)</f>
        <v>900-00-1226581-6</v>
      </c>
    </row>
    <row r="26" spans="1:22" s="223" customFormat="1" ht="15" customHeight="1">
      <c r="A26" s="206">
        <v>2313625</v>
      </c>
      <c r="B26" s="1061">
        <v>17</v>
      </c>
      <c r="C26" s="500" t="s">
        <v>906</v>
      </c>
      <c r="D26" s="498" t="s">
        <v>410</v>
      </c>
      <c r="E26" s="1682">
        <f>VLOOKUP(C26,'[23]Makassar, Februari 2017'!$C$11:$F$34,4,FALSE)</f>
        <v>26</v>
      </c>
      <c r="F26" s="269">
        <v>2313625</v>
      </c>
      <c r="G26" s="269">
        <v>0</v>
      </c>
      <c r="H26" s="1705"/>
      <c r="I26" s="1062">
        <f t="shared" si="0"/>
        <v>2313625</v>
      </c>
      <c r="J26" s="270">
        <v>13000</v>
      </c>
      <c r="K26" s="271">
        <v>681156</v>
      </c>
      <c r="L26" s="272">
        <v>100000</v>
      </c>
      <c r="M26" s="1063">
        <f t="shared" si="5"/>
        <v>1119156</v>
      </c>
      <c r="N26" s="31">
        <f t="shared" si="6"/>
        <v>3432781</v>
      </c>
      <c r="O26" s="48">
        <f t="shared" si="1"/>
        <v>23136.25</v>
      </c>
      <c r="P26" s="48">
        <f t="shared" si="2"/>
        <v>46272.5</v>
      </c>
      <c r="Q26" s="48">
        <f t="shared" si="3"/>
        <v>23136.25</v>
      </c>
      <c r="R26" s="146">
        <f t="shared" si="4"/>
        <v>3340236</v>
      </c>
      <c r="S26" s="1683">
        <f>VLOOKUP(C26,'[23]Makassar, Februari 2017'!$C$11:$S$34,17,FALSE)</f>
        <v>0</v>
      </c>
      <c r="T26" s="652">
        <f t="shared" si="7"/>
        <v>3340236</v>
      </c>
      <c r="U26" s="503" t="str">
        <f>VLOOKUP(C26,'[24]Makassar, Januari 2017'!$C$11:$U$34,19,FALSE)</f>
        <v>505-01-08242-11-6</v>
      </c>
    </row>
    <row r="27" spans="1:22" s="223" customFormat="1" ht="15" customHeight="1">
      <c r="A27" s="206">
        <v>2313625</v>
      </c>
      <c r="B27" s="1061">
        <v>18</v>
      </c>
      <c r="C27" s="739" t="s">
        <v>907</v>
      </c>
      <c r="D27" s="740" t="s">
        <v>610</v>
      </c>
      <c r="E27" s="1682">
        <f>VLOOKUP(C27,'[23]Makassar, Februari 2017'!$C$11:$F$34,4,FALSE)</f>
        <v>31</v>
      </c>
      <c r="F27" s="269">
        <v>2313625</v>
      </c>
      <c r="G27" s="269">
        <v>0</v>
      </c>
      <c r="H27" s="1705"/>
      <c r="I27" s="1062">
        <f t="shared" si="0"/>
        <v>2313625</v>
      </c>
      <c r="J27" s="270">
        <v>12000</v>
      </c>
      <c r="K27" s="271">
        <v>681156</v>
      </c>
      <c r="L27" s="272">
        <v>100000</v>
      </c>
      <c r="M27" s="1063">
        <f t="shared" si="5"/>
        <v>1153156</v>
      </c>
      <c r="N27" s="31">
        <f t="shared" si="6"/>
        <v>3466781</v>
      </c>
      <c r="O27" s="48">
        <f t="shared" si="1"/>
        <v>23136.25</v>
      </c>
      <c r="P27" s="48">
        <f t="shared" si="2"/>
        <v>46272.5</v>
      </c>
      <c r="Q27" s="48">
        <f t="shared" si="3"/>
        <v>23136.25</v>
      </c>
      <c r="R27" s="146">
        <f t="shared" si="4"/>
        <v>3374236</v>
      </c>
      <c r="S27" s="1683">
        <f>VLOOKUP(C27,'[23]Makassar, Februari 2017'!$C$11:$S$34,17,FALSE)</f>
        <v>0</v>
      </c>
      <c r="T27" s="652">
        <f t="shared" si="7"/>
        <v>3374236</v>
      </c>
      <c r="U27" s="503" t="str">
        <f>VLOOKUP(C27,'[24]Makassar, Januari 2017'!$C$11:$U$34,19,FALSE)</f>
        <v>152-00-1425647-9</v>
      </c>
    </row>
    <row r="28" spans="1:22" s="223" customFormat="1" ht="15" customHeight="1">
      <c r="A28" s="206">
        <v>2313625</v>
      </c>
      <c r="B28" s="1061">
        <v>19</v>
      </c>
      <c r="C28" s="739" t="s">
        <v>908</v>
      </c>
      <c r="D28" s="740" t="s">
        <v>401</v>
      </c>
      <c r="E28" s="1682">
        <f>VLOOKUP(C28,'[23]Makassar, Februari 2017'!$C$11:$F$34,4,FALSE)</f>
        <v>27</v>
      </c>
      <c r="F28" s="269">
        <v>2313625</v>
      </c>
      <c r="G28" s="269">
        <v>0</v>
      </c>
      <c r="H28" s="1705"/>
      <c r="I28" s="1062">
        <f t="shared" si="0"/>
        <v>2313625</v>
      </c>
      <c r="J28" s="270">
        <v>13000</v>
      </c>
      <c r="K28" s="271">
        <v>717225</v>
      </c>
      <c r="L28" s="272">
        <v>100000</v>
      </c>
      <c r="M28" s="1063">
        <f t="shared" si="5"/>
        <v>1168225</v>
      </c>
      <c r="N28" s="31">
        <f t="shared" si="6"/>
        <v>3481850</v>
      </c>
      <c r="O28" s="48">
        <f t="shared" si="1"/>
        <v>23136.25</v>
      </c>
      <c r="P28" s="48">
        <f t="shared" si="2"/>
        <v>46272.5</v>
      </c>
      <c r="Q28" s="48">
        <f t="shared" si="3"/>
        <v>23136.25</v>
      </c>
      <c r="R28" s="146">
        <f t="shared" si="4"/>
        <v>3389305</v>
      </c>
      <c r="S28" s="1683">
        <f>VLOOKUP(C28,'[23]Makassar, Februari 2017'!$C$11:$S$34,17,FALSE)</f>
        <v>0</v>
      </c>
      <c r="T28" s="652">
        <f t="shared" si="7"/>
        <v>3389305</v>
      </c>
      <c r="U28" s="503" t="str">
        <f>VLOOKUP(C28,'[24]Makassar, Januari 2017'!$C$11:$U$34,19,FALSE)</f>
        <v>152-00-1083974-0</v>
      </c>
    </row>
    <row r="29" spans="1:22" s="223" customFormat="1" ht="15" customHeight="1">
      <c r="A29" s="206">
        <v>2313625</v>
      </c>
      <c r="B29" s="1061">
        <v>20</v>
      </c>
      <c r="C29" s="500" t="s">
        <v>909</v>
      </c>
      <c r="D29" s="498" t="s">
        <v>2871</v>
      </c>
      <c r="E29" s="1682">
        <f>VLOOKUP(C29,'[23]Makassar, Februari 2017'!$C$11:$F$34,4,FALSE)</f>
        <v>23</v>
      </c>
      <c r="F29" s="269">
        <v>2313625</v>
      </c>
      <c r="G29" s="269">
        <v>0</v>
      </c>
      <c r="H29" s="1705"/>
      <c r="I29" s="1062">
        <f t="shared" si="0"/>
        <v>2313625</v>
      </c>
      <c r="J29" s="270">
        <v>0</v>
      </c>
      <c r="K29" s="271">
        <v>590983</v>
      </c>
      <c r="L29" s="272">
        <v>0</v>
      </c>
      <c r="M29" s="1063">
        <f t="shared" si="5"/>
        <v>590983</v>
      </c>
      <c r="N29" s="31">
        <f t="shared" si="6"/>
        <v>2904608</v>
      </c>
      <c r="O29" s="48">
        <f t="shared" si="1"/>
        <v>23136.25</v>
      </c>
      <c r="P29" s="48">
        <f t="shared" si="2"/>
        <v>46272.5</v>
      </c>
      <c r="Q29" s="48">
        <f t="shared" si="3"/>
        <v>23136.25</v>
      </c>
      <c r="R29" s="146">
        <f t="shared" si="4"/>
        <v>2812063</v>
      </c>
      <c r="S29" s="1683">
        <f>VLOOKUP(C29,'[23]Makassar, Februari 2017'!$C$11:$S$34,17,FALSE)</f>
        <v>0</v>
      </c>
      <c r="T29" s="652">
        <f t="shared" si="7"/>
        <v>2812063</v>
      </c>
      <c r="U29" s="503" t="str">
        <f>VLOOKUP(C29,'[24]Makassar, Januari 2017'!$C$11:$U$34,19,FALSE)</f>
        <v>152-00-1428641-9</v>
      </c>
    </row>
    <row r="30" spans="1:22" s="223" customFormat="1" ht="15" customHeight="1">
      <c r="A30" s="206">
        <v>2313625</v>
      </c>
      <c r="B30" s="1061">
        <v>21</v>
      </c>
      <c r="C30" s="741" t="s">
        <v>2729</v>
      </c>
      <c r="D30" s="412" t="s">
        <v>1687</v>
      </c>
      <c r="E30" s="1682">
        <f>VLOOKUP(C30,'[23]Makassar, Februari 2017'!$C$11:$F$34,4,FALSE)</f>
        <v>26</v>
      </c>
      <c r="F30" s="269">
        <v>2013625</v>
      </c>
      <c r="G30" s="269">
        <v>300000</v>
      </c>
      <c r="H30" s="1705"/>
      <c r="I30" s="1062">
        <f t="shared" si="0"/>
        <v>2313625</v>
      </c>
      <c r="J30" s="270">
        <v>5000</v>
      </c>
      <c r="K30" s="271">
        <v>554913</v>
      </c>
      <c r="L30" s="272">
        <v>100000</v>
      </c>
      <c r="M30" s="1063">
        <f t="shared" si="5"/>
        <v>784913</v>
      </c>
      <c r="N30" s="31">
        <f t="shared" si="6"/>
        <v>3098538</v>
      </c>
      <c r="O30" s="48">
        <f t="shared" si="1"/>
        <v>23136.25</v>
      </c>
      <c r="P30" s="48">
        <f t="shared" si="2"/>
        <v>46272.5</v>
      </c>
      <c r="Q30" s="48">
        <f t="shared" si="3"/>
        <v>23136.25</v>
      </c>
      <c r="R30" s="146">
        <f t="shared" si="4"/>
        <v>3005993</v>
      </c>
      <c r="S30" s="1683">
        <f>VLOOKUP(C30,'[23]Makassar, Februari 2017'!$C$11:$S$34,17,FALSE)</f>
        <v>0</v>
      </c>
      <c r="T30" s="652">
        <f t="shared" si="7"/>
        <v>3005993</v>
      </c>
      <c r="U30" s="503" t="str">
        <f>VLOOKUP(C30,'[24]Makassar, Januari 2017'!$C$11:$U$34,19,FALSE)</f>
        <v>900-00-2907356-7</v>
      </c>
    </row>
    <row r="31" spans="1:22" s="223" customFormat="1" ht="15" customHeight="1">
      <c r="A31" s="206">
        <v>2313625</v>
      </c>
      <c r="B31" s="1061">
        <v>22</v>
      </c>
      <c r="C31" s="741" t="s">
        <v>2722</v>
      </c>
      <c r="D31" s="412" t="s">
        <v>2723</v>
      </c>
      <c r="E31" s="1682">
        <f>VLOOKUP(C31,'[23]Makassar, Februari 2017'!$C$11:$F$34,4,FALSE)</f>
        <v>26</v>
      </c>
      <c r="F31" s="269">
        <v>2313625</v>
      </c>
      <c r="G31" s="269">
        <v>0</v>
      </c>
      <c r="H31" s="1705"/>
      <c r="I31" s="1062">
        <f t="shared" si="0"/>
        <v>2313625</v>
      </c>
      <c r="J31" s="270">
        <v>5000</v>
      </c>
      <c r="K31" s="271">
        <v>554913</v>
      </c>
      <c r="L31" s="272">
        <v>100000</v>
      </c>
      <c r="M31" s="1063">
        <f t="shared" si="5"/>
        <v>784913</v>
      </c>
      <c r="N31" s="31">
        <f t="shared" si="6"/>
        <v>3098538</v>
      </c>
      <c r="O31" s="48">
        <f t="shared" si="1"/>
        <v>23136.25</v>
      </c>
      <c r="P31" s="48">
        <f t="shared" si="2"/>
        <v>46272.5</v>
      </c>
      <c r="Q31" s="48">
        <f t="shared" si="3"/>
        <v>23136.25</v>
      </c>
      <c r="R31" s="146">
        <f t="shared" si="4"/>
        <v>3005993</v>
      </c>
      <c r="S31" s="1683">
        <f>VLOOKUP(C31,'[23]Makassar, Februari 2017'!$C$11:$S$34,17,FALSE)</f>
        <v>0</v>
      </c>
      <c r="T31" s="652">
        <f t="shared" si="7"/>
        <v>3005993</v>
      </c>
      <c r="U31" s="503" t="str">
        <f>VLOOKUP(C31,'[24]Makassar, Januari 2017'!$C$11:$U$34,19,FALSE)</f>
        <v>152-00-1497418-8</v>
      </c>
    </row>
    <row r="32" spans="1:22" s="223" customFormat="1" ht="15" customHeight="1">
      <c r="A32" s="359"/>
      <c r="B32" s="1061">
        <v>23</v>
      </c>
      <c r="C32" s="745" t="s">
        <v>2995</v>
      </c>
      <c r="D32" s="371" t="s">
        <v>2723</v>
      </c>
      <c r="E32" s="1682">
        <f>VLOOKUP(C32,'[23]Makassar, Februari 2017'!$C$11:$F$34,4,FALSE)</f>
        <v>27</v>
      </c>
      <c r="F32" s="269">
        <v>2313625</v>
      </c>
      <c r="G32" s="269">
        <v>0</v>
      </c>
      <c r="H32" s="1705"/>
      <c r="I32" s="1062">
        <f t="shared" si="0"/>
        <v>2313625</v>
      </c>
      <c r="J32" s="270">
        <v>5000</v>
      </c>
      <c r="K32" s="271">
        <v>554913</v>
      </c>
      <c r="L32" s="272">
        <v>100000</v>
      </c>
      <c r="M32" s="1063">
        <f t="shared" si="5"/>
        <v>789913</v>
      </c>
      <c r="N32" s="31">
        <f t="shared" si="6"/>
        <v>3103538</v>
      </c>
      <c r="O32" s="48">
        <f t="shared" si="1"/>
        <v>23136.25</v>
      </c>
      <c r="P32" s="48">
        <f t="shared" si="2"/>
        <v>46272.5</v>
      </c>
      <c r="Q32" s="48">
        <f t="shared" si="3"/>
        <v>23136.25</v>
      </c>
      <c r="R32" s="146">
        <f t="shared" si="4"/>
        <v>3010993</v>
      </c>
      <c r="S32" s="1683">
        <f>VLOOKUP(C32,'[23]Makassar, Februari 2017'!$C$11:$S$34,17,FALSE)</f>
        <v>0</v>
      </c>
      <c r="T32" s="652">
        <f t="shared" si="7"/>
        <v>3010993</v>
      </c>
      <c r="U32" s="503" t="str">
        <f>VLOOKUP(C32,'[24]Makassar, Januari 2017'!$C$11:$U$34,19,FALSE)</f>
        <v>152-00-1518551-1</v>
      </c>
    </row>
    <row r="33" spans="1:22" s="1688" customFormat="1" ht="15" customHeight="1">
      <c r="A33" s="206">
        <v>1900000</v>
      </c>
      <c r="B33" s="1061">
        <v>24</v>
      </c>
      <c r="C33" s="1034" t="s">
        <v>2938</v>
      </c>
      <c r="D33" s="1038" t="s">
        <v>2939</v>
      </c>
      <c r="E33" s="1682">
        <v>24</v>
      </c>
      <c r="F33" s="151">
        <v>2313625</v>
      </c>
      <c r="G33" s="151">
        <v>0</v>
      </c>
      <c r="H33" s="796"/>
      <c r="I33" s="1728">
        <f t="shared" si="0"/>
        <v>2313625</v>
      </c>
      <c r="J33" s="151">
        <v>10000</v>
      </c>
      <c r="K33" s="151">
        <v>300000</v>
      </c>
      <c r="L33" s="315">
        <v>100000</v>
      </c>
      <c r="M33" s="1063">
        <f t="shared" si="5"/>
        <v>640000</v>
      </c>
      <c r="N33" s="31">
        <f t="shared" si="6"/>
        <v>2953625</v>
      </c>
      <c r="O33" s="48">
        <f>I33*1%</f>
        <v>23136.25</v>
      </c>
      <c r="P33" s="48">
        <f>I33*1%</f>
        <v>23136.25</v>
      </c>
      <c r="Q33" s="48">
        <f>I33*2%</f>
        <v>46272.5</v>
      </c>
      <c r="R33" s="48">
        <f>N33-O33-P33-Q33</f>
        <v>2861080</v>
      </c>
      <c r="S33" s="1683">
        <v>0</v>
      </c>
      <c r="T33" s="1684">
        <f t="shared" si="7"/>
        <v>2861080</v>
      </c>
      <c r="U33" s="1729" t="s">
        <v>3822</v>
      </c>
      <c r="V33" s="1688" t="s">
        <v>2627</v>
      </c>
    </row>
    <row r="34" spans="1:22" s="112" customFormat="1" ht="18" customHeight="1">
      <c r="A34" s="911"/>
      <c r="B34" s="2396" t="s">
        <v>30</v>
      </c>
      <c r="C34" s="2406"/>
      <c r="D34" s="2407"/>
      <c r="E34" s="967">
        <f>SUM(E10:E33)</f>
        <v>625</v>
      </c>
      <c r="F34" s="769">
        <f>SUM(F10:F33)</f>
        <v>54534907.5</v>
      </c>
      <c r="G34" s="769">
        <f t="shared" ref="G34:T34" si="8">SUM(G10:G33)</f>
        <v>1316000</v>
      </c>
      <c r="H34" s="2092"/>
      <c r="I34" s="769">
        <f t="shared" si="8"/>
        <v>55850907.5</v>
      </c>
      <c r="J34" s="769">
        <f t="shared" si="8"/>
        <v>252000</v>
      </c>
      <c r="K34" s="769">
        <f t="shared" si="8"/>
        <v>15709835.196531791</v>
      </c>
      <c r="L34" s="769">
        <f t="shared" si="8"/>
        <v>2900000</v>
      </c>
      <c r="M34" s="769">
        <f t="shared" si="8"/>
        <v>25194835.196531791</v>
      </c>
      <c r="N34" s="769">
        <f t="shared" si="8"/>
        <v>81045742.696531802</v>
      </c>
      <c r="O34" s="769">
        <f t="shared" si="8"/>
        <v>558509.07499999995</v>
      </c>
      <c r="P34" s="769">
        <f t="shared" si="8"/>
        <v>1093881.8999999999</v>
      </c>
      <c r="Q34" s="769">
        <f t="shared" si="8"/>
        <v>581645.32499999995</v>
      </c>
      <c r="R34" s="769">
        <f t="shared" si="8"/>
        <v>78811706.39653179</v>
      </c>
      <c r="S34" s="769">
        <f t="shared" si="8"/>
        <v>0</v>
      </c>
      <c r="T34" s="769">
        <f t="shared" si="8"/>
        <v>78811706.39653179</v>
      </c>
      <c r="U34" s="1066"/>
    </row>
    <row r="35" spans="1:22" ht="18" hidden="1" customHeight="1">
      <c r="B35" s="10"/>
      <c r="C35" s="11"/>
      <c r="D35" s="12"/>
      <c r="E35" s="12"/>
      <c r="F35" s="74">
        <v>1700000</v>
      </c>
      <c r="G35" s="79">
        <v>300000</v>
      </c>
      <c r="H35" s="2209"/>
      <c r="I35" s="5">
        <f>SUM(F35:G35)</f>
        <v>2000000</v>
      </c>
      <c r="J35" s="5">
        <v>0</v>
      </c>
      <c r="K35" s="72">
        <v>554913</v>
      </c>
      <c r="L35" s="73">
        <v>100000</v>
      </c>
      <c r="M35" s="74">
        <f>(E35*J35)+K35+L35</f>
        <v>654913</v>
      </c>
      <c r="N35" s="61">
        <f>I35+M35</f>
        <v>2654913</v>
      </c>
      <c r="O35" s="61"/>
      <c r="P35" s="61">
        <f>I35*2%</f>
        <v>40000</v>
      </c>
      <c r="Q35" s="61">
        <f>I35*1%</f>
        <v>20000</v>
      </c>
      <c r="R35" s="77">
        <f>N35-P35-Q35</f>
        <v>2594913</v>
      </c>
      <c r="S35" s="267"/>
      <c r="T35" s="267"/>
    </row>
    <row r="36" spans="1:22" ht="18" hidden="1" customHeight="1">
      <c r="B36" s="10"/>
      <c r="C36" s="11"/>
      <c r="D36" s="12"/>
      <c r="E36" s="12" t="s">
        <v>2273</v>
      </c>
      <c r="F36" s="13"/>
      <c r="G36" s="13"/>
      <c r="H36" s="13"/>
      <c r="I36" s="5">
        <f>SUM(F36:G36)</f>
        <v>0</v>
      </c>
      <c r="J36" s="13"/>
      <c r="K36" s="13"/>
      <c r="L36" s="13"/>
      <c r="M36" s="13"/>
      <c r="N36" s="13"/>
      <c r="O36" s="13"/>
      <c r="P36" s="13">
        <f>I36*2%</f>
        <v>0</v>
      </c>
      <c r="Q36" s="13">
        <f>I36*1%</f>
        <v>0</v>
      </c>
      <c r="R36" s="80"/>
      <c r="S36" s="80"/>
      <c r="T36" s="80"/>
    </row>
    <row r="37" spans="1:22" ht="18" customHeight="1">
      <c r="B37" s="10"/>
      <c r="C37" s="11" t="s">
        <v>2627</v>
      </c>
      <c r="D37" s="12"/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80"/>
      <c r="S37" s="80"/>
      <c r="T37" s="80"/>
    </row>
    <row r="38" spans="1:22" ht="18" customHeight="1">
      <c r="B38" s="10"/>
      <c r="C38" s="11"/>
      <c r="D38" s="12"/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80"/>
      <c r="S38" s="80"/>
      <c r="T38" s="80"/>
    </row>
    <row r="39" spans="1:22" ht="18" customHeight="1">
      <c r="B39" s="81" t="s">
        <v>910</v>
      </c>
      <c r="C39" s="11"/>
      <c r="D39" s="12"/>
      <c r="E39" s="12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82"/>
      <c r="S39" s="228"/>
      <c r="T39" s="228"/>
    </row>
    <row r="40" spans="1:22" s="1064" customFormat="1" ht="18" customHeight="1">
      <c r="A40" s="2470" t="s">
        <v>2755</v>
      </c>
      <c r="B40" s="2463" t="s">
        <v>3</v>
      </c>
      <c r="C40" s="2463" t="s">
        <v>4</v>
      </c>
      <c r="D40" s="2463" t="s">
        <v>5</v>
      </c>
      <c r="E40" s="2456" t="s">
        <v>6</v>
      </c>
      <c r="F40" s="2458" t="s">
        <v>7</v>
      </c>
      <c r="G40" s="2460"/>
      <c r="H40" s="2208"/>
      <c r="I40" s="2456" t="s">
        <v>509</v>
      </c>
      <c r="J40" s="2458" t="s">
        <v>8</v>
      </c>
      <c r="K40" s="2459"/>
      <c r="L40" s="2460"/>
      <c r="M40" s="2461" t="s">
        <v>9</v>
      </c>
      <c r="N40" s="2456" t="s">
        <v>10</v>
      </c>
      <c r="O40" s="2458" t="s">
        <v>11</v>
      </c>
      <c r="P40" s="2459"/>
      <c r="Q40" s="2460"/>
      <c r="R40" s="2456" t="s">
        <v>12</v>
      </c>
      <c r="S40" s="1057"/>
      <c r="T40" s="1057"/>
      <c r="U40" s="2456" t="s">
        <v>13</v>
      </c>
    </row>
    <row r="41" spans="1:22" s="1064" customFormat="1" ht="36">
      <c r="A41" s="2471"/>
      <c r="B41" s="2464"/>
      <c r="C41" s="2465"/>
      <c r="D41" s="2465"/>
      <c r="E41" s="2466"/>
      <c r="F41" s="1059" t="s">
        <v>14</v>
      </c>
      <c r="G41" s="1059" t="s">
        <v>15</v>
      </c>
      <c r="H41" s="1060"/>
      <c r="I41" s="2457"/>
      <c r="J41" s="1059" t="s">
        <v>17</v>
      </c>
      <c r="K41" s="1059" t="s">
        <v>18</v>
      </c>
      <c r="L41" s="1059" t="s">
        <v>19</v>
      </c>
      <c r="M41" s="2462"/>
      <c r="N41" s="2457"/>
      <c r="O41" s="1059" t="s">
        <v>2316</v>
      </c>
      <c r="P41" s="1059" t="s">
        <v>20</v>
      </c>
      <c r="Q41" s="1059" t="s">
        <v>2270</v>
      </c>
      <c r="R41" s="2457"/>
      <c r="S41" s="1060" t="s">
        <v>3687</v>
      </c>
      <c r="T41" s="1060" t="s">
        <v>3688</v>
      </c>
      <c r="U41" s="2457"/>
    </row>
    <row r="42" spans="1:22" s="112" customFormat="1" ht="15" customHeight="1">
      <c r="A42" s="206">
        <v>2313625</v>
      </c>
      <c r="B42" s="716">
        <v>1</v>
      </c>
      <c r="C42" s="501" t="s">
        <v>911</v>
      </c>
      <c r="D42" s="502" t="s">
        <v>152</v>
      </c>
      <c r="E42" s="952">
        <f>VLOOKUP(C42,'[23]Makassar, Februari 2017'!$C$44:$F$104,4,FALSE)</f>
        <v>27</v>
      </c>
      <c r="F42" s="273">
        <v>2313625</v>
      </c>
      <c r="G42" s="273">
        <v>0</v>
      </c>
      <c r="H42" s="1705"/>
      <c r="I42" s="1065">
        <f t="shared" ref="I42:I69" si="9">SUM(F42:G42)</f>
        <v>2313625</v>
      </c>
      <c r="J42" s="274">
        <v>12000</v>
      </c>
      <c r="K42" s="275">
        <v>802413.29479768791</v>
      </c>
      <c r="L42" s="276">
        <v>0</v>
      </c>
      <c r="M42" s="1063">
        <f t="shared" ref="M42:M102" si="10">(E42*J42)+K42+L42</f>
        <v>1126413.2947976878</v>
      </c>
      <c r="N42" s="31">
        <f t="shared" ref="N42:N102" si="11">I42+M42</f>
        <v>3440038.2947976878</v>
      </c>
      <c r="O42" s="31">
        <f t="shared" ref="O42:O69" si="12">I42*1%</f>
        <v>23136.25</v>
      </c>
      <c r="P42" s="31">
        <f t="shared" ref="P42:P69" si="13">I42*2%</f>
        <v>46272.5</v>
      </c>
      <c r="Q42" s="31">
        <f t="shared" ref="Q42:Q69" si="14">I42*1%</f>
        <v>23136.25</v>
      </c>
      <c r="R42" s="104">
        <f t="shared" ref="R42:R69" si="15">N42-P42-Q42-O42</f>
        <v>3347493.2947976878</v>
      </c>
      <c r="S42" s="654">
        <f>VLOOKUP(C42,'[23]Makassar, Februari 2017'!$C$44:$S$104,17,FALSE)</f>
        <v>0</v>
      </c>
      <c r="T42" s="654">
        <f>R42-S42</f>
        <v>3347493.2947976878</v>
      </c>
      <c r="U42" s="503" t="str">
        <f>VLOOKUP(C42,'[24]Makassar, Januari 2017'!$C$44:$U$104,19,FALSE)</f>
        <v>505-01-08122-11-2</v>
      </c>
    </row>
    <row r="43" spans="1:22" s="112" customFormat="1" ht="15" customHeight="1">
      <c r="A43" s="206">
        <v>2313625</v>
      </c>
      <c r="B43" s="716">
        <v>2</v>
      </c>
      <c r="C43" s="501" t="s">
        <v>912</v>
      </c>
      <c r="D43" s="502" t="s">
        <v>152</v>
      </c>
      <c r="E43" s="952">
        <f>VLOOKUP(C43,'[23]Makassar, Februari 2017'!$C$44:$F$104,4,FALSE)</f>
        <v>26</v>
      </c>
      <c r="F43" s="273">
        <v>2013625</v>
      </c>
      <c r="G43" s="273">
        <v>300000</v>
      </c>
      <c r="H43" s="1705"/>
      <c r="I43" s="1065">
        <f t="shared" si="9"/>
        <v>2313625</v>
      </c>
      <c r="J43" s="274">
        <v>12000</v>
      </c>
      <c r="K43" s="275">
        <v>802413.29479768791</v>
      </c>
      <c r="L43" s="276">
        <v>0</v>
      </c>
      <c r="M43" s="1063">
        <f t="shared" si="10"/>
        <v>1114413.2947976878</v>
      </c>
      <c r="N43" s="31">
        <f t="shared" si="11"/>
        <v>3428038.2947976878</v>
      </c>
      <c r="O43" s="31">
        <f t="shared" si="12"/>
        <v>23136.25</v>
      </c>
      <c r="P43" s="31">
        <f t="shared" si="13"/>
        <v>46272.5</v>
      </c>
      <c r="Q43" s="31">
        <f t="shared" si="14"/>
        <v>23136.25</v>
      </c>
      <c r="R43" s="104">
        <f t="shared" si="15"/>
        <v>3335493.2947976878</v>
      </c>
      <c r="S43" s="1683">
        <f>VLOOKUP(C43,'[23]Makassar, Februari 2017'!$C$44:$S$104,17,FALSE)</f>
        <v>0</v>
      </c>
      <c r="T43" s="654">
        <f t="shared" ref="T43:T100" si="16">R43-S43</f>
        <v>3335493.2947976878</v>
      </c>
      <c r="U43" s="503" t="str">
        <f>VLOOKUP(C43,'[24]Makassar, Januari 2017'!$C$44:$U$104,19,FALSE)</f>
        <v>505-01-08197-11-7</v>
      </c>
    </row>
    <row r="44" spans="1:22" s="112" customFormat="1" ht="15" customHeight="1">
      <c r="A44" s="206">
        <v>2313625</v>
      </c>
      <c r="B44" s="716">
        <v>3</v>
      </c>
      <c r="C44" s="504" t="s">
        <v>913</v>
      </c>
      <c r="D44" s="502" t="s">
        <v>152</v>
      </c>
      <c r="E44" s="952">
        <f>VLOOKUP(C44,'[23]Makassar, Februari 2017'!$C$44:$F$104,4,FALSE)</f>
        <v>21</v>
      </c>
      <c r="F44" s="273">
        <v>2313625</v>
      </c>
      <c r="G44" s="273">
        <v>0</v>
      </c>
      <c r="H44" s="1705"/>
      <c r="I44" s="1065">
        <f t="shared" si="9"/>
        <v>2313625</v>
      </c>
      <c r="J44" s="274">
        <v>12000</v>
      </c>
      <c r="K44" s="275">
        <v>802413.29479768791</v>
      </c>
      <c r="L44" s="276">
        <v>0</v>
      </c>
      <c r="M44" s="1063">
        <f t="shared" si="10"/>
        <v>1054413.2947976878</v>
      </c>
      <c r="N44" s="31">
        <f t="shared" si="11"/>
        <v>3368038.2947976878</v>
      </c>
      <c r="O44" s="31">
        <f t="shared" si="12"/>
        <v>23136.25</v>
      </c>
      <c r="P44" s="31">
        <f t="shared" si="13"/>
        <v>46272.5</v>
      </c>
      <c r="Q44" s="31">
        <f t="shared" si="14"/>
        <v>23136.25</v>
      </c>
      <c r="R44" s="104">
        <f t="shared" si="15"/>
        <v>3275493.2947976878</v>
      </c>
      <c r="S44" s="1683">
        <f>VLOOKUP(C44,'[23]Makassar, Februari 2017'!$C$44:$S$104,17,FALSE)</f>
        <v>0</v>
      </c>
      <c r="T44" s="654">
        <f t="shared" si="16"/>
        <v>3275493.2947976878</v>
      </c>
      <c r="U44" s="503" t="str">
        <f>VLOOKUP(C44,'[24]Makassar, Januari 2017'!$C$44:$U$104,19,FALSE)</f>
        <v>505-01-08258-11-7</v>
      </c>
    </row>
    <row r="45" spans="1:22" s="223" customFormat="1" ht="15" customHeight="1">
      <c r="A45" s="206">
        <v>2313625</v>
      </c>
      <c r="B45" s="716">
        <v>4</v>
      </c>
      <c r="C45" s="501" t="s">
        <v>914</v>
      </c>
      <c r="D45" s="502" t="s">
        <v>152</v>
      </c>
      <c r="E45" s="952">
        <f>VLOOKUP(C45,'[23]Makassar, Februari 2017'!$C$44:$F$104,4,FALSE)</f>
        <v>27</v>
      </c>
      <c r="F45" s="273">
        <v>2313625</v>
      </c>
      <c r="G45" s="273">
        <v>0</v>
      </c>
      <c r="H45" s="1705"/>
      <c r="I45" s="1065">
        <f t="shared" si="9"/>
        <v>2313625</v>
      </c>
      <c r="J45" s="274">
        <v>12000</v>
      </c>
      <c r="K45" s="275">
        <v>802413.29479768791</v>
      </c>
      <c r="L45" s="276">
        <v>0</v>
      </c>
      <c r="M45" s="1063">
        <f t="shared" si="10"/>
        <v>1126413.2947976878</v>
      </c>
      <c r="N45" s="31">
        <f t="shared" si="11"/>
        <v>3440038.2947976878</v>
      </c>
      <c r="O45" s="48">
        <f t="shared" si="12"/>
        <v>23136.25</v>
      </c>
      <c r="P45" s="48">
        <f t="shared" si="13"/>
        <v>46272.5</v>
      </c>
      <c r="Q45" s="48">
        <f t="shared" si="14"/>
        <v>23136.25</v>
      </c>
      <c r="R45" s="146">
        <f t="shared" si="15"/>
        <v>3347493.2947976878</v>
      </c>
      <c r="S45" s="1683">
        <f>VLOOKUP(C45,'[23]Makassar, Februari 2017'!$C$44:$S$104,17,FALSE)</f>
        <v>0</v>
      </c>
      <c r="T45" s="654">
        <f t="shared" si="16"/>
        <v>3347493.2947976878</v>
      </c>
      <c r="U45" s="503" t="str">
        <f>VLOOKUP(C45,'[24]Makassar, Januari 2017'!$C$44:$U$104,19,FALSE)</f>
        <v>505-01-08098-11-9</v>
      </c>
    </row>
    <row r="46" spans="1:22" s="223" customFormat="1" ht="15" customHeight="1">
      <c r="A46" s="206">
        <v>2313625</v>
      </c>
      <c r="B46" s="716">
        <v>5</v>
      </c>
      <c r="C46" s="501" t="s">
        <v>915</v>
      </c>
      <c r="D46" s="502" t="s">
        <v>152</v>
      </c>
      <c r="E46" s="952">
        <f>VLOOKUP(C46,'[23]Makassar, Februari 2017'!$C$44:$F$104,4,FALSE)</f>
        <v>27</v>
      </c>
      <c r="F46" s="273">
        <v>2224389.84</v>
      </c>
      <c r="G46" s="273">
        <v>300000</v>
      </c>
      <c r="H46" s="1705"/>
      <c r="I46" s="1065">
        <f t="shared" si="9"/>
        <v>2524389.84</v>
      </c>
      <c r="J46" s="274">
        <v>12000</v>
      </c>
      <c r="K46" s="275">
        <v>875510.92716762994</v>
      </c>
      <c r="L46" s="276">
        <v>0</v>
      </c>
      <c r="M46" s="1063">
        <f t="shared" si="10"/>
        <v>1199510.9271676298</v>
      </c>
      <c r="N46" s="31">
        <f t="shared" si="11"/>
        <v>3723900.7671676297</v>
      </c>
      <c r="O46" s="48">
        <f t="shared" si="12"/>
        <v>25243.898399999998</v>
      </c>
      <c r="P46" s="48">
        <f t="shared" si="13"/>
        <v>50487.796799999996</v>
      </c>
      <c r="Q46" s="48">
        <f t="shared" si="14"/>
        <v>25243.898399999998</v>
      </c>
      <c r="R46" s="146">
        <f t="shared" si="15"/>
        <v>3622925.1735676299</v>
      </c>
      <c r="S46" s="1683">
        <f>VLOOKUP(C46,'[23]Makassar, Februari 2017'!$C$44:$S$104,17,FALSE)</f>
        <v>300000</v>
      </c>
      <c r="T46" s="654">
        <f t="shared" si="16"/>
        <v>3322925.1735676299</v>
      </c>
      <c r="U46" s="503" t="str">
        <f>VLOOKUP(C46,'[24]Makassar, Januari 2017'!$C$44:$U$104,19,FALSE)</f>
        <v>505-01-08105-11-0</v>
      </c>
    </row>
    <row r="47" spans="1:22" s="223" customFormat="1" ht="15" customHeight="1">
      <c r="A47" s="206">
        <v>2313625</v>
      </c>
      <c r="B47" s="716">
        <v>6</v>
      </c>
      <c r="C47" s="501" t="s">
        <v>918</v>
      </c>
      <c r="D47" s="502" t="s">
        <v>152</v>
      </c>
      <c r="E47" s="952">
        <f>VLOOKUP(C47,'[23]Makassar, Februari 2017'!$C$44:$F$104,4,FALSE)</f>
        <v>26</v>
      </c>
      <c r="F47" s="273">
        <v>2313625</v>
      </c>
      <c r="G47" s="273">
        <v>0</v>
      </c>
      <c r="H47" s="1705"/>
      <c r="I47" s="1065">
        <f t="shared" si="9"/>
        <v>2313625</v>
      </c>
      <c r="J47" s="274">
        <v>12000</v>
      </c>
      <c r="K47" s="275">
        <v>802413.29479768791</v>
      </c>
      <c r="L47" s="276">
        <v>0</v>
      </c>
      <c r="M47" s="1063">
        <f t="shared" si="10"/>
        <v>1114413.2947976878</v>
      </c>
      <c r="N47" s="31">
        <f t="shared" si="11"/>
        <v>3428038.2947976878</v>
      </c>
      <c r="O47" s="48">
        <f t="shared" si="12"/>
        <v>23136.25</v>
      </c>
      <c r="P47" s="48">
        <f t="shared" si="13"/>
        <v>46272.5</v>
      </c>
      <c r="Q47" s="48">
        <f t="shared" si="14"/>
        <v>23136.25</v>
      </c>
      <c r="R47" s="146">
        <f t="shared" si="15"/>
        <v>3335493.2947976878</v>
      </c>
      <c r="S47" s="1683">
        <f>VLOOKUP(C47,'[23]Makassar, Februari 2017'!$C$44:$S$104,17,FALSE)</f>
        <v>0</v>
      </c>
      <c r="T47" s="654">
        <f t="shared" si="16"/>
        <v>3335493.2947976878</v>
      </c>
      <c r="U47" s="503" t="str">
        <f>VLOOKUP(C47,'[24]Makassar, Januari 2017'!$C$44:$U$104,19,FALSE)</f>
        <v>505-01-08111-11-1</v>
      </c>
    </row>
    <row r="48" spans="1:22" s="223" customFormat="1" ht="15" customHeight="1">
      <c r="A48" s="206">
        <v>2313625</v>
      </c>
      <c r="B48" s="716">
        <v>7</v>
      </c>
      <c r="C48" s="501" t="s">
        <v>919</v>
      </c>
      <c r="D48" s="502" t="s">
        <v>152</v>
      </c>
      <c r="E48" s="952">
        <f>VLOOKUP(C48,'[23]Makassar, Februari 2017'!$C$44:$F$104,4,FALSE)</f>
        <v>28</v>
      </c>
      <c r="F48" s="273">
        <v>2313625</v>
      </c>
      <c r="G48" s="273">
        <v>0</v>
      </c>
      <c r="H48" s="1705"/>
      <c r="I48" s="1065">
        <f t="shared" si="9"/>
        <v>2313625</v>
      </c>
      <c r="J48" s="274">
        <v>12000</v>
      </c>
      <c r="K48" s="275">
        <v>802413.29479768791</v>
      </c>
      <c r="L48" s="276">
        <v>0</v>
      </c>
      <c r="M48" s="1063">
        <f t="shared" si="10"/>
        <v>1138413.2947976878</v>
      </c>
      <c r="N48" s="31">
        <f t="shared" si="11"/>
        <v>3452038.2947976878</v>
      </c>
      <c r="O48" s="48">
        <f t="shared" si="12"/>
        <v>23136.25</v>
      </c>
      <c r="P48" s="48">
        <f t="shared" si="13"/>
        <v>46272.5</v>
      </c>
      <c r="Q48" s="48">
        <f t="shared" si="14"/>
        <v>23136.25</v>
      </c>
      <c r="R48" s="146">
        <f t="shared" si="15"/>
        <v>3359493.2947976878</v>
      </c>
      <c r="S48" s="1683">
        <f>VLOOKUP(C48,'[23]Makassar, Februari 2017'!$C$44:$S$104,17,FALSE)</f>
        <v>0</v>
      </c>
      <c r="T48" s="654">
        <f t="shared" si="16"/>
        <v>3359493.2947976878</v>
      </c>
      <c r="U48" s="503" t="str">
        <f>VLOOKUP(C48,'[24]Makassar, Januari 2017'!$C$44:$U$104,19,FALSE)</f>
        <v>505-01-08113-11-3</v>
      </c>
    </row>
    <row r="49" spans="1:21" s="223" customFormat="1" ht="15" customHeight="1">
      <c r="A49" s="206">
        <v>2313625</v>
      </c>
      <c r="B49" s="716">
        <v>8</v>
      </c>
      <c r="C49" s="501" t="s">
        <v>920</v>
      </c>
      <c r="D49" s="502" t="s">
        <v>152</v>
      </c>
      <c r="E49" s="952">
        <f>VLOOKUP(C49,'[23]Makassar, Februari 2017'!$C$44:$F$104,4,FALSE)</f>
        <v>25</v>
      </c>
      <c r="F49" s="273">
        <v>2313625</v>
      </c>
      <c r="G49" s="273">
        <v>0</v>
      </c>
      <c r="H49" s="1705"/>
      <c r="I49" s="1065">
        <f t="shared" si="9"/>
        <v>2313625</v>
      </c>
      <c r="J49" s="274">
        <v>12000</v>
      </c>
      <c r="K49" s="275">
        <v>802413.29479768791</v>
      </c>
      <c r="L49" s="276">
        <v>0</v>
      </c>
      <c r="M49" s="1063">
        <f t="shared" si="10"/>
        <v>1102413.2947976878</v>
      </c>
      <c r="N49" s="31">
        <f t="shared" si="11"/>
        <v>3416038.2947976878</v>
      </c>
      <c r="O49" s="48">
        <f t="shared" si="12"/>
        <v>23136.25</v>
      </c>
      <c r="P49" s="48">
        <f t="shared" si="13"/>
        <v>46272.5</v>
      </c>
      <c r="Q49" s="48">
        <f t="shared" si="14"/>
        <v>23136.25</v>
      </c>
      <c r="R49" s="146">
        <f t="shared" si="15"/>
        <v>3323493.2947976878</v>
      </c>
      <c r="S49" s="1683">
        <f>VLOOKUP(C49,'[23]Makassar, Februari 2017'!$C$44:$S$104,17,FALSE)</f>
        <v>0</v>
      </c>
      <c r="T49" s="654">
        <f t="shared" si="16"/>
        <v>3323493.2947976878</v>
      </c>
      <c r="U49" s="503" t="str">
        <f>VLOOKUP(C49,'[24]Makassar, Januari 2017'!$C$44:$U$104,19,FALSE)</f>
        <v>505-01-08103-11-8</v>
      </c>
    </row>
    <row r="50" spans="1:21" s="223" customFormat="1" ht="15" customHeight="1">
      <c r="A50" s="206">
        <v>2313625</v>
      </c>
      <c r="B50" s="716">
        <v>9</v>
      </c>
      <c r="C50" s="501" t="s">
        <v>921</v>
      </c>
      <c r="D50" s="502" t="s">
        <v>152</v>
      </c>
      <c r="E50" s="952">
        <f>VLOOKUP(C50,'[23]Makassar, Februari 2017'!$C$44:$F$104,4,FALSE)</f>
        <v>24</v>
      </c>
      <c r="F50" s="273">
        <v>2313625</v>
      </c>
      <c r="G50" s="273">
        <v>0</v>
      </c>
      <c r="H50" s="1705"/>
      <c r="I50" s="1065">
        <f t="shared" si="9"/>
        <v>2313625</v>
      </c>
      <c r="J50" s="274">
        <v>12000</v>
      </c>
      <c r="K50" s="275">
        <v>802413.29479768791</v>
      </c>
      <c r="L50" s="276">
        <v>0</v>
      </c>
      <c r="M50" s="1063">
        <f t="shared" si="10"/>
        <v>1090413.2947976878</v>
      </c>
      <c r="N50" s="31">
        <f t="shared" si="11"/>
        <v>3404038.2947976878</v>
      </c>
      <c r="O50" s="48">
        <f t="shared" si="12"/>
        <v>23136.25</v>
      </c>
      <c r="P50" s="48">
        <f t="shared" si="13"/>
        <v>46272.5</v>
      </c>
      <c r="Q50" s="48">
        <f t="shared" si="14"/>
        <v>23136.25</v>
      </c>
      <c r="R50" s="146">
        <f t="shared" si="15"/>
        <v>3311493.2947976878</v>
      </c>
      <c r="S50" s="1683">
        <f>VLOOKUP(C50,'[23]Makassar, Februari 2017'!$C$44:$S$104,17,FALSE)</f>
        <v>0</v>
      </c>
      <c r="T50" s="654">
        <f t="shared" si="16"/>
        <v>3311493.2947976878</v>
      </c>
      <c r="U50" s="503" t="str">
        <f>VLOOKUP(C50,'[24]Makassar, Januari 2017'!$C$44:$U$104,19,FALSE)</f>
        <v>505-01-08260-11-4</v>
      </c>
    </row>
    <row r="51" spans="1:21" s="223" customFormat="1" ht="15" customHeight="1">
      <c r="A51" s="206">
        <v>2313625</v>
      </c>
      <c r="B51" s="716">
        <v>10</v>
      </c>
      <c r="C51" s="501" t="s">
        <v>922</v>
      </c>
      <c r="D51" s="502" t="s">
        <v>152</v>
      </c>
      <c r="E51" s="952">
        <f>VLOOKUP(C51,'[23]Makassar, Februari 2017'!$C$44:$F$104,4,FALSE)</f>
        <v>25</v>
      </c>
      <c r="F51" s="273">
        <v>2313625</v>
      </c>
      <c r="G51" s="273">
        <v>0</v>
      </c>
      <c r="H51" s="1705"/>
      <c r="I51" s="1065">
        <f t="shared" si="9"/>
        <v>2313625</v>
      </c>
      <c r="J51" s="274">
        <v>12000</v>
      </c>
      <c r="K51" s="275">
        <v>802413.29479768791</v>
      </c>
      <c r="L51" s="276">
        <v>0</v>
      </c>
      <c r="M51" s="1063">
        <f t="shared" si="10"/>
        <v>1102413.2947976878</v>
      </c>
      <c r="N51" s="31">
        <f t="shared" si="11"/>
        <v>3416038.2947976878</v>
      </c>
      <c r="O51" s="48">
        <f t="shared" si="12"/>
        <v>23136.25</v>
      </c>
      <c r="P51" s="48">
        <f t="shared" si="13"/>
        <v>46272.5</v>
      </c>
      <c r="Q51" s="48">
        <f t="shared" si="14"/>
        <v>23136.25</v>
      </c>
      <c r="R51" s="146">
        <f t="shared" si="15"/>
        <v>3323493.2947976878</v>
      </c>
      <c r="S51" s="1683">
        <f>VLOOKUP(C51,'[23]Makassar, Februari 2017'!$C$44:$S$104,17,FALSE)</f>
        <v>0</v>
      </c>
      <c r="T51" s="654">
        <f t="shared" si="16"/>
        <v>3323493.2947976878</v>
      </c>
      <c r="U51" s="503" t="str">
        <f>VLOOKUP(C51,'[24]Makassar, Januari 2017'!$C$44:$U$104,19,FALSE)</f>
        <v>505-01-08077-11-3</v>
      </c>
    </row>
    <row r="52" spans="1:21" s="223" customFormat="1" ht="15" customHeight="1">
      <c r="A52" s="206">
        <v>2313625</v>
      </c>
      <c r="B52" s="716">
        <v>11</v>
      </c>
      <c r="C52" s="501" t="s">
        <v>923</v>
      </c>
      <c r="D52" s="502" t="s">
        <v>152</v>
      </c>
      <c r="E52" s="952">
        <f>VLOOKUP(C52,'[23]Makassar, Februari 2017'!$C$44:$F$104,4,FALSE)</f>
        <v>25</v>
      </c>
      <c r="F52" s="273">
        <v>2313625</v>
      </c>
      <c r="G52" s="273">
        <v>0</v>
      </c>
      <c r="H52" s="1705"/>
      <c r="I52" s="1065">
        <f t="shared" si="9"/>
        <v>2313625</v>
      </c>
      <c r="J52" s="274">
        <v>12000</v>
      </c>
      <c r="K52" s="275">
        <v>802413.29479768791</v>
      </c>
      <c r="L52" s="276">
        <v>0</v>
      </c>
      <c r="M52" s="1063">
        <f t="shared" si="10"/>
        <v>1102413.2947976878</v>
      </c>
      <c r="N52" s="31">
        <f t="shared" si="11"/>
        <v>3416038.2947976878</v>
      </c>
      <c r="O52" s="48">
        <f t="shared" si="12"/>
        <v>23136.25</v>
      </c>
      <c r="P52" s="48">
        <f t="shared" si="13"/>
        <v>46272.5</v>
      </c>
      <c r="Q52" s="48">
        <f t="shared" si="14"/>
        <v>23136.25</v>
      </c>
      <c r="R52" s="146">
        <f t="shared" si="15"/>
        <v>3323493.2947976878</v>
      </c>
      <c r="S52" s="1683">
        <f>VLOOKUP(C52,'[23]Makassar, Februari 2017'!$C$44:$S$104,17,FALSE)</f>
        <v>0</v>
      </c>
      <c r="T52" s="654">
        <f t="shared" si="16"/>
        <v>3323493.2947976878</v>
      </c>
      <c r="U52" s="503" t="str">
        <f>VLOOKUP(C52,'[24]Makassar, Januari 2017'!$C$44:$U$104,19,FALSE)</f>
        <v>505-01-08085-11-6</v>
      </c>
    </row>
    <row r="53" spans="1:21" s="223" customFormat="1" ht="15" customHeight="1">
      <c r="A53" s="206">
        <v>2313625</v>
      </c>
      <c r="B53" s="716">
        <v>12</v>
      </c>
      <c r="C53" s="501" t="s">
        <v>924</v>
      </c>
      <c r="D53" s="502" t="s">
        <v>152</v>
      </c>
      <c r="E53" s="952">
        <f>VLOOKUP(C53,'[23]Makassar, Februari 2017'!$C$44:$F$104,4,FALSE)</f>
        <v>25</v>
      </c>
      <c r="F53" s="273">
        <v>2313625</v>
      </c>
      <c r="G53" s="273">
        <v>0</v>
      </c>
      <c r="H53" s="1705"/>
      <c r="I53" s="1065">
        <f t="shared" si="9"/>
        <v>2313625</v>
      </c>
      <c r="J53" s="274">
        <v>12000</v>
      </c>
      <c r="K53" s="275">
        <v>802413.29479768791</v>
      </c>
      <c r="L53" s="276">
        <v>0</v>
      </c>
      <c r="M53" s="1063">
        <f t="shared" si="10"/>
        <v>1102413.2947976878</v>
      </c>
      <c r="N53" s="31">
        <f t="shared" si="11"/>
        <v>3416038.2947976878</v>
      </c>
      <c r="O53" s="48">
        <f t="shared" si="12"/>
        <v>23136.25</v>
      </c>
      <c r="P53" s="48">
        <f t="shared" si="13"/>
        <v>46272.5</v>
      </c>
      <c r="Q53" s="48">
        <f t="shared" si="14"/>
        <v>23136.25</v>
      </c>
      <c r="R53" s="146">
        <f t="shared" si="15"/>
        <v>3323493.2947976878</v>
      </c>
      <c r="S53" s="1683">
        <f>VLOOKUP(C53,'[23]Makassar, Februari 2017'!$C$44:$S$104,17,FALSE)</f>
        <v>0</v>
      </c>
      <c r="T53" s="654">
        <f t="shared" si="16"/>
        <v>3323493.2947976878</v>
      </c>
      <c r="U53" s="503" t="str">
        <f>VLOOKUP(C53,'[24]Makassar, Januari 2017'!$C$44:$U$104,19,FALSE)</f>
        <v>505-01-08102-11-2</v>
      </c>
    </row>
    <row r="54" spans="1:21" s="223" customFormat="1" ht="15" customHeight="1">
      <c r="A54" s="206">
        <v>2313625</v>
      </c>
      <c r="B54" s="716">
        <v>13</v>
      </c>
      <c r="C54" s="501" t="s">
        <v>925</v>
      </c>
      <c r="D54" s="502" t="s">
        <v>152</v>
      </c>
      <c r="E54" s="952">
        <f>VLOOKUP(C54,'[23]Makassar, Februari 2017'!$C$44:$F$104,4,FALSE)</f>
        <v>25</v>
      </c>
      <c r="F54" s="273">
        <v>2313625</v>
      </c>
      <c r="G54" s="273">
        <v>0</v>
      </c>
      <c r="H54" s="1705"/>
      <c r="I54" s="1065">
        <f t="shared" si="9"/>
        <v>2313625</v>
      </c>
      <c r="J54" s="274">
        <v>12000</v>
      </c>
      <c r="K54" s="275">
        <v>802413.29479768791</v>
      </c>
      <c r="L54" s="276">
        <v>0</v>
      </c>
      <c r="M54" s="1063">
        <f t="shared" si="10"/>
        <v>1102413.2947976878</v>
      </c>
      <c r="N54" s="31">
        <f t="shared" si="11"/>
        <v>3416038.2947976878</v>
      </c>
      <c r="O54" s="48">
        <f t="shared" si="12"/>
        <v>23136.25</v>
      </c>
      <c r="P54" s="48">
        <f t="shared" si="13"/>
        <v>46272.5</v>
      </c>
      <c r="Q54" s="48">
        <f t="shared" si="14"/>
        <v>23136.25</v>
      </c>
      <c r="R54" s="146">
        <f t="shared" si="15"/>
        <v>3323493.2947976878</v>
      </c>
      <c r="S54" s="1683">
        <f>VLOOKUP(C54,'[23]Makassar, Februari 2017'!$C$44:$S$104,17,FALSE)</f>
        <v>0</v>
      </c>
      <c r="T54" s="654">
        <f t="shared" si="16"/>
        <v>3323493.2947976878</v>
      </c>
      <c r="U54" s="503" t="str">
        <f>VLOOKUP(C54,'[24]Makassar, Januari 2017'!$C$44:$U$104,19,FALSE)</f>
        <v>505-01-08201-11-0</v>
      </c>
    </row>
    <row r="55" spans="1:21" s="223" customFormat="1" ht="15" customHeight="1">
      <c r="A55" s="206">
        <v>2313625</v>
      </c>
      <c r="B55" s="716">
        <v>14</v>
      </c>
      <c r="C55" s="501" t="s">
        <v>926</v>
      </c>
      <c r="D55" s="502" t="s">
        <v>152</v>
      </c>
      <c r="E55" s="952">
        <f>VLOOKUP(C55,'[23]Makassar, Februari 2017'!$C$44:$F$104,4,FALSE)</f>
        <v>25</v>
      </c>
      <c r="F55" s="273">
        <v>2313625</v>
      </c>
      <c r="G55" s="273">
        <v>0</v>
      </c>
      <c r="H55" s="1705"/>
      <c r="I55" s="1065">
        <f t="shared" si="9"/>
        <v>2313625</v>
      </c>
      <c r="J55" s="274">
        <v>12000</v>
      </c>
      <c r="K55" s="275">
        <v>802413.29479768791</v>
      </c>
      <c r="L55" s="276">
        <v>0</v>
      </c>
      <c r="M55" s="1063">
        <f t="shared" si="10"/>
        <v>1102413.2947976878</v>
      </c>
      <c r="N55" s="31">
        <f t="shared" si="11"/>
        <v>3416038.2947976878</v>
      </c>
      <c r="O55" s="48">
        <f t="shared" si="12"/>
        <v>23136.25</v>
      </c>
      <c r="P55" s="48">
        <f t="shared" si="13"/>
        <v>46272.5</v>
      </c>
      <c r="Q55" s="48">
        <f t="shared" si="14"/>
        <v>23136.25</v>
      </c>
      <c r="R55" s="146">
        <f t="shared" si="15"/>
        <v>3323493.2947976878</v>
      </c>
      <c r="S55" s="1683">
        <f>VLOOKUP(C55,'[23]Makassar, Februari 2017'!$C$44:$S$104,17,FALSE)</f>
        <v>0</v>
      </c>
      <c r="T55" s="654">
        <f t="shared" si="16"/>
        <v>3323493.2947976878</v>
      </c>
      <c r="U55" s="503" t="str">
        <f>VLOOKUP(C55,'[24]Makassar, Januari 2017'!$C$44:$U$104,19,FALSE)</f>
        <v>505-01-08109-11-4</v>
      </c>
    </row>
    <row r="56" spans="1:21" s="223" customFormat="1" ht="15" customHeight="1">
      <c r="A56" s="206">
        <v>2313625</v>
      </c>
      <c r="B56" s="716">
        <v>15</v>
      </c>
      <c r="C56" s="501" t="s">
        <v>927</v>
      </c>
      <c r="D56" s="502" t="s">
        <v>152</v>
      </c>
      <c r="E56" s="952">
        <f>VLOOKUP(C56,'[23]Makassar, Februari 2017'!$C$44:$F$104,4,FALSE)</f>
        <v>28</v>
      </c>
      <c r="F56" s="273">
        <v>2313625</v>
      </c>
      <c r="G56" s="273">
        <v>0</v>
      </c>
      <c r="H56" s="1705"/>
      <c r="I56" s="1065">
        <f t="shared" si="9"/>
        <v>2313625</v>
      </c>
      <c r="J56" s="274">
        <v>12000</v>
      </c>
      <c r="K56" s="275">
        <v>802413.29479768791</v>
      </c>
      <c r="L56" s="276">
        <v>0</v>
      </c>
      <c r="M56" s="1063">
        <f t="shared" si="10"/>
        <v>1138413.2947976878</v>
      </c>
      <c r="N56" s="31">
        <f t="shared" si="11"/>
        <v>3452038.2947976878</v>
      </c>
      <c r="O56" s="48">
        <f t="shared" si="12"/>
        <v>23136.25</v>
      </c>
      <c r="P56" s="48">
        <f t="shared" si="13"/>
        <v>46272.5</v>
      </c>
      <c r="Q56" s="48">
        <f t="shared" si="14"/>
        <v>23136.25</v>
      </c>
      <c r="R56" s="146">
        <f t="shared" si="15"/>
        <v>3359493.2947976878</v>
      </c>
      <c r="S56" s="1683">
        <f>VLOOKUP(C56,'[23]Makassar, Februari 2017'!$C$44:$S$104,17,FALSE)</f>
        <v>0</v>
      </c>
      <c r="T56" s="654">
        <f t="shared" si="16"/>
        <v>3359493.2947976878</v>
      </c>
      <c r="U56" s="503" t="str">
        <f>VLOOKUP(C56,'[24]Makassar, Januari 2017'!$C$44:$U$104,19,FALSE)</f>
        <v>505-01-08108-11-8</v>
      </c>
    </row>
    <row r="57" spans="1:21" s="223" customFormat="1" ht="15" customHeight="1">
      <c r="A57" s="206">
        <v>2313625</v>
      </c>
      <c r="B57" s="716">
        <v>16</v>
      </c>
      <c r="C57" s="501" t="s">
        <v>928</v>
      </c>
      <c r="D57" s="502" t="s">
        <v>152</v>
      </c>
      <c r="E57" s="952">
        <f>VLOOKUP(C57,'[23]Makassar, Februari 2017'!$C$44:$F$104,4,FALSE)</f>
        <v>24</v>
      </c>
      <c r="F57" s="273">
        <v>2313625</v>
      </c>
      <c r="G57" s="273">
        <v>0</v>
      </c>
      <c r="H57" s="1705"/>
      <c r="I57" s="1065">
        <f t="shared" si="9"/>
        <v>2313625</v>
      </c>
      <c r="J57" s="274">
        <v>12000</v>
      </c>
      <c r="K57" s="275">
        <v>802413.29479768791</v>
      </c>
      <c r="L57" s="276">
        <v>0</v>
      </c>
      <c r="M57" s="1063">
        <f t="shared" si="10"/>
        <v>1090413.2947976878</v>
      </c>
      <c r="N57" s="31">
        <f t="shared" si="11"/>
        <v>3404038.2947976878</v>
      </c>
      <c r="O57" s="48">
        <f t="shared" si="12"/>
        <v>23136.25</v>
      </c>
      <c r="P57" s="48">
        <f t="shared" si="13"/>
        <v>46272.5</v>
      </c>
      <c r="Q57" s="48">
        <f t="shared" si="14"/>
        <v>23136.25</v>
      </c>
      <c r="R57" s="146">
        <f t="shared" si="15"/>
        <v>3311493.2947976878</v>
      </c>
      <c r="S57" s="1683">
        <f>VLOOKUP(C57,'[23]Makassar, Februari 2017'!$C$44:$S$104,17,FALSE)</f>
        <v>0</v>
      </c>
      <c r="T57" s="654">
        <f t="shared" si="16"/>
        <v>3311493.2947976878</v>
      </c>
      <c r="U57" s="503" t="str">
        <f>VLOOKUP(C57,'[24]Makassar, Januari 2017'!$C$44:$U$104,19,FALSE)</f>
        <v>505-01-08175-11-5</v>
      </c>
    </row>
    <row r="58" spans="1:21" s="223" customFormat="1" ht="15" customHeight="1">
      <c r="A58" s="206">
        <v>2313625</v>
      </c>
      <c r="B58" s="716">
        <v>17</v>
      </c>
      <c r="C58" s="501" t="s">
        <v>929</v>
      </c>
      <c r="D58" s="502" t="s">
        <v>152</v>
      </c>
      <c r="E58" s="952">
        <f>VLOOKUP(C58,'[23]Makassar, Februari 2017'!$C$44:$F$104,4,FALSE)</f>
        <v>26</v>
      </c>
      <c r="F58" s="273">
        <v>2224389.84</v>
      </c>
      <c r="G58" s="273">
        <v>300000</v>
      </c>
      <c r="H58" s="1705"/>
      <c r="I58" s="1065">
        <f t="shared" si="9"/>
        <v>2524389.84</v>
      </c>
      <c r="J58" s="274">
        <v>12000</v>
      </c>
      <c r="K58" s="275">
        <v>875510.92716762994</v>
      </c>
      <c r="L58" s="276">
        <v>0</v>
      </c>
      <c r="M58" s="1063">
        <f t="shared" si="10"/>
        <v>1187510.9271676298</v>
      </c>
      <c r="N58" s="31">
        <f t="shared" si="11"/>
        <v>3711900.7671676297</v>
      </c>
      <c r="O58" s="48">
        <f t="shared" si="12"/>
        <v>25243.898399999998</v>
      </c>
      <c r="P58" s="48">
        <f t="shared" si="13"/>
        <v>50487.796799999996</v>
      </c>
      <c r="Q58" s="48">
        <f t="shared" si="14"/>
        <v>25243.898399999998</v>
      </c>
      <c r="R58" s="146">
        <f t="shared" si="15"/>
        <v>3610925.1735676299</v>
      </c>
      <c r="S58" s="1683">
        <f>VLOOKUP(C58,'[23]Makassar, Februari 2017'!$C$44:$S$104,17,FALSE)</f>
        <v>100000</v>
      </c>
      <c r="T58" s="654">
        <f t="shared" si="16"/>
        <v>3510925.1735676299</v>
      </c>
      <c r="U58" s="503" t="str">
        <f>VLOOKUP(C58,'[24]Makassar, Januari 2017'!$C$44:$U$104,19,FALSE)</f>
        <v>505-01-08237-11-1</v>
      </c>
    </row>
    <row r="59" spans="1:21" s="223" customFormat="1" ht="15" customHeight="1">
      <c r="A59" s="206">
        <v>2313625</v>
      </c>
      <c r="B59" s="716">
        <v>18</v>
      </c>
      <c r="C59" s="501" t="s">
        <v>930</v>
      </c>
      <c r="D59" s="502" t="s">
        <v>152</v>
      </c>
      <c r="E59" s="952">
        <f>VLOOKUP(C59,'[23]Makassar, Februari 2017'!$C$44:$F$104,4,FALSE)</f>
        <v>26</v>
      </c>
      <c r="F59" s="273">
        <v>2224389.84</v>
      </c>
      <c r="G59" s="273">
        <v>300000</v>
      </c>
      <c r="H59" s="1705"/>
      <c r="I59" s="1065">
        <f t="shared" si="9"/>
        <v>2524389.84</v>
      </c>
      <c r="J59" s="274">
        <v>12000</v>
      </c>
      <c r="K59" s="275">
        <v>875510.92716762994</v>
      </c>
      <c r="L59" s="276">
        <v>0</v>
      </c>
      <c r="M59" s="1063">
        <f t="shared" si="10"/>
        <v>1187510.9271676298</v>
      </c>
      <c r="N59" s="31">
        <f t="shared" si="11"/>
        <v>3711900.7671676297</v>
      </c>
      <c r="O59" s="48">
        <f t="shared" si="12"/>
        <v>25243.898399999998</v>
      </c>
      <c r="P59" s="48">
        <f t="shared" si="13"/>
        <v>50487.796799999996</v>
      </c>
      <c r="Q59" s="48">
        <f t="shared" si="14"/>
        <v>25243.898399999998</v>
      </c>
      <c r="R59" s="146">
        <f t="shared" si="15"/>
        <v>3610925.1735676299</v>
      </c>
      <c r="S59" s="1683">
        <f>VLOOKUP(C59,'[23]Makassar, Februari 2017'!$C$44:$S$104,17,FALSE)</f>
        <v>100000</v>
      </c>
      <c r="T59" s="654">
        <f t="shared" si="16"/>
        <v>3510925.1735676299</v>
      </c>
      <c r="U59" s="503" t="str">
        <f>VLOOKUP(C59,'[24]Makassar, Januari 2017'!$C$44:$U$104,19,FALSE)</f>
        <v>505-01-08245-11-4</v>
      </c>
    </row>
    <row r="60" spans="1:21" s="223" customFormat="1" ht="15" customHeight="1">
      <c r="A60" s="206">
        <v>2313625</v>
      </c>
      <c r="B60" s="716">
        <v>19</v>
      </c>
      <c r="C60" s="501" t="s">
        <v>931</v>
      </c>
      <c r="D60" s="502" t="s">
        <v>152</v>
      </c>
      <c r="E60" s="952">
        <f>VLOOKUP(C60,'[23]Makassar, Februari 2017'!$C$44:$F$104,4,FALSE)</f>
        <v>28</v>
      </c>
      <c r="F60" s="273">
        <v>2313625</v>
      </c>
      <c r="G60" s="273">
        <v>0</v>
      </c>
      <c r="H60" s="1705"/>
      <c r="I60" s="1065">
        <f t="shared" si="9"/>
        <v>2313625</v>
      </c>
      <c r="J60" s="274">
        <v>12000</v>
      </c>
      <c r="K60" s="275">
        <v>802413.29479768791</v>
      </c>
      <c r="L60" s="276">
        <v>0</v>
      </c>
      <c r="M60" s="1063">
        <f t="shared" si="10"/>
        <v>1138413.2947976878</v>
      </c>
      <c r="N60" s="31">
        <f t="shared" si="11"/>
        <v>3452038.2947976878</v>
      </c>
      <c r="O60" s="48">
        <f t="shared" si="12"/>
        <v>23136.25</v>
      </c>
      <c r="P60" s="48">
        <f t="shared" si="13"/>
        <v>46272.5</v>
      </c>
      <c r="Q60" s="48">
        <f t="shared" si="14"/>
        <v>23136.25</v>
      </c>
      <c r="R60" s="146">
        <f t="shared" si="15"/>
        <v>3359493.2947976878</v>
      </c>
      <c r="S60" s="1683">
        <f>VLOOKUP(C60,'[23]Makassar, Februari 2017'!$C$44:$S$104,17,FALSE)</f>
        <v>0</v>
      </c>
      <c r="T60" s="654">
        <f t="shared" si="16"/>
        <v>3359493.2947976878</v>
      </c>
      <c r="U60" s="503" t="str">
        <f>VLOOKUP(C60,'[24]Makassar, Januari 2017'!$C$44:$U$104,19,FALSE)</f>
        <v>505-01-08137-11-7</v>
      </c>
    </row>
    <row r="61" spans="1:21" s="223" customFormat="1" ht="15" customHeight="1">
      <c r="A61" s="206">
        <v>2313625</v>
      </c>
      <c r="B61" s="716">
        <v>20</v>
      </c>
      <c r="C61" s="501" t="s">
        <v>932</v>
      </c>
      <c r="D61" s="502" t="s">
        <v>152</v>
      </c>
      <c r="E61" s="952">
        <f>VLOOKUP(C61,'[23]Makassar, Februari 2017'!$C$44:$F$104,4,FALSE)</f>
        <v>27</v>
      </c>
      <c r="F61" s="273">
        <v>2313625</v>
      </c>
      <c r="G61" s="273">
        <v>0</v>
      </c>
      <c r="H61" s="1705"/>
      <c r="I61" s="1065">
        <f t="shared" si="9"/>
        <v>2313625</v>
      </c>
      <c r="J61" s="274">
        <v>12000</v>
      </c>
      <c r="K61" s="275">
        <v>802413.29479768791</v>
      </c>
      <c r="L61" s="276">
        <v>0</v>
      </c>
      <c r="M61" s="1063">
        <f t="shared" si="10"/>
        <v>1126413.2947976878</v>
      </c>
      <c r="N61" s="31">
        <f t="shared" si="11"/>
        <v>3440038.2947976878</v>
      </c>
      <c r="O61" s="48">
        <f t="shared" si="12"/>
        <v>23136.25</v>
      </c>
      <c r="P61" s="48">
        <f t="shared" si="13"/>
        <v>46272.5</v>
      </c>
      <c r="Q61" s="48">
        <f t="shared" si="14"/>
        <v>23136.25</v>
      </c>
      <c r="R61" s="146">
        <f t="shared" si="15"/>
        <v>3347493.2947976878</v>
      </c>
      <c r="S61" s="1683">
        <f>VLOOKUP(C61,'[23]Makassar, Februari 2017'!$C$44:$S$104,17,FALSE)</f>
        <v>0</v>
      </c>
      <c r="T61" s="654">
        <f t="shared" si="16"/>
        <v>3347493.2947976878</v>
      </c>
      <c r="U61" s="503" t="str">
        <f>VLOOKUP(C61,'[24]Makassar, Januari 2017'!$C$44:$U$104,19,FALSE)</f>
        <v>505-01-08136-11-1</v>
      </c>
    </row>
    <row r="62" spans="1:21" s="223" customFormat="1" ht="15" customHeight="1">
      <c r="A62" s="206">
        <v>2313625</v>
      </c>
      <c r="B62" s="716">
        <v>21</v>
      </c>
      <c r="C62" s="501" t="s">
        <v>933</v>
      </c>
      <c r="D62" s="502" t="s">
        <v>152</v>
      </c>
      <c r="E62" s="952">
        <f>VLOOKUP(C62,'[23]Makassar, Februari 2017'!$C$44:$F$104,4,FALSE)</f>
        <v>27</v>
      </c>
      <c r="F62" s="273">
        <v>2313625</v>
      </c>
      <c r="G62" s="273">
        <v>0</v>
      </c>
      <c r="H62" s="1705"/>
      <c r="I62" s="1065">
        <f t="shared" si="9"/>
        <v>2313625</v>
      </c>
      <c r="J62" s="274">
        <v>12000</v>
      </c>
      <c r="K62" s="275">
        <v>802413.29479768791</v>
      </c>
      <c r="L62" s="276">
        <v>0</v>
      </c>
      <c r="M62" s="1063">
        <f t="shared" si="10"/>
        <v>1126413.2947976878</v>
      </c>
      <c r="N62" s="31">
        <f t="shared" si="11"/>
        <v>3440038.2947976878</v>
      </c>
      <c r="O62" s="48">
        <f t="shared" si="12"/>
        <v>23136.25</v>
      </c>
      <c r="P62" s="48">
        <f t="shared" si="13"/>
        <v>46272.5</v>
      </c>
      <c r="Q62" s="48">
        <f t="shared" si="14"/>
        <v>23136.25</v>
      </c>
      <c r="R62" s="146">
        <f t="shared" si="15"/>
        <v>3347493.2947976878</v>
      </c>
      <c r="S62" s="1683">
        <f>VLOOKUP(C62,'[23]Makassar, Februari 2017'!$C$44:$S$104,17,FALSE)</f>
        <v>0</v>
      </c>
      <c r="T62" s="654">
        <f t="shared" si="16"/>
        <v>3347493.2947976878</v>
      </c>
      <c r="U62" s="503" t="str">
        <f>VLOOKUP(C62,'[24]Makassar, Januari 2017'!$C$44:$U$104,19,FALSE)</f>
        <v>505-01-08101-11-6</v>
      </c>
    </row>
    <row r="63" spans="1:21" s="223" customFormat="1" ht="15" customHeight="1">
      <c r="A63" s="206">
        <v>2313625</v>
      </c>
      <c r="B63" s="716">
        <v>22</v>
      </c>
      <c r="C63" s="501" t="s">
        <v>934</v>
      </c>
      <c r="D63" s="502" t="s">
        <v>152</v>
      </c>
      <c r="E63" s="952">
        <f>VLOOKUP(C63,'[23]Makassar, Februari 2017'!$C$44:$F$104,4,FALSE)</f>
        <v>24</v>
      </c>
      <c r="F63" s="273">
        <v>2313625</v>
      </c>
      <c r="G63" s="273">
        <v>0</v>
      </c>
      <c r="H63" s="1705"/>
      <c r="I63" s="1065">
        <f t="shared" si="9"/>
        <v>2313625</v>
      </c>
      <c r="J63" s="274">
        <v>12000</v>
      </c>
      <c r="K63" s="275">
        <v>802413.29479768791</v>
      </c>
      <c r="L63" s="276">
        <v>0</v>
      </c>
      <c r="M63" s="1063">
        <f t="shared" si="10"/>
        <v>1090413.2947976878</v>
      </c>
      <c r="N63" s="31">
        <f t="shared" si="11"/>
        <v>3404038.2947976878</v>
      </c>
      <c r="O63" s="48">
        <f t="shared" si="12"/>
        <v>23136.25</v>
      </c>
      <c r="P63" s="48">
        <f t="shared" si="13"/>
        <v>46272.5</v>
      </c>
      <c r="Q63" s="48">
        <f t="shared" si="14"/>
        <v>23136.25</v>
      </c>
      <c r="R63" s="146">
        <f t="shared" si="15"/>
        <v>3311493.2947976878</v>
      </c>
      <c r="S63" s="1683">
        <f>VLOOKUP(C63,'[23]Makassar, Februari 2017'!$C$44:$S$104,17,FALSE)</f>
        <v>0</v>
      </c>
      <c r="T63" s="654">
        <f t="shared" si="16"/>
        <v>3311493.2947976878</v>
      </c>
      <c r="U63" s="503" t="str">
        <f>VLOOKUP(C63,'[24]Makassar, Januari 2017'!$C$44:$U$104,19,FALSE)</f>
        <v>505-01-08247-11-6</v>
      </c>
    </row>
    <row r="64" spans="1:21" s="223" customFormat="1" ht="15" customHeight="1">
      <c r="A64" s="206">
        <v>2313625</v>
      </c>
      <c r="B64" s="716">
        <v>23</v>
      </c>
      <c r="C64" s="501" t="s">
        <v>935</v>
      </c>
      <c r="D64" s="502" t="s">
        <v>152</v>
      </c>
      <c r="E64" s="952">
        <f>VLOOKUP(C64,'[23]Makassar, Februari 2017'!$C$44:$F$104,4,FALSE)</f>
        <v>26</v>
      </c>
      <c r="F64" s="273">
        <v>2313625</v>
      </c>
      <c r="G64" s="273">
        <v>0</v>
      </c>
      <c r="H64" s="1705"/>
      <c r="I64" s="1065">
        <f t="shared" si="9"/>
        <v>2313625</v>
      </c>
      <c r="J64" s="274">
        <v>12000</v>
      </c>
      <c r="K64" s="275">
        <v>802413.29479768791</v>
      </c>
      <c r="L64" s="276">
        <v>0</v>
      </c>
      <c r="M64" s="1063">
        <f t="shared" si="10"/>
        <v>1114413.2947976878</v>
      </c>
      <c r="N64" s="31">
        <f t="shared" si="11"/>
        <v>3428038.2947976878</v>
      </c>
      <c r="O64" s="48">
        <f t="shared" si="12"/>
        <v>23136.25</v>
      </c>
      <c r="P64" s="48">
        <f t="shared" si="13"/>
        <v>46272.5</v>
      </c>
      <c r="Q64" s="48">
        <f t="shared" si="14"/>
        <v>23136.25</v>
      </c>
      <c r="R64" s="146">
        <f t="shared" si="15"/>
        <v>3335493.2947976878</v>
      </c>
      <c r="S64" s="1683">
        <f>VLOOKUP(C64,'[23]Makassar, Februari 2017'!$C$44:$S$104,17,FALSE)</f>
        <v>0</v>
      </c>
      <c r="T64" s="654">
        <f t="shared" si="16"/>
        <v>3335493.2947976878</v>
      </c>
      <c r="U64" s="503" t="str">
        <f>VLOOKUP(C64,'[24]Makassar, Januari 2017'!$C$44:$U$104,19,FALSE)</f>
        <v>505-01-08143-11-8</v>
      </c>
    </row>
    <row r="65" spans="1:21" s="223" customFormat="1" ht="15" customHeight="1">
      <c r="A65" s="206">
        <v>2313625</v>
      </c>
      <c r="B65" s="716">
        <v>24</v>
      </c>
      <c r="C65" s="501" t="s">
        <v>936</v>
      </c>
      <c r="D65" s="502" t="s">
        <v>152</v>
      </c>
      <c r="E65" s="952">
        <f>VLOOKUP(C65,'[23]Makassar, Februari 2017'!$C$44:$F$104,4,FALSE)</f>
        <v>26</v>
      </c>
      <c r="F65" s="273">
        <v>2313625</v>
      </c>
      <c r="G65" s="273">
        <v>0</v>
      </c>
      <c r="H65" s="1705"/>
      <c r="I65" s="1065">
        <f t="shared" si="9"/>
        <v>2313625</v>
      </c>
      <c r="J65" s="274">
        <v>12000</v>
      </c>
      <c r="K65" s="275">
        <v>802413.29479768791</v>
      </c>
      <c r="L65" s="276">
        <v>0</v>
      </c>
      <c r="M65" s="1063">
        <f t="shared" si="10"/>
        <v>1114413.2947976878</v>
      </c>
      <c r="N65" s="31">
        <f t="shared" si="11"/>
        <v>3428038.2947976878</v>
      </c>
      <c r="O65" s="48">
        <f t="shared" si="12"/>
        <v>23136.25</v>
      </c>
      <c r="P65" s="48">
        <f t="shared" si="13"/>
        <v>46272.5</v>
      </c>
      <c r="Q65" s="48">
        <f t="shared" si="14"/>
        <v>23136.25</v>
      </c>
      <c r="R65" s="146">
        <f t="shared" si="15"/>
        <v>3335493.2947976878</v>
      </c>
      <c r="S65" s="1683">
        <f>VLOOKUP(C65,'[23]Makassar, Februari 2017'!$C$44:$S$104,17,FALSE)</f>
        <v>0</v>
      </c>
      <c r="T65" s="654">
        <f t="shared" si="16"/>
        <v>3335493.2947976878</v>
      </c>
      <c r="U65" s="503" t="str">
        <f>VLOOKUP(C65,'[24]Makassar, Januari 2017'!$C$44:$U$104,19,FALSE)</f>
        <v>505-01-08189-11-4</v>
      </c>
    </row>
    <row r="66" spans="1:21" s="223" customFormat="1" ht="15" customHeight="1">
      <c r="A66" s="206">
        <v>2313625</v>
      </c>
      <c r="B66" s="716">
        <v>25</v>
      </c>
      <c r="C66" s="501" t="s">
        <v>937</v>
      </c>
      <c r="D66" s="502" t="s">
        <v>152</v>
      </c>
      <c r="E66" s="952">
        <f>VLOOKUP(C66,'[23]Makassar, Februari 2017'!$C$44:$F$104,4,FALSE)</f>
        <v>25</v>
      </c>
      <c r="F66" s="273">
        <v>2313625</v>
      </c>
      <c r="G66" s="273">
        <v>0</v>
      </c>
      <c r="H66" s="1705"/>
      <c r="I66" s="1065">
        <f t="shared" si="9"/>
        <v>2313625</v>
      </c>
      <c r="J66" s="274">
        <v>12000</v>
      </c>
      <c r="K66" s="275">
        <v>802413.29479768791</v>
      </c>
      <c r="L66" s="276">
        <v>0</v>
      </c>
      <c r="M66" s="1063">
        <f t="shared" si="10"/>
        <v>1102413.2947976878</v>
      </c>
      <c r="N66" s="31">
        <f t="shared" si="11"/>
        <v>3416038.2947976878</v>
      </c>
      <c r="O66" s="48">
        <f t="shared" si="12"/>
        <v>23136.25</v>
      </c>
      <c r="P66" s="48">
        <f t="shared" si="13"/>
        <v>46272.5</v>
      </c>
      <c r="Q66" s="48">
        <f t="shared" si="14"/>
        <v>23136.25</v>
      </c>
      <c r="R66" s="146">
        <f t="shared" si="15"/>
        <v>3323493.2947976878</v>
      </c>
      <c r="S66" s="1683">
        <f>VLOOKUP(C66,'[23]Makassar, Februari 2017'!$C$44:$S$104,17,FALSE)</f>
        <v>0</v>
      </c>
      <c r="T66" s="654">
        <f t="shared" si="16"/>
        <v>3323493.2947976878</v>
      </c>
      <c r="U66" s="503" t="str">
        <f>VLOOKUP(C66,'[24]Makassar, Januari 2017'!$C$44:$U$104,19,FALSE)</f>
        <v>505-01-08168-11-8</v>
      </c>
    </row>
    <row r="67" spans="1:21" s="223" customFormat="1" ht="15" customHeight="1">
      <c r="A67" s="206">
        <v>2313625</v>
      </c>
      <c r="B67" s="716">
        <v>26</v>
      </c>
      <c r="C67" s="501" t="s">
        <v>938</v>
      </c>
      <c r="D67" s="502" t="s">
        <v>152</v>
      </c>
      <c r="E67" s="952">
        <f>VLOOKUP(C67,'[23]Makassar, Februari 2017'!$C$44:$F$104,4,FALSE)</f>
        <v>27</v>
      </c>
      <c r="F67" s="273">
        <v>2313625</v>
      </c>
      <c r="G67" s="273">
        <v>0</v>
      </c>
      <c r="H67" s="1705"/>
      <c r="I67" s="1065">
        <f t="shared" si="9"/>
        <v>2313625</v>
      </c>
      <c r="J67" s="274">
        <v>12000</v>
      </c>
      <c r="K67" s="275">
        <v>802413.29479768791</v>
      </c>
      <c r="L67" s="276">
        <v>0</v>
      </c>
      <c r="M67" s="1063">
        <f t="shared" si="10"/>
        <v>1126413.2947976878</v>
      </c>
      <c r="N67" s="31">
        <f t="shared" si="11"/>
        <v>3440038.2947976878</v>
      </c>
      <c r="O67" s="48">
        <f t="shared" si="12"/>
        <v>23136.25</v>
      </c>
      <c r="P67" s="48">
        <f t="shared" si="13"/>
        <v>46272.5</v>
      </c>
      <c r="Q67" s="48">
        <f t="shared" si="14"/>
        <v>23136.25</v>
      </c>
      <c r="R67" s="146">
        <f t="shared" si="15"/>
        <v>3347493.2947976878</v>
      </c>
      <c r="S67" s="1683">
        <f>VLOOKUP(C67,'[23]Makassar, Februari 2017'!$C$44:$S$104,17,FALSE)</f>
        <v>0</v>
      </c>
      <c r="T67" s="654">
        <f t="shared" si="16"/>
        <v>3347493.2947976878</v>
      </c>
      <c r="U67" s="503" t="str">
        <f>VLOOKUP(C67,'[24]Makassar, Januari 2017'!$C$44:$U$104,19,FALSE)</f>
        <v>505-01-08241-11-0</v>
      </c>
    </row>
    <row r="68" spans="1:21" s="223" customFormat="1" ht="15" customHeight="1">
      <c r="A68" s="206">
        <v>2313625</v>
      </c>
      <c r="B68" s="716">
        <v>27</v>
      </c>
      <c r="C68" s="501" t="s">
        <v>939</v>
      </c>
      <c r="D68" s="502" t="s">
        <v>152</v>
      </c>
      <c r="E68" s="952">
        <f>VLOOKUP(C68,'[23]Makassar, Februari 2017'!$C$44:$F$104,4,FALSE)</f>
        <v>26</v>
      </c>
      <c r="F68" s="273">
        <v>2313625</v>
      </c>
      <c r="G68" s="273">
        <v>0</v>
      </c>
      <c r="H68" s="1705"/>
      <c r="I68" s="1065">
        <f t="shared" si="9"/>
        <v>2313625</v>
      </c>
      <c r="J68" s="274">
        <v>12000</v>
      </c>
      <c r="K68" s="275">
        <v>802413.29479768791</v>
      </c>
      <c r="L68" s="276">
        <v>0</v>
      </c>
      <c r="M68" s="1063">
        <f t="shared" si="10"/>
        <v>1114413.2947976878</v>
      </c>
      <c r="N68" s="31">
        <f t="shared" si="11"/>
        <v>3428038.2947976878</v>
      </c>
      <c r="O68" s="48">
        <f t="shared" si="12"/>
        <v>23136.25</v>
      </c>
      <c r="P68" s="48">
        <f t="shared" si="13"/>
        <v>46272.5</v>
      </c>
      <c r="Q68" s="48">
        <f t="shared" si="14"/>
        <v>23136.25</v>
      </c>
      <c r="R68" s="146">
        <f t="shared" si="15"/>
        <v>3335493.2947976878</v>
      </c>
      <c r="S68" s="1683">
        <f>VLOOKUP(C68,'[23]Makassar, Februari 2017'!$C$44:$S$104,17,FALSE)</f>
        <v>0</v>
      </c>
      <c r="T68" s="654">
        <f t="shared" si="16"/>
        <v>3335493.2947976878</v>
      </c>
      <c r="U68" s="503" t="str">
        <f>VLOOKUP(C68,'[24]Makassar, Januari 2017'!$C$44:$U$104,19,FALSE)</f>
        <v>505-01-08132-11-7</v>
      </c>
    </row>
    <row r="69" spans="1:21" s="223" customFormat="1" ht="15" customHeight="1">
      <c r="A69" s="206">
        <v>2313625</v>
      </c>
      <c r="B69" s="716">
        <v>28</v>
      </c>
      <c r="C69" s="501" t="s">
        <v>940</v>
      </c>
      <c r="D69" s="502" t="s">
        <v>152</v>
      </c>
      <c r="E69" s="952">
        <f>VLOOKUP(C69,'[23]Makassar, Februari 2017'!$C$44:$F$104,4,FALSE)</f>
        <v>27</v>
      </c>
      <c r="F69" s="273">
        <v>2013625</v>
      </c>
      <c r="G69" s="273">
        <v>300000</v>
      </c>
      <c r="H69" s="1705"/>
      <c r="I69" s="1065">
        <f t="shared" si="9"/>
        <v>2313625</v>
      </c>
      <c r="J69" s="274">
        <v>12000</v>
      </c>
      <c r="K69" s="275">
        <v>802413.29479768791</v>
      </c>
      <c r="L69" s="276">
        <v>0</v>
      </c>
      <c r="M69" s="1063">
        <f t="shared" si="10"/>
        <v>1126413.2947976878</v>
      </c>
      <c r="N69" s="31">
        <f t="shared" si="11"/>
        <v>3440038.2947976878</v>
      </c>
      <c r="O69" s="48">
        <f t="shared" si="12"/>
        <v>23136.25</v>
      </c>
      <c r="P69" s="48">
        <f t="shared" si="13"/>
        <v>46272.5</v>
      </c>
      <c r="Q69" s="48">
        <f t="shared" si="14"/>
        <v>23136.25</v>
      </c>
      <c r="R69" s="146">
        <f t="shared" si="15"/>
        <v>3347493.2947976878</v>
      </c>
      <c r="S69" s="1683">
        <f>VLOOKUP(C69,'[23]Makassar, Februari 2017'!$C$44:$S$104,17,FALSE)</f>
        <v>0</v>
      </c>
      <c r="T69" s="654">
        <f t="shared" si="16"/>
        <v>3347493.2947976878</v>
      </c>
      <c r="U69" s="503" t="str">
        <f>VLOOKUP(C69,'[24]Makassar, Januari 2017'!$C$44:$U$104,19,FALSE)</f>
        <v>505-01-08173-11-3</v>
      </c>
    </row>
    <row r="70" spans="1:21" s="223" customFormat="1" ht="15" customHeight="1">
      <c r="A70" s="206">
        <v>2313625</v>
      </c>
      <c r="B70" s="716">
        <v>29</v>
      </c>
      <c r="C70" s="501" t="s">
        <v>941</v>
      </c>
      <c r="D70" s="502" t="s">
        <v>152</v>
      </c>
      <c r="E70" s="952">
        <f>VLOOKUP(C70,'[23]Makassar, Februari 2017'!$C$44:$F$104,4,FALSE)</f>
        <v>26</v>
      </c>
      <c r="F70" s="273">
        <v>2224389.84</v>
      </c>
      <c r="G70" s="273">
        <v>300000</v>
      </c>
      <c r="H70" s="1705"/>
      <c r="I70" s="1065">
        <f t="shared" ref="I70:I99" si="17">SUM(F70:G70)</f>
        <v>2524389.84</v>
      </c>
      <c r="J70" s="274">
        <v>12000</v>
      </c>
      <c r="K70" s="275">
        <v>875510.92716762994</v>
      </c>
      <c r="L70" s="276">
        <v>0</v>
      </c>
      <c r="M70" s="1063">
        <f t="shared" si="10"/>
        <v>1187510.9271676298</v>
      </c>
      <c r="N70" s="31">
        <f t="shared" si="11"/>
        <v>3711900.7671676297</v>
      </c>
      <c r="O70" s="48">
        <f t="shared" ref="O70:O102" si="18">I70*1%</f>
        <v>25243.898399999998</v>
      </c>
      <c r="P70" s="48">
        <f t="shared" ref="P70:P102" si="19">I70*2%</f>
        <v>50487.796799999996</v>
      </c>
      <c r="Q70" s="48">
        <f t="shared" ref="Q70:Q102" si="20">I70*1%</f>
        <v>25243.898399999998</v>
      </c>
      <c r="R70" s="146">
        <f t="shared" ref="R70:R99" si="21">N70-P70-Q70-O70</f>
        <v>3610925.1735676299</v>
      </c>
      <c r="S70" s="1683">
        <f>VLOOKUP(C70,'[23]Makassar, Februari 2017'!$C$44:$S$104,17,FALSE)</f>
        <v>100000</v>
      </c>
      <c r="T70" s="654">
        <f t="shared" si="16"/>
        <v>3510925.1735676299</v>
      </c>
      <c r="U70" s="503" t="str">
        <f>VLOOKUP(C70,'[24]Makassar, Januari 2017'!$C$44:$U$104,19,FALSE)</f>
        <v>505-01-08170-11-5</v>
      </c>
    </row>
    <row r="71" spans="1:21" s="223" customFormat="1" ht="15" customHeight="1">
      <c r="A71" s="206">
        <v>2313625</v>
      </c>
      <c r="B71" s="716">
        <v>30</v>
      </c>
      <c r="C71" s="501" t="s">
        <v>942</v>
      </c>
      <c r="D71" s="502" t="s">
        <v>152</v>
      </c>
      <c r="E71" s="952">
        <f>VLOOKUP(C71,'[23]Makassar, Februari 2017'!$C$44:$F$104,4,FALSE)</f>
        <v>26</v>
      </c>
      <c r="F71" s="273">
        <v>2224389.84</v>
      </c>
      <c r="G71" s="273">
        <v>300000</v>
      </c>
      <c r="H71" s="1705"/>
      <c r="I71" s="1065">
        <f t="shared" si="17"/>
        <v>2524389.84</v>
      </c>
      <c r="J71" s="274">
        <v>12000</v>
      </c>
      <c r="K71" s="275">
        <v>875510.92716762994</v>
      </c>
      <c r="L71" s="276">
        <v>0</v>
      </c>
      <c r="M71" s="1063">
        <f t="shared" si="10"/>
        <v>1187510.9271676298</v>
      </c>
      <c r="N71" s="31">
        <f t="shared" si="11"/>
        <v>3711900.7671676297</v>
      </c>
      <c r="O71" s="48">
        <f t="shared" si="18"/>
        <v>25243.898399999998</v>
      </c>
      <c r="P71" s="48">
        <f t="shared" si="19"/>
        <v>50487.796799999996</v>
      </c>
      <c r="Q71" s="48">
        <f t="shared" si="20"/>
        <v>25243.898399999998</v>
      </c>
      <c r="R71" s="146">
        <f t="shared" si="21"/>
        <v>3610925.1735676299</v>
      </c>
      <c r="S71" s="1683">
        <f>VLOOKUP(C71,'[23]Makassar, Februari 2017'!$C$44:$S$104,17,FALSE)</f>
        <v>100000</v>
      </c>
      <c r="T71" s="654">
        <f t="shared" si="16"/>
        <v>3510925.1735676299</v>
      </c>
      <c r="U71" s="503" t="str">
        <f>VLOOKUP(C71,'[24]Makassar, Januari 2017'!$C$44:$U$104,19,FALSE)</f>
        <v>505-01-08255-11-9</v>
      </c>
    </row>
    <row r="72" spans="1:21" s="223" customFormat="1" ht="15" customHeight="1">
      <c r="A72" s="206">
        <v>2313625</v>
      </c>
      <c r="B72" s="716">
        <v>31</v>
      </c>
      <c r="C72" s="501" t="s">
        <v>943</v>
      </c>
      <c r="D72" s="502" t="s">
        <v>152</v>
      </c>
      <c r="E72" s="952">
        <f>VLOOKUP(C72,'[23]Makassar, Februari 2017'!$C$44:$F$104,4,FALSE)</f>
        <v>22</v>
      </c>
      <c r="F72" s="273">
        <v>2313625</v>
      </c>
      <c r="G72" s="273">
        <v>0</v>
      </c>
      <c r="H72" s="1705"/>
      <c r="I72" s="1065">
        <f t="shared" si="17"/>
        <v>2313625</v>
      </c>
      <c r="J72" s="274">
        <v>12000</v>
      </c>
      <c r="K72" s="275">
        <v>802413.29479768791</v>
      </c>
      <c r="L72" s="276">
        <v>0</v>
      </c>
      <c r="M72" s="1063">
        <f t="shared" si="10"/>
        <v>1066413.2947976878</v>
      </c>
      <c r="N72" s="31">
        <f t="shared" si="11"/>
        <v>3380038.2947976878</v>
      </c>
      <c r="O72" s="48">
        <f t="shared" si="18"/>
        <v>23136.25</v>
      </c>
      <c r="P72" s="48">
        <f t="shared" si="19"/>
        <v>46272.5</v>
      </c>
      <c r="Q72" s="48">
        <f t="shared" si="20"/>
        <v>23136.25</v>
      </c>
      <c r="R72" s="146">
        <f t="shared" si="21"/>
        <v>3287493.2947976878</v>
      </c>
      <c r="S72" s="1683">
        <f>VLOOKUP(C72,'[23]Makassar, Februari 2017'!$C$44:$S$104,17,FALSE)</f>
        <v>0</v>
      </c>
      <c r="T72" s="654">
        <f t="shared" si="16"/>
        <v>3287493.2947976878</v>
      </c>
      <c r="U72" s="503" t="str">
        <f>VLOOKUP(C72,'[24]Makassar, Januari 2017'!$C$44:$U$104,19,FALSE)</f>
        <v>505-01-08135-11-5</v>
      </c>
    </row>
    <row r="73" spans="1:21" s="223" customFormat="1" ht="15" customHeight="1">
      <c r="A73" s="206">
        <v>2313625</v>
      </c>
      <c r="B73" s="716">
        <v>32</v>
      </c>
      <c r="C73" s="501" t="s">
        <v>944</v>
      </c>
      <c r="D73" s="502" t="s">
        <v>152</v>
      </c>
      <c r="E73" s="952">
        <f>VLOOKUP(C73,'[23]Makassar, Februari 2017'!$C$44:$F$104,4,FALSE)</f>
        <v>26</v>
      </c>
      <c r="F73" s="273">
        <v>2313625</v>
      </c>
      <c r="G73" s="273">
        <v>0</v>
      </c>
      <c r="H73" s="1705"/>
      <c r="I73" s="1065">
        <f t="shared" si="17"/>
        <v>2313625</v>
      </c>
      <c r="J73" s="274">
        <v>12000</v>
      </c>
      <c r="K73" s="275">
        <v>802413.29479768791</v>
      </c>
      <c r="L73" s="276">
        <v>0</v>
      </c>
      <c r="M73" s="1063">
        <f t="shared" si="10"/>
        <v>1114413.2947976878</v>
      </c>
      <c r="N73" s="31">
        <f t="shared" si="11"/>
        <v>3428038.2947976878</v>
      </c>
      <c r="O73" s="48">
        <f t="shared" si="18"/>
        <v>23136.25</v>
      </c>
      <c r="P73" s="48">
        <f t="shared" si="19"/>
        <v>46272.5</v>
      </c>
      <c r="Q73" s="48">
        <f t="shared" si="20"/>
        <v>23136.25</v>
      </c>
      <c r="R73" s="146">
        <f t="shared" si="21"/>
        <v>3335493.2947976878</v>
      </c>
      <c r="S73" s="1683">
        <f>VLOOKUP(C73,'[23]Makassar, Februari 2017'!$C$44:$S$104,17,FALSE)</f>
        <v>0</v>
      </c>
      <c r="T73" s="654">
        <f t="shared" si="16"/>
        <v>3335493.2947976878</v>
      </c>
      <c r="U73" s="503" t="str">
        <f>VLOOKUP(C73,'[24]Makassar, Januari 2017'!$C$44:$U$104,19,FALSE)</f>
        <v>505-01-08219-11-3</v>
      </c>
    </row>
    <row r="74" spans="1:21" s="223" customFormat="1" ht="15" customHeight="1">
      <c r="A74" s="206">
        <v>2313625</v>
      </c>
      <c r="B74" s="716">
        <v>33</v>
      </c>
      <c r="C74" s="501" t="s">
        <v>945</v>
      </c>
      <c r="D74" s="502" t="s">
        <v>152</v>
      </c>
      <c r="E74" s="952">
        <f>VLOOKUP(C74,'[23]Makassar, Februari 2017'!$C$44:$F$104,4,FALSE)</f>
        <v>24</v>
      </c>
      <c r="F74" s="273">
        <v>2313625</v>
      </c>
      <c r="G74" s="273">
        <v>0</v>
      </c>
      <c r="H74" s="1705"/>
      <c r="I74" s="1065">
        <f t="shared" si="17"/>
        <v>2313625</v>
      </c>
      <c r="J74" s="274">
        <v>12000</v>
      </c>
      <c r="K74" s="275">
        <v>802413.29479768791</v>
      </c>
      <c r="L74" s="276">
        <v>0</v>
      </c>
      <c r="M74" s="1063">
        <f t="shared" si="10"/>
        <v>1090413.2947976878</v>
      </c>
      <c r="N74" s="31">
        <f t="shared" si="11"/>
        <v>3404038.2947976878</v>
      </c>
      <c r="O74" s="48">
        <f t="shared" si="18"/>
        <v>23136.25</v>
      </c>
      <c r="P74" s="48">
        <f t="shared" si="19"/>
        <v>46272.5</v>
      </c>
      <c r="Q74" s="48">
        <f t="shared" si="20"/>
        <v>23136.25</v>
      </c>
      <c r="R74" s="146">
        <f t="shared" si="21"/>
        <v>3311493.2947976878</v>
      </c>
      <c r="S74" s="1683">
        <f>VLOOKUP(C74,'[23]Makassar, Februari 2017'!$C$44:$S$104,17,FALSE)</f>
        <v>0</v>
      </c>
      <c r="T74" s="654">
        <f t="shared" si="16"/>
        <v>3311493.2947976878</v>
      </c>
      <c r="U74" s="503" t="str">
        <f>VLOOKUP(C74,'[24]Makassar, Januari 2017'!$C$44:$U$104,19,FALSE)</f>
        <v>505-01-08078-11-9</v>
      </c>
    </row>
    <row r="75" spans="1:21" s="223" customFormat="1" ht="15" customHeight="1">
      <c r="A75" s="206">
        <v>2313625</v>
      </c>
      <c r="B75" s="716">
        <v>34</v>
      </c>
      <c r="C75" s="504" t="s">
        <v>946</v>
      </c>
      <c r="D75" s="502" t="s">
        <v>152</v>
      </c>
      <c r="E75" s="952">
        <f>VLOOKUP(C75,'[23]Makassar, Februari 2017'!$C$44:$F$104,4,FALSE)</f>
        <v>25</v>
      </c>
      <c r="F75" s="273">
        <v>2313625</v>
      </c>
      <c r="G75" s="273">
        <v>0</v>
      </c>
      <c r="H75" s="1705"/>
      <c r="I75" s="1065">
        <f t="shared" si="17"/>
        <v>2313625</v>
      </c>
      <c r="J75" s="274">
        <v>12000</v>
      </c>
      <c r="K75" s="275">
        <v>802413.29479768791</v>
      </c>
      <c r="L75" s="276">
        <v>0</v>
      </c>
      <c r="M75" s="1063">
        <f t="shared" si="10"/>
        <v>1102413.2947976878</v>
      </c>
      <c r="N75" s="31">
        <f t="shared" si="11"/>
        <v>3416038.2947976878</v>
      </c>
      <c r="O75" s="48">
        <f t="shared" si="18"/>
        <v>23136.25</v>
      </c>
      <c r="P75" s="48">
        <f t="shared" si="19"/>
        <v>46272.5</v>
      </c>
      <c r="Q75" s="48">
        <f t="shared" si="20"/>
        <v>23136.25</v>
      </c>
      <c r="R75" s="146">
        <f t="shared" si="21"/>
        <v>3323493.2947976878</v>
      </c>
      <c r="S75" s="1683">
        <f>VLOOKUP(C75,'[23]Makassar, Februari 2017'!$C$44:$S$104,17,FALSE)</f>
        <v>0</v>
      </c>
      <c r="T75" s="654">
        <f t="shared" si="16"/>
        <v>3323493.2947976878</v>
      </c>
      <c r="U75" s="503" t="str">
        <f>VLOOKUP(C75,'[24]Makassar, Januari 2017'!$C$44:$U$104,19,FALSE)</f>
        <v>505-01-08148-11-8</v>
      </c>
    </row>
    <row r="76" spans="1:21" s="223" customFormat="1" ht="15" customHeight="1">
      <c r="A76" s="206">
        <v>2313625</v>
      </c>
      <c r="B76" s="716">
        <v>35</v>
      </c>
      <c r="C76" s="501" t="s">
        <v>947</v>
      </c>
      <c r="D76" s="502" t="s">
        <v>152</v>
      </c>
      <c r="E76" s="952">
        <f>VLOOKUP(C76,'[23]Makassar, Februari 2017'!$C$44:$F$104,4,FALSE)</f>
        <v>27</v>
      </c>
      <c r="F76" s="273">
        <v>2313625</v>
      </c>
      <c r="G76" s="273">
        <v>0</v>
      </c>
      <c r="H76" s="1705"/>
      <c r="I76" s="1065">
        <f t="shared" si="17"/>
        <v>2313625</v>
      </c>
      <c r="J76" s="274">
        <v>12000</v>
      </c>
      <c r="K76" s="275">
        <v>802413.29479768791</v>
      </c>
      <c r="L76" s="276">
        <v>0</v>
      </c>
      <c r="M76" s="1063">
        <f t="shared" si="10"/>
        <v>1126413.2947976878</v>
      </c>
      <c r="N76" s="31">
        <f t="shared" si="11"/>
        <v>3440038.2947976878</v>
      </c>
      <c r="O76" s="48">
        <f t="shared" si="18"/>
        <v>23136.25</v>
      </c>
      <c r="P76" s="48">
        <f t="shared" si="19"/>
        <v>46272.5</v>
      </c>
      <c r="Q76" s="48">
        <f t="shared" si="20"/>
        <v>23136.25</v>
      </c>
      <c r="R76" s="146">
        <f t="shared" si="21"/>
        <v>3347493.2947976878</v>
      </c>
      <c r="S76" s="1683">
        <f>VLOOKUP(C76,'[23]Makassar, Februari 2017'!$C$44:$S$104,17,FALSE)</f>
        <v>0</v>
      </c>
      <c r="T76" s="654">
        <f t="shared" si="16"/>
        <v>3347493.2947976878</v>
      </c>
      <c r="U76" s="503" t="str">
        <f>VLOOKUP(C76,'[24]Makassar, Januari 2017'!$C$44:$U$104,19,FALSE)</f>
        <v>505-01-08080-11-6</v>
      </c>
    </row>
    <row r="77" spans="1:21" s="223" customFormat="1" ht="15" customHeight="1">
      <c r="A77" s="206">
        <v>2313625</v>
      </c>
      <c r="B77" s="716">
        <v>36</v>
      </c>
      <c r="C77" s="501" t="s">
        <v>948</v>
      </c>
      <c r="D77" s="502" t="s">
        <v>152</v>
      </c>
      <c r="E77" s="952">
        <f>VLOOKUP(C77,'[23]Makassar, Februari 2017'!$C$44:$F$104,4,FALSE)</f>
        <v>28</v>
      </c>
      <c r="F77" s="273">
        <v>2224389.84</v>
      </c>
      <c r="G77" s="273">
        <v>300000</v>
      </c>
      <c r="H77" s="1705"/>
      <c r="I77" s="1065">
        <f t="shared" si="17"/>
        <v>2524389.84</v>
      </c>
      <c r="J77" s="274">
        <v>12000</v>
      </c>
      <c r="K77" s="275">
        <v>875510.92716762994</v>
      </c>
      <c r="L77" s="276">
        <v>0</v>
      </c>
      <c r="M77" s="1063">
        <f t="shared" si="10"/>
        <v>1211510.9271676298</v>
      </c>
      <c r="N77" s="31">
        <f t="shared" si="11"/>
        <v>3735900.7671676297</v>
      </c>
      <c r="O77" s="48">
        <f t="shared" si="18"/>
        <v>25243.898399999998</v>
      </c>
      <c r="P77" s="48">
        <f t="shared" si="19"/>
        <v>50487.796799999996</v>
      </c>
      <c r="Q77" s="48">
        <f t="shared" si="20"/>
        <v>25243.898399999998</v>
      </c>
      <c r="R77" s="146">
        <f t="shared" si="21"/>
        <v>3634925.1735676299</v>
      </c>
      <c r="S77" s="1683">
        <f>VLOOKUP(C77,'[23]Makassar, Februari 2017'!$C$44:$S$104,17,FALSE)</f>
        <v>0</v>
      </c>
      <c r="T77" s="654">
        <f t="shared" si="16"/>
        <v>3634925.1735676299</v>
      </c>
      <c r="U77" s="503" t="str">
        <f>VLOOKUP(C77,'[24]Makassar, Januari 2017'!$C$44:$U$104,19,FALSE)</f>
        <v>505-01-08131-11-1</v>
      </c>
    </row>
    <row r="78" spans="1:21" s="223" customFormat="1" ht="15" customHeight="1">
      <c r="A78" s="206">
        <v>2313625</v>
      </c>
      <c r="B78" s="716">
        <v>37</v>
      </c>
      <c r="C78" s="504" t="s">
        <v>949</v>
      </c>
      <c r="D78" s="502" t="s">
        <v>152</v>
      </c>
      <c r="E78" s="952">
        <f>VLOOKUP(C78,'[23]Makassar, Februari 2017'!$C$44:$F$104,4,FALSE)</f>
        <v>25</v>
      </c>
      <c r="F78" s="273">
        <v>2313625</v>
      </c>
      <c r="G78" s="273">
        <v>0</v>
      </c>
      <c r="H78" s="1705"/>
      <c r="I78" s="1065">
        <f t="shared" si="17"/>
        <v>2313625</v>
      </c>
      <c r="J78" s="274">
        <v>12000</v>
      </c>
      <c r="K78" s="275">
        <v>802413.29479768791</v>
      </c>
      <c r="L78" s="276">
        <v>0</v>
      </c>
      <c r="M78" s="1063">
        <f t="shared" si="10"/>
        <v>1102413.2947976878</v>
      </c>
      <c r="N78" s="31">
        <f t="shared" si="11"/>
        <v>3416038.2947976878</v>
      </c>
      <c r="O78" s="48">
        <f t="shared" si="18"/>
        <v>23136.25</v>
      </c>
      <c r="P78" s="48">
        <f t="shared" si="19"/>
        <v>46272.5</v>
      </c>
      <c r="Q78" s="48">
        <f t="shared" si="20"/>
        <v>23136.25</v>
      </c>
      <c r="R78" s="146">
        <f t="shared" si="21"/>
        <v>3323493.2947976878</v>
      </c>
      <c r="S78" s="1683">
        <f>VLOOKUP(C78,'[23]Makassar, Februari 2017'!$C$44:$S$104,17,FALSE)</f>
        <v>0</v>
      </c>
      <c r="T78" s="654">
        <f t="shared" si="16"/>
        <v>3323493.2947976878</v>
      </c>
      <c r="U78" s="503" t="str">
        <f>VLOOKUP(C78,'[24]Makassar, Januari 2017'!$C$44:$U$104,19,FALSE)</f>
        <v>505-01-08256-11-5</v>
      </c>
    </row>
    <row r="79" spans="1:21" s="223" customFormat="1" ht="15" customHeight="1">
      <c r="A79" s="206">
        <v>2313625</v>
      </c>
      <c r="B79" s="716">
        <v>38</v>
      </c>
      <c r="C79" s="501" t="s">
        <v>950</v>
      </c>
      <c r="D79" s="502" t="s">
        <v>152</v>
      </c>
      <c r="E79" s="952">
        <f>VLOOKUP(C79,'[23]Makassar, Februari 2017'!$C$44:$F$104,4,FALSE)</f>
        <v>26</v>
      </c>
      <c r="F79" s="273">
        <v>2313625</v>
      </c>
      <c r="G79" s="273">
        <v>0</v>
      </c>
      <c r="H79" s="1705"/>
      <c r="I79" s="1065">
        <f t="shared" si="17"/>
        <v>2313625</v>
      </c>
      <c r="J79" s="274">
        <v>12000</v>
      </c>
      <c r="K79" s="275">
        <v>802413.29479768791</v>
      </c>
      <c r="L79" s="276">
        <v>0</v>
      </c>
      <c r="M79" s="1063">
        <f t="shared" si="10"/>
        <v>1114413.2947976878</v>
      </c>
      <c r="N79" s="31">
        <f t="shared" si="11"/>
        <v>3428038.2947976878</v>
      </c>
      <c r="O79" s="48">
        <f t="shared" si="18"/>
        <v>23136.25</v>
      </c>
      <c r="P79" s="48">
        <f t="shared" si="19"/>
        <v>46272.5</v>
      </c>
      <c r="Q79" s="48">
        <f t="shared" si="20"/>
        <v>23136.25</v>
      </c>
      <c r="R79" s="146">
        <f t="shared" si="21"/>
        <v>3335493.2947976878</v>
      </c>
      <c r="S79" s="1683">
        <f>VLOOKUP(C79,'[23]Makassar, Februari 2017'!$C$44:$S$104,17,FALSE)</f>
        <v>0</v>
      </c>
      <c r="T79" s="654">
        <f t="shared" si="16"/>
        <v>3335493.2947976878</v>
      </c>
      <c r="U79" s="503" t="str">
        <f>VLOOKUP(C79,'[24]Makassar, Januari 2017'!$C$44:$U$104,19,FALSE)</f>
        <v>505-01-08193-11-3</v>
      </c>
    </row>
    <row r="80" spans="1:21" s="223" customFormat="1" ht="15" customHeight="1">
      <c r="A80" s="206">
        <v>2313625</v>
      </c>
      <c r="B80" s="716">
        <v>39</v>
      </c>
      <c r="C80" s="501" t="s">
        <v>951</v>
      </c>
      <c r="D80" s="502" t="s">
        <v>152</v>
      </c>
      <c r="E80" s="952">
        <f>VLOOKUP(C80,'[23]Makassar, Februari 2017'!$C$44:$F$104,4,FALSE)</f>
        <v>26</v>
      </c>
      <c r="F80" s="273">
        <v>2313625</v>
      </c>
      <c r="G80" s="273">
        <v>0</v>
      </c>
      <c r="H80" s="1705"/>
      <c r="I80" s="1065">
        <f t="shared" si="17"/>
        <v>2313625</v>
      </c>
      <c r="J80" s="274">
        <v>12000</v>
      </c>
      <c r="K80" s="275">
        <v>802413.29479768791</v>
      </c>
      <c r="L80" s="276">
        <v>0</v>
      </c>
      <c r="M80" s="1063">
        <f t="shared" si="10"/>
        <v>1114413.2947976878</v>
      </c>
      <c r="N80" s="31">
        <f t="shared" si="11"/>
        <v>3428038.2947976878</v>
      </c>
      <c r="O80" s="48">
        <f t="shared" si="18"/>
        <v>23136.25</v>
      </c>
      <c r="P80" s="48">
        <f t="shared" si="19"/>
        <v>46272.5</v>
      </c>
      <c r="Q80" s="48">
        <f t="shared" si="20"/>
        <v>23136.25</v>
      </c>
      <c r="R80" s="146">
        <f t="shared" si="21"/>
        <v>3335493.2947976878</v>
      </c>
      <c r="S80" s="1683">
        <f>VLOOKUP(C80,'[23]Makassar, Februari 2017'!$C$44:$S$104,17,FALSE)</f>
        <v>0</v>
      </c>
      <c r="T80" s="654">
        <f t="shared" si="16"/>
        <v>3335493.2947976878</v>
      </c>
      <c r="U80" s="503" t="str">
        <f>VLOOKUP(C80,'[24]Makassar, Januari 2017'!$C$44:$U$104,19,FALSE)</f>
        <v>505-01-08159-11-9</v>
      </c>
    </row>
    <row r="81" spans="1:21" s="223" customFormat="1" ht="15" customHeight="1">
      <c r="A81" s="206">
        <v>2313625</v>
      </c>
      <c r="B81" s="716">
        <v>40</v>
      </c>
      <c r="C81" s="501" t="s">
        <v>2872</v>
      </c>
      <c r="D81" s="502" t="s">
        <v>152</v>
      </c>
      <c r="E81" s="952">
        <f>VLOOKUP(C81,'[23]Makassar, Februari 2017'!$C$44:$F$104,4,FALSE)</f>
        <v>27</v>
      </c>
      <c r="F81" s="273">
        <v>2313625</v>
      </c>
      <c r="G81" s="273">
        <v>0</v>
      </c>
      <c r="H81" s="1705"/>
      <c r="I81" s="1065">
        <f t="shared" si="17"/>
        <v>2313625</v>
      </c>
      <c r="J81" s="274">
        <v>12000</v>
      </c>
      <c r="K81" s="275">
        <v>802413.29479768791</v>
      </c>
      <c r="L81" s="276">
        <v>0</v>
      </c>
      <c r="M81" s="1063">
        <f t="shared" si="10"/>
        <v>1126413.2947976878</v>
      </c>
      <c r="N81" s="31">
        <f t="shared" si="11"/>
        <v>3440038.2947976878</v>
      </c>
      <c r="O81" s="48">
        <f t="shared" si="18"/>
        <v>23136.25</v>
      </c>
      <c r="P81" s="48">
        <f t="shared" si="19"/>
        <v>46272.5</v>
      </c>
      <c r="Q81" s="48">
        <f t="shared" si="20"/>
        <v>23136.25</v>
      </c>
      <c r="R81" s="146">
        <f t="shared" si="21"/>
        <v>3347493.2947976878</v>
      </c>
      <c r="S81" s="1683">
        <f>VLOOKUP(C81,'[23]Makassar, Februari 2017'!$C$44:$S$104,17,FALSE)</f>
        <v>0</v>
      </c>
      <c r="T81" s="654">
        <f t="shared" si="16"/>
        <v>3347493.2947976878</v>
      </c>
      <c r="U81" s="503" t="str">
        <f>VLOOKUP(C81,'[24]Makassar, Januari 2017'!$C$44:$U$104,19,FALSE)</f>
        <v>505-01-08146-11-6</v>
      </c>
    </row>
    <row r="82" spans="1:21" s="223" customFormat="1" ht="15" customHeight="1">
      <c r="A82" s="206">
        <v>2313625</v>
      </c>
      <c r="B82" s="716">
        <v>41</v>
      </c>
      <c r="C82" s="501" t="s">
        <v>952</v>
      </c>
      <c r="D82" s="502" t="s">
        <v>152</v>
      </c>
      <c r="E82" s="952">
        <f>VLOOKUP(C82,'[23]Makassar, Februari 2017'!$C$44:$F$104,4,FALSE)</f>
        <v>26</v>
      </c>
      <c r="F82" s="273">
        <v>2313625</v>
      </c>
      <c r="G82" s="273">
        <v>0</v>
      </c>
      <c r="H82" s="1705"/>
      <c r="I82" s="1065">
        <f t="shared" si="17"/>
        <v>2313625</v>
      </c>
      <c r="J82" s="274">
        <v>12000</v>
      </c>
      <c r="K82" s="275">
        <v>802413.29479768791</v>
      </c>
      <c r="L82" s="276">
        <v>0</v>
      </c>
      <c r="M82" s="1063">
        <f t="shared" si="10"/>
        <v>1114413.2947976878</v>
      </c>
      <c r="N82" s="31">
        <f t="shared" si="11"/>
        <v>3428038.2947976878</v>
      </c>
      <c r="O82" s="48">
        <f t="shared" si="18"/>
        <v>23136.25</v>
      </c>
      <c r="P82" s="48">
        <f t="shared" si="19"/>
        <v>46272.5</v>
      </c>
      <c r="Q82" s="48">
        <f t="shared" si="20"/>
        <v>23136.25</v>
      </c>
      <c r="R82" s="146">
        <f t="shared" si="21"/>
        <v>3335493.2947976878</v>
      </c>
      <c r="S82" s="1683">
        <f>VLOOKUP(C82,'[23]Makassar, Februari 2017'!$C$44:$S$104,17,FALSE)</f>
        <v>0</v>
      </c>
      <c r="T82" s="654">
        <f t="shared" si="16"/>
        <v>3335493.2947976878</v>
      </c>
      <c r="U82" s="503" t="str">
        <f>VLOOKUP(C82,'[24]Makassar, Januari 2017'!$C$44:$U$104,19,FALSE)</f>
        <v>505-01-08180-11-0</v>
      </c>
    </row>
    <row r="83" spans="1:21" s="223" customFormat="1" ht="15" customHeight="1">
      <c r="A83" s="206">
        <v>2313625</v>
      </c>
      <c r="B83" s="716">
        <v>42</v>
      </c>
      <c r="C83" s="501" t="s">
        <v>953</v>
      </c>
      <c r="D83" s="502" t="s">
        <v>152</v>
      </c>
      <c r="E83" s="952">
        <f>VLOOKUP(C83,'[23]Makassar, Februari 2017'!$C$44:$F$104,4,FALSE)</f>
        <v>26</v>
      </c>
      <c r="F83" s="273">
        <v>2224389.84</v>
      </c>
      <c r="G83" s="273">
        <v>300000</v>
      </c>
      <c r="H83" s="1705"/>
      <c r="I83" s="1065">
        <f t="shared" si="17"/>
        <v>2524389.84</v>
      </c>
      <c r="J83" s="274">
        <v>12000</v>
      </c>
      <c r="K83" s="275">
        <v>875510.92716762994</v>
      </c>
      <c r="L83" s="276">
        <v>0</v>
      </c>
      <c r="M83" s="1063">
        <f t="shared" si="10"/>
        <v>1187510.9271676298</v>
      </c>
      <c r="N83" s="31">
        <f t="shared" si="11"/>
        <v>3711900.7671676297</v>
      </c>
      <c r="O83" s="48">
        <f t="shared" si="18"/>
        <v>25243.898399999998</v>
      </c>
      <c r="P83" s="48">
        <f t="shared" si="19"/>
        <v>50487.796799999996</v>
      </c>
      <c r="Q83" s="48">
        <f t="shared" si="20"/>
        <v>25243.898399999998</v>
      </c>
      <c r="R83" s="146">
        <f t="shared" si="21"/>
        <v>3610925.1735676299</v>
      </c>
      <c r="S83" s="1683">
        <f>VLOOKUP(C83,'[23]Makassar, Februari 2017'!$C$44:$S$104,17,FALSE)</f>
        <v>100000</v>
      </c>
      <c r="T83" s="654">
        <f t="shared" si="16"/>
        <v>3510925.1735676299</v>
      </c>
      <c r="U83" s="503" t="str">
        <f>VLOOKUP(C83,'[24]Makassar, Januari 2017'!$C$44:$U$104,19,FALSE)</f>
        <v>505-01-08091-11-7</v>
      </c>
    </row>
    <row r="84" spans="1:21" s="223" customFormat="1" ht="15" customHeight="1">
      <c r="A84" s="206">
        <v>2313625</v>
      </c>
      <c r="B84" s="716">
        <v>43</v>
      </c>
      <c r="C84" s="501" t="s">
        <v>954</v>
      </c>
      <c r="D84" s="502" t="s">
        <v>152</v>
      </c>
      <c r="E84" s="952">
        <f>VLOOKUP(C84,'[23]Makassar, Februari 2017'!$C$44:$F$104,4,FALSE)</f>
        <v>26</v>
      </c>
      <c r="F84" s="273">
        <v>2313625</v>
      </c>
      <c r="G84" s="273">
        <v>0</v>
      </c>
      <c r="H84" s="1705"/>
      <c r="I84" s="1065">
        <f t="shared" si="17"/>
        <v>2313625</v>
      </c>
      <c r="J84" s="274">
        <v>12000</v>
      </c>
      <c r="K84" s="275">
        <v>802413.29479768791</v>
      </c>
      <c r="L84" s="276">
        <v>0</v>
      </c>
      <c r="M84" s="1063">
        <f t="shared" si="10"/>
        <v>1114413.2947976878</v>
      </c>
      <c r="N84" s="31">
        <f t="shared" si="11"/>
        <v>3428038.2947976878</v>
      </c>
      <c r="O84" s="48">
        <f t="shared" si="18"/>
        <v>23136.25</v>
      </c>
      <c r="P84" s="48">
        <f t="shared" si="19"/>
        <v>46272.5</v>
      </c>
      <c r="Q84" s="48">
        <f t="shared" si="20"/>
        <v>23136.25</v>
      </c>
      <c r="R84" s="146">
        <f t="shared" si="21"/>
        <v>3335493.2947976878</v>
      </c>
      <c r="S84" s="1683">
        <f>VLOOKUP(C84,'[23]Makassar, Februari 2017'!$C$44:$S$104,17,FALSE)</f>
        <v>400000</v>
      </c>
      <c r="T84" s="654">
        <f t="shared" si="16"/>
        <v>2935493.2947976878</v>
      </c>
      <c r="U84" s="503" t="str">
        <f>VLOOKUP(C84,'[24]Makassar, Januari 2017'!$C$44:$U$104,19,FALSE)</f>
        <v>505-01-08088-11-4</v>
      </c>
    </row>
    <row r="85" spans="1:21" s="223" customFormat="1" ht="15" customHeight="1">
      <c r="A85" s="206">
        <v>2313625</v>
      </c>
      <c r="B85" s="716">
        <v>44</v>
      </c>
      <c r="C85" s="501" t="s">
        <v>220</v>
      </c>
      <c r="D85" s="502" t="s">
        <v>152</v>
      </c>
      <c r="E85" s="952">
        <f>VLOOKUP(C85,'[23]Makassar, Februari 2017'!$C$44:$F$104,4,FALSE)</f>
        <v>25</v>
      </c>
      <c r="F85" s="273">
        <v>2313625</v>
      </c>
      <c r="G85" s="273">
        <v>0</v>
      </c>
      <c r="H85" s="1705"/>
      <c r="I85" s="1065">
        <f t="shared" si="17"/>
        <v>2313625</v>
      </c>
      <c r="J85" s="274">
        <v>12000</v>
      </c>
      <c r="K85" s="275">
        <v>802413.29479768791</v>
      </c>
      <c r="L85" s="276">
        <v>0</v>
      </c>
      <c r="M85" s="1063">
        <f t="shared" si="10"/>
        <v>1102413.2947976878</v>
      </c>
      <c r="N85" s="31">
        <f t="shared" si="11"/>
        <v>3416038.2947976878</v>
      </c>
      <c r="O85" s="48">
        <f t="shared" si="18"/>
        <v>23136.25</v>
      </c>
      <c r="P85" s="48">
        <f t="shared" si="19"/>
        <v>46272.5</v>
      </c>
      <c r="Q85" s="48">
        <f t="shared" si="20"/>
        <v>23136.25</v>
      </c>
      <c r="R85" s="146">
        <f t="shared" si="21"/>
        <v>3323493.2947976878</v>
      </c>
      <c r="S85" s="1683">
        <f>VLOOKUP(C85,'[23]Makassar, Februari 2017'!$C$44:$S$104,17,FALSE)</f>
        <v>0</v>
      </c>
      <c r="T85" s="654">
        <f t="shared" si="16"/>
        <v>3323493.2947976878</v>
      </c>
      <c r="U85" s="503" t="str">
        <f>VLOOKUP(C85,'[24]Makassar, Januari 2017'!$C$44:$U$104,19,FALSE)</f>
        <v>505-01-08129-11-4</v>
      </c>
    </row>
    <row r="86" spans="1:21" s="223" customFormat="1" ht="15" customHeight="1">
      <c r="A86" s="206">
        <v>2313625</v>
      </c>
      <c r="B86" s="716">
        <v>45</v>
      </c>
      <c r="C86" s="505" t="s">
        <v>955</v>
      </c>
      <c r="D86" s="506" t="s">
        <v>956</v>
      </c>
      <c r="E86" s="952">
        <f>VLOOKUP(C86,'[23]Makassar, Februari 2017'!$C$44:$F$104,4,FALSE)</f>
        <v>22</v>
      </c>
      <c r="F86" s="273">
        <v>2236761.25</v>
      </c>
      <c r="G86" s="273">
        <v>100000</v>
      </c>
      <c r="H86" s="1705"/>
      <c r="I86" s="1065">
        <f t="shared" si="17"/>
        <v>2336761.25</v>
      </c>
      <c r="J86" s="274">
        <v>17000</v>
      </c>
      <c r="K86" s="275">
        <v>852486</v>
      </c>
      <c r="L86" s="276">
        <v>0</v>
      </c>
      <c r="M86" s="1063">
        <f t="shared" si="10"/>
        <v>1226486</v>
      </c>
      <c r="N86" s="31">
        <f t="shared" si="11"/>
        <v>3563247.25</v>
      </c>
      <c r="O86" s="48">
        <f t="shared" si="18"/>
        <v>23367.612499999999</v>
      </c>
      <c r="P86" s="48">
        <f t="shared" si="19"/>
        <v>46735.224999999999</v>
      </c>
      <c r="Q86" s="48">
        <f t="shared" si="20"/>
        <v>23367.612499999999</v>
      </c>
      <c r="R86" s="146">
        <f t="shared" si="21"/>
        <v>3469776.8000000003</v>
      </c>
      <c r="S86" s="1683">
        <f>VLOOKUP(C86,'[23]Makassar, Februari 2017'!$C$44:$S$104,17,FALSE)</f>
        <v>150000</v>
      </c>
      <c r="T86" s="654">
        <f t="shared" si="16"/>
        <v>3319776.8000000003</v>
      </c>
      <c r="U86" s="503" t="str">
        <f>VLOOKUP(C86,'[24]Makassar, Januari 2017'!$C$44:$U$104,19,FALSE)</f>
        <v>505-01-08095-11-1</v>
      </c>
    </row>
    <row r="87" spans="1:21" s="223" customFormat="1" ht="15" customHeight="1">
      <c r="A87" s="206">
        <v>2313625</v>
      </c>
      <c r="B87" s="716">
        <v>46</v>
      </c>
      <c r="C87" s="505" t="s">
        <v>957</v>
      </c>
      <c r="D87" s="506" t="s">
        <v>956</v>
      </c>
      <c r="E87" s="952">
        <f>VLOOKUP(C87,'[23]Makassar, Februari 2017'!$C$44:$F$104,4,FALSE)</f>
        <v>26</v>
      </c>
      <c r="F87" s="273">
        <v>2236761.25</v>
      </c>
      <c r="G87" s="273">
        <v>100000</v>
      </c>
      <c r="H87" s="1705"/>
      <c r="I87" s="1065">
        <f t="shared" si="17"/>
        <v>2336761.25</v>
      </c>
      <c r="J87" s="274">
        <v>17000</v>
      </c>
      <c r="K87" s="275">
        <v>852486</v>
      </c>
      <c r="L87" s="276">
        <v>0</v>
      </c>
      <c r="M87" s="1063">
        <f t="shared" si="10"/>
        <v>1294486</v>
      </c>
      <c r="N87" s="31">
        <f t="shared" si="11"/>
        <v>3631247.25</v>
      </c>
      <c r="O87" s="48">
        <f t="shared" si="18"/>
        <v>23367.612499999999</v>
      </c>
      <c r="P87" s="48">
        <f t="shared" si="19"/>
        <v>46735.224999999999</v>
      </c>
      <c r="Q87" s="48">
        <f t="shared" si="20"/>
        <v>23367.612499999999</v>
      </c>
      <c r="R87" s="146">
        <f t="shared" si="21"/>
        <v>3537776.8000000003</v>
      </c>
      <c r="S87" s="1683">
        <f>VLOOKUP(C87,'[23]Makassar, Februari 2017'!$C$44:$S$104,17,FALSE)</f>
        <v>0</v>
      </c>
      <c r="T87" s="654">
        <f t="shared" si="16"/>
        <v>3537776.8000000003</v>
      </c>
      <c r="U87" s="503" t="str">
        <f>VLOOKUP(C87,'[24]Makassar, Januari 2017'!$C$44:$U$104,19,FALSE)</f>
        <v>505-01-08100-11-0</v>
      </c>
    </row>
    <row r="88" spans="1:21" s="223" customFormat="1" ht="15" customHeight="1">
      <c r="A88" s="206">
        <v>2313625</v>
      </c>
      <c r="B88" s="716">
        <v>47</v>
      </c>
      <c r="C88" s="501" t="s">
        <v>958</v>
      </c>
      <c r="D88" s="502" t="s">
        <v>956</v>
      </c>
      <c r="E88" s="952">
        <f>VLOOKUP(C88,'[23]Makassar, Februari 2017'!$C$44:$F$104,4,FALSE)</f>
        <v>28</v>
      </c>
      <c r="F88" s="273">
        <v>2224389.84</v>
      </c>
      <c r="G88" s="273">
        <v>300000</v>
      </c>
      <c r="H88" s="1705"/>
      <c r="I88" s="1065">
        <f t="shared" si="17"/>
        <v>2524389.84</v>
      </c>
      <c r="J88" s="274">
        <v>17000</v>
      </c>
      <c r="K88" s="275">
        <v>875510.92716762994</v>
      </c>
      <c r="L88" s="276">
        <v>0</v>
      </c>
      <c r="M88" s="1063">
        <f t="shared" si="10"/>
        <v>1351510.9271676298</v>
      </c>
      <c r="N88" s="31">
        <f t="shared" si="11"/>
        <v>3875900.7671676297</v>
      </c>
      <c r="O88" s="48">
        <f t="shared" si="18"/>
        <v>25243.898399999998</v>
      </c>
      <c r="P88" s="48">
        <f t="shared" si="19"/>
        <v>50487.796799999996</v>
      </c>
      <c r="Q88" s="48">
        <f t="shared" si="20"/>
        <v>25243.898399999998</v>
      </c>
      <c r="R88" s="146">
        <f t="shared" si="21"/>
        <v>3774925.1735676299</v>
      </c>
      <c r="S88" s="1683">
        <f>VLOOKUP(C88,'[23]Makassar, Februari 2017'!$C$44:$S$104,17,FALSE)</f>
        <v>150000</v>
      </c>
      <c r="T88" s="654">
        <f t="shared" si="16"/>
        <v>3624925.1735676299</v>
      </c>
      <c r="U88" s="503" t="str">
        <f>VLOOKUP(C88,'[24]Makassar, Januari 2017'!$C$44:$U$104,19,FALSE)</f>
        <v>505-01-08232-11-1</v>
      </c>
    </row>
    <row r="89" spans="1:21" s="223" customFormat="1" ht="15" customHeight="1">
      <c r="A89" s="206">
        <v>2313625</v>
      </c>
      <c r="B89" s="716">
        <v>48</v>
      </c>
      <c r="C89" s="501" t="s">
        <v>959</v>
      </c>
      <c r="D89" s="502" t="s">
        <v>956</v>
      </c>
      <c r="E89" s="952">
        <f>VLOOKUP(C89,'[23]Makassar, Februari 2017'!$C$44:$F$104,4,FALSE)</f>
        <v>28</v>
      </c>
      <c r="F89" s="273">
        <v>2313625</v>
      </c>
      <c r="G89" s="273">
        <v>0</v>
      </c>
      <c r="H89" s="1705"/>
      <c r="I89" s="1065">
        <f t="shared" si="17"/>
        <v>2313625</v>
      </c>
      <c r="J89" s="274">
        <v>12000</v>
      </c>
      <c r="K89" s="275">
        <v>852486</v>
      </c>
      <c r="L89" s="276">
        <v>0</v>
      </c>
      <c r="M89" s="1063">
        <f t="shared" si="10"/>
        <v>1188486</v>
      </c>
      <c r="N89" s="31">
        <f t="shared" si="11"/>
        <v>3502111</v>
      </c>
      <c r="O89" s="48">
        <f t="shared" si="18"/>
        <v>23136.25</v>
      </c>
      <c r="P89" s="48">
        <f t="shared" si="19"/>
        <v>46272.5</v>
      </c>
      <c r="Q89" s="48">
        <f t="shared" si="20"/>
        <v>23136.25</v>
      </c>
      <c r="R89" s="146">
        <f t="shared" si="21"/>
        <v>3409566</v>
      </c>
      <c r="S89" s="1683">
        <f>VLOOKUP(C89,'[23]Makassar, Februari 2017'!$C$44:$S$104,17,FALSE)</f>
        <v>0</v>
      </c>
      <c r="T89" s="654">
        <f t="shared" si="16"/>
        <v>3409566</v>
      </c>
      <c r="U89" s="503" t="str">
        <f>VLOOKUP(C89,'[24]Makassar, Januari 2017'!$C$44:$U$104,19,FALSE)</f>
        <v>505-01-08200-11-4</v>
      </c>
    </row>
    <row r="90" spans="1:21" s="223" customFormat="1" ht="15" customHeight="1">
      <c r="A90" s="206">
        <v>2313625</v>
      </c>
      <c r="B90" s="716">
        <v>49</v>
      </c>
      <c r="C90" s="505" t="s">
        <v>960</v>
      </c>
      <c r="D90" s="506" t="s">
        <v>956</v>
      </c>
      <c r="E90" s="952">
        <f>VLOOKUP(C90,'[23]Makassar, Februari 2017'!$C$44:$F$104,4,FALSE)</f>
        <v>21</v>
      </c>
      <c r="F90" s="273">
        <v>2236761.25</v>
      </c>
      <c r="G90" s="273">
        <v>100000</v>
      </c>
      <c r="H90" s="1705"/>
      <c r="I90" s="1065">
        <f t="shared" si="17"/>
        <v>2336761.25</v>
      </c>
      <c r="J90" s="274">
        <v>17000</v>
      </c>
      <c r="K90" s="275">
        <v>852486</v>
      </c>
      <c r="L90" s="276">
        <v>0</v>
      </c>
      <c r="M90" s="1063">
        <f t="shared" si="10"/>
        <v>1209486</v>
      </c>
      <c r="N90" s="31">
        <f t="shared" si="11"/>
        <v>3546247.25</v>
      </c>
      <c r="O90" s="31">
        <f t="shared" si="18"/>
        <v>23367.612499999999</v>
      </c>
      <c r="P90" s="31">
        <f t="shared" si="19"/>
        <v>46735.224999999999</v>
      </c>
      <c r="Q90" s="31">
        <f t="shared" si="20"/>
        <v>23367.612499999999</v>
      </c>
      <c r="R90" s="104">
        <f t="shared" si="21"/>
        <v>3452776.8000000003</v>
      </c>
      <c r="S90" s="1683">
        <f>VLOOKUP(C90,'[23]Makassar, Februari 2017'!$C$44:$S$104,17,FALSE)</f>
        <v>250000</v>
      </c>
      <c r="T90" s="654">
        <f t="shared" si="16"/>
        <v>3202776.8000000003</v>
      </c>
      <c r="U90" s="503" t="str">
        <f>VLOOKUP(C90,'[24]Makassar, Januari 2017'!$C$44:$U$104,19,FALSE)</f>
        <v>505-01-08114-11-9</v>
      </c>
    </row>
    <row r="91" spans="1:21" s="223" customFormat="1" ht="15" customHeight="1">
      <c r="A91" s="206">
        <v>2313625</v>
      </c>
      <c r="B91" s="716">
        <v>50</v>
      </c>
      <c r="C91" s="501" t="s">
        <v>961</v>
      </c>
      <c r="D91" s="506" t="s">
        <v>956</v>
      </c>
      <c r="E91" s="952">
        <f>VLOOKUP(C91,'[23]Makassar, Februari 2017'!$C$44:$F$104,4,FALSE)</f>
        <v>26</v>
      </c>
      <c r="F91" s="273">
        <v>2236761.25</v>
      </c>
      <c r="G91" s="273">
        <v>100000</v>
      </c>
      <c r="H91" s="1705"/>
      <c r="I91" s="1065">
        <f t="shared" si="17"/>
        <v>2336761.25</v>
      </c>
      <c r="J91" s="274">
        <v>17000</v>
      </c>
      <c r="K91" s="275">
        <v>852486</v>
      </c>
      <c r="L91" s="276">
        <v>0</v>
      </c>
      <c r="M91" s="1063">
        <f t="shared" si="10"/>
        <v>1294486</v>
      </c>
      <c r="N91" s="31">
        <f t="shared" si="11"/>
        <v>3631247.25</v>
      </c>
      <c r="O91" s="31">
        <f t="shared" si="18"/>
        <v>23367.612499999999</v>
      </c>
      <c r="P91" s="31">
        <f t="shared" si="19"/>
        <v>46735.224999999999</v>
      </c>
      <c r="Q91" s="31">
        <f t="shared" si="20"/>
        <v>23367.612499999999</v>
      </c>
      <c r="R91" s="104">
        <f t="shared" si="21"/>
        <v>3537776.8000000003</v>
      </c>
      <c r="S91" s="1683">
        <f>VLOOKUP(C91,'[23]Makassar, Februari 2017'!$C$44:$S$104,17,FALSE)</f>
        <v>0</v>
      </c>
      <c r="T91" s="654">
        <f t="shared" si="16"/>
        <v>3537776.8000000003</v>
      </c>
      <c r="U91" s="503" t="str">
        <f>VLOOKUP(C91,'[24]Makassar, Januari 2017'!$C$44:$U$104,19,FALSE)</f>
        <v>505-01-08115-11-5</v>
      </c>
    </row>
    <row r="92" spans="1:21" s="112" customFormat="1" ht="15" customHeight="1">
      <c r="A92" s="206">
        <v>2313625</v>
      </c>
      <c r="B92" s="716">
        <v>51</v>
      </c>
      <c r="C92" s="501" t="s">
        <v>962</v>
      </c>
      <c r="D92" s="502" t="s">
        <v>956</v>
      </c>
      <c r="E92" s="952">
        <f>VLOOKUP(C92,'[23]Makassar, Februari 2017'!$C$44:$F$104,4,FALSE)</f>
        <v>25</v>
      </c>
      <c r="F92" s="273">
        <v>2224389.84</v>
      </c>
      <c r="G92" s="273">
        <v>300000</v>
      </c>
      <c r="H92" s="1705"/>
      <c r="I92" s="1065">
        <f t="shared" si="17"/>
        <v>2524389.84</v>
      </c>
      <c r="J92" s="274">
        <v>17000</v>
      </c>
      <c r="K92" s="275">
        <v>875510.92716762994</v>
      </c>
      <c r="L92" s="276">
        <v>0</v>
      </c>
      <c r="M92" s="1063">
        <f t="shared" si="10"/>
        <v>1300510.9271676298</v>
      </c>
      <c r="N92" s="31">
        <f t="shared" si="11"/>
        <v>3824900.7671676297</v>
      </c>
      <c r="O92" s="31">
        <f t="shared" si="18"/>
        <v>25243.898399999998</v>
      </c>
      <c r="P92" s="31">
        <f t="shared" si="19"/>
        <v>50487.796799999996</v>
      </c>
      <c r="Q92" s="31">
        <f t="shared" si="20"/>
        <v>25243.898399999998</v>
      </c>
      <c r="R92" s="104">
        <f t="shared" si="21"/>
        <v>3723925.1735676299</v>
      </c>
      <c r="S92" s="1683">
        <f>VLOOKUP(C92,'[23]Makassar, Februari 2017'!$C$44:$S$104,17,FALSE)</f>
        <v>0</v>
      </c>
      <c r="T92" s="654">
        <f t="shared" si="16"/>
        <v>3723925.1735676299</v>
      </c>
      <c r="U92" s="503" t="str">
        <f>VLOOKUP(C92,'[24]Makassar, Januari 2017'!$C$44:$U$104,19,FALSE)</f>
        <v>505-01-08118-11-3</v>
      </c>
    </row>
    <row r="93" spans="1:21" s="112" customFormat="1" ht="15" customHeight="1">
      <c r="A93" s="206">
        <v>2313625</v>
      </c>
      <c r="B93" s="716">
        <v>52</v>
      </c>
      <c r="C93" s="501" t="s">
        <v>963</v>
      </c>
      <c r="D93" s="506" t="s">
        <v>956</v>
      </c>
      <c r="E93" s="952">
        <f>VLOOKUP(C93,'[23]Makassar, Februari 2017'!$C$44:$F$104,4,FALSE)</f>
        <v>28</v>
      </c>
      <c r="F93" s="273">
        <v>2236761.25</v>
      </c>
      <c r="G93" s="273">
        <v>100000</v>
      </c>
      <c r="H93" s="1705"/>
      <c r="I93" s="1065">
        <f t="shared" si="17"/>
        <v>2336761.25</v>
      </c>
      <c r="J93" s="274">
        <v>17000</v>
      </c>
      <c r="K93" s="275">
        <v>852486</v>
      </c>
      <c r="L93" s="276">
        <v>0</v>
      </c>
      <c r="M93" s="1063">
        <f t="shared" si="10"/>
        <v>1328486</v>
      </c>
      <c r="N93" s="31">
        <f t="shared" si="11"/>
        <v>3665247.25</v>
      </c>
      <c r="O93" s="31">
        <f t="shared" si="18"/>
        <v>23367.612499999999</v>
      </c>
      <c r="P93" s="31">
        <f t="shared" si="19"/>
        <v>46735.224999999999</v>
      </c>
      <c r="Q93" s="31">
        <f t="shared" si="20"/>
        <v>23367.612499999999</v>
      </c>
      <c r="R93" s="104">
        <f t="shared" si="21"/>
        <v>3571776.8000000003</v>
      </c>
      <c r="S93" s="1683">
        <f>VLOOKUP(C93,'[23]Makassar, Februari 2017'!$C$44:$S$104,17,FALSE)</f>
        <v>0</v>
      </c>
      <c r="T93" s="654">
        <f t="shared" si="16"/>
        <v>3571776.8000000003</v>
      </c>
      <c r="U93" s="503" t="str">
        <f>VLOOKUP(C93,'[24]Makassar, Januari 2017'!$C$44:$U$104,19,FALSE)</f>
        <v>505-01-10060-11-0</v>
      </c>
    </row>
    <row r="94" spans="1:21" s="112" customFormat="1" ht="15" customHeight="1">
      <c r="A94" s="206">
        <v>2313625</v>
      </c>
      <c r="B94" s="716">
        <v>53</v>
      </c>
      <c r="C94" s="501" t="s">
        <v>964</v>
      </c>
      <c r="D94" s="502" t="s">
        <v>956</v>
      </c>
      <c r="E94" s="952">
        <f>VLOOKUP(C94,'[23]Makassar, Februari 2017'!$C$44:$F$104,4,FALSE)</f>
        <v>27</v>
      </c>
      <c r="F94" s="273">
        <v>2236761.25</v>
      </c>
      <c r="G94" s="273">
        <v>100000</v>
      </c>
      <c r="H94" s="1705"/>
      <c r="I94" s="1065">
        <f t="shared" si="17"/>
        <v>2336761.25</v>
      </c>
      <c r="J94" s="274">
        <v>17000</v>
      </c>
      <c r="K94" s="275">
        <v>852486</v>
      </c>
      <c r="L94" s="276">
        <v>0</v>
      </c>
      <c r="M94" s="1063">
        <f t="shared" si="10"/>
        <v>1311486</v>
      </c>
      <c r="N94" s="31">
        <f t="shared" si="11"/>
        <v>3648247.25</v>
      </c>
      <c r="O94" s="31">
        <f t="shared" si="18"/>
        <v>23367.612499999999</v>
      </c>
      <c r="P94" s="31">
        <f t="shared" si="19"/>
        <v>46735.224999999999</v>
      </c>
      <c r="Q94" s="31">
        <f t="shared" si="20"/>
        <v>23367.612499999999</v>
      </c>
      <c r="R94" s="104">
        <f t="shared" si="21"/>
        <v>3554776.8000000003</v>
      </c>
      <c r="S94" s="1683">
        <f>VLOOKUP(C94,'[23]Makassar, Februari 2017'!$C$44:$S$104,17,FALSE)</f>
        <v>0</v>
      </c>
      <c r="T94" s="654">
        <f t="shared" si="16"/>
        <v>3554776.8000000003</v>
      </c>
      <c r="U94" s="503" t="str">
        <f>VLOOKUP(C94,'[24]Makassar, Januari 2017'!$C$44:$U$104,19,FALSE)</f>
        <v>505-01-08172-11-7</v>
      </c>
    </row>
    <row r="95" spans="1:21" s="112" customFormat="1" ht="15" customHeight="1">
      <c r="A95" s="206">
        <v>2313625</v>
      </c>
      <c r="B95" s="716">
        <v>54</v>
      </c>
      <c r="C95" s="501" t="s">
        <v>965</v>
      </c>
      <c r="D95" s="502" t="s">
        <v>956</v>
      </c>
      <c r="E95" s="952">
        <f>VLOOKUP(C95,'[23]Makassar, Februari 2017'!$C$44:$F$104,4,FALSE)</f>
        <v>26</v>
      </c>
      <c r="F95" s="273">
        <v>2236761.25</v>
      </c>
      <c r="G95" s="273">
        <v>100000</v>
      </c>
      <c r="H95" s="1705"/>
      <c r="I95" s="1065">
        <f t="shared" si="17"/>
        <v>2336761.25</v>
      </c>
      <c r="J95" s="274">
        <v>17000</v>
      </c>
      <c r="K95" s="275">
        <v>852486</v>
      </c>
      <c r="L95" s="276">
        <v>0</v>
      </c>
      <c r="M95" s="1063">
        <f t="shared" si="10"/>
        <v>1294486</v>
      </c>
      <c r="N95" s="31">
        <f t="shared" si="11"/>
        <v>3631247.25</v>
      </c>
      <c r="O95" s="31">
        <f t="shared" si="18"/>
        <v>23367.612499999999</v>
      </c>
      <c r="P95" s="31">
        <f t="shared" si="19"/>
        <v>46735.224999999999</v>
      </c>
      <c r="Q95" s="31">
        <f t="shared" si="20"/>
        <v>23367.612499999999</v>
      </c>
      <c r="R95" s="104">
        <f t="shared" si="21"/>
        <v>3537776.8000000003</v>
      </c>
      <c r="S95" s="1683">
        <f>VLOOKUP(C95,'[23]Makassar, Februari 2017'!$C$44:$S$104,17,FALSE)</f>
        <v>0</v>
      </c>
      <c r="T95" s="654">
        <f t="shared" si="16"/>
        <v>3537776.8000000003</v>
      </c>
      <c r="U95" s="503" t="str">
        <f>VLOOKUP(C95,'[24]Makassar, Januari 2017'!$C$44:$U$104,19,FALSE)</f>
        <v>505-01-08162-11-2</v>
      </c>
    </row>
    <row r="96" spans="1:21" s="112" customFormat="1" ht="15" customHeight="1">
      <c r="A96" s="206">
        <v>2313625</v>
      </c>
      <c r="B96" s="716">
        <v>55</v>
      </c>
      <c r="C96" s="505" t="s">
        <v>966</v>
      </c>
      <c r="D96" s="506" t="s">
        <v>956</v>
      </c>
      <c r="E96" s="952">
        <f>VLOOKUP(C96,'[23]Makassar, Februari 2017'!$C$44:$F$104,4,FALSE)</f>
        <v>26</v>
      </c>
      <c r="F96" s="273">
        <v>2236761.25</v>
      </c>
      <c r="G96" s="273">
        <v>100000</v>
      </c>
      <c r="H96" s="1705"/>
      <c r="I96" s="1065">
        <f t="shared" si="17"/>
        <v>2336761.25</v>
      </c>
      <c r="J96" s="274">
        <v>17000</v>
      </c>
      <c r="K96" s="275">
        <v>852486</v>
      </c>
      <c r="L96" s="276">
        <v>0</v>
      </c>
      <c r="M96" s="1063">
        <f t="shared" si="10"/>
        <v>1294486</v>
      </c>
      <c r="N96" s="31">
        <f t="shared" si="11"/>
        <v>3631247.25</v>
      </c>
      <c r="O96" s="31">
        <f t="shared" si="18"/>
        <v>23367.612499999999</v>
      </c>
      <c r="P96" s="31">
        <f t="shared" si="19"/>
        <v>46735.224999999999</v>
      </c>
      <c r="Q96" s="31">
        <f t="shared" si="20"/>
        <v>23367.612499999999</v>
      </c>
      <c r="R96" s="104">
        <f t="shared" si="21"/>
        <v>3537776.8000000003</v>
      </c>
      <c r="S96" s="1683">
        <f>VLOOKUP(C96,'[23]Makassar, Februari 2017'!$C$44:$S$104,17,FALSE)</f>
        <v>0</v>
      </c>
      <c r="T96" s="654">
        <f t="shared" si="16"/>
        <v>3537776.8000000003</v>
      </c>
      <c r="U96" s="503" t="str">
        <f>VLOOKUP(C96,'[24]Makassar, Januari 2017'!$C$44:$U$104,19,FALSE)</f>
        <v>505-01-08152-11-7</v>
      </c>
    </row>
    <row r="97" spans="1:21" s="112" customFormat="1" ht="15" customHeight="1">
      <c r="A97" s="206">
        <v>2313625</v>
      </c>
      <c r="B97" s="716">
        <v>56</v>
      </c>
      <c r="C97" s="501" t="s">
        <v>269</v>
      </c>
      <c r="D97" s="506" t="s">
        <v>956</v>
      </c>
      <c r="E97" s="952">
        <f>VLOOKUP(C97,'[23]Makassar, Februari 2017'!$C$44:$F$104,4,FALSE)</f>
        <v>27</v>
      </c>
      <c r="F97" s="273">
        <v>2236761.25</v>
      </c>
      <c r="G97" s="273">
        <v>100000</v>
      </c>
      <c r="H97" s="1705"/>
      <c r="I97" s="1065">
        <f t="shared" si="17"/>
        <v>2336761.25</v>
      </c>
      <c r="J97" s="274">
        <v>17000</v>
      </c>
      <c r="K97" s="275">
        <v>852486</v>
      </c>
      <c r="L97" s="276">
        <v>0</v>
      </c>
      <c r="M97" s="1063">
        <f t="shared" si="10"/>
        <v>1311486</v>
      </c>
      <c r="N97" s="31">
        <f t="shared" si="11"/>
        <v>3648247.25</v>
      </c>
      <c r="O97" s="31">
        <f t="shared" si="18"/>
        <v>23367.612499999999</v>
      </c>
      <c r="P97" s="31">
        <f t="shared" si="19"/>
        <v>46735.224999999999</v>
      </c>
      <c r="Q97" s="31">
        <f t="shared" si="20"/>
        <v>23367.612499999999</v>
      </c>
      <c r="R97" s="104">
        <f t="shared" si="21"/>
        <v>3554776.8000000003</v>
      </c>
      <c r="S97" s="1683">
        <f>VLOOKUP(C97,'[23]Makassar, Februari 2017'!$C$44:$S$104,17,FALSE)</f>
        <v>0</v>
      </c>
      <c r="T97" s="654">
        <f t="shared" si="16"/>
        <v>3554776.8000000003</v>
      </c>
      <c r="U97" s="503" t="str">
        <f>VLOOKUP(C97,'[24]Makassar, Januari 2017'!$C$44:$U$104,19,FALSE)</f>
        <v>505-01-08084-11-0</v>
      </c>
    </row>
    <row r="98" spans="1:21" s="112" customFormat="1" ht="15" customHeight="1">
      <c r="A98" s="206">
        <v>2313625</v>
      </c>
      <c r="B98" s="716">
        <v>57</v>
      </c>
      <c r="C98" s="501" t="s">
        <v>2873</v>
      </c>
      <c r="D98" s="502" t="s">
        <v>956</v>
      </c>
      <c r="E98" s="952">
        <f>VLOOKUP(C98,'[23]Makassar, Februari 2017'!$C$44:$F$104,4,FALSE)</f>
        <v>27</v>
      </c>
      <c r="F98" s="273">
        <v>2213625</v>
      </c>
      <c r="G98" s="273">
        <v>100000</v>
      </c>
      <c r="H98" s="1705"/>
      <c r="I98" s="1065">
        <f t="shared" si="17"/>
        <v>2313625</v>
      </c>
      <c r="J98" s="274">
        <v>17000</v>
      </c>
      <c r="K98" s="275">
        <v>852486</v>
      </c>
      <c r="L98" s="276">
        <v>0</v>
      </c>
      <c r="M98" s="1063">
        <f t="shared" si="10"/>
        <v>1311486</v>
      </c>
      <c r="N98" s="31">
        <f t="shared" si="11"/>
        <v>3625111</v>
      </c>
      <c r="O98" s="31">
        <f t="shared" si="18"/>
        <v>23136.25</v>
      </c>
      <c r="P98" s="31">
        <f t="shared" si="19"/>
        <v>46272.5</v>
      </c>
      <c r="Q98" s="31">
        <f t="shared" si="20"/>
        <v>23136.25</v>
      </c>
      <c r="R98" s="104">
        <f t="shared" si="21"/>
        <v>3532566</v>
      </c>
      <c r="S98" s="1683">
        <f>VLOOKUP(C98,'[23]Makassar, Februari 2017'!$C$44:$S$104,17,FALSE)</f>
        <v>0</v>
      </c>
      <c r="T98" s="654">
        <f t="shared" si="16"/>
        <v>3532566</v>
      </c>
      <c r="U98" s="503" t="str">
        <f>VLOOKUP(C98,'[24]Makassar, Januari 2017'!$C$44:$U$104,19,FALSE)</f>
        <v>505-01-08157-11-7</v>
      </c>
    </row>
    <row r="99" spans="1:21" s="112" customFormat="1" ht="15" customHeight="1">
      <c r="A99" s="206">
        <v>2313625</v>
      </c>
      <c r="B99" s="716">
        <v>58</v>
      </c>
      <c r="C99" s="505" t="s">
        <v>219</v>
      </c>
      <c r="D99" s="506" t="s">
        <v>956</v>
      </c>
      <c r="E99" s="952">
        <f>VLOOKUP(C99,'[23]Makassar, Februari 2017'!$C$44:$F$104,4,FALSE)</f>
        <v>27</v>
      </c>
      <c r="F99" s="273">
        <v>2236761.25</v>
      </c>
      <c r="G99" s="273">
        <v>100000</v>
      </c>
      <c r="H99" s="1705"/>
      <c r="I99" s="1065">
        <f t="shared" si="17"/>
        <v>2336761.25</v>
      </c>
      <c r="J99" s="274">
        <v>17000</v>
      </c>
      <c r="K99" s="275">
        <v>852486</v>
      </c>
      <c r="L99" s="276">
        <v>0</v>
      </c>
      <c r="M99" s="1063">
        <f t="shared" si="10"/>
        <v>1311486</v>
      </c>
      <c r="N99" s="31">
        <f t="shared" si="11"/>
        <v>3648247.25</v>
      </c>
      <c r="O99" s="31">
        <f t="shared" si="18"/>
        <v>23367.612499999999</v>
      </c>
      <c r="P99" s="31">
        <f t="shared" si="19"/>
        <v>46735.224999999999</v>
      </c>
      <c r="Q99" s="31">
        <f t="shared" si="20"/>
        <v>23367.612499999999</v>
      </c>
      <c r="R99" s="104">
        <f t="shared" si="21"/>
        <v>3554776.8000000003</v>
      </c>
      <c r="S99" s="1683">
        <f>VLOOKUP(C99,'[23]Makassar, Februari 2017'!$C$44:$S$104,17,FALSE)</f>
        <v>0</v>
      </c>
      <c r="T99" s="654">
        <f t="shared" si="16"/>
        <v>3554776.8000000003</v>
      </c>
      <c r="U99" s="503" t="str">
        <f>VLOOKUP(C99,'[24]Makassar, Januari 2017'!$C$44:$U$104,19,FALSE)</f>
        <v>505-01-08227-11-6</v>
      </c>
    </row>
    <row r="100" spans="1:21" s="112" customFormat="1" ht="15" customHeight="1">
      <c r="A100" s="206">
        <v>2313625</v>
      </c>
      <c r="B100" s="716">
        <v>59</v>
      </c>
      <c r="C100" s="508" t="s">
        <v>967</v>
      </c>
      <c r="D100" s="502" t="s">
        <v>968</v>
      </c>
      <c r="E100" s="952">
        <f>VLOOKUP(C100,'[23]Makassar, Februari 2017'!$C$44:$F$104,4,FALSE)</f>
        <v>25</v>
      </c>
      <c r="F100" s="273">
        <v>2313625</v>
      </c>
      <c r="G100" s="273">
        <v>0</v>
      </c>
      <c r="H100" s="1705"/>
      <c r="I100" s="1065">
        <f>SUM(F100:G100)</f>
        <v>2313625</v>
      </c>
      <c r="J100" s="274">
        <v>12000</v>
      </c>
      <c r="K100" s="275">
        <v>802413.29479768791</v>
      </c>
      <c r="L100" s="276">
        <v>0</v>
      </c>
      <c r="M100" s="1063">
        <f t="shared" si="10"/>
        <v>1102413.2947976878</v>
      </c>
      <c r="N100" s="31">
        <f t="shared" si="11"/>
        <v>3416038.2947976878</v>
      </c>
      <c r="O100" s="31">
        <f t="shared" si="18"/>
        <v>23136.25</v>
      </c>
      <c r="P100" s="31">
        <f t="shared" si="19"/>
        <v>46272.5</v>
      </c>
      <c r="Q100" s="31">
        <f t="shared" si="20"/>
        <v>23136.25</v>
      </c>
      <c r="R100" s="104">
        <f>N100-P100-Q100-O100</f>
        <v>3323493.2947976878</v>
      </c>
      <c r="S100" s="1683">
        <f>VLOOKUP(C100,'[23]Makassar, Februari 2017'!$C$44:$S$104,17,FALSE)</f>
        <v>0</v>
      </c>
      <c r="T100" s="654">
        <f t="shared" si="16"/>
        <v>3323493.2947976878</v>
      </c>
      <c r="U100" s="503" t="str">
        <f>VLOOKUP(C100,'[24]Makassar, Januari 2017'!$C$44:$U$104,19,FALSE)</f>
        <v>505-01-09483-11-3</v>
      </c>
    </row>
    <row r="101" spans="1:21" s="112" customFormat="1" ht="15" customHeight="1">
      <c r="A101" s="206">
        <v>2313625</v>
      </c>
      <c r="B101" s="716">
        <v>60</v>
      </c>
      <c r="C101" s="508" t="s">
        <v>969</v>
      </c>
      <c r="D101" s="502" t="s">
        <v>968</v>
      </c>
      <c r="E101" s="952">
        <f>VLOOKUP(C101,'[23]Makassar, Februari 2017'!$C$44:$F$104,4,FALSE)</f>
        <v>26</v>
      </c>
      <c r="F101" s="273">
        <v>2313625</v>
      </c>
      <c r="G101" s="273">
        <v>0</v>
      </c>
      <c r="H101" s="1705"/>
      <c r="I101" s="1065">
        <f>SUM(F101:G101)</f>
        <v>2313625</v>
      </c>
      <c r="J101" s="274">
        <v>12000</v>
      </c>
      <c r="K101" s="275">
        <v>802413.29479768791</v>
      </c>
      <c r="L101" s="276">
        <v>0</v>
      </c>
      <c r="M101" s="1063">
        <f t="shared" si="10"/>
        <v>1114413.2947976878</v>
      </c>
      <c r="N101" s="31">
        <f t="shared" si="11"/>
        <v>3428038.2947976878</v>
      </c>
      <c r="O101" s="31">
        <f t="shared" si="18"/>
        <v>23136.25</v>
      </c>
      <c r="P101" s="31">
        <f t="shared" si="19"/>
        <v>46272.5</v>
      </c>
      <c r="Q101" s="31">
        <f t="shared" si="20"/>
        <v>23136.25</v>
      </c>
      <c r="R101" s="104">
        <f>N101-P101-Q101-O101</f>
        <v>3335493.2947976878</v>
      </c>
      <c r="S101" s="1683">
        <f>VLOOKUP(C101,'[23]Makassar, Februari 2017'!$C$44:$S$104,17,FALSE)</f>
        <v>0</v>
      </c>
      <c r="T101" s="654">
        <f>R101-S101</f>
        <v>3335493.2947976878</v>
      </c>
      <c r="U101" s="503" t="str">
        <f>VLOOKUP(C101,'[24]Makassar, Januari 2017'!$C$44:$U$104,19,FALSE)</f>
        <v>505-01-09423-11-3</v>
      </c>
    </row>
    <row r="102" spans="1:21" s="223" customFormat="1" ht="15" customHeight="1">
      <c r="A102" s="206">
        <v>2313625</v>
      </c>
      <c r="B102" s="716">
        <v>61</v>
      </c>
      <c r="C102" s="1067" t="s">
        <v>358</v>
      </c>
      <c r="D102" s="502" t="s">
        <v>152</v>
      </c>
      <c r="E102" s="952">
        <f>VLOOKUP(C102,'[23]Makassar, Februari 2017'!$C$44:$F$104,4,FALSE)</f>
        <v>26</v>
      </c>
      <c r="F102" s="273">
        <v>1834664</v>
      </c>
      <c r="G102" s="273">
        <v>478961</v>
      </c>
      <c r="H102" s="1705"/>
      <c r="I102" s="1065">
        <f>SUM(F102:G102)</f>
        <v>2313625</v>
      </c>
      <c r="J102" s="274">
        <v>17000</v>
      </c>
      <c r="K102" s="275">
        <v>802413.29479768791</v>
      </c>
      <c r="L102" s="276">
        <v>0</v>
      </c>
      <c r="M102" s="1063">
        <f t="shared" si="10"/>
        <v>1244413.2947976878</v>
      </c>
      <c r="N102" s="31">
        <f t="shared" si="11"/>
        <v>3558038.2947976878</v>
      </c>
      <c r="O102" s="48">
        <f t="shared" si="18"/>
        <v>23136.25</v>
      </c>
      <c r="P102" s="48">
        <f t="shared" si="19"/>
        <v>46272.5</v>
      </c>
      <c r="Q102" s="48">
        <f t="shared" si="20"/>
        <v>23136.25</v>
      </c>
      <c r="R102" s="146">
        <f>N102-P102-Q102-O102</f>
        <v>3465493.2947976878</v>
      </c>
      <c r="S102" s="1683">
        <f>VLOOKUP(C102,'[23]Makassar, Februari 2017'!$C$44:$S$104,17,FALSE)</f>
        <v>0</v>
      </c>
      <c r="T102" s="652">
        <f>R102-S102</f>
        <v>3465493.2947976878</v>
      </c>
      <c r="U102" s="503" t="str">
        <f>VLOOKUP(C102,'[24]Makassar, Januari 2017'!$C$44:$U$104,19,FALSE)</f>
        <v>152-00-12979-27-0</v>
      </c>
    </row>
    <row r="103" spans="1:21" s="112" customFormat="1" ht="18" customHeight="1">
      <c r="A103" s="911"/>
      <c r="B103" s="2396" t="s">
        <v>970</v>
      </c>
      <c r="C103" s="2406"/>
      <c r="D103" s="2407"/>
      <c r="E103" s="967">
        <f>SUM(E42:E102)</f>
        <v>1575</v>
      </c>
      <c r="F103" s="1068">
        <f>SUM(F42:F102)</f>
        <v>138380410.06000003</v>
      </c>
      <c r="G103" s="1068">
        <f t="shared" ref="G103:T103" si="22">SUM(G42:G102)</f>
        <v>4878961</v>
      </c>
      <c r="H103" s="2210"/>
      <c r="I103" s="1068">
        <f t="shared" si="22"/>
        <v>143259371.06000003</v>
      </c>
      <c r="J103" s="1068">
        <f t="shared" si="22"/>
        <v>802000</v>
      </c>
      <c r="K103" s="1068">
        <f t="shared" si="22"/>
        <v>50205962.136416219</v>
      </c>
      <c r="L103" s="1068">
        <f t="shared" si="22"/>
        <v>0</v>
      </c>
      <c r="M103" s="1068">
        <f t="shared" si="22"/>
        <v>70915962.136416227</v>
      </c>
      <c r="N103" s="1068">
        <f t="shared" si="22"/>
        <v>214175333.1964162</v>
      </c>
      <c r="O103" s="1068">
        <f t="shared" si="22"/>
        <v>1432593.7106000003</v>
      </c>
      <c r="P103" s="1068">
        <f t="shared" si="22"/>
        <v>2865187.4212000007</v>
      </c>
      <c r="Q103" s="1068">
        <f t="shared" si="22"/>
        <v>1432593.7106000003</v>
      </c>
      <c r="R103" s="1068">
        <f t="shared" si="22"/>
        <v>208444958.35401627</v>
      </c>
      <c r="S103" s="1068">
        <f t="shared" si="22"/>
        <v>1750000</v>
      </c>
      <c r="T103" s="1068">
        <f t="shared" si="22"/>
        <v>206694958.35401627</v>
      </c>
      <c r="U103" s="1068"/>
    </row>
    <row r="104" spans="1:21" s="78" customFormat="1" ht="18" customHeight="1">
      <c r="A104" s="131"/>
      <c r="B104" s="71"/>
      <c r="C104" s="71"/>
      <c r="D104" s="85"/>
      <c r="E104" s="85"/>
      <c r="F104" s="71"/>
      <c r="G104" s="71"/>
      <c r="H104" s="2089"/>
      <c r="I104" s="71"/>
      <c r="J104" s="71"/>
      <c r="K104" s="71"/>
      <c r="L104" s="71"/>
      <c r="M104" s="71"/>
      <c r="N104" s="281"/>
      <c r="O104" s="71"/>
      <c r="P104" s="71"/>
      <c r="Q104" s="71"/>
      <c r="R104" s="71"/>
      <c r="S104" s="354"/>
      <c r="T104" s="354"/>
      <c r="U104" s="71"/>
    </row>
    <row r="105" spans="1:21" ht="18" customHeight="1">
      <c r="D105" s="85"/>
      <c r="E105" s="85"/>
    </row>
    <row r="106" spans="1:21" ht="18" customHeight="1">
      <c r="B106" s="81" t="s">
        <v>545</v>
      </c>
      <c r="C106" s="11"/>
      <c r="D106" s="12"/>
      <c r="E106" s="12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82"/>
      <c r="S106" s="228"/>
      <c r="T106" s="228"/>
    </row>
    <row r="107" spans="1:21" ht="18" customHeight="1">
      <c r="A107" s="2424" t="s">
        <v>2755</v>
      </c>
      <c r="B107" s="2395" t="s">
        <v>3</v>
      </c>
      <c r="C107" s="2395" t="s">
        <v>4</v>
      </c>
      <c r="D107" s="2395" t="s">
        <v>5</v>
      </c>
      <c r="E107" s="2335" t="s">
        <v>6</v>
      </c>
      <c r="F107" s="2344" t="s">
        <v>7</v>
      </c>
      <c r="G107" s="2345"/>
      <c r="H107" s="2207"/>
      <c r="I107" s="2335" t="s">
        <v>46</v>
      </c>
      <c r="J107" s="2344" t="s">
        <v>8</v>
      </c>
      <c r="K107" s="2359"/>
      <c r="L107" s="2345"/>
      <c r="M107" s="2340" t="s">
        <v>9</v>
      </c>
      <c r="N107" s="2335" t="s">
        <v>10</v>
      </c>
      <c r="O107" s="2344" t="s">
        <v>11</v>
      </c>
      <c r="P107" s="2359"/>
      <c r="Q107" s="2345"/>
      <c r="R107" s="2335" t="s">
        <v>12</v>
      </c>
      <c r="S107" s="820"/>
      <c r="T107" s="820"/>
      <c r="U107" s="2335" t="s">
        <v>13</v>
      </c>
    </row>
    <row r="108" spans="1:21" ht="51" customHeight="1">
      <c r="A108" s="2472"/>
      <c r="B108" s="2371"/>
      <c r="C108" s="2372"/>
      <c r="D108" s="2372"/>
      <c r="E108" s="2300"/>
      <c r="F108" s="786" t="s">
        <v>14</v>
      </c>
      <c r="G108" s="786" t="s">
        <v>15</v>
      </c>
      <c r="H108" s="2206"/>
      <c r="I108" s="2336"/>
      <c r="J108" s="786" t="s">
        <v>17</v>
      </c>
      <c r="K108" s="786" t="s">
        <v>18</v>
      </c>
      <c r="L108" s="786" t="s">
        <v>19</v>
      </c>
      <c r="M108" s="2341"/>
      <c r="N108" s="2336"/>
      <c r="O108" s="786" t="s">
        <v>2316</v>
      </c>
      <c r="P108" s="786" t="s">
        <v>20</v>
      </c>
      <c r="Q108" s="786" t="s">
        <v>2270</v>
      </c>
      <c r="R108" s="2336"/>
      <c r="S108" s="885" t="s">
        <v>3687</v>
      </c>
      <c r="T108" s="885" t="s">
        <v>3688</v>
      </c>
      <c r="U108" s="2336"/>
    </row>
    <row r="109" spans="1:21" s="112" customFormat="1" ht="15" customHeight="1">
      <c r="A109" s="206">
        <v>2313625</v>
      </c>
      <c r="B109" s="414">
        <v>1</v>
      </c>
      <c r="C109" s="509" t="s">
        <v>971</v>
      </c>
      <c r="D109" s="510" t="s">
        <v>227</v>
      </c>
      <c r="E109" s="952">
        <f>VLOOKUP(C109,'[23]Makassar, Februari 2017'!$C$112:$F$181,4,FALSE)</f>
        <v>26</v>
      </c>
      <c r="F109" s="277">
        <v>2313625</v>
      </c>
      <c r="G109" s="277">
        <v>0</v>
      </c>
      <c r="H109" s="1705"/>
      <c r="I109" s="147">
        <f t="shared" ref="I109:I140" si="23">SUM(F109:G109)</f>
        <v>2313625</v>
      </c>
      <c r="J109" s="278">
        <v>0</v>
      </c>
      <c r="K109" s="279">
        <v>554913</v>
      </c>
      <c r="L109" s="280">
        <v>0</v>
      </c>
      <c r="M109" s="1063">
        <f t="shared" ref="M109:M172" si="24">(E109*J109)+K109+L109</f>
        <v>554913</v>
      </c>
      <c r="N109" s="31">
        <f t="shared" ref="N109:N172" si="25">I109+M109</f>
        <v>2868538</v>
      </c>
      <c r="O109" s="31">
        <f t="shared" ref="O109:O140" si="26">I109*1%</f>
        <v>23136.25</v>
      </c>
      <c r="P109" s="31">
        <f t="shared" ref="P109:P140" si="27">I109*2%</f>
        <v>46272.5</v>
      </c>
      <c r="Q109" s="31">
        <f t="shared" ref="Q109:Q140" si="28">I109*1%</f>
        <v>23136.25</v>
      </c>
      <c r="R109" s="104">
        <f t="shared" ref="R109:R140" si="29">N109-P109-Q109-O109</f>
        <v>2775993</v>
      </c>
      <c r="S109" s="654">
        <f>VLOOKUP(C109,'[23]Makassar, Februari 2017'!$C$112:$S$181,17,FALSE)</f>
        <v>0</v>
      </c>
      <c r="T109" s="1069">
        <f>R109-S109</f>
        <v>2775993</v>
      </c>
      <c r="U109" s="654" t="str">
        <f>VLOOKUP(C109,'[24]Makassar, Januari 2017'!$C$112:$U$181,19,FALSE)</f>
        <v>505-01-08234-11-3</v>
      </c>
    </row>
    <row r="110" spans="1:21" s="112" customFormat="1" ht="15" customHeight="1">
      <c r="A110" s="206">
        <v>2313625</v>
      </c>
      <c r="B110" s="414">
        <v>2</v>
      </c>
      <c r="C110" s="509" t="s">
        <v>972</v>
      </c>
      <c r="D110" s="510" t="s">
        <v>227</v>
      </c>
      <c r="E110" s="952">
        <f>VLOOKUP(C110,'[23]Makassar, Februari 2017'!$C$112:$F$181,4,FALSE)</f>
        <v>26</v>
      </c>
      <c r="F110" s="277">
        <v>2313625</v>
      </c>
      <c r="G110" s="277">
        <v>0</v>
      </c>
      <c r="H110" s="1705"/>
      <c r="I110" s="147">
        <f t="shared" si="23"/>
        <v>2313625</v>
      </c>
      <c r="J110" s="278">
        <v>0</v>
      </c>
      <c r="K110" s="279">
        <v>554913</v>
      </c>
      <c r="L110" s="280">
        <v>0</v>
      </c>
      <c r="M110" s="1063">
        <f t="shared" si="24"/>
        <v>554913</v>
      </c>
      <c r="N110" s="31">
        <f t="shared" si="25"/>
        <v>2868538</v>
      </c>
      <c r="O110" s="31">
        <f t="shared" si="26"/>
        <v>23136.25</v>
      </c>
      <c r="P110" s="31">
        <f t="shared" si="27"/>
        <v>46272.5</v>
      </c>
      <c r="Q110" s="31">
        <f t="shared" si="28"/>
        <v>23136.25</v>
      </c>
      <c r="R110" s="104">
        <f t="shared" si="29"/>
        <v>2775993</v>
      </c>
      <c r="S110" s="1683">
        <f>VLOOKUP(C110,'[23]Makassar, Februari 2017'!$C$112:$S$181,17,FALSE)</f>
        <v>0</v>
      </c>
      <c r="T110" s="1069">
        <f t="shared" ref="T110:T166" si="30">R110-S110</f>
        <v>2775993</v>
      </c>
      <c r="U110" s="654" t="str">
        <f>VLOOKUP(C110,'[24]Makassar, Januari 2017'!$C$112:$U$181,19,FALSE)</f>
        <v>505-01-08198-11-3</v>
      </c>
    </row>
    <row r="111" spans="1:21" s="112" customFormat="1" ht="15" customHeight="1">
      <c r="A111" s="206">
        <v>2313625</v>
      </c>
      <c r="B111" s="414">
        <v>3</v>
      </c>
      <c r="C111" s="509" t="s">
        <v>973</v>
      </c>
      <c r="D111" s="510" t="s">
        <v>227</v>
      </c>
      <c r="E111" s="952">
        <f>VLOOKUP(C111,'[23]Makassar, Februari 2017'!$C$112:$F$181,4,FALSE)</f>
        <v>28</v>
      </c>
      <c r="F111" s="277">
        <v>2313625</v>
      </c>
      <c r="G111" s="277">
        <v>0</v>
      </c>
      <c r="H111" s="1705"/>
      <c r="I111" s="147">
        <f t="shared" si="23"/>
        <v>2313625</v>
      </c>
      <c r="J111" s="278">
        <v>0</v>
      </c>
      <c r="K111" s="279">
        <v>554913</v>
      </c>
      <c r="L111" s="280">
        <v>0</v>
      </c>
      <c r="M111" s="1063">
        <f t="shared" si="24"/>
        <v>554913</v>
      </c>
      <c r="N111" s="31">
        <f t="shared" si="25"/>
        <v>2868538</v>
      </c>
      <c r="O111" s="31">
        <f t="shared" si="26"/>
        <v>23136.25</v>
      </c>
      <c r="P111" s="31">
        <f t="shared" si="27"/>
        <v>46272.5</v>
      </c>
      <c r="Q111" s="31">
        <f t="shared" si="28"/>
        <v>23136.25</v>
      </c>
      <c r="R111" s="104">
        <f t="shared" si="29"/>
        <v>2775993</v>
      </c>
      <c r="S111" s="1683">
        <f>VLOOKUP(C111,'[23]Makassar, Februari 2017'!$C$112:$S$181,17,FALSE)</f>
        <v>0</v>
      </c>
      <c r="T111" s="1069">
        <f t="shared" si="30"/>
        <v>2775993</v>
      </c>
      <c r="U111" s="654" t="str">
        <f>VLOOKUP(C111,'[24]Makassar, Januari 2017'!$C$112:$U$181,19,FALSE)</f>
        <v>505-01-08079-11-5</v>
      </c>
    </row>
    <row r="112" spans="1:21" s="223" customFormat="1" ht="15" customHeight="1">
      <c r="A112" s="206">
        <v>2313625</v>
      </c>
      <c r="B112" s="414">
        <v>4</v>
      </c>
      <c r="C112" s="509" t="s">
        <v>974</v>
      </c>
      <c r="D112" s="510" t="s">
        <v>227</v>
      </c>
      <c r="E112" s="952">
        <f>VLOOKUP(C112,'[23]Makassar, Februari 2017'!$C$112:$F$181,4,FALSE)</f>
        <v>25</v>
      </c>
      <c r="F112" s="277">
        <v>2313625</v>
      </c>
      <c r="G112" s="277">
        <v>0</v>
      </c>
      <c r="H112" s="1705"/>
      <c r="I112" s="147">
        <f t="shared" si="23"/>
        <v>2313625</v>
      </c>
      <c r="J112" s="278">
        <v>0</v>
      </c>
      <c r="K112" s="279">
        <v>554913</v>
      </c>
      <c r="L112" s="280">
        <v>0</v>
      </c>
      <c r="M112" s="1063">
        <f t="shared" si="24"/>
        <v>554913</v>
      </c>
      <c r="N112" s="31">
        <f t="shared" si="25"/>
        <v>2868538</v>
      </c>
      <c r="O112" s="31">
        <f t="shared" si="26"/>
        <v>23136.25</v>
      </c>
      <c r="P112" s="31">
        <f t="shared" si="27"/>
        <v>46272.5</v>
      </c>
      <c r="Q112" s="31">
        <f t="shared" si="28"/>
        <v>23136.25</v>
      </c>
      <c r="R112" s="104">
        <f t="shared" si="29"/>
        <v>2775993</v>
      </c>
      <c r="S112" s="1683">
        <f>VLOOKUP(C112,'[23]Makassar, Februari 2017'!$C$112:$S$181,17,FALSE)</f>
        <v>0</v>
      </c>
      <c r="T112" s="1069">
        <f t="shared" si="30"/>
        <v>2775993</v>
      </c>
      <c r="U112" s="654" t="str">
        <f>VLOOKUP(C112,'[24]Makassar, Januari 2017'!$C$112:$U$181,19,FALSE)</f>
        <v>505-01-08110-11-5</v>
      </c>
    </row>
    <row r="113" spans="1:21" s="223" customFormat="1" ht="15" customHeight="1">
      <c r="A113" s="206">
        <v>2313625</v>
      </c>
      <c r="B113" s="414">
        <v>5</v>
      </c>
      <c r="C113" s="509" t="s">
        <v>975</v>
      </c>
      <c r="D113" s="510" t="s">
        <v>227</v>
      </c>
      <c r="E113" s="952">
        <f>VLOOKUP(C113,'[23]Makassar, Februari 2017'!$C$112:$F$181,4,FALSE)</f>
        <v>24</v>
      </c>
      <c r="F113" s="277">
        <v>2313625</v>
      </c>
      <c r="G113" s="277">
        <v>0</v>
      </c>
      <c r="H113" s="1705"/>
      <c r="I113" s="147">
        <f t="shared" si="23"/>
        <v>2313625</v>
      </c>
      <c r="J113" s="278">
        <v>0</v>
      </c>
      <c r="K113" s="279">
        <v>554913</v>
      </c>
      <c r="L113" s="280">
        <v>0</v>
      </c>
      <c r="M113" s="1063">
        <f t="shared" si="24"/>
        <v>554913</v>
      </c>
      <c r="N113" s="31">
        <f t="shared" si="25"/>
        <v>2868538</v>
      </c>
      <c r="O113" s="31">
        <f t="shared" si="26"/>
        <v>23136.25</v>
      </c>
      <c r="P113" s="31">
        <f t="shared" si="27"/>
        <v>46272.5</v>
      </c>
      <c r="Q113" s="31">
        <f t="shared" si="28"/>
        <v>23136.25</v>
      </c>
      <c r="R113" s="104">
        <f t="shared" si="29"/>
        <v>2775993</v>
      </c>
      <c r="S113" s="1683">
        <f>VLOOKUP(C113,'[23]Makassar, Februari 2017'!$C$112:$S$181,17,FALSE)</f>
        <v>0</v>
      </c>
      <c r="T113" s="1069">
        <f t="shared" si="30"/>
        <v>2775993</v>
      </c>
      <c r="U113" s="654" t="str">
        <f>VLOOKUP(C113,'[24]Makassar, Januari 2017'!$C$112:$U$181,19,FALSE)</f>
        <v>505-01-08225-11-4</v>
      </c>
    </row>
    <row r="114" spans="1:21" s="223" customFormat="1" ht="15" customHeight="1">
      <c r="A114" s="206">
        <v>2313625</v>
      </c>
      <c r="B114" s="414">
        <v>6</v>
      </c>
      <c r="C114" s="509" t="s">
        <v>976</v>
      </c>
      <c r="D114" s="510" t="s">
        <v>227</v>
      </c>
      <c r="E114" s="952">
        <f>VLOOKUP(C114,'[23]Makassar, Februari 2017'!$C$112:$F$181,4,FALSE)</f>
        <v>27</v>
      </c>
      <c r="F114" s="277">
        <v>2313625</v>
      </c>
      <c r="G114" s="277">
        <v>0</v>
      </c>
      <c r="H114" s="1705"/>
      <c r="I114" s="147">
        <f t="shared" si="23"/>
        <v>2313625</v>
      </c>
      <c r="J114" s="278">
        <v>0</v>
      </c>
      <c r="K114" s="279">
        <v>554913</v>
      </c>
      <c r="L114" s="280">
        <v>0</v>
      </c>
      <c r="M114" s="1063">
        <f t="shared" si="24"/>
        <v>554913</v>
      </c>
      <c r="N114" s="31">
        <f t="shared" si="25"/>
        <v>2868538</v>
      </c>
      <c r="O114" s="31">
        <f t="shared" si="26"/>
        <v>23136.25</v>
      </c>
      <c r="P114" s="31">
        <f t="shared" si="27"/>
        <v>46272.5</v>
      </c>
      <c r="Q114" s="31">
        <f t="shared" si="28"/>
        <v>23136.25</v>
      </c>
      <c r="R114" s="104">
        <f t="shared" si="29"/>
        <v>2775993</v>
      </c>
      <c r="S114" s="1683">
        <f>VLOOKUP(C114,'[23]Makassar, Februari 2017'!$C$112:$S$181,17,FALSE)</f>
        <v>0</v>
      </c>
      <c r="T114" s="1069">
        <f t="shared" si="30"/>
        <v>2775993</v>
      </c>
      <c r="U114" s="654" t="str">
        <f>VLOOKUP(C114,'[24]Makassar, Januari 2017'!$C$112:$U$181,19,FALSE)</f>
        <v>505-01-08120-11-0</v>
      </c>
    </row>
    <row r="115" spans="1:21" s="223" customFormat="1" ht="15" customHeight="1">
      <c r="A115" s="206">
        <v>2313625</v>
      </c>
      <c r="B115" s="414">
        <v>7</v>
      </c>
      <c r="C115" s="509" t="s">
        <v>977</v>
      </c>
      <c r="D115" s="510" t="s">
        <v>227</v>
      </c>
      <c r="E115" s="952">
        <f>VLOOKUP(C115,'[23]Makassar, Februari 2017'!$C$112:$F$181,4,FALSE)</f>
        <v>25</v>
      </c>
      <c r="F115" s="277">
        <v>2313625</v>
      </c>
      <c r="G115" s="277">
        <v>0</v>
      </c>
      <c r="H115" s="1705"/>
      <c r="I115" s="147">
        <f t="shared" si="23"/>
        <v>2313625</v>
      </c>
      <c r="J115" s="278">
        <v>0</v>
      </c>
      <c r="K115" s="279">
        <v>554913</v>
      </c>
      <c r="L115" s="280">
        <v>0</v>
      </c>
      <c r="M115" s="1063">
        <f t="shared" si="24"/>
        <v>554913</v>
      </c>
      <c r="N115" s="31">
        <f t="shared" si="25"/>
        <v>2868538</v>
      </c>
      <c r="O115" s="31">
        <f t="shared" si="26"/>
        <v>23136.25</v>
      </c>
      <c r="P115" s="31">
        <f t="shared" si="27"/>
        <v>46272.5</v>
      </c>
      <c r="Q115" s="31">
        <f t="shared" si="28"/>
        <v>23136.25</v>
      </c>
      <c r="R115" s="104">
        <f t="shared" si="29"/>
        <v>2775993</v>
      </c>
      <c r="S115" s="1683">
        <f>VLOOKUP(C115,'[23]Makassar, Februari 2017'!$C$112:$S$181,17,FALSE)</f>
        <v>0</v>
      </c>
      <c r="T115" s="1069">
        <f t="shared" si="30"/>
        <v>2775993</v>
      </c>
      <c r="U115" s="654" t="str">
        <f>VLOOKUP(C115,'[24]Makassar, Januari 2017'!$C$112:$U$181,19,FALSE)</f>
        <v>505-01-08145-11-0</v>
      </c>
    </row>
    <row r="116" spans="1:21" s="223" customFormat="1" ht="15" customHeight="1">
      <c r="A116" s="206">
        <v>2313625</v>
      </c>
      <c r="B116" s="414">
        <v>8</v>
      </c>
      <c r="C116" s="511" t="s">
        <v>978</v>
      </c>
      <c r="D116" s="510" t="s">
        <v>227</v>
      </c>
      <c r="E116" s="952">
        <f>VLOOKUP(C116,'[23]Makassar, Februari 2017'!$C$112:$F$181,4,FALSE)</f>
        <v>28</v>
      </c>
      <c r="F116" s="277">
        <v>2313625</v>
      </c>
      <c r="G116" s="277">
        <v>0</v>
      </c>
      <c r="H116" s="1705"/>
      <c r="I116" s="147">
        <f t="shared" si="23"/>
        <v>2313625</v>
      </c>
      <c r="J116" s="278">
        <v>0</v>
      </c>
      <c r="K116" s="279">
        <v>554913</v>
      </c>
      <c r="L116" s="280">
        <v>0</v>
      </c>
      <c r="M116" s="1063">
        <f t="shared" si="24"/>
        <v>554913</v>
      </c>
      <c r="N116" s="31">
        <f t="shared" si="25"/>
        <v>2868538</v>
      </c>
      <c r="O116" s="31">
        <f t="shared" si="26"/>
        <v>23136.25</v>
      </c>
      <c r="P116" s="31">
        <f t="shared" si="27"/>
        <v>46272.5</v>
      </c>
      <c r="Q116" s="31">
        <f t="shared" si="28"/>
        <v>23136.25</v>
      </c>
      <c r="R116" s="104">
        <f t="shared" si="29"/>
        <v>2775993</v>
      </c>
      <c r="S116" s="1683">
        <f>VLOOKUP(C116,'[23]Makassar, Februari 2017'!$C$112:$S$181,17,FALSE)</f>
        <v>0</v>
      </c>
      <c r="T116" s="1069">
        <f t="shared" si="30"/>
        <v>2775993</v>
      </c>
      <c r="U116" s="654" t="str">
        <f>VLOOKUP(C116,'[24]Makassar, Januari 2017'!$C$112:$U$181,19,FALSE)</f>
        <v>505-01-08147-11-2</v>
      </c>
    </row>
    <row r="117" spans="1:21" s="223" customFormat="1" ht="15" customHeight="1">
      <c r="A117" s="206">
        <v>2313625</v>
      </c>
      <c r="B117" s="414">
        <v>9</v>
      </c>
      <c r="C117" s="509" t="s">
        <v>979</v>
      </c>
      <c r="D117" s="510" t="s">
        <v>227</v>
      </c>
      <c r="E117" s="952">
        <f>VLOOKUP(C117,'[23]Makassar, Februari 2017'!$C$112:$F$181,4,FALSE)</f>
        <v>24</v>
      </c>
      <c r="F117" s="277">
        <v>2313625</v>
      </c>
      <c r="G117" s="277">
        <v>0</v>
      </c>
      <c r="H117" s="1705"/>
      <c r="I117" s="147">
        <f t="shared" si="23"/>
        <v>2313625</v>
      </c>
      <c r="J117" s="278">
        <v>0</v>
      </c>
      <c r="K117" s="279">
        <v>554913</v>
      </c>
      <c r="L117" s="280">
        <v>0</v>
      </c>
      <c r="M117" s="1063">
        <f t="shared" si="24"/>
        <v>554913</v>
      </c>
      <c r="N117" s="31">
        <f t="shared" si="25"/>
        <v>2868538</v>
      </c>
      <c r="O117" s="31">
        <f t="shared" si="26"/>
        <v>23136.25</v>
      </c>
      <c r="P117" s="31">
        <f t="shared" si="27"/>
        <v>46272.5</v>
      </c>
      <c r="Q117" s="31">
        <f t="shared" si="28"/>
        <v>23136.25</v>
      </c>
      <c r="R117" s="104">
        <f t="shared" si="29"/>
        <v>2775993</v>
      </c>
      <c r="S117" s="1683">
        <f>VLOOKUP(C117,'[23]Makassar, Februari 2017'!$C$112:$S$181,17,FALSE)</f>
        <v>0</v>
      </c>
      <c r="T117" s="1069">
        <f t="shared" si="30"/>
        <v>2775993</v>
      </c>
      <c r="U117" s="654" t="str">
        <f>VLOOKUP(C117,'[24]Makassar, Januari 2017'!$C$112:$U$181,19,FALSE)</f>
        <v>505-01-08138-11-3</v>
      </c>
    </row>
    <row r="118" spans="1:21" s="223" customFormat="1" ht="15" customHeight="1">
      <c r="A118" s="206">
        <v>2313625</v>
      </c>
      <c r="B118" s="414">
        <v>10</v>
      </c>
      <c r="C118" s="509" t="s">
        <v>980</v>
      </c>
      <c r="D118" s="510" t="s">
        <v>227</v>
      </c>
      <c r="E118" s="952">
        <f>VLOOKUP(C118,'[23]Makassar, Februari 2017'!$C$112:$F$181,4,FALSE)</f>
        <v>26</v>
      </c>
      <c r="F118" s="277">
        <v>2313625</v>
      </c>
      <c r="G118" s="277">
        <v>0</v>
      </c>
      <c r="H118" s="1705"/>
      <c r="I118" s="147">
        <f t="shared" si="23"/>
        <v>2313625</v>
      </c>
      <c r="J118" s="278">
        <v>0</v>
      </c>
      <c r="K118" s="279">
        <v>554913</v>
      </c>
      <c r="L118" s="280">
        <v>0</v>
      </c>
      <c r="M118" s="1063">
        <f t="shared" si="24"/>
        <v>554913</v>
      </c>
      <c r="N118" s="31">
        <f t="shared" si="25"/>
        <v>2868538</v>
      </c>
      <c r="O118" s="31">
        <f t="shared" si="26"/>
        <v>23136.25</v>
      </c>
      <c r="P118" s="31">
        <f t="shared" si="27"/>
        <v>46272.5</v>
      </c>
      <c r="Q118" s="31">
        <f t="shared" si="28"/>
        <v>23136.25</v>
      </c>
      <c r="R118" s="104">
        <f t="shared" si="29"/>
        <v>2775993</v>
      </c>
      <c r="S118" s="1683">
        <f>VLOOKUP(C118,'[23]Makassar, Februari 2017'!$C$112:$S$181,17,FALSE)</f>
        <v>0</v>
      </c>
      <c r="T118" s="1069">
        <f t="shared" si="30"/>
        <v>2775993</v>
      </c>
      <c r="U118" s="654" t="str">
        <f>VLOOKUP(C118,'[24]Makassar, Januari 2017'!$C$112:$U$181,19,FALSE)</f>
        <v>505-01-08140-11-0</v>
      </c>
    </row>
    <row r="119" spans="1:21" s="223" customFormat="1" ht="15" customHeight="1">
      <c r="A119" s="206">
        <v>2313625</v>
      </c>
      <c r="B119" s="414">
        <v>11</v>
      </c>
      <c r="C119" s="511" t="s">
        <v>981</v>
      </c>
      <c r="D119" s="510" t="s">
        <v>227</v>
      </c>
      <c r="E119" s="952">
        <f>VLOOKUP(C119,'[23]Makassar, Februari 2017'!$C$112:$F$181,4,FALSE)</f>
        <v>27</v>
      </c>
      <c r="F119" s="277">
        <v>2313625</v>
      </c>
      <c r="G119" s="277">
        <v>0</v>
      </c>
      <c r="H119" s="1705"/>
      <c r="I119" s="147">
        <f t="shared" si="23"/>
        <v>2313625</v>
      </c>
      <c r="J119" s="278">
        <v>0</v>
      </c>
      <c r="K119" s="279">
        <v>554913</v>
      </c>
      <c r="L119" s="280">
        <v>0</v>
      </c>
      <c r="M119" s="1063">
        <f t="shared" si="24"/>
        <v>554913</v>
      </c>
      <c r="N119" s="31">
        <f t="shared" si="25"/>
        <v>2868538</v>
      </c>
      <c r="O119" s="31">
        <f t="shared" si="26"/>
        <v>23136.25</v>
      </c>
      <c r="P119" s="31">
        <f t="shared" si="27"/>
        <v>46272.5</v>
      </c>
      <c r="Q119" s="31">
        <f t="shared" si="28"/>
        <v>23136.25</v>
      </c>
      <c r="R119" s="104">
        <f t="shared" si="29"/>
        <v>2775993</v>
      </c>
      <c r="S119" s="1683">
        <f>VLOOKUP(C119,'[23]Makassar, Februari 2017'!$C$112:$S$181,17,FALSE)</f>
        <v>0</v>
      </c>
      <c r="T119" s="1069">
        <f t="shared" si="30"/>
        <v>2775993</v>
      </c>
      <c r="U119" s="654" t="str">
        <f>VLOOKUP(C119,'[24]Makassar, Januari 2017'!$C$112:$U$181,19,FALSE)</f>
        <v>505-01-08243-11-2</v>
      </c>
    </row>
    <row r="120" spans="1:21" s="223" customFormat="1" ht="15" customHeight="1">
      <c r="A120" s="206">
        <v>2313625</v>
      </c>
      <c r="B120" s="414">
        <v>12</v>
      </c>
      <c r="C120" s="509" t="s">
        <v>982</v>
      </c>
      <c r="D120" s="510" t="s">
        <v>227</v>
      </c>
      <c r="E120" s="952">
        <f>VLOOKUP(C120,'[23]Makassar, Februari 2017'!$C$112:$F$181,4,FALSE)</f>
        <v>26</v>
      </c>
      <c r="F120" s="277">
        <v>2313625</v>
      </c>
      <c r="G120" s="277">
        <v>0</v>
      </c>
      <c r="H120" s="1705"/>
      <c r="I120" s="147">
        <f t="shared" si="23"/>
        <v>2313625</v>
      </c>
      <c r="J120" s="278">
        <v>0</v>
      </c>
      <c r="K120" s="279">
        <v>778543</v>
      </c>
      <c r="L120" s="280">
        <v>0</v>
      </c>
      <c r="M120" s="1063">
        <f t="shared" si="24"/>
        <v>778543</v>
      </c>
      <c r="N120" s="31">
        <f t="shared" si="25"/>
        <v>3092168</v>
      </c>
      <c r="O120" s="31">
        <f t="shared" si="26"/>
        <v>23136.25</v>
      </c>
      <c r="P120" s="31">
        <f t="shared" si="27"/>
        <v>46272.5</v>
      </c>
      <c r="Q120" s="31">
        <f t="shared" si="28"/>
        <v>23136.25</v>
      </c>
      <c r="R120" s="104">
        <f t="shared" si="29"/>
        <v>2999623</v>
      </c>
      <c r="S120" s="1683">
        <f>VLOOKUP(C120,'[23]Makassar, Februari 2017'!$C$112:$S$181,17,FALSE)</f>
        <v>0</v>
      </c>
      <c r="T120" s="1069">
        <f t="shared" si="30"/>
        <v>2999623</v>
      </c>
      <c r="U120" s="654" t="str">
        <f>VLOOKUP(C120,'[24]Makassar, Januari 2017'!$C$112:$U$181,19,FALSE)</f>
        <v>505-01-08171-11-1</v>
      </c>
    </row>
    <row r="121" spans="1:21" s="223" customFormat="1" ht="15" customHeight="1">
      <c r="A121" s="206">
        <v>2313625</v>
      </c>
      <c r="B121" s="414">
        <v>13</v>
      </c>
      <c r="C121" s="509" t="s">
        <v>983</v>
      </c>
      <c r="D121" s="510" t="s">
        <v>227</v>
      </c>
      <c r="E121" s="952">
        <f>VLOOKUP(C121,'[23]Makassar, Februari 2017'!$C$112:$F$181,4,FALSE)</f>
        <v>24</v>
      </c>
      <c r="F121" s="277">
        <v>2313625</v>
      </c>
      <c r="G121" s="277">
        <v>0</v>
      </c>
      <c r="H121" s="1705"/>
      <c r="I121" s="147">
        <f t="shared" si="23"/>
        <v>2313625</v>
      </c>
      <c r="J121" s="278">
        <v>0</v>
      </c>
      <c r="K121" s="279">
        <v>554913</v>
      </c>
      <c r="L121" s="280">
        <v>0</v>
      </c>
      <c r="M121" s="1063">
        <f t="shared" si="24"/>
        <v>554913</v>
      </c>
      <c r="N121" s="31">
        <f t="shared" si="25"/>
        <v>2868538</v>
      </c>
      <c r="O121" s="31">
        <f t="shared" si="26"/>
        <v>23136.25</v>
      </c>
      <c r="P121" s="31">
        <f t="shared" si="27"/>
        <v>46272.5</v>
      </c>
      <c r="Q121" s="31">
        <f t="shared" si="28"/>
        <v>23136.25</v>
      </c>
      <c r="R121" s="104">
        <f t="shared" si="29"/>
        <v>2775993</v>
      </c>
      <c r="S121" s="1683">
        <f>VLOOKUP(C121,'[23]Makassar, Februari 2017'!$C$112:$S$181,17,FALSE)</f>
        <v>0</v>
      </c>
      <c r="T121" s="1069">
        <f t="shared" si="30"/>
        <v>2775993</v>
      </c>
      <c r="U121" s="654" t="str">
        <f>VLOOKUP(C121,'[24]Makassar, Januari 2017'!$C$112:$U$181,19,FALSE)</f>
        <v>505-01-08128-11-8</v>
      </c>
    </row>
    <row r="122" spans="1:21" s="223" customFormat="1" ht="15" customHeight="1">
      <c r="A122" s="206">
        <v>2313625</v>
      </c>
      <c r="B122" s="414">
        <v>14</v>
      </c>
      <c r="C122" s="509" t="s">
        <v>984</v>
      </c>
      <c r="D122" s="510" t="s">
        <v>227</v>
      </c>
      <c r="E122" s="952">
        <f>VLOOKUP(C122,'[23]Makassar, Februari 2017'!$C$112:$F$181,4,FALSE)</f>
        <v>24</v>
      </c>
      <c r="F122" s="277">
        <v>2313625</v>
      </c>
      <c r="G122" s="277">
        <v>0</v>
      </c>
      <c r="H122" s="1705"/>
      <c r="I122" s="147">
        <f t="shared" si="23"/>
        <v>2313625</v>
      </c>
      <c r="J122" s="278">
        <v>0</v>
      </c>
      <c r="K122" s="279">
        <v>554913</v>
      </c>
      <c r="L122" s="280">
        <v>0</v>
      </c>
      <c r="M122" s="1063">
        <f t="shared" si="24"/>
        <v>554913</v>
      </c>
      <c r="N122" s="31">
        <f t="shared" si="25"/>
        <v>2868538</v>
      </c>
      <c r="O122" s="31">
        <f t="shared" si="26"/>
        <v>23136.25</v>
      </c>
      <c r="P122" s="31">
        <f t="shared" si="27"/>
        <v>46272.5</v>
      </c>
      <c r="Q122" s="31">
        <f t="shared" si="28"/>
        <v>23136.25</v>
      </c>
      <c r="R122" s="104">
        <f t="shared" si="29"/>
        <v>2775993</v>
      </c>
      <c r="S122" s="1683">
        <f>VLOOKUP(C122,'[23]Makassar, Februari 2017'!$C$112:$S$181,17,FALSE)</f>
        <v>0</v>
      </c>
      <c r="T122" s="1069">
        <f t="shared" si="30"/>
        <v>2775993</v>
      </c>
      <c r="U122" s="654" t="str">
        <f>VLOOKUP(C122,'[24]Makassar, Januari 2017'!$C$112:$U$181,19,FALSE)</f>
        <v>505-01-08163-11-8</v>
      </c>
    </row>
    <row r="123" spans="1:21" s="223" customFormat="1" ht="15" customHeight="1">
      <c r="A123" s="206">
        <v>2313625</v>
      </c>
      <c r="B123" s="414">
        <v>15</v>
      </c>
      <c r="C123" s="509" t="s">
        <v>985</v>
      </c>
      <c r="D123" s="510" t="s">
        <v>227</v>
      </c>
      <c r="E123" s="952">
        <f>VLOOKUP(C123,'[23]Makassar, Februari 2017'!$C$112:$F$181,4,FALSE)</f>
        <v>27</v>
      </c>
      <c r="F123" s="277">
        <v>2313625</v>
      </c>
      <c r="G123" s="277">
        <v>0</v>
      </c>
      <c r="H123" s="1705"/>
      <c r="I123" s="147">
        <f t="shared" si="23"/>
        <v>2313625</v>
      </c>
      <c r="J123" s="278">
        <v>0</v>
      </c>
      <c r="K123" s="279">
        <v>554913</v>
      </c>
      <c r="L123" s="280">
        <v>0</v>
      </c>
      <c r="M123" s="1063">
        <f t="shared" si="24"/>
        <v>554913</v>
      </c>
      <c r="N123" s="31">
        <f t="shared" si="25"/>
        <v>2868538</v>
      </c>
      <c r="O123" s="31">
        <f t="shared" si="26"/>
        <v>23136.25</v>
      </c>
      <c r="P123" s="31">
        <f t="shared" si="27"/>
        <v>46272.5</v>
      </c>
      <c r="Q123" s="31">
        <f t="shared" si="28"/>
        <v>23136.25</v>
      </c>
      <c r="R123" s="104">
        <f t="shared" si="29"/>
        <v>2775993</v>
      </c>
      <c r="S123" s="1683">
        <f>VLOOKUP(C123,'[23]Makassar, Februari 2017'!$C$112:$S$181,17,FALSE)</f>
        <v>0</v>
      </c>
      <c r="T123" s="1069">
        <f t="shared" si="30"/>
        <v>2775993</v>
      </c>
      <c r="U123" s="654" t="str">
        <f>VLOOKUP(C123,'[24]Makassar, Januari 2017'!$C$112:$U$181,19,FALSE)</f>
        <v>505-01-08165-11-0</v>
      </c>
    </row>
    <row r="124" spans="1:21" s="223" customFormat="1" ht="15" customHeight="1">
      <c r="A124" s="206">
        <v>2313625</v>
      </c>
      <c r="B124" s="414">
        <v>16</v>
      </c>
      <c r="C124" s="511" t="s">
        <v>986</v>
      </c>
      <c r="D124" s="510" t="s">
        <v>227</v>
      </c>
      <c r="E124" s="952">
        <f>VLOOKUP(C124,'[23]Makassar, Februari 2017'!$C$112:$F$181,4,FALSE)</f>
        <v>25</v>
      </c>
      <c r="F124" s="277">
        <v>2313625</v>
      </c>
      <c r="G124" s="277">
        <v>0</v>
      </c>
      <c r="H124" s="1705"/>
      <c r="I124" s="147">
        <f t="shared" si="23"/>
        <v>2313625</v>
      </c>
      <c r="J124" s="278">
        <v>0</v>
      </c>
      <c r="K124" s="279">
        <v>554913</v>
      </c>
      <c r="L124" s="280">
        <v>0</v>
      </c>
      <c r="M124" s="1063">
        <f t="shared" si="24"/>
        <v>554913</v>
      </c>
      <c r="N124" s="31">
        <f t="shared" si="25"/>
        <v>2868538</v>
      </c>
      <c r="O124" s="31">
        <f t="shared" si="26"/>
        <v>23136.25</v>
      </c>
      <c r="P124" s="31">
        <f t="shared" si="27"/>
        <v>46272.5</v>
      </c>
      <c r="Q124" s="31">
        <f t="shared" si="28"/>
        <v>23136.25</v>
      </c>
      <c r="R124" s="104">
        <f t="shared" si="29"/>
        <v>2775993</v>
      </c>
      <c r="S124" s="1683">
        <f>VLOOKUP(C124,'[23]Makassar, Februari 2017'!$C$112:$S$181,17,FALSE)</f>
        <v>0</v>
      </c>
      <c r="T124" s="1069">
        <f t="shared" si="30"/>
        <v>2775993</v>
      </c>
      <c r="U124" s="654" t="str">
        <f>VLOOKUP(C124,'[24]Makassar, Januari 2017'!$C$112:$U$181,19,FALSE)</f>
        <v>505-01-08220-11-4</v>
      </c>
    </row>
    <row r="125" spans="1:21" s="223" customFormat="1" ht="15" customHeight="1">
      <c r="A125" s="206">
        <v>2313625</v>
      </c>
      <c r="B125" s="414">
        <v>17</v>
      </c>
      <c r="C125" s="509" t="s">
        <v>987</v>
      </c>
      <c r="D125" s="510" t="s">
        <v>227</v>
      </c>
      <c r="E125" s="952">
        <f>VLOOKUP(C125,'[23]Makassar, Februari 2017'!$C$112:$F$181,4,FALSE)</f>
        <v>23</v>
      </c>
      <c r="F125" s="277">
        <v>2313625</v>
      </c>
      <c r="G125" s="277">
        <v>0</v>
      </c>
      <c r="H125" s="1705"/>
      <c r="I125" s="147">
        <f t="shared" si="23"/>
        <v>2313625</v>
      </c>
      <c r="J125" s="278">
        <v>0</v>
      </c>
      <c r="K125" s="279">
        <v>554913</v>
      </c>
      <c r="L125" s="280">
        <v>0</v>
      </c>
      <c r="M125" s="1063">
        <f t="shared" si="24"/>
        <v>554913</v>
      </c>
      <c r="N125" s="31">
        <f t="shared" si="25"/>
        <v>2868538</v>
      </c>
      <c r="O125" s="31">
        <f t="shared" si="26"/>
        <v>23136.25</v>
      </c>
      <c r="P125" s="31">
        <f t="shared" si="27"/>
        <v>46272.5</v>
      </c>
      <c r="Q125" s="31">
        <f t="shared" si="28"/>
        <v>23136.25</v>
      </c>
      <c r="R125" s="104">
        <f t="shared" si="29"/>
        <v>2775993</v>
      </c>
      <c r="S125" s="1683">
        <f>VLOOKUP(C125,'[23]Makassar, Februari 2017'!$C$112:$S$181,17,FALSE)</f>
        <v>0</v>
      </c>
      <c r="T125" s="1069">
        <f t="shared" si="30"/>
        <v>2775993</v>
      </c>
      <c r="U125" s="654" t="str">
        <f>VLOOKUP(C125,'[24]Makassar, Januari 2017'!$C$112:$U$181,19,FALSE)</f>
        <v>505-01-08199-11-9</v>
      </c>
    </row>
    <row r="126" spans="1:21" s="223" customFormat="1" ht="15" customHeight="1">
      <c r="A126" s="206">
        <v>2313625</v>
      </c>
      <c r="B126" s="414">
        <v>18</v>
      </c>
      <c r="C126" s="509" t="s">
        <v>988</v>
      </c>
      <c r="D126" s="510" t="s">
        <v>227</v>
      </c>
      <c r="E126" s="952">
        <f>VLOOKUP(C126,'[23]Makassar, Februari 2017'!$C$112:$F$181,4,FALSE)</f>
        <v>25</v>
      </c>
      <c r="F126" s="277">
        <v>2313625</v>
      </c>
      <c r="G126" s="277">
        <v>0</v>
      </c>
      <c r="H126" s="1705"/>
      <c r="I126" s="147">
        <f t="shared" si="23"/>
        <v>2313625</v>
      </c>
      <c r="J126" s="278">
        <v>0</v>
      </c>
      <c r="K126" s="279">
        <v>554913</v>
      </c>
      <c r="L126" s="280">
        <v>0</v>
      </c>
      <c r="M126" s="1063">
        <f t="shared" si="24"/>
        <v>554913</v>
      </c>
      <c r="N126" s="31">
        <f t="shared" si="25"/>
        <v>2868538</v>
      </c>
      <c r="O126" s="31">
        <f t="shared" si="26"/>
        <v>23136.25</v>
      </c>
      <c r="P126" s="31">
        <f t="shared" si="27"/>
        <v>46272.5</v>
      </c>
      <c r="Q126" s="31">
        <f t="shared" si="28"/>
        <v>23136.25</v>
      </c>
      <c r="R126" s="104">
        <f t="shared" si="29"/>
        <v>2775993</v>
      </c>
      <c r="S126" s="1683">
        <f>VLOOKUP(C126,'[23]Makassar, Februari 2017'!$C$112:$S$181,17,FALSE)</f>
        <v>0</v>
      </c>
      <c r="T126" s="1069">
        <f t="shared" si="30"/>
        <v>2775993</v>
      </c>
      <c r="U126" s="654" t="str">
        <f>VLOOKUP(C126,'[24]Makassar, Januari 2017'!$C$112:$U$181,19,FALSE)</f>
        <v>505-01-08133-11-3</v>
      </c>
    </row>
    <row r="127" spans="1:21" s="223" customFormat="1" ht="15" customHeight="1">
      <c r="A127" s="206">
        <v>2313625</v>
      </c>
      <c r="B127" s="414">
        <v>19</v>
      </c>
      <c r="C127" s="509" t="s">
        <v>989</v>
      </c>
      <c r="D127" s="510" t="s">
        <v>227</v>
      </c>
      <c r="E127" s="952">
        <f>VLOOKUP(C127,'[23]Makassar, Februari 2017'!$C$112:$F$181,4,FALSE)</f>
        <v>22</v>
      </c>
      <c r="F127" s="277">
        <v>2313625</v>
      </c>
      <c r="G127" s="277">
        <v>0</v>
      </c>
      <c r="H127" s="1705"/>
      <c r="I127" s="147">
        <f t="shared" si="23"/>
        <v>2313625</v>
      </c>
      <c r="J127" s="278">
        <v>0</v>
      </c>
      <c r="K127" s="279">
        <v>554913</v>
      </c>
      <c r="L127" s="280">
        <v>0</v>
      </c>
      <c r="M127" s="1063">
        <f t="shared" si="24"/>
        <v>554913</v>
      </c>
      <c r="N127" s="31">
        <f t="shared" si="25"/>
        <v>2868538</v>
      </c>
      <c r="O127" s="31">
        <f t="shared" si="26"/>
        <v>23136.25</v>
      </c>
      <c r="P127" s="31">
        <f t="shared" si="27"/>
        <v>46272.5</v>
      </c>
      <c r="Q127" s="31">
        <f t="shared" si="28"/>
        <v>23136.25</v>
      </c>
      <c r="R127" s="104">
        <f t="shared" si="29"/>
        <v>2775993</v>
      </c>
      <c r="S127" s="1683">
        <f>VLOOKUP(C127,'[23]Makassar, Februari 2017'!$C$112:$S$181,17,FALSE)</f>
        <v>0</v>
      </c>
      <c r="T127" s="1069">
        <f t="shared" si="30"/>
        <v>2775993</v>
      </c>
      <c r="U127" s="654" t="str">
        <f>VLOOKUP(C127,'[24]Makassar, Januari 2017'!$C$112:$U$181,19,FALSE)</f>
        <v>505-01-08154-11-9</v>
      </c>
    </row>
    <row r="128" spans="1:21" s="223" customFormat="1" ht="15" customHeight="1">
      <c r="A128" s="206">
        <v>2313625</v>
      </c>
      <c r="B128" s="414">
        <v>20</v>
      </c>
      <c r="C128" s="509" t="s">
        <v>2874</v>
      </c>
      <c r="D128" s="510" t="s">
        <v>227</v>
      </c>
      <c r="E128" s="952">
        <f>VLOOKUP(C128,'[23]Makassar, Februari 2017'!$C$112:$F$181,4,FALSE)</f>
        <v>25</v>
      </c>
      <c r="F128" s="277">
        <v>2313625</v>
      </c>
      <c r="G128" s="277">
        <v>0</v>
      </c>
      <c r="H128" s="1705"/>
      <c r="I128" s="147">
        <f t="shared" si="23"/>
        <v>2313625</v>
      </c>
      <c r="J128" s="278">
        <v>0</v>
      </c>
      <c r="K128" s="279">
        <v>554913</v>
      </c>
      <c r="L128" s="280">
        <v>0</v>
      </c>
      <c r="M128" s="1063">
        <f t="shared" si="24"/>
        <v>554913</v>
      </c>
      <c r="N128" s="31">
        <f t="shared" si="25"/>
        <v>2868538</v>
      </c>
      <c r="O128" s="31">
        <f t="shared" si="26"/>
        <v>23136.25</v>
      </c>
      <c r="P128" s="31">
        <f t="shared" si="27"/>
        <v>46272.5</v>
      </c>
      <c r="Q128" s="31">
        <f t="shared" si="28"/>
        <v>23136.25</v>
      </c>
      <c r="R128" s="104">
        <f t="shared" si="29"/>
        <v>2775993</v>
      </c>
      <c r="S128" s="1683">
        <f>VLOOKUP(C128,'[23]Makassar, Februari 2017'!$C$112:$S$181,17,FALSE)</f>
        <v>0</v>
      </c>
      <c r="T128" s="1069">
        <f t="shared" si="30"/>
        <v>2775993</v>
      </c>
      <c r="U128" s="654" t="str">
        <f>VLOOKUP(C128,'[24]Makassar, Januari 2017'!$C$112:$U$181,19,FALSE)</f>
        <v>505-01-08153-11-3</v>
      </c>
    </row>
    <row r="129" spans="1:21" s="223" customFormat="1" ht="15" customHeight="1">
      <c r="A129" s="206">
        <v>2313625</v>
      </c>
      <c r="B129" s="414">
        <v>21</v>
      </c>
      <c r="C129" s="509" t="s">
        <v>990</v>
      </c>
      <c r="D129" s="510" t="s">
        <v>227</v>
      </c>
      <c r="E129" s="952">
        <f>VLOOKUP(C129,'[23]Makassar, Februari 2017'!$C$112:$F$181,4,FALSE)</f>
        <v>24</v>
      </c>
      <c r="F129" s="277">
        <v>2313625</v>
      </c>
      <c r="G129" s="277">
        <v>0</v>
      </c>
      <c r="H129" s="1705"/>
      <c r="I129" s="147">
        <f t="shared" si="23"/>
        <v>2313625</v>
      </c>
      <c r="J129" s="278">
        <v>0</v>
      </c>
      <c r="K129" s="279">
        <v>554913</v>
      </c>
      <c r="L129" s="280">
        <v>0</v>
      </c>
      <c r="M129" s="1063">
        <f t="shared" si="24"/>
        <v>554913</v>
      </c>
      <c r="N129" s="31">
        <f t="shared" si="25"/>
        <v>2868538</v>
      </c>
      <c r="O129" s="31">
        <f t="shared" si="26"/>
        <v>23136.25</v>
      </c>
      <c r="P129" s="31">
        <f t="shared" si="27"/>
        <v>46272.5</v>
      </c>
      <c r="Q129" s="31">
        <f t="shared" si="28"/>
        <v>23136.25</v>
      </c>
      <c r="R129" s="104">
        <f t="shared" si="29"/>
        <v>2775993</v>
      </c>
      <c r="S129" s="1683">
        <f>VLOOKUP(C129,'[23]Makassar, Februari 2017'!$C$112:$S$181,17,FALSE)</f>
        <v>0</v>
      </c>
      <c r="T129" s="1069">
        <f t="shared" si="30"/>
        <v>2775993</v>
      </c>
      <c r="U129" s="654" t="str">
        <f>VLOOKUP(C129,'[24]Makassar, Januari 2017'!$C$112:$U$181,19,FALSE)</f>
        <v>505-01-08151-11-1</v>
      </c>
    </row>
    <row r="130" spans="1:21" s="223" customFormat="1" ht="15" customHeight="1">
      <c r="A130" s="206">
        <v>2313625</v>
      </c>
      <c r="B130" s="414">
        <v>22</v>
      </c>
      <c r="C130" s="509" t="s">
        <v>991</v>
      </c>
      <c r="D130" s="510" t="s">
        <v>227</v>
      </c>
      <c r="E130" s="952">
        <f>VLOOKUP(C130,'[23]Makassar, Februari 2017'!$C$112:$F$181,4,FALSE)</f>
        <v>24</v>
      </c>
      <c r="F130" s="277">
        <v>2313625</v>
      </c>
      <c r="G130" s="277">
        <v>0</v>
      </c>
      <c r="H130" s="1705"/>
      <c r="I130" s="147">
        <f t="shared" si="23"/>
        <v>2313625</v>
      </c>
      <c r="J130" s="278">
        <v>0</v>
      </c>
      <c r="K130" s="279">
        <v>554913</v>
      </c>
      <c r="L130" s="280">
        <v>0</v>
      </c>
      <c r="M130" s="1063">
        <f t="shared" si="24"/>
        <v>554913</v>
      </c>
      <c r="N130" s="31">
        <f t="shared" si="25"/>
        <v>2868538</v>
      </c>
      <c r="O130" s="31">
        <f t="shared" si="26"/>
        <v>23136.25</v>
      </c>
      <c r="P130" s="31">
        <f t="shared" si="27"/>
        <v>46272.5</v>
      </c>
      <c r="Q130" s="31">
        <f t="shared" si="28"/>
        <v>23136.25</v>
      </c>
      <c r="R130" s="104">
        <f t="shared" si="29"/>
        <v>2775993</v>
      </c>
      <c r="S130" s="1683">
        <f>VLOOKUP(C130,'[23]Makassar, Februari 2017'!$C$112:$S$181,17,FALSE)</f>
        <v>0</v>
      </c>
      <c r="T130" s="1069">
        <f t="shared" si="30"/>
        <v>2775993</v>
      </c>
      <c r="U130" s="654" t="str">
        <f>VLOOKUP(C130,'[24]Makassar, Januari 2017'!$C$112:$U$181,19,FALSE)</f>
        <v>505-01-08158-11-3</v>
      </c>
    </row>
    <row r="131" spans="1:21" s="223" customFormat="1" ht="15" customHeight="1">
      <c r="A131" s="206">
        <v>2313625</v>
      </c>
      <c r="B131" s="414">
        <v>23</v>
      </c>
      <c r="C131" s="509" t="s">
        <v>992</v>
      </c>
      <c r="D131" s="510" t="s">
        <v>227</v>
      </c>
      <c r="E131" s="952">
        <f>VLOOKUP(C131,'[23]Makassar, Februari 2017'!$C$112:$F$181,4,FALSE)</f>
        <v>24</v>
      </c>
      <c r="F131" s="277">
        <v>2313625</v>
      </c>
      <c r="G131" s="277">
        <v>0</v>
      </c>
      <c r="H131" s="1705"/>
      <c r="I131" s="147">
        <f t="shared" si="23"/>
        <v>2313625</v>
      </c>
      <c r="J131" s="278">
        <v>0</v>
      </c>
      <c r="K131" s="279">
        <v>554913</v>
      </c>
      <c r="L131" s="280">
        <v>0</v>
      </c>
      <c r="M131" s="1063">
        <f t="shared" si="24"/>
        <v>554913</v>
      </c>
      <c r="N131" s="31">
        <f t="shared" si="25"/>
        <v>2868538</v>
      </c>
      <c r="O131" s="31">
        <f t="shared" si="26"/>
        <v>23136.25</v>
      </c>
      <c r="P131" s="31">
        <f t="shared" si="27"/>
        <v>46272.5</v>
      </c>
      <c r="Q131" s="31">
        <f t="shared" si="28"/>
        <v>23136.25</v>
      </c>
      <c r="R131" s="104">
        <f t="shared" si="29"/>
        <v>2775993</v>
      </c>
      <c r="S131" s="1683">
        <f>VLOOKUP(C131,'[23]Makassar, Februari 2017'!$C$112:$S$181,17,FALSE)</f>
        <v>0</v>
      </c>
      <c r="T131" s="1069">
        <f t="shared" si="30"/>
        <v>2775993</v>
      </c>
      <c r="U131" s="654" t="str">
        <f>VLOOKUP(C131,'[24]Makassar, Januari 2017'!$C$112:$U$181,19,FALSE)</f>
        <v>505-01-08082-11-8</v>
      </c>
    </row>
    <row r="132" spans="1:21" s="223" customFormat="1" ht="15" customHeight="1">
      <c r="A132" s="206">
        <v>2313625</v>
      </c>
      <c r="B132" s="414">
        <v>24</v>
      </c>
      <c r="C132" s="509" t="s">
        <v>993</v>
      </c>
      <c r="D132" s="510" t="s">
        <v>227</v>
      </c>
      <c r="E132" s="952">
        <f>VLOOKUP(C132,'[23]Makassar, Februari 2017'!$C$112:$F$181,4,FALSE)</f>
        <v>24</v>
      </c>
      <c r="F132" s="277">
        <v>2313625</v>
      </c>
      <c r="G132" s="277">
        <v>0</v>
      </c>
      <c r="H132" s="1705"/>
      <c r="I132" s="147">
        <f t="shared" si="23"/>
        <v>2313625</v>
      </c>
      <c r="J132" s="278">
        <v>0</v>
      </c>
      <c r="K132" s="279">
        <v>554913</v>
      </c>
      <c r="L132" s="280">
        <v>0</v>
      </c>
      <c r="M132" s="1063">
        <f t="shared" si="24"/>
        <v>554913</v>
      </c>
      <c r="N132" s="31">
        <f t="shared" si="25"/>
        <v>2868538</v>
      </c>
      <c r="O132" s="31">
        <f t="shared" si="26"/>
        <v>23136.25</v>
      </c>
      <c r="P132" s="31">
        <f t="shared" si="27"/>
        <v>46272.5</v>
      </c>
      <c r="Q132" s="31">
        <f t="shared" si="28"/>
        <v>23136.25</v>
      </c>
      <c r="R132" s="104">
        <f t="shared" si="29"/>
        <v>2775993</v>
      </c>
      <c r="S132" s="1683">
        <f>VLOOKUP(C132,'[23]Makassar, Februari 2017'!$C$112:$S$181,17,FALSE)</f>
        <v>0</v>
      </c>
      <c r="T132" s="1069">
        <f t="shared" si="30"/>
        <v>2775993</v>
      </c>
      <c r="U132" s="654" t="str">
        <f>VLOOKUP(C132,'[24]Makassar, Januari 2017'!$C$112:$U$181,19,FALSE)</f>
        <v>505-01-08090-11-1</v>
      </c>
    </row>
    <row r="133" spans="1:21" s="223" customFormat="1" ht="15" customHeight="1">
      <c r="A133" s="206">
        <v>2313625</v>
      </c>
      <c r="B133" s="414">
        <v>25</v>
      </c>
      <c r="C133" s="509" t="s">
        <v>994</v>
      </c>
      <c r="D133" s="510" t="s">
        <v>227</v>
      </c>
      <c r="E133" s="952">
        <f>VLOOKUP(C133,'[23]Makassar, Februari 2017'!$C$112:$F$181,4,FALSE)</f>
        <v>24</v>
      </c>
      <c r="F133" s="277">
        <v>2313625</v>
      </c>
      <c r="G133" s="277">
        <v>0</v>
      </c>
      <c r="H133" s="1705"/>
      <c r="I133" s="147">
        <f t="shared" si="23"/>
        <v>2313625</v>
      </c>
      <c r="J133" s="278">
        <v>0</v>
      </c>
      <c r="K133" s="279">
        <v>554913</v>
      </c>
      <c r="L133" s="280">
        <v>0</v>
      </c>
      <c r="M133" s="1063">
        <f t="shared" si="24"/>
        <v>554913</v>
      </c>
      <c r="N133" s="31">
        <f t="shared" si="25"/>
        <v>2868538</v>
      </c>
      <c r="O133" s="31">
        <f t="shared" si="26"/>
        <v>23136.25</v>
      </c>
      <c r="P133" s="31">
        <f t="shared" si="27"/>
        <v>46272.5</v>
      </c>
      <c r="Q133" s="31">
        <f t="shared" si="28"/>
        <v>23136.25</v>
      </c>
      <c r="R133" s="104">
        <f t="shared" si="29"/>
        <v>2775993</v>
      </c>
      <c r="S133" s="1683">
        <f>VLOOKUP(C133,'[23]Makassar, Februari 2017'!$C$112:$S$181,17,FALSE)</f>
        <v>0</v>
      </c>
      <c r="T133" s="1069">
        <f t="shared" si="30"/>
        <v>2775993</v>
      </c>
      <c r="U133" s="654" t="str">
        <f>VLOOKUP(C133,'[24]Makassar, Januari 2017'!$C$112:$U$181,19,FALSE)</f>
        <v>505-01-08086-11-2</v>
      </c>
    </row>
    <row r="134" spans="1:21" s="223" customFormat="1" ht="15" customHeight="1">
      <c r="A134" s="206">
        <v>2313625</v>
      </c>
      <c r="B134" s="414">
        <v>26</v>
      </c>
      <c r="C134" s="509" t="s">
        <v>488</v>
      </c>
      <c r="D134" s="510" t="s">
        <v>227</v>
      </c>
      <c r="E134" s="952">
        <f>VLOOKUP(C134,'[23]Makassar, Februari 2017'!$C$112:$F$181,4,FALSE)</f>
        <v>22</v>
      </c>
      <c r="F134" s="277">
        <v>2313625</v>
      </c>
      <c r="G134" s="277">
        <v>0</v>
      </c>
      <c r="H134" s="1705"/>
      <c r="I134" s="147">
        <f t="shared" si="23"/>
        <v>2313625</v>
      </c>
      <c r="J134" s="278">
        <v>0</v>
      </c>
      <c r="K134" s="279">
        <v>554913</v>
      </c>
      <c r="L134" s="280">
        <v>0</v>
      </c>
      <c r="M134" s="1063">
        <f t="shared" si="24"/>
        <v>554913</v>
      </c>
      <c r="N134" s="31">
        <f t="shared" si="25"/>
        <v>2868538</v>
      </c>
      <c r="O134" s="31">
        <f t="shared" si="26"/>
        <v>23136.25</v>
      </c>
      <c r="P134" s="31">
        <f t="shared" si="27"/>
        <v>46272.5</v>
      </c>
      <c r="Q134" s="31">
        <f t="shared" si="28"/>
        <v>23136.25</v>
      </c>
      <c r="R134" s="104">
        <f t="shared" si="29"/>
        <v>2775993</v>
      </c>
      <c r="S134" s="1683">
        <f>VLOOKUP(C134,'[23]Makassar, Februari 2017'!$C$112:$S$181,17,FALSE)</f>
        <v>0</v>
      </c>
      <c r="T134" s="1069">
        <f t="shared" si="30"/>
        <v>2775993</v>
      </c>
      <c r="U134" s="654" t="str">
        <f>VLOOKUP(C134,'[24]Makassar, Januari 2017'!$C$112:$U$181,19,FALSE)</f>
        <v>505-01-08139-11-9</v>
      </c>
    </row>
    <row r="135" spans="1:21" s="223" customFormat="1" ht="15" customHeight="1">
      <c r="A135" s="206">
        <v>2313625</v>
      </c>
      <c r="B135" s="414">
        <v>27</v>
      </c>
      <c r="C135" s="509" t="s">
        <v>995</v>
      </c>
      <c r="D135" s="510" t="s">
        <v>996</v>
      </c>
      <c r="E135" s="952">
        <f>VLOOKUP(C135,'[23]Makassar, Februari 2017'!$C$112:$F$181,4,FALSE)</f>
        <v>23</v>
      </c>
      <c r="F135" s="277">
        <v>2313625</v>
      </c>
      <c r="G135" s="277">
        <v>12000</v>
      </c>
      <c r="H135" s="1705">
        <f>G135*E135</f>
        <v>276000</v>
      </c>
      <c r="I135" s="147">
        <f>SUM(F135:G135)</f>
        <v>2325625</v>
      </c>
      <c r="J135" s="278">
        <v>0</v>
      </c>
      <c r="K135" s="279">
        <v>717225</v>
      </c>
      <c r="L135" s="280">
        <v>0</v>
      </c>
      <c r="M135" s="1063">
        <f t="shared" si="24"/>
        <v>717225</v>
      </c>
      <c r="N135" s="31">
        <f t="shared" si="25"/>
        <v>3042850</v>
      </c>
      <c r="O135" s="31">
        <f t="shared" si="26"/>
        <v>23256.25</v>
      </c>
      <c r="P135" s="31">
        <f t="shared" si="27"/>
        <v>46512.5</v>
      </c>
      <c r="Q135" s="31">
        <f t="shared" si="28"/>
        <v>23256.25</v>
      </c>
      <c r="R135" s="104">
        <f t="shared" si="29"/>
        <v>2949825</v>
      </c>
      <c r="S135" s="1683">
        <f>VLOOKUP(C135,'[23]Makassar, Februari 2017'!$C$112:$S$181,17,FALSE)</f>
        <v>0</v>
      </c>
      <c r="T135" s="1069">
        <f t="shared" si="30"/>
        <v>2949825</v>
      </c>
      <c r="U135" s="654" t="str">
        <f>VLOOKUP(C135,'[24]Makassar, Januari 2017'!$C$112:$U$181,19,FALSE)</f>
        <v>505-01-08121-11-6</v>
      </c>
    </row>
    <row r="136" spans="1:21" s="223" customFormat="1" ht="15" customHeight="1">
      <c r="A136" s="206">
        <v>2313625</v>
      </c>
      <c r="B136" s="414">
        <v>28</v>
      </c>
      <c r="C136" s="509" t="s">
        <v>997</v>
      </c>
      <c r="D136" s="510" t="s">
        <v>996</v>
      </c>
      <c r="E136" s="952">
        <f>VLOOKUP(C136,'[23]Makassar, Februari 2017'!$C$112:$F$181,4,FALSE)</f>
        <v>27</v>
      </c>
      <c r="F136" s="277">
        <v>2313625</v>
      </c>
      <c r="G136" s="277">
        <v>12000</v>
      </c>
      <c r="H136" s="1705">
        <f t="shared" ref="H136:H142" si="31">G136*E136</f>
        <v>324000</v>
      </c>
      <c r="I136" s="147">
        <f t="shared" si="23"/>
        <v>2325625</v>
      </c>
      <c r="J136" s="278">
        <v>0</v>
      </c>
      <c r="K136" s="279">
        <v>554913</v>
      </c>
      <c r="L136" s="280">
        <v>0</v>
      </c>
      <c r="M136" s="1063">
        <f t="shared" si="24"/>
        <v>554913</v>
      </c>
      <c r="N136" s="31">
        <f t="shared" si="25"/>
        <v>2880538</v>
      </c>
      <c r="O136" s="31">
        <f t="shared" si="26"/>
        <v>23256.25</v>
      </c>
      <c r="P136" s="31">
        <f t="shared" si="27"/>
        <v>46512.5</v>
      </c>
      <c r="Q136" s="31">
        <f t="shared" si="28"/>
        <v>23256.25</v>
      </c>
      <c r="R136" s="104">
        <f t="shared" si="29"/>
        <v>2787513</v>
      </c>
      <c r="S136" s="1683">
        <f>VLOOKUP(C136,'[23]Makassar, Februari 2017'!$C$112:$S$181,17,FALSE)</f>
        <v>0</v>
      </c>
      <c r="T136" s="1069">
        <f t="shared" si="30"/>
        <v>2787513</v>
      </c>
      <c r="U136" s="654" t="str">
        <f>VLOOKUP(C136,'[24]Makassar, Januari 2017'!$C$112:$U$181,19,FALSE)</f>
        <v>505-01-08093-11-9</v>
      </c>
    </row>
    <row r="137" spans="1:21" s="223" customFormat="1" ht="15" customHeight="1">
      <c r="A137" s="206">
        <v>2313625</v>
      </c>
      <c r="B137" s="414">
        <v>29</v>
      </c>
      <c r="C137" s="509" t="s">
        <v>998</v>
      </c>
      <c r="D137" s="510" t="s">
        <v>996</v>
      </c>
      <c r="E137" s="952">
        <f>VLOOKUP(C137,'[23]Makassar, Februari 2017'!$C$112:$F$181,4,FALSE)</f>
        <v>25</v>
      </c>
      <c r="F137" s="277">
        <v>2313625</v>
      </c>
      <c r="G137" s="277">
        <v>12000</v>
      </c>
      <c r="H137" s="1705">
        <f t="shared" si="31"/>
        <v>300000</v>
      </c>
      <c r="I137" s="147">
        <f t="shared" si="23"/>
        <v>2325625</v>
      </c>
      <c r="J137" s="278">
        <v>0</v>
      </c>
      <c r="K137" s="279">
        <v>717225</v>
      </c>
      <c r="L137" s="280">
        <v>0</v>
      </c>
      <c r="M137" s="1063">
        <f t="shared" si="24"/>
        <v>717225</v>
      </c>
      <c r="N137" s="31">
        <f t="shared" si="25"/>
        <v>3042850</v>
      </c>
      <c r="O137" s="31">
        <f t="shared" si="26"/>
        <v>23256.25</v>
      </c>
      <c r="P137" s="31">
        <f t="shared" si="27"/>
        <v>46512.5</v>
      </c>
      <c r="Q137" s="31">
        <f t="shared" si="28"/>
        <v>23256.25</v>
      </c>
      <c r="R137" s="104">
        <f t="shared" si="29"/>
        <v>2949825</v>
      </c>
      <c r="S137" s="1683">
        <f>VLOOKUP(C137,'[23]Makassar, Februari 2017'!$C$112:$S$181,17,FALSE)</f>
        <v>0</v>
      </c>
      <c r="T137" s="1069">
        <f t="shared" si="30"/>
        <v>2949825</v>
      </c>
      <c r="U137" s="654" t="str">
        <f>VLOOKUP(C137,'[24]Makassar, Januari 2017'!$C$112:$U$181,19,FALSE)</f>
        <v>505-01-08264-11-8</v>
      </c>
    </row>
    <row r="138" spans="1:21" s="223" customFormat="1" ht="15" customHeight="1">
      <c r="A138" s="206">
        <v>2313625</v>
      </c>
      <c r="B138" s="414">
        <v>30</v>
      </c>
      <c r="C138" s="509" t="s">
        <v>999</v>
      </c>
      <c r="D138" s="510" t="s">
        <v>996</v>
      </c>
      <c r="E138" s="952">
        <f>VLOOKUP(C138,'[23]Makassar, Februari 2017'!$C$112:$F$181,4,FALSE)</f>
        <v>23</v>
      </c>
      <c r="F138" s="277">
        <v>2313625</v>
      </c>
      <c r="G138" s="277">
        <v>12000</v>
      </c>
      <c r="H138" s="1705">
        <f t="shared" si="31"/>
        <v>276000</v>
      </c>
      <c r="I138" s="147">
        <f t="shared" si="23"/>
        <v>2325625</v>
      </c>
      <c r="J138" s="278">
        <v>0</v>
      </c>
      <c r="K138" s="279">
        <v>717225</v>
      </c>
      <c r="L138" s="280">
        <v>0</v>
      </c>
      <c r="M138" s="1063">
        <f t="shared" si="24"/>
        <v>717225</v>
      </c>
      <c r="N138" s="31">
        <f t="shared" si="25"/>
        <v>3042850</v>
      </c>
      <c r="O138" s="31">
        <f t="shared" si="26"/>
        <v>23256.25</v>
      </c>
      <c r="P138" s="31">
        <f t="shared" si="27"/>
        <v>46512.5</v>
      </c>
      <c r="Q138" s="31">
        <f t="shared" si="28"/>
        <v>23256.25</v>
      </c>
      <c r="R138" s="104">
        <f t="shared" si="29"/>
        <v>2949825</v>
      </c>
      <c r="S138" s="1683">
        <f>VLOOKUP(C138,'[23]Makassar, Februari 2017'!$C$112:$S$181,17,FALSE)</f>
        <v>0</v>
      </c>
      <c r="T138" s="1069">
        <f t="shared" si="30"/>
        <v>2949825</v>
      </c>
      <c r="U138" s="654" t="str">
        <f>VLOOKUP(C138,'[24]Makassar, Januari 2017'!$C$112:$U$181,19,FALSE)</f>
        <v>505-01-08106-11-6</v>
      </c>
    </row>
    <row r="139" spans="1:21" s="223" customFormat="1" ht="15" customHeight="1">
      <c r="A139" s="206">
        <v>2313625</v>
      </c>
      <c r="B139" s="414">
        <v>31</v>
      </c>
      <c r="C139" s="509" t="s">
        <v>1000</v>
      </c>
      <c r="D139" s="510" t="s">
        <v>996</v>
      </c>
      <c r="E139" s="952">
        <f>VLOOKUP(C139,'[23]Makassar, Februari 2017'!$C$112:$F$181,4,FALSE)</f>
        <v>26</v>
      </c>
      <c r="F139" s="277">
        <v>2313625</v>
      </c>
      <c r="G139" s="277">
        <v>12000</v>
      </c>
      <c r="H139" s="1705">
        <f t="shared" si="31"/>
        <v>312000</v>
      </c>
      <c r="I139" s="147">
        <f t="shared" si="23"/>
        <v>2325625</v>
      </c>
      <c r="J139" s="278">
        <v>0</v>
      </c>
      <c r="K139" s="279">
        <v>717225</v>
      </c>
      <c r="L139" s="280">
        <v>0</v>
      </c>
      <c r="M139" s="1063">
        <f t="shared" si="24"/>
        <v>717225</v>
      </c>
      <c r="N139" s="31">
        <f t="shared" si="25"/>
        <v>3042850</v>
      </c>
      <c r="O139" s="31">
        <f t="shared" si="26"/>
        <v>23256.25</v>
      </c>
      <c r="P139" s="31">
        <f t="shared" si="27"/>
        <v>46512.5</v>
      </c>
      <c r="Q139" s="31">
        <f t="shared" si="28"/>
        <v>23256.25</v>
      </c>
      <c r="R139" s="104">
        <f t="shared" si="29"/>
        <v>2949825</v>
      </c>
      <c r="S139" s="1683">
        <f>VLOOKUP(C139,'[23]Makassar, Februari 2017'!$C$112:$S$181,17,FALSE)</f>
        <v>0</v>
      </c>
      <c r="T139" s="1069">
        <f t="shared" si="30"/>
        <v>2949825</v>
      </c>
      <c r="U139" s="654" t="str">
        <f>VLOOKUP(C139,'[24]Makassar, Januari 2017'!$C$112:$U$181,19,FALSE)</f>
        <v>505-01-08112-11-7</v>
      </c>
    </row>
    <row r="140" spans="1:21" s="223" customFormat="1" ht="15" customHeight="1">
      <c r="A140" s="206">
        <v>2313625</v>
      </c>
      <c r="B140" s="414">
        <v>32</v>
      </c>
      <c r="C140" s="511" t="s">
        <v>1001</v>
      </c>
      <c r="D140" s="510" t="s">
        <v>996</v>
      </c>
      <c r="E140" s="952">
        <f>VLOOKUP(C140,'[23]Makassar, Februari 2017'!$C$112:$F$181,4,FALSE)</f>
        <v>26</v>
      </c>
      <c r="F140" s="277">
        <v>2313625</v>
      </c>
      <c r="G140" s="277">
        <v>12000</v>
      </c>
      <c r="H140" s="1705">
        <f t="shared" si="31"/>
        <v>312000</v>
      </c>
      <c r="I140" s="147">
        <f t="shared" si="23"/>
        <v>2325625</v>
      </c>
      <c r="J140" s="278">
        <v>0</v>
      </c>
      <c r="K140" s="279">
        <v>717225</v>
      </c>
      <c r="L140" s="280">
        <v>0</v>
      </c>
      <c r="M140" s="1063">
        <f t="shared" si="24"/>
        <v>717225</v>
      </c>
      <c r="N140" s="31">
        <f t="shared" si="25"/>
        <v>3042850</v>
      </c>
      <c r="O140" s="31">
        <f t="shared" si="26"/>
        <v>23256.25</v>
      </c>
      <c r="P140" s="31">
        <f t="shared" si="27"/>
        <v>46512.5</v>
      </c>
      <c r="Q140" s="31">
        <f t="shared" si="28"/>
        <v>23256.25</v>
      </c>
      <c r="R140" s="104">
        <f t="shared" si="29"/>
        <v>2949825</v>
      </c>
      <c r="S140" s="1683">
        <f>VLOOKUP(C140,'[23]Makassar, Februari 2017'!$C$112:$S$181,17,FALSE)</f>
        <v>0</v>
      </c>
      <c r="T140" s="1069">
        <f t="shared" si="30"/>
        <v>2949825</v>
      </c>
      <c r="U140" s="654" t="str">
        <f>VLOOKUP(C140,'[24]Makassar, Januari 2017'!$C$112:$U$181,19,FALSE)</f>
        <v>505-01-08117-11-7</v>
      </c>
    </row>
    <row r="141" spans="1:21" s="223" customFormat="1" ht="15" customHeight="1">
      <c r="A141" s="206">
        <v>2313625</v>
      </c>
      <c r="B141" s="414">
        <v>33</v>
      </c>
      <c r="C141" s="509" t="s">
        <v>1002</v>
      </c>
      <c r="D141" s="510" t="s">
        <v>996</v>
      </c>
      <c r="E141" s="952">
        <f>VLOOKUP(C141,'[23]Makassar, Februari 2017'!$C$112:$F$181,4,FALSE)</f>
        <v>28</v>
      </c>
      <c r="F141" s="277">
        <v>2313625</v>
      </c>
      <c r="G141" s="277">
        <v>12000</v>
      </c>
      <c r="H141" s="1705">
        <f t="shared" si="31"/>
        <v>336000</v>
      </c>
      <c r="I141" s="147">
        <f t="shared" ref="I141:I156" si="32">SUM(F141:G141)</f>
        <v>2325625</v>
      </c>
      <c r="J141" s="278">
        <v>0</v>
      </c>
      <c r="K141" s="279">
        <v>717225</v>
      </c>
      <c r="L141" s="280">
        <v>0</v>
      </c>
      <c r="M141" s="1063">
        <f t="shared" si="24"/>
        <v>717225</v>
      </c>
      <c r="N141" s="31">
        <f t="shared" si="25"/>
        <v>3042850</v>
      </c>
      <c r="O141" s="31">
        <f t="shared" ref="O141:O156" si="33">I141*1%</f>
        <v>23256.25</v>
      </c>
      <c r="P141" s="31">
        <f t="shared" ref="P141:P156" si="34">I141*2%</f>
        <v>46512.5</v>
      </c>
      <c r="Q141" s="31">
        <f t="shared" ref="Q141:Q156" si="35">I141*1%</f>
        <v>23256.25</v>
      </c>
      <c r="R141" s="104">
        <f t="shared" ref="R141:R156" si="36">N141-P141-Q141-O141</f>
        <v>2949825</v>
      </c>
      <c r="S141" s="1683">
        <f>VLOOKUP(C141,'[23]Makassar, Februari 2017'!$C$112:$S$181,17,FALSE)</f>
        <v>0</v>
      </c>
      <c r="T141" s="1069">
        <f t="shared" si="30"/>
        <v>2949825</v>
      </c>
      <c r="U141" s="654" t="str">
        <f>VLOOKUP(C141,'[24]Makassar, Januari 2017'!$C$112:$U$181,19,FALSE)</f>
        <v>505-01-08156-11-1</v>
      </c>
    </row>
    <row r="142" spans="1:21" s="223" customFormat="1" ht="15" customHeight="1">
      <c r="A142" s="206">
        <v>2313625</v>
      </c>
      <c r="B142" s="414">
        <v>34</v>
      </c>
      <c r="C142" s="509" t="s">
        <v>1003</v>
      </c>
      <c r="D142" s="510" t="s">
        <v>996</v>
      </c>
      <c r="E142" s="952">
        <f>VLOOKUP(C142,'[23]Makassar, Februari 2017'!$C$112:$F$181,4,FALSE)</f>
        <v>27</v>
      </c>
      <c r="F142" s="277">
        <v>2313625</v>
      </c>
      <c r="G142" s="277">
        <v>12000</v>
      </c>
      <c r="H142" s="1705">
        <f t="shared" si="31"/>
        <v>324000</v>
      </c>
      <c r="I142" s="147">
        <f t="shared" si="32"/>
        <v>2325625</v>
      </c>
      <c r="J142" s="278">
        <v>0</v>
      </c>
      <c r="K142" s="279">
        <v>717225</v>
      </c>
      <c r="L142" s="280">
        <v>0</v>
      </c>
      <c r="M142" s="1063">
        <f t="shared" si="24"/>
        <v>717225</v>
      </c>
      <c r="N142" s="31">
        <f t="shared" si="25"/>
        <v>3042850</v>
      </c>
      <c r="O142" s="31">
        <f t="shared" si="33"/>
        <v>23256.25</v>
      </c>
      <c r="P142" s="31">
        <f t="shared" si="34"/>
        <v>46512.5</v>
      </c>
      <c r="Q142" s="31">
        <f t="shared" si="35"/>
        <v>23256.25</v>
      </c>
      <c r="R142" s="104">
        <f t="shared" si="36"/>
        <v>2949825</v>
      </c>
      <c r="S142" s="1683">
        <f>VLOOKUP(C142,'[23]Makassar, Februari 2017'!$C$112:$S$181,17,FALSE)</f>
        <v>0</v>
      </c>
      <c r="T142" s="1069">
        <f t="shared" si="30"/>
        <v>2949825</v>
      </c>
      <c r="U142" s="654" t="str">
        <f>VLOOKUP(C142,'[24]Makassar, Januari 2017'!$C$112:$U$181,19,FALSE)</f>
        <v>505-01-08094-11-5</v>
      </c>
    </row>
    <row r="143" spans="1:21" s="223" customFormat="1" ht="15" customHeight="1">
      <c r="A143" s="206">
        <v>2313625</v>
      </c>
      <c r="B143" s="414">
        <v>35</v>
      </c>
      <c r="C143" s="512" t="s">
        <v>1004</v>
      </c>
      <c r="D143" s="510" t="s">
        <v>1005</v>
      </c>
      <c r="E143" s="952">
        <f>VLOOKUP(C143,'[23]Makassar, Februari 2017'!$C$112:$F$181,4,FALSE)</f>
        <v>24</v>
      </c>
      <c r="F143" s="277">
        <v>2313625</v>
      </c>
      <c r="G143" s="223">
        <v>0</v>
      </c>
      <c r="H143" s="2091"/>
      <c r="I143" s="147">
        <f t="shared" si="32"/>
        <v>2313625</v>
      </c>
      <c r="J143" s="278">
        <v>0</v>
      </c>
      <c r="K143" s="279">
        <v>554913</v>
      </c>
      <c r="L143" s="280">
        <v>0</v>
      </c>
      <c r="M143" s="1063">
        <f t="shared" si="24"/>
        <v>554913</v>
      </c>
      <c r="N143" s="31">
        <f t="shared" si="25"/>
        <v>2868538</v>
      </c>
      <c r="O143" s="31">
        <f t="shared" si="33"/>
        <v>23136.25</v>
      </c>
      <c r="P143" s="31">
        <f t="shared" si="34"/>
        <v>46272.5</v>
      </c>
      <c r="Q143" s="31">
        <f t="shared" si="35"/>
        <v>23136.25</v>
      </c>
      <c r="R143" s="104">
        <f t="shared" si="36"/>
        <v>2775993</v>
      </c>
      <c r="S143" s="1683">
        <f>VLOOKUP(C143,'[23]Makassar, Februari 2017'!$C$112:$S$181,17,FALSE)</f>
        <v>0</v>
      </c>
      <c r="T143" s="1069">
        <f t="shared" si="30"/>
        <v>2775993</v>
      </c>
      <c r="U143" s="654" t="str">
        <f>VLOOKUP(C143,'[24]Makassar, Januari 2017'!$C$112:$U$181,19,FALSE)</f>
        <v>505-01-08910-11-7</v>
      </c>
    </row>
    <row r="144" spans="1:21" s="223" customFormat="1" ht="15" customHeight="1">
      <c r="A144" s="206">
        <v>2313625</v>
      </c>
      <c r="B144" s="414">
        <v>36</v>
      </c>
      <c r="C144" s="512" t="s">
        <v>921</v>
      </c>
      <c r="D144" s="510" t="s">
        <v>1005</v>
      </c>
      <c r="E144" s="952">
        <f>VLOOKUP(C144,'[23]Makassar, Februari 2017'!$C$112:$F$181,4,FALSE)</f>
        <v>25</v>
      </c>
      <c r="F144" s="277">
        <v>2313625</v>
      </c>
      <c r="G144" s="277">
        <v>0</v>
      </c>
      <c r="H144" s="1705"/>
      <c r="I144" s="147">
        <f t="shared" si="32"/>
        <v>2313625</v>
      </c>
      <c r="J144" s="278">
        <v>0</v>
      </c>
      <c r="K144" s="279">
        <v>802413.29479768791</v>
      </c>
      <c r="L144" s="280">
        <v>0</v>
      </c>
      <c r="M144" s="1063">
        <f t="shared" si="24"/>
        <v>802413.29479768791</v>
      </c>
      <c r="N144" s="31">
        <f t="shared" si="25"/>
        <v>3116038.2947976878</v>
      </c>
      <c r="O144" s="31">
        <f t="shared" si="33"/>
        <v>23136.25</v>
      </c>
      <c r="P144" s="31">
        <f t="shared" si="34"/>
        <v>46272.5</v>
      </c>
      <c r="Q144" s="31">
        <f t="shared" si="35"/>
        <v>23136.25</v>
      </c>
      <c r="R144" s="104">
        <f t="shared" si="36"/>
        <v>3023493.2947976878</v>
      </c>
      <c r="S144" s="1683">
        <f>VLOOKUP(C144,'[23]Makassar, Februari 2017'!$C$112:$S$181,17,FALSE)</f>
        <v>300000</v>
      </c>
      <c r="T144" s="1069">
        <f t="shared" si="30"/>
        <v>2723493.2947976878</v>
      </c>
      <c r="U144" s="654" t="str">
        <f>VLOOKUP(C144,'[24]Makassar, Januari 2017'!$C$112:$U$181,19,FALSE)</f>
        <v>505-01-08909-11-6</v>
      </c>
    </row>
    <row r="145" spans="1:21" s="223" customFormat="1" ht="15" customHeight="1">
      <c r="A145" s="206">
        <v>2313625</v>
      </c>
      <c r="B145" s="414">
        <v>37</v>
      </c>
      <c r="C145" s="512" t="s">
        <v>1006</v>
      </c>
      <c r="D145" s="510" t="s">
        <v>1005</v>
      </c>
      <c r="E145" s="952">
        <f>VLOOKUP(C145,'[23]Makassar, Februari 2017'!$C$112:$F$181,4,FALSE)</f>
        <v>23</v>
      </c>
      <c r="F145" s="277">
        <v>2313625</v>
      </c>
      <c r="G145" s="277">
        <v>0</v>
      </c>
      <c r="H145" s="1705"/>
      <c r="I145" s="147">
        <f t="shared" si="32"/>
        <v>2313625</v>
      </c>
      <c r="J145" s="278">
        <v>0</v>
      </c>
      <c r="K145" s="279">
        <v>554913</v>
      </c>
      <c r="L145" s="280">
        <v>0</v>
      </c>
      <c r="M145" s="1063">
        <f t="shared" si="24"/>
        <v>554913</v>
      </c>
      <c r="N145" s="31">
        <f t="shared" si="25"/>
        <v>2868538</v>
      </c>
      <c r="O145" s="31">
        <f t="shared" si="33"/>
        <v>23136.25</v>
      </c>
      <c r="P145" s="31">
        <f t="shared" si="34"/>
        <v>46272.5</v>
      </c>
      <c r="Q145" s="31">
        <f t="shared" si="35"/>
        <v>23136.25</v>
      </c>
      <c r="R145" s="104">
        <f t="shared" si="36"/>
        <v>2775993</v>
      </c>
      <c r="S145" s="1683">
        <f>VLOOKUP(C145,'[23]Makassar, Februari 2017'!$C$112:$S$181,17,FALSE)</f>
        <v>0</v>
      </c>
      <c r="T145" s="1069">
        <f t="shared" si="30"/>
        <v>2775993</v>
      </c>
      <c r="U145" s="654" t="str">
        <f>VLOOKUP(C145,'[24]Makassar, Januari 2017'!$C$112:$U$181,19,FALSE)</f>
        <v>505-01-08941-11-8</v>
      </c>
    </row>
    <row r="146" spans="1:21" s="223" customFormat="1" ht="15" customHeight="1">
      <c r="A146" s="206">
        <v>2313625</v>
      </c>
      <c r="B146" s="414">
        <v>38</v>
      </c>
      <c r="C146" s="512" t="s">
        <v>1007</v>
      </c>
      <c r="D146" s="510" t="s">
        <v>1005</v>
      </c>
      <c r="E146" s="952">
        <f>VLOOKUP(C146,'[23]Makassar, Februari 2017'!$C$112:$F$181,4,FALSE)</f>
        <v>28</v>
      </c>
      <c r="F146" s="277">
        <v>2313625</v>
      </c>
      <c r="G146" s="277">
        <v>0</v>
      </c>
      <c r="H146" s="1705"/>
      <c r="I146" s="147">
        <f t="shared" si="32"/>
        <v>2313625</v>
      </c>
      <c r="J146" s="278">
        <v>0</v>
      </c>
      <c r="K146" s="279">
        <v>554913</v>
      </c>
      <c r="L146" s="280">
        <v>0</v>
      </c>
      <c r="M146" s="1063">
        <f t="shared" si="24"/>
        <v>554913</v>
      </c>
      <c r="N146" s="31">
        <f t="shared" si="25"/>
        <v>2868538</v>
      </c>
      <c r="O146" s="31">
        <f t="shared" si="33"/>
        <v>23136.25</v>
      </c>
      <c r="P146" s="31">
        <f t="shared" si="34"/>
        <v>46272.5</v>
      </c>
      <c r="Q146" s="31">
        <f t="shared" si="35"/>
        <v>23136.25</v>
      </c>
      <c r="R146" s="104">
        <f t="shared" si="36"/>
        <v>2775993</v>
      </c>
      <c r="S146" s="1683">
        <f>VLOOKUP(C146,'[23]Makassar, Februari 2017'!$C$112:$S$181,17,FALSE)</f>
        <v>0</v>
      </c>
      <c r="T146" s="1069">
        <f t="shared" si="30"/>
        <v>2775993</v>
      </c>
      <c r="U146" s="654" t="str">
        <f>VLOOKUP(C146,'[24]Makassar, Januari 2017'!$C$112:$U$181,19,FALSE)</f>
        <v>505-01-08914-11-1</v>
      </c>
    </row>
    <row r="147" spans="1:21" s="223" customFormat="1" ht="15" customHeight="1">
      <c r="A147" s="206">
        <v>2313625</v>
      </c>
      <c r="B147" s="414">
        <v>39</v>
      </c>
      <c r="C147" s="512" t="s">
        <v>1008</v>
      </c>
      <c r="D147" s="510" t="s">
        <v>1005</v>
      </c>
      <c r="E147" s="952">
        <f>VLOOKUP(C147,'[23]Makassar, Februari 2017'!$C$112:$F$181,4,FALSE)</f>
        <v>25</v>
      </c>
      <c r="F147" s="277">
        <v>2313625</v>
      </c>
      <c r="G147" s="277">
        <v>0</v>
      </c>
      <c r="H147" s="1705"/>
      <c r="I147" s="147">
        <f t="shared" si="32"/>
        <v>2313625</v>
      </c>
      <c r="J147" s="278">
        <v>0</v>
      </c>
      <c r="K147" s="279">
        <v>554913</v>
      </c>
      <c r="L147" s="280">
        <v>0</v>
      </c>
      <c r="M147" s="1063">
        <f t="shared" si="24"/>
        <v>554913</v>
      </c>
      <c r="N147" s="31">
        <f t="shared" si="25"/>
        <v>2868538</v>
      </c>
      <c r="O147" s="31">
        <f t="shared" si="33"/>
        <v>23136.25</v>
      </c>
      <c r="P147" s="31">
        <f t="shared" si="34"/>
        <v>46272.5</v>
      </c>
      <c r="Q147" s="31">
        <f t="shared" si="35"/>
        <v>23136.25</v>
      </c>
      <c r="R147" s="104">
        <f t="shared" si="36"/>
        <v>2775993</v>
      </c>
      <c r="S147" s="1683">
        <f>VLOOKUP(C147,'[23]Makassar, Februari 2017'!$C$112:$S$181,17,FALSE)</f>
        <v>0</v>
      </c>
      <c r="T147" s="1069">
        <f t="shared" si="30"/>
        <v>2775993</v>
      </c>
      <c r="U147" s="654" t="str">
        <f>VLOOKUP(C147,'[24]Makassar, Januari 2017'!$C$112:$U$181,19,FALSE)</f>
        <v>505-01-08860-11-8</v>
      </c>
    </row>
    <row r="148" spans="1:21" s="223" customFormat="1" ht="15" customHeight="1">
      <c r="A148" s="206">
        <v>2313625</v>
      </c>
      <c r="B148" s="414">
        <v>40</v>
      </c>
      <c r="C148" s="512" t="s">
        <v>1009</v>
      </c>
      <c r="D148" s="510" t="s">
        <v>1005</v>
      </c>
      <c r="E148" s="952">
        <f>VLOOKUP(C148,'[23]Makassar, Februari 2017'!$C$112:$F$181,4,FALSE)</f>
        <v>24</v>
      </c>
      <c r="F148" s="277">
        <v>2313625</v>
      </c>
      <c r="G148" s="277">
        <v>0</v>
      </c>
      <c r="H148" s="1705"/>
      <c r="I148" s="147">
        <f t="shared" si="32"/>
        <v>2313625</v>
      </c>
      <c r="J148" s="278">
        <v>0</v>
      </c>
      <c r="K148" s="279">
        <v>554913</v>
      </c>
      <c r="L148" s="280">
        <v>0</v>
      </c>
      <c r="M148" s="1063">
        <f t="shared" si="24"/>
        <v>554913</v>
      </c>
      <c r="N148" s="31">
        <f t="shared" si="25"/>
        <v>2868538</v>
      </c>
      <c r="O148" s="31">
        <f t="shared" si="33"/>
        <v>23136.25</v>
      </c>
      <c r="P148" s="31">
        <f t="shared" si="34"/>
        <v>46272.5</v>
      </c>
      <c r="Q148" s="31">
        <f t="shared" si="35"/>
        <v>23136.25</v>
      </c>
      <c r="R148" s="104">
        <f t="shared" si="36"/>
        <v>2775993</v>
      </c>
      <c r="S148" s="1683">
        <f>VLOOKUP(C148,'[23]Makassar, Februari 2017'!$C$112:$S$181,17,FALSE)</f>
        <v>0</v>
      </c>
      <c r="T148" s="1069">
        <f t="shared" si="30"/>
        <v>2775993</v>
      </c>
      <c r="U148" s="654" t="str">
        <f>VLOOKUP(C148,'[24]Makassar, Januari 2017'!$C$112:$U$181,19,FALSE)</f>
        <v>505-01-08906-11-8</v>
      </c>
    </row>
    <row r="149" spans="1:21" s="223" customFormat="1" ht="15" customHeight="1">
      <c r="A149" s="206">
        <v>2313625</v>
      </c>
      <c r="B149" s="414">
        <v>41</v>
      </c>
      <c r="C149" s="512" t="s">
        <v>1010</v>
      </c>
      <c r="D149" s="510" t="s">
        <v>1005</v>
      </c>
      <c r="E149" s="952">
        <f>VLOOKUP(C149,'[23]Makassar, Februari 2017'!$C$112:$F$181,4,FALSE)</f>
        <v>27</v>
      </c>
      <c r="F149" s="277">
        <v>2313625</v>
      </c>
      <c r="G149" s="277">
        <v>0</v>
      </c>
      <c r="H149" s="1705"/>
      <c r="I149" s="147">
        <f t="shared" si="32"/>
        <v>2313625</v>
      </c>
      <c r="J149" s="278">
        <v>0</v>
      </c>
      <c r="K149" s="279">
        <v>554913</v>
      </c>
      <c r="L149" s="280">
        <v>0</v>
      </c>
      <c r="M149" s="1063">
        <f t="shared" si="24"/>
        <v>554913</v>
      </c>
      <c r="N149" s="31">
        <f t="shared" si="25"/>
        <v>2868538</v>
      </c>
      <c r="O149" s="31">
        <f t="shared" si="33"/>
        <v>23136.25</v>
      </c>
      <c r="P149" s="31">
        <f t="shared" si="34"/>
        <v>46272.5</v>
      </c>
      <c r="Q149" s="31">
        <f t="shared" si="35"/>
        <v>23136.25</v>
      </c>
      <c r="R149" s="104">
        <f t="shared" si="36"/>
        <v>2775993</v>
      </c>
      <c r="S149" s="1683">
        <f>VLOOKUP(C149,'[23]Makassar, Februari 2017'!$C$112:$S$181,17,FALSE)</f>
        <v>0</v>
      </c>
      <c r="T149" s="1069">
        <f t="shared" si="30"/>
        <v>2775993</v>
      </c>
      <c r="U149" s="654" t="str">
        <f>VLOOKUP(C149,'[24]Makassar, Januari 2017'!$C$112:$U$181,19,FALSE)</f>
        <v>505-01-08922-11-4</v>
      </c>
    </row>
    <row r="150" spans="1:21" s="223" customFormat="1" ht="15" customHeight="1">
      <c r="A150" s="206">
        <v>2313625</v>
      </c>
      <c r="B150" s="414">
        <v>42</v>
      </c>
      <c r="C150" s="512" t="s">
        <v>1011</v>
      </c>
      <c r="D150" s="510" t="s">
        <v>1005</v>
      </c>
      <c r="E150" s="952">
        <f>VLOOKUP(C150,'[23]Makassar, Februari 2017'!$C$112:$F$181,4,FALSE)</f>
        <v>24</v>
      </c>
      <c r="F150" s="277">
        <v>2313625</v>
      </c>
      <c r="G150" s="277">
        <v>0</v>
      </c>
      <c r="H150" s="1705"/>
      <c r="I150" s="147">
        <f t="shared" si="32"/>
        <v>2313625</v>
      </c>
      <c r="J150" s="278">
        <v>0</v>
      </c>
      <c r="K150" s="279">
        <v>554913</v>
      </c>
      <c r="L150" s="280">
        <v>0</v>
      </c>
      <c r="M150" s="1063">
        <f t="shared" si="24"/>
        <v>554913</v>
      </c>
      <c r="N150" s="31">
        <f t="shared" si="25"/>
        <v>2868538</v>
      </c>
      <c r="O150" s="31">
        <f t="shared" si="33"/>
        <v>23136.25</v>
      </c>
      <c r="P150" s="31">
        <f t="shared" si="34"/>
        <v>46272.5</v>
      </c>
      <c r="Q150" s="31">
        <f t="shared" si="35"/>
        <v>23136.25</v>
      </c>
      <c r="R150" s="104">
        <f t="shared" si="36"/>
        <v>2775993</v>
      </c>
      <c r="S150" s="1683">
        <f>VLOOKUP(C150,'[23]Makassar, Februari 2017'!$C$112:$S$181,17,FALSE)</f>
        <v>0</v>
      </c>
      <c r="T150" s="1069">
        <f t="shared" si="30"/>
        <v>2775993</v>
      </c>
      <c r="U150" s="654" t="str">
        <f>VLOOKUP(C150,'[24]Makassar, Januari 2017'!$C$112:$U$181,19,FALSE)</f>
        <v>505-01-08929-11-6</v>
      </c>
    </row>
    <row r="151" spans="1:21" s="223" customFormat="1" ht="15" customHeight="1">
      <c r="A151" s="206">
        <v>2313625</v>
      </c>
      <c r="B151" s="414">
        <v>43</v>
      </c>
      <c r="C151" s="512" t="s">
        <v>1013</v>
      </c>
      <c r="D151" s="510" t="s">
        <v>1005</v>
      </c>
      <c r="E151" s="952">
        <f>VLOOKUP(C151,'[23]Makassar, Februari 2017'!$C$112:$F$181,4,FALSE)</f>
        <v>25</v>
      </c>
      <c r="F151" s="277">
        <v>2313625</v>
      </c>
      <c r="G151" s="277">
        <v>0</v>
      </c>
      <c r="H151" s="1705"/>
      <c r="I151" s="147">
        <f t="shared" si="32"/>
        <v>2313625</v>
      </c>
      <c r="J151" s="278">
        <v>0</v>
      </c>
      <c r="K151" s="279">
        <v>554913</v>
      </c>
      <c r="L151" s="280">
        <v>0</v>
      </c>
      <c r="M151" s="1063">
        <f t="shared" si="24"/>
        <v>554913</v>
      </c>
      <c r="N151" s="31">
        <f t="shared" si="25"/>
        <v>2868538</v>
      </c>
      <c r="O151" s="31">
        <f t="shared" si="33"/>
        <v>23136.25</v>
      </c>
      <c r="P151" s="31">
        <f t="shared" si="34"/>
        <v>46272.5</v>
      </c>
      <c r="Q151" s="31">
        <f t="shared" si="35"/>
        <v>23136.25</v>
      </c>
      <c r="R151" s="104">
        <f t="shared" si="36"/>
        <v>2775993</v>
      </c>
      <c r="S151" s="1683">
        <f>VLOOKUP(C151,'[23]Makassar, Februari 2017'!$C$112:$S$181,17,FALSE)</f>
        <v>0</v>
      </c>
      <c r="T151" s="1069">
        <f t="shared" si="30"/>
        <v>2775993</v>
      </c>
      <c r="U151" s="654" t="str">
        <f>VLOOKUP(C151,'[24]Makassar, Januari 2017'!$C$112:$U$181,19,FALSE)</f>
        <v>505-01-08902-11-4</v>
      </c>
    </row>
    <row r="152" spans="1:21" s="223" customFormat="1" ht="15" customHeight="1">
      <c r="A152" s="206">
        <v>2313625</v>
      </c>
      <c r="B152" s="414">
        <v>44</v>
      </c>
      <c r="C152" s="512" t="s">
        <v>1014</v>
      </c>
      <c r="D152" s="510" t="s">
        <v>1005</v>
      </c>
      <c r="E152" s="952">
        <f>VLOOKUP(C152,'[23]Makassar, Februari 2017'!$C$112:$F$181,4,FALSE)</f>
        <v>24</v>
      </c>
      <c r="F152" s="277">
        <v>2313625</v>
      </c>
      <c r="G152" s="277">
        <v>0</v>
      </c>
      <c r="H152" s="1705"/>
      <c r="I152" s="147">
        <f t="shared" si="32"/>
        <v>2313625</v>
      </c>
      <c r="J152" s="278">
        <v>0</v>
      </c>
      <c r="K152" s="279">
        <v>554913</v>
      </c>
      <c r="L152" s="280">
        <v>0</v>
      </c>
      <c r="M152" s="1063">
        <f t="shared" si="24"/>
        <v>554913</v>
      </c>
      <c r="N152" s="31">
        <f t="shared" si="25"/>
        <v>2868538</v>
      </c>
      <c r="O152" s="31">
        <f t="shared" si="33"/>
        <v>23136.25</v>
      </c>
      <c r="P152" s="31">
        <f t="shared" si="34"/>
        <v>46272.5</v>
      </c>
      <c r="Q152" s="31">
        <f t="shared" si="35"/>
        <v>23136.25</v>
      </c>
      <c r="R152" s="104">
        <f t="shared" si="36"/>
        <v>2775993</v>
      </c>
      <c r="S152" s="1683">
        <f>VLOOKUP(C152,'[23]Makassar, Februari 2017'!$C$112:$S$181,17,FALSE)</f>
        <v>0</v>
      </c>
      <c r="T152" s="1069">
        <f t="shared" si="30"/>
        <v>2775993</v>
      </c>
      <c r="U152" s="654" t="str">
        <f>VLOOKUP(C152,'[24]Makassar, Januari 2017'!$C$112:$U$181,19,FALSE)</f>
        <v>505-01-08911-11-3</v>
      </c>
    </row>
    <row r="153" spans="1:21" s="223" customFormat="1" ht="15" customHeight="1">
      <c r="A153" s="206">
        <v>2313625</v>
      </c>
      <c r="B153" s="414">
        <v>45</v>
      </c>
      <c r="C153" s="512" t="s">
        <v>1015</v>
      </c>
      <c r="D153" s="510" t="s">
        <v>1005</v>
      </c>
      <c r="E153" s="952">
        <f>VLOOKUP(C153,'[23]Makassar, Februari 2017'!$C$112:$F$181,4,FALSE)</f>
        <v>24</v>
      </c>
      <c r="F153" s="277">
        <v>2313625</v>
      </c>
      <c r="G153" s="277">
        <v>0</v>
      </c>
      <c r="H153" s="1705"/>
      <c r="I153" s="147">
        <f t="shared" si="32"/>
        <v>2313625</v>
      </c>
      <c r="J153" s="278">
        <v>0</v>
      </c>
      <c r="K153" s="279">
        <v>554913</v>
      </c>
      <c r="L153" s="280">
        <v>0</v>
      </c>
      <c r="M153" s="1063">
        <f t="shared" si="24"/>
        <v>554913</v>
      </c>
      <c r="N153" s="31">
        <f t="shared" si="25"/>
        <v>2868538</v>
      </c>
      <c r="O153" s="31">
        <f t="shared" si="33"/>
        <v>23136.25</v>
      </c>
      <c r="P153" s="31">
        <f t="shared" si="34"/>
        <v>46272.5</v>
      </c>
      <c r="Q153" s="31">
        <f t="shared" si="35"/>
        <v>23136.25</v>
      </c>
      <c r="R153" s="104">
        <f t="shared" si="36"/>
        <v>2775993</v>
      </c>
      <c r="S153" s="1683">
        <f>VLOOKUP(C153,'[23]Makassar, Februari 2017'!$C$112:$S$181,17,FALSE)</f>
        <v>0</v>
      </c>
      <c r="T153" s="1069">
        <f t="shared" si="30"/>
        <v>2775993</v>
      </c>
      <c r="U153" s="654" t="str">
        <f>VLOOKUP(C153,'[24]Makassar, Januari 2017'!$C$112:$U$181,19,FALSE)</f>
        <v>505-01-08940-11-2</v>
      </c>
    </row>
    <row r="154" spans="1:21" s="223" customFormat="1" ht="15" customHeight="1">
      <c r="A154" s="206">
        <v>2313625</v>
      </c>
      <c r="B154" s="414">
        <v>46</v>
      </c>
      <c r="C154" s="512" t="s">
        <v>276</v>
      </c>
      <c r="D154" s="510" t="s">
        <v>1005</v>
      </c>
      <c r="E154" s="952">
        <f>VLOOKUP(C154,'[23]Makassar, Februari 2017'!$C$112:$F$181,4,FALSE)</f>
        <v>22</v>
      </c>
      <c r="F154" s="277">
        <v>2313625</v>
      </c>
      <c r="G154" s="277">
        <v>0</v>
      </c>
      <c r="H154" s="1705"/>
      <c r="I154" s="147">
        <f t="shared" si="32"/>
        <v>2313625</v>
      </c>
      <c r="J154" s="278">
        <v>0</v>
      </c>
      <c r="K154" s="279">
        <v>554913</v>
      </c>
      <c r="L154" s="280">
        <v>0</v>
      </c>
      <c r="M154" s="1063">
        <f t="shared" si="24"/>
        <v>554913</v>
      </c>
      <c r="N154" s="31">
        <f t="shared" si="25"/>
        <v>2868538</v>
      </c>
      <c r="O154" s="31">
        <f t="shared" si="33"/>
        <v>23136.25</v>
      </c>
      <c r="P154" s="31">
        <f t="shared" si="34"/>
        <v>46272.5</v>
      </c>
      <c r="Q154" s="31">
        <f t="shared" si="35"/>
        <v>23136.25</v>
      </c>
      <c r="R154" s="104">
        <f t="shared" si="36"/>
        <v>2775993</v>
      </c>
      <c r="S154" s="1683">
        <f>VLOOKUP(C154,'[23]Makassar, Februari 2017'!$C$112:$S$181,17,FALSE)</f>
        <v>0</v>
      </c>
      <c r="T154" s="1069">
        <f t="shared" si="30"/>
        <v>2775993</v>
      </c>
      <c r="U154" s="654" t="str">
        <f>VLOOKUP(C154,'[24]Makassar, Januari 2017'!$C$112:$U$181,19,FALSE)</f>
        <v>505-01-08920-11-2</v>
      </c>
    </row>
    <row r="155" spans="1:21" s="223" customFormat="1" ht="15" customHeight="1">
      <c r="A155" s="206">
        <v>2313625</v>
      </c>
      <c r="B155" s="414">
        <v>47</v>
      </c>
      <c r="C155" s="512" t="s">
        <v>3024</v>
      </c>
      <c r="D155" s="510" t="s">
        <v>1005</v>
      </c>
      <c r="E155" s="952">
        <f>VLOOKUP(C155,'[23]Makassar, Februari 2017'!$C$112:$F$181,4,FALSE)</f>
        <v>19</v>
      </c>
      <c r="F155" s="277">
        <v>2313625</v>
      </c>
      <c r="G155" s="277">
        <v>0</v>
      </c>
      <c r="H155" s="1705"/>
      <c r="I155" s="147">
        <f t="shared" si="32"/>
        <v>2313625</v>
      </c>
      <c r="J155" s="278">
        <v>0</v>
      </c>
      <c r="K155" s="279">
        <v>554913</v>
      </c>
      <c r="L155" s="280">
        <v>0</v>
      </c>
      <c r="M155" s="1063">
        <f t="shared" si="24"/>
        <v>554913</v>
      </c>
      <c r="N155" s="31">
        <f t="shared" si="25"/>
        <v>2868538</v>
      </c>
      <c r="O155" s="31">
        <f t="shared" si="33"/>
        <v>23136.25</v>
      </c>
      <c r="P155" s="31">
        <f t="shared" si="34"/>
        <v>46272.5</v>
      </c>
      <c r="Q155" s="31">
        <f t="shared" si="35"/>
        <v>23136.25</v>
      </c>
      <c r="R155" s="104">
        <f t="shared" si="36"/>
        <v>2775993</v>
      </c>
      <c r="S155" s="1683">
        <f>VLOOKUP(C155,'[23]Makassar, Februari 2017'!$C$112:$S$181,17,FALSE)</f>
        <v>0</v>
      </c>
      <c r="T155" s="1069">
        <f t="shared" si="30"/>
        <v>2775993</v>
      </c>
      <c r="U155" s="654" t="str">
        <f>VLOOKUP(C155,'[24]Makassar, Januari 2017'!$C$112:$U$181,19,FALSE)</f>
        <v>505-01-08908-11-0</v>
      </c>
    </row>
    <row r="156" spans="1:21" s="1049" customFormat="1" ht="15" customHeight="1">
      <c r="A156" s="1048">
        <v>2313625</v>
      </c>
      <c r="B156" s="414">
        <v>48</v>
      </c>
      <c r="C156" s="513" t="s">
        <v>2626</v>
      </c>
      <c r="D156" s="510" t="s">
        <v>227</v>
      </c>
      <c r="E156" s="952">
        <f>VLOOKUP(C156,'[23]Makassar, Februari 2017'!$C$112:$F$181,4,FALSE)</f>
        <v>23</v>
      </c>
      <c r="F156" s="277">
        <v>2313625</v>
      </c>
      <c r="G156" s="277">
        <v>0</v>
      </c>
      <c r="H156" s="1705"/>
      <c r="I156" s="147">
        <f t="shared" si="32"/>
        <v>2313625</v>
      </c>
      <c r="J156" s="278">
        <v>0</v>
      </c>
      <c r="K156" s="279">
        <v>554913</v>
      </c>
      <c r="L156" s="280">
        <v>0</v>
      </c>
      <c r="M156" s="1063">
        <f t="shared" si="24"/>
        <v>554913</v>
      </c>
      <c r="N156" s="31">
        <f t="shared" si="25"/>
        <v>2868538</v>
      </c>
      <c r="O156" s="48">
        <f t="shared" si="33"/>
        <v>23136.25</v>
      </c>
      <c r="P156" s="48">
        <f t="shared" si="34"/>
        <v>46272.5</v>
      </c>
      <c r="Q156" s="48">
        <f t="shared" si="35"/>
        <v>23136.25</v>
      </c>
      <c r="R156" s="146">
        <f t="shared" si="36"/>
        <v>2775993</v>
      </c>
      <c r="S156" s="1683">
        <f>VLOOKUP(C156,'[23]Makassar, Februari 2017'!$C$112:$S$181,17,FALSE)</f>
        <v>0</v>
      </c>
      <c r="T156" s="1069">
        <f t="shared" si="30"/>
        <v>2775993</v>
      </c>
      <c r="U156" s="654" t="str">
        <f>VLOOKUP(C156,'[24]Makassar, Januari 2017'!$C$112:$U$181,19,FALSE)</f>
        <v>505-01-10694-11-3</v>
      </c>
    </row>
    <row r="157" spans="1:21" s="223" customFormat="1" ht="15" customHeight="1">
      <c r="A157" s="206">
        <v>2313625</v>
      </c>
      <c r="B157" s="414">
        <v>49</v>
      </c>
      <c r="C157" s="513" t="s">
        <v>2875</v>
      </c>
      <c r="D157" s="510" t="s">
        <v>227</v>
      </c>
      <c r="E157" s="952">
        <f>VLOOKUP(C157,'[23]Makassar, Februari 2017'!$C$112:$F$181,4,FALSE)</f>
        <v>27</v>
      </c>
      <c r="F157" s="277">
        <v>2313625</v>
      </c>
      <c r="G157" s="277">
        <v>0</v>
      </c>
      <c r="H157" s="1705"/>
      <c r="I157" s="147">
        <f t="shared" ref="I157:I174" si="37">SUM(F157:G157)</f>
        <v>2313625</v>
      </c>
      <c r="J157" s="278">
        <v>0</v>
      </c>
      <c r="K157" s="279">
        <v>554913</v>
      </c>
      <c r="L157" s="280">
        <v>0</v>
      </c>
      <c r="M157" s="1063">
        <f t="shared" si="24"/>
        <v>554913</v>
      </c>
      <c r="N157" s="31">
        <f t="shared" si="25"/>
        <v>2868538</v>
      </c>
      <c r="O157" s="31">
        <f t="shared" ref="O157:O174" si="38">I157*1%</f>
        <v>23136.25</v>
      </c>
      <c r="P157" s="31">
        <f t="shared" ref="P157:P174" si="39">I157*2%</f>
        <v>46272.5</v>
      </c>
      <c r="Q157" s="31">
        <f t="shared" ref="Q157:Q174" si="40">I157*1%</f>
        <v>23136.25</v>
      </c>
      <c r="R157" s="104">
        <f t="shared" ref="R157:R174" si="41">N157-P157-Q157-O157</f>
        <v>2775993</v>
      </c>
      <c r="S157" s="1683">
        <f>VLOOKUP(C157,'[23]Makassar, Februari 2017'!$C$112:$S$181,17,FALSE)</f>
        <v>0</v>
      </c>
      <c r="T157" s="1069">
        <f t="shared" si="30"/>
        <v>2775993</v>
      </c>
      <c r="U157" s="654" t="str">
        <f>VLOOKUP(C157,'[24]Makassar, Januari 2017'!$C$112:$U$181,19,FALSE)</f>
        <v>0-760-93-406-780-0</v>
      </c>
    </row>
    <row r="158" spans="1:21" s="1049" customFormat="1" ht="15" customHeight="1">
      <c r="A158" s="1048">
        <v>2313625</v>
      </c>
      <c r="B158" s="414">
        <v>50</v>
      </c>
      <c r="C158" s="513" t="s">
        <v>2647</v>
      </c>
      <c r="D158" s="510" t="s">
        <v>227</v>
      </c>
      <c r="E158" s="952">
        <f>VLOOKUP(C158,'[23]Makassar, Februari 2017'!$C$112:$F$181,4,FALSE)</f>
        <v>28</v>
      </c>
      <c r="F158" s="277">
        <v>2313625</v>
      </c>
      <c r="G158" s="277">
        <v>0</v>
      </c>
      <c r="H158" s="1705"/>
      <c r="I158" s="147">
        <f t="shared" si="37"/>
        <v>2313625</v>
      </c>
      <c r="J158" s="278">
        <v>0</v>
      </c>
      <c r="K158" s="279">
        <v>554913</v>
      </c>
      <c r="L158" s="280">
        <v>0</v>
      </c>
      <c r="M158" s="1063">
        <f t="shared" si="24"/>
        <v>554913</v>
      </c>
      <c r="N158" s="31">
        <f t="shared" si="25"/>
        <v>2868538</v>
      </c>
      <c r="O158" s="31">
        <f t="shared" si="38"/>
        <v>23136.25</v>
      </c>
      <c r="P158" s="31">
        <f t="shared" si="39"/>
        <v>46272.5</v>
      </c>
      <c r="Q158" s="31">
        <f t="shared" si="40"/>
        <v>23136.25</v>
      </c>
      <c r="R158" s="104">
        <f t="shared" si="41"/>
        <v>2775993</v>
      </c>
      <c r="S158" s="1683">
        <f>VLOOKUP(C158,'[23]Makassar, Februari 2017'!$C$112:$S$181,17,FALSE)</f>
        <v>0</v>
      </c>
      <c r="T158" s="1069">
        <f t="shared" si="30"/>
        <v>2775993</v>
      </c>
      <c r="U158" s="654" t="str">
        <f>VLOOKUP(C158,'[24]Makassar, Januari 2017'!$C$112:$U$181,19,FALSE)</f>
        <v>0-760-93-394-280-0</v>
      </c>
    </row>
    <row r="159" spans="1:21" s="223" customFormat="1" ht="15" customHeight="1">
      <c r="A159" s="206">
        <v>2313625</v>
      </c>
      <c r="B159" s="414">
        <v>51</v>
      </c>
      <c r="C159" s="513" t="s">
        <v>2650</v>
      </c>
      <c r="D159" s="510" t="s">
        <v>227</v>
      </c>
      <c r="E159" s="952">
        <f>VLOOKUP(C159,'[23]Makassar, Februari 2017'!$C$112:$F$181,4,FALSE)</f>
        <v>21</v>
      </c>
      <c r="F159" s="277">
        <v>2313625</v>
      </c>
      <c r="G159" s="277">
        <v>0</v>
      </c>
      <c r="H159" s="1705"/>
      <c r="I159" s="147">
        <f t="shared" si="37"/>
        <v>2313625</v>
      </c>
      <c r="J159" s="278">
        <v>0</v>
      </c>
      <c r="K159" s="279">
        <v>554913</v>
      </c>
      <c r="L159" s="280">
        <v>0</v>
      </c>
      <c r="M159" s="1063">
        <f t="shared" si="24"/>
        <v>554913</v>
      </c>
      <c r="N159" s="31">
        <f t="shared" si="25"/>
        <v>2868538</v>
      </c>
      <c r="O159" s="31">
        <f t="shared" si="38"/>
        <v>23136.25</v>
      </c>
      <c r="P159" s="31">
        <f t="shared" si="39"/>
        <v>46272.5</v>
      </c>
      <c r="Q159" s="31">
        <f t="shared" si="40"/>
        <v>23136.25</v>
      </c>
      <c r="R159" s="104">
        <f t="shared" si="41"/>
        <v>2775993</v>
      </c>
      <c r="S159" s="1683">
        <f>VLOOKUP(C159,'[23]Makassar, Februari 2017'!$C$112:$S$181,17,FALSE)</f>
        <v>0</v>
      </c>
      <c r="T159" s="1069">
        <f t="shared" si="30"/>
        <v>2775993</v>
      </c>
      <c r="U159" s="654" t="str">
        <f>VLOOKUP(C159,'[24]Makassar, Januari 2017'!$C$112:$U$181,19,FALSE)</f>
        <v>0-760-93-335-450-0</v>
      </c>
    </row>
    <row r="160" spans="1:21" s="223" customFormat="1" ht="15" customHeight="1">
      <c r="A160" s="206">
        <v>2313625</v>
      </c>
      <c r="B160" s="414">
        <v>52</v>
      </c>
      <c r="C160" s="513" t="s">
        <v>2730</v>
      </c>
      <c r="D160" s="510" t="s">
        <v>227</v>
      </c>
      <c r="E160" s="952">
        <f>VLOOKUP(C160,'[23]Makassar, Februari 2017'!$C$112:$F$181,4,FALSE)</f>
        <v>22</v>
      </c>
      <c r="F160" s="277">
        <v>2313625</v>
      </c>
      <c r="G160" s="277">
        <v>0</v>
      </c>
      <c r="H160" s="1705"/>
      <c r="I160" s="147">
        <f t="shared" si="37"/>
        <v>2313625</v>
      </c>
      <c r="J160" s="278">
        <v>0</v>
      </c>
      <c r="K160" s="279">
        <v>554913</v>
      </c>
      <c r="L160" s="280">
        <v>0</v>
      </c>
      <c r="M160" s="1063">
        <f t="shared" si="24"/>
        <v>554913</v>
      </c>
      <c r="N160" s="31">
        <f t="shared" si="25"/>
        <v>2868538</v>
      </c>
      <c r="O160" s="31">
        <f t="shared" si="38"/>
        <v>23136.25</v>
      </c>
      <c r="P160" s="31">
        <f t="shared" si="39"/>
        <v>46272.5</v>
      </c>
      <c r="Q160" s="31">
        <f t="shared" si="40"/>
        <v>23136.25</v>
      </c>
      <c r="R160" s="146">
        <f t="shared" si="41"/>
        <v>2775993</v>
      </c>
      <c r="S160" s="1683">
        <f>VLOOKUP(C160,'[23]Makassar, Februari 2017'!$C$112:$S$181,17,FALSE)</f>
        <v>0</v>
      </c>
      <c r="T160" s="1069">
        <f t="shared" si="30"/>
        <v>2775993</v>
      </c>
      <c r="U160" s="654" t="str">
        <f>VLOOKUP(C160,'[24]Makassar, Januari 2017'!$C$112:$U$181,19,FALSE)</f>
        <v>0-760-93-394-660-0</v>
      </c>
    </row>
    <row r="161" spans="1:21" s="223" customFormat="1" ht="15" customHeight="1">
      <c r="A161" s="206">
        <v>2313625</v>
      </c>
      <c r="B161" s="414">
        <v>53</v>
      </c>
      <c r="C161" s="513" t="s">
        <v>1565</v>
      </c>
      <c r="D161" s="510" t="s">
        <v>227</v>
      </c>
      <c r="E161" s="952">
        <f>VLOOKUP(C161,'[23]Makassar, Februari 2017'!$C$112:$F$181,4,FALSE)</f>
        <v>26</v>
      </c>
      <c r="F161" s="277">
        <v>2313625</v>
      </c>
      <c r="G161" s="277">
        <v>0</v>
      </c>
      <c r="H161" s="1705"/>
      <c r="I161" s="147">
        <f t="shared" si="37"/>
        <v>2313625</v>
      </c>
      <c r="J161" s="278">
        <v>0</v>
      </c>
      <c r="K161" s="279">
        <v>554913</v>
      </c>
      <c r="L161" s="280">
        <v>0</v>
      </c>
      <c r="M161" s="1063">
        <f t="shared" si="24"/>
        <v>554913</v>
      </c>
      <c r="N161" s="31">
        <f t="shared" si="25"/>
        <v>2868538</v>
      </c>
      <c r="O161" s="31">
        <f t="shared" si="38"/>
        <v>23136.25</v>
      </c>
      <c r="P161" s="31">
        <f t="shared" si="39"/>
        <v>46272.5</v>
      </c>
      <c r="Q161" s="31">
        <f t="shared" si="40"/>
        <v>23136.25</v>
      </c>
      <c r="R161" s="104">
        <f t="shared" si="41"/>
        <v>2775993</v>
      </c>
      <c r="S161" s="1683">
        <f>VLOOKUP(C161,'[23]Makassar, Februari 2017'!$C$112:$S$181,17,FALSE)</f>
        <v>0</v>
      </c>
      <c r="T161" s="1069">
        <f t="shared" si="30"/>
        <v>2775993</v>
      </c>
      <c r="U161" s="654" t="str">
        <f>VLOOKUP(C161,'[24]Makassar, Januari 2017'!$C$112:$U$181,19,FALSE)</f>
        <v>0-760-93-404-800-0</v>
      </c>
    </row>
    <row r="162" spans="1:21" s="223" customFormat="1" ht="15" customHeight="1">
      <c r="A162" s="206">
        <v>2313625</v>
      </c>
      <c r="B162" s="414">
        <v>54</v>
      </c>
      <c r="C162" s="513" t="s">
        <v>2648</v>
      </c>
      <c r="D162" s="510" t="s">
        <v>227</v>
      </c>
      <c r="E162" s="952">
        <f>VLOOKUP(C162,'[23]Makassar, Februari 2017'!$C$112:$F$181,4,FALSE)</f>
        <v>25</v>
      </c>
      <c r="F162" s="277">
        <v>2313625</v>
      </c>
      <c r="G162" s="277">
        <v>0</v>
      </c>
      <c r="H162" s="1705"/>
      <c r="I162" s="147">
        <f t="shared" si="37"/>
        <v>2313625</v>
      </c>
      <c r="J162" s="278">
        <v>0</v>
      </c>
      <c r="K162" s="279">
        <v>554913</v>
      </c>
      <c r="L162" s="280">
        <v>0</v>
      </c>
      <c r="M162" s="1063">
        <f t="shared" si="24"/>
        <v>554913</v>
      </c>
      <c r="N162" s="31">
        <f t="shared" si="25"/>
        <v>2868538</v>
      </c>
      <c r="O162" s="31">
        <f t="shared" si="38"/>
        <v>23136.25</v>
      </c>
      <c r="P162" s="31">
        <f t="shared" si="39"/>
        <v>46272.5</v>
      </c>
      <c r="Q162" s="31">
        <f t="shared" si="40"/>
        <v>23136.25</v>
      </c>
      <c r="R162" s="104">
        <f t="shared" si="41"/>
        <v>2775993</v>
      </c>
      <c r="S162" s="1683">
        <f>VLOOKUP(C162,'[23]Makassar, Februari 2017'!$C$112:$S$181,17,FALSE)</f>
        <v>0</v>
      </c>
      <c r="T162" s="1069">
        <f t="shared" si="30"/>
        <v>2775993</v>
      </c>
      <c r="U162" s="654" t="str">
        <f>VLOOKUP(C162,'[24]Makassar, Januari 2017'!$C$112:$U$181,19,FALSE)</f>
        <v>0-760-93-396-800-0</v>
      </c>
    </row>
    <row r="163" spans="1:21" s="223" customFormat="1" ht="15" customHeight="1">
      <c r="A163" s="206">
        <v>2313625</v>
      </c>
      <c r="B163" s="414">
        <v>55</v>
      </c>
      <c r="C163" s="513" t="s">
        <v>2731</v>
      </c>
      <c r="D163" s="510" t="s">
        <v>227</v>
      </c>
      <c r="E163" s="952">
        <f>VLOOKUP(C163,'[23]Makassar, Februari 2017'!$C$112:$F$181,4,FALSE)</f>
        <v>24</v>
      </c>
      <c r="F163" s="277">
        <v>2313625</v>
      </c>
      <c r="G163" s="277">
        <v>0</v>
      </c>
      <c r="H163" s="1705"/>
      <c r="I163" s="147">
        <f t="shared" si="37"/>
        <v>2313625</v>
      </c>
      <c r="J163" s="278">
        <v>0</v>
      </c>
      <c r="K163" s="279">
        <v>554913</v>
      </c>
      <c r="L163" s="280">
        <v>0</v>
      </c>
      <c r="M163" s="1063">
        <f t="shared" si="24"/>
        <v>554913</v>
      </c>
      <c r="N163" s="31">
        <f t="shared" si="25"/>
        <v>2868538</v>
      </c>
      <c r="O163" s="31">
        <f t="shared" si="38"/>
        <v>23136.25</v>
      </c>
      <c r="P163" s="31">
        <f t="shared" si="39"/>
        <v>46272.5</v>
      </c>
      <c r="Q163" s="31">
        <f t="shared" si="40"/>
        <v>23136.25</v>
      </c>
      <c r="R163" s="146">
        <f t="shared" si="41"/>
        <v>2775993</v>
      </c>
      <c r="S163" s="1683">
        <f>VLOOKUP(C163,'[23]Makassar, Februari 2017'!$C$112:$S$181,17,FALSE)</f>
        <v>0</v>
      </c>
      <c r="T163" s="1069">
        <f t="shared" si="30"/>
        <v>2775993</v>
      </c>
      <c r="U163" s="654" t="str">
        <f>VLOOKUP(C163,'[24]Makassar, Januari 2017'!$C$112:$U$181,19,FALSE)</f>
        <v>0-760-93-413-440-0</v>
      </c>
    </row>
    <row r="164" spans="1:21" s="223" customFormat="1" ht="15" customHeight="1">
      <c r="A164" s="206">
        <v>2313625</v>
      </c>
      <c r="B164" s="414">
        <v>56</v>
      </c>
      <c r="C164" s="513" t="s">
        <v>2732</v>
      </c>
      <c r="D164" s="510" t="s">
        <v>227</v>
      </c>
      <c r="E164" s="952">
        <f>VLOOKUP(C164,'[23]Makassar, Februari 2017'!$C$112:$F$181,4,FALSE)</f>
        <v>28</v>
      </c>
      <c r="F164" s="277">
        <v>2313625</v>
      </c>
      <c r="G164" s="277">
        <v>0</v>
      </c>
      <c r="H164" s="1705"/>
      <c r="I164" s="147">
        <f t="shared" si="37"/>
        <v>2313625</v>
      </c>
      <c r="J164" s="278">
        <v>0</v>
      </c>
      <c r="K164" s="279">
        <v>554913</v>
      </c>
      <c r="L164" s="280">
        <v>0</v>
      </c>
      <c r="M164" s="1063">
        <f t="shared" si="24"/>
        <v>554913</v>
      </c>
      <c r="N164" s="31">
        <f t="shared" si="25"/>
        <v>2868538</v>
      </c>
      <c r="O164" s="31">
        <f t="shared" si="38"/>
        <v>23136.25</v>
      </c>
      <c r="P164" s="31">
        <f t="shared" si="39"/>
        <v>46272.5</v>
      </c>
      <c r="Q164" s="31">
        <f t="shared" si="40"/>
        <v>23136.25</v>
      </c>
      <c r="R164" s="146">
        <f t="shared" si="41"/>
        <v>2775993</v>
      </c>
      <c r="S164" s="1683">
        <f>VLOOKUP(C164,'[23]Makassar, Februari 2017'!$C$112:$S$181,17,FALSE)</f>
        <v>0</v>
      </c>
      <c r="T164" s="1069">
        <f t="shared" si="30"/>
        <v>2775993</v>
      </c>
      <c r="U164" s="654" t="str">
        <f>VLOOKUP(C164,'[24]Makassar, Januari 2017'!$C$112:$U$181,19,FALSE)</f>
        <v>0-760-93-404-920-0</v>
      </c>
    </row>
    <row r="165" spans="1:21" s="223" customFormat="1" ht="15" customHeight="1">
      <c r="A165" s="206">
        <v>2313625</v>
      </c>
      <c r="B165" s="414">
        <v>57</v>
      </c>
      <c r="C165" s="513" t="s">
        <v>247</v>
      </c>
      <c r="D165" s="510" t="s">
        <v>227</v>
      </c>
      <c r="E165" s="952">
        <f>VLOOKUP(C165,'[23]Makassar, Februari 2017'!$C$112:$F$181,4,FALSE)</f>
        <v>28</v>
      </c>
      <c r="F165" s="277">
        <v>2313625</v>
      </c>
      <c r="G165" s="277">
        <v>0</v>
      </c>
      <c r="H165" s="1705"/>
      <c r="I165" s="147">
        <f t="shared" si="37"/>
        <v>2313625</v>
      </c>
      <c r="J165" s="278">
        <v>0</v>
      </c>
      <c r="K165" s="279">
        <v>554913</v>
      </c>
      <c r="L165" s="280">
        <v>0</v>
      </c>
      <c r="M165" s="1063">
        <f t="shared" si="24"/>
        <v>554913</v>
      </c>
      <c r="N165" s="31">
        <f t="shared" si="25"/>
        <v>2868538</v>
      </c>
      <c r="O165" s="31">
        <f t="shared" si="38"/>
        <v>23136.25</v>
      </c>
      <c r="P165" s="31">
        <f t="shared" si="39"/>
        <v>46272.5</v>
      </c>
      <c r="Q165" s="31">
        <f t="shared" si="40"/>
        <v>23136.25</v>
      </c>
      <c r="R165" s="104">
        <f t="shared" si="41"/>
        <v>2775993</v>
      </c>
      <c r="S165" s="1683">
        <f>VLOOKUP(C165,'[23]Makassar, Februari 2017'!$C$112:$S$181,17,FALSE)</f>
        <v>0</v>
      </c>
      <c r="T165" s="1069">
        <f t="shared" si="30"/>
        <v>2775993</v>
      </c>
      <c r="U165" s="654" t="str">
        <f>VLOOKUP(C165,'[24]Makassar, Januari 2017'!$C$112:$U$181,19,FALSE)</f>
        <v>0-760-93-367-100-0</v>
      </c>
    </row>
    <row r="166" spans="1:21" s="223" customFormat="1" ht="15" customHeight="1">
      <c r="A166" s="206">
        <v>2313625</v>
      </c>
      <c r="B166" s="414">
        <v>58</v>
      </c>
      <c r="C166" s="513" t="s">
        <v>2649</v>
      </c>
      <c r="D166" s="510" t="s">
        <v>227</v>
      </c>
      <c r="E166" s="952">
        <f>VLOOKUP(C166,'[23]Makassar, Februari 2017'!$C$112:$F$181,4,FALSE)</f>
        <v>28</v>
      </c>
      <c r="F166" s="277">
        <v>2313625</v>
      </c>
      <c r="G166" s="277">
        <v>0</v>
      </c>
      <c r="H166" s="1705"/>
      <c r="I166" s="147">
        <f t="shared" si="37"/>
        <v>2313625</v>
      </c>
      <c r="J166" s="278">
        <v>0</v>
      </c>
      <c r="K166" s="279">
        <v>554913</v>
      </c>
      <c r="L166" s="280">
        <v>0</v>
      </c>
      <c r="M166" s="1063">
        <f t="shared" si="24"/>
        <v>554913</v>
      </c>
      <c r="N166" s="31">
        <f t="shared" si="25"/>
        <v>2868538</v>
      </c>
      <c r="O166" s="31">
        <f t="shared" si="38"/>
        <v>23136.25</v>
      </c>
      <c r="P166" s="31">
        <f t="shared" si="39"/>
        <v>46272.5</v>
      </c>
      <c r="Q166" s="31">
        <f t="shared" si="40"/>
        <v>23136.25</v>
      </c>
      <c r="R166" s="104">
        <f t="shared" si="41"/>
        <v>2775993</v>
      </c>
      <c r="S166" s="1683">
        <f>VLOOKUP(C166,'[23]Makassar, Februari 2017'!$C$112:$S$181,17,FALSE)</f>
        <v>0</v>
      </c>
      <c r="T166" s="1069">
        <f t="shared" si="30"/>
        <v>2775993</v>
      </c>
      <c r="U166" s="654" t="str">
        <f>VLOOKUP(C166,'[24]Makassar, Januari 2017'!$C$112:$U$181,19,FALSE)</f>
        <v>0-760-93-394-540-0</v>
      </c>
    </row>
    <row r="167" spans="1:21" s="223" customFormat="1" ht="15" customHeight="1">
      <c r="A167" s="206">
        <v>2313625</v>
      </c>
      <c r="B167" s="414">
        <v>59</v>
      </c>
      <c r="C167" s="513" t="s">
        <v>2646</v>
      </c>
      <c r="D167" s="510" t="s">
        <v>227</v>
      </c>
      <c r="E167" s="952">
        <f>VLOOKUP(C167,'[23]Makassar, Februari 2017'!$C$112:$F$181,4,FALSE)</f>
        <v>25</v>
      </c>
      <c r="F167" s="277">
        <v>2313625</v>
      </c>
      <c r="G167" s="277">
        <v>0</v>
      </c>
      <c r="H167" s="1705"/>
      <c r="I167" s="147">
        <f t="shared" si="37"/>
        <v>2313625</v>
      </c>
      <c r="J167" s="278">
        <v>0</v>
      </c>
      <c r="K167" s="279">
        <v>554913</v>
      </c>
      <c r="L167" s="280">
        <v>0</v>
      </c>
      <c r="M167" s="1063">
        <f t="shared" si="24"/>
        <v>554913</v>
      </c>
      <c r="N167" s="31">
        <f t="shared" si="25"/>
        <v>2868538</v>
      </c>
      <c r="O167" s="31">
        <f t="shared" si="38"/>
        <v>23136.25</v>
      </c>
      <c r="P167" s="31">
        <f t="shared" si="39"/>
        <v>46272.5</v>
      </c>
      <c r="Q167" s="31">
        <f t="shared" si="40"/>
        <v>23136.25</v>
      </c>
      <c r="R167" s="104">
        <f t="shared" si="41"/>
        <v>2775993</v>
      </c>
      <c r="S167" s="1683">
        <f>VLOOKUP(C167,'[23]Makassar, Februari 2017'!$C$112:$S$181,17,FALSE)</f>
        <v>0</v>
      </c>
      <c r="T167" s="1069">
        <f t="shared" ref="T167:T178" si="42">R167-S167</f>
        <v>2775993</v>
      </c>
      <c r="U167" s="654" t="str">
        <f>VLOOKUP(C167,'[24]Makassar, Januari 2017'!$C$112:$U$181,19,FALSE)</f>
        <v>0-760-93-395-350-0</v>
      </c>
    </row>
    <row r="168" spans="1:21" s="223" customFormat="1" ht="15" customHeight="1">
      <c r="A168" s="206">
        <v>2313625</v>
      </c>
      <c r="B168" s="414">
        <v>60</v>
      </c>
      <c r="C168" s="513" t="s">
        <v>2876</v>
      </c>
      <c r="D168" s="510" t="s">
        <v>227</v>
      </c>
      <c r="E168" s="952">
        <f>VLOOKUP(C168,'[23]Makassar, Februari 2017'!$C$112:$F$181,4,FALSE)</f>
        <v>26</v>
      </c>
      <c r="F168" s="277">
        <v>2313625</v>
      </c>
      <c r="G168" s="277">
        <v>0</v>
      </c>
      <c r="H168" s="1705"/>
      <c r="I168" s="147">
        <f t="shared" si="37"/>
        <v>2313625</v>
      </c>
      <c r="J168" s="278">
        <v>0</v>
      </c>
      <c r="K168" s="279">
        <v>554913</v>
      </c>
      <c r="L168" s="280">
        <v>0</v>
      </c>
      <c r="M168" s="1063">
        <f t="shared" si="24"/>
        <v>554913</v>
      </c>
      <c r="N168" s="31">
        <f t="shared" si="25"/>
        <v>2868538</v>
      </c>
      <c r="O168" s="31">
        <f t="shared" si="38"/>
        <v>23136.25</v>
      </c>
      <c r="P168" s="31">
        <f t="shared" si="39"/>
        <v>46272.5</v>
      </c>
      <c r="Q168" s="31">
        <f t="shared" si="40"/>
        <v>23136.25</v>
      </c>
      <c r="R168" s="104">
        <f t="shared" si="41"/>
        <v>2775993</v>
      </c>
      <c r="S168" s="1683">
        <f>VLOOKUP(C168,'[23]Makassar, Februari 2017'!$C$112:$S$181,17,FALSE)</f>
        <v>0</v>
      </c>
      <c r="T168" s="1069">
        <f t="shared" si="42"/>
        <v>2775993</v>
      </c>
      <c r="U168" s="654" t="str">
        <f>VLOOKUP(C168,'[24]Makassar, Januari 2017'!$C$112:$U$181,19,FALSE)</f>
        <v>0-760-93-396-780-0</v>
      </c>
    </row>
    <row r="169" spans="1:21" s="223" customFormat="1" ht="15" customHeight="1">
      <c r="A169" s="206">
        <v>2313625</v>
      </c>
      <c r="B169" s="414">
        <v>61</v>
      </c>
      <c r="C169" s="513" t="s">
        <v>2733</v>
      </c>
      <c r="D169" s="510" t="s">
        <v>227</v>
      </c>
      <c r="E169" s="952">
        <f>VLOOKUP(C169,'[23]Makassar, Februari 2017'!$C$112:$F$181,4,FALSE)</f>
        <v>24</v>
      </c>
      <c r="F169" s="277">
        <v>2313625</v>
      </c>
      <c r="G169" s="277">
        <v>0</v>
      </c>
      <c r="H169" s="1705"/>
      <c r="I169" s="147">
        <f t="shared" si="37"/>
        <v>2313625</v>
      </c>
      <c r="J169" s="278">
        <v>0</v>
      </c>
      <c r="K169" s="279">
        <v>554913</v>
      </c>
      <c r="L169" s="280">
        <v>0</v>
      </c>
      <c r="M169" s="1063">
        <f t="shared" si="24"/>
        <v>554913</v>
      </c>
      <c r="N169" s="31">
        <f t="shared" si="25"/>
        <v>2868538</v>
      </c>
      <c r="O169" s="31">
        <f t="shared" si="38"/>
        <v>23136.25</v>
      </c>
      <c r="P169" s="31">
        <f t="shared" si="39"/>
        <v>46272.5</v>
      </c>
      <c r="Q169" s="31">
        <f t="shared" si="40"/>
        <v>23136.25</v>
      </c>
      <c r="R169" s="104">
        <f t="shared" si="41"/>
        <v>2775993</v>
      </c>
      <c r="S169" s="1683">
        <f>VLOOKUP(C169,'[23]Makassar, Februari 2017'!$C$112:$S$181,17,FALSE)</f>
        <v>0</v>
      </c>
      <c r="T169" s="1069">
        <f t="shared" si="42"/>
        <v>2775993</v>
      </c>
      <c r="U169" s="654" t="str">
        <f>VLOOKUP(C169,'[24]Makassar, Januari 2017'!$C$112:$U$181,19,FALSE)</f>
        <v>0-760-93-395-610-0</v>
      </c>
    </row>
    <row r="170" spans="1:21" s="223" customFormat="1" ht="15" customHeight="1">
      <c r="A170" s="206">
        <v>2313625</v>
      </c>
      <c r="B170" s="414">
        <v>62</v>
      </c>
      <c r="C170" s="513" t="s">
        <v>561</v>
      </c>
      <c r="D170" s="510" t="s">
        <v>227</v>
      </c>
      <c r="E170" s="952">
        <f>VLOOKUP(C170,'[23]Makassar, Februari 2017'!$C$112:$F$181,4,FALSE)</f>
        <v>26</v>
      </c>
      <c r="F170" s="277">
        <v>2313625</v>
      </c>
      <c r="G170" s="277">
        <v>0</v>
      </c>
      <c r="H170" s="1705"/>
      <c r="I170" s="147">
        <f t="shared" si="37"/>
        <v>2313625</v>
      </c>
      <c r="J170" s="278">
        <v>0</v>
      </c>
      <c r="K170" s="279">
        <v>554913</v>
      </c>
      <c r="L170" s="280">
        <v>0</v>
      </c>
      <c r="M170" s="1063">
        <f t="shared" si="24"/>
        <v>554913</v>
      </c>
      <c r="N170" s="31">
        <f t="shared" si="25"/>
        <v>2868538</v>
      </c>
      <c r="O170" s="31">
        <f t="shared" si="38"/>
        <v>23136.25</v>
      </c>
      <c r="P170" s="31">
        <f t="shared" si="39"/>
        <v>46272.5</v>
      </c>
      <c r="Q170" s="31">
        <f t="shared" si="40"/>
        <v>23136.25</v>
      </c>
      <c r="R170" s="146">
        <f t="shared" si="41"/>
        <v>2775993</v>
      </c>
      <c r="S170" s="1683">
        <f>VLOOKUP(C170,'[23]Makassar, Februari 2017'!$C$112:$S$181,17,FALSE)</f>
        <v>0</v>
      </c>
      <c r="T170" s="1069">
        <f t="shared" si="42"/>
        <v>2775993</v>
      </c>
      <c r="U170" s="654" t="str">
        <f>VLOOKUP(C170,'[24]Makassar, Januari 2017'!$C$112:$U$181,19,FALSE)</f>
        <v>0-760-93-411-440-0</v>
      </c>
    </row>
    <row r="171" spans="1:21" s="223" customFormat="1" ht="15" customHeight="1">
      <c r="A171" s="206">
        <v>2313625</v>
      </c>
      <c r="B171" s="414">
        <v>63</v>
      </c>
      <c r="C171" s="513" t="s">
        <v>2734</v>
      </c>
      <c r="D171" s="510" t="s">
        <v>227</v>
      </c>
      <c r="E171" s="952">
        <f>VLOOKUP(C171,'[23]Makassar, Februari 2017'!$C$112:$F$181,4,FALSE)</f>
        <v>29</v>
      </c>
      <c r="F171" s="277">
        <v>2313625</v>
      </c>
      <c r="G171" s="277">
        <v>0</v>
      </c>
      <c r="H171" s="1705"/>
      <c r="I171" s="147">
        <f t="shared" si="37"/>
        <v>2313625</v>
      </c>
      <c r="J171" s="278">
        <v>0</v>
      </c>
      <c r="K171" s="279">
        <v>554913</v>
      </c>
      <c r="L171" s="280">
        <v>0</v>
      </c>
      <c r="M171" s="1063">
        <f t="shared" si="24"/>
        <v>554913</v>
      </c>
      <c r="N171" s="31">
        <f t="shared" si="25"/>
        <v>2868538</v>
      </c>
      <c r="O171" s="31">
        <f t="shared" si="38"/>
        <v>23136.25</v>
      </c>
      <c r="P171" s="31">
        <f t="shared" si="39"/>
        <v>46272.5</v>
      </c>
      <c r="Q171" s="31">
        <f t="shared" si="40"/>
        <v>23136.25</v>
      </c>
      <c r="R171" s="104">
        <f t="shared" si="41"/>
        <v>2775993</v>
      </c>
      <c r="S171" s="1683">
        <f>VLOOKUP(C171,'[23]Makassar, Februari 2017'!$C$112:$S$181,17,FALSE)</f>
        <v>0</v>
      </c>
      <c r="T171" s="1069">
        <f t="shared" si="42"/>
        <v>2775993</v>
      </c>
      <c r="U171" s="654" t="str">
        <f>VLOOKUP(C171,'[24]Makassar, Januari 2017'!$C$112:$U$181,19,FALSE)</f>
        <v>0-760-93-335-190-0</v>
      </c>
    </row>
    <row r="172" spans="1:21" s="223" customFormat="1" ht="15" customHeight="1">
      <c r="A172" s="206">
        <v>2313625</v>
      </c>
      <c r="B172" s="414">
        <v>64</v>
      </c>
      <c r="C172" s="513" t="s">
        <v>3023</v>
      </c>
      <c r="D172" s="510" t="s">
        <v>227</v>
      </c>
      <c r="E172" s="952">
        <f>VLOOKUP(C172,'[23]Makassar, Februari 2017'!$C$112:$F$181,4,FALSE)</f>
        <v>25</v>
      </c>
      <c r="F172" s="277">
        <v>2313625</v>
      </c>
      <c r="G172" s="277">
        <v>0</v>
      </c>
      <c r="H172" s="1705"/>
      <c r="I172" s="147">
        <f t="shared" si="37"/>
        <v>2313625</v>
      </c>
      <c r="J172" s="278">
        <v>0</v>
      </c>
      <c r="K172" s="279">
        <v>554913</v>
      </c>
      <c r="L172" s="280">
        <v>0</v>
      </c>
      <c r="M172" s="1063">
        <f t="shared" si="24"/>
        <v>554913</v>
      </c>
      <c r="N172" s="31">
        <f t="shared" si="25"/>
        <v>2868538</v>
      </c>
      <c r="O172" s="31">
        <f t="shared" si="38"/>
        <v>23136.25</v>
      </c>
      <c r="P172" s="31">
        <f t="shared" si="39"/>
        <v>46272.5</v>
      </c>
      <c r="Q172" s="31">
        <f t="shared" si="40"/>
        <v>23136.25</v>
      </c>
      <c r="R172" s="104">
        <f t="shared" si="41"/>
        <v>2775993</v>
      </c>
      <c r="S172" s="1683">
        <f>VLOOKUP(C172,'[23]Makassar, Februari 2017'!$C$112:$S$181,17,FALSE)</f>
        <v>0</v>
      </c>
      <c r="T172" s="1069">
        <f t="shared" si="42"/>
        <v>2775993</v>
      </c>
      <c r="U172" s="654" t="str">
        <f>VLOOKUP(C172,'[24]Makassar, Januari 2017'!$C$112:$U$181,19,FALSE)</f>
        <v>0-760-93-398-420-0</v>
      </c>
    </row>
    <row r="173" spans="1:21" s="223" customFormat="1" ht="15" customHeight="1">
      <c r="A173" s="206">
        <v>2313625</v>
      </c>
      <c r="B173" s="414">
        <v>65</v>
      </c>
      <c r="C173" s="513" t="s">
        <v>2877</v>
      </c>
      <c r="D173" s="510" t="s">
        <v>227</v>
      </c>
      <c r="E173" s="952">
        <f>VLOOKUP(C173,'[23]Makassar, Februari 2017'!$C$112:$F$181,4,FALSE)</f>
        <v>26</v>
      </c>
      <c r="F173" s="277">
        <v>2313625</v>
      </c>
      <c r="G173" s="277">
        <v>0</v>
      </c>
      <c r="H173" s="1705"/>
      <c r="I173" s="147">
        <f t="shared" si="37"/>
        <v>2313625</v>
      </c>
      <c r="J173" s="278">
        <v>0</v>
      </c>
      <c r="K173" s="279">
        <v>554913</v>
      </c>
      <c r="L173" s="280">
        <v>0</v>
      </c>
      <c r="M173" s="1063">
        <f t="shared" ref="M173:M178" si="43">(E173*J173)+K173+L173</f>
        <v>554913</v>
      </c>
      <c r="N173" s="31">
        <f t="shared" ref="N173:N178" si="44">I173+M173</f>
        <v>2868538</v>
      </c>
      <c r="O173" s="31">
        <f t="shared" si="38"/>
        <v>23136.25</v>
      </c>
      <c r="P173" s="31">
        <f t="shared" si="39"/>
        <v>46272.5</v>
      </c>
      <c r="Q173" s="31">
        <f t="shared" si="40"/>
        <v>23136.25</v>
      </c>
      <c r="R173" s="104">
        <f t="shared" si="41"/>
        <v>2775993</v>
      </c>
      <c r="S173" s="1683">
        <f>VLOOKUP(C173,'[23]Makassar, Februari 2017'!$C$112:$S$181,17,FALSE)</f>
        <v>0</v>
      </c>
      <c r="T173" s="1069">
        <f t="shared" si="42"/>
        <v>2775993</v>
      </c>
      <c r="U173" s="654" t="str">
        <f>VLOOKUP(C173,'[24]Makassar, Januari 2017'!$C$112:$U$181,19,FALSE)</f>
        <v>0-760-93-335-070-0</v>
      </c>
    </row>
    <row r="174" spans="1:21" s="223" customFormat="1" ht="15" customHeight="1">
      <c r="A174" s="206">
        <v>2313625</v>
      </c>
      <c r="B174" s="414">
        <v>66</v>
      </c>
      <c r="C174" s="514" t="s">
        <v>2735</v>
      </c>
      <c r="D174" s="510" t="s">
        <v>227</v>
      </c>
      <c r="E174" s="952">
        <f>VLOOKUP(C174,'[23]Makassar, Februari 2017'!$C$112:$F$181,4,FALSE)</f>
        <v>27</v>
      </c>
      <c r="F174" s="277">
        <v>2313625</v>
      </c>
      <c r="G174" s="277">
        <v>0</v>
      </c>
      <c r="H174" s="1705"/>
      <c r="I174" s="147">
        <f t="shared" si="37"/>
        <v>2313625</v>
      </c>
      <c r="J174" s="278">
        <v>0</v>
      </c>
      <c r="K174" s="279">
        <v>554913</v>
      </c>
      <c r="L174" s="280">
        <v>0</v>
      </c>
      <c r="M174" s="1063">
        <f t="shared" si="43"/>
        <v>554913</v>
      </c>
      <c r="N174" s="31">
        <f t="shared" si="44"/>
        <v>2868538</v>
      </c>
      <c r="O174" s="48">
        <f t="shared" si="38"/>
        <v>23136.25</v>
      </c>
      <c r="P174" s="48">
        <f t="shared" si="39"/>
        <v>46272.5</v>
      </c>
      <c r="Q174" s="48">
        <f t="shared" si="40"/>
        <v>23136.25</v>
      </c>
      <c r="R174" s="146">
        <f t="shared" si="41"/>
        <v>2775993</v>
      </c>
      <c r="S174" s="1683">
        <f>VLOOKUP(C174,'[23]Makassar, Februari 2017'!$C$112:$S$181,17,FALSE)</f>
        <v>0</v>
      </c>
      <c r="T174" s="1069">
        <f t="shared" si="42"/>
        <v>2775993</v>
      </c>
      <c r="U174" s="654" t="str">
        <f>VLOOKUP(C174,'[24]Makassar, Januari 2017'!$C$112:$U$181,19,FALSE)</f>
        <v>0-760-93-398-780-0</v>
      </c>
    </row>
    <row r="175" spans="1:21" s="223" customFormat="1" ht="15" customHeight="1">
      <c r="A175" s="359"/>
      <c r="B175" s="414">
        <v>67</v>
      </c>
      <c r="C175" s="514" t="s">
        <v>3090</v>
      </c>
      <c r="D175" s="371" t="s">
        <v>227</v>
      </c>
      <c r="E175" s="952">
        <f>VLOOKUP(C175,'[23]Makassar, Februari 2017'!$C$112:$F$181,4,FALSE)</f>
        <v>25</v>
      </c>
      <c r="F175" s="277">
        <v>2313625</v>
      </c>
      <c r="G175" s="277">
        <v>0</v>
      </c>
      <c r="H175" s="1705"/>
      <c r="I175" s="147">
        <f>SUM(F175:G175)</f>
        <v>2313625</v>
      </c>
      <c r="J175" s="278">
        <v>0</v>
      </c>
      <c r="K175" s="279">
        <v>554913</v>
      </c>
      <c r="L175" s="280">
        <v>0</v>
      </c>
      <c r="M175" s="1063">
        <f t="shared" si="43"/>
        <v>554913</v>
      </c>
      <c r="N175" s="31">
        <f t="shared" si="44"/>
        <v>2868538</v>
      </c>
      <c r="O175" s="48">
        <f>I175*1%</f>
        <v>23136.25</v>
      </c>
      <c r="P175" s="48">
        <f>I175*2%</f>
        <v>46272.5</v>
      </c>
      <c r="Q175" s="48">
        <f>I175*1%</f>
        <v>23136.25</v>
      </c>
      <c r="R175" s="146">
        <f>N175-P175-Q175-O175</f>
        <v>2775993</v>
      </c>
      <c r="S175" s="1683">
        <f>VLOOKUP(C175,'[23]Makassar, Februari 2017'!$C$112:$S$181,17,FALSE)</f>
        <v>0</v>
      </c>
      <c r="T175" s="1070">
        <f t="shared" si="42"/>
        <v>2775993</v>
      </c>
      <c r="U175" s="652" t="str">
        <f>VLOOKUP(C175,'[24]Makassar, Januari 2017'!$C$112:$U$181,19,FALSE)</f>
        <v>703-40-549310-0</v>
      </c>
    </row>
    <row r="176" spans="1:21" s="223" customFormat="1" ht="15" customHeight="1">
      <c r="A176" s="359"/>
      <c r="B176" s="414">
        <v>68</v>
      </c>
      <c r="C176" s="514" t="s">
        <v>3091</v>
      </c>
      <c r="D176" s="371" t="s">
        <v>227</v>
      </c>
      <c r="E176" s="952">
        <f>VLOOKUP(C176,'[23]Makassar, Februari 2017'!$C$112:$F$181,4,FALSE)</f>
        <v>27</v>
      </c>
      <c r="F176" s="277">
        <v>2313625</v>
      </c>
      <c r="G176" s="277">
        <v>0</v>
      </c>
      <c r="H176" s="1705"/>
      <c r="I176" s="147">
        <f>SUM(F176:G176)</f>
        <v>2313625</v>
      </c>
      <c r="J176" s="278">
        <v>0</v>
      </c>
      <c r="K176" s="279">
        <v>554913</v>
      </c>
      <c r="L176" s="280">
        <v>0</v>
      </c>
      <c r="M176" s="1063">
        <f t="shared" si="43"/>
        <v>554913</v>
      </c>
      <c r="N176" s="31">
        <f t="shared" si="44"/>
        <v>2868538</v>
      </c>
      <c r="O176" s="48">
        <f>I176*1%</f>
        <v>23136.25</v>
      </c>
      <c r="P176" s="48">
        <f>I176*2%</f>
        <v>46272.5</v>
      </c>
      <c r="Q176" s="48">
        <f>I176*1%</f>
        <v>23136.25</v>
      </c>
      <c r="R176" s="146">
        <f>N176-P176-Q176-O176</f>
        <v>2775993</v>
      </c>
      <c r="S176" s="1683">
        <f>VLOOKUP(C176,'[23]Makassar, Februari 2017'!$C$112:$S$181,17,FALSE)</f>
        <v>0</v>
      </c>
      <c r="T176" s="1070">
        <f t="shared" si="42"/>
        <v>2775993</v>
      </c>
      <c r="U176" s="652" t="str">
        <f>VLOOKUP(C176,'[24]Makassar, Januari 2017'!$C$112:$U$181,19,FALSE)</f>
        <v>703-40-502520-0</v>
      </c>
    </row>
    <row r="177" spans="1:21" s="223" customFormat="1" ht="15" customHeight="1">
      <c r="A177" s="359"/>
      <c r="B177" s="414">
        <v>69</v>
      </c>
      <c r="C177" s="514" t="s">
        <v>3092</v>
      </c>
      <c r="D177" s="371" t="s">
        <v>227</v>
      </c>
      <c r="E177" s="952">
        <f>VLOOKUP(C177,'[23]Makassar, Februari 2017'!$C$112:$F$181,4,FALSE)</f>
        <v>23</v>
      </c>
      <c r="F177" s="277">
        <v>2313625</v>
      </c>
      <c r="G177" s="277">
        <v>0</v>
      </c>
      <c r="H177" s="1705"/>
      <c r="I177" s="147">
        <f>SUM(F177:G177)</f>
        <v>2313625</v>
      </c>
      <c r="J177" s="278">
        <v>0</v>
      </c>
      <c r="K177" s="279">
        <v>554913</v>
      </c>
      <c r="L177" s="280">
        <v>0</v>
      </c>
      <c r="M177" s="1063">
        <f t="shared" si="43"/>
        <v>554913</v>
      </c>
      <c r="N177" s="31">
        <f t="shared" si="44"/>
        <v>2868538</v>
      </c>
      <c r="O177" s="48">
        <f>I177*1%</f>
        <v>23136.25</v>
      </c>
      <c r="P177" s="48">
        <f>I177*2%</f>
        <v>46272.5</v>
      </c>
      <c r="Q177" s="48">
        <f>I177*1%</f>
        <v>23136.25</v>
      </c>
      <c r="R177" s="146">
        <f>N177-P177-Q177-O177</f>
        <v>2775993</v>
      </c>
      <c r="S177" s="1683">
        <f>VLOOKUP(C177,'[23]Makassar, Februari 2017'!$C$112:$S$181,17,FALSE)</f>
        <v>0</v>
      </c>
      <c r="T177" s="1070">
        <f t="shared" si="42"/>
        <v>2775993</v>
      </c>
      <c r="U177" s="652" t="str">
        <f>VLOOKUP(C177,'[24]Makassar, Januari 2017'!$C$112:$U$181,19,FALSE)</f>
        <v>761-05-125060-0</v>
      </c>
    </row>
    <row r="178" spans="1:21" s="223" customFormat="1" ht="15" customHeight="1">
      <c r="A178" s="359"/>
      <c r="B178" s="414">
        <v>70</v>
      </c>
      <c r="C178" s="514" t="s">
        <v>3093</v>
      </c>
      <c r="D178" s="371" t="s">
        <v>227</v>
      </c>
      <c r="E178" s="952">
        <f>VLOOKUP(C178,'[23]Makassar, Februari 2017'!$C$112:$F$181,4,FALSE)</f>
        <v>23</v>
      </c>
      <c r="F178" s="277">
        <v>2313625</v>
      </c>
      <c r="G178" s="277">
        <v>0</v>
      </c>
      <c r="H178" s="1705"/>
      <c r="I178" s="147">
        <f>SUM(F178:G178)</f>
        <v>2313625</v>
      </c>
      <c r="J178" s="278">
        <v>0</v>
      </c>
      <c r="K178" s="279">
        <v>554913</v>
      </c>
      <c r="L178" s="280">
        <v>0</v>
      </c>
      <c r="M178" s="1063">
        <f t="shared" si="43"/>
        <v>554913</v>
      </c>
      <c r="N178" s="31">
        <f t="shared" si="44"/>
        <v>2868538</v>
      </c>
      <c r="O178" s="48">
        <f>I178*1%</f>
        <v>23136.25</v>
      </c>
      <c r="P178" s="48">
        <f>I178*2%</f>
        <v>46272.5</v>
      </c>
      <c r="Q178" s="48">
        <f>I178*1%</f>
        <v>23136.25</v>
      </c>
      <c r="R178" s="146">
        <f>N178-P178-Q178-O178</f>
        <v>2775993</v>
      </c>
      <c r="S178" s="1683">
        <f>VLOOKUP(C178,'[23]Makassar, Februari 2017'!$C$112:$S$181,17,FALSE)</f>
        <v>0</v>
      </c>
      <c r="T178" s="1070">
        <f t="shared" si="42"/>
        <v>2775993</v>
      </c>
      <c r="U178" s="652" t="str">
        <f>VLOOKUP(C178,'[24]Makassar, Januari 2017'!$C$112:$U$181,19,FALSE)</f>
        <v>703-40-067780-0</v>
      </c>
    </row>
    <row r="179" spans="1:21" s="78" customFormat="1" ht="18" customHeight="1">
      <c r="A179" s="131"/>
      <c r="B179" s="2467" t="s">
        <v>1016</v>
      </c>
      <c r="C179" s="2467"/>
      <c r="D179" s="2467"/>
      <c r="E179" s="967">
        <f>SUM(E109:E178)</f>
        <v>1754</v>
      </c>
      <c r="F179" s="769">
        <f>SUM(F109:F178)</f>
        <v>161953750</v>
      </c>
      <c r="G179" s="769">
        <f t="shared" ref="G179:T179" si="45">SUM(G109:G178)</f>
        <v>96000</v>
      </c>
      <c r="H179" s="2092"/>
      <c r="I179" s="769">
        <f t="shared" si="45"/>
        <v>162049750</v>
      </c>
      <c r="J179" s="769">
        <f t="shared" si="45"/>
        <v>0</v>
      </c>
      <c r="K179" s="769">
        <f t="shared" si="45"/>
        <v>40451224.294797689</v>
      </c>
      <c r="L179" s="769">
        <f t="shared" si="45"/>
        <v>0</v>
      </c>
      <c r="M179" s="769">
        <f t="shared" si="45"/>
        <v>40451224.294797689</v>
      </c>
      <c r="N179" s="769">
        <f t="shared" si="45"/>
        <v>202500974.29479769</v>
      </c>
      <c r="O179" s="769">
        <f t="shared" si="45"/>
        <v>1620497.5</v>
      </c>
      <c r="P179" s="769">
        <f t="shared" si="45"/>
        <v>3240995</v>
      </c>
      <c r="Q179" s="769">
        <f t="shared" si="45"/>
        <v>1620497.5</v>
      </c>
      <c r="R179" s="769">
        <f t="shared" si="45"/>
        <v>196018984.29479769</v>
      </c>
      <c r="S179" s="769">
        <f t="shared" si="45"/>
        <v>300000</v>
      </c>
      <c r="T179" s="769">
        <f t="shared" si="45"/>
        <v>195718984.29479769</v>
      </c>
      <c r="U179" s="940"/>
    </row>
    <row r="180" spans="1:21" s="78" customFormat="1" ht="18" customHeight="1">
      <c r="A180" s="176"/>
      <c r="B180" s="71"/>
      <c r="C180" s="71"/>
      <c r="D180" s="85"/>
      <c r="E180" s="85"/>
      <c r="F180" s="71"/>
      <c r="G180" s="71"/>
      <c r="H180" s="2089"/>
      <c r="I180" s="71"/>
      <c r="J180" s="71"/>
      <c r="K180" s="118"/>
      <c r="L180" s="71"/>
      <c r="M180" s="71"/>
      <c r="N180" s="71"/>
      <c r="O180" s="71"/>
      <c r="P180" s="71"/>
      <c r="Q180" s="71"/>
      <c r="R180" s="118">
        <f>R179+R103+R34</f>
        <v>483275649.04534578</v>
      </c>
      <c r="S180" s="233">
        <f>S179+S103</f>
        <v>2050000</v>
      </c>
      <c r="T180" s="233">
        <f>T179+T103+T34</f>
        <v>481225649.04534578</v>
      </c>
      <c r="U180" s="71"/>
    </row>
    <row r="181" spans="1:21" ht="20.25" customHeight="1">
      <c r="A181" s="200"/>
      <c r="B181" s="370"/>
      <c r="D181" s="85"/>
      <c r="E181" s="85"/>
      <c r="U181" s="86"/>
    </row>
    <row r="182" spans="1:21" ht="24.75" customHeight="1">
      <c r="D182" s="85"/>
      <c r="E182" s="85"/>
      <c r="G182" s="71" t="s">
        <v>2627</v>
      </c>
    </row>
    <row r="185" spans="1:21" ht="24.75" customHeight="1">
      <c r="B185" s="154"/>
      <c r="C185" s="658" t="s">
        <v>3689</v>
      </c>
      <c r="D185" s="154"/>
      <c r="E185" s="154"/>
      <c r="F185" s="154"/>
      <c r="G185" s="154"/>
      <c r="H185" s="154"/>
    </row>
    <row r="186" spans="1:21" ht="31.5" customHeight="1">
      <c r="B186" s="659" t="s">
        <v>39</v>
      </c>
      <c r="C186" s="659" t="s">
        <v>3690</v>
      </c>
      <c r="D186" s="2274" t="s">
        <v>40</v>
      </c>
      <c r="E186" s="2275"/>
      <c r="F186" s="659" t="s">
        <v>3691</v>
      </c>
      <c r="G186" s="659" t="s">
        <v>41</v>
      </c>
      <c r="H186" s="2211"/>
    </row>
    <row r="187" spans="1:21" ht="24.75" customHeight="1">
      <c r="B187" s="525">
        <v>1</v>
      </c>
      <c r="C187" s="660" t="s">
        <v>3692</v>
      </c>
      <c r="D187" s="678">
        <f>B33</f>
        <v>24</v>
      </c>
      <c r="E187" s="727" t="s">
        <v>3701</v>
      </c>
      <c r="F187" s="668">
        <v>3000</v>
      </c>
      <c r="G187" s="669">
        <f>F187*D187</f>
        <v>72000</v>
      </c>
      <c r="H187" s="2212"/>
    </row>
    <row r="188" spans="1:21" ht="24.75" customHeight="1">
      <c r="B188" s="525">
        <v>2</v>
      </c>
      <c r="C188" s="660" t="s">
        <v>42</v>
      </c>
      <c r="D188" s="678">
        <f>B102</f>
        <v>61</v>
      </c>
      <c r="E188" s="727" t="s">
        <v>3701</v>
      </c>
      <c r="F188" s="668">
        <v>3000</v>
      </c>
      <c r="G188" s="669">
        <f>F188*D188</f>
        <v>183000</v>
      </c>
      <c r="H188" s="2212"/>
    </row>
    <row r="189" spans="1:21" ht="24.75" customHeight="1">
      <c r="B189" s="525">
        <v>3</v>
      </c>
      <c r="C189" s="660" t="s">
        <v>43</v>
      </c>
      <c r="D189" s="678">
        <f>B178</f>
        <v>70</v>
      </c>
      <c r="E189" s="727" t="s">
        <v>3701</v>
      </c>
      <c r="F189" s="668">
        <v>3000</v>
      </c>
      <c r="G189" s="669">
        <f>F189*D189</f>
        <v>210000</v>
      </c>
      <c r="H189" s="2212"/>
    </row>
    <row r="190" spans="1:21" ht="24.75" customHeight="1">
      <c r="B190" s="2263" t="s">
        <v>3702</v>
      </c>
      <c r="C190" s="2264"/>
      <c r="D190" s="938">
        <f>D189+D188+D187</f>
        <v>155</v>
      </c>
      <c r="E190" s="855" t="s">
        <v>3701</v>
      </c>
      <c r="F190" s="856" t="s">
        <v>2627</v>
      </c>
      <c r="G190" s="777">
        <f>SUM(G187:G189)</f>
        <v>465000</v>
      </c>
      <c r="H190" s="2213"/>
    </row>
    <row r="192" spans="1:21" ht="24.75" customHeight="1">
      <c r="C192" s="662" t="s">
        <v>3693</v>
      </c>
    </row>
    <row r="193" spans="3:16" ht="24.75" customHeight="1">
      <c r="C193" s="662" t="s">
        <v>3823</v>
      </c>
    </row>
    <row r="195" spans="3:16" ht="24.75" customHeight="1">
      <c r="C195" s="663" t="s">
        <v>4587</v>
      </c>
      <c r="D195" s="354"/>
      <c r="E195" s="354"/>
      <c r="F195" s="354"/>
      <c r="G195" s="354"/>
      <c r="I195" s="354"/>
    </row>
    <row r="196" spans="3:16" ht="24.75" customHeight="1">
      <c r="C196" s="664" t="s">
        <v>3025</v>
      </c>
      <c r="D196" s="2265" t="s">
        <v>3696</v>
      </c>
      <c r="E196" s="2266"/>
      <c r="F196" s="2265" t="s">
        <v>2130</v>
      </c>
      <c r="G196" s="2267"/>
      <c r="H196" s="2267"/>
      <c r="I196" s="2266"/>
    </row>
    <row r="197" spans="3:16" ht="24.75" customHeight="1">
      <c r="C197" s="690" t="s">
        <v>3692</v>
      </c>
      <c r="D197" s="678">
        <f>D187</f>
        <v>24</v>
      </c>
      <c r="E197" s="681" t="s">
        <v>3701</v>
      </c>
      <c r="F197" s="677"/>
      <c r="G197" s="681" t="s">
        <v>3703</v>
      </c>
      <c r="H197" s="2122"/>
      <c r="I197" s="679">
        <f>R34</f>
        <v>78811706.39653179</v>
      </c>
      <c r="N197" s="266"/>
      <c r="O197" s="231" t="s">
        <v>4584</v>
      </c>
      <c r="P197" s="266"/>
    </row>
    <row r="198" spans="3:16" ht="24.75" customHeight="1">
      <c r="C198" s="690" t="s">
        <v>42</v>
      </c>
      <c r="D198" s="678">
        <f>D188</f>
        <v>61</v>
      </c>
      <c r="E198" s="681" t="s">
        <v>3701</v>
      </c>
      <c r="F198" s="672"/>
      <c r="G198" s="148" t="s">
        <v>3703</v>
      </c>
      <c r="H198" s="148"/>
      <c r="I198" s="673">
        <f>R103</f>
        <v>208444958.35401627</v>
      </c>
      <c r="N198" s="266"/>
      <c r="O198" s="232" t="s">
        <v>44</v>
      </c>
      <c r="P198" s="266"/>
    </row>
    <row r="199" spans="3:16" ht="24.75" customHeight="1">
      <c r="C199" s="691" t="s">
        <v>43</v>
      </c>
      <c r="D199" s="678">
        <f>D189</f>
        <v>70</v>
      </c>
      <c r="E199" s="681" t="s">
        <v>3701</v>
      </c>
      <c r="F199" s="677"/>
      <c r="G199" s="681" t="s">
        <v>3703</v>
      </c>
      <c r="H199" s="2122"/>
      <c r="I199" s="679">
        <f>R179</f>
        <v>196018984.29479769</v>
      </c>
      <c r="N199" s="266"/>
      <c r="O199" s="231"/>
      <c r="P199" s="266"/>
    </row>
    <row r="200" spans="3:16" ht="24.75" customHeight="1">
      <c r="C200" s="694" t="s">
        <v>3697</v>
      </c>
      <c r="D200" s="694"/>
      <c r="E200" s="695"/>
      <c r="F200" s="697"/>
      <c r="G200" s="698" t="s">
        <v>3703</v>
      </c>
      <c r="H200" s="698"/>
      <c r="I200" s="699">
        <f>G190</f>
        <v>465000</v>
      </c>
      <c r="N200" s="266"/>
      <c r="O200" s="231"/>
      <c r="P200" s="266"/>
    </row>
    <row r="201" spans="3:16" ht="24.75" customHeight="1">
      <c r="C201" s="692" t="s">
        <v>3698</v>
      </c>
      <c r="D201" s="938">
        <f>D199+D198+D197</f>
        <v>155</v>
      </c>
      <c r="E201" s="857" t="s">
        <v>3705</v>
      </c>
      <c r="F201" s="858"/>
      <c r="G201" s="859" t="s">
        <v>3703</v>
      </c>
      <c r="H201" s="859"/>
      <c r="I201" s="775">
        <f>SUM(I197:I200)</f>
        <v>483740649.04534578</v>
      </c>
      <c r="N201" s="266"/>
      <c r="O201" s="231"/>
      <c r="P201" s="266"/>
    </row>
    <row r="202" spans="3:16" ht="24.75" customHeight="1">
      <c r="C202" s="688" t="s">
        <v>3699</v>
      </c>
      <c r="D202" s="860">
        <v>1.4999999999999999E-2</v>
      </c>
      <c r="E202" s="855"/>
      <c r="F202" s="857"/>
      <c r="G202" s="857" t="s">
        <v>3703</v>
      </c>
      <c r="H202" s="2126"/>
      <c r="I202" s="776">
        <f>I201*D202</f>
        <v>7256109.7356801862</v>
      </c>
      <c r="N202" s="266"/>
      <c r="O202" s="319"/>
      <c r="P202" s="266"/>
    </row>
    <row r="203" spans="3:16" ht="24.75" customHeight="1">
      <c r="C203" s="680" t="s">
        <v>3700</v>
      </c>
      <c r="D203" s="858"/>
      <c r="E203" s="859"/>
      <c r="F203" s="859"/>
      <c r="G203" s="859" t="s">
        <v>3703</v>
      </c>
      <c r="H203" s="859"/>
      <c r="I203" s="775">
        <f>SUM(I201:I202)</f>
        <v>490996758.78102595</v>
      </c>
      <c r="N203" s="266"/>
      <c r="O203" s="229" t="s">
        <v>3704</v>
      </c>
      <c r="P203" s="266"/>
    </row>
  </sheetData>
  <mergeCells count="50">
    <mergeCell ref="A8:A9"/>
    <mergeCell ref="A40:A41"/>
    <mergeCell ref="A107:A108"/>
    <mergeCell ref="R107:R108"/>
    <mergeCell ref="B34:D34"/>
    <mergeCell ref="I8:I9"/>
    <mergeCell ref="J8:L8"/>
    <mergeCell ref="M8:M9"/>
    <mergeCell ref="N8:N9"/>
    <mergeCell ref="B8:B9"/>
    <mergeCell ref="C8:C9"/>
    <mergeCell ref="D8:D9"/>
    <mergeCell ref="E8:E9"/>
    <mergeCell ref="F8:G8"/>
    <mergeCell ref="R40:R41"/>
    <mergeCell ref="U107:U108"/>
    <mergeCell ref="B179:D179"/>
    <mergeCell ref="I107:I108"/>
    <mergeCell ref="J107:L107"/>
    <mergeCell ref="M107:M108"/>
    <mergeCell ref="N107:N108"/>
    <mergeCell ref="O107:Q107"/>
    <mergeCell ref="B107:B108"/>
    <mergeCell ref="C107:C108"/>
    <mergeCell ref="D107:D108"/>
    <mergeCell ref="E107:E108"/>
    <mergeCell ref="F107:G107"/>
    <mergeCell ref="U8:U9"/>
    <mergeCell ref="O8:Q8"/>
    <mergeCell ref="R8:R9"/>
    <mergeCell ref="B1:U1"/>
    <mergeCell ref="B2:U2"/>
    <mergeCell ref="B3:U3"/>
    <mergeCell ref="B4:U4"/>
    <mergeCell ref="D186:E186"/>
    <mergeCell ref="B190:C190"/>
    <mergeCell ref="D196:E196"/>
    <mergeCell ref="F196:I196"/>
    <mergeCell ref="U40:U41"/>
    <mergeCell ref="B103:D103"/>
    <mergeCell ref="I40:I41"/>
    <mergeCell ref="J40:L40"/>
    <mergeCell ref="M40:M41"/>
    <mergeCell ref="N40:N41"/>
    <mergeCell ref="B40:B41"/>
    <mergeCell ref="C40:C41"/>
    <mergeCell ref="D40:D41"/>
    <mergeCell ref="E40:E41"/>
    <mergeCell ref="F40:G40"/>
    <mergeCell ref="O40:Q40"/>
  </mergeCells>
  <conditionalFormatting sqref="U33">
    <cfRule type="duplicateValues" dxfId="41" priority="7" stopIfTrue="1"/>
  </conditionalFormatting>
  <conditionalFormatting sqref="U10:U33">
    <cfRule type="duplicateValues" dxfId="40" priority="6"/>
  </conditionalFormatting>
  <conditionalFormatting sqref="U42:U102">
    <cfRule type="duplicateValues" dxfId="39" priority="5"/>
  </conditionalFormatting>
  <conditionalFormatting sqref="U109:U178">
    <cfRule type="duplicateValues" dxfId="38" priority="2"/>
    <cfRule type="duplicateValues" dxfId="37" priority="3"/>
    <cfRule type="duplicateValues" dxfId="36" priority="4"/>
  </conditionalFormatting>
  <conditionalFormatting sqref="U1:U1048576">
    <cfRule type="duplicateValues" dxfId="35" priority="1323"/>
  </conditionalFormatting>
  <printOptions horizontalCentered="1"/>
  <pageMargins left="0" right="0" top="0.43" bottom="0.08" header="0.16" footer="0.16"/>
  <pageSetup paperSize="9" scale="60" orientation="landscape" verticalDpi="18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AA565"/>
  <sheetViews>
    <sheetView showGridLines="0" topLeftCell="B541" zoomScale="60" zoomScaleNormal="60" workbookViewId="0">
      <selection activeCell="J561" sqref="J561"/>
    </sheetView>
  </sheetViews>
  <sheetFormatPr defaultRowHeight="24.75" customHeight="1"/>
  <cols>
    <col min="1" max="1" width="11.42578125" style="281" hidden="1" customWidth="1"/>
    <col min="2" max="2" width="5" style="319" customWidth="1"/>
    <col min="3" max="3" width="19.28515625" style="319" customWidth="1"/>
    <col min="4" max="4" width="19.28515625" style="218" customWidth="1"/>
    <col min="5" max="5" width="7.42578125" style="319" bestFit="1" customWidth="1"/>
    <col min="6" max="6" width="13.140625" style="319" customWidth="1"/>
    <col min="7" max="7" width="14.42578125" style="319" customWidth="1"/>
    <col min="8" max="8" width="15.140625" style="319" bestFit="1" customWidth="1"/>
    <col min="9" max="9" width="11.5703125" style="319" customWidth="1"/>
    <col min="10" max="10" width="10.7109375" style="319" customWidth="1"/>
    <col min="11" max="11" width="10.42578125" style="319" customWidth="1"/>
    <col min="12" max="12" width="11.85546875" style="319" customWidth="1"/>
    <col min="13" max="13" width="11" style="319" customWidth="1"/>
    <col min="14" max="14" width="12.7109375" style="319" customWidth="1"/>
    <col min="15" max="15" width="13.42578125" style="319" customWidth="1"/>
    <col min="16" max="16" width="11.140625" style="319" customWidth="1"/>
    <col min="17" max="18" width="12" style="319" customWidth="1"/>
    <col min="19" max="19" width="15.42578125" style="319" customWidth="1"/>
    <col min="20" max="20" width="12.28515625" style="319" bestFit="1" customWidth="1"/>
    <col min="21" max="21" width="16.7109375" style="319" bestFit="1" customWidth="1"/>
    <col min="22" max="22" width="16.7109375" style="1071" customWidth="1"/>
    <col min="23" max="16384" width="9.140625" style="319"/>
  </cols>
  <sheetData>
    <row r="1" spans="1:24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2249"/>
      <c r="V1" s="2249"/>
    </row>
    <row r="2" spans="1:24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  <c r="V2" s="2249"/>
    </row>
    <row r="3" spans="1:24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  <c r="V3" s="2249"/>
    </row>
    <row r="4" spans="1:24" ht="18" customHeight="1">
      <c r="B4" s="2249" t="s">
        <v>1017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2249"/>
      <c r="V4" s="2249"/>
    </row>
    <row r="5" spans="1:24" ht="18.75">
      <c r="Q5" s="1979" t="s">
        <v>4416</v>
      </c>
    </row>
    <row r="6" spans="1:24" ht="15">
      <c r="Q6" s="319" t="s">
        <v>2627</v>
      </c>
    </row>
    <row r="7" spans="1:24" ht="18">
      <c r="B7" s="212" t="s">
        <v>2</v>
      </c>
      <c r="C7" s="747"/>
      <c r="D7" s="747"/>
      <c r="E7" s="747"/>
      <c r="F7" s="747"/>
      <c r="G7" s="747"/>
      <c r="H7" s="23"/>
      <c r="I7" s="747"/>
      <c r="J7" s="747"/>
      <c r="K7" s="747"/>
      <c r="L7" s="747"/>
      <c r="M7" s="747"/>
      <c r="N7" s="747"/>
      <c r="O7" s="747"/>
      <c r="P7" s="747"/>
      <c r="Q7" s="747"/>
      <c r="R7" s="747"/>
      <c r="S7" s="319" t="s">
        <v>2627</v>
      </c>
    </row>
    <row r="8" spans="1:24" ht="18">
      <c r="B8" s="747"/>
      <c r="C8" s="747"/>
      <c r="D8" s="747"/>
      <c r="E8" s="747"/>
      <c r="F8" s="747"/>
      <c r="G8" s="747"/>
      <c r="H8" s="747"/>
      <c r="I8" s="747"/>
      <c r="J8" s="747"/>
      <c r="K8" s="747"/>
      <c r="L8" s="747"/>
      <c r="M8" s="747"/>
      <c r="N8" s="747"/>
      <c r="O8" s="747"/>
      <c r="P8" s="747"/>
      <c r="Q8" s="747"/>
      <c r="R8" s="747"/>
    </row>
    <row r="9" spans="1:24" s="154" customFormat="1" ht="20.100000000000001" customHeight="1">
      <c r="A9" s="2416" t="s">
        <v>2755</v>
      </c>
      <c r="B9" s="2446" t="s">
        <v>3</v>
      </c>
      <c r="C9" s="2446" t="s">
        <v>4</v>
      </c>
      <c r="D9" s="2446" t="s">
        <v>5</v>
      </c>
      <c r="E9" s="2319" t="s">
        <v>6</v>
      </c>
      <c r="F9" s="2329" t="s">
        <v>7</v>
      </c>
      <c r="G9" s="2330"/>
      <c r="H9" s="2319" t="s">
        <v>46</v>
      </c>
      <c r="I9" s="2480" t="s">
        <v>8</v>
      </c>
      <c r="J9" s="2442"/>
      <c r="K9" s="2442"/>
      <c r="L9" s="2442"/>
      <c r="M9" s="2443"/>
      <c r="N9" s="2315" t="s">
        <v>9</v>
      </c>
      <c r="O9" s="2319" t="s">
        <v>10</v>
      </c>
      <c r="P9" s="2329" t="s">
        <v>11</v>
      </c>
      <c r="Q9" s="2444"/>
      <c r="R9" s="2330"/>
      <c r="S9" s="2319" t="s">
        <v>12</v>
      </c>
      <c r="T9" s="820"/>
      <c r="U9" s="820"/>
      <c r="V9" s="2478" t="s">
        <v>13</v>
      </c>
    </row>
    <row r="10" spans="1:24" s="154" customFormat="1" ht="43.5" customHeight="1">
      <c r="A10" s="2416"/>
      <c r="B10" s="2371"/>
      <c r="C10" s="2447"/>
      <c r="D10" s="2447"/>
      <c r="E10" s="2482"/>
      <c r="F10" s="807" t="s">
        <v>14</v>
      </c>
      <c r="G10" s="807" t="s">
        <v>15</v>
      </c>
      <c r="H10" s="2320"/>
      <c r="I10" s="807" t="s">
        <v>49</v>
      </c>
      <c r="J10" s="807" t="s">
        <v>16</v>
      </c>
      <c r="K10" s="807" t="s">
        <v>122</v>
      </c>
      <c r="L10" s="807" t="s">
        <v>18</v>
      </c>
      <c r="M10" s="807" t="s">
        <v>19</v>
      </c>
      <c r="N10" s="2316"/>
      <c r="O10" s="2320"/>
      <c r="P10" s="807" t="s">
        <v>2316</v>
      </c>
      <c r="Q10" s="807" t="s">
        <v>20</v>
      </c>
      <c r="R10" s="807" t="s">
        <v>2270</v>
      </c>
      <c r="S10" s="2320"/>
      <c r="T10" s="885" t="s">
        <v>3687</v>
      </c>
      <c r="U10" s="885" t="s">
        <v>3854</v>
      </c>
      <c r="V10" s="2479"/>
    </row>
    <row r="11" spans="1:24" s="1674" customFormat="1" ht="18" customHeight="1">
      <c r="A11" s="1075">
        <v>2271255</v>
      </c>
      <c r="B11" s="1692">
        <v>1</v>
      </c>
      <c r="C11" s="1078" t="s">
        <v>1018</v>
      </c>
      <c r="D11" s="814" t="s">
        <v>2823</v>
      </c>
      <c r="E11" s="1673">
        <f>VLOOKUP(C11,'[25]Feb 17'!$B$6:$G$43,6,FALSE)</f>
        <v>24</v>
      </c>
      <c r="F11" s="1705">
        <v>1821255</v>
      </c>
      <c r="G11" s="1705">
        <v>450000</v>
      </c>
      <c r="H11" s="1705">
        <f t="shared" ref="H11:H47" si="0">SUM(F11:G11)</f>
        <v>2271255</v>
      </c>
      <c r="I11" s="1705">
        <v>0</v>
      </c>
      <c r="J11" s="1705">
        <v>10000</v>
      </c>
      <c r="K11" s="1705">
        <v>10000</v>
      </c>
      <c r="L11" s="1685">
        <v>408117.64161849709</v>
      </c>
      <c r="M11" s="1670">
        <v>250000</v>
      </c>
      <c r="N11" s="1685">
        <f t="shared" ref="N11:N47" si="1">(E11*I11)+(E11*J11)+(E11*K11)+L11+M11</f>
        <v>1138117.6416184972</v>
      </c>
      <c r="O11" s="1653">
        <f t="shared" ref="O11:O47" si="2">H11+N11</f>
        <v>3409372.6416184972</v>
      </c>
      <c r="P11" s="1653">
        <f t="shared" ref="P11:P47" si="3">1%*H11</f>
        <v>22712.55</v>
      </c>
      <c r="Q11" s="1653">
        <f t="shared" ref="Q11:Q47" si="4">H11*2%</f>
        <v>45425.1</v>
      </c>
      <c r="R11" s="1653">
        <f t="shared" ref="R11:R47" si="5">H11*1%</f>
        <v>22712.55</v>
      </c>
      <c r="S11" s="1684">
        <f t="shared" ref="S11:S47" si="6">O11-Q11-R11-P11</f>
        <v>3318522.4416184975</v>
      </c>
      <c r="T11" s="1684">
        <f>VLOOKUP(C11,'[26]Jan 17'!$B$6:$I$45,8,FALSE)</f>
        <v>0</v>
      </c>
      <c r="U11" s="1684">
        <f t="shared" ref="U11:U47" si="7">S11-T11</f>
        <v>3318522.4416184975</v>
      </c>
      <c r="V11" s="1077">
        <f>VLOOKUP(C11,'[27]Jan 17'!$B$6:$F$519,5,FALSE)</f>
        <v>1060005341360</v>
      </c>
    </row>
    <row r="12" spans="1:24" s="1674" customFormat="1" ht="18" customHeight="1">
      <c r="A12" s="1075">
        <v>2271255</v>
      </c>
      <c r="B12" s="1692">
        <v>2</v>
      </c>
      <c r="C12" s="1076" t="s">
        <v>1019</v>
      </c>
      <c r="D12" s="814" t="s">
        <v>2824</v>
      </c>
      <c r="E12" s="1673">
        <f>VLOOKUP(C12,'[25]Feb 17'!$B$6:$G$43,6,FALSE)</f>
        <v>24</v>
      </c>
      <c r="F12" s="1705">
        <v>1821255</v>
      </c>
      <c r="G12" s="1705">
        <v>450000</v>
      </c>
      <c r="H12" s="1705">
        <f t="shared" si="0"/>
        <v>2271255</v>
      </c>
      <c r="I12" s="1705">
        <v>0</v>
      </c>
      <c r="J12" s="1705">
        <v>5000</v>
      </c>
      <c r="K12" s="1705">
        <v>5000</v>
      </c>
      <c r="L12" s="1685">
        <v>283623.81502890174</v>
      </c>
      <c r="M12" s="1670">
        <v>100000</v>
      </c>
      <c r="N12" s="1685">
        <f t="shared" si="1"/>
        <v>623623.81502890168</v>
      </c>
      <c r="O12" s="1653">
        <f t="shared" si="2"/>
        <v>2894878.8150289017</v>
      </c>
      <c r="P12" s="1653">
        <f t="shared" si="3"/>
        <v>22712.55</v>
      </c>
      <c r="Q12" s="1653">
        <f t="shared" si="4"/>
        <v>45425.1</v>
      </c>
      <c r="R12" s="1653">
        <f t="shared" si="5"/>
        <v>22712.55</v>
      </c>
      <c r="S12" s="1684">
        <f t="shared" si="6"/>
        <v>2804028.615028902</v>
      </c>
      <c r="T12" s="1684">
        <f>VLOOKUP(C12,'[26]Jan 17'!$B$6:$I$45,8,FALSE)</f>
        <v>0</v>
      </c>
      <c r="U12" s="1684">
        <f t="shared" si="7"/>
        <v>2804028.615028902</v>
      </c>
      <c r="V12" s="1077" t="str">
        <f>VLOOKUP(C12,'[27]Jan 17'!$B$6:$F$519,5,FALSE)</f>
        <v>1060007389011</v>
      </c>
    </row>
    <row r="13" spans="1:24" s="1674" customFormat="1" ht="18" customHeight="1">
      <c r="A13" s="1075">
        <v>2271255</v>
      </c>
      <c r="B13" s="1692">
        <v>3</v>
      </c>
      <c r="C13" s="1076" t="s">
        <v>1020</v>
      </c>
      <c r="D13" s="814" t="s">
        <v>2825</v>
      </c>
      <c r="E13" s="1673">
        <f>VLOOKUP(C13,'[25]Feb 17'!$B$6:$G$43,6,FALSE)</f>
        <v>24</v>
      </c>
      <c r="F13" s="1705">
        <v>1821255</v>
      </c>
      <c r="G13" s="1705">
        <v>450000</v>
      </c>
      <c r="H13" s="1705">
        <f t="shared" si="0"/>
        <v>2271255</v>
      </c>
      <c r="I13" s="1705">
        <v>0</v>
      </c>
      <c r="J13" s="1705">
        <v>5000</v>
      </c>
      <c r="K13" s="1705">
        <v>5000</v>
      </c>
      <c r="L13" s="1685">
        <v>294428.93410404626</v>
      </c>
      <c r="M13" s="1670">
        <v>100000</v>
      </c>
      <c r="N13" s="1685">
        <f t="shared" si="1"/>
        <v>634428.93410404632</v>
      </c>
      <c r="O13" s="1653">
        <f t="shared" si="2"/>
        <v>2905683.9341040463</v>
      </c>
      <c r="P13" s="1653">
        <f t="shared" si="3"/>
        <v>22712.55</v>
      </c>
      <c r="Q13" s="1653">
        <f t="shared" si="4"/>
        <v>45425.1</v>
      </c>
      <c r="R13" s="1653">
        <f t="shared" si="5"/>
        <v>22712.55</v>
      </c>
      <c r="S13" s="1684">
        <f t="shared" si="6"/>
        <v>2814833.7341040466</v>
      </c>
      <c r="T13" s="1684">
        <f>VLOOKUP(C13,'[26]Jan 17'!$B$6:$I$45,8,FALSE)</f>
        <v>0</v>
      </c>
      <c r="U13" s="1684">
        <f t="shared" si="7"/>
        <v>2814833.7341040466</v>
      </c>
      <c r="V13" s="1077" t="str">
        <f>VLOOKUP(C13,'[27]Jan 17'!$B$6:$F$519,5,FALSE)</f>
        <v>1060011204834</v>
      </c>
    </row>
    <row r="14" spans="1:24" s="1674" customFormat="1" ht="18" customHeight="1">
      <c r="A14" s="1075">
        <v>2271255</v>
      </c>
      <c r="B14" s="1692">
        <v>4</v>
      </c>
      <c r="C14" s="1076" t="s">
        <v>1021</v>
      </c>
      <c r="D14" s="814" t="s">
        <v>2986</v>
      </c>
      <c r="E14" s="1673">
        <f>VLOOKUP(C14,'[25]Feb 17'!$B$6:$G$43,6,FALSE)</f>
        <v>24</v>
      </c>
      <c r="F14" s="1705">
        <v>1821255</v>
      </c>
      <c r="G14" s="1705">
        <v>450000</v>
      </c>
      <c r="H14" s="1705">
        <f t="shared" si="0"/>
        <v>2271255</v>
      </c>
      <c r="I14" s="1705">
        <v>0</v>
      </c>
      <c r="J14" s="1705">
        <v>15000</v>
      </c>
      <c r="K14" s="1705">
        <v>15000</v>
      </c>
      <c r="L14" s="1685">
        <v>408117.64161849709</v>
      </c>
      <c r="M14" s="1670">
        <v>100000</v>
      </c>
      <c r="N14" s="1685">
        <f t="shared" si="1"/>
        <v>1228117.6416184972</v>
      </c>
      <c r="O14" s="1653">
        <f t="shared" si="2"/>
        <v>3499372.6416184972</v>
      </c>
      <c r="P14" s="1653">
        <f t="shared" si="3"/>
        <v>22712.55</v>
      </c>
      <c r="Q14" s="1653">
        <f t="shared" si="4"/>
        <v>45425.1</v>
      </c>
      <c r="R14" s="1653">
        <f t="shared" si="5"/>
        <v>22712.55</v>
      </c>
      <c r="S14" s="1684">
        <f t="shared" si="6"/>
        <v>3408522.4416184975</v>
      </c>
      <c r="T14" s="1684">
        <f>VLOOKUP(C14,'[26]Jan 17'!$B$6:$I$45,8,FALSE)</f>
        <v>0</v>
      </c>
      <c r="U14" s="1684">
        <f t="shared" si="7"/>
        <v>3408522.4416184975</v>
      </c>
      <c r="V14" s="1077">
        <f>VLOOKUP(C14,'[27]Jan 17'!$B$6:$F$519,5,FALSE)</f>
        <v>1060005341915</v>
      </c>
    </row>
    <row r="15" spans="1:24" s="1674" customFormat="1" ht="18" customHeight="1">
      <c r="A15" s="1075">
        <v>2271255</v>
      </c>
      <c r="B15" s="1692">
        <v>5</v>
      </c>
      <c r="C15" s="1076" t="s">
        <v>1022</v>
      </c>
      <c r="D15" s="814" t="s">
        <v>2049</v>
      </c>
      <c r="E15" s="1673">
        <f>VLOOKUP(C15,'[25]Feb 17'!$B$6:$G$43,6,FALSE)</f>
        <v>0</v>
      </c>
      <c r="F15" s="1705">
        <v>1821255</v>
      </c>
      <c r="G15" s="1705">
        <v>450000</v>
      </c>
      <c r="H15" s="1705">
        <f t="shared" si="0"/>
        <v>2271255</v>
      </c>
      <c r="I15" s="1705">
        <v>0</v>
      </c>
      <c r="J15" s="1705">
        <v>10000</v>
      </c>
      <c r="K15" s="1705">
        <v>10000</v>
      </c>
      <c r="L15" s="1685">
        <v>408117.64161849709</v>
      </c>
      <c r="M15" s="1670">
        <v>250000</v>
      </c>
      <c r="N15" s="1685">
        <f t="shared" si="1"/>
        <v>658117.64161849709</v>
      </c>
      <c r="O15" s="1653">
        <f t="shared" si="2"/>
        <v>2929372.6416184972</v>
      </c>
      <c r="P15" s="1653">
        <f t="shared" si="3"/>
        <v>22712.55</v>
      </c>
      <c r="Q15" s="1653">
        <f t="shared" si="4"/>
        <v>45425.1</v>
      </c>
      <c r="R15" s="1653">
        <f t="shared" si="5"/>
        <v>22712.55</v>
      </c>
      <c r="S15" s="1684">
        <f t="shared" si="6"/>
        <v>2838522.4416184975</v>
      </c>
      <c r="T15" s="1684">
        <f>VLOOKUP(C15,'[26]Jan 17'!$B$6:$I$45,8,FALSE)</f>
        <v>0</v>
      </c>
      <c r="U15" s="1684">
        <f t="shared" si="7"/>
        <v>2838522.4416184975</v>
      </c>
      <c r="V15" s="1077">
        <f>VLOOKUP(C15,'[27]Jan 17'!$B$6:$F$519,5,FALSE)</f>
        <v>1060005341550</v>
      </c>
      <c r="W15" s="1675"/>
      <c r="X15" s="1674" t="s">
        <v>2627</v>
      </c>
    </row>
    <row r="16" spans="1:24" s="1674" customFormat="1" ht="18" customHeight="1">
      <c r="A16" s="1075">
        <v>2271255</v>
      </c>
      <c r="B16" s="1692">
        <v>6</v>
      </c>
      <c r="C16" s="1076" t="s">
        <v>1023</v>
      </c>
      <c r="D16" s="814" t="s">
        <v>408</v>
      </c>
      <c r="E16" s="1673">
        <f>VLOOKUP(C16,'[25]Feb 17'!$B$6:$G$43,6,FALSE)</f>
        <v>21</v>
      </c>
      <c r="F16" s="1705">
        <v>1821255</v>
      </c>
      <c r="G16" s="1705">
        <v>450000</v>
      </c>
      <c r="H16" s="1705">
        <f t="shared" si="0"/>
        <v>2271255</v>
      </c>
      <c r="I16" s="1705">
        <v>0</v>
      </c>
      <c r="J16" s="1705">
        <v>5000</v>
      </c>
      <c r="K16" s="1705">
        <v>5000</v>
      </c>
      <c r="L16" s="1685">
        <v>394429</v>
      </c>
      <c r="M16" s="1670">
        <v>250000</v>
      </c>
      <c r="N16" s="1685">
        <f t="shared" si="1"/>
        <v>854429</v>
      </c>
      <c r="O16" s="1653">
        <f t="shared" si="2"/>
        <v>3125684</v>
      </c>
      <c r="P16" s="1653">
        <f t="shared" si="3"/>
        <v>22712.55</v>
      </c>
      <c r="Q16" s="1653">
        <f t="shared" si="4"/>
        <v>45425.1</v>
      </c>
      <c r="R16" s="1653">
        <f t="shared" si="5"/>
        <v>22712.55</v>
      </c>
      <c r="S16" s="1684">
        <f t="shared" si="6"/>
        <v>3034833.8000000003</v>
      </c>
      <c r="T16" s="1684">
        <f>VLOOKUP(C16,'[26]Jan 17'!$B$6:$I$45,8,FALSE)</f>
        <v>0</v>
      </c>
      <c r="U16" s="1684">
        <f t="shared" si="7"/>
        <v>3034833.8000000003</v>
      </c>
      <c r="V16" s="1077">
        <f>VLOOKUP(C16,'[27]Jan 17'!$B$6:$F$519,5,FALSE)</f>
        <v>1060010529868</v>
      </c>
      <c r="W16" s="1675"/>
    </row>
    <row r="17" spans="1:22" s="1674" customFormat="1" ht="18" customHeight="1">
      <c r="A17" s="1075">
        <v>2271255</v>
      </c>
      <c r="B17" s="1692">
        <v>7</v>
      </c>
      <c r="C17" s="1076" t="s">
        <v>1024</v>
      </c>
      <c r="D17" s="814" t="s">
        <v>76</v>
      </c>
      <c r="E17" s="1673">
        <f>VLOOKUP(C17,'[25]Feb 17'!$B$6:$G$43,6,FALSE)</f>
        <v>19</v>
      </c>
      <c r="F17" s="1705">
        <v>1821255</v>
      </c>
      <c r="G17" s="1705">
        <v>450000</v>
      </c>
      <c r="H17" s="1705">
        <f t="shared" si="0"/>
        <v>2271255</v>
      </c>
      <c r="I17" s="1705">
        <v>0</v>
      </c>
      <c r="J17" s="1705">
        <v>5000</v>
      </c>
      <c r="K17" s="1705">
        <v>5000</v>
      </c>
      <c r="L17" s="1685">
        <v>294428.93410404626</v>
      </c>
      <c r="M17" s="1670">
        <v>250000</v>
      </c>
      <c r="N17" s="1685">
        <f t="shared" si="1"/>
        <v>734428.93410404632</v>
      </c>
      <c r="O17" s="1653">
        <f t="shared" si="2"/>
        <v>3005683.9341040463</v>
      </c>
      <c r="P17" s="1653">
        <f t="shared" si="3"/>
        <v>22712.55</v>
      </c>
      <c r="Q17" s="1653">
        <f t="shared" si="4"/>
        <v>45425.1</v>
      </c>
      <c r="R17" s="1653">
        <f t="shared" si="5"/>
        <v>22712.55</v>
      </c>
      <c r="S17" s="1684">
        <f t="shared" si="6"/>
        <v>2914833.7341040466</v>
      </c>
      <c r="T17" s="1684">
        <f>VLOOKUP(C17,'[26]Jan 17'!$B$6:$I$45,8,FALSE)</f>
        <v>0</v>
      </c>
      <c r="U17" s="1684">
        <f t="shared" si="7"/>
        <v>2914833.7341040466</v>
      </c>
      <c r="V17" s="1077" t="str">
        <f>VLOOKUP(C17,'[27]Jan 17'!$B$6:$F$519,5,FALSE)</f>
        <v>1060005257855</v>
      </c>
    </row>
    <row r="18" spans="1:22" s="1674" customFormat="1" ht="18" customHeight="1">
      <c r="A18" s="1075">
        <v>2271255</v>
      </c>
      <c r="B18" s="1692">
        <v>8</v>
      </c>
      <c r="C18" s="1076" t="s">
        <v>1025</v>
      </c>
      <c r="D18" s="814" t="s">
        <v>410</v>
      </c>
      <c r="E18" s="1673">
        <f>VLOOKUP(C18,'[25]Feb 17'!$B$6:$G$43,6,FALSE)</f>
        <v>24</v>
      </c>
      <c r="F18" s="1705">
        <v>1821255</v>
      </c>
      <c r="G18" s="1705">
        <v>450000</v>
      </c>
      <c r="H18" s="1705">
        <f t="shared" si="0"/>
        <v>2271255</v>
      </c>
      <c r="I18" s="1705">
        <v>0</v>
      </c>
      <c r="J18" s="1705">
        <v>5000</v>
      </c>
      <c r="K18" s="1705">
        <v>5000</v>
      </c>
      <c r="L18" s="1685">
        <v>229326.47398843931</v>
      </c>
      <c r="M18" s="1670">
        <v>100000</v>
      </c>
      <c r="N18" s="1685">
        <f t="shared" si="1"/>
        <v>569326.47398843931</v>
      </c>
      <c r="O18" s="1653">
        <f t="shared" si="2"/>
        <v>2840581.4739884394</v>
      </c>
      <c r="P18" s="1653">
        <f t="shared" si="3"/>
        <v>22712.55</v>
      </c>
      <c r="Q18" s="1653">
        <f t="shared" si="4"/>
        <v>45425.1</v>
      </c>
      <c r="R18" s="1653">
        <f t="shared" si="5"/>
        <v>22712.55</v>
      </c>
      <c r="S18" s="1684">
        <f t="shared" si="6"/>
        <v>2749731.2739884397</v>
      </c>
      <c r="T18" s="1684">
        <f>VLOOKUP(C18,'[26]Jan 17'!$B$6:$I$45,8,FALSE)</f>
        <v>0</v>
      </c>
      <c r="U18" s="1684">
        <f t="shared" si="7"/>
        <v>2749731.2739884397</v>
      </c>
      <c r="V18" s="1077">
        <f>VLOOKUP(C18,'[27]Jan 17'!$B$6:$F$519,5,FALSE)</f>
        <v>1060005343796</v>
      </c>
    </row>
    <row r="19" spans="1:22" s="1674" customFormat="1" ht="18" customHeight="1">
      <c r="A19" s="1075">
        <v>2271255</v>
      </c>
      <c r="B19" s="1692">
        <v>9</v>
      </c>
      <c r="C19" s="1078" t="s">
        <v>1026</v>
      </c>
      <c r="D19" s="814" t="s">
        <v>1043</v>
      </c>
      <c r="E19" s="1673">
        <f>VLOOKUP(C19,'[25]Feb 17'!$B$6:$G$43,6,FALSE)</f>
        <v>24</v>
      </c>
      <c r="F19" s="1705">
        <v>1821255</v>
      </c>
      <c r="G19" s="1705">
        <v>450000</v>
      </c>
      <c r="H19" s="1705">
        <f t="shared" si="0"/>
        <v>2271255</v>
      </c>
      <c r="I19" s="1705">
        <v>0</v>
      </c>
      <c r="J19" s="1705">
        <v>15000</v>
      </c>
      <c r="K19" s="1705">
        <v>15000</v>
      </c>
      <c r="L19" s="1685">
        <v>420612.76300578035</v>
      </c>
      <c r="M19" s="1670">
        <v>250000</v>
      </c>
      <c r="N19" s="1685">
        <f t="shared" si="1"/>
        <v>1390612.7630057803</v>
      </c>
      <c r="O19" s="1653">
        <f t="shared" si="2"/>
        <v>3661867.7630057801</v>
      </c>
      <c r="P19" s="1653">
        <f t="shared" si="3"/>
        <v>22712.55</v>
      </c>
      <c r="Q19" s="1653">
        <f t="shared" si="4"/>
        <v>45425.1</v>
      </c>
      <c r="R19" s="1653">
        <f t="shared" si="5"/>
        <v>22712.55</v>
      </c>
      <c r="S19" s="1684">
        <f t="shared" si="6"/>
        <v>3571017.5630057803</v>
      </c>
      <c r="T19" s="1684">
        <f>VLOOKUP(C19,'[26]Jan 17'!$B$6:$I$45,8,FALSE)</f>
        <v>0</v>
      </c>
      <c r="U19" s="1684">
        <f t="shared" si="7"/>
        <v>3571017.5630057803</v>
      </c>
      <c r="V19" s="1077" t="str">
        <f>VLOOKUP(C19,'[27]Jan 17'!$B$6:$F$519,5,FALSE)</f>
        <v>106-0005341766</v>
      </c>
    </row>
    <row r="20" spans="1:22" s="347" customFormat="1" ht="18" customHeight="1">
      <c r="A20" s="1154">
        <v>2271255</v>
      </c>
      <c r="B20" s="1692">
        <v>10</v>
      </c>
      <c r="C20" s="1155" t="s">
        <v>1027</v>
      </c>
      <c r="D20" s="395" t="s">
        <v>145</v>
      </c>
      <c r="E20" s="1673">
        <f>VLOOKUP(C20,'[25]Feb 17'!$B$6:$G$43,6,FALSE)</f>
        <v>24</v>
      </c>
      <c r="F20" s="1705">
        <v>1821255</v>
      </c>
      <c r="G20" s="1705">
        <v>450000</v>
      </c>
      <c r="H20" s="1705">
        <f t="shared" si="0"/>
        <v>2271255</v>
      </c>
      <c r="I20" s="1705">
        <v>0</v>
      </c>
      <c r="J20" s="1705">
        <v>5000</v>
      </c>
      <c r="K20" s="1705">
        <v>5000</v>
      </c>
      <c r="L20" s="1156">
        <v>151850.63583815028</v>
      </c>
      <c r="M20" s="1157">
        <v>100000</v>
      </c>
      <c r="N20" s="1156">
        <f t="shared" si="1"/>
        <v>491850.63583815028</v>
      </c>
      <c r="O20" s="1158">
        <f t="shared" si="2"/>
        <v>2763105.63583815</v>
      </c>
      <c r="P20" s="1158">
        <f t="shared" si="3"/>
        <v>22712.55</v>
      </c>
      <c r="Q20" s="1158">
        <f t="shared" si="4"/>
        <v>45425.1</v>
      </c>
      <c r="R20" s="1158">
        <f t="shared" si="5"/>
        <v>22712.55</v>
      </c>
      <c r="S20" s="829">
        <f t="shared" si="6"/>
        <v>2672255.4358381503</v>
      </c>
      <c r="T20" s="829">
        <f>VLOOKUP(C20,'[26]Jan 17'!$B$6:$I$45,8,FALSE)</f>
        <v>0</v>
      </c>
      <c r="U20" s="829">
        <f t="shared" si="7"/>
        <v>2672255.4358381503</v>
      </c>
      <c r="V20" s="1077" t="str">
        <f>VLOOKUP(C20,'[27]Jan 17'!$B$6:$F$519,5,FALSE)</f>
        <v>106-0011263616</v>
      </c>
    </row>
    <row r="21" spans="1:22" s="347" customFormat="1" ht="18" customHeight="1">
      <c r="A21" s="1154">
        <v>2271255</v>
      </c>
      <c r="B21" s="1692">
        <v>11</v>
      </c>
      <c r="C21" s="987" t="s">
        <v>1028</v>
      </c>
      <c r="D21" s="1159" t="s">
        <v>3087</v>
      </c>
      <c r="E21" s="1673">
        <f>VLOOKUP(C21,'[25]Feb 17'!$B$6:$G$43,6,FALSE)</f>
        <v>24</v>
      </c>
      <c r="F21" s="1705">
        <v>3815185</v>
      </c>
      <c r="G21" s="1705">
        <v>500000</v>
      </c>
      <c r="H21" s="1705">
        <f t="shared" si="0"/>
        <v>4315185</v>
      </c>
      <c r="I21" s="1705">
        <v>30000</v>
      </c>
      <c r="J21" s="1705">
        <v>40000</v>
      </c>
      <c r="K21" s="1705">
        <v>40000</v>
      </c>
      <c r="L21" s="1156">
        <v>323871.82751445094</v>
      </c>
      <c r="M21" s="1157">
        <v>250000</v>
      </c>
      <c r="N21" s="1156">
        <f t="shared" si="1"/>
        <v>3213871.827514451</v>
      </c>
      <c r="O21" s="1158">
        <f t="shared" si="2"/>
        <v>7529056.827514451</v>
      </c>
      <c r="P21" s="1158">
        <f t="shared" si="3"/>
        <v>43151.85</v>
      </c>
      <c r="Q21" s="1158">
        <f t="shared" si="4"/>
        <v>86303.7</v>
      </c>
      <c r="R21" s="1158">
        <f t="shared" si="5"/>
        <v>43151.85</v>
      </c>
      <c r="S21" s="829">
        <f t="shared" si="6"/>
        <v>7356449.4275144516</v>
      </c>
      <c r="T21" s="829">
        <f>VLOOKUP(C21,'[26]Jan 17'!$B$6:$I$45,8,FALSE)</f>
        <v>0</v>
      </c>
      <c r="U21" s="829">
        <f t="shared" si="7"/>
        <v>7356449.4275144516</v>
      </c>
      <c r="V21" s="1077" t="str">
        <f>VLOOKUP(C21,'[27]Jan 17'!$B$6:$F$519,5,FALSE)</f>
        <v>1060005364438</v>
      </c>
    </row>
    <row r="22" spans="1:22" s="1674" customFormat="1" ht="18" customHeight="1">
      <c r="A22" s="1075">
        <v>2271255</v>
      </c>
      <c r="B22" s="1692">
        <v>12</v>
      </c>
      <c r="C22" s="1076" t="s">
        <v>1030</v>
      </c>
      <c r="D22" s="814" t="s">
        <v>610</v>
      </c>
      <c r="E22" s="1673">
        <f>VLOOKUP(C22,'[25]Feb 17'!$B$6:$G$43,6,FALSE)</f>
        <v>24</v>
      </c>
      <c r="F22" s="1705">
        <v>1821255</v>
      </c>
      <c r="G22" s="1705">
        <v>450000</v>
      </c>
      <c r="H22" s="1705">
        <f t="shared" si="0"/>
        <v>2271255</v>
      </c>
      <c r="I22" s="1705">
        <v>0</v>
      </c>
      <c r="J22" s="1705">
        <v>0</v>
      </c>
      <c r="K22" s="1705">
        <v>0</v>
      </c>
      <c r="L22" s="1685">
        <v>242274.45086705202</v>
      </c>
      <c r="M22" s="1670">
        <v>100000</v>
      </c>
      <c r="N22" s="1685">
        <f t="shared" si="1"/>
        <v>342274.45086705202</v>
      </c>
      <c r="O22" s="1653">
        <f t="shared" si="2"/>
        <v>2613529.4508670522</v>
      </c>
      <c r="P22" s="1653">
        <f t="shared" si="3"/>
        <v>22712.55</v>
      </c>
      <c r="Q22" s="1653">
        <f t="shared" si="4"/>
        <v>45425.1</v>
      </c>
      <c r="R22" s="1653">
        <f t="shared" si="5"/>
        <v>22712.55</v>
      </c>
      <c r="S22" s="1684">
        <f t="shared" si="6"/>
        <v>2522679.2508670525</v>
      </c>
      <c r="T22" s="1684">
        <f>VLOOKUP(C22,'[26]Jan 17'!$B$6:$I$45,8,FALSE)</f>
        <v>0</v>
      </c>
      <c r="U22" s="1684">
        <f t="shared" si="7"/>
        <v>2522679.2508670525</v>
      </c>
      <c r="V22" s="1077">
        <f>VLOOKUP(C22,'[27]Jan 17'!$B$6:$F$519,5,FALSE)</f>
        <v>1060011247593</v>
      </c>
    </row>
    <row r="23" spans="1:22" s="1674" customFormat="1" ht="18" customHeight="1">
      <c r="A23" s="1075">
        <v>2271255</v>
      </c>
      <c r="B23" s="1692">
        <v>13</v>
      </c>
      <c r="C23" s="1078" t="s">
        <v>1031</v>
      </c>
      <c r="D23" s="1081" t="s">
        <v>3087</v>
      </c>
      <c r="E23" s="1673">
        <f>VLOOKUP(C23,'[25]Feb 17'!$B$6:$G$43,6,FALSE)</f>
        <v>24</v>
      </c>
      <c r="F23" s="1705">
        <v>1821255</v>
      </c>
      <c r="G23" s="1705">
        <v>450000</v>
      </c>
      <c r="H23" s="1705">
        <f t="shared" si="0"/>
        <v>2271255</v>
      </c>
      <c r="I23" s="1705">
        <v>0</v>
      </c>
      <c r="J23" s="1705">
        <v>10000</v>
      </c>
      <c r="K23" s="1705">
        <v>10000</v>
      </c>
      <c r="L23" s="1685">
        <v>408118</v>
      </c>
      <c r="M23" s="1670">
        <v>250000</v>
      </c>
      <c r="N23" s="1685">
        <f t="shared" si="1"/>
        <v>1138118</v>
      </c>
      <c r="O23" s="1653">
        <f t="shared" si="2"/>
        <v>3409373</v>
      </c>
      <c r="P23" s="1653">
        <f t="shared" si="3"/>
        <v>22712.55</v>
      </c>
      <c r="Q23" s="1653">
        <f t="shared" si="4"/>
        <v>45425.1</v>
      </c>
      <c r="R23" s="1653">
        <f t="shared" si="5"/>
        <v>22712.55</v>
      </c>
      <c r="S23" s="1684">
        <f t="shared" si="6"/>
        <v>3318522.8000000003</v>
      </c>
      <c r="T23" s="1684">
        <f>VLOOKUP(C23,'[26]Jan 17'!$B$6:$I$45,8,FALSE)</f>
        <v>0</v>
      </c>
      <c r="U23" s="1684">
        <f t="shared" si="7"/>
        <v>3318522.8000000003</v>
      </c>
      <c r="V23" s="1077" t="str">
        <f>VLOOKUP(C23,'[27]Jan 17'!$B$6:$F$519,5,FALSE)</f>
        <v>106-0011238600</v>
      </c>
    </row>
    <row r="24" spans="1:22" s="1674" customFormat="1" ht="18" customHeight="1">
      <c r="A24" s="1075">
        <v>2271255</v>
      </c>
      <c r="B24" s="1692">
        <v>14</v>
      </c>
      <c r="C24" s="1076" t="s">
        <v>1032</v>
      </c>
      <c r="D24" s="814" t="s">
        <v>1879</v>
      </c>
      <c r="E24" s="1673">
        <f>VLOOKUP(C24,'[25]Feb 17'!$B$6:$G$43,6,FALSE)</f>
        <v>24</v>
      </c>
      <c r="F24" s="1705">
        <v>1821255</v>
      </c>
      <c r="G24" s="1705">
        <v>450000</v>
      </c>
      <c r="H24" s="1705">
        <f t="shared" si="0"/>
        <v>2271255</v>
      </c>
      <c r="I24" s="1705">
        <v>0</v>
      </c>
      <c r="J24" s="1705">
        <v>5000</v>
      </c>
      <c r="K24" s="1705">
        <v>5000</v>
      </c>
      <c r="L24" s="1685">
        <v>294428.93410404626</v>
      </c>
      <c r="M24" s="1670">
        <v>100000</v>
      </c>
      <c r="N24" s="1685">
        <f t="shared" si="1"/>
        <v>634428.93410404632</v>
      </c>
      <c r="O24" s="1653">
        <f t="shared" si="2"/>
        <v>2905683.9341040463</v>
      </c>
      <c r="P24" s="1653">
        <f t="shared" si="3"/>
        <v>22712.55</v>
      </c>
      <c r="Q24" s="1653">
        <f t="shared" si="4"/>
        <v>45425.1</v>
      </c>
      <c r="R24" s="1653">
        <f t="shared" si="5"/>
        <v>22712.55</v>
      </c>
      <c r="S24" s="1684">
        <f t="shared" si="6"/>
        <v>2814833.7341040466</v>
      </c>
      <c r="T24" s="1684">
        <f>VLOOKUP(C24,'[26]Jan 17'!$B$6:$I$45,8,FALSE)</f>
        <v>0</v>
      </c>
      <c r="U24" s="1684">
        <f t="shared" si="7"/>
        <v>2814833.7341040466</v>
      </c>
      <c r="V24" s="1077" t="str">
        <f>VLOOKUP(C24,'[27]Jan 17'!$B$6:$F$519,5,FALSE)</f>
        <v>9000014770227</v>
      </c>
    </row>
    <row r="25" spans="1:22" s="1674" customFormat="1" ht="18" customHeight="1">
      <c r="A25" s="1075">
        <v>2271255</v>
      </c>
      <c r="B25" s="1692">
        <v>15</v>
      </c>
      <c r="C25" s="1076" t="s">
        <v>1034</v>
      </c>
      <c r="D25" s="814" t="s">
        <v>2279</v>
      </c>
      <c r="E25" s="1673">
        <f>VLOOKUP(C25,'[25]Feb 17'!$B$6:$G$43,6,FALSE)</f>
        <v>24</v>
      </c>
      <c r="F25" s="1705">
        <v>1821255</v>
      </c>
      <c r="G25" s="1705">
        <v>450000</v>
      </c>
      <c r="H25" s="1705">
        <f t="shared" si="0"/>
        <v>2271255</v>
      </c>
      <c r="I25" s="1705">
        <v>0</v>
      </c>
      <c r="J25" s="1705">
        <v>5000</v>
      </c>
      <c r="K25" s="1705">
        <v>5000</v>
      </c>
      <c r="L25" s="1685">
        <v>294428.93410404626</v>
      </c>
      <c r="M25" s="1670">
        <v>100000</v>
      </c>
      <c r="N25" s="1685">
        <f t="shared" si="1"/>
        <v>634428.93410404632</v>
      </c>
      <c r="O25" s="1653">
        <f t="shared" si="2"/>
        <v>2905683.9341040463</v>
      </c>
      <c r="P25" s="1653">
        <f t="shared" si="3"/>
        <v>22712.55</v>
      </c>
      <c r="Q25" s="1653">
        <f t="shared" si="4"/>
        <v>45425.1</v>
      </c>
      <c r="R25" s="1653">
        <f t="shared" si="5"/>
        <v>22712.55</v>
      </c>
      <c r="S25" s="1684">
        <f t="shared" si="6"/>
        <v>2814833.7341040466</v>
      </c>
      <c r="T25" s="1684">
        <f>VLOOKUP(C25,'[26]Jan 17'!$B$6:$I$45,8,FALSE)</f>
        <v>0</v>
      </c>
      <c r="U25" s="1684">
        <f t="shared" si="7"/>
        <v>2814833.7341040466</v>
      </c>
      <c r="V25" s="1077" t="str">
        <f>VLOOKUP(C25,'[27]Jan 17'!$B$6:$F$519,5,FALSE)</f>
        <v>9000017729139</v>
      </c>
    </row>
    <row r="26" spans="1:22" s="1674" customFormat="1" ht="18" customHeight="1">
      <c r="A26" s="1075">
        <v>2271255</v>
      </c>
      <c r="B26" s="1692">
        <v>16</v>
      </c>
      <c r="C26" s="1076" t="s">
        <v>1035</v>
      </c>
      <c r="D26" s="814" t="s">
        <v>1036</v>
      </c>
      <c r="E26" s="1673">
        <f>VLOOKUP(C26,'[25]Feb 17'!$B$6:$G$43,6,FALSE)</f>
        <v>24</v>
      </c>
      <c r="F26" s="1705">
        <v>1821255</v>
      </c>
      <c r="G26" s="1705">
        <v>450000</v>
      </c>
      <c r="H26" s="1705">
        <f t="shared" si="0"/>
        <v>2271255</v>
      </c>
      <c r="I26" s="1705">
        <v>0</v>
      </c>
      <c r="J26" s="1705">
        <v>0</v>
      </c>
      <c r="K26" s="1705">
        <v>0</v>
      </c>
      <c r="L26" s="1685">
        <v>106533</v>
      </c>
      <c r="M26" s="1670">
        <v>0</v>
      </c>
      <c r="N26" s="1685">
        <f t="shared" si="1"/>
        <v>106533</v>
      </c>
      <c r="O26" s="1653">
        <f t="shared" si="2"/>
        <v>2377788</v>
      </c>
      <c r="P26" s="1653">
        <f t="shared" si="3"/>
        <v>22712.55</v>
      </c>
      <c r="Q26" s="1653">
        <f t="shared" si="4"/>
        <v>45425.1</v>
      </c>
      <c r="R26" s="1653">
        <f t="shared" si="5"/>
        <v>22712.55</v>
      </c>
      <c r="S26" s="1684">
        <f t="shared" si="6"/>
        <v>2286937.8000000003</v>
      </c>
      <c r="T26" s="1684">
        <f>VLOOKUP(C26,'[26]Jan 17'!$B$6:$I$45,8,FALSE)</f>
        <v>0</v>
      </c>
      <c r="U26" s="1684">
        <f t="shared" si="7"/>
        <v>2286937.8000000003</v>
      </c>
      <c r="V26" s="1077" t="str">
        <f>VLOOKUP(C26,'[27]Jan 17'!$B$6:$F$519,5,FALSE)</f>
        <v>106-0011236232</v>
      </c>
    </row>
    <row r="27" spans="1:22" s="1674" customFormat="1" ht="18" customHeight="1">
      <c r="A27" s="1075">
        <v>2271255</v>
      </c>
      <c r="B27" s="1692">
        <v>17</v>
      </c>
      <c r="C27" s="1078" t="s">
        <v>1037</v>
      </c>
      <c r="D27" s="814" t="s">
        <v>1038</v>
      </c>
      <c r="E27" s="1673">
        <f>VLOOKUP(C27,'[25]Feb 17'!$B$6:$G$43,6,FALSE)</f>
        <v>24</v>
      </c>
      <c r="F27" s="1705">
        <v>1821255</v>
      </c>
      <c r="G27" s="1705">
        <v>450000</v>
      </c>
      <c r="H27" s="1705">
        <f t="shared" si="0"/>
        <v>2271255</v>
      </c>
      <c r="I27" s="1705">
        <v>0</v>
      </c>
      <c r="J27" s="1705">
        <v>15000</v>
      </c>
      <c r="K27" s="1705">
        <v>15000</v>
      </c>
      <c r="L27" s="1685">
        <v>420612.76300578035</v>
      </c>
      <c r="M27" s="1670">
        <v>250000</v>
      </c>
      <c r="N27" s="1685">
        <f t="shared" si="1"/>
        <v>1390612.7630057803</v>
      </c>
      <c r="O27" s="1653">
        <f t="shared" si="2"/>
        <v>3661867.7630057801</v>
      </c>
      <c r="P27" s="1653">
        <f t="shared" si="3"/>
        <v>22712.55</v>
      </c>
      <c r="Q27" s="1653">
        <f t="shared" si="4"/>
        <v>45425.1</v>
      </c>
      <c r="R27" s="1653">
        <f t="shared" si="5"/>
        <v>22712.55</v>
      </c>
      <c r="S27" s="1684">
        <f t="shared" si="6"/>
        <v>3571017.5630057803</v>
      </c>
      <c r="T27" s="1684">
        <f>VLOOKUP(C27,'[26]Jan 17'!$B$6:$I$45,8,FALSE)</f>
        <v>0</v>
      </c>
      <c r="U27" s="1684">
        <f t="shared" si="7"/>
        <v>3571017.5630057803</v>
      </c>
      <c r="V27" s="1077">
        <f>VLOOKUP(C27,'[27]Jan 17'!$B$6:$F$519,5,FALSE)</f>
        <v>9000017727760</v>
      </c>
    </row>
    <row r="28" spans="1:22" s="1674" customFormat="1" ht="18" customHeight="1">
      <c r="A28" s="1075">
        <v>2271255</v>
      </c>
      <c r="B28" s="1692">
        <v>18</v>
      </c>
      <c r="C28" s="1076" t="s">
        <v>1039</v>
      </c>
      <c r="D28" s="814" t="s">
        <v>2826</v>
      </c>
      <c r="E28" s="1673">
        <f>VLOOKUP(C28,'[25]Feb 17'!$B$6:$G$43,6,FALSE)</f>
        <v>24</v>
      </c>
      <c r="F28" s="1705">
        <v>1821255</v>
      </c>
      <c r="G28" s="1705">
        <v>450000</v>
      </c>
      <c r="H28" s="1705">
        <f t="shared" si="0"/>
        <v>2271255</v>
      </c>
      <c r="I28" s="1705">
        <v>0</v>
      </c>
      <c r="J28" s="1705">
        <v>5000</v>
      </c>
      <c r="K28" s="1705">
        <v>5000</v>
      </c>
      <c r="L28" s="1685">
        <v>283623.81502890174</v>
      </c>
      <c r="M28" s="1670">
        <v>100000</v>
      </c>
      <c r="N28" s="1685">
        <f t="shared" si="1"/>
        <v>623623.81502890168</v>
      </c>
      <c r="O28" s="1653">
        <f t="shared" si="2"/>
        <v>2894878.8150289017</v>
      </c>
      <c r="P28" s="1653">
        <f t="shared" si="3"/>
        <v>22712.55</v>
      </c>
      <c r="Q28" s="1653">
        <f t="shared" si="4"/>
        <v>45425.1</v>
      </c>
      <c r="R28" s="1653">
        <f t="shared" si="5"/>
        <v>22712.55</v>
      </c>
      <c r="S28" s="1684">
        <f t="shared" si="6"/>
        <v>2804028.615028902</v>
      </c>
      <c r="T28" s="1684">
        <f>VLOOKUP(C28,'[26]Jan 17'!$B$6:$I$45,8,FALSE)</f>
        <v>0</v>
      </c>
      <c r="U28" s="1684">
        <f t="shared" si="7"/>
        <v>2804028.615028902</v>
      </c>
      <c r="V28" s="1077" t="str">
        <f>VLOOKUP(C28,'[27]Jan 17'!$B$6:$F$519,5,FALSE)</f>
        <v>106-0011236174</v>
      </c>
    </row>
    <row r="29" spans="1:22" s="1674" customFormat="1" ht="18" customHeight="1">
      <c r="A29" s="1075">
        <v>2271255</v>
      </c>
      <c r="B29" s="1692">
        <v>19</v>
      </c>
      <c r="C29" s="1730" t="s">
        <v>1040</v>
      </c>
      <c r="D29" s="814" t="s">
        <v>2827</v>
      </c>
      <c r="E29" s="1673">
        <f>VLOOKUP(C29,'[25]Feb 17'!$B$6:$G$43,6,FALSE)</f>
        <v>24</v>
      </c>
      <c r="F29" s="1705">
        <v>1821255</v>
      </c>
      <c r="G29" s="1705">
        <v>450000</v>
      </c>
      <c r="H29" s="1705">
        <f t="shared" si="0"/>
        <v>2271255</v>
      </c>
      <c r="I29" s="1705">
        <v>0</v>
      </c>
      <c r="J29" s="1705">
        <v>0</v>
      </c>
      <c r="K29" s="1705">
        <v>0</v>
      </c>
      <c r="L29" s="1685">
        <v>283623.81502890174</v>
      </c>
      <c r="M29" s="1670">
        <v>100000</v>
      </c>
      <c r="N29" s="1685">
        <f t="shared" si="1"/>
        <v>383623.81502890174</v>
      </c>
      <c r="O29" s="1653">
        <f t="shared" si="2"/>
        <v>2654878.8150289017</v>
      </c>
      <c r="P29" s="1653">
        <f t="shared" si="3"/>
        <v>22712.55</v>
      </c>
      <c r="Q29" s="1653">
        <f t="shared" si="4"/>
        <v>45425.1</v>
      </c>
      <c r="R29" s="1653">
        <f t="shared" si="5"/>
        <v>22712.55</v>
      </c>
      <c r="S29" s="1684">
        <f t="shared" si="6"/>
        <v>2564028.615028902</v>
      </c>
      <c r="T29" s="1684">
        <f>VLOOKUP(C29,'[26]Jan 17'!$B$6:$I$45,8,FALSE)</f>
        <v>0</v>
      </c>
      <c r="U29" s="1684">
        <f t="shared" si="7"/>
        <v>2564028.615028902</v>
      </c>
      <c r="V29" s="1077">
        <f>VLOOKUP(C29,'[27]Jan 17'!$B$6:$F$519,5,FALSE)</f>
        <v>1520010570444</v>
      </c>
    </row>
    <row r="30" spans="1:22" s="1674" customFormat="1" ht="18" customHeight="1">
      <c r="A30" s="1075">
        <v>2271255</v>
      </c>
      <c r="B30" s="1692">
        <v>20</v>
      </c>
      <c r="C30" s="1076" t="s">
        <v>1041</v>
      </c>
      <c r="D30" s="814" t="s">
        <v>2827</v>
      </c>
      <c r="E30" s="1673">
        <f>VLOOKUP(C30,'[25]Feb 17'!$B$6:$G$43,6,FALSE)</f>
        <v>24</v>
      </c>
      <c r="F30" s="1705">
        <v>1821255</v>
      </c>
      <c r="G30" s="1705">
        <v>450000</v>
      </c>
      <c r="H30" s="1705">
        <f t="shared" si="0"/>
        <v>2271255</v>
      </c>
      <c r="I30" s="1705">
        <v>0</v>
      </c>
      <c r="J30" s="1705">
        <v>10000</v>
      </c>
      <c r="K30" s="1705">
        <v>10000</v>
      </c>
      <c r="L30" s="1685">
        <v>355861.22543352604</v>
      </c>
      <c r="M30" s="1670">
        <v>100000</v>
      </c>
      <c r="N30" s="1685">
        <f t="shared" si="1"/>
        <v>935861.2254335261</v>
      </c>
      <c r="O30" s="1653">
        <f t="shared" si="2"/>
        <v>3207116.2254335261</v>
      </c>
      <c r="P30" s="1653">
        <f t="shared" si="3"/>
        <v>22712.55</v>
      </c>
      <c r="Q30" s="1653">
        <f t="shared" si="4"/>
        <v>45425.1</v>
      </c>
      <c r="R30" s="1653">
        <f t="shared" si="5"/>
        <v>22712.55</v>
      </c>
      <c r="S30" s="1684">
        <f t="shared" si="6"/>
        <v>3116266.0254335264</v>
      </c>
      <c r="T30" s="1684">
        <f>VLOOKUP(C30,'[26]Jan 17'!$B$6:$I$45,8,FALSE)</f>
        <v>0</v>
      </c>
      <c r="U30" s="1684">
        <f t="shared" si="7"/>
        <v>3116266.0254335264</v>
      </c>
      <c r="V30" s="1077">
        <f>VLOOKUP(C30,'[27]Jan 17'!$B$6:$F$519,5,FALSE)</f>
        <v>1060011204826</v>
      </c>
    </row>
    <row r="31" spans="1:22" s="1674" customFormat="1" ht="18" customHeight="1">
      <c r="A31" s="1075">
        <v>2271255</v>
      </c>
      <c r="B31" s="1692">
        <v>21</v>
      </c>
      <c r="C31" s="1078" t="s">
        <v>1042</v>
      </c>
      <c r="D31" s="814" t="s">
        <v>1043</v>
      </c>
      <c r="E31" s="1673">
        <f>VLOOKUP(C31,'[25]Feb 17'!$B$6:$G$43,6,FALSE)</f>
        <v>25</v>
      </c>
      <c r="F31" s="1705">
        <v>1821255</v>
      </c>
      <c r="G31" s="1705">
        <v>450000</v>
      </c>
      <c r="H31" s="1705">
        <f t="shared" si="0"/>
        <v>2271255</v>
      </c>
      <c r="I31" s="1705">
        <v>0</v>
      </c>
      <c r="J31" s="1705">
        <v>15000</v>
      </c>
      <c r="K31" s="1705">
        <v>15000</v>
      </c>
      <c r="L31" s="1685">
        <v>420612.76300578035</v>
      </c>
      <c r="M31" s="1670">
        <v>250000</v>
      </c>
      <c r="N31" s="1685">
        <f t="shared" si="1"/>
        <v>1420612.7630057803</v>
      </c>
      <c r="O31" s="1653">
        <f t="shared" si="2"/>
        <v>3691867.7630057801</v>
      </c>
      <c r="P31" s="1653">
        <f t="shared" si="3"/>
        <v>22712.55</v>
      </c>
      <c r="Q31" s="1653">
        <f t="shared" si="4"/>
        <v>45425.1</v>
      </c>
      <c r="R31" s="1653">
        <f t="shared" si="5"/>
        <v>22712.55</v>
      </c>
      <c r="S31" s="1684">
        <f t="shared" si="6"/>
        <v>3601017.5630057803</v>
      </c>
      <c r="T31" s="1684">
        <f>VLOOKUP(C31,'[26]Jan 17'!$B$6:$I$45,8,FALSE)</f>
        <v>0</v>
      </c>
      <c r="U31" s="1684">
        <f t="shared" si="7"/>
        <v>3601017.5630057803</v>
      </c>
      <c r="V31" s="1077">
        <f>VLOOKUP(C31,'[27]Jan 17'!$B$6:$F$519,5,FALSE)</f>
        <v>1060005342624</v>
      </c>
    </row>
    <row r="32" spans="1:22" s="1674" customFormat="1" ht="18" customHeight="1">
      <c r="A32" s="1075">
        <v>2271255</v>
      </c>
      <c r="B32" s="1692">
        <v>22</v>
      </c>
      <c r="C32" s="1731" t="s">
        <v>1044</v>
      </c>
      <c r="D32" s="814" t="s">
        <v>2828</v>
      </c>
      <c r="E32" s="1673">
        <f>VLOOKUP(C32,'[25]Feb 17'!$B$6:$G$43,6,FALSE)</f>
        <v>25</v>
      </c>
      <c r="F32" s="1705">
        <v>1821255</v>
      </c>
      <c r="G32" s="1705">
        <v>450000</v>
      </c>
      <c r="H32" s="1705">
        <f t="shared" si="0"/>
        <v>2271255</v>
      </c>
      <c r="I32" s="1705">
        <v>0</v>
      </c>
      <c r="J32" s="1705">
        <v>15000</v>
      </c>
      <c r="K32" s="1705">
        <v>15000</v>
      </c>
      <c r="L32" s="1685">
        <v>420612.76300578035</v>
      </c>
      <c r="M32" s="1670">
        <v>100000</v>
      </c>
      <c r="N32" s="1685">
        <f t="shared" si="1"/>
        <v>1270612.7630057803</v>
      </c>
      <c r="O32" s="1653">
        <f t="shared" si="2"/>
        <v>3541867.7630057801</v>
      </c>
      <c r="P32" s="1653">
        <f t="shared" si="3"/>
        <v>22712.55</v>
      </c>
      <c r="Q32" s="1653">
        <f t="shared" si="4"/>
        <v>45425.1</v>
      </c>
      <c r="R32" s="1653">
        <f t="shared" si="5"/>
        <v>22712.55</v>
      </c>
      <c r="S32" s="1684">
        <f t="shared" si="6"/>
        <v>3451017.5630057803</v>
      </c>
      <c r="T32" s="1684">
        <f>VLOOKUP(C32,'[26]Jan 17'!$B$6:$I$45,8,FALSE)</f>
        <v>0</v>
      </c>
      <c r="U32" s="1684">
        <f t="shared" si="7"/>
        <v>3451017.5630057803</v>
      </c>
      <c r="V32" s="1077">
        <f>VLOOKUP(C32,'[27]Jan 17'!$B$6:$F$519,5,FALSE)</f>
        <v>1060011204818</v>
      </c>
    </row>
    <row r="33" spans="1:22" s="1674" customFormat="1" ht="18" customHeight="1">
      <c r="A33" s="1075">
        <v>2271255</v>
      </c>
      <c r="B33" s="1692">
        <v>23</v>
      </c>
      <c r="C33" s="1076" t="s">
        <v>1045</v>
      </c>
      <c r="D33" s="814" t="s">
        <v>2829</v>
      </c>
      <c r="E33" s="1673">
        <f>VLOOKUP(C33,'[25]Feb 17'!$B$6:$G$43,6,FALSE)</f>
        <v>24</v>
      </c>
      <c r="F33" s="1705">
        <v>1821255</v>
      </c>
      <c r="G33" s="1705">
        <v>450000</v>
      </c>
      <c r="H33" s="1705">
        <f t="shared" si="0"/>
        <v>2271255</v>
      </c>
      <c r="I33" s="1705">
        <v>0</v>
      </c>
      <c r="J33" s="1705">
        <v>0</v>
      </c>
      <c r="K33" s="1705">
        <v>0</v>
      </c>
      <c r="L33" s="1685">
        <v>242274.45086705202</v>
      </c>
      <c r="M33" s="1670">
        <v>100000</v>
      </c>
      <c r="N33" s="1685">
        <f t="shared" si="1"/>
        <v>342274.45086705202</v>
      </c>
      <c r="O33" s="1653">
        <f t="shared" si="2"/>
        <v>2613529.4508670522</v>
      </c>
      <c r="P33" s="1653">
        <f t="shared" si="3"/>
        <v>22712.55</v>
      </c>
      <c r="Q33" s="1653">
        <f t="shared" si="4"/>
        <v>45425.1</v>
      </c>
      <c r="R33" s="1653">
        <f t="shared" si="5"/>
        <v>22712.55</v>
      </c>
      <c r="S33" s="1684">
        <f t="shared" si="6"/>
        <v>2522679.2508670525</v>
      </c>
      <c r="T33" s="1684">
        <f>VLOOKUP(C33,'[26]Jan 17'!$B$6:$I$45,8,FALSE)</f>
        <v>0</v>
      </c>
      <c r="U33" s="1684">
        <f t="shared" si="7"/>
        <v>2522679.2508670525</v>
      </c>
      <c r="V33" s="1077" t="str">
        <f>VLOOKUP(C33,'[27]Jan 17'!$B$6:$F$519,5,FALSE)</f>
        <v>106-0011236729</v>
      </c>
    </row>
    <row r="34" spans="1:22" s="1674" customFormat="1" ht="18" customHeight="1">
      <c r="A34" s="1075">
        <v>2271255</v>
      </c>
      <c r="B34" s="1692">
        <v>24</v>
      </c>
      <c r="C34" s="1731" t="s">
        <v>1046</v>
      </c>
      <c r="D34" s="814" t="s">
        <v>2830</v>
      </c>
      <c r="E34" s="1673">
        <f>VLOOKUP(C34,'[25]Feb 17'!$B$6:$G$43,6,FALSE)</f>
        <v>24</v>
      </c>
      <c r="F34" s="1705">
        <v>1821255</v>
      </c>
      <c r="G34" s="1705">
        <v>450000</v>
      </c>
      <c r="H34" s="1705">
        <f t="shared" si="0"/>
        <v>2271255</v>
      </c>
      <c r="I34" s="1705">
        <v>0</v>
      </c>
      <c r="J34" s="1705">
        <v>0</v>
      </c>
      <c r="K34" s="1705">
        <v>0</v>
      </c>
      <c r="L34" s="1685">
        <v>151850.63583815028</v>
      </c>
      <c r="M34" s="1670">
        <v>100000</v>
      </c>
      <c r="N34" s="1685">
        <f t="shared" si="1"/>
        <v>251850.63583815028</v>
      </c>
      <c r="O34" s="1653">
        <f t="shared" si="2"/>
        <v>2523105.63583815</v>
      </c>
      <c r="P34" s="1653">
        <f t="shared" si="3"/>
        <v>22712.55</v>
      </c>
      <c r="Q34" s="1653">
        <f t="shared" si="4"/>
        <v>45425.1</v>
      </c>
      <c r="R34" s="1653">
        <f t="shared" si="5"/>
        <v>22712.55</v>
      </c>
      <c r="S34" s="1684">
        <f t="shared" si="6"/>
        <v>2432255.4358381503</v>
      </c>
      <c r="T34" s="1684">
        <f>VLOOKUP(C34,'[26]Jan 17'!$B$6:$I$45,8,FALSE)</f>
        <v>0</v>
      </c>
      <c r="U34" s="1684">
        <f t="shared" si="7"/>
        <v>2432255.4358381503</v>
      </c>
      <c r="V34" s="1077" t="str">
        <f>VLOOKUP(C34,'[27]Jan 17'!$B$6:$F$519,5,FALSE)</f>
        <v>9000015106231</v>
      </c>
    </row>
    <row r="35" spans="1:22" s="1674" customFormat="1" ht="18" customHeight="1">
      <c r="A35" s="1075">
        <v>2271255</v>
      </c>
      <c r="B35" s="1692">
        <v>25</v>
      </c>
      <c r="C35" s="1076" t="s">
        <v>1047</v>
      </c>
      <c r="D35" s="814" t="s">
        <v>2831</v>
      </c>
      <c r="E35" s="1673">
        <f>VLOOKUP(C35,'[25]Feb 17'!$B$6:$G$43,6,FALSE)</f>
        <v>24</v>
      </c>
      <c r="F35" s="1705">
        <v>1821255</v>
      </c>
      <c r="G35" s="1705">
        <v>450000</v>
      </c>
      <c r="H35" s="1705">
        <f t="shared" si="0"/>
        <v>2271255</v>
      </c>
      <c r="I35" s="1705">
        <v>0</v>
      </c>
      <c r="J35" s="1705">
        <v>10000</v>
      </c>
      <c r="K35" s="1705">
        <v>10000</v>
      </c>
      <c r="L35" s="1685">
        <v>408117.64161849709</v>
      </c>
      <c r="M35" s="1670">
        <v>100000</v>
      </c>
      <c r="N35" s="1685">
        <f t="shared" si="1"/>
        <v>988117.64161849709</v>
      </c>
      <c r="O35" s="1653">
        <f t="shared" si="2"/>
        <v>3259372.6416184972</v>
      </c>
      <c r="P35" s="1653">
        <f t="shared" si="3"/>
        <v>22712.55</v>
      </c>
      <c r="Q35" s="1653">
        <f t="shared" si="4"/>
        <v>45425.1</v>
      </c>
      <c r="R35" s="1653">
        <f t="shared" si="5"/>
        <v>22712.55</v>
      </c>
      <c r="S35" s="1684">
        <f t="shared" si="6"/>
        <v>3168522.4416184975</v>
      </c>
      <c r="T35" s="1684">
        <f>VLOOKUP(C35,'[26]Jan 17'!$B$6:$I$45,8,FALSE)</f>
        <v>0</v>
      </c>
      <c r="U35" s="1684">
        <f t="shared" si="7"/>
        <v>3168522.4416184975</v>
      </c>
      <c r="V35" s="1077" t="str">
        <f>VLOOKUP(C35,'[27]Jan 17'!$B$6:$F$519,5,FALSE)</f>
        <v>1060009974661</v>
      </c>
    </row>
    <row r="36" spans="1:22" s="1674" customFormat="1" ht="18" customHeight="1">
      <c r="A36" s="1075">
        <v>2271255</v>
      </c>
      <c r="B36" s="1692">
        <v>26</v>
      </c>
      <c r="C36" s="1076" t="s">
        <v>475</v>
      </c>
      <c r="D36" s="814" t="s">
        <v>1687</v>
      </c>
      <c r="E36" s="1902">
        <v>23</v>
      </c>
      <c r="F36" s="1705">
        <v>1821255</v>
      </c>
      <c r="G36" s="1705">
        <v>450000</v>
      </c>
      <c r="H36" s="1705">
        <f t="shared" si="0"/>
        <v>2271255</v>
      </c>
      <c r="I36" s="1705">
        <v>0</v>
      </c>
      <c r="J36" s="1705">
        <v>0</v>
      </c>
      <c r="K36" s="1705">
        <v>0</v>
      </c>
      <c r="L36" s="1685">
        <v>229326.47398843931</v>
      </c>
      <c r="M36" s="1670">
        <v>0</v>
      </c>
      <c r="N36" s="1685">
        <f t="shared" si="1"/>
        <v>229326.47398843931</v>
      </c>
      <c r="O36" s="1653">
        <f t="shared" si="2"/>
        <v>2500581.4739884394</v>
      </c>
      <c r="P36" s="1653">
        <f t="shared" si="3"/>
        <v>22712.55</v>
      </c>
      <c r="Q36" s="1653">
        <f t="shared" si="4"/>
        <v>45425.1</v>
      </c>
      <c r="R36" s="1653">
        <f t="shared" si="5"/>
        <v>22712.55</v>
      </c>
      <c r="S36" s="1684">
        <f t="shared" si="6"/>
        <v>2409731.2739884397</v>
      </c>
      <c r="T36" s="1684">
        <v>0</v>
      </c>
      <c r="U36" s="1684">
        <f t="shared" si="7"/>
        <v>2409731.2739884397</v>
      </c>
      <c r="V36" s="1077" t="str">
        <f>VLOOKUP(C36,'[27]Jan 17'!$B$6:$F$519,5,FALSE)</f>
        <v>106-0011235648</v>
      </c>
    </row>
    <row r="37" spans="1:22" s="1674" customFormat="1" ht="18" customHeight="1">
      <c r="A37" s="1075">
        <v>2271255</v>
      </c>
      <c r="B37" s="1692">
        <v>27</v>
      </c>
      <c r="C37" s="1076" t="s">
        <v>811</v>
      </c>
      <c r="D37" s="814" t="s">
        <v>2832</v>
      </c>
      <c r="E37" s="1673">
        <f>VLOOKUP(C37,'[25]Feb 17'!$B$6:$G$43,6,FALSE)</f>
        <v>24</v>
      </c>
      <c r="F37" s="1705">
        <v>1821255</v>
      </c>
      <c r="G37" s="1705">
        <v>450000</v>
      </c>
      <c r="H37" s="1705">
        <f t="shared" si="0"/>
        <v>2271255</v>
      </c>
      <c r="I37" s="1705">
        <v>0</v>
      </c>
      <c r="J37" s="1705">
        <v>0</v>
      </c>
      <c r="K37" s="1705">
        <v>0</v>
      </c>
      <c r="L37" s="1685">
        <v>229326.47398843931</v>
      </c>
      <c r="M37" s="1670">
        <v>100000</v>
      </c>
      <c r="N37" s="1685">
        <f t="shared" si="1"/>
        <v>329326.47398843931</v>
      </c>
      <c r="O37" s="1653">
        <f t="shared" si="2"/>
        <v>2600581.4739884394</v>
      </c>
      <c r="P37" s="1653">
        <f t="shared" si="3"/>
        <v>22712.55</v>
      </c>
      <c r="Q37" s="1653">
        <f t="shared" si="4"/>
        <v>45425.1</v>
      </c>
      <c r="R37" s="1653">
        <f t="shared" si="5"/>
        <v>22712.55</v>
      </c>
      <c r="S37" s="1684">
        <f t="shared" si="6"/>
        <v>2509731.2739884397</v>
      </c>
      <c r="T37" s="1684">
        <f>VLOOKUP(C37,'[26]Jan 17'!$B$6:$I$45,8,FALSE)</f>
        <v>0</v>
      </c>
      <c r="U37" s="1684">
        <f t="shared" si="7"/>
        <v>2509731.2739884397</v>
      </c>
      <c r="V37" s="1077" t="str">
        <f>VLOOKUP(C37,'[27]Jan 17'!$B$6:$F$519,5,FALSE)</f>
        <v>106-0011241869</v>
      </c>
    </row>
    <row r="38" spans="1:22" s="1674" customFormat="1" ht="18" customHeight="1">
      <c r="A38" s="1075">
        <v>2271255</v>
      </c>
      <c r="B38" s="1692">
        <v>28</v>
      </c>
      <c r="C38" s="1078" t="s">
        <v>1048</v>
      </c>
      <c r="D38" s="814" t="s">
        <v>410</v>
      </c>
      <c r="E38" s="1673">
        <f>VLOOKUP(C38,'[25]Feb 17'!$B$6:$G$43,6,FALSE)</f>
        <v>24</v>
      </c>
      <c r="F38" s="1705">
        <v>1821255</v>
      </c>
      <c r="G38" s="1705">
        <v>450000</v>
      </c>
      <c r="H38" s="1705">
        <f t="shared" si="0"/>
        <v>2271255</v>
      </c>
      <c r="I38" s="1705">
        <v>0</v>
      </c>
      <c r="J38" s="1705">
        <v>5000</v>
      </c>
      <c r="K38" s="1705">
        <v>5000</v>
      </c>
      <c r="L38" s="1685">
        <v>283623.81502890174</v>
      </c>
      <c r="M38" s="1670">
        <v>100000</v>
      </c>
      <c r="N38" s="1685">
        <f t="shared" si="1"/>
        <v>623623.81502890168</v>
      </c>
      <c r="O38" s="1653">
        <f t="shared" si="2"/>
        <v>2894878.8150289017</v>
      </c>
      <c r="P38" s="1653">
        <f t="shared" si="3"/>
        <v>22712.55</v>
      </c>
      <c r="Q38" s="1653">
        <f t="shared" si="4"/>
        <v>45425.1</v>
      </c>
      <c r="R38" s="1653">
        <f t="shared" si="5"/>
        <v>22712.55</v>
      </c>
      <c r="S38" s="1684">
        <f t="shared" si="6"/>
        <v>2804028.615028902</v>
      </c>
      <c r="T38" s="1684">
        <f>VLOOKUP(C38,'[26]Jan 17'!$B$6:$I$45,8,FALSE)</f>
        <v>0</v>
      </c>
      <c r="U38" s="1684">
        <f t="shared" si="7"/>
        <v>2804028.615028902</v>
      </c>
      <c r="V38" s="1077" t="str">
        <f>VLOOKUP(C38,'[27]Jan 17'!$B$6:$F$519,5,FALSE)</f>
        <v>1060007960142</v>
      </c>
    </row>
    <row r="39" spans="1:22" s="1674" customFormat="1" ht="18" customHeight="1">
      <c r="A39" s="1075">
        <v>2271255</v>
      </c>
      <c r="B39" s="1692">
        <v>29</v>
      </c>
      <c r="C39" s="1076" t="s">
        <v>1049</v>
      </c>
      <c r="D39" s="814" t="s">
        <v>2833</v>
      </c>
      <c r="E39" s="1673">
        <f>VLOOKUP(C39,'[25]Feb 17'!$B$6:$G$43,6,FALSE)</f>
        <v>24</v>
      </c>
      <c r="F39" s="1705">
        <v>1821255</v>
      </c>
      <c r="G39" s="1705">
        <v>450000</v>
      </c>
      <c r="H39" s="1705">
        <f t="shared" si="0"/>
        <v>2271255</v>
      </c>
      <c r="I39" s="1705">
        <v>0</v>
      </c>
      <c r="J39" s="1705">
        <v>5000</v>
      </c>
      <c r="K39" s="1705">
        <v>5000</v>
      </c>
      <c r="L39" s="1685">
        <v>294428.93410404626</v>
      </c>
      <c r="M39" s="1670">
        <v>100000</v>
      </c>
      <c r="N39" s="1685">
        <f t="shared" si="1"/>
        <v>634428.93410404632</v>
      </c>
      <c r="O39" s="1653">
        <f t="shared" si="2"/>
        <v>2905683.9341040463</v>
      </c>
      <c r="P39" s="1653">
        <f t="shared" si="3"/>
        <v>22712.55</v>
      </c>
      <c r="Q39" s="1653">
        <f t="shared" si="4"/>
        <v>45425.1</v>
      </c>
      <c r="R39" s="1653">
        <f t="shared" si="5"/>
        <v>22712.55</v>
      </c>
      <c r="S39" s="1684">
        <f t="shared" si="6"/>
        <v>2814833.7341040466</v>
      </c>
      <c r="T39" s="1684">
        <f>VLOOKUP(C39,'[26]Jan 17'!$B$6:$I$45,8,FALSE)</f>
        <v>0</v>
      </c>
      <c r="U39" s="1684">
        <f t="shared" si="7"/>
        <v>2814833.7341040466</v>
      </c>
      <c r="V39" s="1077" t="str">
        <f>VLOOKUP(C39,'[27]Jan 17'!$B$6:$F$519,5,FALSE)</f>
        <v>9000017728941</v>
      </c>
    </row>
    <row r="40" spans="1:22" s="1674" customFormat="1" ht="18" customHeight="1">
      <c r="A40" s="1075">
        <v>2271255</v>
      </c>
      <c r="B40" s="1692">
        <v>30</v>
      </c>
      <c r="C40" s="1079" t="s">
        <v>2996</v>
      </c>
      <c r="D40" s="814" t="s">
        <v>2723</v>
      </c>
      <c r="E40" s="1673">
        <f>VLOOKUP(C40,'[25]Feb 17'!$B$6:$G$43,6,FALSE)</f>
        <v>24</v>
      </c>
      <c r="F40" s="1705">
        <v>1821255</v>
      </c>
      <c r="G40" s="1705">
        <v>450000</v>
      </c>
      <c r="H40" s="1705">
        <f t="shared" si="0"/>
        <v>2271255</v>
      </c>
      <c r="I40" s="1705">
        <v>0</v>
      </c>
      <c r="J40" s="1705">
        <v>10000</v>
      </c>
      <c r="K40" s="1705">
        <v>10000</v>
      </c>
      <c r="L40" s="1685">
        <v>408118</v>
      </c>
      <c r="M40" s="1670">
        <v>100000</v>
      </c>
      <c r="N40" s="1685">
        <f t="shared" si="1"/>
        <v>988118</v>
      </c>
      <c r="O40" s="1653">
        <f t="shared" si="2"/>
        <v>3259373</v>
      </c>
      <c r="P40" s="1653">
        <f t="shared" si="3"/>
        <v>22712.55</v>
      </c>
      <c r="Q40" s="1653">
        <f t="shared" si="4"/>
        <v>45425.1</v>
      </c>
      <c r="R40" s="1653">
        <f t="shared" si="5"/>
        <v>22712.55</v>
      </c>
      <c r="S40" s="1684">
        <f t="shared" si="6"/>
        <v>3168522.8000000003</v>
      </c>
      <c r="T40" s="1684">
        <f>VLOOKUP(C40,'[26]Jan 17'!$B$6:$I$45,8,FALSE)</f>
        <v>0</v>
      </c>
      <c r="U40" s="1684">
        <f t="shared" si="7"/>
        <v>3168522.8000000003</v>
      </c>
      <c r="V40" s="1077" t="str">
        <f>VLOOKUP(C40,'[27]Jan 17'!$B$6:$F$519,5,FALSE)</f>
        <v>106-00-1179533-6</v>
      </c>
    </row>
    <row r="41" spans="1:22" s="1674" customFormat="1" ht="18" customHeight="1">
      <c r="A41" s="1075">
        <v>2271255</v>
      </c>
      <c r="B41" s="1692">
        <v>31</v>
      </c>
      <c r="C41" s="1079" t="s">
        <v>2997</v>
      </c>
      <c r="D41" s="814" t="s">
        <v>2723</v>
      </c>
      <c r="E41" s="1673">
        <f>VLOOKUP(C41,'[25]Feb 17'!$B$6:$G$43,6,FALSE)</f>
        <v>24</v>
      </c>
      <c r="F41" s="1705">
        <v>1821255</v>
      </c>
      <c r="G41" s="1705">
        <v>450000</v>
      </c>
      <c r="H41" s="1705">
        <f t="shared" si="0"/>
        <v>2271255</v>
      </c>
      <c r="I41" s="1705">
        <v>0</v>
      </c>
      <c r="J41" s="1705">
        <v>10000</v>
      </c>
      <c r="K41" s="1705">
        <v>10000</v>
      </c>
      <c r="L41" s="1685">
        <v>408118</v>
      </c>
      <c r="M41" s="1670">
        <v>100000</v>
      </c>
      <c r="N41" s="1685">
        <f t="shared" si="1"/>
        <v>988118</v>
      </c>
      <c r="O41" s="1653">
        <f t="shared" si="2"/>
        <v>3259373</v>
      </c>
      <c r="P41" s="1653">
        <f t="shared" si="3"/>
        <v>22712.55</v>
      </c>
      <c r="Q41" s="1653">
        <f t="shared" si="4"/>
        <v>45425.1</v>
      </c>
      <c r="R41" s="1653">
        <f t="shared" si="5"/>
        <v>22712.55</v>
      </c>
      <c r="S41" s="1684">
        <f t="shared" si="6"/>
        <v>3168522.8000000003</v>
      </c>
      <c r="T41" s="1684">
        <f>VLOOKUP(C41,'[26]Jan 17'!$B$6:$I$45,8,FALSE)</f>
        <v>0</v>
      </c>
      <c r="U41" s="1684">
        <f t="shared" si="7"/>
        <v>3168522.8000000003</v>
      </c>
      <c r="V41" s="1077" t="str">
        <f>VLOOKUP(C41,'[27]Jan 17'!$B$6:$F$519,5,FALSE)</f>
        <v>106-00-1179488-3</v>
      </c>
    </row>
    <row r="42" spans="1:22" s="1674" customFormat="1" ht="18" customHeight="1">
      <c r="A42" s="383"/>
      <c r="B42" s="1692">
        <v>32</v>
      </c>
      <c r="C42" s="1079" t="s">
        <v>1192</v>
      </c>
      <c r="D42" s="1081" t="s">
        <v>3087</v>
      </c>
      <c r="E42" s="1673">
        <f>VLOOKUP(C42,'[25]Feb 17'!$B$6:$G$43,6,FALSE)</f>
        <v>24</v>
      </c>
      <c r="F42" s="1705">
        <v>1821255</v>
      </c>
      <c r="G42" s="1705">
        <v>450000</v>
      </c>
      <c r="H42" s="1705">
        <f t="shared" si="0"/>
        <v>2271255</v>
      </c>
      <c r="I42" s="1705">
        <v>0</v>
      </c>
      <c r="J42" s="1705">
        <v>10000</v>
      </c>
      <c r="K42" s="1705">
        <v>10000</v>
      </c>
      <c r="L42" s="1685">
        <v>408118</v>
      </c>
      <c r="M42" s="1670">
        <v>250000</v>
      </c>
      <c r="N42" s="1685">
        <f t="shared" si="1"/>
        <v>1138118</v>
      </c>
      <c r="O42" s="1653">
        <f t="shared" si="2"/>
        <v>3409373</v>
      </c>
      <c r="P42" s="1653">
        <f t="shared" si="3"/>
        <v>22712.55</v>
      </c>
      <c r="Q42" s="1653">
        <f t="shared" si="4"/>
        <v>45425.1</v>
      </c>
      <c r="R42" s="1653">
        <f t="shared" si="5"/>
        <v>22712.55</v>
      </c>
      <c r="S42" s="1684">
        <f t="shared" si="6"/>
        <v>3318522.8000000003</v>
      </c>
      <c r="T42" s="1684">
        <f>VLOOKUP(C42,'[26]Jan 17'!$B$6:$I$45,8,FALSE)</f>
        <v>0</v>
      </c>
      <c r="U42" s="1684">
        <f t="shared" si="7"/>
        <v>3318522.8000000003</v>
      </c>
      <c r="V42" s="1077">
        <f>VLOOKUP(C42,'[27]Jan 17'!$B$6:$F$519,5,FALSE)</f>
        <v>1060005345148</v>
      </c>
    </row>
    <row r="43" spans="1:22" s="1674" customFormat="1" ht="18" customHeight="1">
      <c r="A43" s="383"/>
      <c r="B43" s="1692">
        <v>33</v>
      </c>
      <c r="C43" s="1082" t="s">
        <v>3147</v>
      </c>
      <c r="D43" s="1083" t="s">
        <v>3148</v>
      </c>
      <c r="E43" s="1673">
        <f>VLOOKUP(C43,'[25]Feb 17'!$B$6:$G$43,6,FALSE)</f>
        <v>25</v>
      </c>
      <c r="F43" s="1705">
        <v>2028000</v>
      </c>
      <c r="G43" s="1705">
        <v>425000</v>
      </c>
      <c r="H43" s="1705">
        <f t="shared" si="0"/>
        <v>2453000</v>
      </c>
      <c r="I43" s="1705">
        <v>0</v>
      </c>
      <c r="J43" s="1705">
        <v>15000</v>
      </c>
      <c r="K43" s="1705">
        <v>15000</v>
      </c>
      <c r="L43" s="1685">
        <v>238868</v>
      </c>
      <c r="M43" s="1670">
        <v>500000</v>
      </c>
      <c r="N43" s="1685">
        <f t="shared" si="1"/>
        <v>1488868</v>
      </c>
      <c r="O43" s="1653">
        <f t="shared" si="2"/>
        <v>3941868</v>
      </c>
      <c r="P43" s="1653">
        <f t="shared" si="3"/>
        <v>24530</v>
      </c>
      <c r="Q43" s="1653">
        <f t="shared" si="4"/>
        <v>49060</v>
      </c>
      <c r="R43" s="1653">
        <f t="shared" si="5"/>
        <v>24530</v>
      </c>
      <c r="S43" s="1684">
        <f t="shared" si="6"/>
        <v>3843748</v>
      </c>
      <c r="T43" s="1684">
        <f>VLOOKUP(C43,'[26]Jan 17'!$B$6:$I$45,8,FALSE)</f>
        <v>0</v>
      </c>
      <c r="U43" s="1684">
        <f t="shared" si="7"/>
        <v>3843748</v>
      </c>
      <c r="V43" s="1077" t="str">
        <f>VLOOKUP(C43,'[27]Jan 17'!$B$6:$F$519,5,FALSE)</f>
        <v>106-00-0744705-8</v>
      </c>
    </row>
    <row r="44" spans="1:22" s="1674" customFormat="1" ht="18" customHeight="1">
      <c r="A44" s="383"/>
      <c r="B44" s="1692">
        <v>34</v>
      </c>
      <c r="C44" s="613" t="s">
        <v>3353</v>
      </c>
      <c r="D44" s="614" t="s">
        <v>3352</v>
      </c>
      <c r="E44" s="1673">
        <f>VLOOKUP(C44,'[25]Feb 17'!$B$6:$G$43,6,FALSE)</f>
        <v>24</v>
      </c>
      <c r="F44" s="1705">
        <v>1821255</v>
      </c>
      <c r="G44" s="1705">
        <v>450000</v>
      </c>
      <c r="H44" s="1705">
        <f t="shared" si="0"/>
        <v>2271255</v>
      </c>
      <c r="I44" s="1705">
        <v>0</v>
      </c>
      <c r="J44" s="1705">
        <v>10000</v>
      </c>
      <c r="K44" s="1705">
        <v>10000</v>
      </c>
      <c r="L44" s="1685">
        <v>408118</v>
      </c>
      <c r="M44" s="1670">
        <v>250000</v>
      </c>
      <c r="N44" s="1685">
        <f t="shared" si="1"/>
        <v>1138118</v>
      </c>
      <c r="O44" s="1653">
        <f t="shared" si="2"/>
        <v>3409373</v>
      </c>
      <c r="P44" s="1653">
        <f t="shared" si="3"/>
        <v>22712.55</v>
      </c>
      <c r="Q44" s="1653">
        <f t="shared" si="4"/>
        <v>45425.1</v>
      </c>
      <c r="R44" s="1653">
        <f t="shared" si="5"/>
        <v>22712.55</v>
      </c>
      <c r="S44" s="1684">
        <f t="shared" si="6"/>
        <v>3318522.8000000003</v>
      </c>
      <c r="T44" s="1684">
        <f>VLOOKUP(C44,'[26]Jan 17'!$B$6:$I$45,8,FALSE)</f>
        <v>0</v>
      </c>
      <c r="U44" s="1684">
        <f t="shared" si="7"/>
        <v>3318522.8000000003</v>
      </c>
      <c r="V44" s="1077" t="str">
        <f>VLOOKUP(C44,'[27]Jan 17'!$B$6:$F$519,5,FALSE)</f>
        <v>106-00-11911701</v>
      </c>
    </row>
    <row r="45" spans="1:22" s="1674" customFormat="1" ht="18" customHeight="1">
      <c r="A45" s="383"/>
      <c r="B45" s="1692">
        <v>35</v>
      </c>
      <c r="C45" s="1677" t="s">
        <v>3354</v>
      </c>
      <c r="D45" s="614" t="s">
        <v>3352</v>
      </c>
      <c r="E45" s="1673">
        <f>VLOOKUP(C45,'[25]Feb 17'!$B$6:$G$43,6,FALSE)</f>
        <v>24</v>
      </c>
      <c r="F45" s="1705">
        <v>1821255</v>
      </c>
      <c r="G45" s="1705">
        <v>450000</v>
      </c>
      <c r="H45" s="1705">
        <f t="shared" si="0"/>
        <v>2271255</v>
      </c>
      <c r="I45" s="1705">
        <v>0</v>
      </c>
      <c r="J45" s="1705">
        <v>10000</v>
      </c>
      <c r="K45" s="1705">
        <v>10000</v>
      </c>
      <c r="L45" s="1685">
        <v>408118</v>
      </c>
      <c r="M45" s="1670">
        <v>250000</v>
      </c>
      <c r="N45" s="1685">
        <f t="shared" si="1"/>
        <v>1138118</v>
      </c>
      <c r="O45" s="1653">
        <f t="shared" si="2"/>
        <v>3409373</v>
      </c>
      <c r="P45" s="1653">
        <f t="shared" si="3"/>
        <v>22712.55</v>
      </c>
      <c r="Q45" s="1653">
        <f t="shared" si="4"/>
        <v>45425.1</v>
      </c>
      <c r="R45" s="1653">
        <f t="shared" si="5"/>
        <v>22712.55</v>
      </c>
      <c r="S45" s="1684">
        <f t="shared" si="6"/>
        <v>3318522.8000000003</v>
      </c>
      <c r="T45" s="1684">
        <f>VLOOKUP(C45,'[26]Jan 17'!$B$6:$I$45,8,FALSE)</f>
        <v>0</v>
      </c>
      <c r="U45" s="1684">
        <f t="shared" si="7"/>
        <v>3318522.8000000003</v>
      </c>
      <c r="V45" s="1077" t="str">
        <f>VLOOKUP(C45,'[27]Jan 17'!$B$6:$F$519,5,FALSE)</f>
        <v>106-00-11911693</v>
      </c>
    </row>
    <row r="46" spans="1:22" s="1674" customFormat="1" ht="18" customHeight="1">
      <c r="A46" s="383"/>
      <c r="B46" s="1692">
        <v>36</v>
      </c>
      <c r="C46" s="1677" t="s">
        <v>3355</v>
      </c>
      <c r="D46" s="614" t="s">
        <v>3352</v>
      </c>
      <c r="E46" s="1673">
        <f>VLOOKUP(C46,'[25]Feb 17'!$B$6:$G$43,6,FALSE)</f>
        <v>24</v>
      </c>
      <c r="F46" s="1705">
        <v>1821255</v>
      </c>
      <c r="G46" s="1705">
        <v>450000</v>
      </c>
      <c r="H46" s="1705">
        <f t="shared" si="0"/>
        <v>2271255</v>
      </c>
      <c r="I46" s="1705">
        <v>0</v>
      </c>
      <c r="J46" s="1705">
        <v>10000</v>
      </c>
      <c r="K46" s="1705">
        <v>10000</v>
      </c>
      <c r="L46" s="1685">
        <v>408118</v>
      </c>
      <c r="M46" s="1670">
        <v>250000</v>
      </c>
      <c r="N46" s="1685">
        <f t="shared" si="1"/>
        <v>1138118</v>
      </c>
      <c r="O46" s="1653">
        <f t="shared" si="2"/>
        <v>3409373</v>
      </c>
      <c r="P46" s="1653">
        <f t="shared" si="3"/>
        <v>22712.55</v>
      </c>
      <c r="Q46" s="1653">
        <f t="shared" si="4"/>
        <v>45425.1</v>
      </c>
      <c r="R46" s="1653">
        <f t="shared" si="5"/>
        <v>22712.55</v>
      </c>
      <c r="S46" s="1684">
        <f t="shared" si="6"/>
        <v>3318522.8000000003</v>
      </c>
      <c r="T46" s="1684">
        <f>VLOOKUP(C46,'[26]Jan 17'!$B$6:$I$45,8,FALSE)</f>
        <v>0</v>
      </c>
      <c r="U46" s="1684">
        <f t="shared" si="7"/>
        <v>3318522.8000000003</v>
      </c>
      <c r="V46" s="1077" t="str">
        <f>VLOOKUP(C46,'[27]Jan 17'!$B$6:$F$519,5,FALSE)</f>
        <v>106-00-0518036-2</v>
      </c>
    </row>
    <row r="47" spans="1:22" s="1674" customFormat="1" ht="18" customHeight="1">
      <c r="A47" s="383"/>
      <c r="B47" s="1692">
        <v>37</v>
      </c>
      <c r="C47" s="1677" t="s">
        <v>3356</v>
      </c>
      <c r="D47" s="614" t="s">
        <v>3352</v>
      </c>
      <c r="E47" s="1673">
        <f>VLOOKUP(C47,'[25]Feb 17'!$B$6:$G$43,6,FALSE)</f>
        <v>24</v>
      </c>
      <c r="F47" s="1705">
        <v>1821255</v>
      </c>
      <c r="G47" s="1705">
        <v>450000</v>
      </c>
      <c r="H47" s="1705">
        <f t="shared" si="0"/>
        <v>2271255</v>
      </c>
      <c r="I47" s="1705">
        <v>0</v>
      </c>
      <c r="J47" s="1705">
        <v>10000</v>
      </c>
      <c r="K47" s="1705">
        <v>10000</v>
      </c>
      <c r="L47" s="1685">
        <v>408118</v>
      </c>
      <c r="M47" s="1670">
        <v>250000</v>
      </c>
      <c r="N47" s="1685">
        <f t="shared" si="1"/>
        <v>1138118</v>
      </c>
      <c r="O47" s="1653">
        <f t="shared" si="2"/>
        <v>3409373</v>
      </c>
      <c r="P47" s="1653">
        <f t="shared" si="3"/>
        <v>22712.55</v>
      </c>
      <c r="Q47" s="1653">
        <f t="shared" si="4"/>
        <v>45425.1</v>
      </c>
      <c r="R47" s="1653">
        <f t="shared" si="5"/>
        <v>22712.55</v>
      </c>
      <c r="S47" s="1684">
        <f t="shared" si="6"/>
        <v>3318522.8000000003</v>
      </c>
      <c r="T47" s="1684">
        <f>VLOOKUP(C47,'[26]Jan 17'!$B$6:$I$45,8,FALSE)</f>
        <v>0</v>
      </c>
      <c r="U47" s="1684">
        <f t="shared" si="7"/>
        <v>3318522.8000000003</v>
      </c>
      <c r="V47" s="1077" t="str">
        <f>VLOOKUP(C47,'[27]Jan 17'!$B$6:$F$519,5,FALSE)</f>
        <v>106-00-11911677</v>
      </c>
    </row>
    <row r="48" spans="1:22" s="303" customFormat="1" ht="18.75" customHeight="1">
      <c r="A48" s="312"/>
      <c r="B48" s="2269" t="s">
        <v>30</v>
      </c>
      <c r="C48" s="2270"/>
      <c r="D48" s="2481"/>
      <c r="E48" s="1141">
        <f t="shared" ref="E48" si="8">SUM(E11:E47)</f>
        <v>858</v>
      </c>
      <c r="F48" s="770">
        <f>SUM(F11:F47)</f>
        <v>69587110</v>
      </c>
      <c r="G48" s="2092">
        <f t="shared" ref="G48:U48" si="9">SUM(G11:G47)</f>
        <v>16675000</v>
      </c>
      <c r="H48" s="2092">
        <f t="shared" si="9"/>
        <v>86262110</v>
      </c>
      <c r="I48" s="2092">
        <f t="shared" si="9"/>
        <v>30000</v>
      </c>
      <c r="J48" s="2092">
        <f t="shared" si="9"/>
        <v>305000</v>
      </c>
      <c r="K48" s="2092">
        <f t="shared" si="9"/>
        <v>305000</v>
      </c>
      <c r="L48" s="2092">
        <f t="shared" si="9"/>
        <v>12082298.197456647</v>
      </c>
      <c r="M48" s="2092">
        <f t="shared" si="9"/>
        <v>6000000</v>
      </c>
      <c r="N48" s="2092">
        <f t="shared" si="9"/>
        <v>32972298.19745665</v>
      </c>
      <c r="O48" s="2092">
        <f t="shared" si="9"/>
        <v>119234408.19745666</v>
      </c>
      <c r="P48" s="2092">
        <f t="shared" si="9"/>
        <v>862621.10000000044</v>
      </c>
      <c r="Q48" s="2092">
        <f t="shared" si="9"/>
        <v>1725242.2000000009</v>
      </c>
      <c r="R48" s="2092">
        <f t="shared" si="9"/>
        <v>862621.10000000044</v>
      </c>
      <c r="S48" s="2092">
        <f t="shared" si="9"/>
        <v>115783923.79745664</v>
      </c>
      <c r="T48" s="2092">
        <f t="shared" si="9"/>
        <v>0</v>
      </c>
      <c r="U48" s="2092">
        <f t="shared" si="9"/>
        <v>115783923.79745664</v>
      </c>
      <c r="V48" s="1142"/>
    </row>
    <row r="49" spans="1:22" s="154" customFormat="1" ht="18" customHeight="1">
      <c r="A49" s="203"/>
      <c r="B49" s="89"/>
      <c r="C49" s="1084"/>
      <c r="D49" s="1085"/>
      <c r="E49" s="1085"/>
      <c r="F49" s="1086"/>
      <c r="G49" s="1086"/>
      <c r="H49" s="1086"/>
      <c r="I49" s="1086"/>
      <c r="J49" s="1086"/>
      <c r="K49" s="1086"/>
      <c r="L49" s="1086"/>
      <c r="M49" s="1086"/>
      <c r="N49" s="1086"/>
      <c r="O49" s="1087"/>
      <c r="P49" s="1087"/>
      <c r="Q49" s="1087"/>
      <c r="R49" s="1087"/>
      <c r="S49" s="283"/>
      <c r="T49" s="283"/>
      <c r="U49" s="267" t="s">
        <v>2627</v>
      </c>
      <c r="V49" s="1088"/>
    </row>
    <row r="50" spans="1:22" s="154" customFormat="1" ht="18" customHeight="1">
      <c r="A50" s="203"/>
      <c r="B50" s="89"/>
      <c r="C50" s="1084"/>
      <c r="D50" s="1085"/>
      <c r="E50" s="1085"/>
      <c r="F50" s="1086"/>
      <c r="G50" s="1086"/>
      <c r="H50" s="1086"/>
      <c r="I50" s="1086"/>
      <c r="J50" s="1086"/>
      <c r="K50" s="1086"/>
      <c r="L50" s="1086"/>
      <c r="M50" s="1086"/>
      <c r="N50" s="1086"/>
      <c r="O50" s="1086"/>
      <c r="P50" s="1086"/>
      <c r="Q50" s="1117" t="s">
        <v>2627</v>
      </c>
      <c r="R50" s="1086"/>
      <c r="S50" s="156"/>
      <c r="T50" s="156"/>
      <c r="U50" s="156"/>
      <c r="V50" s="1088"/>
    </row>
    <row r="51" spans="1:22" s="154" customFormat="1" ht="18" customHeight="1">
      <c r="A51" s="203"/>
      <c r="B51" s="89"/>
      <c r="C51" s="1084"/>
      <c r="D51" s="1085"/>
      <c r="E51" s="1085"/>
      <c r="F51" s="1086"/>
      <c r="G51" s="1086"/>
      <c r="H51" s="1086"/>
      <c r="I51" s="1086"/>
      <c r="J51" s="1086"/>
      <c r="K51" s="1086"/>
      <c r="L51" s="1086"/>
      <c r="M51" s="1086"/>
      <c r="N51" s="1086"/>
      <c r="O51" s="1086"/>
      <c r="P51" s="1086"/>
      <c r="Q51" s="1086"/>
      <c r="R51" s="1086"/>
      <c r="S51" s="156"/>
      <c r="T51" s="156"/>
      <c r="U51" s="156"/>
      <c r="V51" s="1088"/>
    </row>
    <row r="52" spans="1:22" s="154" customFormat="1" ht="18" customHeight="1">
      <c r="A52" s="203"/>
      <c r="B52" s="89"/>
      <c r="C52" s="1084"/>
      <c r="D52" s="1085"/>
      <c r="E52" s="1085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56"/>
      <c r="T52" s="156"/>
      <c r="U52" s="156"/>
      <c r="V52" s="1088"/>
    </row>
    <row r="53" spans="1:22" s="154" customFormat="1" ht="18" customHeight="1">
      <c r="A53" s="203"/>
      <c r="B53" s="89"/>
      <c r="C53" s="1084"/>
      <c r="D53" s="1085"/>
      <c r="E53" s="1085"/>
      <c r="F53" s="1086"/>
      <c r="G53" s="1086"/>
      <c r="H53" s="1086"/>
      <c r="I53" s="1086"/>
      <c r="J53" s="1086"/>
      <c r="K53" s="1086"/>
      <c r="L53" s="1086"/>
      <c r="M53" s="1086"/>
      <c r="N53" s="1086"/>
      <c r="O53" s="1086"/>
      <c r="P53" s="1086"/>
      <c r="Q53" s="1086"/>
      <c r="R53" s="1086"/>
      <c r="S53" s="156"/>
      <c r="T53" s="156"/>
      <c r="U53" s="156"/>
      <c r="V53" s="1088"/>
    </row>
    <row r="54" spans="1:22" s="154" customFormat="1" ht="18" customHeight="1">
      <c r="A54" s="203"/>
      <c r="B54" s="89"/>
      <c r="C54" s="1084"/>
      <c r="D54" s="1085"/>
      <c r="E54" s="1085"/>
      <c r="F54" s="1086"/>
      <c r="G54" s="1086"/>
      <c r="H54" s="1086"/>
      <c r="I54" s="1086"/>
      <c r="J54" s="1086"/>
      <c r="K54" s="1086"/>
      <c r="L54" s="1086"/>
      <c r="M54" s="1086"/>
      <c r="N54" s="1086"/>
      <c r="O54" s="1086"/>
      <c r="P54" s="1086"/>
      <c r="Q54" s="1086"/>
      <c r="R54" s="1086"/>
      <c r="S54" s="156"/>
      <c r="T54" s="156"/>
      <c r="U54" s="156"/>
      <c r="V54" s="1088"/>
    </row>
    <row r="55" spans="1:22" s="154" customFormat="1" ht="18" customHeight="1">
      <c r="A55" s="203"/>
      <c r="B55" s="89"/>
      <c r="C55" s="1084"/>
      <c r="D55" s="1085"/>
      <c r="E55" s="1085"/>
      <c r="F55" s="1086"/>
      <c r="G55" s="1086"/>
      <c r="H55" s="1086"/>
      <c r="I55" s="1086"/>
      <c r="J55" s="1086"/>
      <c r="K55" s="1086"/>
      <c r="L55" s="1086"/>
      <c r="M55" s="1086"/>
      <c r="N55" s="1086"/>
      <c r="O55" s="1086"/>
      <c r="P55" s="1086"/>
      <c r="Q55" s="1086"/>
      <c r="R55" s="1086"/>
      <c r="S55" s="156"/>
      <c r="T55" s="156"/>
      <c r="U55" s="156"/>
      <c r="V55" s="1088"/>
    </row>
    <row r="56" spans="1:22" s="154" customFormat="1" ht="18" customHeight="1">
      <c r="A56" s="203"/>
      <c r="B56" s="89"/>
      <c r="C56" s="1084"/>
      <c r="D56" s="1085"/>
      <c r="E56" s="1085"/>
      <c r="F56" s="1086"/>
      <c r="G56" s="1086"/>
      <c r="H56" s="1086"/>
      <c r="I56" s="1086"/>
      <c r="J56" s="1086"/>
      <c r="K56" s="1086"/>
      <c r="L56" s="1086"/>
      <c r="M56" s="1086"/>
      <c r="N56" s="1086"/>
      <c r="O56" s="1086"/>
      <c r="P56" s="1086"/>
      <c r="Q56" s="1086"/>
      <c r="R56" s="1086"/>
      <c r="S56" s="156"/>
      <c r="T56" s="156"/>
      <c r="U56" s="156"/>
      <c r="V56" s="1088"/>
    </row>
    <row r="57" spans="1:22" s="154" customFormat="1" ht="18" customHeight="1">
      <c r="A57" s="203"/>
      <c r="B57" s="89"/>
      <c r="C57" s="1084"/>
      <c r="D57" s="1085"/>
      <c r="E57" s="1085"/>
      <c r="F57" s="1086"/>
      <c r="G57" s="1086"/>
      <c r="H57" s="1086"/>
      <c r="I57" s="1086"/>
      <c r="J57" s="1086"/>
      <c r="K57" s="1086"/>
      <c r="L57" s="1086"/>
      <c r="M57" s="1086"/>
      <c r="N57" s="1086"/>
      <c r="O57" s="1086"/>
      <c r="P57" s="1086"/>
      <c r="Q57" s="1086"/>
      <c r="R57" s="1086"/>
      <c r="S57" s="156"/>
      <c r="T57" s="156"/>
      <c r="U57" s="156"/>
      <c r="V57" s="1088"/>
    </row>
    <row r="58" spans="1:22" s="154" customFormat="1" ht="18" customHeight="1">
      <c r="A58" s="203"/>
      <c r="B58" s="89"/>
      <c r="C58" s="1084"/>
      <c r="D58" s="1085"/>
      <c r="E58" s="1085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56"/>
      <c r="T58" s="156"/>
      <c r="U58" s="156"/>
      <c r="V58" s="1088"/>
    </row>
    <row r="59" spans="1:22" s="154" customFormat="1" ht="18" customHeight="1">
      <c r="A59" s="203"/>
      <c r="B59" s="89"/>
      <c r="C59" s="1084"/>
      <c r="D59" s="1085"/>
      <c r="E59" s="1085"/>
      <c r="F59" s="1086"/>
      <c r="G59" s="1086"/>
      <c r="H59" s="1086"/>
      <c r="I59" s="1086"/>
      <c r="J59" s="1086"/>
      <c r="K59" s="1086"/>
      <c r="L59" s="1086"/>
      <c r="M59" s="1086"/>
      <c r="N59" s="1086"/>
      <c r="O59" s="1086"/>
      <c r="P59" s="1086"/>
      <c r="Q59" s="1086"/>
      <c r="R59" s="1086"/>
      <c r="S59" s="156"/>
      <c r="T59" s="156"/>
      <c r="U59" s="156"/>
      <c r="V59" s="1088"/>
    </row>
    <row r="60" spans="1:22" s="154" customFormat="1" ht="18" customHeight="1">
      <c r="A60" s="203"/>
      <c r="B60" s="89"/>
      <c r="C60" s="1084"/>
      <c r="D60" s="1085"/>
      <c r="E60" s="1085"/>
      <c r="F60" s="1086"/>
      <c r="G60" s="1086"/>
      <c r="H60" s="1086"/>
      <c r="I60" s="1086"/>
      <c r="J60" s="1086"/>
      <c r="K60" s="1086"/>
      <c r="L60" s="1086"/>
      <c r="M60" s="1086"/>
      <c r="N60" s="1086"/>
      <c r="O60" s="1086"/>
      <c r="P60" s="1086"/>
      <c r="Q60" s="1086"/>
      <c r="R60" s="1086"/>
      <c r="S60" s="156"/>
      <c r="T60" s="156"/>
      <c r="U60" s="156"/>
      <c r="V60" s="1088"/>
    </row>
    <row r="61" spans="1:22" s="154" customFormat="1" ht="18" customHeight="1">
      <c r="A61" s="203"/>
      <c r="B61" s="89"/>
      <c r="C61" s="1084"/>
      <c r="D61" s="1085"/>
      <c r="E61" s="1085"/>
      <c r="F61" s="1086"/>
      <c r="G61" s="1086"/>
      <c r="H61" s="1086"/>
      <c r="I61" s="1086"/>
      <c r="J61" s="1086"/>
      <c r="K61" s="1086"/>
      <c r="L61" s="1086"/>
      <c r="M61" s="1086"/>
      <c r="N61" s="1086"/>
      <c r="O61" s="1086"/>
      <c r="P61" s="1086"/>
      <c r="Q61" s="1086"/>
      <c r="R61" s="1086"/>
      <c r="S61" s="156"/>
      <c r="T61" s="156"/>
      <c r="U61" s="156"/>
      <c r="V61" s="1088"/>
    </row>
    <row r="62" spans="1:22" s="154" customFormat="1" ht="18" customHeight="1">
      <c r="A62" s="203"/>
      <c r="B62" s="89"/>
      <c r="C62" s="1084"/>
      <c r="D62" s="1085"/>
      <c r="E62" s="1085"/>
      <c r="F62" s="1086"/>
      <c r="G62" s="1086"/>
      <c r="H62" s="1086"/>
      <c r="I62" s="1086"/>
      <c r="J62" s="1086"/>
      <c r="K62" s="1086"/>
      <c r="L62" s="1086"/>
      <c r="M62" s="1086"/>
      <c r="N62" s="1086"/>
      <c r="O62" s="1086"/>
      <c r="P62" s="1086"/>
      <c r="Q62" s="1086"/>
      <c r="R62" s="1086"/>
      <c r="S62" s="156"/>
      <c r="T62" s="156"/>
      <c r="U62" s="156"/>
      <c r="V62" s="1088"/>
    </row>
    <row r="63" spans="1:22" s="154" customFormat="1" ht="18" customHeight="1">
      <c r="A63" s="203"/>
      <c r="B63" s="212" t="s">
        <v>31</v>
      </c>
      <c r="C63" s="1084"/>
      <c r="D63" s="1085"/>
      <c r="E63" s="1085"/>
      <c r="F63" s="1089"/>
      <c r="G63" s="1089"/>
      <c r="H63" s="1089"/>
      <c r="I63" s="1089"/>
      <c r="J63" s="1089"/>
      <c r="K63" s="1089"/>
      <c r="L63" s="1089"/>
      <c r="M63" s="1089"/>
      <c r="N63" s="1089"/>
      <c r="O63" s="1089"/>
      <c r="P63" s="1089"/>
      <c r="Q63" s="1089"/>
      <c r="R63" s="1089"/>
      <c r="S63" s="157"/>
      <c r="T63" s="157"/>
      <c r="U63" s="157"/>
      <c r="V63" s="1090"/>
    </row>
    <row r="64" spans="1:22" s="154" customFormat="1" ht="18" customHeight="1">
      <c r="A64" s="203"/>
      <c r="B64" s="1091"/>
      <c r="C64" s="1092"/>
      <c r="D64" s="1093"/>
      <c r="E64" s="1085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56"/>
      <c r="T64" s="156"/>
      <c r="U64" s="156"/>
      <c r="V64" s="1088"/>
    </row>
    <row r="65" spans="1:22" s="154" customFormat="1" ht="18" customHeight="1">
      <c r="A65" s="2416" t="s">
        <v>2755</v>
      </c>
      <c r="B65" s="2446" t="s">
        <v>3</v>
      </c>
      <c r="C65" s="2446" t="s">
        <v>4</v>
      </c>
      <c r="D65" s="2446" t="s">
        <v>5</v>
      </c>
      <c r="E65" s="2319" t="s">
        <v>6</v>
      </c>
      <c r="F65" s="2329" t="s">
        <v>7</v>
      </c>
      <c r="G65" s="2330"/>
      <c r="H65" s="2319" t="s">
        <v>46</v>
      </c>
      <c r="I65" s="2480" t="s">
        <v>8</v>
      </c>
      <c r="J65" s="2442"/>
      <c r="K65" s="2442"/>
      <c r="L65" s="2442"/>
      <c r="M65" s="2443"/>
      <c r="N65" s="2315" t="s">
        <v>9</v>
      </c>
      <c r="O65" s="2319" t="s">
        <v>10</v>
      </c>
      <c r="P65" s="2329" t="s">
        <v>11</v>
      </c>
      <c r="Q65" s="2444"/>
      <c r="R65" s="2330"/>
      <c r="S65" s="2319" t="s">
        <v>12</v>
      </c>
      <c r="T65" s="820"/>
      <c r="U65" s="820"/>
      <c r="V65" s="2478" t="s">
        <v>13</v>
      </c>
    </row>
    <row r="66" spans="1:22" s="154" customFormat="1" ht="51">
      <c r="A66" s="2416"/>
      <c r="B66" s="2371"/>
      <c r="C66" s="2447"/>
      <c r="D66" s="2447"/>
      <c r="E66" s="2482"/>
      <c r="F66" s="807" t="s">
        <v>14</v>
      </c>
      <c r="G66" s="807" t="s">
        <v>15</v>
      </c>
      <c r="H66" s="2320"/>
      <c r="I66" s="807" t="s">
        <v>87</v>
      </c>
      <c r="J66" s="807" t="s">
        <v>16</v>
      </c>
      <c r="K66" s="807" t="s">
        <v>122</v>
      </c>
      <c r="L66" s="807" t="s">
        <v>18</v>
      </c>
      <c r="M66" s="807" t="s">
        <v>19</v>
      </c>
      <c r="N66" s="2316"/>
      <c r="O66" s="2320"/>
      <c r="P66" s="807" t="s">
        <v>2316</v>
      </c>
      <c r="Q66" s="807" t="s">
        <v>20</v>
      </c>
      <c r="R66" s="807" t="s">
        <v>2270</v>
      </c>
      <c r="S66" s="2320"/>
      <c r="T66" s="885" t="s">
        <v>3687</v>
      </c>
      <c r="U66" s="885" t="s">
        <v>3854</v>
      </c>
      <c r="V66" s="2479"/>
    </row>
    <row r="67" spans="1:22" s="1674" customFormat="1" ht="18" customHeight="1">
      <c r="A67" s="1075">
        <v>2271255</v>
      </c>
      <c r="B67" s="1692">
        <v>1</v>
      </c>
      <c r="C67" s="1079" t="s">
        <v>390</v>
      </c>
      <c r="D67" s="1094" t="s">
        <v>1051</v>
      </c>
      <c r="E67" s="1673">
        <f>VLOOKUP(C67,'[25]Feb 17'!$B$233:$G$408,6,FALSE)</f>
        <v>23</v>
      </c>
      <c r="F67" s="1003">
        <v>1821255</v>
      </c>
      <c r="G67" s="1003">
        <v>450000</v>
      </c>
      <c r="H67" s="1705">
        <f t="shared" ref="H67:H129" si="10">SUM(F67:G67)</f>
        <v>2271255</v>
      </c>
      <c r="I67" s="391">
        <v>0</v>
      </c>
      <c r="J67" s="1705">
        <v>10000</v>
      </c>
      <c r="K67" s="1705">
        <v>10000</v>
      </c>
      <c r="L67" s="1685">
        <v>391402.45086705202</v>
      </c>
      <c r="M67" s="1685">
        <v>0</v>
      </c>
      <c r="N67" s="1685">
        <f t="shared" ref="N67:N129" si="11">(E67*I67)+(E67*J67)+(E67*K67)+L67+M67</f>
        <v>851402.45086705196</v>
      </c>
      <c r="O67" s="1653">
        <f t="shared" ref="O67:O129" si="12">(H67+N67)</f>
        <v>3122657.4508670522</v>
      </c>
      <c r="P67" s="1653">
        <f t="shared" ref="P67:P129" si="13">1%*H67</f>
        <v>22712.55</v>
      </c>
      <c r="Q67" s="1653">
        <f t="shared" ref="Q67:Q129" si="14">H67*2%</f>
        <v>45425.1</v>
      </c>
      <c r="R67" s="1653">
        <f t="shared" ref="R67:R129" si="15">H67*1%</f>
        <v>22712.55</v>
      </c>
      <c r="S67" s="1684">
        <f>O67-Q67-R67-P67</f>
        <v>3031807.2508670525</v>
      </c>
      <c r="T67" s="1684">
        <f>VLOOKUP(C67,'[25]Feb 17'!$B$233:$I$408,8,FALSE)</f>
        <v>0</v>
      </c>
      <c r="U67" s="1684">
        <f>S67-T67</f>
        <v>3031807.2508670525</v>
      </c>
      <c r="V67" s="1153">
        <f>VLOOKUP(C67,'[27]Jan 17'!$B$245:$F$421,5,FALSE)</f>
        <v>1060011217331</v>
      </c>
    </row>
    <row r="68" spans="1:22" s="1674" customFormat="1" ht="18" customHeight="1">
      <c r="A68" s="1075">
        <v>2271255</v>
      </c>
      <c r="B68" s="1692">
        <v>2</v>
      </c>
      <c r="C68" s="1079" t="s">
        <v>1052</v>
      </c>
      <c r="D68" s="1094" t="s">
        <v>1051</v>
      </c>
      <c r="E68" s="1673">
        <f>VLOOKUP(C68,'[25]Feb 17'!$B$233:$G$408,6,FALSE)</f>
        <v>23</v>
      </c>
      <c r="F68" s="1003">
        <v>1821255</v>
      </c>
      <c r="G68" s="1003">
        <v>450000</v>
      </c>
      <c r="H68" s="1705">
        <f t="shared" si="10"/>
        <v>2271255</v>
      </c>
      <c r="I68" s="391">
        <v>0</v>
      </c>
      <c r="J68" s="1705">
        <v>10000</v>
      </c>
      <c r="K68" s="1705">
        <v>10000</v>
      </c>
      <c r="L68" s="1685">
        <v>391402.45086705202</v>
      </c>
      <c r="M68" s="1685">
        <v>0</v>
      </c>
      <c r="N68" s="1685">
        <f t="shared" si="11"/>
        <v>851402.45086705196</v>
      </c>
      <c r="O68" s="1653">
        <f t="shared" si="12"/>
        <v>3122657.4508670522</v>
      </c>
      <c r="P68" s="1653">
        <f t="shared" si="13"/>
        <v>22712.55</v>
      </c>
      <c r="Q68" s="1653">
        <f t="shared" si="14"/>
        <v>45425.1</v>
      </c>
      <c r="R68" s="1653">
        <f t="shared" si="15"/>
        <v>22712.55</v>
      </c>
      <c r="S68" s="1684">
        <f t="shared" ref="S68:S130" si="16">O68-Q68-R68-P68</f>
        <v>3031807.2508670525</v>
      </c>
      <c r="T68" s="1684">
        <f>VLOOKUP(C68,'[25]Feb 17'!$B$233:$I$408,8,FALSE)</f>
        <v>0</v>
      </c>
      <c r="U68" s="1684">
        <f t="shared" ref="U68:U130" si="17">S68-T68</f>
        <v>3031807.2508670525</v>
      </c>
      <c r="V68" s="1153" t="str">
        <f>VLOOKUP(C68,'[27]Jan 17'!$B$245:$F$421,5,FALSE)</f>
        <v>106-0011225474</v>
      </c>
    </row>
    <row r="69" spans="1:22" s="1674" customFormat="1" ht="18" customHeight="1">
      <c r="A69" s="1075">
        <v>2271255</v>
      </c>
      <c r="B69" s="1692">
        <v>3</v>
      </c>
      <c r="C69" s="1095" t="s">
        <v>1217</v>
      </c>
      <c r="D69" s="1096" t="s">
        <v>1055</v>
      </c>
      <c r="E69" s="1673">
        <f>VLOOKUP(C69,'[25]Feb 17'!$B$233:$G$408,6,FALSE)</f>
        <v>23</v>
      </c>
      <c r="F69" s="1003">
        <v>1821255</v>
      </c>
      <c r="G69" s="1003">
        <v>450000</v>
      </c>
      <c r="H69" s="1705">
        <f t="shared" si="10"/>
        <v>2271255</v>
      </c>
      <c r="I69" s="1653">
        <v>0</v>
      </c>
      <c r="J69" s="1705">
        <v>8000</v>
      </c>
      <c r="K69" s="1705">
        <v>8000</v>
      </c>
      <c r="L69" s="1685">
        <v>317094.65895953757</v>
      </c>
      <c r="M69" s="1670">
        <v>0</v>
      </c>
      <c r="N69" s="1685">
        <f t="shared" si="11"/>
        <v>685094.65895953751</v>
      </c>
      <c r="O69" s="1653">
        <f t="shared" si="12"/>
        <v>2956349.6589595377</v>
      </c>
      <c r="P69" s="1653">
        <f t="shared" si="13"/>
        <v>22712.55</v>
      </c>
      <c r="Q69" s="1653">
        <f t="shared" si="14"/>
        <v>45425.1</v>
      </c>
      <c r="R69" s="1653">
        <f t="shared" si="15"/>
        <v>22712.55</v>
      </c>
      <c r="S69" s="1684">
        <f t="shared" si="16"/>
        <v>2865499.458959538</v>
      </c>
      <c r="T69" s="1684">
        <f>VLOOKUP(C69,'[25]Feb 17'!$B$233:$I$408,8,FALSE)</f>
        <v>0</v>
      </c>
      <c r="U69" s="1684">
        <f t="shared" si="17"/>
        <v>2865499.458959538</v>
      </c>
      <c r="V69" s="1153" t="str">
        <f>VLOOKUP(C69,'[27]Jan 17'!$B$245:$F$421,5,FALSE)</f>
        <v>106-0011244665</v>
      </c>
    </row>
    <row r="70" spans="1:22" s="1674" customFormat="1" ht="18" customHeight="1">
      <c r="A70" s="1075">
        <v>2271255</v>
      </c>
      <c r="B70" s="1692">
        <v>4</v>
      </c>
      <c r="C70" s="1079" t="s">
        <v>1054</v>
      </c>
      <c r="D70" s="1096" t="s">
        <v>1055</v>
      </c>
      <c r="E70" s="1673">
        <f>VLOOKUP(C70,'[25]Feb 17'!$B$233:$G$408,6,FALSE)</f>
        <v>23</v>
      </c>
      <c r="F70" s="1003">
        <v>1821255</v>
      </c>
      <c r="G70" s="1003">
        <v>450000</v>
      </c>
      <c r="H70" s="1705">
        <f t="shared" si="10"/>
        <v>2271255</v>
      </c>
      <c r="I70" s="391">
        <v>0</v>
      </c>
      <c r="J70" s="1705">
        <v>8000</v>
      </c>
      <c r="K70" s="1705">
        <v>8000</v>
      </c>
      <c r="L70" s="1685">
        <v>317094.65895953757</v>
      </c>
      <c r="M70" s="1685">
        <v>0</v>
      </c>
      <c r="N70" s="1685">
        <f t="shared" si="11"/>
        <v>685094.65895953751</v>
      </c>
      <c r="O70" s="1653">
        <f t="shared" si="12"/>
        <v>2956349.6589595377</v>
      </c>
      <c r="P70" s="1653">
        <f t="shared" si="13"/>
        <v>22712.55</v>
      </c>
      <c r="Q70" s="1653">
        <f t="shared" si="14"/>
        <v>45425.1</v>
      </c>
      <c r="R70" s="1653">
        <f t="shared" si="15"/>
        <v>22712.55</v>
      </c>
      <c r="S70" s="1684">
        <f t="shared" si="16"/>
        <v>2865499.458959538</v>
      </c>
      <c r="T70" s="1684">
        <f>VLOOKUP(C70,'[25]Feb 17'!$B$233:$I$408,8,FALSE)</f>
        <v>0</v>
      </c>
      <c r="U70" s="1684">
        <f t="shared" si="17"/>
        <v>2865499.458959538</v>
      </c>
      <c r="V70" s="1153">
        <f>VLOOKUP(C70,'[27]Jan 17'!$B$245:$F$421,5,FALSE)</f>
        <v>1060011212308</v>
      </c>
    </row>
    <row r="71" spans="1:22" s="1674" customFormat="1" ht="18" customHeight="1">
      <c r="A71" s="1075">
        <v>2271255</v>
      </c>
      <c r="B71" s="1692">
        <v>5</v>
      </c>
      <c r="C71" s="1079" t="s">
        <v>1056</v>
      </c>
      <c r="D71" s="1094" t="s">
        <v>1051</v>
      </c>
      <c r="E71" s="1673">
        <f>VLOOKUP(C71,'[25]Feb 17'!$B$233:$G$408,6,FALSE)</f>
        <v>23</v>
      </c>
      <c r="F71" s="1003">
        <v>1821255</v>
      </c>
      <c r="G71" s="1003">
        <v>450000</v>
      </c>
      <c r="H71" s="1705">
        <f t="shared" si="10"/>
        <v>2271255</v>
      </c>
      <c r="I71" s="391">
        <v>0</v>
      </c>
      <c r="J71" s="1705">
        <v>10000</v>
      </c>
      <c r="K71" s="1705">
        <v>10000</v>
      </c>
      <c r="L71" s="1685">
        <v>391402.45086705202</v>
      </c>
      <c r="M71" s="1685">
        <v>0</v>
      </c>
      <c r="N71" s="1685">
        <f t="shared" si="11"/>
        <v>851402.45086705196</v>
      </c>
      <c r="O71" s="1653">
        <f t="shared" si="12"/>
        <v>3122657.4508670522</v>
      </c>
      <c r="P71" s="1653">
        <f t="shared" si="13"/>
        <v>22712.55</v>
      </c>
      <c r="Q71" s="1653">
        <f t="shared" si="14"/>
        <v>45425.1</v>
      </c>
      <c r="R71" s="1653">
        <f t="shared" si="15"/>
        <v>22712.55</v>
      </c>
      <c r="S71" s="1684">
        <f t="shared" si="16"/>
        <v>3031807.2508670525</v>
      </c>
      <c r="T71" s="1684">
        <f>VLOOKUP(C71,'[25]Feb 17'!$B$233:$I$408,8,FALSE)</f>
        <v>0</v>
      </c>
      <c r="U71" s="1684">
        <f t="shared" si="17"/>
        <v>3031807.2508670525</v>
      </c>
      <c r="V71" s="1153" t="str">
        <f>VLOOKUP(C71,'[27]Jan 17'!$B$245:$F$421,5,FALSE)</f>
        <v>106-0011235952</v>
      </c>
    </row>
    <row r="72" spans="1:22" s="1674" customFormat="1" ht="18" customHeight="1">
      <c r="A72" s="1075">
        <v>2271255</v>
      </c>
      <c r="B72" s="1692">
        <v>6</v>
      </c>
      <c r="C72" s="1097" t="s">
        <v>1057</v>
      </c>
      <c r="D72" s="1094" t="s">
        <v>1051</v>
      </c>
      <c r="E72" s="1673">
        <f>VLOOKUP(C72,'[25]Feb 17'!$B$233:$G$408,6,FALSE)</f>
        <v>23</v>
      </c>
      <c r="F72" s="1003">
        <v>1821255</v>
      </c>
      <c r="G72" s="1003">
        <v>450000</v>
      </c>
      <c r="H72" s="1705">
        <f t="shared" si="10"/>
        <v>2271255</v>
      </c>
      <c r="I72" s="391">
        <v>0</v>
      </c>
      <c r="J72" s="1705">
        <v>10000</v>
      </c>
      <c r="K72" s="1705">
        <v>10000</v>
      </c>
      <c r="L72" s="1685">
        <v>391402.45086705202</v>
      </c>
      <c r="M72" s="1685">
        <v>0</v>
      </c>
      <c r="N72" s="1685">
        <f t="shared" si="11"/>
        <v>851402.45086705196</v>
      </c>
      <c r="O72" s="1653">
        <f t="shared" si="12"/>
        <v>3122657.4508670522</v>
      </c>
      <c r="P72" s="1653">
        <f t="shared" si="13"/>
        <v>22712.55</v>
      </c>
      <c r="Q72" s="1653">
        <f t="shared" si="14"/>
        <v>45425.1</v>
      </c>
      <c r="R72" s="1653">
        <f t="shared" si="15"/>
        <v>22712.55</v>
      </c>
      <c r="S72" s="1684">
        <f t="shared" si="16"/>
        <v>3031807.2508670525</v>
      </c>
      <c r="T72" s="1684">
        <f>VLOOKUP(C72,'[25]Feb 17'!$B$233:$I$408,8,FALSE)</f>
        <v>0</v>
      </c>
      <c r="U72" s="1684">
        <f t="shared" si="17"/>
        <v>3031807.2508670525</v>
      </c>
      <c r="V72" s="1153" t="str">
        <f>VLOOKUP(C72,'[27]Jan 17'!$B$245:$F$421,5,FALSE)</f>
        <v>106-0011241851</v>
      </c>
    </row>
    <row r="73" spans="1:22" s="1674" customFormat="1" ht="18" customHeight="1">
      <c r="A73" s="1075">
        <v>2271255</v>
      </c>
      <c r="B73" s="1692">
        <v>7</v>
      </c>
      <c r="C73" s="1079" t="s">
        <v>1058</v>
      </c>
      <c r="D73" s="1096" t="s">
        <v>1055</v>
      </c>
      <c r="E73" s="1673">
        <f>VLOOKUP(C73,'[25]Feb 17'!$B$233:$G$408,6,FALSE)</f>
        <v>23</v>
      </c>
      <c r="F73" s="1003">
        <v>1821255</v>
      </c>
      <c r="G73" s="1003">
        <v>450000</v>
      </c>
      <c r="H73" s="1705">
        <f t="shared" si="10"/>
        <v>2271255</v>
      </c>
      <c r="I73" s="391">
        <v>0</v>
      </c>
      <c r="J73" s="1705">
        <v>8000</v>
      </c>
      <c r="K73" s="1705">
        <v>8000</v>
      </c>
      <c r="L73" s="1685">
        <v>317094.65895953757</v>
      </c>
      <c r="M73" s="1685">
        <v>0</v>
      </c>
      <c r="N73" s="1685">
        <f t="shared" si="11"/>
        <v>685094.65895953751</v>
      </c>
      <c r="O73" s="1653">
        <f t="shared" si="12"/>
        <v>2956349.6589595377</v>
      </c>
      <c r="P73" s="1653">
        <f t="shared" si="13"/>
        <v>22712.55</v>
      </c>
      <c r="Q73" s="1653">
        <f t="shared" si="14"/>
        <v>45425.1</v>
      </c>
      <c r="R73" s="1653">
        <f t="shared" si="15"/>
        <v>22712.55</v>
      </c>
      <c r="S73" s="1684">
        <f t="shared" si="16"/>
        <v>2865499.458959538</v>
      </c>
      <c r="T73" s="1684">
        <f>VLOOKUP(C73,'[25]Feb 17'!$B$233:$I$408,8,FALSE)</f>
        <v>0</v>
      </c>
      <c r="U73" s="1684">
        <f t="shared" si="17"/>
        <v>2865499.458959538</v>
      </c>
      <c r="V73" s="1153" t="str">
        <f>VLOOKUP(C73,'[27]Jan 17'!$B$245:$F$421,5,FALSE)</f>
        <v>106-0005342533</v>
      </c>
    </row>
    <row r="74" spans="1:22" s="1674" customFormat="1" ht="18" customHeight="1">
      <c r="A74" s="1075">
        <v>2271255</v>
      </c>
      <c r="B74" s="1692">
        <v>8</v>
      </c>
      <c r="C74" s="1097" t="s">
        <v>1225</v>
      </c>
      <c r="D74" s="1096" t="s">
        <v>1055</v>
      </c>
      <c r="E74" s="1673">
        <f>VLOOKUP(C74,'[25]Feb 17'!$B$233:$G$408,6,FALSE)</f>
        <v>23</v>
      </c>
      <c r="F74" s="1003">
        <v>1821255</v>
      </c>
      <c r="G74" s="1003">
        <v>450000</v>
      </c>
      <c r="H74" s="1705">
        <f t="shared" si="10"/>
        <v>2271255</v>
      </c>
      <c r="I74" s="391">
        <v>0</v>
      </c>
      <c r="J74" s="1705">
        <v>8000</v>
      </c>
      <c r="K74" s="1705">
        <v>8000</v>
      </c>
      <c r="L74" s="1685">
        <v>317094.65895953757</v>
      </c>
      <c r="M74" s="1685">
        <v>0</v>
      </c>
      <c r="N74" s="1685">
        <f t="shared" si="11"/>
        <v>685094.65895953751</v>
      </c>
      <c r="O74" s="1653">
        <f t="shared" si="12"/>
        <v>2956349.6589595377</v>
      </c>
      <c r="P74" s="1653">
        <f t="shared" si="13"/>
        <v>22712.55</v>
      </c>
      <c r="Q74" s="1653">
        <f t="shared" si="14"/>
        <v>45425.1</v>
      </c>
      <c r="R74" s="1653">
        <f t="shared" si="15"/>
        <v>22712.55</v>
      </c>
      <c r="S74" s="1684">
        <f t="shared" si="16"/>
        <v>2865499.458959538</v>
      </c>
      <c r="T74" s="1684">
        <f>VLOOKUP(C74,'[25]Feb 17'!$B$233:$I$408,8,FALSE)</f>
        <v>30900</v>
      </c>
      <c r="U74" s="1684">
        <f t="shared" si="17"/>
        <v>2834599.458959538</v>
      </c>
      <c r="V74" s="1153" t="str">
        <f>VLOOKUP(C74,'[27]Jan 17'!$B$245:$F$421,5,FALSE)</f>
        <v>9000017723900</v>
      </c>
    </row>
    <row r="75" spans="1:22" s="1674" customFormat="1" ht="18" customHeight="1">
      <c r="A75" s="1075">
        <v>2271255</v>
      </c>
      <c r="B75" s="1692">
        <v>9</v>
      </c>
      <c r="C75" s="614" t="s">
        <v>2736</v>
      </c>
      <c r="D75" s="1096" t="s">
        <v>1055</v>
      </c>
      <c r="E75" s="1673">
        <f>VLOOKUP(C75,'[25]Feb 17'!$B$233:$G$408,6,FALSE)</f>
        <v>23</v>
      </c>
      <c r="F75" s="1003">
        <v>1821255</v>
      </c>
      <c r="G75" s="1003">
        <v>450000</v>
      </c>
      <c r="H75" s="1705">
        <f t="shared" si="10"/>
        <v>2271255</v>
      </c>
      <c r="I75" s="1653">
        <v>0</v>
      </c>
      <c r="J75" s="1705">
        <v>8000</v>
      </c>
      <c r="K75" s="1705">
        <v>8000</v>
      </c>
      <c r="L75" s="1685">
        <v>317094.65895953757</v>
      </c>
      <c r="M75" s="1670">
        <v>0</v>
      </c>
      <c r="N75" s="1685">
        <f t="shared" si="11"/>
        <v>685094.65895953751</v>
      </c>
      <c r="O75" s="1653">
        <f t="shared" si="12"/>
        <v>2956349.6589595377</v>
      </c>
      <c r="P75" s="1653">
        <f t="shared" si="13"/>
        <v>22712.55</v>
      </c>
      <c r="Q75" s="1653">
        <f t="shared" si="14"/>
        <v>45425.1</v>
      </c>
      <c r="R75" s="1653">
        <f t="shared" si="15"/>
        <v>22712.55</v>
      </c>
      <c r="S75" s="1684">
        <f t="shared" si="16"/>
        <v>2865499.458959538</v>
      </c>
      <c r="T75" s="1684">
        <f>VLOOKUP(C75,'[25]Feb 17'!$B$233:$I$408,8,FALSE)</f>
        <v>0</v>
      </c>
      <c r="U75" s="1684">
        <f t="shared" si="17"/>
        <v>2865499.458959538</v>
      </c>
      <c r="V75" s="1153" t="str">
        <f>VLOOKUP(C75,'[27]Jan 17'!$B$245:$F$421,5,FALSE)</f>
        <v>9000015936561</v>
      </c>
    </row>
    <row r="76" spans="1:22" s="1674" customFormat="1" ht="18" customHeight="1">
      <c r="A76" s="1075">
        <v>2271255</v>
      </c>
      <c r="B76" s="1692">
        <v>10</v>
      </c>
      <c r="C76" s="1079" t="s">
        <v>1059</v>
      </c>
      <c r="D76" s="1094" t="s">
        <v>1051</v>
      </c>
      <c r="E76" s="1673">
        <f>VLOOKUP(C76,'[25]Feb 17'!$B$233:$G$408,6,FALSE)</f>
        <v>23</v>
      </c>
      <c r="F76" s="1003">
        <v>1821255</v>
      </c>
      <c r="G76" s="1003">
        <v>450000</v>
      </c>
      <c r="H76" s="1705">
        <f t="shared" si="10"/>
        <v>2271255</v>
      </c>
      <c r="I76" s="391">
        <v>0</v>
      </c>
      <c r="J76" s="1705">
        <v>10000</v>
      </c>
      <c r="K76" s="1705">
        <v>10000</v>
      </c>
      <c r="L76" s="1685">
        <v>391402.45086705202</v>
      </c>
      <c r="M76" s="1685">
        <v>0</v>
      </c>
      <c r="N76" s="1685">
        <f t="shared" si="11"/>
        <v>851402.45086705196</v>
      </c>
      <c r="O76" s="1653">
        <f t="shared" si="12"/>
        <v>3122657.4508670522</v>
      </c>
      <c r="P76" s="1653">
        <f t="shared" si="13"/>
        <v>22712.55</v>
      </c>
      <c r="Q76" s="1653">
        <f t="shared" si="14"/>
        <v>45425.1</v>
      </c>
      <c r="R76" s="1653">
        <f t="shared" si="15"/>
        <v>22712.55</v>
      </c>
      <c r="S76" s="1684">
        <f t="shared" si="16"/>
        <v>3031807.2508670525</v>
      </c>
      <c r="T76" s="1684">
        <f>VLOOKUP(C76,'[25]Feb 17'!$B$233:$I$408,8,FALSE)</f>
        <v>0</v>
      </c>
      <c r="U76" s="1684">
        <f t="shared" si="17"/>
        <v>3031807.2508670525</v>
      </c>
      <c r="V76" s="1153">
        <f>VLOOKUP(C76,'[27]Jan 17'!$B$245:$F$421,5,FALSE)</f>
        <v>1060011248260</v>
      </c>
    </row>
    <row r="77" spans="1:22" s="1674" customFormat="1" ht="18" customHeight="1">
      <c r="A77" s="1075">
        <v>2271255</v>
      </c>
      <c r="B77" s="1692">
        <v>11</v>
      </c>
      <c r="C77" s="1079" t="s">
        <v>1060</v>
      </c>
      <c r="D77" s="1094" t="s">
        <v>1051</v>
      </c>
      <c r="E77" s="1673">
        <f>VLOOKUP(C77,'[25]Feb 17'!$B$233:$G$408,6,FALSE)</f>
        <v>23</v>
      </c>
      <c r="F77" s="1003">
        <v>1821255</v>
      </c>
      <c r="G77" s="1003">
        <v>450000</v>
      </c>
      <c r="H77" s="1705">
        <f t="shared" si="10"/>
        <v>2271255</v>
      </c>
      <c r="I77" s="391">
        <v>0</v>
      </c>
      <c r="J77" s="1705">
        <v>10000</v>
      </c>
      <c r="K77" s="1705">
        <v>10000</v>
      </c>
      <c r="L77" s="1685">
        <v>391402.45086705202</v>
      </c>
      <c r="M77" s="1685">
        <v>0</v>
      </c>
      <c r="N77" s="1685">
        <f t="shared" si="11"/>
        <v>851402.45086705196</v>
      </c>
      <c r="O77" s="1653">
        <f t="shared" si="12"/>
        <v>3122657.4508670522</v>
      </c>
      <c r="P77" s="1653">
        <f t="shared" si="13"/>
        <v>22712.55</v>
      </c>
      <c r="Q77" s="1653">
        <f t="shared" si="14"/>
        <v>45425.1</v>
      </c>
      <c r="R77" s="1653">
        <f t="shared" si="15"/>
        <v>22712.55</v>
      </c>
      <c r="S77" s="1684">
        <f t="shared" si="16"/>
        <v>3031807.2508670525</v>
      </c>
      <c r="T77" s="1684">
        <f>VLOOKUP(C77,'[25]Feb 17'!$B$233:$I$408,8,FALSE)</f>
        <v>0</v>
      </c>
      <c r="U77" s="1684">
        <f t="shared" si="17"/>
        <v>3031807.2508670525</v>
      </c>
      <c r="V77" s="1153">
        <f>VLOOKUP(C77,'[27]Jan 17'!$B$245:$F$421,5,FALSE)</f>
        <v>1060011238436</v>
      </c>
    </row>
    <row r="78" spans="1:22" s="1674" customFormat="1" ht="18" customHeight="1">
      <c r="A78" s="1075">
        <v>2271255</v>
      </c>
      <c r="B78" s="1692">
        <v>12</v>
      </c>
      <c r="C78" s="1079" t="s">
        <v>1061</v>
      </c>
      <c r="D78" s="1096" t="s">
        <v>1055</v>
      </c>
      <c r="E78" s="1673">
        <f>VLOOKUP(C78,'[25]Feb 17'!$B$233:$G$408,6,FALSE)</f>
        <v>23</v>
      </c>
      <c r="F78" s="1003">
        <v>1821255</v>
      </c>
      <c r="G78" s="1003">
        <v>450000</v>
      </c>
      <c r="H78" s="1705">
        <f t="shared" si="10"/>
        <v>2271255</v>
      </c>
      <c r="I78" s="391">
        <v>0</v>
      </c>
      <c r="J78" s="1705">
        <v>10000</v>
      </c>
      <c r="K78" s="1705">
        <v>10000</v>
      </c>
      <c r="L78" s="1685">
        <v>317094.65895953757</v>
      </c>
      <c r="M78" s="1685">
        <v>0</v>
      </c>
      <c r="N78" s="1685">
        <f t="shared" si="11"/>
        <v>777094.65895953751</v>
      </c>
      <c r="O78" s="1653">
        <f t="shared" si="12"/>
        <v>3048349.6589595377</v>
      </c>
      <c r="P78" s="1653">
        <f t="shared" si="13"/>
        <v>22712.55</v>
      </c>
      <c r="Q78" s="1653">
        <f t="shared" si="14"/>
        <v>45425.1</v>
      </c>
      <c r="R78" s="1653">
        <f t="shared" si="15"/>
        <v>22712.55</v>
      </c>
      <c r="S78" s="1684">
        <f t="shared" si="16"/>
        <v>2957499.458959538</v>
      </c>
      <c r="T78" s="1684">
        <f>VLOOKUP(C78,'[25]Feb 17'!$B$233:$I$408,8,FALSE)</f>
        <v>0</v>
      </c>
      <c r="U78" s="1684">
        <f t="shared" si="17"/>
        <v>2957499.458959538</v>
      </c>
      <c r="V78" s="1153" t="str">
        <f>VLOOKUP(C78,'[27]Jan 17'!$B$245:$F$421,5,FALSE)</f>
        <v>106-0011235853</v>
      </c>
    </row>
    <row r="79" spans="1:22" s="1674" customFormat="1" ht="18" customHeight="1">
      <c r="A79" s="1075">
        <v>2271255</v>
      </c>
      <c r="B79" s="1692">
        <v>13</v>
      </c>
      <c r="C79" s="1097" t="s">
        <v>1227</v>
      </c>
      <c r="D79" s="1094" t="s">
        <v>42</v>
      </c>
      <c r="E79" s="1673">
        <f>VLOOKUP(C79,'[25]Feb 17'!$B$233:$G$408,6,FALSE)</f>
        <v>23</v>
      </c>
      <c r="F79" s="1003">
        <v>1821255</v>
      </c>
      <c r="G79" s="1003">
        <v>450000</v>
      </c>
      <c r="H79" s="1705">
        <f t="shared" si="10"/>
        <v>2271255</v>
      </c>
      <c r="I79" s="391">
        <v>0</v>
      </c>
      <c r="J79" s="1705">
        <v>8000</v>
      </c>
      <c r="K79" s="1705">
        <v>8000</v>
      </c>
      <c r="L79" s="1685">
        <v>283623.81502890174</v>
      </c>
      <c r="M79" s="1685">
        <v>0</v>
      </c>
      <c r="N79" s="1685">
        <f t="shared" si="11"/>
        <v>651623.81502890168</v>
      </c>
      <c r="O79" s="1653">
        <f t="shared" si="12"/>
        <v>2922878.8150289017</v>
      </c>
      <c r="P79" s="1653">
        <f t="shared" si="13"/>
        <v>22712.55</v>
      </c>
      <c r="Q79" s="1653">
        <f t="shared" si="14"/>
        <v>45425.1</v>
      </c>
      <c r="R79" s="1653">
        <f t="shared" si="15"/>
        <v>22712.55</v>
      </c>
      <c r="S79" s="1684">
        <f t="shared" si="16"/>
        <v>2832028.615028902</v>
      </c>
      <c r="T79" s="1684">
        <f>VLOOKUP(C79,'[25]Feb 17'!$B$233:$I$408,8,FALSE)</f>
        <v>0</v>
      </c>
      <c r="U79" s="1684">
        <f t="shared" si="17"/>
        <v>2832028.615028902</v>
      </c>
      <c r="V79" s="1153">
        <f>VLOOKUP(C79,'[27]Jan 17'!$B$245:$F$421,5,FALSE)</f>
        <v>1060011241745</v>
      </c>
    </row>
    <row r="80" spans="1:22" s="1674" customFormat="1" ht="18" customHeight="1">
      <c r="A80" s="1075">
        <v>2271255</v>
      </c>
      <c r="B80" s="1692">
        <v>14</v>
      </c>
      <c r="C80" s="614" t="s">
        <v>1062</v>
      </c>
      <c r="D80" s="1096" t="s">
        <v>1055</v>
      </c>
      <c r="E80" s="1673">
        <f>VLOOKUP(C80,'[25]Feb 17'!$B$233:$G$408,6,FALSE)</f>
        <v>23</v>
      </c>
      <c r="F80" s="1003">
        <v>1821255</v>
      </c>
      <c r="G80" s="1003">
        <v>450000</v>
      </c>
      <c r="H80" s="1705">
        <f t="shared" si="10"/>
        <v>2271255</v>
      </c>
      <c r="I80" s="1653">
        <v>0</v>
      </c>
      <c r="J80" s="1705">
        <v>8000</v>
      </c>
      <c r="K80" s="1705">
        <v>8000</v>
      </c>
      <c r="L80" s="1685">
        <v>317094.65895953757</v>
      </c>
      <c r="M80" s="1670">
        <v>0</v>
      </c>
      <c r="N80" s="1685">
        <f t="shared" si="11"/>
        <v>685094.65895953751</v>
      </c>
      <c r="O80" s="1653">
        <f t="shared" si="12"/>
        <v>2956349.6589595377</v>
      </c>
      <c r="P80" s="1653">
        <f t="shared" si="13"/>
        <v>22712.55</v>
      </c>
      <c r="Q80" s="1653">
        <f t="shared" si="14"/>
        <v>45425.1</v>
      </c>
      <c r="R80" s="1653">
        <f t="shared" si="15"/>
        <v>22712.55</v>
      </c>
      <c r="S80" s="1684">
        <f t="shared" si="16"/>
        <v>2865499.458959538</v>
      </c>
      <c r="T80" s="1684">
        <f>VLOOKUP(C80,'[25]Feb 17'!$B$233:$I$408,8,FALSE)</f>
        <v>0</v>
      </c>
      <c r="U80" s="1684">
        <f t="shared" si="17"/>
        <v>2865499.458959538</v>
      </c>
      <c r="V80" s="1153">
        <f>VLOOKUP(C80,'[27]Jan 17'!$B$245:$F$421,5,FALSE)</f>
        <v>1060007879938</v>
      </c>
    </row>
    <row r="81" spans="1:22" s="1674" customFormat="1" ht="18" customHeight="1">
      <c r="A81" s="1075">
        <v>2271255</v>
      </c>
      <c r="B81" s="1692">
        <v>15</v>
      </c>
      <c r="C81" s="1079" t="s">
        <v>1063</v>
      </c>
      <c r="D81" s="1096" t="s">
        <v>1055</v>
      </c>
      <c r="E81" s="1673">
        <f>VLOOKUP(C81,'[25]Feb 17'!$B$233:$G$408,6,FALSE)</f>
        <v>23</v>
      </c>
      <c r="F81" s="1003">
        <v>1821255</v>
      </c>
      <c r="G81" s="1003">
        <v>450000</v>
      </c>
      <c r="H81" s="1705">
        <f t="shared" si="10"/>
        <v>2271255</v>
      </c>
      <c r="I81" s="391">
        <v>0</v>
      </c>
      <c r="J81" s="1705">
        <v>8000</v>
      </c>
      <c r="K81" s="1705">
        <v>8000</v>
      </c>
      <c r="L81" s="1685">
        <v>317094.65895953757</v>
      </c>
      <c r="M81" s="1685">
        <v>0</v>
      </c>
      <c r="N81" s="1685">
        <f t="shared" si="11"/>
        <v>685094.65895953751</v>
      </c>
      <c r="O81" s="1653">
        <f t="shared" si="12"/>
        <v>2956349.6589595377</v>
      </c>
      <c r="P81" s="1653">
        <f t="shared" si="13"/>
        <v>22712.55</v>
      </c>
      <c r="Q81" s="1653">
        <f t="shared" si="14"/>
        <v>45425.1</v>
      </c>
      <c r="R81" s="1653">
        <f t="shared" si="15"/>
        <v>22712.55</v>
      </c>
      <c r="S81" s="1684">
        <f t="shared" si="16"/>
        <v>2865499.458959538</v>
      </c>
      <c r="T81" s="1684">
        <f>VLOOKUP(C81,'[25]Feb 17'!$B$233:$I$408,8,FALSE)</f>
        <v>0</v>
      </c>
      <c r="U81" s="1684">
        <f t="shared" si="17"/>
        <v>2865499.458959538</v>
      </c>
      <c r="V81" s="1153">
        <f>VLOOKUP(C81,'[27]Jan 17'!$B$245:$F$421,5,FALSE)</f>
        <v>1050004981555</v>
      </c>
    </row>
    <row r="82" spans="1:22" s="1674" customFormat="1" ht="18" customHeight="1">
      <c r="A82" s="1075">
        <v>2271255</v>
      </c>
      <c r="B82" s="1692">
        <v>16</v>
      </c>
      <c r="C82" s="1079" t="s">
        <v>1064</v>
      </c>
      <c r="D82" s="1094" t="s">
        <v>1065</v>
      </c>
      <c r="E82" s="1673">
        <f>VLOOKUP(C82,'[25]Feb 17'!$B$233:$G$408,6,FALSE)</f>
        <v>23</v>
      </c>
      <c r="F82" s="1003">
        <v>1821255</v>
      </c>
      <c r="G82" s="1003">
        <v>450000</v>
      </c>
      <c r="H82" s="1705">
        <f t="shared" si="10"/>
        <v>2271255</v>
      </c>
      <c r="I82" s="391">
        <v>0</v>
      </c>
      <c r="J82" s="1705">
        <v>8000</v>
      </c>
      <c r="K82" s="1705">
        <v>8000</v>
      </c>
      <c r="L82" s="1685">
        <v>391402.45086705202</v>
      </c>
      <c r="M82" s="1685">
        <v>0</v>
      </c>
      <c r="N82" s="1685">
        <f t="shared" si="11"/>
        <v>759402.45086705196</v>
      </c>
      <c r="O82" s="1653">
        <f t="shared" si="12"/>
        <v>3030657.4508670522</v>
      </c>
      <c r="P82" s="1653">
        <f t="shared" si="13"/>
        <v>22712.55</v>
      </c>
      <c r="Q82" s="1653">
        <f t="shared" si="14"/>
        <v>45425.1</v>
      </c>
      <c r="R82" s="1653">
        <f t="shared" si="15"/>
        <v>22712.55</v>
      </c>
      <c r="S82" s="1684">
        <f t="shared" si="16"/>
        <v>2939807.2508670525</v>
      </c>
      <c r="T82" s="1684">
        <f>VLOOKUP(C82,'[25]Feb 17'!$B$233:$I$408,8,FALSE)</f>
        <v>0</v>
      </c>
      <c r="U82" s="1684">
        <f t="shared" si="17"/>
        <v>2939807.2508670525</v>
      </c>
      <c r="V82" s="1153" t="str">
        <f>VLOOKUP(C82,'[27]Jan 17'!$B$245:$F$421,5,FALSE)</f>
        <v>106-0011212209</v>
      </c>
    </row>
    <row r="83" spans="1:22" s="138" customFormat="1" ht="18" customHeight="1">
      <c r="A83" s="1075">
        <v>2271255</v>
      </c>
      <c r="B83" s="1692">
        <v>17</v>
      </c>
      <c r="C83" s="1079" t="s">
        <v>1066</v>
      </c>
      <c r="D83" s="1098" t="s">
        <v>1055</v>
      </c>
      <c r="E83" s="1673">
        <f>VLOOKUP(C83,'[25]Feb 17'!$B$233:$G$408,6,FALSE)</f>
        <v>23</v>
      </c>
      <c r="F83" s="1099">
        <v>1821255</v>
      </c>
      <c r="G83" s="1099">
        <v>450000</v>
      </c>
      <c r="H83" s="1100">
        <f t="shared" si="10"/>
        <v>2271255</v>
      </c>
      <c r="I83" s="391">
        <v>0</v>
      </c>
      <c r="J83" s="1100">
        <v>8000</v>
      </c>
      <c r="K83" s="1100">
        <v>8000</v>
      </c>
      <c r="L83" s="1685">
        <v>317094.65895953757</v>
      </c>
      <c r="M83" s="1685">
        <v>0</v>
      </c>
      <c r="N83" s="1685">
        <f t="shared" si="11"/>
        <v>685094.65895953751</v>
      </c>
      <c r="O83" s="1653">
        <f t="shared" si="12"/>
        <v>2956349.6589595377</v>
      </c>
      <c r="P83" s="1653">
        <f t="shared" si="13"/>
        <v>22712.55</v>
      </c>
      <c r="Q83" s="1653">
        <f t="shared" si="14"/>
        <v>45425.1</v>
      </c>
      <c r="R83" s="1653">
        <f t="shared" si="15"/>
        <v>22712.55</v>
      </c>
      <c r="S83" s="1684">
        <f t="shared" si="16"/>
        <v>2865499.458959538</v>
      </c>
      <c r="T83" s="1684">
        <f>VLOOKUP(C83,'[25]Feb 17'!$B$233:$I$408,8,FALSE)</f>
        <v>0</v>
      </c>
      <c r="U83" s="1684">
        <f t="shared" si="17"/>
        <v>2865499.458959538</v>
      </c>
      <c r="V83" s="1153">
        <f>VLOOKUP(C83,'[27]Jan 17'!$B$245:$F$421,5,FALSE)</f>
        <v>1060005345437</v>
      </c>
    </row>
    <row r="84" spans="1:22" s="1674" customFormat="1" ht="18" customHeight="1">
      <c r="A84" s="1075">
        <v>2271255</v>
      </c>
      <c r="B84" s="1692">
        <v>18</v>
      </c>
      <c r="C84" s="1079" t="s">
        <v>1067</v>
      </c>
      <c r="D84" s="1096" t="s">
        <v>1055</v>
      </c>
      <c r="E84" s="1673">
        <f>VLOOKUP(C84,'[25]Feb 17'!$B$233:$G$408,6,FALSE)</f>
        <v>15</v>
      </c>
      <c r="F84" s="1003">
        <v>1821255</v>
      </c>
      <c r="G84" s="1003">
        <v>450000</v>
      </c>
      <c r="H84" s="1705">
        <f t="shared" si="10"/>
        <v>2271255</v>
      </c>
      <c r="I84" s="391">
        <v>0</v>
      </c>
      <c r="J84" s="1705">
        <v>8000</v>
      </c>
      <c r="K84" s="1705">
        <v>8000</v>
      </c>
      <c r="L84" s="1685">
        <v>317094.65895953757</v>
      </c>
      <c r="M84" s="1685">
        <v>0</v>
      </c>
      <c r="N84" s="1685">
        <f t="shared" si="11"/>
        <v>557094.65895953751</v>
      </c>
      <c r="O84" s="1653">
        <f t="shared" si="12"/>
        <v>2828349.6589595377</v>
      </c>
      <c r="P84" s="1653">
        <f t="shared" si="13"/>
        <v>22712.55</v>
      </c>
      <c r="Q84" s="1653">
        <f t="shared" si="14"/>
        <v>45425.1</v>
      </c>
      <c r="R84" s="1653">
        <f t="shared" si="15"/>
        <v>22712.55</v>
      </c>
      <c r="S84" s="1684">
        <f t="shared" si="16"/>
        <v>2737499.458959538</v>
      </c>
      <c r="T84" s="1684">
        <f>VLOOKUP(C84,'[25]Feb 17'!$B$233:$I$408,8,FALSE)</f>
        <v>0</v>
      </c>
      <c r="U84" s="1684">
        <f t="shared" si="17"/>
        <v>2737499.458959538</v>
      </c>
      <c r="V84" s="1153" t="str">
        <f>VLOOKUP(C84,'[27]Jan 17'!$B$245:$F$421,5,FALSE)</f>
        <v>9000015936454</v>
      </c>
    </row>
    <row r="85" spans="1:22" s="1674" customFormat="1" ht="18" customHeight="1">
      <c r="A85" s="1075">
        <v>2271255</v>
      </c>
      <c r="B85" s="1692">
        <v>19</v>
      </c>
      <c r="C85" s="614" t="s">
        <v>1068</v>
      </c>
      <c r="D85" s="1096" t="s">
        <v>1055</v>
      </c>
      <c r="E85" s="1673">
        <f>VLOOKUP(C85,'[25]Feb 17'!$B$233:$G$408,6,FALSE)</f>
        <v>23</v>
      </c>
      <c r="F85" s="1003">
        <v>1821255</v>
      </c>
      <c r="G85" s="1003">
        <v>450000</v>
      </c>
      <c r="H85" s="1705">
        <f t="shared" si="10"/>
        <v>2271255</v>
      </c>
      <c r="I85" s="391">
        <v>0</v>
      </c>
      <c r="J85" s="1705">
        <v>8000</v>
      </c>
      <c r="K85" s="1705">
        <v>8000</v>
      </c>
      <c r="L85" s="1685">
        <v>317094.65895953757</v>
      </c>
      <c r="M85" s="1685">
        <v>0</v>
      </c>
      <c r="N85" s="1685">
        <f t="shared" si="11"/>
        <v>685094.65895953751</v>
      </c>
      <c r="O85" s="1653">
        <f t="shared" si="12"/>
        <v>2956349.6589595377</v>
      </c>
      <c r="P85" s="1653">
        <f t="shared" si="13"/>
        <v>22712.55</v>
      </c>
      <c r="Q85" s="1653">
        <f t="shared" si="14"/>
        <v>45425.1</v>
      </c>
      <c r="R85" s="1653">
        <f t="shared" si="15"/>
        <v>22712.55</v>
      </c>
      <c r="S85" s="1684">
        <f t="shared" si="16"/>
        <v>2865499.458959538</v>
      </c>
      <c r="T85" s="1684">
        <f>VLOOKUP(C85,'[25]Feb 17'!$B$233:$I$408,8,FALSE)</f>
        <v>0</v>
      </c>
      <c r="U85" s="1684">
        <f t="shared" si="17"/>
        <v>2865499.458959538</v>
      </c>
      <c r="V85" s="1153" t="str">
        <f>VLOOKUP(C85,'[27]Jan 17'!$B$245:$F$421,5,FALSE)</f>
        <v>106-0011225433</v>
      </c>
    </row>
    <row r="86" spans="1:22" s="1674" customFormat="1" ht="18" customHeight="1">
      <c r="A86" s="1075">
        <v>2271255</v>
      </c>
      <c r="B86" s="1692">
        <v>20</v>
      </c>
      <c r="C86" s="1079" t="s">
        <v>1069</v>
      </c>
      <c r="D86" s="1094" t="s">
        <v>1051</v>
      </c>
      <c r="E86" s="1673">
        <f>VLOOKUP(C86,'[25]Feb 17'!$B$233:$G$408,6,FALSE)</f>
        <v>23</v>
      </c>
      <c r="F86" s="1003">
        <v>1821255</v>
      </c>
      <c r="G86" s="1003">
        <v>450000</v>
      </c>
      <c r="H86" s="1705">
        <f t="shared" si="10"/>
        <v>2271255</v>
      </c>
      <c r="I86" s="391">
        <v>0</v>
      </c>
      <c r="J86" s="1705">
        <v>10000</v>
      </c>
      <c r="K86" s="1705">
        <v>10000</v>
      </c>
      <c r="L86" s="1685">
        <v>391402.45086705202</v>
      </c>
      <c r="M86" s="1685">
        <v>0</v>
      </c>
      <c r="N86" s="1685">
        <f t="shared" si="11"/>
        <v>851402.45086705196</v>
      </c>
      <c r="O86" s="1653">
        <f t="shared" si="12"/>
        <v>3122657.4508670522</v>
      </c>
      <c r="P86" s="1653">
        <f t="shared" si="13"/>
        <v>22712.55</v>
      </c>
      <c r="Q86" s="1653">
        <f t="shared" si="14"/>
        <v>45425.1</v>
      </c>
      <c r="R86" s="1653">
        <f t="shared" si="15"/>
        <v>22712.55</v>
      </c>
      <c r="S86" s="1684">
        <f t="shared" si="16"/>
        <v>3031807.2508670525</v>
      </c>
      <c r="T86" s="1684">
        <f>VLOOKUP(C86,'[25]Feb 17'!$B$233:$I$408,8,FALSE)</f>
        <v>0</v>
      </c>
      <c r="U86" s="1684">
        <f t="shared" si="17"/>
        <v>3031807.2508670525</v>
      </c>
      <c r="V86" s="1153" t="str">
        <f>VLOOKUP(C86,'[27]Jan 17'!$B$245:$F$421,5,FALSE)</f>
        <v>1060010005000</v>
      </c>
    </row>
    <row r="87" spans="1:22" s="1674" customFormat="1" ht="18" customHeight="1">
      <c r="A87" s="1075">
        <v>2271255</v>
      </c>
      <c r="B87" s="1692">
        <v>21</v>
      </c>
      <c r="C87" s="1079" t="s">
        <v>1070</v>
      </c>
      <c r="D87" s="1096" t="s">
        <v>1055</v>
      </c>
      <c r="E87" s="1673">
        <f>VLOOKUP(C87,'[25]Feb 17'!$B$233:$G$408,6,FALSE)</f>
        <v>23</v>
      </c>
      <c r="F87" s="1003">
        <v>1821255</v>
      </c>
      <c r="G87" s="1003">
        <v>450000</v>
      </c>
      <c r="H87" s="1705">
        <f t="shared" si="10"/>
        <v>2271255</v>
      </c>
      <c r="I87" s="391">
        <v>0</v>
      </c>
      <c r="J87" s="1705">
        <v>8000</v>
      </c>
      <c r="K87" s="1705">
        <v>8000</v>
      </c>
      <c r="L87" s="1685">
        <v>317094.65895953757</v>
      </c>
      <c r="M87" s="1685">
        <v>0</v>
      </c>
      <c r="N87" s="1685">
        <f t="shared" si="11"/>
        <v>685094.65895953751</v>
      </c>
      <c r="O87" s="1653">
        <f t="shared" si="12"/>
        <v>2956349.6589595377</v>
      </c>
      <c r="P87" s="1653">
        <f t="shared" si="13"/>
        <v>22712.55</v>
      </c>
      <c r="Q87" s="1653">
        <f t="shared" si="14"/>
        <v>45425.1</v>
      </c>
      <c r="R87" s="1653">
        <f t="shared" si="15"/>
        <v>22712.55</v>
      </c>
      <c r="S87" s="1684">
        <f t="shared" si="16"/>
        <v>2865499.458959538</v>
      </c>
      <c r="T87" s="1684">
        <f>VLOOKUP(C87,'[25]Feb 17'!$B$233:$I$408,8,FALSE)</f>
        <v>0</v>
      </c>
      <c r="U87" s="1684">
        <f t="shared" si="17"/>
        <v>2865499.458959538</v>
      </c>
      <c r="V87" s="1153" t="str">
        <f>VLOOKUP(C87,'[27]Jan 17'!$B$245:$F$421,5,FALSE)</f>
        <v>106-0011212225</v>
      </c>
    </row>
    <row r="88" spans="1:22" s="1674" customFormat="1" ht="18" customHeight="1">
      <c r="A88" s="1075">
        <v>2271255</v>
      </c>
      <c r="B88" s="1692">
        <v>22</v>
      </c>
      <c r="C88" s="1079" t="s">
        <v>1071</v>
      </c>
      <c r="D88" s="1096" t="s">
        <v>1055</v>
      </c>
      <c r="E88" s="1673">
        <f>VLOOKUP(C88,'[25]Feb 17'!$B$233:$G$408,6,FALSE)</f>
        <v>23</v>
      </c>
      <c r="F88" s="1003">
        <v>1821255</v>
      </c>
      <c r="G88" s="1003">
        <v>450000</v>
      </c>
      <c r="H88" s="1705">
        <f t="shared" si="10"/>
        <v>2271255</v>
      </c>
      <c r="I88" s="391">
        <v>0</v>
      </c>
      <c r="J88" s="1705">
        <v>8000</v>
      </c>
      <c r="K88" s="1705">
        <v>8000</v>
      </c>
      <c r="L88" s="1685">
        <v>317094.65895953757</v>
      </c>
      <c r="M88" s="1685">
        <v>0</v>
      </c>
      <c r="N88" s="1685">
        <f t="shared" si="11"/>
        <v>685094.65895953751</v>
      </c>
      <c r="O88" s="1653">
        <f t="shared" si="12"/>
        <v>2956349.6589595377</v>
      </c>
      <c r="P88" s="1653">
        <f t="shared" si="13"/>
        <v>22712.55</v>
      </c>
      <c r="Q88" s="1653">
        <f t="shared" si="14"/>
        <v>45425.1</v>
      </c>
      <c r="R88" s="1653">
        <f t="shared" si="15"/>
        <v>22712.55</v>
      </c>
      <c r="S88" s="1684">
        <f t="shared" si="16"/>
        <v>2865499.458959538</v>
      </c>
      <c r="T88" s="1684">
        <f>VLOOKUP(C88,'[25]Feb 17'!$B$233:$I$408,8,FALSE)</f>
        <v>0</v>
      </c>
      <c r="U88" s="1684">
        <f t="shared" si="17"/>
        <v>2865499.458959538</v>
      </c>
      <c r="V88" s="1153" t="str">
        <f>VLOOKUP(C88,'[27]Jan 17'!$B$245:$F$421,5,FALSE)</f>
        <v>106-0011212084</v>
      </c>
    </row>
    <row r="89" spans="1:22" s="1674" customFormat="1" ht="18" customHeight="1">
      <c r="A89" s="1075">
        <v>2271255</v>
      </c>
      <c r="B89" s="1692">
        <v>23</v>
      </c>
      <c r="C89" s="1079" t="s">
        <v>1072</v>
      </c>
      <c r="D89" s="1094" t="s">
        <v>1051</v>
      </c>
      <c r="E89" s="1673">
        <f>VLOOKUP(C89,'[25]Feb 17'!$B$233:$G$408,6,FALSE)</f>
        <v>23</v>
      </c>
      <c r="F89" s="1003">
        <v>1821255</v>
      </c>
      <c r="G89" s="1003">
        <v>450000</v>
      </c>
      <c r="H89" s="1705">
        <f t="shared" si="10"/>
        <v>2271255</v>
      </c>
      <c r="I89" s="391">
        <v>0</v>
      </c>
      <c r="J89" s="1705">
        <v>10000</v>
      </c>
      <c r="K89" s="1705">
        <v>10000</v>
      </c>
      <c r="L89" s="1685">
        <v>391402.45086705202</v>
      </c>
      <c r="M89" s="1685">
        <v>0</v>
      </c>
      <c r="N89" s="1685">
        <f t="shared" si="11"/>
        <v>851402.45086705196</v>
      </c>
      <c r="O89" s="1653">
        <f t="shared" si="12"/>
        <v>3122657.4508670522</v>
      </c>
      <c r="P89" s="1653">
        <f t="shared" si="13"/>
        <v>22712.55</v>
      </c>
      <c r="Q89" s="1653">
        <f t="shared" si="14"/>
        <v>45425.1</v>
      </c>
      <c r="R89" s="1653">
        <f t="shared" si="15"/>
        <v>22712.55</v>
      </c>
      <c r="S89" s="1684">
        <f t="shared" si="16"/>
        <v>3031807.2508670525</v>
      </c>
      <c r="T89" s="1684">
        <f>VLOOKUP(C89,'[25]Feb 17'!$B$233:$I$408,8,FALSE)</f>
        <v>0</v>
      </c>
      <c r="U89" s="1684">
        <f t="shared" si="17"/>
        <v>3031807.2508670525</v>
      </c>
      <c r="V89" s="1153" t="str">
        <f>VLOOKUP(C89,'[27]Jan 17'!$B$245:$F$421,5,FALSE)</f>
        <v>106-0011212068</v>
      </c>
    </row>
    <row r="90" spans="1:22" s="1674" customFormat="1" ht="18" customHeight="1">
      <c r="A90" s="1075">
        <v>2271255</v>
      </c>
      <c r="B90" s="1692">
        <v>24</v>
      </c>
      <c r="C90" s="1101" t="s">
        <v>1234</v>
      </c>
      <c r="D90" s="1096" t="s">
        <v>1055</v>
      </c>
      <c r="E90" s="1673">
        <f>VLOOKUP(C90,'[25]Feb 17'!$B$233:$G$408,6,FALSE)</f>
        <v>23</v>
      </c>
      <c r="F90" s="1003">
        <v>1821255</v>
      </c>
      <c r="G90" s="1003">
        <v>450000</v>
      </c>
      <c r="H90" s="1705">
        <f t="shared" si="10"/>
        <v>2271255</v>
      </c>
      <c r="I90" s="391">
        <v>0</v>
      </c>
      <c r="J90" s="1705">
        <v>8000</v>
      </c>
      <c r="K90" s="1705">
        <v>8000</v>
      </c>
      <c r="L90" s="1685">
        <v>317094.65895953757</v>
      </c>
      <c r="M90" s="1685">
        <v>0</v>
      </c>
      <c r="N90" s="1685">
        <f t="shared" si="11"/>
        <v>685094.65895953751</v>
      </c>
      <c r="O90" s="1653">
        <f t="shared" si="12"/>
        <v>2956349.6589595377</v>
      </c>
      <c r="P90" s="1653">
        <f t="shared" si="13"/>
        <v>22712.55</v>
      </c>
      <c r="Q90" s="1653">
        <f t="shared" si="14"/>
        <v>45425.1</v>
      </c>
      <c r="R90" s="1653">
        <f t="shared" si="15"/>
        <v>22712.55</v>
      </c>
      <c r="S90" s="1684">
        <f t="shared" si="16"/>
        <v>2865499.458959538</v>
      </c>
      <c r="T90" s="1684">
        <f>VLOOKUP(C90,'[25]Feb 17'!$B$233:$I$408,8,FALSE)</f>
        <v>0</v>
      </c>
      <c r="U90" s="1684">
        <f t="shared" si="17"/>
        <v>2865499.458959538</v>
      </c>
      <c r="V90" s="1153" t="str">
        <f>VLOOKUP(C90,'[27]Jan 17'!$B$245:$F$421,5,FALSE)</f>
        <v>106-0011237230</v>
      </c>
    </row>
    <row r="91" spans="1:22" s="1674" customFormat="1" ht="18" customHeight="1">
      <c r="A91" s="1075">
        <v>2271255</v>
      </c>
      <c r="B91" s="1692">
        <v>25</v>
      </c>
      <c r="C91" s="614" t="s">
        <v>1073</v>
      </c>
      <c r="D91" s="1096" t="s">
        <v>1055</v>
      </c>
      <c r="E91" s="1673">
        <f>VLOOKUP(C91,'[25]Feb 17'!$B$233:$G$408,6,FALSE)</f>
        <v>23</v>
      </c>
      <c r="F91" s="1003">
        <v>1821255</v>
      </c>
      <c r="G91" s="1003">
        <v>450000</v>
      </c>
      <c r="H91" s="1705">
        <f t="shared" si="10"/>
        <v>2271255</v>
      </c>
      <c r="I91" s="1653">
        <v>0</v>
      </c>
      <c r="J91" s="1705">
        <v>8000</v>
      </c>
      <c r="K91" s="1705">
        <v>8000</v>
      </c>
      <c r="L91" s="1685">
        <v>317094.65895953757</v>
      </c>
      <c r="M91" s="1670">
        <v>0</v>
      </c>
      <c r="N91" s="1685">
        <f t="shared" si="11"/>
        <v>685094.65895953751</v>
      </c>
      <c r="O91" s="1653">
        <f t="shared" si="12"/>
        <v>2956349.6589595377</v>
      </c>
      <c r="P91" s="1653">
        <f t="shared" si="13"/>
        <v>22712.55</v>
      </c>
      <c r="Q91" s="1653">
        <f t="shared" si="14"/>
        <v>45425.1</v>
      </c>
      <c r="R91" s="1653">
        <f t="shared" si="15"/>
        <v>22712.55</v>
      </c>
      <c r="S91" s="1684">
        <f t="shared" si="16"/>
        <v>2865499.458959538</v>
      </c>
      <c r="T91" s="1684">
        <f>VLOOKUP(C91,'[25]Feb 17'!$B$233:$I$408,8,FALSE)</f>
        <v>0</v>
      </c>
      <c r="U91" s="1684">
        <f t="shared" si="17"/>
        <v>2865499.458959538</v>
      </c>
      <c r="V91" s="1153" t="str">
        <f>VLOOKUP(C91,'[27]Jan 17'!$B$245:$F$421,5,FALSE)</f>
        <v>106-0011236323</v>
      </c>
    </row>
    <row r="92" spans="1:22" s="1674" customFormat="1" ht="18" customHeight="1">
      <c r="A92" s="1075">
        <v>2271255</v>
      </c>
      <c r="B92" s="1692">
        <v>26</v>
      </c>
      <c r="C92" s="1079" t="s">
        <v>1074</v>
      </c>
      <c r="D92" s="1096" t="s">
        <v>1055</v>
      </c>
      <c r="E92" s="1673">
        <f>VLOOKUP(C92,'[25]Feb 17'!$B$233:$G$408,6,FALSE)</f>
        <v>23</v>
      </c>
      <c r="F92" s="1003">
        <v>1821255</v>
      </c>
      <c r="G92" s="1003">
        <v>450000</v>
      </c>
      <c r="H92" s="1705">
        <f t="shared" si="10"/>
        <v>2271255</v>
      </c>
      <c r="I92" s="391">
        <v>0</v>
      </c>
      <c r="J92" s="1705">
        <v>8000</v>
      </c>
      <c r="K92" s="1705">
        <v>8000</v>
      </c>
      <c r="L92" s="1685">
        <v>317094.65895953757</v>
      </c>
      <c r="M92" s="1685">
        <v>0</v>
      </c>
      <c r="N92" s="1685">
        <f t="shared" si="11"/>
        <v>685094.65895953751</v>
      </c>
      <c r="O92" s="1653">
        <f t="shared" si="12"/>
        <v>2956349.6589595377</v>
      </c>
      <c r="P92" s="1653">
        <f t="shared" si="13"/>
        <v>22712.55</v>
      </c>
      <c r="Q92" s="1653">
        <f t="shared" si="14"/>
        <v>45425.1</v>
      </c>
      <c r="R92" s="1653">
        <f t="shared" si="15"/>
        <v>22712.55</v>
      </c>
      <c r="S92" s="1684">
        <f t="shared" si="16"/>
        <v>2865499.458959538</v>
      </c>
      <c r="T92" s="1684">
        <f>VLOOKUP(C92,'[25]Feb 17'!$B$233:$I$408,8,FALSE)</f>
        <v>0</v>
      </c>
      <c r="U92" s="1684">
        <f t="shared" si="17"/>
        <v>2865499.458959538</v>
      </c>
      <c r="V92" s="1153" t="str">
        <f>VLOOKUP(C92,'[27]Jan 17'!$B$245:$F$421,5,FALSE)</f>
        <v>106-0005341808</v>
      </c>
    </row>
    <row r="93" spans="1:22" s="1674" customFormat="1" ht="18" customHeight="1">
      <c r="A93" s="1075">
        <v>2271255</v>
      </c>
      <c r="B93" s="1692">
        <v>27</v>
      </c>
      <c r="C93" s="1097" t="s">
        <v>1075</v>
      </c>
      <c r="D93" s="1094" t="s">
        <v>1050</v>
      </c>
      <c r="E93" s="1673">
        <f>VLOOKUP(C93,'[25]Feb 17'!$B$233:$G$408,6,FALSE)</f>
        <v>23</v>
      </c>
      <c r="F93" s="1003">
        <v>1821255</v>
      </c>
      <c r="G93" s="1003">
        <v>450000</v>
      </c>
      <c r="H93" s="1705">
        <f t="shared" si="10"/>
        <v>2271255</v>
      </c>
      <c r="I93" s="391">
        <v>0</v>
      </c>
      <c r="J93" s="1705">
        <v>8000</v>
      </c>
      <c r="K93" s="1705">
        <v>8000</v>
      </c>
      <c r="L93" s="1685">
        <v>283623.81502890174</v>
      </c>
      <c r="M93" s="1685">
        <v>0</v>
      </c>
      <c r="N93" s="1685">
        <f t="shared" si="11"/>
        <v>651623.81502890168</v>
      </c>
      <c r="O93" s="1653">
        <f t="shared" si="12"/>
        <v>2922878.8150289017</v>
      </c>
      <c r="P93" s="1653">
        <f t="shared" si="13"/>
        <v>22712.55</v>
      </c>
      <c r="Q93" s="1653">
        <f t="shared" si="14"/>
        <v>45425.1</v>
      </c>
      <c r="R93" s="1653">
        <f t="shared" si="15"/>
        <v>22712.55</v>
      </c>
      <c r="S93" s="1684">
        <f t="shared" si="16"/>
        <v>2832028.615028902</v>
      </c>
      <c r="T93" s="1684">
        <f>VLOOKUP(C93,'[25]Feb 17'!$B$233:$I$408,8,FALSE)</f>
        <v>0</v>
      </c>
      <c r="U93" s="1684">
        <f t="shared" si="17"/>
        <v>2832028.615028902</v>
      </c>
      <c r="V93" s="1153" t="str">
        <f>VLOOKUP(C93,'[27]Jan 17'!$B$245:$F$421,5,FALSE)</f>
        <v>106-0011243261</v>
      </c>
    </row>
    <row r="94" spans="1:22" s="1674" customFormat="1" ht="18" customHeight="1">
      <c r="A94" s="1075">
        <v>2271255</v>
      </c>
      <c r="B94" s="1692">
        <v>28</v>
      </c>
      <c r="C94" s="1079" t="s">
        <v>1076</v>
      </c>
      <c r="D94" s="1094" t="s">
        <v>1051</v>
      </c>
      <c r="E94" s="1673">
        <f>VLOOKUP(C94,'[25]Feb 17'!$B$233:$G$408,6,FALSE)</f>
        <v>23</v>
      </c>
      <c r="F94" s="1003">
        <v>1821255</v>
      </c>
      <c r="G94" s="1003">
        <v>450000</v>
      </c>
      <c r="H94" s="1705">
        <f t="shared" si="10"/>
        <v>2271255</v>
      </c>
      <c r="I94" s="391">
        <v>0</v>
      </c>
      <c r="J94" s="1705">
        <v>10000</v>
      </c>
      <c r="K94" s="1705">
        <v>10000</v>
      </c>
      <c r="L94" s="1685">
        <v>391402.45086705202</v>
      </c>
      <c r="M94" s="1685">
        <v>0</v>
      </c>
      <c r="N94" s="1685">
        <f t="shared" si="11"/>
        <v>851402.45086705196</v>
      </c>
      <c r="O94" s="1653">
        <f t="shared" si="12"/>
        <v>3122657.4508670522</v>
      </c>
      <c r="P94" s="1653">
        <f t="shared" si="13"/>
        <v>22712.55</v>
      </c>
      <c r="Q94" s="1653">
        <f t="shared" si="14"/>
        <v>45425.1</v>
      </c>
      <c r="R94" s="1653">
        <f t="shared" si="15"/>
        <v>22712.55</v>
      </c>
      <c r="S94" s="1684">
        <f t="shared" si="16"/>
        <v>3031807.2508670525</v>
      </c>
      <c r="T94" s="1684">
        <f>VLOOKUP(C94,'[25]Feb 17'!$B$233:$I$408,8,FALSE)</f>
        <v>0</v>
      </c>
      <c r="U94" s="1684">
        <f t="shared" si="17"/>
        <v>3031807.2508670525</v>
      </c>
      <c r="V94" s="1153">
        <f>VLOOKUP(C94,'[27]Jan 17'!$B$245:$F$421,5,FALSE)</f>
        <v>1060011237008</v>
      </c>
    </row>
    <row r="95" spans="1:22" s="1674" customFormat="1" ht="18" customHeight="1">
      <c r="A95" s="1075">
        <v>2271255</v>
      </c>
      <c r="B95" s="1692">
        <v>29</v>
      </c>
      <c r="C95" s="614" t="s">
        <v>1077</v>
      </c>
      <c r="D95" s="1096" t="s">
        <v>1055</v>
      </c>
      <c r="E95" s="1673">
        <f>VLOOKUP(C95,'[25]Feb 17'!$B$233:$G$408,6,FALSE)</f>
        <v>12</v>
      </c>
      <c r="F95" s="1003">
        <v>1821255</v>
      </c>
      <c r="G95" s="1003">
        <v>450000</v>
      </c>
      <c r="H95" s="1705">
        <f t="shared" si="10"/>
        <v>2271255</v>
      </c>
      <c r="I95" s="391">
        <v>0</v>
      </c>
      <c r="J95" s="1705">
        <v>8000</v>
      </c>
      <c r="K95" s="1705">
        <v>8000</v>
      </c>
      <c r="L95" s="1685">
        <v>317094.65895953757</v>
      </c>
      <c r="M95" s="1685">
        <v>0</v>
      </c>
      <c r="N95" s="1685">
        <f t="shared" si="11"/>
        <v>509094.65895953757</v>
      </c>
      <c r="O95" s="1653">
        <f t="shared" si="12"/>
        <v>2780349.6589595377</v>
      </c>
      <c r="P95" s="1653">
        <f t="shared" si="13"/>
        <v>22712.55</v>
      </c>
      <c r="Q95" s="1653">
        <f t="shared" si="14"/>
        <v>45425.1</v>
      </c>
      <c r="R95" s="1653">
        <f t="shared" si="15"/>
        <v>22712.55</v>
      </c>
      <c r="S95" s="1684">
        <f t="shared" si="16"/>
        <v>2689499.458959538</v>
      </c>
      <c r="T95" s="1684">
        <f>VLOOKUP(C95,'[25]Feb 17'!$B$233:$I$408,8,FALSE)</f>
        <v>0</v>
      </c>
      <c r="U95" s="1684">
        <f t="shared" si="17"/>
        <v>2689499.458959538</v>
      </c>
      <c r="V95" s="1153" t="str">
        <f>VLOOKUP(C95,'[27]Jan 17'!$B$245:$F$421,5,FALSE)</f>
        <v>106-0011243279</v>
      </c>
    </row>
    <row r="96" spans="1:22" s="1674" customFormat="1" ht="18" customHeight="1">
      <c r="A96" s="1075">
        <v>2271255</v>
      </c>
      <c r="B96" s="1692">
        <v>30</v>
      </c>
      <c r="C96" s="1102" t="s">
        <v>1078</v>
      </c>
      <c r="D96" s="1096" t="s">
        <v>1055</v>
      </c>
      <c r="E96" s="1673">
        <f>VLOOKUP(C96,'[25]Feb 17'!$B$233:$G$408,6,FALSE)</f>
        <v>23</v>
      </c>
      <c r="F96" s="1003">
        <v>1821255</v>
      </c>
      <c r="G96" s="1003">
        <v>450000</v>
      </c>
      <c r="H96" s="1705">
        <f t="shared" si="10"/>
        <v>2271255</v>
      </c>
      <c r="I96" s="391">
        <v>0</v>
      </c>
      <c r="J96" s="1705">
        <v>8000</v>
      </c>
      <c r="K96" s="1705">
        <v>8000</v>
      </c>
      <c r="L96" s="1685">
        <v>317094.65895953757</v>
      </c>
      <c r="M96" s="1685">
        <v>0</v>
      </c>
      <c r="N96" s="1685">
        <f t="shared" si="11"/>
        <v>685094.65895953751</v>
      </c>
      <c r="O96" s="1653">
        <f t="shared" si="12"/>
        <v>2956349.6589595377</v>
      </c>
      <c r="P96" s="1653">
        <f t="shared" si="13"/>
        <v>22712.55</v>
      </c>
      <c r="Q96" s="1653">
        <f t="shared" si="14"/>
        <v>45425.1</v>
      </c>
      <c r="R96" s="1653">
        <f t="shared" si="15"/>
        <v>22712.55</v>
      </c>
      <c r="S96" s="1684">
        <f t="shared" si="16"/>
        <v>2865499.458959538</v>
      </c>
      <c r="T96" s="1684">
        <f>VLOOKUP(C96,'[25]Feb 17'!$B$233:$I$408,8,FALSE)</f>
        <v>0</v>
      </c>
      <c r="U96" s="1684">
        <f t="shared" si="17"/>
        <v>2865499.458959538</v>
      </c>
      <c r="V96" s="1153">
        <f>VLOOKUP(C96,'[27]Jan 17'!$B$245:$F$421,5,FALSE)</f>
        <v>1060011241927</v>
      </c>
    </row>
    <row r="97" spans="1:22" s="1674" customFormat="1" ht="18" customHeight="1">
      <c r="A97" s="1075">
        <v>2271255</v>
      </c>
      <c r="B97" s="1692">
        <v>31</v>
      </c>
      <c r="C97" s="1079" t="s">
        <v>1079</v>
      </c>
      <c r="D97" s="1096" t="s">
        <v>1055</v>
      </c>
      <c r="E97" s="1673">
        <f>VLOOKUP(C97,'[25]Feb 17'!$B$233:$G$408,6,FALSE)</f>
        <v>23</v>
      </c>
      <c r="F97" s="1003">
        <v>1821255</v>
      </c>
      <c r="G97" s="1003">
        <v>450000</v>
      </c>
      <c r="H97" s="1705">
        <f t="shared" si="10"/>
        <v>2271255</v>
      </c>
      <c r="I97" s="391">
        <v>0</v>
      </c>
      <c r="J97" s="1705">
        <v>8000</v>
      </c>
      <c r="K97" s="1705">
        <v>8000</v>
      </c>
      <c r="L97" s="1685">
        <v>317094.65895953757</v>
      </c>
      <c r="M97" s="1685">
        <v>0</v>
      </c>
      <c r="N97" s="1685">
        <f t="shared" si="11"/>
        <v>685094.65895953751</v>
      </c>
      <c r="O97" s="1653">
        <f t="shared" si="12"/>
        <v>2956349.6589595377</v>
      </c>
      <c r="P97" s="1653">
        <f t="shared" si="13"/>
        <v>22712.55</v>
      </c>
      <c r="Q97" s="1653">
        <f t="shared" si="14"/>
        <v>45425.1</v>
      </c>
      <c r="R97" s="1653">
        <f t="shared" si="15"/>
        <v>22712.55</v>
      </c>
      <c r="S97" s="1684">
        <f t="shared" si="16"/>
        <v>2865499.458959538</v>
      </c>
      <c r="T97" s="1684">
        <f>VLOOKUP(C97,'[25]Feb 17'!$B$233:$I$408,8,FALSE)</f>
        <v>0</v>
      </c>
      <c r="U97" s="1684">
        <f t="shared" si="17"/>
        <v>2865499.458959538</v>
      </c>
      <c r="V97" s="1153" t="str">
        <f>VLOOKUP(C97,'[27]Jan 17'!$B$245:$F$421,5,FALSE)</f>
        <v>900-0017739401</v>
      </c>
    </row>
    <row r="98" spans="1:22" s="1674" customFormat="1" ht="18" customHeight="1">
      <c r="A98" s="1075">
        <v>2271255</v>
      </c>
      <c r="B98" s="1692">
        <v>32</v>
      </c>
      <c r="C98" s="1079" t="s">
        <v>1080</v>
      </c>
      <c r="D98" s="1096" t="s">
        <v>1055</v>
      </c>
      <c r="E98" s="1673">
        <f>VLOOKUP(C98,'[25]Feb 17'!$B$233:$G$408,6,FALSE)</f>
        <v>23</v>
      </c>
      <c r="F98" s="1003">
        <v>1821255</v>
      </c>
      <c r="G98" s="1003">
        <v>450000</v>
      </c>
      <c r="H98" s="1705">
        <f t="shared" si="10"/>
        <v>2271255</v>
      </c>
      <c r="I98" s="391">
        <v>0</v>
      </c>
      <c r="J98" s="1705">
        <v>0</v>
      </c>
      <c r="K98" s="1705">
        <v>8000</v>
      </c>
      <c r="L98" s="1685">
        <v>317094.65895953757</v>
      </c>
      <c r="M98" s="1685">
        <v>0</v>
      </c>
      <c r="N98" s="1685">
        <f t="shared" si="11"/>
        <v>501094.65895953757</v>
      </c>
      <c r="O98" s="1653">
        <f t="shared" si="12"/>
        <v>2772349.6589595377</v>
      </c>
      <c r="P98" s="1653">
        <f t="shared" si="13"/>
        <v>22712.55</v>
      </c>
      <c r="Q98" s="1653">
        <f t="shared" si="14"/>
        <v>45425.1</v>
      </c>
      <c r="R98" s="1653">
        <f t="shared" si="15"/>
        <v>22712.55</v>
      </c>
      <c r="S98" s="1684">
        <f t="shared" si="16"/>
        <v>2681499.458959538</v>
      </c>
      <c r="T98" s="1684">
        <f>VLOOKUP(C98,'[25]Feb 17'!$B$233:$I$408,8,FALSE)</f>
        <v>0</v>
      </c>
      <c r="U98" s="1684">
        <f t="shared" si="17"/>
        <v>2681499.458959538</v>
      </c>
      <c r="V98" s="1153">
        <f>VLOOKUP(C98,'[27]Jan 17'!$B$245:$F$421,5,FALSE)</f>
        <v>1060011220293</v>
      </c>
    </row>
    <row r="99" spans="1:22" s="1674" customFormat="1" ht="18" customHeight="1">
      <c r="A99" s="1075">
        <v>2271255</v>
      </c>
      <c r="B99" s="1692">
        <v>33</v>
      </c>
      <c r="C99" s="1079" t="s">
        <v>1081</v>
      </c>
      <c r="D99" s="1096" t="s">
        <v>1055</v>
      </c>
      <c r="E99" s="1673">
        <f>VLOOKUP(C99,'[25]Feb 17'!$B$233:$G$408,6,FALSE)</f>
        <v>23</v>
      </c>
      <c r="F99" s="1003">
        <v>1821255</v>
      </c>
      <c r="G99" s="1003">
        <v>450000</v>
      </c>
      <c r="H99" s="1705">
        <f t="shared" si="10"/>
        <v>2271255</v>
      </c>
      <c r="I99" s="391">
        <v>0</v>
      </c>
      <c r="J99" s="1705">
        <v>8000</v>
      </c>
      <c r="K99" s="1705">
        <v>8000</v>
      </c>
      <c r="L99" s="1685">
        <v>317094.65895953757</v>
      </c>
      <c r="M99" s="1685">
        <v>0</v>
      </c>
      <c r="N99" s="1685">
        <f t="shared" si="11"/>
        <v>685094.65895953751</v>
      </c>
      <c r="O99" s="1653">
        <f t="shared" si="12"/>
        <v>2956349.6589595377</v>
      </c>
      <c r="P99" s="1653">
        <f t="shared" si="13"/>
        <v>22712.55</v>
      </c>
      <c r="Q99" s="1653">
        <f t="shared" si="14"/>
        <v>45425.1</v>
      </c>
      <c r="R99" s="1653">
        <f t="shared" si="15"/>
        <v>22712.55</v>
      </c>
      <c r="S99" s="1684">
        <f t="shared" si="16"/>
        <v>2865499.458959538</v>
      </c>
      <c r="T99" s="1684">
        <f>VLOOKUP(C99,'[25]Feb 17'!$B$233:$I$408,8,FALSE)</f>
        <v>0</v>
      </c>
      <c r="U99" s="1684">
        <f t="shared" si="17"/>
        <v>2865499.458959538</v>
      </c>
      <c r="V99" s="1153" t="str">
        <f>VLOOKUP(C99,'[27]Jan 17'!$B$245:$F$421,5,FALSE)</f>
        <v>106-0005343648</v>
      </c>
    </row>
    <row r="100" spans="1:22" s="1674" customFormat="1" ht="18" customHeight="1">
      <c r="A100" s="1075">
        <v>2271255</v>
      </c>
      <c r="B100" s="1692">
        <v>34</v>
      </c>
      <c r="C100" s="614" t="s">
        <v>1082</v>
      </c>
      <c r="D100" s="1096" t="s">
        <v>1055</v>
      </c>
      <c r="E100" s="1673">
        <f>VLOOKUP(C100,'[25]Feb 17'!$B$233:$G$408,6,FALSE)</f>
        <v>23</v>
      </c>
      <c r="F100" s="1003">
        <v>1821255</v>
      </c>
      <c r="G100" s="1003">
        <v>450000</v>
      </c>
      <c r="H100" s="1705">
        <f t="shared" si="10"/>
        <v>2271255</v>
      </c>
      <c r="I100" s="391">
        <v>0</v>
      </c>
      <c r="J100" s="1705">
        <v>8000</v>
      </c>
      <c r="K100" s="1705">
        <v>8000</v>
      </c>
      <c r="L100" s="1685">
        <v>317094.65895953757</v>
      </c>
      <c r="M100" s="1685">
        <v>0</v>
      </c>
      <c r="N100" s="1685">
        <f t="shared" si="11"/>
        <v>685094.65895953751</v>
      </c>
      <c r="O100" s="1653">
        <f t="shared" si="12"/>
        <v>2956349.6589595377</v>
      </c>
      <c r="P100" s="1653">
        <f t="shared" si="13"/>
        <v>22712.55</v>
      </c>
      <c r="Q100" s="1653">
        <f t="shared" si="14"/>
        <v>45425.1</v>
      </c>
      <c r="R100" s="1653">
        <f t="shared" si="15"/>
        <v>22712.55</v>
      </c>
      <c r="S100" s="1684">
        <f t="shared" si="16"/>
        <v>2865499.458959538</v>
      </c>
      <c r="T100" s="1684">
        <f>VLOOKUP(C100,'[25]Feb 17'!$B$233:$I$408,8,FALSE)</f>
        <v>0</v>
      </c>
      <c r="U100" s="1684">
        <f t="shared" si="17"/>
        <v>2865499.458959538</v>
      </c>
      <c r="V100" s="1153" t="str">
        <f>VLOOKUP(C100,'[27]Jan 17'!$B$245:$F$421,5,FALSE)</f>
        <v>106-0011263574</v>
      </c>
    </row>
    <row r="101" spans="1:22" s="1674" customFormat="1" ht="18" customHeight="1">
      <c r="A101" s="1075">
        <v>2271255</v>
      </c>
      <c r="B101" s="1692">
        <v>35</v>
      </c>
      <c r="C101" s="1079" t="s">
        <v>1083</v>
      </c>
      <c r="D101" s="1094" t="s">
        <v>1051</v>
      </c>
      <c r="E101" s="1673">
        <f>VLOOKUP(C101,'[25]Feb 17'!$B$233:$G$408,6,FALSE)</f>
        <v>23</v>
      </c>
      <c r="F101" s="1003">
        <v>1821255</v>
      </c>
      <c r="G101" s="1003">
        <v>450000</v>
      </c>
      <c r="H101" s="1705">
        <f t="shared" si="10"/>
        <v>2271255</v>
      </c>
      <c r="I101" s="1653">
        <v>0</v>
      </c>
      <c r="J101" s="1705">
        <v>10000</v>
      </c>
      <c r="K101" s="1705">
        <v>10000</v>
      </c>
      <c r="L101" s="1685">
        <v>391402.45086705202</v>
      </c>
      <c r="M101" s="1670">
        <v>0</v>
      </c>
      <c r="N101" s="1685">
        <f t="shared" si="11"/>
        <v>851402.45086705196</v>
      </c>
      <c r="O101" s="1653">
        <f t="shared" si="12"/>
        <v>3122657.4508670522</v>
      </c>
      <c r="P101" s="1653">
        <f t="shared" si="13"/>
        <v>22712.55</v>
      </c>
      <c r="Q101" s="1653">
        <f t="shared" si="14"/>
        <v>45425.1</v>
      </c>
      <c r="R101" s="1653">
        <f t="shared" si="15"/>
        <v>22712.55</v>
      </c>
      <c r="S101" s="1684">
        <f t="shared" si="16"/>
        <v>3031807.2508670525</v>
      </c>
      <c r="T101" s="1684">
        <f>VLOOKUP(C101,'[25]Feb 17'!$B$233:$I$408,8,FALSE)</f>
        <v>0</v>
      </c>
      <c r="U101" s="1684">
        <f t="shared" si="17"/>
        <v>3031807.2508670525</v>
      </c>
      <c r="V101" s="1153">
        <f>VLOOKUP(C101,'[27]Jan 17'!$B$245:$F$421,5,FALSE)</f>
        <v>1060005364446</v>
      </c>
    </row>
    <row r="102" spans="1:22" s="1674" customFormat="1" ht="18" customHeight="1">
      <c r="A102" s="1075">
        <v>2271255</v>
      </c>
      <c r="B102" s="1692">
        <v>36</v>
      </c>
      <c r="C102" s="1079" t="s">
        <v>1084</v>
      </c>
      <c r="D102" s="1096" t="s">
        <v>1055</v>
      </c>
      <c r="E102" s="1673">
        <f>VLOOKUP(C102,'[25]Feb 17'!$B$233:$G$408,6,FALSE)</f>
        <v>23</v>
      </c>
      <c r="F102" s="1003">
        <v>1821255</v>
      </c>
      <c r="G102" s="1003">
        <v>450000</v>
      </c>
      <c r="H102" s="1705">
        <f t="shared" si="10"/>
        <v>2271255</v>
      </c>
      <c r="I102" s="391">
        <v>0</v>
      </c>
      <c r="J102" s="1705">
        <v>8000</v>
      </c>
      <c r="K102" s="1705">
        <v>8000</v>
      </c>
      <c r="L102" s="1685">
        <v>317094.65895953757</v>
      </c>
      <c r="M102" s="1685">
        <v>0</v>
      </c>
      <c r="N102" s="1685">
        <f t="shared" si="11"/>
        <v>685094.65895953751</v>
      </c>
      <c r="O102" s="1653">
        <f t="shared" si="12"/>
        <v>2956349.6589595377</v>
      </c>
      <c r="P102" s="1653">
        <f t="shared" si="13"/>
        <v>22712.55</v>
      </c>
      <c r="Q102" s="1653">
        <f t="shared" si="14"/>
        <v>45425.1</v>
      </c>
      <c r="R102" s="1653">
        <f t="shared" si="15"/>
        <v>22712.55</v>
      </c>
      <c r="S102" s="1684">
        <f t="shared" si="16"/>
        <v>2865499.458959538</v>
      </c>
      <c r="T102" s="1684">
        <f>VLOOKUP(C102,'[25]Feb 17'!$B$233:$I$408,8,FALSE)</f>
        <v>0</v>
      </c>
      <c r="U102" s="1684">
        <f t="shared" si="17"/>
        <v>2865499.458959538</v>
      </c>
      <c r="V102" s="1153" t="str">
        <f>VLOOKUP(C102,'[27]Jan 17'!$B$245:$F$421,5,FALSE)</f>
        <v>106-0011240796</v>
      </c>
    </row>
    <row r="103" spans="1:22" s="1674" customFormat="1" ht="18" customHeight="1">
      <c r="A103" s="1075">
        <v>2271255</v>
      </c>
      <c r="B103" s="1692">
        <v>37</v>
      </c>
      <c r="C103" s="1079" t="s">
        <v>1085</v>
      </c>
      <c r="D103" s="1096" t="s">
        <v>1055</v>
      </c>
      <c r="E103" s="1673">
        <f>VLOOKUP(C103,'[25]Feb 17'!$B$233:$G$408,6,FALSE)</f>
        <v>23</v>
      </c>
      <c r="F103" s="1003">
        <v>1821255</v>
      </c>
      <c r="G103" s="1003">
        <v>450000</v>
      </c>
      <c r="H103" s="1705">
        <f t="shared" si="10"/>
        <v>2271255</v>
      </c>
      <c r="I103" s="391">
        <v>0</v>
      </c>
      <c r="J103" s="1705">
        <v>8000</v>
      </c>
      <c r="K103" s="1705">
        <v>8000</v>
      </c>
      <c r="L103" s="1685">
        <v>317094.65895953757</v>
      </c>
      <c r="M103" s="1685">
        <v>0</v>
      </c>
      <c r="N103" s="1685">
        <f t="shared" si="11"/>
        <v>685094.65895953751</v>
      </c>
      <c r="O103" s="1653">
        <f t="shared" si="12"/>
        <v>2956349.6589595377</v>
      </c>
      <c r="P103" s="1653">
        <f t="shared" si="13"/>
        <v>22712.55</v>
      </c>
      <c r="Q103" s="1653">
        <f t="shared" si="14"/>
        <v>45425.1</v>
      </c>
      <c r="R103" s="1653">
        <f t="shared" si="15"/>
        <v>22712.55</v>
      </c>
      <c r="S103" s="1684">
        <f t="shared" si="16"/>
        <v>2865499.458959538</v>
      </c>
      <c r="T103" s="1684">
        <f>VLOOKUP(C103,'[25]Feb 17'!$B$233:$I$408,8,FALSE)</f>
        <v>339900</v>
      </c>
      <c r="U103" s="1684">
        <f t="shared" si="17"/>
        <v>2525599.458959538</v>
      </c>
      <c r="V103" s="1153" t="str">
        <f>VLOOKUP(C103,'[27]Jan 17'!$B$245:$F$421,5,FALSE)</f>
        <v>106-0011235523</v>
      </c>
    </row>
    <row r="104" spans="1:22" s="1674" customFormat="1" ht="18" customHeight="1">
      <c r="A104" s="1075">
        <v>2271255</v>
      </c>
      <c r="B104" s="1692">
        <v>38</v>
      </c>
      <c r="C104" s="1079" t="s">
        <v>1086</v>
      </c>
      <c r="D104" s="1094" t="s">
        <v>1051</v>
      </c>
      <c r="E104" s="1673">
        <f>VLOOKUP(C104,'[25]Feb 17'!$B$233:$G$408,6,FALSE)</f>
        <v>23</v>
      </c>
      <c r="F104" s="1003">
        <v>1821255</v>
      </c>
      <c r="G104" s="1003">
        <v>450000</v>
      </c>
      <c r="H104" s="1705">
        <f t="shared" si="10"/>
        <v>2271255</v>
      </c>
      <c r="I104" s="391">
        <v>0</v>
      </c>
      <c r="J104" s="1705">
        <v>10000</v>
      </c>
      <c r="K104" s="1705">
        <v>10000</v>
      </c>
      <c r="L104" s="1685">
        <v>391402.45086705202</v>
      </c>
      <c r="M104" s="1685">
        <v>0</v>
      </c>
      <c r="N104" s="1685">
        <f t="shared" si="11"/>
        <v>851402.45086705196</v>
      </c>
      <c r="O104" s="1653">
        <f t="shared" si="12"/>
        <v>3122657.4508670522</v>
      </c>
      <c r="P104" s="1653">
        <f t="shared" si="13"/>
        <v>22712.55</v>
      </c>
      <c r="Q104" s="1653">
        <f t="shared" si="14"/>
        <v>45425.1</v>
      </c>
      <c r="R104" s="1653">
        <f t="shared" si="15"/>
        <v>22712.55</v>
      </c>
      <c r="S104" s="1684">
        <f t="shared" si="16"/>
        <v>3031807.2508670525</v>
      </c>
      <c r="T104" s="1684">
        <f>VLOOKUP(C104,'[25]Feb 17'!$B$233:$I$408,8,FALSE)</f>
        <v>0</v>
      </c>
      <c r="U104" s="1684">
        <f t="shared" si="17"/>
        <v>3031807.2508670525</v>
      </c>
      <c r="V104" s="1153">
        <f>VLOOKUP(C104,'[27]Jan 17'!$B$245:$F$421,5,FALSE)</f>
        <v>1060005343556</v>
      </c>
    </row>
    <row r="105" spans="1:22" s="1674" customFormat="1" ht="18" customHeight="1">
      <c r="A105" s="1075">
        <v>2271255</v>
      </c>
      <c r="B105" s="1692">
        <v>39</v>
      </c>
      <c r="C105" s="1079" t="s">
        <v>1087</v>
      </c>
      <c r="D105" s="1096" t="s">
        <v>1055</v>
      </c>
      <c r="E105" s="1673">
        <f>VLOOKUP(C105,'[25]Feb 17'!$B$233:$G$408,6,FALSE)</f>
        <v>23</v>
      </c>
      <c r="F105" s="1003">
        <v>1821255</v>
      </c>
      <c r="G105" s="1003">
        <v>450000</v>
      </c>
      <c r="H105" s="1705">
        <f t="shared" si="10"/>
        <v>2271255</v>
      </c>
      <c r="I105" s="391">
        <v>0</v>
      </c>
      <c r="J105" s="1705">
        <v>8000</v>
      </c>
      <c r="K105" s="1705">
        <v>8000</v>
      </c>
      <c r="L105" s="1685">
        <v>317094.65895953757</v>
      </c>
      <c r="M105" s="1685">
        <v>0</v>
      </c>
      <c r="N105" s="1685">
        <f t="shared" si="11"/>
        <v>685094.65895953751</v>
      </c>
      <c r="O105" s="1653">
        <f t="shared" si="12"/>
        <v>2956349.6589595377</v>
      </c>
      <c r="P105" s="1653">
        <f t="shared" si="13"/>
        <v>22712.55</v>
      </c>
      <c r="Q105" s="1653">
        <f t="shared" si="14"/>
        <v>45425.1</v>
      </c>
      <c r="R105" s="1653">
        <f t="shared" si="15"/>
        <v>22712.55</v>
      </c>
      <c r="S105" s="1684">
        <f t="shared" si="16"/>
        <v>2865499.458959538</v>
      </c>
      <c r="T105" s="1684">
        <f>VLOOKUP(C105,'[25]Feb 17'!$B$233:$I$408,8,FALSE)</f>
        <v>0</v>
      </c>
      <c r="U105" s="1684">
        <f t="shared" si="17"/>
        <v>2865499.458959538</v>
      </c>
      <c r="V105" s="1153">
        <f>VLOOKUP(C105,'[27]Jan 17'!$B$245:$F$421,5,FALSE)</f>
        <v>1060011248393</v>
      </c>
    </row>
    <row r="106" spans="1:22" s="1674" customFormat="1" ht="18" customHeight="1">
      <c r="A106" s="1075">
        <v>2271255</v>
      </c>
      <c r="B106" s="1692">
        <v>40</v>
      </c>
      <c r="C106" s="1079" t="s">
        <v>1088</v>
      </c>
      <c r="D106" s="1096" t="s">
        <v>1055</v>
      </c>
      <c r="E106" s="1673">
        <f>VLOOKUP(C106,'[25]Feb 17'!$B$233:$G$408,6,FALSE)</f>
        <v>23</v>
      </c>
      <c r="F106" s="1003">
        <v>1821255</v>
      </c>
      <c r="G106" s="1003">
        <v>450000</v>
      </c>
      <c r="H106" s="1705">
        <f t="shared" si="10"/>
        <v>2271255</v>
      </c>
      <c r="I106" s="391">
        <v>0</v>
      </c>
      <c r="J106" s="1705">
        <v>8000</v>
      </c>
      <c r="K106" s="1705">
        <v>8000</v>
      </c>
      <c r="L106" s="1685">
        <v>317094.65895953757</v>
      </c>
      <c r="M106" s="1685">
        <v>0</v>
      </c>
      <c r="N106" s="1685">
        <f t="shared" si="11"/>
        <v>685094.65895953751</v>
      </c>
      <c r="O106" s="1653">
        <f t="shared" si="12"/>
        <v>2956349.6589595377</v>
      </c>
      <c r="P106" s="1653">
        <f t="shared" si="13"/>
        <v>22712.55</v>
      </c>
      <c r="Q106" s="1653">
        <f t="shared" si="14"/>
        <v>45425.1</v>
      </c>
      <c r="R106" s="1653">
        <f t="shared" si="15"/>
        <v>22712.55</v>
      </c>
      <c r="S106" s="1684">
        <f t="shared" si="16"/>
        <v>2865499.458959538</v>
      </c>
      <c r="T106" s="1684">
        <f>VLOOKUP(C106,'[25]Feb 17'!$B$233:$I$408,8,FALSE)</f>
        <v>0</v>
      </c>
      <c r="U106" s="1684">
        <f t="shared" si="17"/>
        <v>2865499.458959538</v>
      </c>
      <c r="V106" s="1153" t="str">
        <f>VLOOKUP(C106,'[27]Jan 17'!$B$245:$F$421,5,FALSE)</f>
        <v>106-0011241695</v>
      </c>
    </row>
    <row r="107" spans="1:22" s="1674" customFormat="1" ht="18" customHeight="1">
      <c r="A107" s="1075">
        <v>2271255</v>
      </c>
      <c r="B107" s="1692">
        <v>41</v>
      </c>
      <c r="C107" s="1079" t="s">
        <v>1089</v>
      </c>
      <c r="D107" s="1096" t="s">
        <v>1055</v>
      </c>
      <c r="E107" s="1673">
        <f>VLOOKUP(C107,'[25]Feb 17'!$B$233:$G$408,6,FALSE)</f>
        <v>23</v>
      </c>
      <c r="F107" s="1003">
        <v>1821255</v>
      </c>
      <c r="G107" s="1003">
        <v>450000</v>
      </c>
      <c r="H107" s="1705">
        <f t="shared" si="10"/>
        <v>2271255</v>
      </c>
      <c r="I107" s="391">
        <v>0</v>
      </c>
      <c r="J107" s="1705">
        <v>8000</v>
      </c>
      <c r="K107" s="1705">
        <v>8000</v>
      </c>
      <c r="L107" s="1685">
        <v>317094.65895953757</v>
      </c>
      <c r="M107" s="1685">
        <v>0</v>
      </c>
      <c r="N107" s="1685">
        <f t="shared" si="11"/>
        <v>685094.65895953751</v>
      </c>
      <c r="O107" s="1653">
        <f t="shared" si="12"/>
        <v>2956349.6589595377</v>
      </c>
      <c r="P107" s="1653">
        <f t="shared" si="13"/>
        <v>22712.55</v>
      </c>
      <c r="Q107" s="1653">
        <f t="shared" si="14"/>
        <v>45425.1</v>
      </c>
      <c r="R107" s="1653">
        <f t="shared" si="15"/>
        <v>22712.55</v>
      </c>
      <c r="S107" s="1684">
        <f t="shared" si="16"/>
        <v>2865499.458959538</v>
      </c>
      <c r="T107" s="1684">
        <f>VLOOKUP(C107,'[25]Feb 17'!$B$233:$I$408,8,FALSE)</f>
        <v>0</v>
      </c>
      <c r="U107" s="1684">
        <f t="shared" si="17"/>
        <v>2865499.458959538</v>
      </c>
      <c r="V107" s="1153" t="str">
        <f>VLOOKUP(C107,'[27]Jan 17'!$B$245:$F$421,5,FALSE)</f>
        <v>106-0011211995</v>
      </c>
    </row>
    <row r="108" spans="1:22" s="1674" customFormat="1" ht="18" customHeight="1">
      <c r="A108" s="1075">
        <v>2271255</v>
      </c>
      <c r="B108" s="1692">
        <v>42</v>
      </c>
      <c r="C108" s="1079" t="s">
        <v>1090</v>
      </c>
      <c r="D108" s="1094" t="s">
        <v>1051</v>
      </c>
      <c r="E108" s="1673">
        <f>VLOOKUP(C108,'[25]Feb 17'!$B$233:$G$408,6,FALSE)</f>
        <v>23</v>
      </c>
      <c r="F108" s="1003">
        <v>1821255</v>
      </c>
      <c r="G108" s="1003">
        <v>450000</v>
      </c>
      <c r="H108" s="1705">
        <f t="shared" si="10"/>
        <v>2271255</v>
      </c>
      <c r="I108" s="391">
        <v>0</v>
      </c>
      <c r="J108" s="1705">
        <v>10000</v>
      </c>
      <c r="K108" s="1705">
        <v>10000</v>
      </c>
      <c r="L108" s="1685">
        <v>391402.45086705202</v>
      </c>
      <c r="M108" s="1685">
        <v>0</v>
      </c>
      <c r="N108" s="1685">
        <f t="shared" si="11"/>
        <v>851402.45086705196</v>
      </c>
      <c r="O108" s="1653">
        <f t="shared" si="12"/>
        <v>3122657.4508670522</v>
      </c>
      <c r="P108" s="1653">
        <f t="shared" si="13"/>
        <v>22712.55</v>
      </c>
      <c r="Q108" s="1653">
        <f t="shared" si="14"/>
        <v>45425.1</v>
      </c>
      <c r="R108" s="1653">
        <f t="shared" si="15"/>
        <v>22712.55</v>
      </c>
      <c r="S108" s="1684">
        <f t="shared" si="16"/>
        <v>3031807.2508670525</v>
      </c>
      <c r="T108" s="1684">
        <f>VLOOKUP(C108,'[25]Feb 17'!$B$233:$I$408,8,FALSE)</f>
        <v>0</v>
      </c>
      <c r="U108" s="1684">
        <f t="shared" si="17"/>
        <v>3031807.2508670525</v>
      </c>
      <c r="V108" s="1153" t="str">
        <f>VLOOKUP(C108,'[27]Jan 17'!$B$245:$F$421,5,FALSE)</f>
        <v>1060010001686</v>
      </c>
    </row>
    <row r="109" spans="1:22" s="1674" customFormat="1" ht="18" customHeight="1">
      <c r="A109" s="1075">
        <v>2271255</v>
      </c>
      <c r="B109" s="1692">
        <v>43</v>
      </c>
      <c r="C109" s="1079" t="s">
        <v>1091</v>
      </c>
      <c r="D109" s="1094" t="s">
        <v>1051</v>
      </c>
      <c r="E109" s="1673">
        <f>VLOOKUP(C109,'[25]Feb 17'!$B$233:$G$408,6,FALSE)</f>
        <v>23</v>
      </c>
      <c r="F109" s="1003">
        <v>1821255</v>
      </c>
      <c r="G109" s="1003">
        <v>450000</v>
      </c>
      <c r="H109" s="1705">
        <f t="shared" si="10"/>
        <v>2271255</v>
      </c>
      <c r="I109" s="391">
        <v>0</v>
      </c>
      <c r="J109" s="1705">
        <v>10000</v>
      </c>
      <c r="K109" s="1705">
        <v>10000</v>
      </c>
      <c r="L109" s="1685">
        <v>391402.45086705202</v>
      </c>
      <c r="M109" s="1685">
        <v>0</v>
      </c>
      <c r="N109" s="1685">
        <f t="shared" si="11"/>
        <v>851402.45086705196</v>
      </c>
      <c r="O109" s="1653">
        <f t="shared" si="12"/>
        <v>3122657.4508670522</v>
      </c>
      <c r="P109" s="1653">
        <f t="shared" si="13"/>
        <v>22712.55</v>
      </c>
      <c r="Q109" s="1653">
        <f t="shared" si="14"/>
        <v>45425.1</v>
      </c>
      <c r="R109" s="1653">
        <f t="shared" si="15"/>
        <v>22712.55</v>
      </c>
      <c r="S109" s="1684">
        <f t="shared" si="16"/>
        <v>3031807.2508670525</v>
      </c>
      <c r="T109" s="1684">
        <f>VLOOKUP(C109,'[25]Feb 17'!$B$233:$I$408,8,FALSE)</f>
        <v>0</v>
      </c>
      <c r="U109" s="1684">
        <f t="shared" si="17"/>
        <v>3031807.2508670525</v>
      </c>
      <c r="V109" s="1153">
        <f>VLOOKUP(C109,'[27]Jan 17'!$B$245:$F$421,5,FALSE)</f>
        <v>1060011237131</v>
      </c>
    </row>
    <row r="110" spans="1:22" s="1674" customFormat="1" ht="18" customHeight="1">
      <c r="A110" s="1075">
        <v>2271255</v>
      </c>
      <c r="B110" s="1692">
        <v>44</v>
      </c>
      <c r="C110" s="1095" t="s">
        <v>1252</v>
      </c>
      <c r="D110" s="1096" t="s">
        <v>1055</v>
      </c>
      <c r="E110" s="1673">
        <f>VLOOKUP(C110,'[25]Feb 17'!$B$233:$G$408,6,FALSE)</f>
        <v>23</v>
      </c>
      <c r="F110" s="1003">
        <v>1821255</v>
      </c>
      <c r="G110" s="1003">
        <v>450000</v>
      </c>
      <c r="H110" s="1705">
        <f t="shared" si="10"/>
        <v>2271255</v>
      </c>
      <c r="I110" s="391">
        <v>0</v>
      </c>
      <c r="J110" s="1705">
        <v>8000</v>
      </c>
      <c r="K110" s="1705">
        <v>8000</v>
      </c>
      <c r="L110" s="1685">
        <v>317094.65895953757</v>
      </c>
      <c r="M110" s="1685">
        <v>0</v>
      </c>
      <c r="N110" s="1685">
        <f t="shared" si="11"/>
        <v>685094.65895953751</v>
      </c>
      <c r="O110" s="1653">
        <f t="shared" si="12"/>
        <v>2956349.6589595377</v>
      </c>
      <c r="P110" s="1653">
        <f t="shared" si="13"/>
        <v>22712.55</v>
      </c>
      <c r="Q110" s="1653">
        <f t="shared" si="14"/>
        <v>45425.1</v>
      </c>
      <c r="R110" s="1653">
        <f t="shared" si="15"/>
        <v>22712.55</v>
      </c>
      <c r="S110" s="1684">
        <f t="shared" si="16"/>
        <v>2865499.458959538</v>
      </c>
      <c r="T110" s="1684">
        <f>VLOOKUP(C110,'[25]Feb 17'!$B$233:$I$408,8,FALSE)</f>
        <v>0</v>
      </c>
      <c r="U110" s="1684">
        <f t="shared" si="17"/>
        <v>2865499.458959538</v>
      </c>
      <c r="V110" s="1153" t="str">
        <f>VLOOKUP(C110,'[27]Jan 17'!$B$245:$F$421,5,FALSE)</f>
        <v>106-0011225425</v>
      </c>
    </row>
    <row r="111" spans="1:22" s="1674" customFormat="1" ht="18" customHeight="1">
      <c r="A111" s="1075">
        <v>2271255</v>
      </c>
      <c r="B111" s="1692">
        <v>45</v>
      </c>
      <c r="C111" s="1079" t="s">
        <v>1092</v>
      </c>
      <c r="D111" s="1094" t="s">
        <v>1051</v>
      </c>
      <c r="E111" s="1673">
        <f>VLOOKUP(C111,'[25]Feb 17'!$B$233:$G$408,6,FALSE)</f>
        <v>23</v>
      </c>
      <c r="F111" s="1003">
        <v>1821255</v>
      </c>
      <c r="G111" s="1003">
        <v>450000</v>
      </c>
      <c r="H111" s="1705">
        <f t="shared" si="10"/>
        <v>2271255</v>
      </c>
      <c r="I111" s="391">
        <v>0</v>
      </c>
      <c r="J111" s="1705">
        <v>10000</v>
      </c>
      <c r="K111" s="1705">
        <v>10000</v>
      </c>
      <c r="L111" s="1685">
        <v>391402.45086705202</v>
      </c>
      <c r="M111" s="1685">
        <v>0</v>
      </c>
      <c r="N111" s="1685">
        <f t="shared" si="11"/>
        <v>851402.45086705196</v>
      </c>
      <c r="O111" s="1653">
        <f t="shared" si="12"/>
        <v>3122657.4508670522</v>
      </c>
      <c r="P111" s="1653">
        <f t="shared" si="13"/>
        <v>22712.55</v>
      </c>
      <c r="Q111" s="1653">
        <f t="shared" si="14"/>
        <v>45425.1</v>
      </c>
      <c r="R111" s="1653">
        <f t="shared" si="15"/>
        <v>22712.55</v>
      </c>
      <c r="S111" s="1684">
        <f t="shared" si="16"/>
        <v>3031807.2508670525</v>
      </c>
      <c r="T111" s="1684">
        <f>VLOOKUP(C111,'[25]Feb 17'!$B$233:$I$408,8,FALSE)</f>
        <v>0</v>
      </c>
      <c r="U111" s="1684">
        <f t="shared" si="17"/>
        <v>3031807.2508670525</v>
      </c>
      <c r="V111" s="1153" t="str">
        <f>VLOOKUP(C111,'[27]Jan 17'!$B$245:$F$421,5,FALSE)</f>
        <v>106-0011235804</v>
      </c>
    </row>
    <row r="112" spans="1:22" s="1674" customFormat="1" ht="18" customHeight="1">
      <c r="A112" s="1075">
        <v>2271255</v>
      </c>
      <c r="B112" s="1692">
        <v>46</v>
      </c>
      <c r="C112" s="1079" t="s">
        <v>1093</v>
      </c>
      <c r="D112" s="1096" t="s">
        <v>1055</v>
      </c>
      <c r="E112" s="1673">
        <f>VLOOKUP(C112,'[25]Feb 17'!$B$233:$G$408,6,FALSE)</f>
        <v>23</v>
      </c>
      <c r="F112" s="1003">
        <v>1821255</v>
      </c>
      <c r="G112" s="1003">
        <v>450000</v>
      </c>
      <c r="H112" s="1705">
        <f t="shared" si="10"/>
        <v>2271255</v>
      </c>
      <c r="I112" s="1653">
        <v>0</v>
      </c>
      <c r="J112" s="1705">
        <v>8000</v>
      </c>
      <c r="K112" s="1705">
        <v>8000</v>
      </c>
      <c r="L112" s="1685">
        <v>317094.65895953757</v>
      </c>
      <c r="M112" s="1670">
        <v>0</v>
      </c>
      <c r="N112" s="1685">
        <f t="shared" si="11"/>
        <v>685094.65895953751</v>
      </c>
      <c r="O112" s="1653">
        <f t="shared" si="12"/>
        <v>2956349.6589595377</v>
      </c>
      <c r="P112" s="1653">
        <f t="shared" si="13"/>
        <v>22712.55</v>
      </c>
      <c r="Q112" s="1653">
        <f t="shared" si="14"/>
        <v>45425.1</v>
      </c>
      <c r="R112" s="1653">
        <f t="shared" si="15"/>
        <v>22712.55</v>
      </c>
      <c r="S112" s="1684">
        <f t="shared" si="16"/>
        <v>2865499.458959538</v>
      </c>
      <c r="T112" s="1684">
        <f>VLOOKUP(C112,'[25]Feb 17'!$B$233:$I$408,8,FALSE)</f>
        <v>0</v>
      </c>
      <c r="U112" s="1684">
        <f t="shared" si="17"/>
        <v>2865499.458959538</v>
      </c>
      <c r="V112" s="1153" t="str">
        <f>VLOOKUP(C112,'[27]Jan 17'!$B$245:$F$421,5,FALSE)</f>
        <v>106-0011235879</v>
      </c>
    </row>
    <row r="113" spans="1:22" s="1674" customFormat="1" ht="18" customHeight="1">
      <c r="A113" s="1075">
        <v>2271255</v>
      </c>
      <c r="B113" s="1692">
        <v>47</v>
      </c>
      <c r="C113" s="1079" t="s">
        <v>32</v>
      </c>
      <c r="D113" s="1096" t="s">
        <v>1055</v>
      </c>
      <c r="E113" s="1673">
        <f>VLOOKUP(C113,'[25]Feb 17'!$B$233:$G$408,6,FALSE)</f>
        <v>23</v>
      </c>
      <c r="F113" s="1003">
        <v>1821255</v>
      </c>
      <c r="G113" s="1003">
        <v>450000</v>
      </c>
      <c r="H113" s="1705">
        <f t="shared" si="10"/>
        <v>2271255</v>
      </c>
      <c r="I113" s="391">
        <v>0</v>
      </c>
      <c r="J113" s="1705">
        <v>8000</v>
      </c>
      <c r="K113" s="1705">
        <v>8000</v>
      </c>
      <c r="L113" s="1685">
        <v>317094.65895953757</v>
      </c>
      <c r="M113" s="1685">
        <v>0</v>
      </c>
      <c r="N113" s="1685">
        <f t="shared" si="11"/>
        <v>685094.65895953751</v>
      </c>
      <c r="O113" s="1653">
        <f t="shared" si="12"/>
        <v>2956349.6589595377</v>
      </c>
      <c r="P113" s="1653">
        <f t="shared" si="13"/>
        <v>22712.55</v>
      </c>
      <c r="Q113" s="1653">
        <f t="shared" si="14"/>
        <v>45425.1</v>
      </c>
      <c r="R113" s="1653">
        <f t="shared" si="15"/>
        <v>22712.55</v>
      </c>
      <c r="S113" s="1684">
        <f t="shared" si="16"/>
        <v>2865499.458959538</v>
      </c>
      <c r="T113" s="1684">
        <f>VLOOKUP(C113,'[25]Feb 17'!$B$233:$I$408,8,FALSE)</f>
        <v>0</v>
      </c>
      <c r="U113" s="1684">
        <f t="shared" si="17"/>
        <v>2865499.458959538</v>
      </c>
      <c r="V113" s="1153">
        <f>VLOOKUP(C113,'[27]Jan 17'!$B$245:$F$421,5,FALSE)</f>
        <v>1060005345130</v>
      </c>
    </row>
    <row r="114" spans="1:22" s="1674" customFormat="1" ht="18" customHeight="1">
      <c r="A114" s="1075">
        <v>2271255</v>
      </c>
      <c r="B114" s="1692">
        <v>48</v>
      </c>
      <c r="C114" s="1079" t="s">
        <v>1094</v>
      </c>
      <c r="D114" s="1096" t="s">
        <v>1055</v>
      </c>
      <c r="E114" s="1673">
        <f>VLOOKUP(C114,'[25]Feb 17'!$B$233:$G$408,6,FALSE)</f>
        <v>23</v>
      </c>
      <c r="F114" s="1003">
        <v>1821255</v>
      </c>
      <c r="G114" s="1003">
        <v>450000</v>
      </c>
      <c r="H114" s="1705">
        <f t="shared" si="10"/>
        <v>2271255</v>
      </c>
      <c r="I114" s="391">
        <v>0</v>
      </c>
      <c r="J114" s="1705">
        <v>8000</v>
      </c>
      <c r="K114" s="1705">
        <v>8000</v>
      </c>
      <c r="L114" s="1685">
        <v>317094.65895953757</v>
      </c>
      <c r="M114" s="1685">
        <v>0</v>
      </c>
      <c r="N114" s="1685">
        <f t="shared" si="11"/>
        <v>685094.65895953751</v>
      </c>
      <c r="O114" s="1653">
        <f t="shared" si="12"/>
        <v>2956349.6589595377</v>
      </c>
      <c r="P114" s="1653">
        <f t="shared" si="13"/>
        <v>22712.55</v>
      </c>
      <c r="Q114" s="1653">
        <f t="shared" si="14"/>
        <v>45425.1</v>
      </c>
      <c r="R114" s="1653">
        <f t="shared" si="15"/>
        <v>22712.55</v>
      </c>
      <c r="S114" s="1684">
        <f t="shared" si="16"/>
        <v>2865499.458959538</v>
      </c>
      <c r="T114" s="1684">
        <f>VLOOKUP(C114,'[25]Feb 17'!$B$233:$I$408,8,FALSE)</f>
        <v>0</v>
      </c>
      <c r="U114" s="1684">
        <f t="shared" si="17"/>
        <v>2865499.458959538</v>
      </c>
      <c r="V114" s="1153">
        <f>VLOOKUP(C114,'[27]Jan 17'!$B$245:$F$421,5,FALSE)</f>
        <v>1060005341949</v>
      </c>
    </row>
    <row r="115" spans="1:22" s="1674" customFormat="1" ht="18" customHeight="1">
      <c r="A115" s="1075">
        <v>2271255</v>
      </c>
      <c r="B115" s="1692">
        <v>49</v>
      </c>
      <c r="C115" s="1079" t="s">
        <v>1254</v>
      </c>
      <c r="D115" s="1103" t="s">
        <v>2879</v>
      </c>
      <c r="E115" s="1673">
        <f>VLOOKUP(C115,'[25]Feb 17'!$B$233:$G$408,6,FALSE)</f>
        <v>23</v>
      </c>
      <c r="F115" s="1003">
        <v>1821255</v>
      </c>
      <c r="G115" s="1003">
        <v>450000</v>
      </c>
      <c r="H115" s="1705">
        <f t="shared" si="10"/>
        <v>2271255</v>
      </c>
      <c r="I115" s="391">
        <v>0</v>
      </c>
      <c r="J115" s="1705">
        <v>10000</v>
      </c>
      <c r="K115" s="1705">
        <v>10000</v>
      </c>
      <c r="L115" s="1685">
        <v>391402.45086705202</v>
      </c>
      <c r="M115" s="1685">
        <v>0</v>
      </c>
      <c r="N115" s="1685">
        <f t="shared" si="11"/>
        <v>851402.45086705196</v>
      </c>
      <c r="O115" s="1653">
        <f t="shared" si="12"/>
        <v>3122657.4508670522</v>
      </c>
      <c r="P115" s="1653">
        <f t="shared" si="13"/>
        <v>22712.55</v>
      </c>
      <c r="Q115" s="1653">
        <f t="shared" si="14"/>
        <v>45425.1</v>
      </c>
      <c r="R115" s="1653">
        <f t="shared" si="15"/>
        <v>22712.55</v>
      </c>
      <c r="S115" s="1684">
        <f t="shared" si="16"/>
        <v>3031807.2508670525</v>
      </c>
      <c r="T115" s="1684">
        <f>VLOOKUP(C115,'[25]Feb 17'!$B$233:$I$408,8,FALSE)</f>
        <v>0</v>
      </c>
      <c r="U115" s="1684">
        <f t="shared" si="17"/>
        <v>3031807.2508670525</v>
      </c>
      <c r="V115" s="1153" t="str">
        <f>VLOOKUP(C115,'[27]Jan 17'!$B$245:$F$421,5,FALSE)</f>
        <v>106-0011244558</v>
      </c>
    </row>
    <row r="116" spans="1:22" s="1674" customFormat="1" ht="18" customHeight="1">
      <c r="A116" s="1075">
        <v>2271255</v>
      </c>
      <c r="B116" s="1692">
        <v>50</v>
      </c>
      <c r="C116" s="614" t="s">
        <v>1095</v>
      </c>
      <c r="D116" s="1103" t="s">
        <v>1051</v>
      </c>
      <c r="E116" s="1673">
        <f>VLOOKUP(C116,'[25]Feb 17'!$B$233:$G$408,6,FALSE)</f>
        <v>23</v>
      </c>
      <c r="F116" s="1003">
        <v>1821255</v>
      </c>
      <c r="G116" s="1003">
        <v>450000</v>
      </c>
      <c r="H116" s="1705">
        <f t="shared" si="10"/>
        <v>2271255</v>
      </c>
      <c r="I116" s="391">
        <v>0</v>
      </c>
      <c r="J116" s="1705">
        <v>10000</v>
      </c>
      <c r="K116" s="1705">
        <v>10000</v>
      </c>
      <c r="L116" s="1685">
        <v>391402.45086705202</v>
      </c>
      <c r="M116" s="1685">
        <v>0</v>
      </c>
      <c r="N116" s="1685">
        <f t="shared" si="11"/>
        <v>851402.45086705196</v>
      </c>
      <c r="O116" s="1653">
        <f t="shared" si="12"/>
        <v>3122657.4508670522</v>
      </c>
      <c r="P116" s="1653">
        <f t="shared" si="13"/>
        <v>22712.55</v>
      </c>
      <c r="Q116" s="1653">
        <f t="shared" si="14"/>
        <v>45425.1</v>
      </c>
      <c r="R116" s="1653">
        <f t="shared" si="15"/>
        <v>22712.55</v>
      </c>
      <c r="S116" s="1684">
        <f t="shared" si="16"/>
        <v>3031807.2508670525</v>
      </c>
      <c r="T116" s="1684">
        <f>VLOOKUP(C116,'[25]Feb 17'!$B$233:$I$408,8,FALSE)</f>
        <v>0</v>
      </c>
      <c r="U116" s="1684">
        <f t="shared" si="17"/>
        <v>3031807.2508670525</v>
      </c>
      <c r="V116" s="1153" t="str">
        <f>VLOOKUP(C116,'[27]Jan 17'!$B$245:$F$421,5,FALSE)</f>
        <v>106-0009857387</v>
      </c>
    </row>
    <row r="117" spans="1:22" s="1674" customFormat="1" ht="18" customHeight="1">
      <c r="A117" s="1075">
        <v>2271255</v>
      </c>
      <c r="B117" s="1692">
        <v>51</v>
      </c>
      <c r="C117" s="1079" t="s">
        <v>1096</v>
      </c>
      <c r="D117" s="1104" t="s">
        <v>1055</v>
      </c>
      <c r="E117" s="1673">
        <f>VLOOKUP(C117,'[25]Feb 17'!$B$233:$G$408,6,FALSE)</f>
        <v>23</v>
      </c>
      <c r="F117" s="1003">
        <v>1821255</v>
      </c>
      <c r="G117" s="1003">
        <v>450000</v>
      </c>
      <c r="H117" s="1705">
        <f t="shared" si="10"/>
        <v>2271255</v>
      </c>
      <c r="I117" s="1653">
        <v>0</v>
      </c>
      <c r="J117" s="1705">
        <v>8000</v>
      </c>
      <c r="K117" s="1705">
        <v>8000</v>
      </c>
      <c r="L117" s="1685">
        <v>317094.65895953757</v>
      </c>
      <c r="M117" s="1670">
        <v>0</v>
      </c>
      <c r="N117" s="1685">
        <f t="shared" si="11"/>
        <v>685094.65895953751</v>
      </c>
      <c r="O117" s="1653">
        <f t="shared" si="12"/>
        <v>2956349.6589595377</v>
      </c>
      <c r="P117" s="1653">
        <f t="shared" si="13"/>
        <v>22712.55</v>
      </c>
      <c r="Q117" s="1653">
        <f t="shared" si="14"/>
        <v>45425.1</v>
      </c>
      <c r="R117" s="1653">
        <f t="shared" si="15"/>
        <v>22712.55</v>
      </c>
      <c r="S117" s="1684">
        <f t="shared" si="16"/>
        <v>2865499.458959538</v>
      </c>
      <c r="T117" s="1684">
        <f>VLOOKUP(C117,'[25]Feb 17'!$B$233:$I$408,8,FALSE)</f>
        <v>0</v>
      </c>
      <c r="U117" s="1684">
        <f t="shared" si="17"/>
        <v>2865499.458959538</v>
      </c>
      <c r="V117" s="1153">
        <f>VLOOKUP(C117,'[27]Jan 17'!$B$245:$F$421,5,FALSE)</f>
        <v>1060005362408</v>
      </c>
    </row>
    <row r="118" spans="1:22" s="1674" customFormat="1" ht="18" customHeight="1">
      <c r="A118" s="1075">
        <v>2271255</v>
      </c>
      <c r="B118" s="1692">
        <v>52</v>
      </c>
      <c r="C118" s="1079" t="s">
        <v>1097</v>
      </c>
      <c r="D118" s="1103" t="s">
        <v>1051</v>
      </c>
      <c r="E118" s="1673">
        <f>VLOOKUP(C118,'[25]Feb 17'!$B$233:$G$408,6,FALSE)</f>
        <v>23</v>
      </c>
      <c r="F118" s="1003">
        <v>1821255</v>
      </c>
      <c r="G118" s="1003">
        <v>450000</v>
      </c>
      <c r="H118" s="1705">
        <f t="shared" si="10"/>
        <v>2271255</v>
      </c>
      <c r="I118" s="391">
        <v>0</v>
      </c>
      <c r="J118" s="1705">
        <v>10000</v>
      </c>
      <c r="K118" s="1705">
        <v>10000</v>
      </c>
      <c r="L118" s="1685">
        <v>391402.45086705202</v>
      </c>
      <c r="M118" s="1685">
        <v>0</v>
      </c>
      <c r="N118" s="1685">
        <f t="shared" si="11"/>
        <v>851402.45086705196</v>
      </c>
      <c r="O118" s="1653">
        <f t="shared" si="12"/>
        <v>3122657.4508670522</v>
      </c>
      <c r="P118" s="1653">
        <f t="shared" si="13"/>
        <v>22712.55</v>
      </c>
      <c r="Q118" s="1653">
        <f t="shared" si="14"/>
        <v>45425.1</v>
      </c>
      <c r="R118" s="1653">
        <f t="shared" si="15"/>
        <v>22712.55</v>
      </c>
      <c r="S118" s="1684">
        <f t="shared" si="16"/>
        <v>3031807.2508670525</v>
      </c>
      <c r="T118" s="1684">
        <f>VLOOKUP(C118,'[25]Feb 17'!$B$233:$I$408,8,FALSE)</f>
        <v>0</v>
      </c>
      <c r="U118" s="1684">
        <f t="shared" si="17"/>
        <v>3031807.2508670525</v>
      </c>
      <c r="V118" s="1153">
        <f>VLOOKUP(C118,'[27]Jan 17'!$B$245:$F$421,5,FALSE)</f>
        <v>1050005674027</v>
      </c>
    </row>
    <row r="119" spans="1:22" s="1674" customFormat="1" ht="18" customHeight="1">
      <c r="A119" s="1075">
        <v>2271255</v>
      </c>
      <c r="B119" s="1692">
        <v>53</v>
      </c>
      <c r="C119" s="1079" t="s">
        <v>1098</v>
      </c>
      <c r="D119" s="1104" t="s">
        <v>1055</v>
      </c>
      <c r="E119" s="1673">
        <f>VLOOKUP(C119,'[25]Feb 17'!$B$233:$G$408,6,FALSE)</f>
        <v>23</v>
      </c>
      <c r="F119" s="1003">
        <v>1821255</v>
      </c>
      <c r="G119" s="1003">
        <v>450000</v>
      </c>
      <c r="H119" s="1705">
        <f t="shared" si="10"/>
        <v>2271255</v>
      </c>
      <c r="I119" s="391">
        <v>0</v>
      </c>
      <c r="J119" s="1705">
        <v>8000</v>
      </c>
      <c r="K119" s="1705">
        <v>8000</v>
      </c>
      <c r="L119" s="1685">
        <v>317094.65895953757</v>
      </c>
      <c r="M119" s="1685">
        <v>0</v>
      </c>
      <c r="N119" s="1685">
        <f t="shared" si="11"/>
        <v>685094.65895953751</v>
      </c>
      <c r="O119" s="1653">
        <f t="shared" si="12"/>
        <v>2956349.6589595377</v>
      </c>
      <c r="P119" s="1653">
        <f t="shared" si="13"/>
        <v>22712.55</v>
      </c>
      <c r="Q119" s="1653">
        <f t="shared" si="14"/>
        <v>45425.1</v>
      </c>
      <c r="R119" s="1653">
        <f t="shared" si="15"/>
        <v>22712.55</v>
      </c>
      <c r="S119" s="1684">
        <f t="shared" si="16"/>
        <v>2865499.458959538</v>
      </c>
      <c r="T119" s="1684">
        <f>VLOOKUP(C119,'[25]Feb 17'!$B$233:$I$408,8,FALSE)</f>
        <v>0</v>
      </c>
      <c r="U119" s="1684">
        <f t="shared" si="17"/>
        <v>2865499.458959538</v>
      </c>
      <c r="V119" s="1153">
        <f>VLOOKUP(C119,'[27]Jan 17'!$B$245:$F$421,5,FALSE)</f>
        <v>1060011238428</v>
      </c>
    </row>
    <row r="120" spans="1:22" s="1674" customFormat="1" ht="18" customHeight="1">
      <c r="A120" s="1075">
        <v>2271255</v>
      </c>
      <c r="B120" s="1692">
        <v>54</v>
      </c>
      <c r="C120" s="1095" t="s">
        <v>1255</v>
      </c>
      <c r="D120" s="1104" t="s">
        <v>1055</v>
      </c>
      <c r="E120" s="1673">
        <f>VLOOKUP(C120,'[25]Feb 17'!$B$233:$G$408,6,FALSE)</f>
        <v>23</v>
      </c>
      <c r="F120" s="1003">
        <v>1821255</v>
      </c>
      <c r="G120" s="1003">
        <v>450000</v>
      </c>
      <c r="H120" s="1705">
        <f t="shared" si="10"/>
        <v>2271255</v>
      </c>
      <c r="I120" s="391">
        <v>0</v>
      </c>
      <c r="J120" s="1705">
        <v>8000</v>
      </c>
      <c r="K120" s="1705">
        <v>8000</v>
      </c>
      <c r="L120" s="1685">
        <v>317094.65895953757</v>
      </c>
      <c r="M120" s="1685">
        <v>0</v>
      </c>
      <c r="N120" s="1685">
        <f t="shared" si="11"/>
        <v>685094.65895953751</v>
      </c>
      <c r="O120" s="1653">
        <f t="shared" si="12"/>
        <v>2956349.6589595377</v>
      </c>
      <c r="P120" s="1653">
        <f t="shared" si="13"/>
        <v>22712.55</v>
      </c>
      <c r="Q120" s="1653">
        <f t="shared" si="14"/>
        <v>45425.1</v>
      </c>
      <c r="R120" s="1653">
        <f t="shared" si="15"/>
        <v>22712.55</v>
      </c>
      <c r="S120" s="1684">
        <f t="shared" si="16"/>
        <v>2865499.458959538</v>
      </c>
      <c r="T120" s="1684">
        <f>VLOOKUP(C120,'[25]Feb 17'!$B$233:$I$408,8,FALSE)</f>
        <v>0</v>
      </c>
      <c r="U120" s="1684">
        <f t="shared" si="17"/>
        <v>2865499.458959538</v>
      </c>
      <c r="V120" s="1153" t="str">
        <f>VLOOKUP(C120,'[27]Jan 17'!$B$245:$F$421,5,FALSE)</f>
        <v>106-0011225466</v>
      </c>
    </row>
    <row r="121" spans="1:22" s="1674" customFormat="1" ht="18" customHeight="1">
      <c r="A121" s="1075">
        <v>2271255</v>
      </c>
      <c r="B121" s="1692">
        <v>55</v>
      </c>
      <c r="C121" s="1101" t="s">
        <v>1100</v>
      </c>
      <c r="D121" s="1103" t="s">
        <v>1051</v>
      </c>
      <c r="E121" s="1673">
        <f>VLOOKUP(C121,'[25]Feb 17'!$B$233:$G$408,6,FALSE)</f>
        <v>15</v>
      </c>
      <c r="F121" s="1003">
        <v>1821255</v>
      </c>
      <c r="G121" s="1003">
        <v>450000</v>
      </c>
      <c r="H121" s="1705">
        <f t="shared" si="10"/>
        <v>2271255</v>
      </c>
      <c r="I121" s="391">
        <v>0</v>
      </c>
      <c r="J121" s="1705">
        <v>10000</v>
      </c>
      <c r="K121" s="1705">
        <v>10000</v>
      </c>
      <c r="L121" s="1685">
        <v>391402.45086705202</v>
      </c>
      <c r="M121" s="1685">
        <v>0</v>
      </c>
      <c r="N121" s="1685">
        <f t="shared" si="11"/>
        <v>691402.45086705196</v>
      </c>
      <c r="O121" s="1653">
        <f t="shared" si="12"/>
        <v>2962657.4508670522</v>
      </c>
      <c r="P121" s="1653">
        <f t="shared" si="13"/>
        <v>22712.55</v>
      </c>
      <c r="Q121" s="1653">
        <f t="shared" si="14"/>
        <v>45425.1</v>
      </c>
      <c r="R121" s="1653">
        <f t="shared" si="15"/>
        <v>22712.55</v>
      </c>
      <c r="S121" s="1684">
        <f t="shared" si="16"/>
        <v>2871807.2508670525</v>
      </c>
      <c r="T121" s="1684">
        <f>VLOOKUP(C121,'[25]Feb 17'!$B$233:$I$408,8,FALSE)</f>
        <v>0</v>
      </c>
      <c r="U121" s="1684">
        <f t="shared" si="17"/>
        <v>2871807.2508670525</v>
      </c>
      <c r="V121" s="1153" t="str">
        <f>VLOOKUP(C121,'[27]Jan 17'!$B$245:$F$421,5,FALSE)</f>
        <v>1070006505707</v>
      </c>
    </row>
    <row r="122" spans="1:22" s="1674" customFormat="1" ht="18" customHeight="1">
      <c r="A122" s="1075">
        <v>2271255</v>
      </c>
      <c r="B122" s="1692">
        <v>56</v>
      </c>
      <c r="C122" s="1079" t="s">
        <v>1101</v>
      </c>
      <c r="D122" s="1104" t="s">
        <v>1055</v>
      </c>
      <c r="E122" s="1673">
        <f>VLOOKUP(C122,'[25]Feb 17'!$B$233:$G$408,6,FALSE)</f>
        <v>23</v>
      </c>
      <c r="F122" s="1003">
        <v>1821255</v>
      </c>
      <c r="G122" s="1003">
        <v>450000</v>
      </c>
      <c r="H122" s="1705">
        <f t="shared" si="10"/>
        <v>2271255</v>
      </c>
      <c r="I122" s="1653">
        <v>0</v>
      </c>
      <c r="J122" s="1705">
        <v>8000</v>
      </c>
      <c r="K122" s="1705">
        <v>8000</v>
      </c>
      <c r="L122" s="1685">
        <v>317094.65895953757</v>
      </c>
      <c r="M122" s="1670">
        <v>0</v>
      </c>
      <c r="N122" s="1685">
        <f t="shared" si="11"/>
        <v>685094.65895953751</v>
      </c>
      <c r="O122" s="1653">
        <f t="shared" si="12"/>
        <v>2956349.6589595377</v>
      </c>
      <c r="P122" s="1653">
        <f t="shared" si="13"/>
        <v>22712.55</v>
      </c>
      <c r="Q122" s="1653">
        <f t="shared" si="14"/>
        <v>45425.1</v>
      </c>
      <c r="R122" s="1653">
        <f t="shared" si="15"/>
        <v>22712.55</v>
      </c>
      <c r="S122" s="1684">
        <f t="shared" si="16"/>
        <v>2865499.458959538</v>
      </c>
      <c r="T122" s="1684">
        <f>VLOOKUP(C122,'[25]Feb 17'!$B$233:$I$408,8,FALSE)</f>
        <v>0</v>
      </c>
      <c r="U122" s="1684">
        <f t="shared" si="17"/>
        <v>2865499.458959538</v>
      </c>
      <c r="V122" s="1153" t="str">
        <f>VLOOKUP(C122,'[27]Jan 17'!$B$245:$F$421,5,FALSE)</f>
        <v>106-0011211961</v>
      </c>
    </row>
    <row r="123" spans="1:22" s="1674" customFormat="1" ht="18" customHeight="1">
      <c r="A123" s="1075">
        <v>2271255</v>
      </c>
      <c r="B123" s="1692">
        <v>57</v>
      </c>
      <c r="C123" s="1079" t="s">
        <v>1102</v>
      </c>
      <c r="D123" s="1104" t="s">
        <v>1055</v>
      </c>
      <c r="E123" s="1673">
        <f>VLOOKUP(C123,'[25]Feb 17'!$B$233:$G$408,6,FALSE)</f>
        <v>23</v>
      </c>
      <c r="F123" s="1003">
        <v>1821255</v>
      </c>
      <c r="G123" s="1003">
        <v>450000</v>
      </c>
      <c r="H123" s="1705">
        <f t="shared" si="10"/>
        <v>2271255</v>
      </c>
      <c r="I123" s="391">
        <v>0</v>
      </c>
      <c r="J123" s="1705">
        <v>8000</v>
      </c>
      <c r="K123" s="1705">
        <v>8000</v>
      </c>
      <c r="L123" s="1685">
        <v>317094.65895953757</v>
      </c>
      <c r="M123" s="1685">
        <v>0</v>
      </c>
      <c r="N123" s="1685">
        <f t="shared" si="11"/>
        <v>685094.65895953751</v>
      </c>
      <c r="O123" s="1653">
        <f t="shared" si="12"/>
        <v>2956349.6589595377</v>
      </c>
      <c r="P123" s="1653">
        <f t="shared" si="13"/>
        <v>22712.55</v>
      </c>
      <c r="Q123" s="1653">
        <f t="shared" si="14"/>
        <v>45425.1</v>
      </c>
      <c r="R123" s="1653">
        <f t="shared" si="15"/>
        <v>22712.55</v>
      </c>
      <c r="S123" s="1684">
        <f t="shared" si="16"/>
        <v>2865499.458959538</v>
      </c>
      <c r="T123" s="1684">
        <f>VLOOKUP(C123,'[25]Feb 17'!$B$233:$I$408,8,FALSE)</f>
        <v>0</v>
      </c>
      <c r="U123" s="1684">
        <f t="shared" si="17"/>
        <v>2865499.458959538</v>
      </c>
      <c r="V123" s="1153">
        <f>VLOOKUP(C123,'[27]Jan 17'!$B$245:$F$421,5,FALSE)</f>
        <v>1060005342764</v>
      </c>
    </row>
    <row r="124" spans="1:22" s="1674" customFormat="1" ht="18" customHeight="1">
      <c r="A124" s="1075">
        <v>2271255</v>
      </c>
      <c r="B124" s="1692">
        <v>58</v>
      </c>
      <c r="C124" s="1095" t="s">
        <v>1257</v>
      </c>
      <c r="D124" s="1104" t="s">
        <v>1055</v>
      </c>
      <c r="E124" s="1673">
        <f>VLOOKUP(C124,'[25]Feb 17'!$B$233:$G$408,6,FALSE)</f>
        <v>23</v>
      </c>
      <c r="F124" s="1003">
        <v>1821255</v>
      </c>
      <c r="G124" s="1003">
        <v>450000</v>
      </c>
      <c r="H124" s="1705">
        <f t="shared" si="10"/>
        <v>2271255</v>
      </c>
      <c r="I124" s="391">
        <v>0</v>
      </c>
      <c r="J124" s="1705">
        <v>8000</v>
      </c>
      <c r="K124" s="1705">
        <v>8000</v>
      </c>
      <c r="L124" s="1685">
        <v>317094.65895953757</v>
      </c>
      <c r="M124" s="1685">
        <v>0</v>
      </c>
      <c r="N124" s="1685">
        <f t="shared" si="11"/>
        <v>685094.65895953751</v>
      </c>
      <c r="O124" s="1653">
        <f t="shared" si="12"/>
        <v>2956349.6589595377</v>
      </c>
      <c r="P124" s="1653">
        <f t="shared" si="13"/>
        <v>22712.55</v>
      </c>
      <c r="Q124" s="1653">
        <f t="shared" si="14"/>
        <v>45425.1</v>
      </c>
      <c r="R124" s="1653">
        <f t="shared" si="15"/>
        <v>22712.55</v>
      </c>
      <c r="S124" s="1684">
        <f t="shared" si="16"/>
        <v>2865499.458959538</v>
      </c>
      <c r="T124" s="1684">
        <f>VLOOKUP(C124,'[25]Feb 17'!$B$233:$I$408,8,FALSE)</f>
        <v>0</v>
      </c>
      <c r="U124" s="1684">
        <f t="shared" si="17"/>
        <v>2865499.458959538</v>
      </c>
      <c r="V124" s="1153">
        <f>VLOOKUP(C124,'[27]Jan 17'!$B$245:$F$421,5,FALSE)</f>
        <v>1060011241893</v>
      </c>
    </row>
    <row r="125" spans="1:22" s="1674" customFormat="1" ht="18" customHeight="1">
      <c r="A125" s="1075">
        <v>2271255</v>
      </c>
      <c r="B125" s="1692">
        <v>59</v>
      </c>
      <c r="C125" s="1101" t="s">
        <v>2737</v>
      </c>
      <c r="D125" s="1104" t="s">
        <v>1055</v>
      </c>
      <c r="E125" s="1673">
        <f>VLOOKUP(C125,'[25]Feb 17'!$B$233:$G$408,6,FALSE)</f>
        <v>23</v>
      </c>
      <c r="F125" s="1003">
        <v>1821255</v>
      </c>
      <c r="G125" s="1003">
        <v>450000</v>
      </c>
      <c r="H125" s="1705">
        <f t="shared" si="10"/>
        <v>2271255</v>
      </c>
      <c r="I125" s="391">
        <v>0</v>
      </c>
      <c r="J125" s="1705">
        <v>8000</v>
      </c>
      <c r="K125" s="1705">
        <v>8000</v>
      </c>
      <c r="L125" s="1685">
        <v>317094.65895953757</v>
      </c>
      <c r="M125" s="1685">
        <v>0</v>
      </c>
      <c r="N125" s="1685">
        <f t="shared" si="11"/>
        <v>685094.65895953751</v>
      </c>
      <c r="O125" s="1653">
        <f t="shared" si="12"/>
        <v>2956349.6589595377</v>
      </c>
      <c r="P125" s="1653">
        <f t="shared" si="13"/>
        <v>22712.55</v>
      </c>
      <c r="Q125" s="1653">
        <f t="shared" si="14"/>
        <v>45425.1</v>
      </c>
      <c r="R125" s="1653">
        <f t="shared" si="15"/>
        <v>22712.55</v>
      </c>
      <c r="S125" s="1684">
        <f t="shared" si="16"/>
        <v>2865499.458959538</v>
      </c>
      <c r="T125" s="1684">
        <f>VLOOKUP(C125,'[25]Feb 17'!$B$233:$I$408,8,FALSE)</f>
        <v>0</v>
      </c>
      <c r="U125" s="1684">
        <f t="shared" si="17"/>
        <v>2865499.458959538</v>
      </c>
      <c r="V125" s="1153">
        <f>VLOOKUP(C125,'[27]Jan 17'!$B$245:$F$421,5,FALSE)</f>
        <v>1060011217612</v>
      </c>
    </row>
    <row r="126" spans="1:22" s="1674" customFormat="1" ht="18" customHeight="1">
      <c r="A126" s="1075">
        <v>2271255</v>
      </c>
      <c r="B126" s="1692">
        <v>60</v>
      </c>
      <c r="C126" s="1079" t="s">
        <v>1103</v>
      </c>
      <c r="D126" s="1104" t="s">
        <v>1055</v>
      </c>
      <c r="E126" s="1673">
        <f>VLOOKUP(C126,'[25]Feb 17'!$B$233:$G$408,6,FALSE)</f>
        <v>23</v>
      </c>
      <c r="F126" s="1003">
        <v>1821255</v>
      </c>
      <c r="G126" s="1003">
        <v>450000</v>
      </c>
      <c r="H126" s="1705">
        <f t="shared" si="10"/>
        <v>2271255</v>
      </c>
      <c r="I126" s="1653">
        <v>0</v>
      </c>
      <c r="J126" s="1705">
        <v>8000</v>
      </c>
      <c r="K126" s="1705">
        <v>8000</v>
      </c>
      <c r="L126" s="1685">
        <v>317094.65895953757</v>
      </c>
      <c r="M126" s="1670">
        <v>0</v>
      </c>
      <c r="N126" s="1685">
        <f t="shared" si="11"/>
        <v>685094.65895953751</v>
      </c>
      <c r="O126" s="1653">
        <f t="shared" si="12"/>
        <v>2956349.6589595377</v>
      </c>
      <c r="P126" s="1653">
        <f t="shared" si="13"/>
        <v>22712.55</v>
      </c>
      <c r="Q126" s="1653">
        <f t="shared" si="14"/>
        <v>45425.1</v>
      </c>
      <c r="R126" s="1653">
        <f t="shared" si="15"/>
        <v>22712.55</v>
      </c>
      <c r="S126" s="1684">
        <f t="shared" si="16"/>
        <v>2865499.458959538</v>
      </c>
      <c r="T126" s="1684">
        <f>VLOOKUP(C126,'[25]Feb 17'!$B$233:$I$408,8,FALSE)</f>
        <v>0</v>
      </c>
      <c r="U126" s="1684">
        <f t="shared" si="17"/>
        <v>2865499.458959538</v>
      </c>
      <c r="V126" s="1153">
        <f>VLOOKUP(C126,'[27]Jan 17'!$B$245:$F$421,5,FALSE)</f>
        <v>1060011217448</v>
      </c>
    </row>
    <row r="127" spans="1:22" s="1674" customFormat="1" ht="18" customHeight="1">
      <c r="A127" s="1075">
        <v>2271255</v>
      </c>
      <c r="B127" s="1692">
        <v>61</v>
      </c>
      <c r="C127" s="1079" t="s">
        <v>311</v>
      </c>
      <c r="D127" s="1104" t="s">
        <v>1055</v>
      </c>
      <c r="E127" s="1673">
        <f>VLOOKUP(C127,'[25]Feb 17'!$B$233:$G$408,6,FALSE)</f>
        <v>23</v>
      </c>
      <c r="F127" s="1003">
        <v>1821255</v>
      </c>
      <c r="G127" s="1003">
        <v>450000</v>
      </c>
      <c r="H127" s="1705">
        <f t="shared" si="10"/>
        <v>2271255</v>
      </c>
      <c r="I127" s="391">
        <v>0</v>
      </c>
      <c r="J127" s="1705">
        <v>8000</v>
      </c>
      <c r="K127" s="1705">
        <v>8000</v>
      </c>
      <c r="L127" s="1685">
        <v>317094.65895953757</v>
      </c>
      <c r="M127" s="1685">
        <v>0</v>
      </c>
      <c r="N127" s="1685">
        <f t="shared" si="11"/>
        <v>685094.65895953751</v>
      </c>
      <c r="O127" s="1653">
        <f t="shared" si="12"/>
        <v>2956349.6589595377</v>
      </c>
      <c r="P127" s="1653">
        <f t="shared" si="13"/>
        <v>22712.55</v>
      </c>
      <c r="Q127" s="1653">
        <f t="shared" si="14"/>
        <v>45425.1</v>
      </c>
      <c r="R127" s="1653">
        <f t="shared" si="15"/>
        <v>22712.55</v>
      </c>
      <c r="S127" s="1684">
        <f t="shared" si="16"/>
        <v>2865499.458959538</v>
      </c>
      <c r="T127" s="1684">
        <f>VLOOKUP(C127,'[25]Feb 17'!$B$233:$I$408,8,FALSE)</f>
        <v>0</v>
      </c>
      <c r="U127" s="1684">
        <f t="shared" si="17"/>
        <v>2865499.458959538</v>
      </c>
      <c r="V127" s="1153">
        <f>VLOOKUP(C127,'[27]Jan 17'!$B$245:$F$421,5,FALSE)</f>
        <v>1060005341931</v>
      </c>
    </row>
    <row r="128" spans="1:22" s="1674" customFormat="1" ht="18" customHeight="1">
      <c r="A128" s="1075">
        <v>2271255</v>
      </c>
      <c r="B128" s="1692">
        <v>62</v>
      </c>
      <c r="C128" s="1079" t="s">
        <v>862</v>
      </c>
      <c r="D128" s="1104" t="s">
        <v>1055</v>
      </c>
      <c r="E128" s="1673">
        <f>VLOOKUP(C128,'[25]Feb 17'!$B$233:$G$408,6,FALSE)</f>
        <v>23</v>
      </c>
      <c r="F128" s="1003">
        <v>1821255</v>
      </c>
      <c r="G128" s="1003">
        <v>450000</v>
      </c>
      <c r="H128" s="1705">
        <f t="shared" si="10"/>
        <v>2271255</v>
      </c>
      <c r="I128" s="391">
        <v>0</v>
      </c>
      <c r="J128" s="1705">
        <v>8000</v>
      </c>
      <c r="K128" s="1705">
        <v>8000</v>
      </c>
      <c r="L128" s="1685">
        <v>317094.65895953757</v>
      </c>
      <c r="M128" s="1685">
        <v>0</v>
      </c>
      <c r="N128" s="1685">
        <f t="shared" si="11"/>
        <v>685094.65895953751</v>
      </c>
      <c r="O128" s="1653">
        <f t="shared" si="12"/>
        <v>2956349.6589595377</v>
      </c>
      <c r="P128" s="1653">
        <f t="shared" si="13"/>
        <v>22712.55</v>
      </c>
      <c r="Q128" s="1653">
        <f t="shared" si="14"/>
        <v>45425.1</v>
      </c>
      <c r="R128" s="1653">
        <f t="shared" si="15"/>
        <v>22712.55</v>
      </c>
      <c r="S128" s="1684">
        <f t="shared" si="16"/>
        <v>2865499.458959538</v>
      </c>
      <c r="T128" s="1684">
        <f>VLOOKUP(C128,'[25]Feb 17'!$B$233:$I$408,8,FALSE)</f>
        <v>0</v>
      </c>
      <c r="U128" s="1684">
        <f t="shared" si="17"/>
        <v>2865499.458959538</v>
      </c>
      <c r="V128" s="1153">
        <f>VLOOKUP(C128,'[27]Jan 17'!$B$245:$F$421,5,FALSE)</f>
        <v>1060011217596</v>
      </c>
    </row>
    <row r="129" spans="1:22" s="1674" customFormat="1" ht="18" customHeight="1">
      <c r="A129" s="1075">
        <v>2271255</v>
      </c>
      <c r="B129" s="1692">
        <v>63</v>
      </c>
      <c r="C129" s="1079" t="s">
        <v>1104</v>
      </c>
      <c r="D129" s="1104" t="s">
        <v>1055</v>
      </c>
      <c r="E129" s="1673">
        <f>VLOOKUP(C129,'[25]Feb 17'!$B$233:$G$408,6,FALSE)</f>
        <v>23</v>
      </c>
      <c r="F129" s="1003">
        <v>1821255</v>
      </c>
      <c r="G129" s="1003">
        <v>450000</v>
      </c>
      <c r="H129" s="1705">
        <f t="shared" si="10"/>
        <v>2271255</v>
      </c>
      <c r="I129" s="391">
        <v>0</v>
      </c>
      <c r="J129" s="1705">
        <v>8000</v>
      </c>
      <c r="K129" s="1705">
        <v>8000</v>
      </c>
      <c r="L129" s="1685">
        <v>317094.65895953757</v>
      </c>
      <c r="M129" s="1685">
        <v>0</v>
      </c>
      <c r="N129" s="1685">
        <f t="shared" si="11"/>
        <v>685094.65895953751</v>
      </c>
      <c r="O129" s="1653">
        <f t="shared" si="12"/>
        <v>2956349.6589595377</v>
      </c>
      <c r="P129" s="1653">
        <f t="shared" si="13"/>
        <v>22712.55</v>
      </c>
      <c r="Q129" s="1653">
        <f t="shared" si="14"/>
        <v>45425.1</v>
      </c>
      <c r="R129" s="1653">
        <f t="shared" si="15"/>
        <v>22712.55</v>
      </c>
      <c r="S129" s="1684">
        <f t="shared" si="16"/>
        <v>2865499.458959538</v>
      </c>
      <c r="T129" s="1684">
        <f>VLOOKUP(C129,'[25]Feb 17'!$B$233:$I$408,8,FALSE)</f>
        <v>0</v>
      </c>
      <c r="U129" s="1684">
        <f t="shared" si="17"/>
        <v>2865499.458959538</v>
      </c>
      <c r="V129" s="1153" t="str">
        <f>VLOOKUP(C129,'[27]Jan 17'!$B$245:$F$421,5,FALSE)</f>
        <v>106-0011278648</v>
      </c>
    </row>
    <row r="130" spans="1:22" s="1674" customFormat="1" ht="18" customHeight="1">
      <c r="A130" s="1075">
        <v>2271255</v>
      </c>
      <c r="B130" s="1692">
        <v>64</v>
      </c>
      <c r="C130" s="1079" t="s">
        <v>1105</v>
      </c>
      <c r="D130" s="1104" t="s">
        <v>1055</v>
      </c>
      <c r="E130" s="1673">
        <f>VLOOKUP(C130,'[25]Feb 17'!$B$233:$G$408,6,FALSE)</f>
        <v>23</v>
      </c>
      <c r="F130" s="1003">
        <v>1821255</v>
      </c>
      <c r="G130" s="1003">
        <v>450000</v>
      </c>
      <c r="H130" s="1705">
        <f t="shared" ref="H130:H192" si="18">SUM(F130:G130)</f>
        <v>2271255</v>
      </c>
      <c r="I130" s="391">
        <v>0</v>
      </c>
      <c r="J130" s="1705">
        <v>8000</v>
      </c>
      <c r="K130" s="1705">
        <v>8000</v>
      </c>
      <c r="L130" s="1685">
        <v>317094.65895953757</v>
      </c>
      <c r="M130" s="1685">
        <v>0</v>
      </c>
      <c r="N130" s="1685">
        <f t="shared" ref="N130:N192" si="19">(E130*I130)+(E130*J130)+(E130*K130)+L130+M130</f>
        <v>685094.65895953751</v>
      </c>
      <c r="O130" s="1653">
        <f t="shared" ref="O130:O192" si="20">(H130+N130)</f>
        <v>2956349.6589595377</v>
      </c>
      <c r="P130" s="1653">
        <f t="shared" ref="P130:P192" si="21">1%*H130</f>
        <v>22712.55</v>
      </c>
      <c r="Q130" s="1653">
        <f t="shared" ref="Q130:Q192" si="22">H130*2%</f>
        <v>45425.1</v>
      </c>
      <c r="R130" s="1653">
        <f t="shared" ref="R130:R192" si="23">H130*1%</f>
        <v>22712.55</v>
      </c>
      <c r="S130" s="1684">
        <f t="shared" si="16"/>
        <v>2865499.458959538</v>
      </c>
      <c r="T130" s="1684">
        <f>VLOOKUP(C130,'[25]Feb 17'!$B$233:$I$408,8,FALSE)</f>
        <v>0</v>
      </c>
      <c r="U130" s="1684">
        <f t="shared" si="17"/>
        <v>2865499.458959538</v>
      </c>
      <c r="V130" s="1153">
        <f>VLOOKUP(C130,'[27]Jan 17'!$B$245:$F$421,5,FALSE)</f>
        <v>1060005367613</v>
      </c>
    </row>
    <row r="131" spans="1:22" s="1674" customFormat="1" ht="18" customHeight="1">
      <c r="A131" s="1075">
        <v>2271255</v>
      </c>
      <c r="B131" s="1692">
        <v>65</v>
      </c>
      <c r="C131" s="1079" t="s">
        <v>1106</v>
      </c>
      <c r="D131" s="1103" t="s">
        <v>1051</v>
      </c>
      <c r="E131" s="1673">
        <f>VLOOKUP(C131,'[25]Feb 17'!$B$233:$G$408,6,FALSE)</f>
        <v>23</v>
      </c>
      <c r="F131" s="1003">
        <v>1821255</v>
      </c>
      <c r="G131" s="1003">
        <v>450000</v>
      </c>
      <c r="H131" s="1705">
        <f t="shared" si="18"/>
        <v>2271255</v>
      </c>
      <c r="I131" s="391">
        <v>0</v>
      </c>
      <c r="J131" s="1705">
        <v>8000</v>
      </c>
      <c r="K131" s="1705">
        <v>8000</v>
      </c>
      <c r="L131" s="1685">
        <v>391402.45086705202</v>
      </c>
      <c r="M131" s="1685">
        <v>0</v>
      </c>
      <c r="N131" s="1685">
        <f t="shared" si="19"/>
        <v>759402.45086705196</v>
      </c>
      <c r="O131" s="1653">
        <f t="shared" si="20"/>
        <v>3030657.4508670522</v>
      </c>
      <c r="P131" s="1653">
        <f t="shared" si="21"/>
        <v>22712.55</v>
      </c>
      <c r="Q131" s="1653">
        <f t="shared" si="22"/>
        <v>45425.1</v>
      </c>
      <c r="R131" s="1653">
        <f t="shared" si="23"/>
        <v>22712.55</v>
      </c>
      <c r="S131" s="1684">
        <f t="shared" ref="S131:S193" si="24">O131-Q131-R131-P131</f>
        <v>2939807.2508670525</v>
      </c>
      <c r="T131" s="1684">
        <f>VLOOKUP(C131,'[25]Feb 17'!$B$233:$I$408,8,FALSE)</f>
        <v>0</v>
      </c>
      <c r="U131" s="1684">
        <f t="shared" ref="U131:U193" si="25">S131-T131</f>
        <v>2939807.2508670525</v>
      </c>
      <c r="V131" s="1153" t="str">
        <f>VLOOKUP(C131,'[27]Jan 17'!$B$245:$F$421,5,FALSE)</f>
        <v>106-0011244533</v>
      </c>
    </row>
    <row r="132" spans="1:22" s="1674" customFormat="1" ht="18" customHeight="1">
      <c r="A132" s="1075">
        <v>2271255</v>
      </c>
      <c r="B132" s="1692">
        <v>66</v>
      </c>
      <c r="C132" s="1079" t="s">
        <v>1107</v>
      </c>
      <c r="D132" s="1103" t="s">
        <v>1051</v>
      </c>
      <c r="E132" s="1673">
        <f>VLOOKUP(C132,'[25]Feb 17'!$B$233:$G$408,6,FALSE)</f>
        <v>23</v>
      </c>
      <c r="F132" s="1003">
        <v>1821255</v>
      </c>
      <c r="G132" s="1003">
        <v>450000</v>
      </c>
      <c r="H132" s="1705">
        <f t="shared" si="18"/>
        <v>2271255</v>
      </c>
      <c r="I132" s="391">
        <v>0</v>
      </c>
      <c r="J132" s="1705">
        <v>10000</v>
      </c>
      <c r="K132" s="1705">
        <v>10000</v>
      </c>
      <c r="L132" s="1685">
        <v>391402.45086705202</v>
      </c>
      <c r="M132" s="1685">
        <v>0</v>
      </c>
      <c r="N132" s="1685">
        <f t="shared" si="19"/>
        <v>851402.45086705196</v>
      </c>
      <c r="O132" s="1653">
        <f t="shared" si="20"/>
        <v>3122657.4508670522</v>
      </c>
      <c r="P132" s="1653">
        <f t="shared" si="21"/>
        <v>22712.55</v>
      </c>
      <c r="Q132" s="1653">
        <f t="shared" si="22"/>
        <v>45425.1</v>
      </c>
      <c r="R132" s="1653">
        <f t="shared" si="23"/>
        <v>22712.55</v>
      </c>
      <c r="S132" s="1684">
        <f t="shared" si="24"/>
        <v>3031807.2508670525</v>
      </c>
      <c r="T132" s="1684">
        <f>VLOOKUP(C132,'[25]Feb 17'!$B$233:$I$408,8,FALSE)</f>
        <v>0</v>
      </c>
      <c r="U132" s="1684">
        <f t="shared" si="25"/>
        <v>3031807.2508670525</v>
      </c>
      <c r="V132" s="1153" t="str">
        <f>VLOOKUP(C132,'[27]Jan 17'!$B$245:$F$421,5,FALSE)</f>
        <v>106-0011235788</v>
      </c>
    </row>
    <row r="133" spans="1:22" s="1674" customFormat="1" ht="18" customHeight="1">
      <c r="A133" s="1075">
        <v>2271255</v>
      </c>
      <c r="B133" s="1692">
        <v>67</v>
      </c>
      <c r="C133" s="1079" t="s">
        <v>1108</v>
      </c>
      <c r="D133" s="1104" t="s">
        <v>1055</v>
      </c>
      <c r="E133" s="1673">
        <f>VLOOKUP(C133,'[25]Feb 17'!$B$233:$G$408,6,FALSE)</f>
        <v>10</v>
      </c>
      <c r="F133" s="1003">
        <v>1821255</v>
      </c>
      <c r="G133" s="1003">
        <v>450000</v>
      </c>
      <c r="H133" s="1705">
        <f t="shared" si="18"/>
        <v>2271255</v>
      </c>
      <c r="I133" s="391">
        <v>0</v>
      </c>
      <c r="J133" s="1705">
        <v>8000</v>
      </c>
      <c r="K133" s="1705">
        <v>8000</v>
      </c>
      <c r="L133" s="1685">
        <v>317094.65895953757</v>
      </c>
      <c r="M133" s="1685">
        <v>0</v>
      </c>
      <c r="N133" s="1685">
        <f t="shared" si="19"/>
        <v>477094.65895953757</v>
      </c>
      <c r="O133" s="1653">
        <f t="shared" si="20"/>
        <v>2748349.6589595377</v>
      </c>
      <c r="P133" s="1653">
        <f t="shared" si="21"/>
        <v>22712.55</v>
      </c>
      <c r="Q133" s="1653">
        <f t="shared" si="22"/>
        <v>45425.1</v>
      </c>
      <c r="R133" s="1653">
        <f t="shared" si="23"/>
        <v>22712.55</v>
      </c>
      <c r="S133" s="1684">
        <f t="shared" si="24"/>
        <v>2657499.458959538</v>
      </c>
      <c r="T133" s="1684">
        <f>VLOOKUP(C133,'[25]Feb 17'!$B$233:$I$408,8,FALSE)</f>
        <v>0</v>
      </c>
      <c r="U133" s="1684">
        <f t="shared" si="25"/>
        <v>2657499.458959538</v>
      </c>
      <c r="V133" s="1153">
        <f>VLOOKUP(C133,'[27]Jan 17'!$B$245:$F$421,5,FALSE)</f>
        <v>1060011238527</v>
      </c>
    </row>
    <row r="134" spans="1:22" s="1674" customFormat="1" ht="18" customHeight="1">
      <c r="A134" s="1075">
        <v>2271255</v>
      </c>
      <c r="B134" s="1692">
        <v>68</v>
      </c>
      <c r="C134" s="1079" t="s">
        <v>1109</v>
      </c>
      <c r="D134" s="1104" t="s">
        <v>1055</v>
      </c>
      <c r="E134" s="1673">
        <f>VLOOKUP(C134,'[25]Feb 17'!$B$233:$G$408,6,FALSE)</f>
        <v>23</v>
      </c>
      <c r="F134" s="1003">
        <v>1821255</v>
      </c>
      <c r="G134" s="1003">
        <v>450000</v>
      </c>
      <c r="H134" s="1705">
        <f t="shared" si="18"/>
        <v>2271255</v>
      </c>
      <c r="I134" s="391">
        <v>0</v>
      </c>
      <c r="J134" s="1705">
        <v>8000</v>
      </c>
      <c r="K134" s="1705">
        <v>8000</v>
      </c>
      <c r="L134" s="1685">
        <v>317094.65895953757</v>
      </c>
      <c r="M134" s="1685">
        <v>0</v>
      </c>
      <c r="N134" s="1685">
        <f t="shared" si="19"/>
        <v>685094.65895953751</v>
      </c>
      <c r="O134" s="1653">
        <f t="shared" si="20"/>
        <v>2956349.6589595377</v>
      </c>
      <c r="P134" s="1653">
        <f t="shared" si="21"/>
        <v>22712.55</v>
      </c>
      <c r="Q134" s="1653">
        <f t="shared" si="22"/>
        <v>45425.1</v>
      </c>
      <c r="R134" s="1653">
        <f t="shared" si="23"/>
        <v>22712.55</v>
      </c>
      <c r="S134" s="1684">
        <f t="shared" si="24"/>
        <v>2865499.458959538</v>
      </c>
      <c r="T134" s="1684">
        <f>VLOOKUP(C134,'[25]Feb 17'!$B$233:$I$408,8,FALSE)</f>
        <v>0</v>
      </c>
      <c r="U134" s="1684">
        <f t="shared" si="25"/>
        <v>2865499.458959538</v>
      </c>
      <c r="V134" s="1153" t="str">
        <f>VLOOKUP(C134,'[27]Jan 17'!$B$245:$F$421,5,FALSE)</f>
        <v>106-0011235192</v>
      </c>
    </row>
    <row r="135" spans="1:22" s="1674" customFormat="1" ht="18" customHeight="1">
      <c r="A135" s="1075">
        <v>2271255</v>
      </c>
      <c r="B135" s="1692">
        <v>69</v>
      </c>
      <c r="C135" s="614" t="s">
        <v>1110</v>
      </c>
      <c r="D135" s="1103" t="s">
        <v>1051</v>
      </c>
      <c r="E135" s="1673">
        <f>VLOOKUP(C135,'[25]Feb 17'!$B$233:$G$408,6,FALSE)</f>
        <v>23</v>
      </c>
      <c r="F135" s="1003">
        <v>1821255</v>
      </c>
      <c r="G135" s="1003">
        <v>450000</v>
      </c>
      <c r="H135" s="1705">
        <f t="shared" si="18"/>
        <v>2271255</v>
      </c>
      <c r="I135" s="391">
        <v>0</v>
      </c>
      <c r="J135" s="1705">
        <v>10000</v>
      </c>
      <c r="K135" s="1705">
        <v>10000</v>
      </c>
      <c r="L135" s="1685">
        <v>391402.45086705202</v>
      </c>
      <c r="M135" s="1685">
        <v>0</v>
      </c>
      <c r="N135" s="1685">
        <f t="shared" si="19"/>
        <v>851402.45086705196</v>
      </c>
      <c r="O135" s="1653">
        <f t="shared" si="20"/>
        <v>3122657.4508670522</v>
      </c>
      <c r="P135" s="1653">
        <f t="shared" si="21"/>
        <v>22712.55</v>
      </c>
      <c r="Q135" s="1653">
        <f t="shared" si="22"/>
        <v>45425.1</v>
      </c>
      <c r="R135" s="1653">
        <f t="shared" si="23"/>
        <v>22712.55</v>
      </c>
      <c r="S135" s="1684">
        <f t="shared" si="24"/>
        <v>3031807.2508670525</v>
      </c>
      <c r="T135" s="1684">
        <f>VLOOKUP(C135,'[25]Feb 17'!$B$233:$I$408,8,FALSE)</f>
        <v>0</v>
      </c>
      <c r="U135" s="1684">
        <f t="shared" si="25"/>
        <v>3031807.2508670525</v>
      </c>
      <c r="V135" s="1153">
        <f>VLOOKUP(C135,'[27]Jan 17'!$B$245:$F$421,5,FALSE)</f>
        <v>1060011212290</v>
      </c>
    </row>
    <row r="136" spans="1:22" s="1674" customFormat="1" ht="18" customHeight="1">
      <c r="A136" s="1075">
        <v>2271255</v>
      </c>
      <c r="B136" s="1692">
        <v>70</v>
      </c>
      <c r="C136" s="1079" t="s">
        <v>1111</v>
      </c>
      <c r="D136" s="1104" t="s">
        <v>1055</v>
      </c>
      <c r="E136" s="1673">
        <f>VLOOKUP(C136,'[25]Feb 17'!$B$233:$G$408,6,FALSE)</f>
        <v>23</v>
      </c>
      <c r="F136" s="1003">
        <v>1821255</v>
      </c>
      <c r="G136" s="1003">
        <v>450000</v>
      </c>
      <c r="H136" s="1705">
        <f t="shared" si="18"/>
        <v>2271255</v>
      </c>
      <c r="I136" s="391">
        <v>0</v>
      </c>
      <c r="J136" s="1705">
        <v>8000</v>
      </c>
      <c r="K136" s="1705">
        <v>8000</v>
      </c>
      <c r="L136" s="1685">
        <v>317094.65895953757</v>
      </c>
      <c r="M136" s="1685">
        <v>0</v>
      </c>
      <c r="N136" s="1685">
        <f t="shared" si="19"/>
        <v>685094.65895953751</v>
      </c>
      <c r="O136" s="1653">
        <f t="shared" si="20"/>
        <v>2956349.6589595377</v>
      </c>
      <c r="P136" s="1653">
        <f t="shared" si="21"/>
        <v>22712.55</v>
      </c>
      <c r="Q136" s="1653">
        <f t="shared" si="22"/>
        <v>45425.1</v>
      </c>
      <c r="R136" s="1653">
        <f t="shared" si="23"/>
        <v>22712.55</v>
      </c>
      <c r="S136" s="1684">
        <f t="shared" si="24"/>
        <v>2865499.458959538</v>
      </c>
      <c r="T136" s="1684">
        <f>VLOOKUP(C136,'[25]Feb 17'!$B$233:$I$408,8,FALSE)</f>
        <v>0</v>
      </c>
      <c r="U136" s="1684">
        <f t="shared" si="25"/>
        <v>2865499.458959538</v>
      </c>
      <c r="V136" s="1153" t="str">
        <f>VLOOKUP(C136,'[27]Jan 17'!$B$245:$F$421,5,FALSE)</f>
        <v>106-0011215467</v>
      </c>
    </row>
    <row r="137" spans="1:22" s="1674" customFormat="1" ht="18" customHeight="1">
      <c r="A137" s="1075">
        <v>2271255</v>
      </c>
      <c r="B137" s="1692">
        <v>71</v>
      </c>
      <c r="C137" s="1097" t="s">
        <v>1112</v>
      </c>
      <c r="D137" s="1103" t="s">
        <v>1051</v>
      </c>
      <c r="E137" s="1673">
        <f>VLOOKUP(C137,'[25]Feb 17'!$B$233:$G$408,6,FALSE)</f>
        <v>23</v>
      </c>
      <c r="F137" s="1003">
        <v>1821255</v>
      </c>
      <c r="G137" s="1003">
        <v>450000</v>
      </c>
      <c r="H137" s="1705">
        <f t="shared" si="18"/>
        <v>2271255</v>
      </c>
      <c r="I137" s="391">
        <v>0</v>
      </c>
      <c r="J137" s="1705">
        <v>10000</v>
      </c>
      <c r="K137" s="1705">
        <v>10000</v>
      </c>
      <c r="L137" s="1685">
        <v>391402.45086705202</v>
      </c>
      <c r="M137" s="1685">
        <v>0</v>
      </c>
      <c r="N137" s="1685">
        <f t="shared" si="19"/>
        <v>851402.45086705196</v>
      </c>
      <c r="O137" s="1653">
        <f t="shared" si="20"/>
        <v>3122657.4508670522</v>
      </c>
      <c r="P137" s="1653">
        <f t="shared" si="21"/>
        <v>22712.55</v>
      </c>
      <c r="Q137" s="1653">
        <f t="shared" si="22"/>
        <v>45425.1</v>
      </c>
      <c r="R137" s="1653">
        <f t="shared" si="23"/>
        <v>22712.55</v>
      </c>
      <c r="S137" s="1684">
        <f t="shared" si="24"/>
        <v>3031807.2508670525</v>
      </c>
      <c r="T137" s="1684">
        <f>VLOOKUP(C137,'[25]Feb 17'!$B$233:$I$408,8,FALSE)</f>
        <v>0</v>
      </c>
      <c r="U137" s="1684">
        <f t="shared" si="25"/>
        <v>3031807.2508670525</v>
      </c>
      <c r="V137" s="1153">
        <f>VLOOKUP(C137,'[27]Jan 17'!$B$245:$F$421,5,FALSE)</f>
        <v>1060011217307</v>
      </c>
    </row>
    <row r="138" spans="1:22" s="1674" customFormat="1" ht="18" customHeight="1">
      <c r="A138" s="1075">
        <v>2271255</v>
      </c>
      <c r="B138" s="1692">
        <v>72</v>
      </c>
      <c r="C138" s="1079" t="s">
        <v>1113</v>
      </c>
      <c r="D138" s="1103" t="s">
        <v>1051</v>
      </c>
      <c r="E138" s="1673">
        <f>VLOOKUP(C138,'[25]Feb 17'!$B$233:$G$408,6,FALSE)</f>
        <v>23</v>
      </c>
      <c r="F138" s="1003">
        <v>1821255</v>
      </c>
      <c r="G138" s="1003">
        <v>450000</v>
      </c>
      <c r="H138" s="1705">
        <f t="shared" si="18"/>
        <v>2271255</v>
      </c>
      <c r="I138" s="391">
        <v>0</v>
      </c>
      <c r="J138" s="1705">
        <v>10000</v>
      </c>
      <c r="K138" s="1705">
        <v>10000</v>
      </c>
      <c r="L138" s="1685">
        <v>391402.45086705202</v>
      </c>
      <c r="M138" s="1685">
        <v>0</v>
      </c>
      <c r="N138" s="1685">
        <f t="shared" si="19"/>
        <v>851402.45086705196</v>
      </c>
      <c r="O138" s="1653">
        <f t="shared" si="20"/>
        <v>3122657.4508670522</v>
      </c>
      <c r="P138" s="1653">
        <f t="shared" si="21"/>
        <v>22712.55</v>
      </c>
      <c r="Q138" s="1653">
        <f t="shared" si="22"/>
        <v>45425.1</v>
      </c>
      <c r="R138" s="1653">
        <f t="shared" si="23"/>
        <v>22712.55</v>
      </c>
      <c r="S138" s="1684">
        <f t="shared" si="24"/>
        <v>3031807.2508670525</v>
      </c>
      <c r="T138" s="1684">
        <f>VLOOKUP(C138,'[25]Feb 17'!$B$233:$I$408,8,FALSE)</f>
        <v>0</v>
      </c>
      <c r="U138" s="1684">
        <f t="shared" si="25"/>
        <v>3031807.2508670525</v>
      </c>
      <c r="V138" s="1153" t="str">
        <f>VLOOKUP(C138,'[27]Jan 17'!$B$245:$F$421,5,FALSE)</f>
        <v>900-0015936579</v>
      </c>
    </row>
    <row r="139" spans="1:22" s="1674" customFormat="1" ht="18" customHeight="1">
      <c r="A139" s="1075">
        <v>2271255</v>
      </c>
      <c r="B139" s="1692">
        <v>73</v>
      </c>
      <c r="C139" s="1079" t="s">
        <v>1114</v>
      </c>
      <c r="D139" s="1104" t="s">
        <v>1055</v>
      </c>
      <c r="E139" s="1673">
        <f>VLOOKUP(C139,'[25]Feb 17'!$B$233:$G$408,6,FALSE)</f>
        <v>23</v>
      </c>
      <c r="F139" s="1003">
        <v>1821255</v>
      </c>
      <c r="G139" s="1003">
        <v>450000</v>
      </c>
      <c r="H139" s="1705">
        <f t="shared" si="18"/>
        <v>2271255</v>
      </c>
      <c r="I139" s="391">
        <v>0</v>
      </c>
      <c r="J139" s="1705">
        <v>8000</v>
      </c>
      <c r="K139" s="1705">
        <v>8000</v>
      </c>
      <c r="L139" s="1685">
        <v>317094.65895953757</v>
      </c>
      <c r="M139" s="1685">
        <v>0</v>
      </c>
      <c r="N139" s="1685">
        <f t="shared" si="19"/>
        <v>685094.65895953751</v>
      </c>
      <c r="O139" s="1653">
        <f t="shared" si="20"/>
        <v>2956349.6589595377</v>
      </c>
      <c r="P139" s="1653">
        <f t="shared" si="21"/>
        <v>22712.55</v>
      </c>
      <c r="Q139" s="1653">
        <f t="shared" si="22"/>
        <v>45425.1</v>
      </c>
      <c r="R139" s="1653">
        <f t="shared" si="23"/>
        <v>22712.55</v>
      </c>
      <c r="S139" s="1684">
        <f t="shared" si="24"/>
        <v>2865499.458959538</v>
      </c>
      <c r="T139" s="1684">
        <f>VLOOKUP(C139,'[25]Feb 17'!$B$233:$I$408,8,FALSE)</f>
        <v>0</v>
      </c>
      <c r="U139" s="1684">
        <f t="shared" si="25"/>
        <v>2865499.458959538</v>
      </c>
      <c r="V139" s="1153" t="str">
        <f>VLOOKUP(C139,'[27]Jan 17'!$B$245:$F$421,5,FALSE)</f>
        <v>106-0011241687</v>
      </c>
    </row>
    <row r="140" spans="1:22" s="1674" customFormat="1" ht="18" customHeight="1">
      <c r="A140" s="1075">
        <v>2271255</v>
      </c>
      <c r="B140" s="1692">
        <v>74</v>
      </c>
      <c r="C140" s="1079" t="s">
        <v>1115</v>
      </c>
      <c r="D140" s="1103" t="s">
        <v>1051</v>
      </c>
      <c r="E140" s="1673">
        <f>VLOOKUP(C140,'[25]Feb 17'!$B$233:$G$408,6,FALSE)</f>
        <v>23</v>
      </c>
      <c r="F140" s="1003">
        <v>1821255</v>
      </c>
      <c r="G140" s="1003">
        <v>450000</v>
      </c>
      <c r="H140" s="1705">
        <f t="shared" si="18"/>
        <v>2271255</v>
      </c>
      <c r="I140" s="391">
        <v>0</v>
      </c>
      <c r="J140" s="1705">
        <v>10000</v>
      </c>
      <c r="K140" s="1705">
        <v>10000</v>
      </c>
      <c r="L140" s="1685">
        <v>391402.45086705202</v>
      </c>
      <c r="M140" s="1685">
        <v>0</v>
      </c>
      <c r="N140" s="1685">
        <f t="shared" si="19"/>
        <v>851402.45086705196</v>
      </c>
      <c r="O140" s="1653">
        <f t="shared" si="20"/>
        <v>3122657.4508670522</v>
      </c>
      <c r="P140" s="1653">
        <f t="shared" si="21"/>
        <v>22712.55</v>
      </c>
      <c r="Q140" s="1653">
        <f t="shared" si="22"/>
        <v>45425.1</v>
      </c>
      <c r="R140" s="1653">
        <f t="shared" si="23"/>
        <v>22712.55</v>
      </c>
      <c r="S140" s="1684">
        <f t="shared" si="24"/>
        <v>3031807.2508670525</v>
      </c>
      <c r="T140" s="1684">
        <f>VLOOKUP(C140,'[25]Feb 17'!$B$233:$I$408,8,FALSE)</f>
        <v>0</v>
      </c>
      <c r="U140" s="1684">
        <f t="shared" si="25"/>
        <v>3031807.2508670525</v>
      </c>
      <c r="V140" s="1153" t="str">
        <f>VLOOKUP(C140,'[27]Jan 17'!$B$245:$F$421,5,FALSE)</f>
        <v>106-0011225581</v>
      </c>
    </row>
    <row r="141" spans="1:22" s="1674" customFormat="1" ht="18" customHeight="1">
      <c r="A141" s="1075">
        <v>2271255</v>
      </c>
      <c r="B141" s="1692">
        <v>75</v>
      </c>
      <c r="C141" s="1079" t="s">
        <v>1116</v>
      </c>
      <c r="D141" s="1103" t="s">
        <v>1051</v>
      </c>
      <c r="E141" s="1673">
        <f>VLOOKUP(C141,'[25]Feb 17'!$B$233:$G$408,6,FALSE)</f>
        <v>23</v>
      </c>
      <c r="F141" s="1003">
        <v>1821255</v>
      </c>
      <c r="G141" s="1003">
        <v>450000</v>
      </c>
      <c r="H141" s="1705">
        <f t="shared" si="18"/>
        <v>2271255</v>
      </c>
      <c r="I141" s="391">
        <v>0</v>
      </c>
      <c r="J141" s="1705">
        <v>10000</v>
      </c>
      <c r="K141" s="1705">
        <v>10000</v>
      </c>
      <c r="L141" s="1685">
        <v>391402.45086705202</v>
      </c>
      <c r="M141" s="1685">
        <v>0</v>
      </c>
      <c r="N141" s="1685">
        <f t="shared" si="19"/>
        <v>851402.45086705196</v>
      </c>
      <c r="O141" s="1653">
        <f t="shared" si="20"/>
        <v>3122657.4508670522</v>
      </c>
      <c r="P141" s="1653">
        <f t="shared" si="21"/>
        <v>22712.55</v>
      </c>
      <c r="Q141" s="1653">
        <f t="shared" si="22"/>
        <v>45425.1</v>
      </c>
      <c r="R141" s="1653">
        <f t="shared" si="23"/>
        <v>22712.55</v>
      </c>
      <c r="S141" s="1684">
        <f t="shared" si="24"/>
        <v>3031807.2508670525</v>
      </c>
      <c r="T141" s="1684">
        <f>VLOOKUP(C141,'[25]Feb 17'!$B$233:$I$408,8,FALSE)</f>
        <v>0</v>
      </c>
      <c r="U141" s="1684">
        <f t="shared" si="25"/>
        <v>3031807.2508670525</v>
      </c>
      <c r="V141" s="1153" t="str">
        <f>VLOOKUP(C141,'[27]Jan 17'!$B$245:$F$421,5,FALSE)</f>
        <v>106-0011263509</v>
      </c>
    </row>
    <row r="142" spans="1:22" s="1674" customFormat="1" ht="18" customHeight="1">
      <c r="A142" s="1075">
        <v>2271255</v>
      </c>
      <c r="B142" s="1692">
        <v>76</v>
      </c>
      <c r="C142" s="1079" t="s">
        <v>1117</v>
      </c>
      <c r="D142" s="1104" t="s">
        <v>1055</v>
      </c>
      <c r="E142" s="1673">
        <f>VLOOKUP(C142,'[25]Feb 17'!$B$233:$G$408,6,FALSE)</f>
        <v>23</v>
      </c>
      <c r="F142" s="1003">
        <v>1821255</v>
      </c>
      <c r="G142" s="1003">
        <v>450000</v>
      </c>
      <c r="H142" s="1705">
        <f t="shared" si="18"/>
        <v>2271255</v>
      </c>
      <c r="I142" s="391">
        <v>0</v>
      </c>
      <c r="J142" s="1705">
        <v>8000</v>
      </c>
      <c r="K142" s="1705">
        <v>8000</v>
      </c>
      <c r="L142" s="1685">
        <v>317094.65895953757</v>
      </c>
      <c r="M142" s="1685">
        <v>0</v>
      </c>
      <c r="N142" s="1685">
        <f t="shared" si="19"/>
        <v>685094.65895953751</v>
      </c>
      <c r="O142" s="1653">
        <f t="shared" si="20"/>
        <v>2956349.6589595377</v>
      </c>
      <c r="P142" s="1653">
        <f t="shared" si="21"/>
        <v>22712.55</v>
      </c>
      <c r="Q142" s="1653">
        <f t="shared" si="22"/>
        <v>45425.1</v>
      </c>
      <c r="R142" s="1653">
        <f t="shared" si="23"/>
        <v>22712.55</v>
      </c>
      <c r="S142" s="1684">
        <f t="shared" si="24"/>
        <v>2865499.458959538</v>
      </c>
      <c r="T142" s="1684">
        <f>VLOOKUP(C142,'[25]Feb 17'!$B$233:$I$408,8,FALSE)</f>
        <v>0</v>
      </c>
      <c r="U142" s="1684">
        <f t="shared" si="25"/>
        <v>2865499.458959538</v>
      </c>
      <c r="V142" s="1153">
        <f>VLOOKUP(C142,'[27]Jan 17'!$B$245:$F$421,5,FALSE)</f>
        <v>1060007295432</v>
      </c>
    </row>
    <row r="143" spans="1:22" s="1674" customFormat="1" ht="18" customHeight="1">
      <c r="A143" s="1075">
        <v>2271255</v>
      </c>
      <c r="B143" s="1692">
        <v>77</v>
      </c>
      <c r="C143" s="1101" t="s">
        <v>1118</v>
      </c>
      <c r="D143" s="1104" t="s">
        <v>1055</v>
      </c>
      <c r="E143" s="1673">
        <f>VLOOKUP(C143,'[25]Feb 17'!$B$233:$G$408,6,FALSE)</f>
        <v>23</v>
      </c>
      <c r="F143" s="1003">
        <v>1821255</v>
      </c>
      <c r="G143" s="1003">
        <v>450000</v>
      </c>
      <c r="H143" s="1705">
        <f t="shared" si="18"/>
        <v>2271255</v>
      </c>
      <c r="I143" s="391">
        <v>0</v>
      </c>
      <c r="J143" s="1705">
        <v>8000</v>
      </c>
      <c r="K143" s="1705">
        <v>8000</v>
      </c>
      <c r="L143" s="1685">
        <v>317094.65895953757</v>
      </c>
      <c r="M143" s="1685">
        <v>0</v>
      </c>
      <c r="N143" s="1685">
        <f t="shared" si="19"/>
        <v>685094.65895953751</v>
      </c>
      <c r="O143" s="1653">
        <f t="shared" si="20"/>
        <v>2956349.6589595377</v>
      </c>
      <c r="P143" s="1653">
        <f t="shared" si="21"/>
        <v>22712.55</v>
      </c>
      <c r="Q143" s="1653">
        <f t="shared" si="22"/>
        <v>45425.1</v>
      </c>
      <c r="R143" s="1653">
        <f t="shared" si="23"/>
        <v>22712.55</v>
      </c>
      <c r="S143" s="1684">
        <f t="shared" si="24"/>
        <v>2865499.458959538</v>
      </c>
      <c r="T143" s="1684">
        <f>VLOOKUP(C143,'[25]Feb 17'!$B$233:$I$408,8,FALSE)</f>
        <v>0</v>
      </c>
      <c r="U143" s="1684">
        <f t="shared" si="25"/>
        <v>2865499.458959538</v>
      </c>
      <c r="V143" s="1153">
        <f>VLOOKUP(C143,'[27]Jan 17'!$B$245:$F$421,5,FALSE)</f>
        <v>1060011250837</v>
      </c>
    </row>
    <row r="144" spans="1:22" s="1674" customFormat="1" ht="18" customHeight="1">
      <c r="A144" s="1075">
        <v>2271255</v>
      </c>
      <c r="B144" s="1692">
        <v>78</v>
      </c>
      <c r="C144" s="1079" t="s">
        <v>1119</v>
      </c>
      <c r="D144" s="1103" t="s">
        <v>1051</v>
      </c>
      <c r="E144" s="1673">
        <f>VLOOKUP(C144,'[25]Feb 17'!$B$233:$G$408,6,FALSE)</f>
        <v>23</v>
      </c>
      <c r="F144" s="1003">
        <v>1821255</v>
      </c>
      <c r="G144" s="1003">
        <v>450000</v>
      </c>
      <c r="H144" s="1705">
        <f t="shared" si="18"/>
        <v>2271255</v>
      </c>
      <c r="I144" s="391">
        <v>0</v>
      </c>
      <c r="J144" s="1705">
        <v>10000</v>
      </c>
      <c r="K144" s="1705">
        <v>10000</v>
      </c>
      <c r="L144" s="1685">
        <v>391402.45086705202</v>
      </c>
      <c r="M144" s="1685">
        <v>0</v>
      </c>
      <c r="N144" s="1685">
        <f t="shared" si="19"/>
        <v>851402.45086705196</v>
      </c>
      <c r="O144" s="1653">
        <f t="shared" si="20"/>
        <v>3122657.4508670522</v>
      </c>
      <c r="P144" s="1653">
        <f t="shared" si="21"/>
        <v>22712.55</v>
      </c>
      <c r="Q144" s="1653">
        <f t="shared" si="22"/>
        <v>45425.1</v>
      </c>
      <c r="R144" s="1653">
        <f t="shared" si="23"/>
        <v>22712.55</v>
      </c>
      <c r="S144" s="1684">
        <f t="shared" si="24"/>
        <v>3031807.2508670525</v>
      </c>
      <c r="T144" s="1684">
        <f>VLOOKUP(C144,'[25]Feb 17'!$B$233:$I$408,8,FALSE)</f>
        <v>0</v>
      </c>
      <c r="U144" s="1684">
        <f t="shared" si="25"/>
        <v>3031807.2508670525</v>
      </c>
      <c r="V144" s="1153">
        <f>VLOOKUP(C144,'[27]Jan 17'!$B$245:$F$421,5,FALSE)</f>
        <v>1060005362457</v>
      </c>
    </row>
    <row r="145" spans="1:22" s="1674" customFormat="1" ht="18" customHeight="1">
      <c r="A145" s="1075">
        <v>2271255</v>
      </c>
      <c r="B145" s="1692">
        <v>79</v>
      </c>
      <c r="C145" s="1079" t="s">
        <v>1120</v>
      </c>
      <c r="D145" s="1103" t="s">
        <v>1051</v>
      </c>
      <c r="E145" s="1673">
        <f>VLOOKUP(C145,'[25]Feb 17'!$B$233:$G$408,6,FALSE)</f>
        <v>23</v>
      </c>
      <c r="F145" s="1003">
        <v>1821255</v>
      </c>
      <c r="G145" s="1003">
        <v>450000</v>
      </c>
      <c r="H145" s="1705">
        <f t="shared" si="18"/>
        <v>2271255</v>
      </c>
      <c r="I145" s="391">
        <v>0</v>
      </c>
      <c r="J145" s="1705">
        <v>10000</v>
      </c>
      <c r="K145" s="1705">
        <v>10000</v>
      </c>
      <c r="L145" s="1685">
        <v>391402.45086705202</v>
      </c>
      <c r="M145" s="1685">
        <v>0</v>
      </c>
      <c r="N145" s="1685">
        <f t="shared" si="19"/>
        <v>851402.45086705196</v>
      </c>
      <c r="O145" s="1653">
        <f t="shared" si="20"/>
        <v>3122657.4508670522</v>
      </c>
      <c r="P145" s="1653">
        <f t="shared" si="21"/>
        <v>22712.55</v>
      </c>
      <c r="Q145" s="1653">
        <f t="shared" si="22"/>
        <v>45425.1</v>
      </c>
      <c r="R145" s="1653">
        <f t="shared" si="23"/>
        <v>22712.55</v>
      </c>
      <c r="S145" s="1684">
        <f t="shared" si="24"/>
        <v>3031807.2508670525</v>
      </c>
      <c r="T145" s="1684">
        <f>VLOOKUP(C145,'[25]Feb 17'!$B$233:$I$408,8,FALSE)</f>
        <v>0</v>
      </c>
      <c r="U145" s="1684">
        <f t="shared" si="25"/>
        <v>3031807.2508670525</v>
      </c>
      <c r="V145" s="1153">
        <f>VLOOKUP(C145,'[27]Jan 17'!$B$245:$F$421,5,FALSE)</f>
        <v>1060011217505</v>
      </c>
    </row>
    <row r="146" spans="1:22" s="1674" customFormat="1" ht="18" customHeight="1">
      <c r="A146" s="1075">
        <v>2271255</v>
      </c>
      <c r="B146" s="1692">
        <v>80</v>
      </c>
      <c r="C146" s="614" t="s">
        <v>1121</v>
      </c>
      <c r="D146" s="1104" t="s">
        <v>1055</v>
      </c>
      <c r="E146" s="1673">
        <f>VLOOKUP(C146,'[25]Feb 17'!$B$233:$G$408,6,FALSE)</f>
        <v>23</v>
      </c>
      <c r="F146" s="1003">
        <v>1821255</v>
      </c>
      <c r="G146" s="1003">
        <v>450000</v>
      </c>
      <c r="H146" s="1705">
        <f t="shared" si="18"/>
        <v>2271255</v>
      </c>
      <c r="I146" s="391">
        <v>0</v>
      </c>
      <c r="J146" s="1705">
        <v>8000</v>
      </c>
      <c r="K146" s="1705">
        <v>8000</v>
      </c>
      <c r="L146" s="1685">
        <v>317094.65895953757</v>
      </c>
      <c r="M146" s="1685">
        <v>0</v>
      </c>
      <c r="N146" s="1685">
        <f t="shared" si="19"/>
        <v>685094.65895953751</v>
      </c>
      <c r="O146" s="1653">
        <f t="shared" si="20"/>
        <v>2956349.6589595377</v>
      </c>
      <c r="P146" s="1653">
        <f t="shared" si="21"/>
        <v>22712.55</v>
      </c>
      <c r="Q146" s="1653">
        <f t="shared" si="22"/>
        <v>45425.1</v>
      </c>
      <c r="R146" s="1653">
        <f t="shared" si="23"/>
        <v>22712.55</v>
      </c>
      <c r="S146" s="1684">
        <f t="shared" si="24"/>
        <v>2865499.458959538</v>
      </c>
      <c r="T146" s="1684">
        <f>VLOOKUP(C146,'[25]Feb 17'!$B$233:$I$408,8,FALSE)</f>
        <v>0</v>
      </c>
      <c r="U146" s="1684">
        <f t="shared" si="25"/>
        <v>2865499.458959538</v>
      </c>
      <c r="V146" s="1153" t="str">
        <f>VLOOKUP(C146,'[27]Jan 17'!$B$245:$F$421,5,FALSE)</f>
        <v>1060010415936</v>
      </c>
    </row>
    <row r="147" spans="1:22" s="1674" customFormat="1" ht="18" customHeight="1">
      <c r="A147" s="1075">
        <v>2271255</v>
      </c>
      <c r="B147" s="1692">
        <v>81</v>
      </c>
      <c r="C147" s="1079" t="s">
        <v>1122</v>
      </c>
      <c r="D147" s="1104" t="s">
        <v>1055</v>
      </c>
      <c r="E147" s="1673">
        <f>VLOOKUP(C147,'[25]Feb 17'!$B$233:$G$408,6,FALSE)</f>
        <v>23</v>
      </c>
      <c r="F147" s="1003">
        <v>1821255</v>
      </c>
      <c r="G147" s="1003">
        <v>450000</v>
      </c>
      <c r="H147" s="1705">
        <f t="shared" si="18"/>
        <v>2271255</v>
      </c>
      <c r="I147" s="391">
        <v>0</v>
      </c>
      <c r="J147" s="1705">
        <v>8000</v>
      </c>
      <c r="K147" s="1705">
        <v>8000</v>
      </c>
      <c r="L147" s="1685">
        <v>317094.65895953757</v>
      </c>
      <c r="M147" s="1685">
        <v>0</v>
      </c>
      <c r="N147" s="1685">
        <f t="shared" si="19"/>
        <v>685094.65895953751</v>
      </c>
      <c r="O147" s="1653">
        <f t="shared" si="20"/>
        <v>2956349.6589595377</v>
      </c>
      <c r="P147" s="1653">
        <f t="shared" si="21"/>
        <v>22712.55</v>
      </c>
      <c r="Q147" s="1653">
        <f t="shared" si="22"/>
        <v>45425.1</v>
      </c>
      <c r="R147" s="1653">
        <f t="shared" si="23"/>
        <v>22712.55</v>
      </c>
      <c r="S147" s="1684">
        <f t="shared" si="24"/>
        <v>2865499.458959538</v>
      </c>
      <c r="T147" s="1684">
        <f>VLOOKUP(C147,'[25]Feb 17'!$B$233:$I$408,8,FALSE)</f>
        <v>0</v>
      </c>
      <c r="U147" s="1684">
        <f t="shared" si="25"/>
        <v>2865499.458959538</v>
      </c>
      <c r="V147" s="1153" t="str">
        <f>VLOOKUP(C147,'[27]Jan 17'!$B$245:$F$421,5,FALSE)</f>
        <v>106-0011236141</v>
      </c>
    </row>
    <row r="148" spans="1:22" s="1674" customFormat="1" ht="18" customHeight="1">
      <c r="A148" s="1075">
        <v>2271255</v>
      </c>
      <c r="B148" s="1692">
        <v>82</v>
      </c>
      <c r="C148" s="1080" t="s">
        <v>3136</v>
      </c>
      <c r="D148" s="1104" t="s">
        <v>1055</v>
      </c>
      <c r="E148" s="1673">
        <f>VLOOKUP(C148,'[25]Feb 17'!$B$233:$G$408,6,FALSE)</f>
        <v>23</v>
      </c>
      <c r="F148" s="1003">
        <v>1821255</v>
      </c>
      <c r="G148" s="1003">
        <v>450000</v>
      </c>
      <c r="H148" s="1705">
        <f t="shared" si="18"/>
        <v>2271255</v>
      </c>
      <c r="I148" s="391">
        <v>0</v>
      </c>
      <c r="J148" s="1705">
        <v>8000</v>
      </c>
      <c r="K148" s="1705">
        <v>8000</v>
      </c>
      <c r="L148" s="1685">
        <v>317094.65895953757</v>
      </c>
      <c r="M148" s="1685">
        <v>0</v>
      </c>
      <c r="N148" s="1685">
        <f t="shared" si="19"/>
        <v>685094.65895953751</v>
      </c>
      <c r="O148" s="1653">
        <f t="shared" si="20"/>
        <v>2956349.6589595377</v>
      </c>
      <c r="P148" s="1653">
        <f t="shared" si="21"/>
        <v>22712.55</v>
      </c>
      <c r="Q148" s="1653">
        <f t="shared" si="22"/>
        <v>45425.1</v>
      </c>
      <c r="R148" s="1653">
        <f t="shared" si="23"/>
        <v>22712.55</v>
      </c>
      <c r="S148" s="1684">
        <f t="shared" si="24"/>
        <v>2865499.458959538</v>
      </c>
      <c r="T148" s="1684">
        <f>VLOOKUP(C148,'[25]Feb 17'!$B$233:$I$408,8,FALSE)</f>
        <v>0</v>
      </c>
      <c r="U148" s="1684">
        <f t="shared" si="25"/>
        <v>2865499.458959538</v>
      </c>
      <c r="V148" s="1153" t="str">
        <f>VLOOKUP(C148,'[27]Jan 17'!$B$245:$F$421,5,FALSE)</f>
        <v>9000017729105</v>
      </c>
    </row>
    <row r="149" spans="1:22" s="1674" customFormat="1" ht="18" customHeight="1">
      <c r="A149" s="1075">
        <v>2271255</v>
      </c>
      <c r="B149" s="1692">
        <v>83</v>
      </c>
      <c r="C149" s="1079" t="s">
        <v>1123</v>
      </c>
      <c r="D149" s="1104" t="s">
        <v>1055</v>
      </c>
      <c r="E149" s="1673">
        <f>VLOOKUP(C149,'[25]Feb 17'!$B$233:$G$408,6,FALSE)</f>
        <v>23</v>
      </c>
      <c r="F149" s="1003">
        <v>1821255</v>
      </c>
      <c r="G149" s="1003">
        <v>450000</v>
      </c>
      <c r="H149" s="1705">
        <f t="shared" si="18"/>
        <v>2271255</v>
      </c>
      <c r="I149" s="391">
        <v>0</v>
      </c>
      <c r="J149" s="1705">
        <v>8000</v>
      </c>
      <c r="K149" s="1705">
        <v>8000</v>
      </c>
      <c r="L149" s="1685">
        <v>317094.65895953757</v>
      </c>
      <c r="M149" s="1685">
        <v>0</v>
      </c>
      <c r="N149" s="1685">
        <f t="shared" si="19"/>
        <v>685094.65895953751</v>
      </c>
      <c r="O149" s="1653">
        <f t="shared" si="20"/>
        <v>2956349.6589595377</v>
      </c>
      <c r="P149" s="1653">
        <f t="shared" si="21"/>
        <v>22712.55</v>
      </c>
      <c r="Q149" s="1653">
        <f t="shared" si="22"/>
        <v>45425.1</v>
      </c>
      <c r="R149" s="1653">
        <f t="shared" si="23"/>
        <v>22712.55</v>
      </c>
      <c r="S149" s="1684">
        <f t="shared" si="24"/>
        <v>2865499.458959538</v>
      </c>
      <c r="T149" s="1684">
        <f>VLOOKUP(C149,'[25]Feb 17'!$B$233:$I$408,8,FALSE)</f>
        <v>0</v>
      </c>
      <c r="U149" s="1684">
        <f t="shared" si="25"/>
        <v>2865499.458959538</v>
      </c>
      <c r="V149" s="1153" t="str">
        <f>VLOOKUP(C149,'[27]Jan 17'!$B$245:$F$421,5,FALSE)</f>
        <v>106-0011241943</v>
      </c>
    </row>
    <row r="150" spans="1:22" s="1674" customFormat="1" ht="18" customHeight="1">
      <c r="A150" s="1075">
        <v>2271255</v>
      </c>
      <c r="B150" s="1692">
        <v>84</v>
      </c>
      <c r="C150" s="1079" t="s">
        <v>1124</v>
      </c>
      <c r="D150" s="1104" t="s">
        <v>1055</v>
      </c>
      <c r="E150" s="1673">
        <f>VLOOKUP(C150,'[25]Feb 17'!$B$233:$G$408,6,FALSE)</f>
        <v>23</v>
      </c>
      <c r="F150" s="1003">
        <v>1821255</v>
      </c>
      <c r="G150" s="1003">
        <v>450000</v>
      </c>
      <c r="H150" s="1705">
        <f t="shared" si="18"/>
        <v>2271255</v>
      </c>
      <c r="I150" s="391">
        <v>0</v>
      </c>
      <c r="J150" s="1705">
        <v>8000</v>
      </c>
      <c r="K150" s="1705">
        <v>8000</v>
      </c>
      <c r="L150" s="1685">
        <v>317094.65895953757</v>
      </c>
      <c r="M150" s="1685">
        <v>0</v>
      </c>
      <c r="N150" s="1685">
        <f t="shared" si="19"/>
        <v>685094.65895953751</v>
      </c>
      <c r="O150" s="1653">
        <f t="shared" si="20"/>
        <v>2956349.6589595377</v>
      </c>
      <c r="P150" s="1653">
        <f t="shared" si="21"/>
        <v>22712.55</v>
      </c>
      <c r="Q150" s="1653">
        <f t="shared" si="22"/>
        <v>45425.1</v>
      </c>
      <c r="R150" s="1653">
        <f t="shared" si="23"/>
        <v>22712.55</v>
      </c>
      <c r="S150" s="1684">
        <f t="shared" si="24"/>
        <v>2865499.458959538</v>
      </c>
      <c r="T150" s="1684">
        <f>VLOOKUP(C150,'[25]Feb 17'!$B$233:$I$408,8,FALSE)</f>
        <v>0</v>
      </c>
      <c r="U150" s="1684">
        <f t="shared" si="25"/>
        <v>2865499.458959538</v>
      </c>
      <c r="V150" s="1153">
        <f>VLOOKUP(C150,'[27]Jan 17'!$B$245:$F$421,5,FALSE)</f>
        <v>1060011238857</v>
      </c>
    </row>
    <row r="151" spans="1:22" s="1674" customFormat="1" ht="18" customHeight="1">
      <c r="A151" s="1075">
        <v>2271255</v>
      </c>
      <c r="B151" s="1692">
        <v>85</v>
      </c>
      <c r="C151" s="1097" t="s">
        <v>1125</v>
      </c>
      <c r="D151" s="1103" t="s">
        <v>1051</v>
      </c>
      <c r="E151" s="1673">
        <f>VLOOKUP(C151,'[25]Feb 17'!$B$233:$G$408,6,FALSE)</f>
        <v>23</v>
      </c>
      <c r="F151" s="1003">
        <v>1821255</v>
      </c>
      <c r="G151" s="1003">
        <v>450000</v>
      </c>
      <c r="H151" s="1705">
        <f t="shared" si="18"/>
        <v>2271255</v>
      </c>
      <c r="I151" s="391">
        <v>0</v>
      </c>
      <c r="J151" s="1705">
        <v>10000</v>
      </c>
      <c r="K151" s="1705">
        <v>10000</v>
      </c>
      <c r="L151" s="1685">
        <v>391402.45086705202</v>
      </c>
      <c r="M151" s="1685">
        <v>0</v>
      </c>
      <c r="N151" s="1685">
        <f t="shared" si="19"/>
        <v>851402.45086705196</v>
      </c>
      <c r="O151" s="1653">
        <f t="shared" si="20"/>
        <v>3122657.4508670522</v>
      </c>
      <c r="P151" s="1653">
        <f t="shared" si="21"/>
        <v>22712.55</v>
      </c>
      <c r="Q151" s="1653">
        <f t="shared" si="22"/>
        <v>45425.1</v>
      </c>
      <c r="R151" s="1653">
        <f t="shared" si="23"/>
        <v>22712.55</v>
      </c>
      <c r="S151" s="1684">
        <f t="shared" si="24"/>
        <v>3031807.2508670525</v>
      </c>
      <c r="T151" s="1684">
        <f>VLOOKUP(C151,'[25]Feb 17'!$B$233:$I$408,8,FALSE)</f>
        <v>0</v>
      </c>
      <c r="U151" s="1684">
        <f t="shared" si="25"/>
        <v>3031807.2508670525</v>
      </c>
      <c r="V151" s="1153" t="str">
        <f>VLOOKUP(C151,'[27]Jan 17'!$B$245:$F$421,5,FALSE)</f>
        <v>106-0011235663</v>
      </c>
    </row>
    <row r="152" spans="1:22" s="1674" customFormat="1" ht="18" customHeight="1">
      <c r="A152" s="1075">
        <v>2271255</v>
      </c>
      <c r="B152" s="1692">
        <v>86</v>
      </c>
      <c r="C152" s="1079" t="s">
        <v>1126</v>
      </c>
      <c r="D152" s="1104" t="s">
        <v>1055</v>
      </c>
      <c r="E152" s="1673">
        <f>VLOOKUP(C152,'[25]Feb 17'!$B$233:$G$408,6,FALSE)</f>
        <v>23</v>
      </c>
      <c r="F152" s="1003">
        <v>1821255</v>
      </c>
      <c r="G152" s="1003">
        <v>450000</v>
      </c>
      <c r="H152" s="1705">
        <f t="shared" si="18"/>
        <v>2271255</v>
      </c>
      <c r="I152" s="391">
        <v>0</v>
      </c>
      <c r="J152" s="1705">
        <v>8000</v>
      </c>
      <c r="K152" s="1705">
        <v>8000</v>
      </c>
      <c r="L152" s="1685">
        <v>317094.65895953757</v>
      </c>
      <c r="M152" s="1685">
        <v>0</v>
      </c>
      <c r="N152" s="1685">
        <f t="shared" si="19"/>
        <v>685094.65895953751</v>
      </c>
      <c r="O152" s="1653">
        <f t="shared" si="20"/>
        <v>2956349.6589595377</v>
      </c>
      <c r="P152" s="1653">
        <f t="shared" si="21"/>
        <v>22712.55</v>
      </c>
      <c r="Q152" s="1653">
        <f t="shared" si="22"/>
        <v>45425.1</v>
      </c>
      <c r="R152" s="1653">
        <f t="shared" si="23"/>
        <v>22712.55</v>
      </c>
      <c r="S152" s="1684">
        <f t="shared" si="24"/>
        <v>2865499.458959538</v>
      </c>
      <c r="T152" s="1684">
        <f>VLOOKUP(C152,'[25]Feb 17'!$B$233:$I$408,8,FALSE)</f>
        <v>0</v>
      </c>
      <c r="U152" s="1684">
        <f t="shared" si="25"/>
        <v>2865499.458959538</v>
      </c>
      <c r="V152" s="1153" t="str">
        <f>VLOOKUP(C152,'[27]Jan 17'!$B$245:$F$421,5,FALSE)</f>
        <v>106-0011235473</v>
      </c>
    </row>
    <row r="153" spans="1:22" s="1674" customFormat="1" ht="18" customHeight="1">
      <c r="A153" s="1075">
        <v>2271255</v>
      </c>
      <c r="B153" s="1692">
        <v>87</v>
      </c>
      <c r="C153" s="1079" t="s">
        <v>1127</v>
      </c>
      <c r="D153" s="1104" t="s">
        <v>1055</v>
      </c>
      <c r="E153" s="1673">
        <f>VLOOKUP(C153,'[25]Feb 17'!$B$233:$G$408,6,FALSE)</f>
        <v>23</v>
      </c>
      <c r="F153" s="1003">
        <v>1821255</v>
      </c>
      <c r="G153" s="1003">
        <v>450000</v>
      </c>
      <c r="H153" s="1705">
        <f t="shared" si="18"/>
        <v>2271255</v>
      </c>
      <c r="I153" s="391">
        <v>0</v>
      </c>
      <c r="J153" s="1705">
        <v>8000</v>
      </c>
      <c r="K153" s="1705">
        <v>8000</v>
      </c>
      <c r="L153" s="1685">
        <v>317094.65895953757</v>
      </c>
      <c r="M153" s="1685">
        <v>0</v>
      </c>
      <c r="N153" s="1685">
        <f t="shared" si="19"/>
        <v>685094.65895953751</v>
      </c>
      <c r="O153" s="1653">
        <f t="shared" si="20"/>
        <v>2956349.6589595377</v>
      </c>
      <c r="P153" s="1653">
        <f t="shared" si="21"/>
        <v>22712.55</v>
      </c>
      <c r="Q153" s="1653">
        <f t="shared" si="22"/>
        <v>45425.1</v>
      </c>
      <c r="R153" s="1653">
        <f t="shared" si="23"/>
        <v>22712.55</v>
      </c>
      <c r="S153" s="1684">
        <f t="shared" si="24"/>
        <v>2865499.458959538</v>
      </c>
      <c r="T153" s="1684">
        <f>VLOOKUP(C153,'[25]Feb 17'!$B$233:$I$408,8,FALSE)</f>
        <v>0</v>
      </c>
      <c r="U153" s="1684">
        <f t="shared" si="25"/>
        <v>2865499.458959538</v>
      </c>
      <c r="V153" s="1153" t="str">
        <f>VLOOKUP(C153,'[27]Jan 17'!$B$245:$F$421,5,FALSE)</f>
        <v>106-0011235333</v>
      </c>
    </row>
    <row r="154" spans="1:22" s="1674" customFormat="1" ht="18" customHeight="1">
      <c r="A154" s="1075">
        <v>2271255</v>
      </c>
      <c r="B154" s="1692">
        <v>88</v>
      </c>
      <c r="C154" s="1079" t="s">
        <v>1128</v>
      </c>
      <c r="D154" s="1103" t="s">
        <v>1051</v>
      </c>
      <c r="E154" s="1673">
        <f>VLOOKUP(C154,'[25]Feb 17'!$B$233:$G$408,6,FALSE)</f>
        <v>23</v>
      </c>
      <c r="F154" s="1003">
        <v>1821255</v>
      </c>
      <c r="G154" s="1003">
        <v>450000</v>
      </c>
      <c r="H154" s="1705">
        <f t="shared" si="18"/>
        <v>2271255</v>
      </c>
      <c r="I154" s="391">
        <v>0</v>
      </c>
      <c r="J154" s="1705">
        <v>10000</v>
      </c>
      <c r="K154" s="1705">
        <v>10000</v>
      </c>
      <c r="L154" s="1685">
        <v>391402.45086705202</v>
      </c>
      <c r="M154" s="1685">
        <v>0</v>
      </c>
      <c r="N154" s="1685">
        <f t="shared" si="19"/>
        <v>851402.45086705196</v>
      </c>
      <c r="O154" s="1653">
        <f t="shared" si="20"/>
        <v>3122657.4508670522</v>
      </c>
      <c r="P154" s="1653">
        <f t="shared" si="21"/>
        <v>22712.55</v>
      </c>
      <c r="Q154" s="1653">
        <f t="shared" si="22"/>
        <v>45425.1</v>
      </c>
      <c r="R154" s="1653">
        <f t="shared" si="23"/>
        <v>22712.55</v>
      </c>
      <c r="S154" s="1684">
        <f t="shared" si="24"/>
        <v>3031807.2508670525</v>
      </c>
      <c r="T154" s="1684">
        <f>VLOOKUP(C154,'[25]Feb 17'!$B$233:$I$408,8,FALSE)</f>
        <v>0</v>
      </c>
      <c r="U154" s="1684">
        <f t="shared" si="25"/>
        <v>3031807.2508670525</v>
      </c>
      <c r="V154" s="1153" t="str">
        <f>VLOOKUP(C154,'[27]Jan 17'!$B$245:$F$421,5,FALSE)</f>
        <v>1060010003351</v>
      </c>
    </row>
    <row r="155" spans="1:22" s="1674" customFormat="1" ht="18" customHeight="1">
      <c r="A155" s="1075">
        <v>2271255</v>
      </c>
      <c r="B155" s="1692">
        <v>89</v>
      </c>
      <c r="C155" s="614" t="s">
        <v>1129</v>
      </c>
      <c r="D155" s="1104" t="s">
        <v>1055</v>
      </c>
      <c r="E155" s="1673">
        <f>VLOOKUP(C155,'[25]Feb 17'!$B$233:$G$408,6,FALSE)</f>
        <v>23</v>
      </c>
      <c r="F155" s="1003">
        <v>1821255</v>
      </c>
      <c r="G155" s="1003">
        <v>450000</v>
      </c>
      <c r="H155" s="1705">
        <f t="shared" si="18"/>
        <v>2271255</v>
      </c>
      <c r="I155" s="391">
        <v>0</v>
      </c>
      <c r="J155" s="1705">
        <v>8000</v>
      </c>
      <c r="K155" s="1705">
        <v>8000</v>
      </c>
      <c r="L155" s="1685">
        <v>317094.65895953757</v>
      </c>
      <c r="M155" s="1685">
        <v>0</v>
      </c>
      <c r="N155" s="1685">
        <f t="shared" si="19"/>
        <v>685094.65895953751</v>
      </c>
      <c r="O155" s="1653">
        <f t="shared" si="20"/>
        <v>2956349.6589595377</v>
      </c>
      <c r="P155" s="1653">
        <f t="shared" si="21"/>
        <v>22712.55</v>
      </c>
      <c r="Q155" s="1653">
        <f t="shared" si="22"/>
        <v>45425.1</v>
      </c>
      <c r="R155" s="1653">
        <f t="shared" si="23"/>
        <v>22712.55</v>
      </c>
      <c r="S155" s="1684">
        <f t="shared" si="24"/>
        <v>2865499.458959538</v>
      </c>
      <c r="T155" s="1684">
        <f>VLOOKUP(C155,'[25]Feb 17'!$B$233:$I$408,8,FALSE)</f>
        <v>0</v>
      </c>
      <c r="U155" s="1684">
        <f t="shared" si="25"/>
        <v>2865499.458959538</v>
      </c>
      <c r="V155" s="1153">
        <f>VLOOKUP(C155,'[27]Jan 17'!$B$245:$F$421,5,FALSE)</f>
        <v>1060011212266</v>
      </c>
    </row>
    <row r="156" spans="1:22" s="1674" customFormat="1" ht="18" customHeight="1">
      <c r="A156" s="1075">
        <v>2271255</v>
      </c>
      <c r="B156" s="1692">
        <v>90</v>
      </c>
      <c r="C156" s="1079" t="s">
        <v>1130</v>
      </c>
      <c r="D156" s="1103" t="s">
        <v>1051</v>
      </c>
      <c r="E156" s="1673">
        <f>VLOOKUP(C156,'[25]Feb 17'!$B$233:$G$408,6,FALSE)</f>
        <v>23</v>
      </c>
      <c r="F156" s="1003">
        <v>1821255</v>
      </c>
      <c r="G156" s="1003">
        <v>450000</v>
      </c>
      <c r="H156" s="1705">
        <f t="shared" si="18"/>
        <v>2271255</v>
      </c>
      <c r="I156" s="391">
        <v>0</v>
      </c>
      <c r="J156" s="1705">
        <v>10000</v>
      </c>
      <c r="K156" s="1705">
        <v>10000</v>
      </c>
      <c r="L156" s="1685">
        <v>391402.45086705202</v>
      </c>
      <c r="M156" s="1685">
        <v>0</v>
      </c>
      <c r="N156" s="1685">
        <f t="shared" si="19"/>
        <v>851402.45086705196</v>
      </c>
      <c r="O156" s="1653">
        <f t="shared" si="20"/>
        <v>3122657.4508670522</v>
      </c>
      <c r="P156" s="1653">
        <f t="shared" si="21"/>
        <v>22712.55</v>
      </c>
      <c r="Q156" s="1653">
        <f t="shared" si="22"/>
        <v>45425.1</v>
      </c>
      <c r="R156" s="1653">
        <f t="shared" si="23"/>
        <v>22712.55</v>
      </c>
      <c r="S156" s="1684">
        <f t="shared" si="24"/>
        <v>3031807.2508670525</v>
      </c>
      <c r="T156" s="1684">
        <f>VLOOKUP(C156,'[25]Feb 17'!$B$233:$I$408,8,FALSE)</f>
        <v>0</v>
      </c>
      <c r="U156" s="1684">
        <f t="shared" si="25"/>
        <v>3031807.2508670525</v>
      </c>
      <c r="V156" s="1153" t="str">
        <f>VLOOKUP(C156,'[27]Jan 17'!$B$245:$F$421,5,FALSE)</f>
        <v>106-0011212092</v>
      </c>
    </row>
    <row r="157" spans="1:22" s="1674" customFormat="1" ht="18" customHeight="1">
      <c r="A157" s="1075">
        <v>2271255</v>
      </c>
      <c r="B157" s="1692">
        <v>91</v>
      </c>
      <c r="C157" s="1101" t="s">
        <v>1131</v>
      </c>
      <c r="D157" s="1104" t="s">
        <v>1055</v>
      </c>
      <c r="E157" s="1673">
        <f>VLOOKUP(C157,'[25]Feb 17'!$B$233:$G$408,6,FALSE)</f>
        <v>23</v>
      </c>
      <c r="F157" s="1003">
        <v>1821255</v>
      </c>
      <c r="G157" s="1003">
        <v>450000</v>
      </c>
      <c r="H157" s="1705">
        <f t="shared" si="18"/>
        <v>2271255</v>
      </c>
      <c r="I157" s="391">
        <v>0</v>
      </c>
      <c r="J157" s="1705">
        <v>8000</v>
      </c>
      <c r="K157" s="1705">
        <v>8000</v>
      </c>
      <c r="L157" s="1685">
        <v>317094.65895953757</v>
      </c>
      <c r="M157" s="1685">
        <v>0</v>
      </c>
      <c r="N157" s="1685">
        <f t="shared" si="19"/>
        <v>685094.65895953751</v>
      </c>
      <c r="O157" s="1653">
        <f t="shared" si="20"/>
        <v>2956349.6589595377</v>
      </c>
      <c r="P157" s="1653">
        <f t="shared" si="21"/>
        <v>22712.55</v>
      </c>
      <c r="Q157" s="1653">
        <f t="shared" si="22"/>
        <v>45425.1</v>
      </c>
      <c r="R157" s="1653">
        <f t="shared" si="23"/>
        <v>22712.55</v>
      </c>
      <c r="S157" s="1684">
        <f t="shared" si="24"/>
        <v>2865499.458959538</v>
      </c>
      <c r="T157" s="1684">
        <f>VLOOKUP(C157,'[25]Feb 17'!$B$233:$I$408,8,FALSE)</f>
        <v>0</v>
      </c>
      <c r="U157" s="1684">
        <f t="shared" si="25"/>
        <v>2865499.458959538</v>
      </c>
      <c r="V157" s="1153">
        <f>VLOOKUP(C157,'[27]Jan 17'!$B$245:$F$421,5,FALSE)</f>
        <v>1060011217463</v>
      </c>
    </row>
    <row r="158" spans="1:22" s="1674" customFormat="1" ht="18" customHeight="1">
      <c r="A158" s="1075">
        <v>2271255</v>
      </c>
      <c r="B158" s="1692">
        <v>92</v>
      </c>
      <c r="C158" s="614" t="s">
        <v>1132</v>
      </c>
      <c r="D158" s="1104" t="s">
        <v>1055</v>
      </c>
      <c r="E158" s="1673">
        <f>VLOOKUP(C158,'[25]Feb 17'!$B$233:$G$408,6,FALSE)</f>
        <v>23</v>
      </c>
      <c r="F158" s="1003">
        <v>1821255</v>
      </c>
      <c r="G158" s="1003">
        <v>450000</v>
      </c>
      <c r="H158" s="1705">
        <f t="shared" si="18"/>
        <v>2271255</v>
      </c>
      <c r="I158" s="391">
        <v>0</v>
      </c>
      <c r="J158" s="1705">
        <v>8000</v>
      </c>
      <c r="K158" s="1705">
        <v>8000</v>
      </c>
      <c r="L158" s="1685">
        <v>317094.65895953757</v>
      </c>
      <c r="M158" s="1685">
        <v>0</v>
      </c>
      <c r="N158" s="1685">
        <f t="shared" si="19"/>
        <v>685094.65895953751</v>
      </c>
      <c r="O158" s="1653">
        <f t="shared" si="20"/>
        <v>2956349.6589595377</v>
      </c>
      <c r="P158" s="1653">
        <f t="shared" si="21"/>
        <v>22712.55</v>
      </c>
      <c r="Q158" s="1653">
        <f t="shared" si="22"/>
        <v>45425.1</v>
      </c>
      <c r="R158" s="1653">
        <f t="shared" si="23"/>
        <v>22712.55</v>
      </c>
      <c r="S158" s="1684">
        <f t="shared" si="24"/>
        <v>2865499.458959538</v>
      </c>
      <c r="T158" s="1684">
        <f>VLOOKUP(C158,'[25]Feb 17'!$B$233:$I$408,8,FALSE)</f>
        <v>0</v>
      </c>
      <c r="U158" s="1684">
        <f t="shared" si="25"/>
        <v>2865499.458959538</v>
      </c>
      <c r="V158" s="1153" t="str">
        <f>VLOOKUP(C158,'[27]Jan 17'!$B$245:$F$421,5,FALSE)</f>
        <v>106-0011236000</v>
      </c>
    </row>
    <row r="159" spans="1:22" s="1674" customFormat="1" ht="18" customHeight="1">
      <c r="A159" s="1075">
        <v>2271255</v>
      </c>
      <c r="B159" s="1692">
        <v>93</v>
      </c>
      <c r="C159" s="1079" t="s">
        <v>1133</v>
      </c>
      <c r="D159" s="1104" t="s">
        <v>1055</v>
      </c>
      <c r="E159" s="1673">
        <f>VLOOKUP(C159,'[25]Feb 17'!$B$233:$G$408,6,FALSE)</f>
        <v>23</v>
      </c>
      <c r="F159" s="1003">
        <v>1821255</v>
      </c>
      <c r="G159" s="1003">
        <v>450000</v>
      </c>
      <c r="H159" s="1705">
        <f t="shared" si="18"/>
        <v>2271255</v>
      </c>
      <c r="I159" s="391">
        <v>0</v>
      </c>
      <c r="J159" s="1705">
        <v>8000</v>
      </c>
      <c r="K159" s="1705">
        <v>8000</v>
      </c>
      <c r="L159" s="1685">
        <v>317094.65895953757</v>
      </c>
      <c r="M159" s="1685">
        <v>0</v>
      </c>
      <c r="N159" s="1685">
        <f t="shared" si="19"/>
        <v>685094.65895953751</v>
      </c>
      <c r="O159" s="1653">
        <f t="shared" si="20"/>
        <v>2956349.6589595377</v>
      </c>
      <c r="P159" s="1653">
        <f t="shared" si="21"/>
        <v>22712.55</v>
      </c>
      <c r="Q159" s="1653">
        <f t="shared" si="22"/>
        <v>45425.1</v>
      </c>
      <c r="R159" s="1653">
        <f t="shared" si="23"/>
        <v>22712.55</v>
      </c>
      <c r="S159" s="1684">
        <f t="shared" si="24"/>
        <v>2865499.458959538</v>
      </c>
      <c r="T159" s="1684">
        <f>VLOOKUP(C159,'[25]Feb 17'!$B$233:$I$408,8,FALSE)</f>
        <v>0</v>
      </c>
      <c r="U159" s="1684">
        <f t="shared" si="25"/>
        <v>2865499.458959538</v>
      </c>
      <c r="V159" s="1153" t="str">
        <f>VLOOKUP(C159,'[27]Jan 17'!$B$245:$F$421,5,FALSE)</f>
        <v>106-0011243287</v>
      </c>
    </row>
    <row r="160" spans="1:22" s="1674" customFormat="1" ht="18" customHeight="1">
      <c r="A160" s="1075">
        <v>2271255</v>
      </c>
      <c r="B160" s="1692">
        <v>94</v>
      </c>
      <c r="C160" s="614" t="s">
        <v>1134</v>
      </c>
      <c r="D160" s="1104" t="s">
        <v>1055</v>
      </c>
      <c r="E160" s="1673">
        <f>VLOOKUP(C160,'[25]Feb 17'!$B$233:$G$408,6,FALSE)</f>
        <v>23</v>
      </c>
      <c r="F160" s="1003">
        <v>1821255</v>
      </c>
      <c r="G160" s="1003">
        <v>450000</v>
      </c>
      <c r="H160" s="1705">
        <f t="shared" si="18"/>
        <v>2271255</v>
      </c>
      <c r="I160" s="391">
        <v>0</v>
      </c>
      <c r="J160" s="1705">
        <v>0</v>
      </c>
      <c r="K160" s="1705">
        <v>0</v>
      </c>
      <c r="L160" s="1685">
        <v>317094.65895953757</v>
      </c>
      <c r="M160" s="1685">
        <v>0</v>
      </c>
      <c r="N160" s="1685">
        <f t="shared" si="19"/>
        <v>317094.65895953757</v>
      </c>
      <c r="O160" s="1653">
        <f t="shared" si="20"/>
        <v>2588349.6589595377</v>
      </c>
      <c r="P160" s="1653">
        <f t="shared" si="21"/>
        <v>22712.55</v>
      </c>
      <c r="Q160" s="1653">
        <f t="shared" si="22"/>
        <v>45425.1</v>
      </c>
      <c r="R160" s="1653">
        <f t="shared" si="23"/>
        <v>22712.55</v>
      </c>
      <c r="S160" s="1684">
        <f t="shared" si="24"/>
        <v>2497499.458959538</v>
      </c>
      <c r="T160" s="1684">
        <f>VLOOKUP(C160,'[25]Feb 17'!$B$233:$I$408,8,FALSE)</f>
        <v>0</v>
      </c>
      <c r="U160" s="1684">
        <f t="shared" si="25"/>
        <v>2497499.458959538</v>
      </c>
      <c r="V160" s="1153">
        <f>VLOOKUP(C160,'[27]Jan 17'!$B$245:$F$421,5,FALSE)</f>
        <v>1060011217521</v>
      </c>
    </row>
    <row r="161" spans="1:22" s="1674" customFormat="1" ht="18" customHeight="1">
      <c r="A161" s="1075">
        <v>2271255</v>
      </c>
      <c r="B161" s="1692">
        <v>95</v>
      </c>
      <c r="C161" s="1079" t="s">
        <v>1135</v>
      </c>
      <c r="D161" s="1104" t="s">
        <v>1055</v>
      </c>
      <c r="E161" s="1673">
        <f>VLOOKUP(C161,'[25]Feb 17'!$B$233:$G$408,6,FALSE)</f>
        <v>23</v>
      </c>
      <c r="F161" s="1003">
        <v>1821255</v>
      </c>
      <c r="G161" s="1003">
        <v>450000</v>
      </c>
      <c r="H161" s="1705">
        <f t="shared" si="18"/>
        <v>2271255</v>
      </c>
      <c r="I161" s="391">
        <v>0</v>
      </c>
      <c r="J161" s="1705">
        <v>8000</v>
      </c>
      <c r="K161" s="1705">
        <v>8000</v>
      </c>
      <c r="L161" s="1685">
        <v>317094.65895953757</v>
      </c>
      <c r="M161" s="1685">
        <v>0</v>
      </c>
      <c r="N161" s="1685">
        <f t="shared" si="19"/>
        <v>685094.65895953751</v>
      </c>
      <c r="O161" s="1653">
        <f t="shared" si="20"/>
        <v>2956349.6589595377</v>
      </c>
      <c r="P161" s="1653">
        <f t="shared" si="21"/>
        <v>22712.55</v>
      </c>
      <c r="Q161" s="1653">
        <f t="shared" si="22"/>
        <v>45425.1</v>
      </c>
      <c r="R161" s="1653">
        <f t="shared" si="23"/>
        <v>22712.55</v>
      </c>
      <c r="S161" s="1684">
        <f t="shared" si="24"/>
        <v>2865499.458959538</v>
      </c>
      <c r="T161" s="1684">
        <f>VLOOKUP(C161,'[25]Feb 17'!$B$233:$I$408,8,FALSE)</f>
        <v>0</v>
      </c>
      <c r="U161" s="1684">
        <f t="shared" si="25"/>
        <v>2865499.458959538</v>
      </c>
      <c r="V161" s="1153" t="str">
        <f>VLOOKUP(C161,'[27]Jan 17'!$B$245:$F$421,5,FALSE)</f>
        <v>106-0011236315</v>
      </c>
    </row>
    <row r="162" spans="1:22" s="1674" customFormat="1" ht="18" customHeight="1">
      <c r="A162" s="1075">
        <v>2271255</v>
      </c>
      <c r="B162" s="1692">
        <v>96</v>
      </c>
      <c r="C162" s="1079" t="s">
        <v>1136</v>
      </c>
      <c r="D162" s="1104" t="s">
        <v>1055</v>
      </c>
      <c r="E162" s="1673">
        <f>VLOOKUP(C162,'[25]Feb 17'!$B$233:$G$408,6,FALSE)</f>
        <v>23</v>
      </c>
      <c r="F162" s="1003">
        <v>1821255</v>
      </c>
      <c r="G162" s="1003">
        <v>450000</v>
      </c>
      <c r="H162" s="1705">
        <f t="shared" si="18"/>
        <v>2271255</v>
      </c>
      <c r="I162" s="391">
        <v>0</v>
      </c>
      <c r="J162" s="1705">
        <v>8000</v>
      </c>
      <c r="K162" s="1705">
        <v>8000</v>
      </c>
      <c r="L162" s="1685">
        <v>317094.65895953757</v>
      </c>
      <c r="M162" s="1685">
        <v>0</v>
      </c>
      <c r="N162" s="1685">
        <f t="shared" si="19"/>
        <v>685094.65895953751</v>
      </c>
      <c r="O162" s="1653">
        <f t="shared" si="20"/>
        <v>2956349.6589595377</v>
      </c>
      <c r="P162" s="1653">
        <f t="shared" si="21"/>
        <v>22712.55</v>
      </c>
      <c r="Q162" s="1653">
        <f t="shared" si="22"/>
        <v>45425.1</v>
      </c>
      <c r="R162" s="1653">
        <f t="shared" si="23"/>
        <v>22712.55</v>
      </c>
      <c r="S162" s="1684">
        <f t="shared" si="24"/>
        <v>2865499.458959538</v>
      </c>
      <c r="T162" s="1684">
        <f>VLOOKUP(C162,'[25]Feb 17'!$B$233:$I$408,8,FALSE)</f>
        <v>0</v>
      </c>
      <c r="U162" s="1684">
        <f t="shared" si="25"/>
        <v>2865499.458959538</v>
      </c>
      <c r="V162" s="1153" t="str">
        <f>VLOOKUP(C162,'[27]Jan 17'!$B$245:$F$421,5,FALSE)</f>
        <v>106-0005345841</v>
      </c>
    </row>
    <row r="163" spans="1:22" s="1674" customFormat="1" ht="18" customHeight="1">
      <c r="A163" s="1075">
        <v>2271255</v>
      </c>
      <c r="B163" s="1692">
        <v>97</v>
      </c>
      <c r="C163" s="614" t="s">
        <v>1137</v>
      </c>
      <c r="D163" s="1103" t="s">
        <v>1051</v>
      </c>
      <c r="E163" s="1673">
        <f>VLOOKUP(C163,'[25]Feb 17'!$B$233:$G$408,6,FALSE)</f>
        <v>23</v>
      </c>
      <c r="F163" s="1003">
        <v>1821255</v>
      </c>
      <c r="G163" s="1003">
        <v>450000</v>
      </c>
      <c r="H163" s="1705">
        <f t="shared" si="18"/>
        <v>2271255</v>
      </c>
      <c r="I163" s="391">
        <v>0</v>
      </c>
      <c r="J163" s="1705">
        <v>10000</v>
      </c>
      <c r="K163" s="1705">
        <v>10000</v>
      </c>
      <c r="L163" s="1685">
        <v>391402.45086705202</v>
      </c>
      <c r="M163" s="1685">
        <v>0</v>
      </c>
      <c r="N163" s="1685">
        <f t="shared" si="19"/>
        <v>851402.45086705196</v>
      </c>
      <c r="O163" s="1653">
        <f t="shared" si="20"/>
        <v>3122657.4508670522</v>
      </c>
      <c r="P163" s="1653">
        <f t="shared" si="21"/>
        <v>22712.55</v>
      </c>
      <c r="Q163" s="1653">
        <f t="shared" si="22"/>
        <v>45425.1</v>
      </c>
      <c r="R163" s="1653">
        <f t="shared" si="23"/>
        <v>22712.55</v>
      </c>
      <c r="S163" s="1684">
        <f t="shared" si="24"/>
        <v>3031807.2508670525</v>
      </c>
      <c r="T163" s="1684">
        <f>VLOOKUP(C163,'[25]Feb 17'!$B$233:$I$408,8,FALSE)</f>
        <v>0</v>
      </c>
      <c r="U163" s="1684">
        <f t="shared" si="25"/>
        <v>3031807.2508670525</v>
      </c>
      <c r="V163" s="1153">
        <f>VLOOKUP(C163,'[27]Jan 17'!$B$245:$F$421,5,FALSE)</f>
        <v>1060007880282</v>
      </c>
    </row>
    <row r="164" spans="1:22" s="1674" customFormat="1" ht="18" customHeight="1">
      <c r="A164" s="1075">
        <v>2271255</v>
      </c>
      <c r="B164" s="1692">
        <v>98</v>
      </c>
      <c r="C164" s="1079" t="s">
        <v>1138</v>
      </c>
      <c r="D164" s="1104" t="s">
        <v>1055</v>
      </c>
      <c r="E164" s="1673">
        <f>VLOOKUP(C164,'[25]Feb 17'!$B$233:$G$408,6,FALSE)</f>
        <v>23</v>
      </c>
      <c r="F164" s="1003">
        <v>1821255</v>
      </c>
      <c r="G164" s="1003">
        <v>450000</v>
      </c>
      <c r="H164" s="1705">
        <f t="shared" si="18"/>
        <v>2271255</v>
      </c>
      <c r="I164" s="391">
        <v>0</v>
      </c>
      <c r="J164" s="1705">
        <v>8000</v>
      </c>
      <c r="K164" s="1705">
        <v>8000</v>
      </c>
      <c r="L164" s="1685">
        <v>317094.65895953757</v>
      </c>
      <c r="M164" s="1685">
        <v>0</v>
      </c>
      <c r="N164" s="1685">
        <f t="shared" si="19"/>
        <v>685094.65895953751</v>
      </c>
      <c r="O164" s="1653">
        <f t="shared" si="20"/>
        <v>2956349.6589595377</v>
      </c>
      <c r="P164" s="1653">
        <f t="shared" si="21"/>
        <v>22712.55</v>
      </c>
      <c r="Q164" s="1653">
        <f t="shared" si="22"/>
        <v>45425.1</v>
      </c>
      <c r="R164" s="1653">
        <f t="shared" si="23"/>
        <v>22712.55</v>
      </c>
      <c r="S164" s="1684">
        <f t="shared" si="24"/>
        <v>2865499.458959538</v>
      </c>
      <c r="T164" s="1684">
        <f>VLOOKUP(C164,'[25]Feb 17'!$B$233:$I$408,8,FALSE)</f>
        <v>0</v>
      </c>
      <c r="U164" s="1684">
        <f t="shared" si="25"/>
        <v>2865499.458959538</v>
      </c>
      <c r="V164" s="1153">
        <f>VLOOKUP(C164,'[27]Jan 17'!$B$245:$F$421,5,FALSE)</f>
        <v>1060005345098</v>
      </c>
    </row>
    <row r="165" spans="1:22" s="1674" customFormat="1" ht="18" customHeight="1">
      <c r="A165" s="1075">
        <v>2271255</v>
      </c>
      <c r="B165" s="1692">
        <v>99</v>
      </c>
      <c r="C165" s="1079" t="s">
        <v>1139</v>
      </c>
      <c r="D165" s="1103" t="s">
        <v>1051</v>
      </c>
      <c r="E165" s="1673">
        <f>VLOOKUP(C165,'[25]Feb 17'!$B$233:$G$408,6,FALSE)</f>
        <v>23</v>
      </c>
      <c r="F165" s="1003">
        <v>1821255</v>
      </c>
      <c r="G165" s="1003">
        <v>450000</v>
      </c>
      <c r="H165" s="1705">
        <f t="shared" si="18"/>
        <v>2271255</v>
      </c>
      <c r="I165" s="391">
        <v>0</v>
      </c>
      <c r="J165" s="1705">
        <v>10000</v>
      </c>
      <c r="K165" s="1705">
        <v>10000</v>
      </c>
      <c r="L165" s="1685">
        <v>391402.45086705202</v>
      </c>
      <c r="M165" s="1685">
        <v>0</v>
      </c>
      <c r="N165" s="1685">
        <f t="shared" si="19"/>
        <v>851402.45086705196</v>
      </c>
      <c r="O165" s="1653">
        <f t="shared" si="20"/>
        <v>3122657.4508670522</v>
      </c>
      <c r="P165" s="1653">
        <f t="shared" si="21"/>
        <v>22712.55</v>
      </c>
      <c r="Q165" s="1653">
        <f t="shared" si="22"/>
        <v>45425.1</v>
      </c>
      <c r="R165" s="1653">
        <f t="shared" si="23"/>
        <v>22712.55</v>
      </c>
      <c r="S165" s="1684">
        <f t="shared" si="24"/>
        <v>3031807.2508670525</v>
      </c>
      <c r="T165" s="1684">
        <f>VLOOKUP(C165,'[25]Feb 17'!$B$233:$I$408,8,FALSE)</f>
        <v>0</v>
      </c>
      <c r="U165" s="1684">
        <f t="shared" si="25"/>
        <v>3031807.2508670525</v>
      </c>
      <c r="V165" s="1153" t="str">
        <f>VLOOKUP(C165,'[27]Jan 17'!$B$245:$F$421,5,FALSE)</f>
        <v>106-0011225565</v>
      </c>
    </row>
    <row r="166" spans="1:22" s="1674" customFormat="1" ht="18" customHeight="1">
      <c r="A166" s="1075">
        <v>2271255</v>
      </c>
      <c r="B166" s="1692">
        <v>100</v>
      </c>
      <c r="C166" s="614" t="s">
        <v>1140</v>
      </c>
      <c r="D166" s="1104" t="s">
        <v>1055</v>
      </c>
      <c r="E166" s="1673">
        <f>VLOOKUP(C166,'[25]Feb 17'!$B$233:$G$408,6,FALSE)</f>
        <v>23</v>
      </c>
      <c r="F166" s="1003">
        <v>1821255</v>
      </c>
      <c r="G166" s="1003">
        <v>450000</v>
      </c>
      <c r="H166" s="1705">
        <f t="shared" si="18"/>
        <v>2271255</v>
      </c>
      <c r="I166" s="391">
        <v>0</v>
      </c>
      <c r="J166" s="1705">
        <v>8000</v>
      </c>
      <c r="K166" s="1705">
        <v>8000</v>
      </c>
      <c r="L166" s="1685">
        <v>317094.65895953757</v>
      </c>
      <c r="M166" s="1685">
        <v>0</v>
      </c>
      <c r="N166" s="1685">
        <f t="shared" si="19"/>
        <v>685094.65895953751</v>
      </c>
      <c r="O166" s="1653">
        <f t="shared" si="20"/>
        <v>2956349.6589595377</v>
      </c>
      <c r="P166" s="1653">
        <f t="shared" si="21"/>
        <v>22712.55</v>
      </c>
      <c r="Q166" s="1653">
        <f t="shared" si="22"/>
        <v>45425.1</v>
      </c>
      <c r="R166" s="1653">
        <f t="shared" si="23"/>
        <v>22712.55</v>
      </c>
      <c r="S166" s="1684">
        <f t="shared" si="24"/>
        <v>2865499.458959538</v>
      </c>
      <c r="T166" s="1684">
        <f>VLOOKUP(C166,'[25]Feb 17'!$B$233:$I$408,8,FALSE)</f>
        <v>201040</v>
      </c>
      <c r="U166" s="1684">
        <f t="shared" si="25"/>
        <v>2664459.458959538</v>
      </c>
      <c r="V166" s="1153" t="str">
        <f>VLOOKUP(C166,'[27]Jan 17'!$B$245:$F$421,5,FALSE)</f>
        <v>106-0011237032</v>
      </c>
    </row>
    <row r="167" spans="1:22" s="1674" customFormat="1" ht="18" customHeight="1">
      <c r="A167" s="1075">
        <v>2271255</v>
      </c>
      <c r="B167" s="1692">
        <v>101</v>
      </c>
      <c r="C167" s="1079" t="s">
        <v>1141</v>
      </c>
      <c r="D167" s="1104" t="s">
        <v>1055</v>
      </c>
      <c r="E167" s="1673">
        <f>VLOOKUP(C167,'[25]Feb 17'!$B$233:$G$408,6,FALSE)</f>
        <v>20</v>
      </c>
      <c r="F167" s="1003">
        <v>1821255</v>
      </c>
      <c r="G167" s="1003">
        <v>450000</v>
      </c>
      <c r="H167" s="1705">
        <f t="shared" si="18"/>
        <v>2271255</v>
      </c>
      <c r="I167" s="391">
        <v>0</v>
      </c>
      <c r="J167" s="1705">
        <v>8000</v>
      </c>
      <c r="K167" s="1705">
        <v>8000</v>
      </c>
      <c r="L167" s="1685">
        <v>317094.65895953757</v>
      </c>
      <c r="M167" s="1685">
        <v>0</v>
      </c>
      <c r="N167" s="1685">
        <f t="shared" si="19"/>
        <v>637094.65895953751</v>
      </c>
      <c r="O167" s="1653">
        <f t="shared" si="20"/>
        <v>2908349.6589595377</v>
      </c>
      <c r="P167" s="1653">
        <f t="shared" si="21"/>
        <v>22712.55</v>
      </c>
      <c r="Q167" s="1653">
        <f t="shared" si="22"/>
        <v>45425.1</v>
      </c>
      <c r="R167" s="1653">
        <f t="shared" si="23"/>
        <v>22712.55</v>
      </c>
      <c r="S167" s="1684">
        <f t="shared" si="24"/>
        <v>2817499.458959538</v>
      </c>
      <c r="T167" s="1684">
        <f>VLOOKUP(C167,'[25]Feb 17'!$B$233:$I$408,8,FALSE)</f>
        <v>0</v>
      </c>
      <c r="U167" s="1684">
        <f t="shared" si="25"/>
        <v>2817499.458959538</v>
      </c>
      <c r="V167" s="1153">
        <f>VLOOKUP(C167,'[27]Jan 17'!$B$245:$F$421,5,FALSE)</f>
        <v>1060011217588</v>
      </c>
    </row>
    <row r="168" spans="1:22" s="1674" customFormat="1" ht="18" customHeight="1">
      <c r="A168" s="1075">
        <v>2271255</v>
      </c>
      <c r="B168" s="1692">
        <v>102</v>
      </c>
      <c r="C168" s="1079" t="s">
        <v>1142</v>
      </c>
      <c r="D168" s="1104" t="s">
        <v>1055</v>
      </c>
      <c r="E168" s="1673">
        <f>VLOOKUP(C168,'[25]Feb 17'!$B$233:$G$408,6,FALSE)</f>
        <v>23</v>
      </c>
      <c r="F168" s="1003">
        <v>1821255</v>
      </c>
      <c r="G168" s="1003">
        <v>450000</v>
      </c>
      <c r="H168" s="1705">
        <f t="shared" si="18"/>
        <v>2271255</v>
      </c>
      <c r="I168" s="391">
        <v>0</v>
      </c>
      <c r="J168" s="1705">
        <v>8000</v>
      </c>
      <c r="K168" s="1705">
        <v>8000</v>
      </c>
      <c r="L168" s="1685">
        <v>317094.65895953757</v>
      </c>
      <c r="M168" s="1685">
        <v>0</v>
      </c>
      <c r="N168" s="1685">
        <f t="shared" si="19"/>
        <v>685094.65895953751</v>
      </c>
      <c r="O168" s="1653">
        <f t="shared" si="20"/>
        <v>2956349.6589595377</v>
      </c>
      <c r="P168" s="1653">
        <f t="shared" si="21"/>
        <v>22712.55</v>
      </c>
      <c r="Q168" s="1653">
        <f t="shared" si="22"/>
        <v>45425.1</v>
      </c>
      <c r="R168" s="1653">
        <f t="shared" si="23"/>
        <v>22712.55</v>
      </c>
      <c r="S168" s="1684">
        <f t="shared" si="24"/>
        <v>2865499.458959538</v>
      </c>
      <c r="T168" s="1684">
        <f>VLOOKUP(C168,'[25]Feb 17'!$B$233:$I$408,8,FALSE)</f>
        <v>0</v>
      </c>
      <c r="U168" s="1684">
        <f t="shared" si="25"/>
        <v>2865499.458959538</v>
      </c>
      <c r="V168" s="1153">
        <f>VLOOKUP(C168,'[27]Jan 17'!$B$245:$F$421,5,FALSE)</f>
        <v>1060005188670</v>
      </c>
    </row>
    <row r="169" spans="1:22" s="1674" customFormat="1" ht="18" customHeight="1">
      <c r="A169" s="1075">
        <v>2271255</v>
      </c>
      <c r="B169" s="1692">
        <v>103</v>
      </c>
      <c r="C169" s="1079" t="s">
        <v>1143</v>
      </c>
      <c r="D169" s="1104" t="s">
        <v>1055</v>
      </c>
      <c r="E169" s="1673">
        <f>VLOOKUP(C169,'[25]Feb 17'!$B$233:$G$408,6,FALSE)</f>
        <v>23</v>
      </c>
      <c r="F169" s="1003">
        <v>1821255</v>
      </c>
      <c r="G169" s="1003">
        <v>450000</v>
      </c>
      <c r="H169" s="1705">
        <f t="shared" si="18"/>
        <v>2271255</v>
      </c>
      <c r="I169" s="391">
        <v>0</v>
      </c>
      <c r="J169" s="1705">
        <v>8000</v>
      </c>
      <c r="K169" s="1705">
        <v>8000</v>
      </c>
      <c r="L169" s="1685">
        <v>317094.65895953757</v>
      </c>
      <c r="M169" s="1685">
        <v>0</v>
      </c>
      <c r="N169" s="1685">
        <f t="shared" si="19"/>
        <v>685094.65895953751</v>
      </c>
      <c r="O169" s="1653">
        <f t="shared" si="20"/>
        <v>2956349.6589595377</v>
      </c>
      <c r="P169" s="1653">
        <f t="shared" si="21"/>
        <v>22712.55</v>
      </c>
      <c r="Q169" s="1653">
        <f t="shared" si="22"/>
        <v>45425.1</v>
      </c>
      <c r="R169" s="1653">
        <f t="shared" si="23"/>
        <v>22712.55</v>
      </c>
      <c r="S169" s="1684">
        <f t="shared" si="24"/>
        <v>2865499.458959538</v>
      </c>
      <c r="T169" s="1684">
        <f>VLOOKUP(C169,'[25]Feb 17'!$B$233:$I$408,8,FALSE)</f>
        <v>0</v>
      </c>
      <c r="U169" s="1684">
        <f t="shared" si="25"/>
        <v>2865499.458959538</v>
      </c>
      <c r="V169" s="1153">
        <f>VLOOKUP(C169,'[27]Jan 17'!$B$245:$F$421,5,FALSE)</f>
        <v>1060011212282</v>
      </c>
    </row>
    <row r="170" spans="1:22" s="1674" customFormat="1" ht="18" customHeight="1">
      <c r="A170" s="1075">
        <v>2271255</v>
      </c>
      <c r="B170" s="1692">
        <v>104</v>
      </c>
      <c r="C170" s="1079" t="s">
        <v>1144</v>
      </c>
      <c r="D170" s="1103" t="s">
        <v>1051</v>
      </c>
      <c r="E170" s="1673">
        <f>VLOOKUP(C170,'[25]Feb 17'!$B$233:$G$408,6,FALSE)</f>
        <v>23</v>
      </c>
      <c r="F170" s="1003">
        <v>1821255</v>
      </c>
      <c r="G170" s="1003">
        <v>450000</v>
      </c>
      <c r="H170" s="1705">
        <f t="shared" si="18"/>
        <v>2271255</v>
      </c>
      <c r="I170" s="391">
        <v>0</v>
      </c>
      <c r="J170" s="1705">
        <v>10000</v>
      </c>
      <c r="K170" s="1705">
        <v>10000</v>
      </c>
      <c r="L170" s="1685">
        <v>391402.45086705202</v>
      </c>
      <c r="M170" s="1685">
        <v>0</v>
      </c>
      <c r="N170" s="1685">
        <f t="shared" si="19"/>
        <v>851402.45086705196</v>
      </c>
      <c r="O170" s="1653">
        <f t="shared" si="20"/>
        <v>3122657.4508670522</v>
      </c>
      <c r="P170" s="1653">
        <f t="shared" si="21"/>
        <v>22712.55</v>
      </c>
      <c r="Q170" s="1653">
        <f t="shared" si="22"/>
        <v>45425.1</v>
      </c>
      <c r="R170" s="1653">
        <f t="shared" si="23"/>
        <v>22712.55</v>
      </c>
      <c r="S170" s="1684">
        <f t="shared" si="24"/>
        <v>3031807.2508670525</v>
      </c>
      <c r="T170" s="1684">
        <f>VLOOKUP(C170,'[25]Feb 17'!$B$233:$I$408,8,FALSE)</f>
        <v>0</v>
      </c>
      <c r="U170" s="1684">
        <f t="shared" si="25"/>
        <v>3031807.2508670525</v>
      </c>
      <c r="V170" s="1153" t="str">
        <f>VLOOKUP(C170,'[27]Jan 17'!$B$245:$F$421,5,FALSE)</f>
        <v>106-0011244582</v>
      </c>
    </row>
    <row r="171" spans="1:22" s="1674" customFormat="1" ht="18" customHeight="1">
      <c r="A171" s="1075">
        <v>2271255</v>
      </c>
      <c r="B171" s="1692">
        <v>105</v>
      </c>
      <c r="C171" s="1079" t="s">
        <v>461</v>
      </c>
      <c r="D171" s="1104" t="s">
        <v>1055</v>
      </c>
      <c r="E171" s="1673">
        <f>VLOOKUP(C171,'[25]Feb 17'!$B$233:$G$408,6,FALSE)</f>
        <v>23</v>
      </c>
      <c r="F171" s="1003">
        <v>1821255</v>
      </c>
      <c r="G171" s="1003">
        <v>450000</v>
      </c>
      <c r="H171" s="1705">
        <f t="shared" si="18"/>
        <v>2271255</v>
      </c>
      <c r="I171" s="391">
        <v>0</v>
      </c>
      <c r="J171" s="1705">
        <v>10000</v>
      </c>
      <c r="K171" s="1705">
        <v>10000</v>
      </c>
      <c r="L171" s="1685">
        <v>317094.65895953757</v>
      </c>
      <c r="M171" s="1685">
        <v>0</v>
      </c>
      <c r="N171" s="1685">
        <f t="shared" si="19"/>
        <v>777094.65895953751</v>
      </c>
      <c r="O171" s="1653">
        <f t="shared" si="20"/>
        <v>3048349.6589595377</v>
      </c>
      <c r="P171" s="1653">
        <f t="shared" si="21"/>
        <v>22712.55</v>
      </c>
      <c r="Q171" s="1653">
        <f t="shared" si="22"/>
        <v>45425.1</v>
      </c>
      <c r="R171" s="1653">
        <f t="shared" si="23"/>
        <v>22712.55</v>
      </c>
      <c r="S171" s="1684">
        <f t="shared" si="24"/>
        <v>2957499.458959538</v>
      </c>
      <c r="T171" s="1684">
        <f>VLOOKUP(C171,'[25]Feb 17'!$B$233:$I$408,8,FALSE)</f>
        <v>0</v>
      </c>
      <c r="U171" s="1684">
        <f t="shared" si="25"/>
        <v>2957499.458959538</v>
      </c>
      <c r="V171" s="1153" t="str">
        <f>VLOOKUP(C171,'[27]Jan 17'!$B$245:$F$421,5,FALSE)</f>
        <v>158-0002456010</v>
      </c>
    </row>
    <row r="172" spans="1:22" s="1674" customFormat="1" ht="18" customHeight="1">
      <c r="A172" s="1075">
        <v>2271255</v>
      </c>
      <c r="B172" s="1692">
        <v>106</v>
      </c>
      <c r="C172" s="1079" t="s">
        <v>1145</v>
      </c>
      <c r="D172" s="1104" t="s">
        <v>1055</v>
      </c>
      <c r="E172" s="1673">
        <f>VLOOKUP(C172,'[25]Feb 17'!$B$233:$G$408,6,FALSE)</f>
        <v>23</v>
      </c>
      <c r="F172" s="1003">
        <v>1821255</v>
      </c>
      <c r="G172" s="1003">
        <v>450000</v>
      </c>
      <c r="H172" s="1705">
        <f t="shared" si="18"/>
        <v>2271255</v>
      </c>
      <c r="I172" s="391">
        <v>0</v>
      </c>
      <c r="J172" s="1705">
        <v>8000</v>
      </c>
      <c r="K172" s="1705">
        <v>8000</v>
      </c>
      <c r="L172" s="1685">
        <v>317094.65895953757</v>
      </c>
      <c r="M172" s="1685">
        <v>0</v>
      </c>
      <c r="N172" s="1685">
        <f t="shared" si="19"/>
        <v>685094.65895953751</v>
      </c>
      <c r="O172" s="1653">
        <f t="shared" si="20"/>
        <v>2956349.6589595377</v>
      </c>
      <c r="P172" s="1653">
        <f t="shared" si="21"/>
        <v>22712.55</v>
      </c>
      <c r="Q172" s="1653">
        <f t="shared" si="22"/>
        <v>45425.1</v>
      </c>
      <c r="R172" s="1653">
        <f t="shared" si="23"/>
        <v>22712.55</v>
      </c>
      <c r="S172" s="1684">
        <f t="shared" si="24"/>
        <v>2865499.458959538</v>
      </c>
      <c r="T172" s="1684">
        <f>VLOOKUP(C172,'[25]Feb 17'!$B$233:$I$408,8,FALSE)</f>
        <v>0</v>
      </c>
      <c r="U172" s="1684">
        <f t="shared" si="25"/>
        <v>2865499.458959538</v>
      </c>
      <c r="V172" s="1153" t="str">
        <f>VLOOKUP(C172,'[27]Jan 17'!$B$245:$F$421,5,FALSE)</f>
        <v>106-0011244541</v>
      </c>
    </row>
    <row r="173" spans="1:22" s="1674" customFormat="1" ht="18" customHeight="1">
      <c r="A173" s="1075">
        <v>2271255</v>
      </c>
      <c r="B173" s="1692">
        <v>107</v>
      </c>
      <c r="C173" s="1079" t="s">
        <v>1146</v>
      </c>
      <c r="D173" s="1103" t="s">
        <v>1051</v>
      </c>
      <c r="E173" s="1673">
        <f>VLOOKUP(C173,'[25]Feb 17'!$B$233:$G$408,6,FALSE)</f>
        <v>23</v>
      </c>
      <c r="F173" s="1003">
        <v>1821255</v>
      </c>
      <c r="G173" s="1003">
        <v>450000</v>
      </c>
      <c r="H173" s="1705">
        <f t="shared" si="18"/>
        <v>2271255</v>
      </c>
      <c r="I173" s="391">
        <v>0</v>
      </c>
      <c r="J173" s="1705">
        <v>10000</v>
      </c>
      <c r="K173" s="1705">
        <v>10000</v>
      </c>
      <c r="L173" s="1685">
        <v>391402.45086705202</v>
      </c>
      <c r="M173" s="1685">
        <v>0</v>
      </c>
      <c r="N173" s="1685">
        <f t="shared" si="19"/>
        <v>851402.45086705196</v>
      </c>
      <c r="O173" s="1653">
        <f t="shared" si="20"/>
        <v>3122657.4508670522</v>
      </c>
      <c r="P173" s="1653">
        <f t="shared" si="21"/>
        <v>22712.55</v>
      </c>
      <c r="Q173" s="1653">
        <f t="shared" si="22"/>
        <v>45425.1</v>
      </c>
      <c r="R173" s="1653">
        <f t="shared" si="23"/>
        <v>22712.55</v>
      </c>
      <c r="S173" s="1684">
        <f t="shared" si="24"/>
        <v>3031807.2508670525</v>
      </c>
      <c r="T173" s="1684">
        <f>VLOOKUP(C173,'[25]Feb 17'!$B$233:$I$408,8,FALSE)</f>
        <v>0</v>
      </c>
      <c r="U173" s="1684">
        <f t="shared" si="25"/>
        <v>3031807.2508670525</v>
      </c>
      <c r="V173" s="1153" t="str">
        <f>VLOOKUP(C173,'[27]Jan 17'!$B$245:$F$421,5,FALSE)</f>
        <v>106-0011238618</v>
      </c>
    </row>
    <row r="174" spans="1:22" s="1674" customFormat="1" ht="18" customHeight="1">
      <c r="A174" s="1075">
        <v>2271255</v>
      </c>
      <c r="B174" s="1692">
        <v>108</v>
      </c>
      <c r="C174" s="1079" t="s">
        <v>1147</v>
      </c>
      <c r="D174" s="1104" t="s">
        <v>1055</v>
      </c>
      <c r="E174" s="1673">
        <f>VLOOKUP(C174,'[25]Feb 17'!$B$233:$G$408,6,FALSE)</f>
        <v>23</v>
      </c>
      <c r="F174" s="1003">
        <v>1821255</v>
      </c>
      <c r="G174" s="1003">
        <v>450000</v>
      </c>
      <c r="H174" s="1705">
        <f t="shared" si="18"/>
        <v>2271255</v>
      </c>
      <c r="I174" s="391">
        <v>0</v>
      </c>
      <c r="J174" s="1705">
        <v>8000</v>
      </c>
      <c r="K174" s="1705">
        <v>8000</v>
      </c>
      <c r="L174" s="1685">
        <v>317094.65895953757</v>
      </c>
      <c r="M174" s="1685">
        <v>0</v>
      </c>
      <c r="N174" s="1685">
        <f t="shared" si="19"/>
        <v>685094.65895953751</v>
      </c>
      <c r="O174" s="1653">
        <f t="shared" si="20"/>
        <v>2956349.6589595377</v>
      </c>
      <c r="P174" s="1653">
        <f t="shared" si="21"/>
        <v>22712.55</v>
      </c>
      <c r="Q174" s="1653">
        <f t="shared" si="22"/>
        <v>45425.1</v>
      </c>
      <c r="R174" s="1653">
        <f t="shared" si="23"/>
        <v>22712.55</v>
      </c>
      <c r="S174" s="1684">
        <f t="shared" si="24"/>
        <v>2865499.458959538</v>
      </c>
      <c r="T174" s="1684">
        <f>VLOOKUP(C174,'[25]Feb 17'!$B$233:$I$408,8,FALSE)</f>
        <v>0</v>
      </c>
      <c r="U174" s="1684">
        <f t="shared" si="25"/>
        <v>2865499.458959538</v>
      </c>
      <c r="V174" s="1153" t="str">
        <f>VLOOKUP(C174,'[27]Jan 17'!$B$245:$F$421,5,FALSE)</f>
        <v>106-0011237123</v>
      </c>
    </row>
    <row r="175" spans="1:22" s="1674" customFormat="1" ht="18" customHeight="1">
      <c r="A175" s="1075">
        <v>2271255</v>
      </c>
      <c r="B175" s="1692">
        <v>109</v>
      </c>
      <c r="C175" s="614" t="s">
        <v>1148</v>
      </c>
      <c r="D175" s="1104" t="s">
        <v>1055</v>
      </c>
      <c r="E175" s="1673">
        <f>VLOOKUP(C175,'[25]Feb 17'!$B$233:$G$408,6,FALSE)</f>
        <v>23</v>
      </c>
      <c r="F175" s="1003">
        <v>1821255</v>
      </c>
      <c r="G175" s="1003">
        <v>450000</v>
      </c>
      <c r="H175" s="1705">
        <f t="shared" si="18"/>
        <v>2271255</v>
      </c>
      <c r="I175" s="391">
        <v>0</v>
      </c>
      <c r="J175" s="1705">
        <v>8000</v>
      </c>
      <c r="K175" s="1705">
        <v>8000</v>
      </c>
      <c r="L175" s="1685">
        <v>317094.65895953757</v>
      </c>
      <c r="M175" s="1685">
        <v>0</v>
      </c>
      <c r="N175" s="1685">
        <f t="shared" si="19"/>
        <v>685094.65895953751</v>
      </c>
      <c r="O175" s="1653">
        <f t="shared" si="20"/>
        <v>2956349.6589595377</v>
      </c>
      <c r="P175" s="1653">
        <f t="shared" si="21"/>
        <v>22712.55</v>
      </c>
      <c r="Q175" s="1653">
        <f t="shared" si="22"/>
        <v>45425.1</v>
      </c>
      <c r="R175" s="1653">
        <f t="shared" si="23"/>
        <v>22712.55</v>
      </c>
      <c r="S175" s="1684">
        <f t="shared" si="24"/>
        <v>2865499.458959538</v>
      </c>
      <c r="T175" s="1684">
        <f>VLOOKUP(C175,'[25]Feb 17'!$B$233:$I$408,8,FALSE)</f>
        <v>0</v>
      </c>
      <c r="U175" s="1684">
        <f t="shared" si="25"/>
        <v>2865499.458959538</v>
      </c>
      <c r="V175" s="1153">
        <f>VLOOKUP(C175,'[27]Jan 17'!$B$245:$F$421,5,FALSE)</f>
        <v>1060011217315</v>
      </c>
    </row>
    <row r="176" spans="1:22" s="1674" customFormat="1" ht="18" customHeight="1">
      <c r="A176" s="1075">
        <v>2271255</v>
      </c>
      <c r="B176" s="1692">
        <v>110</v>
      </c>
      <c r="C176" s="1079" t="s">
        <v>1149</v>
      </c>
      <c r="D176" s="1104" t="s">
        <v>1055</v>
      </c>
      <c r="E176" s="1673">
        <f>VLOOKUP(C176,'[25]Feb 17'!$B$233:$G$408,6,FALSE)</f>
        <v>23</v>
      </c>
      <c r="F176" s="1003">
        <v>1821255</v>
      </c>
      <c r="G176" s="1003">
        <v>450000</v>
      </c>
      <c r="H176" s="1705">
        <f t="shared" si="18"/>
        <v>2271255</v>
      </c>
      <c r="I176" s="391">
        <v>0</v>
      </c>
      <c r="J176" s="1705">
        <v>8000</v>
      </c>
      <c r="K176" s="1705">
        <v>8000</v>
      </c>
      <c r="L176" s="1685">
        <v>317094.65895953757</v>
      </c>
      <c r="M176" s="1685">
        <v>0</v>
      </c>
      <c r="N176" s="1685">
        <f t="shared" si="19"/>
        <v>685094.65895953751</v>
      </c>
      <c r="O176" s="1653">
        <f t="shared" si="20"/>
        <v>2956349.6589595377</v>
      </c>
      <c r="P176" s="1653">
        <f t="shared" si="21"/>
        <v>22712.55</v>
      </c>
      <c r="Q176" s="1653">
        <f t="shared" si="22"/>
        <v>45425.1</v>
      </c>
      <c r="R176" s="1653">
        <f t="shared" si="23"/>
        <v>22712.55</v>
      </c>
      <c r="S176" s="1684">
        <f t="shared" si="24"/>
        <v>2865499.458959538</v>
      </c>
      <c r="T176" s="1684">
        <f>VLOOKUP(C176,'[25]Feb 17'!$B$233:$I$408,8,FALSE)</f>
        <v>0</v>
      </c>
      <c r="U176" s="1684">
        <f t="shared" si="25"/>
        <v>2865499.458959538</v>
      </c>
      <c r="V176" s="1153" t="str">
        <f>VLOOKUP(C176,'[27]Jan 17'!$B$245:$F$421,5,FALSE)</f>
        <v>106-0011225441</v>
      </c>
    </row>
    <row r="177" spans="1:22" s="1674" customFormat="1" ht="18" customHeight="1">
      <c r="A177" s="1075">
        <v>2271255</v>
      </c>
      <c r="B177" s="1692">
        <v>111</v>
      </c>
      <c r="C177" s="1080" t="s">
        <v>3137</v>
      </c>
      <c r="D177" s="1103" t="s">
        <v>1051</v>
      </c>
      <c r="E177" s="1673">
        <f>VLOOKUP(C177,'[25]Feb 17'!$B$233:$G$408,6,FALSE)</f>
        <v>23</v>
      </c>
      <c r="F177" s="1003">
        <v>1821255</v>
      </c>
      <c r="G177" s="1003">
        <v>450000</v>
      </c>
      <c r="H177" s="1705">
        <f t="shared" si="18"/>
        <v>2271255</v>
      </c>
      <c r="I177" s="391">
        <v>0</v>
      </c>
      <c r="J177" s="1705">
        <v>10000</v>
      </c>
      <c r="K177" s="1705">
        <v>10000</v>
      </c>
      <c r="L177" s="1685">
        <v>391402.45086705202</v>
      </c>
      <c r="M177" s="1685">
        <v>0</v>
      </c>
      <c r="N177" s="1685">
        <f t="shared" si="19"/>
        <v>851402.45086705196</v>
      </c>
      <c r="O177" s="1653">
        <f t="shared" si="20"/>
        <v>3122657.4508670522</v>
      </c>
      <c r="P177" s="1653">
        <f t="shared" si="21"/>
        <v>22712.55</v>
      </c>
      <c r="Q177" s="1653">
        <f t="shared" si="22"/>
        <v>45425.1</v>
      </c>
      <c r="R177" s="1653">
        <f t="shared" si="23"/>
        <v>22712.55</v>
      </c>
      <c r="S177" s="1684">
        <f t="shared" si="24"/>
        <v>3031807.2508670525</v>
      </c>
      <c r="T177" s="1684">
        <f>VLOOKUP(C177,'[25]Feb 17'!$B$233:$I$408,8,FALSE)</f>
        <v>0</v>
      </c>
      <c r="U177" s="1684">
        <f t="shared" si="25"/>
        <v>3031807.2508670525</v>
      </c>
      <c r="V177" s="1153">
        <f>VLOOKUP(C177,'[27]Jan 17'!$B$245:$F$421,5,FALSE)</f>
        <v>1060011248336</v>
      </c>
    </row>
    <row r="178" spans="1:22" s="1674" customFormat="1" ht="18" customHeight="1">
      <c r="A178" s="1075">
        <v>2271255</v>
      </c>
      <c r="B178" s="1692">
        <v>112</v>
      </c>
      <c r="C178" s="1079" t="s">
        <v>1150</v>
      </c>
      <c r="D178" s="1104" t="s">
        <v>1055</v>
      </c>
      <c r="E178" s="1673">
        <f>VLOOKUP(C178,'[25]Feb 17'!$B$233:$G$408,6,FALSE)</f>
        <v>23</v>
      </c>
      <c r="F178" s="1003">
        <v>1821255</v>
      </c>
      <c r="G178" s="1003">
        <v>450000</v>
      </c>
      <c r="H178" s="1705">
        <f t="shared" si="18"/>
        <v>2271255</v>
      </c>
      <c r="I178" s="391">
        <v>0</v>
      </c>
      <c r="J178" s="1705">
        <v>8000</v>
      </c>
      <c r="K178" s="1705">
        <v>8000</v>
      </c>
      <c r="L178" s="1685">
        <v>317094.65895953757</v>
      </c>
      <c r="M178" s="1685">
        <v>0</v>
      </c>
      <c r="N178" s="1685">
        <f t="shared" si="19"/>
        <v>685094.65895953751</v>
      </c>
      <c r="O178" s="1653">
        <f t="shared" si="20"/>
        <v>2956349.6589595377</v>
      </c>
      <c r="P178" s="1653">
        <f t="shared" si="21"/>
        <v>22712.55</v>
      </c>
      <c r="Q178" s="1653">
        <f t="shared" si="22"/>
        <v>45425.1</v>
      </c>
      <c r="R178" s="1653">
        <f t="shared" si="23"/>
        <v>22712.55</v>
      </c>
      <c r="S178" s="1684">
        <f t="shared" si="24"/>
        <v>2865499.458959538</v>
      </c>
      <c r="T178" s="1684">
        <f>VLOOKUP(C178,'[25]Feb 17'!$B$233:$I$408,8,FALSE)</f>
        <v>0</v>
      </c>
      <c r="U178" s="1684">
        <f t="shared" si="25"/>
        <v>2865499.458959538</v>
      </c>
      <c r="V178" s="1153" t="str">
        <f>VLOOKUP(C178,'[27]Jan 17'!$B$245:$F$421,5,FALSE)</f>
        <v>106-0005345064</v>
      </c>
    </row>
    <row r="179" spans="1:22" s="1674" customFormat="1" ht="18" customHeight="1">
      <c r="A179" s="1075">
        <v>2271255</v>
      </c>
      <c r="B179" s="1692">
        <v>113</v>
      </c>
      <c r="C179" s="1079" t="s">
        <v>1152</v>
      </c>
      <c r="D179" s="1104" t="s">
        <v>1055</v>
      </c>
      <c r="E179" s="1673">
        <f>VLOOKUP(C179,'[25]Feb 17'!$B$233:$G$408,6,FALSE)</f>
        <v>23</v>
      </c>
      <c r="F179" s="1003">
        <v>1821255</v>
      </c>
      <c r="G179" s="1003">
        <v>450000</v>
      </c>
      <c r="H179" s="1705">
        <f t="shared" si="18"/>
        <v>2271255</v>
      </c>
      <c r="I179" s="391">
        <v>0</v>
      </c>
      <c r="J179" s="1705">
        <v>8000</v>
      </c>
      <c r="K179" s="1705">
        <v>8000</v>
      </c>
      <c r="L179" s="1685">
        <v>317094.65895953757</v>
      </c>
      <c r="M179" s="1685">
        <v>0</v>
      </c>
      <c r="N179" s="1685">
        <f t="shared" si="19"/>
        <v>685094.65895953751</v>
      </c>
      <c r="O179" s="1653">
        <f t="shared" si="20"/>
        <v>2956349.6589595377</v>
      </c>
      <c r="P179" s="1653">
        <f t="shared" si="21"/>
        <v>22712.55</v>
      </c>
      <c r="Q179" s="1653">
        <f t="shared" si="22"/>
        <v>45425.1</v>
      </c>
      <c r="R179" s="1653">
        <f t="shared" si="23"/>
        <v>22712.55</v>
      </c>
      <c r="S179" s="1684">
        <f t="shared" si="24"/>
        <v>2865499.458959538</v>
      </c>
      <c r="T179" s="1684">
        <f>VLOOKUP(C179,'[25]Feb 17'!$B$233:$I$408,8,FALSE)</f>
        <v>0</v>
      </c>
      <c r="U179" s="1684">
        <f t="shared" si="25"/>
        <v>2865499.458959538</v>
      </c>
      <c r="V179" s="1153">
        <f>VLOOKUP(C179,'[27]Jan 17'!$B$245:$F$421,5,FALSE)</f>
        <v>1060011238444</v>
      </c>
    </row>
    <row r="180" spans="1:22" s="1674" customFormat="1" ht="18" customHeight="1">
      <c r="A180" s="1075">
        <v>2271255</v>
      </c>
      <c r="B180" s="1692">
        <v>114</v>
      </c>
      <c r="C180" s="1101" t="s">
        <v>1307</v>
      </c>
      <c r="D180" s="1104" t="s">
        <v>1055</v>
      </c>
      <c r="E180" s="1673">
        <f>VLOOKUP(C180,'[25]Feb 17'!$B$233:$G$408,6,FALSE)</f>
        <v>23</v>
      </c>
      <c r="F180" s="1003">
        <v>1821255</v>
      </c>
      <c r="G180" s="1003">
        <v>450000</v>
      </c>
      <c r="H180" s="1705">
        <f t="shared" si="18"/>
        <v>2271255</v>
      </c>
      <c r="I180" s="391">
        <v>0</v>
      </c>
      <c r="J180" s="1705">
        <v>8000</v>
      </c>
      <c r="K180" s="1705">
        <v>8000</v>
      </c>
      <c r="L180" s="1685">
        <v>317094.65895953757</v>
      </c>
      <c r="M180" s="1685">
        <v>0</v>
      </c>
      <c r="N180" s="1685">
        <f t="shared" si="19"/>
        <v>685094.65895953751</v>
      </c>
      <c r="O180" s="1653">
        <f t="shared" si="20"/>
        <v>2956349.6589595377</v>
      </c>
      <c r="P180" s="1653">
        <f t="shared" si="21"/>
        <v>22712.55</v>
      </c>
      <c r="Q180" s="1653">
        <f t="shared" si="22"/>
        <v>45425.1</v>
      </c>
      <c r="R180" s="1653">
        <f t="shared" si="23"/>
        <v>22712.55</v>
      </c>
      <c r="S180" s="1684">
        <f t="shared" si="24"/>
        <v>2865499.458959538</v>
      </c>
      <c r="T180" s="1684">
        <f>VLOOKUP(C180,'[25]Feb 17'!$B$233:$I$408,8,FALSE)</f>
        <v>495600</v>
      </c>
      <c r="U180" s="1684">
        <f t="shared" si="25"/>
        <v>2369899.458959538</v>
      </c>
      <c r="V180" s="1153" t="str">
        <f>VLOOKUP(C180,'[27]Jan 17'!$B$245:$F$421,5,FALSE)</f>
        <v>106-0011236612</v>
      </c>
    </row>
    <row r="181" spans="1:22" s="1674" customFormat="1" ht="18" customHeight="1">
      <c r="A181" s="1075">
        <v>2271255</v>
      </c>
      <c r="B181" s="1692">
        <v>115</v>
      </c>
      <c r="C181" s="1079" t="s">
        <v>1153</v>
      </c>
      <c r="D181" s="1104" t="s">
        <v>1055</v>
      </c>
      <c r="E181" s="1673">
        <f>VLOOKUP(C181,'[25]Feb 17'!$B$233:$G$408,6,FALSE)</f>
        <v>23</v>
      </c>
      <c r="F181" s="1003">
        <v>1821255</v>
      </c>
      <c r="G181" s="1003">
        <v>450000</v>
      </c>
      <c r="H181" s="1705">
        <f t="shared" si="18"/>
        <v>2271255</v>
      </c>
      <c r="I181" s="391">
        <v>0</v>
      </c>
      <c r="J181" s="1705">
        <v>8000</v>
      </c>
      <c r="K181" s="1705">
        <v>8000</v>
      </c>
      <c r="L181" s="1685">
        <v>317094.65895953757</v>
      </c>
      <c r="M181" s="1685">
        <v>0</v>
      </c>
      <c r="N181" s="1685">
        <f t="shared" si="19"/>
        <v>685094.65895953751</v>
      </c>
      <c r="O181" s="1653">
        <f t="shared" si="20"/>
        <v>2956349.6589595377</v>
      </c>
      <c r="P181" s="1653">
        <f t="shared" si="21"/>
        <v>22712.55</v>
      </c>
      <c r="Q181" s="1653">
        <f t="shared" si="22"/>
        <v>45425.1</v>
      </c>
      <c r="R181" s="1653">
        <f t="shared" si="23"/>
        <v>22712.55</v>
      </c>
      <c r="S181" s="1684">
        <f t="shared" si="24"/>
        <v>2865499.458959538</v>
      </c>
      <c r="T181" s="1684">
        <f>VLOOKUP(C181,'[25]Feb 17'!$B$233:$I$408,8,FALSE)</f>
        <v>0</v>
      </c>
      <c r="U181" s="1684">
        <f t="shared" si="25"/>
        <v>2865499.458959538</v>
      </c>
      <c r="V181" s="1153" t="str">
        <f>VLOOKUP(C181,'[27]Jan 17'!$B$245:$F$421,5,FALSE)</f>
        <v>106-0011212050</v>
      </c>
    </row>
    <row r="182" spans="1:22" s="1674" customFormat="1" ht="18" customHeight="1">
      <c r="A182" s="1075">
        <v>2271255</v>
      </c>
      <c r="B182" s="1692">
        <v>116</v>
      </c>
      <c r="C182" s="1079" t="s">
        <v>1154</v>
      </c>
      <c r="D182" s="1104" t="s">
        <v>1055</v>
      </c>
      <c r="E182" s="1673">
        <f>VLOOKUP(C182,'[25]Feb 17'!$B$233:$G$408,6,FALSE)</f>
        <v>23</v>
      </c>
      <c r="F182" s="1003">
        <v>1821255</v>
      </c>
      <c r="G182" s="1003">
        <v>450000</v>
      </c>
      <c r="H182" s="1705">
        <f t="shared" si="18"/>
        <v>2271255</v>
      </c>
      <c r="I182" s="1653">
        <v>0</v>
      </c>
      <c r="J182" s="1705">
        <v>8000</v>
      </c>
      <c r="K182" s="1705">
        <v>8000</v>
      </c>
      <c r="L182" s="1685">
        <v>317094.65895953757</v>
      </c>
      <c r="M182" s="1670">
        <v>0</v>
      </c>
      <c r="N182" s="1685">
        <f t="shared" si="19"/>
        <v>685094.65895953751</v>
      </c>
      <c r="O182" s="1653">
        <f t="shared" si="20"/>
        <v>2956349.6589595377</v>
      </c>
      <c r="P182" s="1653">
        <f t="shared" si="21"/>
        <v>22712.55</v>
      </c>
      <c r="Q182" s="1653">
        <f t="shared" si="22"/>
        <v>45425.1</v>
      </c>
      <c r="R182" s="1653">
        <f t="shared" si="23"/>
        <v>22712.55</v>
      </c>
      <c r="S182" s="1684">
        <f t="shared" si="24"/>
        <v>2865499.458959538</v>
      </c>
      <c r="T182" s="1684">
        <f>VLOOKUP(C182,'[25]Feb 17'!$B$233:$I$408,8,FALSE)</f>
        <v>0</v>
      </c>
      <c r="U182" s="1684">
        <f t="shared" si="25"/>
        <v>2865499.458959538</v>
      </c>
      <c r="V182" s="1153" t="str">
        <f>VLOOKUP(C182,'[27]Jan 17'!$B$245:$F$421,5,FALSE)</f>
        <v>106-0011212118</v>
      </c>
    </row>
    <row r="183" spans="1:22" s="1674" customFormat="1" ht="18" customHeight="1">
      <c r="A183" s="1075">
        <v>2271255</v>
      </c>
      <c r="B183" s="1692">
        <v>117</v>
      </c>
      <c r="C183" s="1079" t="s">
        <v>1155</v>
      </c>
      <c r="D183" s="1103" t="s">
        <v>1051</v>
      </c>
      <c r="E183" s="1673">
        <f>VLOOKUP(C183,'[25]Feb 17'!$B$233:$G$408,6,FALSE)</f>
        <v>23</v>
      </c>
      <c r="F183" s="1003">
        <v>1821255</v>
      </c>
      <c r="G183" s="1003">
        <v>450000</v>
      </c>
      <c r="H183" s="1705">
        <f t="shared" si="18"/>
        <v>2271255</v>
      </c>
      <c r="I183" s="391">
        <v>0</v>
      </c>
      <c r="J183" s="1705">
        <v>8000</v>
      </c>
      <c r="K183" s="1705">
        <v>8000</v>
      </c>
      <c r="L183" s="1685">
        <v>391402.45086705202</v>
      </c>
      <c r="M183" s="1685">
        <v>0</v>
      </c>
      <c r="N183" s="1685">
        <f t="shared" si="19"/>
        <v>759402.45086705196</v>
      </c>
      <c r="O183" s="1653">
        <f t="shared" si="20"/>
        <v>3030657.4508670522</v>
      </c>
      <c r="P183" s="1653">
        <f t="shared" si="21"/>
        <v>22712.55</v>
      </c>
      <c r="Q183" s="1653">
        <f t="shared" si="22"/>
        <v>45425.1</v>
      </c>
      <c r="R183" s="1653">
        <f t="shared" si="23"/>
        <v>22712.55</v>
      </c>
      <c r="S183" s="1684">
        <f t="shared" si="24"/>
        <v>2939807.2508670525</v>
      </c>
      <c r="T183" s="1684">
        <f>VLOOKUP(C183,'[25]Feb 17'!$B$233:$I$408,8,FALSE)</f>
        <v>0</v>
      </c>
      <c r="U183" s="1684">
        <f t="shared" si="25"/>
        <v>2939807.2508670525</v>
      </c>
      <c r="V183" s="1153" t="str">
        <f>VLOOKUP(C183,'[27]Jan 17'!$B$245:$F$421,5,FALSE)</f>
        <v>106-0011236224</v>
      </c>
    </row>
    <row r="184" spans="1:22" s="1674" customFormat="1" ht="18" customHeight="1">
      <c r="A184" s="1075">
        <v>2271255</v>
      </c>
      <c r="B184" s="1692">
        <v>118</v>
      </c>
      <c r="C184" s="1105" t="s">
        <v>1156</v>
      </c>
      <c r="D184" s="1104" t="s">
        <v>1157</v>
      </c>
      <c r="E184" s="1673">
        <f>VLOOKUP(C184,'[25]Feb 17'!$B$233:$G$408,6,FALSE)</f>
        <v>23</v>
      </c>
      <c r="F184" s="1003">
        <v>1821255</v>
      </c>
      <c r="G184" s="1003">
        <v>450000</v>
      </c>
      <c r="H184" s="1705">
        <f t="shared" si="18"/>
        <v>2271255</v>
      </c>
      <c r="I184" s="391">
        <v>0</v>
      </c>
      <c r="J184" s="1705">
        <v>8000</v>
      </c>
      <c r="K184" s="1705">
        <v>8000</v>
      </c>
      <c r="L184" s="1685">
        <v>317094.65895953757</v>
      </c>
      <c r="M184" s="1685">
        <v>0</v>
      </c>
      <c r="N184" s="1685">
        <f t="shared" si="19"/>
        <v>685094.65895953751</v>
      </c>
      <c r="O184" s="1653">
        <f t="shared" si="20"/>
        <v>2956349.6589595377</v>
      </c>
      <c r="P184" s="1653">
        <f t="shared" si="21"/>
        <v>22712.55</v>
      </c>
      <c r="Q184" s="1653">
        <f t="shared" si="22"/>
        <v>45425.1</v>
      </c>
      <c r="R184" s="1653">
        <f t="shared" si="23"/>
        <v>22712.55</v>
      </c>
      <c r="S184" s="1684">
        <f t="shared" si="24"/>
        <v>2865499.458959538</v>
      </c>
      <c r="T184" s="1684">
        <f>VLOOKUP(C184,'[25]Feb 17'!$B$233:$I$408,8,FALSE)</f>
        <v>0</v>
      </c>
      <c r="U184" s="1684">
        <f t="shared" si="25"/>
        <v>2865499.458959538</v>
      </c>
      <c r="V184" s="1153">
        <f>VLOOKUP(C184,'[27]Jan 17'!$B$245:$F$421,5,FALSE)</f>
        <v>1060011241752</v>
      </c>
    </row>
    <row r="185" spans="1:22" s="1674" customFormat="1" ht="18" customHeight="1">
      <c r="A185" s="1075">
        <v>2271255</v>
      </c>
      <c r="B185" s="1692">
        <v>119</v>
      </c>
      <c r="C185" s="614" t="s">
        <v>1158</v>
      </c>
      <c r="D185" s="1103" t="s">
        <v>1051</v>
      </c>
      <c r="E185" s="1673">
        <f>VLOOKUP(C185,'[25]Feb 17'!$B$233:$G$408,6,FALSE)</f>
        <v>23</v>
      </c>
      <c r="F185" s="1003">
        <v>1821255</v>
      </c>
      <c r="G185" s="1003">
        <v>450000</v>
      </c>
      <c r="H185" s="1705">
        <f t="shared" si="18"/>
        <v>2271255</v>
      </c>
      <c r="I185" s="391">
        <v>0</v>
      </c>
      <c r="J185" s="1705">
        <v>10000</v>
      </c>
      <c r="K185" s="1705">
        <v>10000</v>
      </c>
      <c r="L185" s="1685">
        <v>391402.45086705202</v>
      </c>
      <c r="M185" s="1685">
        <v>0</v>
      </c>
      <c r="N185" s="1685">
        <f t="shared" si="19"/>
        <v>851402.45086705196</v>
      </c>
      <c r="O185" s="1653">
        <f t="shared" si="20"/>
        <v>3122657.4508670522</v>
      </c>
      <c r="P185" s="1653">
        <f t="shared" si="21"/>
        <v>22712.55</v>
      </c>
      <c r="Q185" s="1653">
        <f t="shared" si="22"/>
        <v>45425.1</v>
      </c>
      <c r="R185" s="1653">
        <f t="shared" si="23"/>
        <v>22712.55</v>
      </c>
      <c r="S185" s="1684">
        <f t="shared" si="24"/>
        <v>3031807.2508670525</v>
      </c>
      <c r="T185" s="1684">
        <f>VLOOKUP(C185,'[25]Feb 17'!$B$233:$I$408,8,FALSE)</f>
        <v>108359.99999999999</v>
      </c>
      <c r="U185" s="1684">
        <f t="shared" si="25"/>
        <v>2923447.2508670525</v>
      </c>
      <c r="V185" s="1153">
        <f>VLOOKUP(C185,'[27]Jan 17'!$B$245:$F$421,5,FALSE)</f>
        <v>1060007879524</v>
      </c>
    </row>
    <row r="186" spans="1:22" s="1674" customFormat="1" ht="18" customHeight="1">
      <c r="A186" s="1075">
        <v>2271255</v>
      </c>
      <c r="B186" s="1692">
        <v>120</v>
      </c>
      <c r="C186" s="1095" t="s">
        <v>1310</v>
      </c>
      <c r="D186" s="1104" t="s">
        <v>1055</v>
      </c>
      <c r="E186" s="1673">
        <f>VLOOKUP(C186,'[25]Feb 17'!$B$233:$G$408,6,FALSE)</f>
        <v>23</v>
      </c>
      <c r="F186" s="1003">
        <v>1821255</v>
      </c>
      <c r="G186" s="1003">
        <v>450000</v>
      </c>
      <c r="H186" s="1705">
        <f t="shared" si="18"/>
        <v>2271255</v>
      </c>
      <c r="I186" s="391">
        <v>0</v>
      </c>
      <c r="J186" s="1705">
        <v>8000</v>
      </c>
      <c r="K186" s="1705">
        <v>8000</v>
      </c>
      <c r="L186" s="1685">
        <v>317094.65895953757</v>
      </c>
      <c r="M186" s="1685">
        <v>0</v>
      </c>
      <c r="N186" s="1685">
        <f t="shared" si="19"/>
        <v>685094.65895953751</v>
      </c>
      <c r="O186" s="1653">
        <f t="shared" si="20"/>
        <v>2956349.6589595377</v>
      </c>
      <c r="P186" s="1653">
        <f t="shared" si="21"/>
        <v>22712.55</v>
      </c>
      <c r="Q186" s="1653">
        <f t="shared" si="22"/>
        <v>45425.1</v>
      </c>
      <c r="R186" s="1653">
        <f t="shared" si="23"/>
        <v>22712.55</v>
      </c>
      <c r="S186" s="1684">
        <f t="shared" si="24"/>
        <v>2865499.458959538</v>
      </c>
      <c r="T186" s="1684">
        <f>VLOOKUP(C186,'[25]Feb 17'!$B$233:$I$408,8,FALSE)</f>
        <v>0</v>
      </c>
      <c r="U186" s="1684">
        <f t="shared" si="25"/>
        <v>2865499.458959538</v>
      </c>
      <c r="V186" s="1153" t="str">
        <f>VLOOKUP(C186,'[27]Jan 17'!$B$245:$F$421,5,FALSE)</f>
        <v>106-0011212142</v>
      </c>
    </row>
    <row r="187" spans="1:22" s="1674" customFormat="1" ht="18" customHeight="1">
      <c r="A187" s="1075">
        <v>2271255</v>
      </c>
      <c r="B187" s="1692">
        <v>121</v>
      </c>
      <c r="C187" s="1097" t="s">
        <v>1159</v>
      </c>
      <c r="D187" s="1104" t="s">
        <v>1055</v>
      </c>
      <c r="E187" s="1673">
        <f>VLOOKUP(C187,'[25]Feb 17'!$B$233:$G$408,6,FALSE)</f>
        <v>23</v>
      </c>
      <c r="F187" s="1003">
        <v>1821255</v>
      </c>
      <c r="G187" s="1003">
        <v>450000</v>
      </c>
      <c r="H187" s="1705">
        <f t="shared" si="18"/>
        <v>2271255</v>
      </c>
      <c r="I187" s="391">
        <v>0</v>
      </c>
      <c r="J187" s="1705">
        <v>8000</v>
      </c>
      <c r="K187" s="1705">
        <v>8000</v>
      </c>
      <c r="L187" s="1685">
        <v>317094.65895953757</v>
      </c>
      <c r="M187" s="1685">
        <v>0</v>
      </c>
      <c r="N187" s="1685">
        <f t="shared" si="19"/>
        <v>685094.65895953751</v>
      </c>
      <c r="O187" s="1653">
        <f t="shared" si="20"/>
        <v>2956349.6589595377</v>
      </c>
      <c r="P187" s="1653">
        <f t="shared" si="21"/>
        <v>22712.55</v>
      </c>
      <c r="Q187" s="1653">
        <f t="shared" si="22"/>
        <v>45425.1</v>
      </c>
      <c r="R187" s="1653">
        <f t="shared" si="23"/>
        <v>22712.55</v>
      </c>
      <c r="S187" s="1684">
        <f t="shared" si="24"/>
        <v>2865499.458959538</v>
      </c>
      <c r="T187" s="1684">
        <f>VLOOKUP(C187,'[25]Feb 17'!$B$233:$I$408,8,FALSE)</f>
        <v>0</v>
      </c>
      <c r="U187" s="1684">
        <f t="shared" si="25"/>
        <v>2865499.458959538</v>
      </c>
      <c r="V187" s="1153" t="str">
        <f>VLOOKUP(C187,'[27]Jan 17'!$B$245:$F$421,5,FALSE)</f>
        <v>106-0011212373</v>
      </c>
    </row>
    <row r="188" spans="1:22" s="1674" customFormat="1" ht="18" customHeight="1">
      <c r="A188" s="1075">
        <v>2271255</v>
      </c>
      <c r="B188" s="1692">
        <v>122</v>
      </c>
      <c r="C188" s="1694" t="s">
        <v>3138</v>
      </c>
      <c r="D188" s="1152" t="s">
        <v>521</v>
      </c>
      <c r="E188" s="1673">
        <f>VLOOKUP(C188,'[25]Feb 17'!$B$233:$G$408,6,FALSE)</f>
        <v>23</v>
      </c>
      <c r="F188" s="1003">
        <v>1821255</v>
      </c>
      <c r="G188" s="1003">
        <v>450000</v>
      </c>
      <c r="H188" s="1705">
        <f t="shared" si="18"/>
        <v>2271255</v>
      </c>
      <c r="I188" s="1653">
        <v>0</v>
      </c>
      <c r="J188" s="1705">
        <v>10000</v>
      </c>
      <c r="K188" s="1705">
        <v>10000</v>
      </c>
      <c r="L188" s="1685">
        <v>283623.81502890174</v>
      </c>
      <c r="M188" s="1670">
        <v>0</v>
      </c>
      <c r="N188" s="1685">
        <f t="shared" si="19"/>
        <v>743623.81502890168</v>
      </c>
      <c r="O188" s="1653">
        <f t="shared" si="20"/>
        <v>3014878.8150289017</v>
      </c>
      <c r="P188" s="1653">
        <f t="shared" si="21"/>
        <v>22712.55</v>
      </c>
      <c r="Q188" s="1653">
        <f t="shared" si="22"/>
        <v>45425.1</v>
      </c>
      <c r="R188" s="1653">
        <f>H188*2%</f>
        <v>45425.1</v>
      </c>
      <c r="S188" s="1684">
        <f t="shared" si="24"/>
        <v>2901316.0650289017</v>
      </c>
      <c r="T188" s="1684">
        <f>VLOOKUP(C188,'[25]Feb 17'!$B$233:$I$408,8,FALSE)</f>
        <v>0</v>
      </c>
      <c r="U188" s="1684">
        <f t="shared" si="25"/>
        <v>2901316.0650289017</v>
      </c>
      <c r="V188" s="1153" t="str">
        <f>VLOOKUP(C188,'[27]Jan 17'!$B$245:$F$421,5,FALSE)</f>
        <v>900-0034346354</v>
      </c>
    </row>
    <row r="189" spans="1:22" s="1674" customFormat="1" ht="18" customHeight="1">
      <c r="A189" s="1075">
        <v>2271255</v>
      </c>
      <c r="B189" s="1692">
        <v>123</v>
      </c>
      <c r="C189" s="1095" t="s">
        <v>1313</v>
      </c>
      <c r="D189" s="1104" t="s">
        <v>1055</v>
      </c>
      <c r="E189" s="1673">
        <f>VLOOKUP(C189,'[25]Feb 17'!$B$233:$G$408,6,FALSE)</f>
        <v>23</v>
      </c>
      <c r="F189" s="1003">
        <v>1821255</v>
      </c>
      <c r="G189" s="1003">
        <v>450000</v>
      </c>
      <c r="H189" s="1705">
        <f t="shared" si="18"/>
        <v>2271255</v>
      </c>
      <c r="I189" s="391">
        <v>0</v>
      </c>
      <c r="J189" s="1705">
        <v>8000</v>
      </c>
      <c r="K189" s="1705">
        <v>8000</v>
      </c>
      <c r="L189" s="1685">
        <v>317094.65895953757</v>
      </c>
      <c r="M189" s="1685">
        <v>0</v>
      </c>
      <c r="N189" s="1685">
        <f t="shared" si="19"/>
        <v>685094.65895953751</v>
      </c>
      <c r="O189" s="1653">
        <f t="shared" si="20"/>
        <v>2956349.6589595377</v>
      </c>
      <c r="P189" s="1653">
        <f t="shared" si="21"/>
        <v>22712.55</v>
      </c>
      <c r="Q189" s="1653">
        <f t="shared" si="22"/>
        <v>45425.1</v>
      </c>
      <c r="R189" s="1653">
        <f t="shared" si="23"/>
        <v>22712.55</v>
      </c>
      <c r="S189" s="1684">
        <f t="shared" si="24"/>
        <v>2865499.458959538</v>
      </c>
      <c r="T189" s="1684">
        <f>VLOOKUP(C189,'[25]Feb 17'!$B$233:$I$408,8,FALSE)</f>
        <v>0</v>
      </c>
      <c r="U189" s="1684">
        <f t="shared" si="25"/>
        <v>2865499.458959538</v>
      </c>
      <c r="V189" s="1153" t="str">
        <f>VLOOKUP(C189,'[27]Jan 17'!$B$245:$F$421,5,FALSE)</f>
        <v>106-0011241950</v>
      </c>
    </row>
    <row r="190" spans="1:22" s="1674" customFormat="1" ht="18" customHeight="1">
      <c r="A190" s="1075">
        <v>2271255</v>
      </c>
      <c r="B190" s="1692">
        <v>124</v>
      </c>
      <c r="C190" s="1079" t="s">
        <v>1160</v>
      </c>
      <c r="D190" s="1103" t="s">
        <v>1051</v>
      </c>
      <c r="E190" s="1673">
        <f>VLOOKUP(C190,'[25]Feb 17'!$B$233:$G$408,6,FALSE)</f>
        <v>23</v>
      </c>
      <c r="F190" s="1003">
        <v>1821255</v>
      </c>
      <c r="G190" s="1003">
        <v>450000</v>
      </c>
      <c r="H190" s="1705">
        <f t="shared" si="18"/>
        <v>2271255</v>
      </c>
      <c r="I190" s="391">
        <v>0</v>
      </c>
      <c r="J190" s="1705">
        <v>10000</v>
      </c>
      <c r="K190" s="1705">
        <v>10000</v>
      </c>
      <c r="L190" s="1685">
        <v>391402.45086705202</v>
      </c>
      <c r="M190" s="1685">
        <v>0</v>
      </c>
      <c r="N190" s="1685">
        <f t="shared" si="19"/>
        <v>851402.45086705196</v>
      </c>
      <c r="O190" s="1653">
        <f t="shared" si="20"/>
        <v>3122657.4508670522</v>
      </c>
      <c r="P190" s="1653">
        <f t="shared" si="21"/>
        <v>22712.55</v>
      </c>
      <c r="Q190" s="1653">
        <f t="shared" si="22"/>
        <v>45425.1</v>
      </c>
      <c r="R190" s="1653">
        <f t="shared" si="23"/>
        <v>22712.55</v>
      </c>
      <c r="S190" s="1684">
        <f t="shared" si="24"/>
        <v>3031807.2508670525</v>
      </c>
      <c r="T190" s="1684">
        <f>VLOOKUP(C190,'[25]Feb 17'!$B$233:$I$408,8,FALSE)</f>
        <v>0</v>
      </c>
      <c r="U190" s="1684">
        <f t="shared" si="25"/>
        <v>3031807.2508670525</v>
      </c>
      <c r="V190" s="1153">
        <f>VLOOKUP(C190,'[27]Jan 17'!$B$245:$F$421,5,FALSE)</f>
        <v>1060005346039</v>
      </c>
    </row>
    <row r="191" spans="1:22" s="1674" customFormat="1" ht="18" customHeight="1">
      <c r="A191" s="1075">
        <v>2271255</v>
      </c>
      <c r="B191" s="1692">
        <v>125</v>
      </c>
      <c r="C191" s="1079" t="s">
        <v>1161</v>
      </c>
      <c r="D191" s="1104" t="s">
        <v>1055</v>
      </c>
      <c r="E191" s="1673">
        <f>VLOOKUP(C191,'[25]Feb 17'!$B$233:$G$408,6,FALSE)</f>
        <v>23</v>
      </c>
      <c r="F191" s="1003">
        <v>1821255</v>
      </c>
      <c r="G191" s="1003">
        <v>450000</v>
      </c>
      <c r="H191" s="1705">
        <f t="shared" si="18"/>
        <v>2271255</v>
      </c>
      <c r="I191" s="1653">
        <v>0</v>
      </c>
      <c r="J191" s="1705">
        <v>10000</v>
      </c>
      <c r="K191" s="1705">
        <v>10000</v>
      </c>
      <c r="L191" s="1685">
        <v>317094.65895953757</v>
      </c>
      <c r="M191" s="1670">
        <v>0</v>
      </c>
      <c r="N191" s="1685">
        <f t="shared" si="19"/>
        <v>777094.65895953751</v>
      </c>
      <c r="O191" s="1653">
        <f t="shared" si="20"/>
        <v>3048349.6589595377</v>
      </c>
      <c r="P191" s="1653">
        <f t="shared" si="21"/>
        <v>22712.55</v>
      </c>
      <c r="Q191" s="1653">
        <f t="shared" si="22"/>
        <v>45425.1</v>
      </c>
      <c r="R191" s="1653">
        <f t="shared" si="23"/>
        <v>22712.55</v>
      </c>
      <c r="S191" s="1684">
        <f t="shared" si="24"/>
        <v>2957499.458959538</v>
      </c>
      <c r="T191" s="1684">
        <f>VLOOKUP(C191,'[25]Feb 17'!$B$233:$I$408,8,FALSE)</f>
        <v>0</v>
      </c>
      <c r="U191" s="1684">
        <f t="shared" si="25"/>
        <v>2957499.458959538</v>
      </c>
      <c r="V191" s="1153" t="str">
        <f>VLOOKUP(C191,'[27]Jan 17'!$B$245:$F$421,5,FALSE)</f>
        <v>106-0011278879</v>
      </c>
    </row>
    <row r="192" spans="1:22" s="1674" customFormat="1" ht="18" customHeight="1">
      <c r="A192" s="1075">
        <v>2271255</v>
      </c>
      <c r="B192" s="1692">
        <v>126</v>
      </c>
      <c r="C192" s="1079" t="s">
        <v>1162</v>
      </c>
      <c r="D192" s="1103" t="s">
        <v>1051</v>
      </c>
      <c r="E192" s="1673">
        <f>VLOOKUP(C192,'[25]Feb 17'!$B$233:$G$408,6,FALSE)</f>
        <v>23</v>
      </c>
      <c r="F192" s="1003">
        <v>1821255</v>
      </c>
      <c r="G192" s="1003">
        <v>450000</v>
      </c>
      <c r="H192" s="1705">
        <f t="shared" si="18"/>
        <v>2271255</v>
      </c>
      <c r="I192" s="391">
        <v>0</v>
      </c>
      <c r="J192" s="1705">
        <v>10000</v>
      </c>
      <c r="K192" s="1705">
        <v>10000</v>
      </c>
      <c r="L192" s="1685">
        <v>391402.45086705202</v>
      </c>
      <c r="M192" s="1685">
        <v>0</v>
      </c>
      <c r="N192" s="1685">
        <f t="shared" si="19"/>
        <v>851402.45086705196</v>
      </c>
      <c r="O192" s="1653">
        <f t="shared" si="20"/>
        <v>3122657.4508670522</v>
      </c>
      <c r="P192" s="1653">
        <f t="shared" si="21"/>
        <v>22712.55</v>
      </c>
      <c r="Q192" s="1653">
        <f t="shared" si="22"/>
        <v>45425.1</v>
      </c>
      <c r="R192" s="1653">
        <f t="shared" si="23"/>
        <v>22712.55</v>
      </c>
      <c r="S192" s="1684">
        <f t="shared" si="24"/>
        <v>3031807.2508670525</v>
      </c>
      <c r="T192" s="1684">
        <f>VLOOKUP(C192,'[25]Feb 17'!$B$233:$I$408,8,FALSE)</f>
        <v>0</v>
      </c>
      <c r="U192" s="1684">
        <f t="shared" si="25"/>
        <v>3031807.2508670525</v>
      </c>
      <c r="V192" s="1153">
        <f>VLOOKUP(C192,'[27]Jan 17'!$B$245:$F$421,5,FALSE)</f>
        <v>1060011212357</v>
      </c>
    </row>
    <row r="193" spans="1:22" s="1674" customFormat="1" ht="18" customHeight="1">
      <c r="A193" s="1075">
        <v>2271255</v>
      </c>
      <c r="B193" s="1692">
        <v>127</v>
      </c>
      <c r="C193" s="614" t="s">
        <v>1163</v>
      </c>
      <c r="D193" s="1104" t="s">
        <v>1055</v>
      </c>
      <c r="E193" s="1673">
        <f>VLOOKUP(C193,'[25]Feb 17'!$B$233:$G$408,6,FALSE)</f>
        <v>23</v>
      </c>
      <c r="F193" s="1003">
        <v>1856255</v>
      </c>
      <c r="G193" s="1003">
        <v>415000</v>
      </c>
      <c r="H193" s="1705">
        <f t="shared" ref="H193:H241" si="26">SUM(F193:G193)</f>
        <v>2271255</v>
      </c>
      <c r="I193" s="391">
        <v>0</v>
      </c>
      <c r="J193" s="1705">
        <v>8000</v>
      </c>
      <c r="K193" s="1705">
        <v>8000</v>
      </c>
      <c r="L193" s="1685">
        <v>317094.65895953757</v>
      </c>
      <c r="M193" s="1685">
        <v>0</v>
      </c>
      <c r="N193" s="1685">
        <f t="shared" ref="N193:N241" si="27">(E193*I193)+(E193*J193)+(E193*K193)+L193+M193</f>
        <v>685094.65895953751</v>
      </c>
      <c r="O193" s="1653">
        <f t="shared" ref="O193:O241" si="28">(H193+N193)</f>
        <v>2956349.6589595377</v>
      </c>
      <c r="P193" s="1653">
        <f t="shared" ref="P193:P241" si="29">1%*H193</f>
        <v>22712.55</v>
      </c>
      <c r="Q193" s="1653">
        <f t="shared" ref="Q193:Q241" si="30">H193*2%</f>
        <v>45425.1</v>
      </c>
      <c r="R193" s="1653">
        <f t="shared" ref="R193:R241" si="31">H193*1%</f>
        <v>22712.55</v>
      </c>
      <c r="S193" s="1684">
        <f t="shared" si="24"/>
        <v>2865499.458959538</v>
      </c>
      <c r="T193" s="1684">
        <f>VLOOKUP(C193,'[25]Feb 17'!$B$233:$I$408,8,FALSE)</f>
        <v>0</v>
      </c>
      <c r="U193" s="1684">
        <f t="shared" si="25"/>
        <v>2865499.458959538</v>
      </c>
      <c r="V193" s="1153" t="str">
        <f>VLOOKUP(C193,'[27]Jan 17'!$B$245:$F$421,5,FALSE)</f>
        <v>106-0011235846</v>
      </c>
    </row>
    <row r="194" spans="1:22" s="1674" customFormat="1" ht="18" customHeight="1">
      <c r="A194" s="1075">
        <v>2271255</v>
      </c>
      <c r="B194" s="1692">
        <v>128</v>
      </c>
      <c r="C194" s="1079" t="s">
        <v>1164</v>
      </c>
      <c r="D194" s="1103" t="s">
        <v>1051</v>
      </c>
      <c r="E194" s="1673">
        <f>VLOOKUP(C194,'[25]Feb 17'!$B$233:$G$408,6,FALSE)</f>
        <v>23</v>
      </c>
      <c r="F194" s="1003">
        <v>1821255</v>
      </c>
      <c r="G194" s="1003">
        <v>450000</v>
      </c>
      <c r="H194" s="1705">
        <f t="shared" si="26"/>
        <v>2271255</v>
      </c>
      <c r="I194" s="391">
        <v>0</v>
      </c>
      <c r="J194" s="1705">
        <v>10000</v>
      </c>
      <c r="K194" s="1705">
        <v>10000</v>
      </c>
      <c r="L194" s="1685">
        <v>391402.45086705202</v>
      </c>
      <c r="M194" s="1685">
        <v>0</v>
      </c>
      <c r="N194" s="1685">
        <f t="shared" si="27"/>
        <v>851402.45086705196</v>
      </c>
      <c r="O194" s="1653">
        <f t="shared" si="28"/>
        <v>3122657.4508670522</v>
      </c>
      <c r="P194" s="1653">
        <f t="shared" si="29"/>
        <v>22712.55</v>
      </c>
      <c r="Q194" s="1653">
        <f t="shared" si="30"/>
        <v>45425.1</v>
      </c>
      <c r="R194" s="1653">
        <f t="shared" si="31"/>
        <v>22712.55</v>
      </c>
      <c r="S194" s="1684">
        <f t="shared" ref="S194:S241" si="32">O194-Q194-R194-P194</f>
        <v>3031807.2508670525</v>
      </c>
      <c r="T194" s="1684">
        <f>VLOOKUP(C194,'[25]Feb 17'!$B$233:$I$408,8,FALSE)</f>
        <v>0</v>
      </c>
      <c r="U194" s="1684">
        <f t="shared" ref="U194:U241" si="33">S194-T194</f>
        <v>3031807.2508670525</v>
      </c>
      <c r="V194" s="1153">
        <f>VLOOKUP(C194,'[27]Jan 17'!$B$245:$F$421,5,FALSE)</f>
        <v>1060011228619</v>
      </c>
    </row>
    <row r="195" spans="1:22" s="1674" customFormat="1" ht="18" customHeight="1">
      <c r="A195" s="1075">
        <v>2271255</v>
      </c>
      <c r="B195" s="1692">
        <v>129</v>
      </c>
      <c r="C195" s="1079" t="s">
        <v>1165</v>
      </c>
      <c r="D195" s="1103" t="s">
        <v>1051</v>
      </c>
      <c r="E195" s="1673">
        <f>VLOOKUP(C195,'[25]Feb 17'!$B$233:$G$408,6,FALSE)</f>
        <v>23</v>
      </c>
      <c r="F195" s="1003">
        <v>1821255</v>
      </c>
      <c r="G195" s="1003">
        <v>450000</v>
      </c>
      <c r="H195" s="1705">
        <f t="shared" si="26"/>
        <v>2271255</v>
      </c>
      <c r="I195" s="391">
        <v>0</v>
      </c>
      <c r="J195" s="1705">
        <v>10000</v>
      </c>
      <c r="K195" s="1705">
        <v>10000</v>
      </c>
      <c r="L195" s="1685">
        <v>391402.45086705202</v>
      </c>
      <c r="M195" s="1685">
        <v>0</v>
      </c>
      <c r="N195" s="1685">
        <f t="shared" si="27"/>
        <v>851402.45086705196</v>
      </c>
      <c r="O195" s="1653">
        <f t="shared" si="28"/>
        <v>3122657.4508670522</v>
      </c>
      <c r="P195" s="1653">
        <f t="shared" si="29"/>
        <v>22712.55</v>
      </c>
      <c r="Q195" s="1653">
        <f t="shared" si="30"/>
        <v>45425.1</v>
      </c>
      <c r="R195" s="1653">
        <f t="shared" si="31"/>
        <v>22712.55</v>
      </c>
      <c r="S195" s="1684">
        <f t="shared" si="32"/>
        <v>3031807.2508670525</v>
      </c>
      <c r="T195" s="1684">
        <f>VLOOKUP(C195,'[25]Feb 17'!$B$233:$I$408,8,FALSE)</f>
        <v>0</v>
      </c>
      <c r="U195" s="1684">
        <f t="shared" si="33"/>
        <v>3031807.2508670525</v>
      </c>
      <c r="V195" s="1153">
        <f>VLOOKUP(C195,'[27]Jan 17'!$B$245:$F$421,5,FALSE)</f>
        <v>1050007936697</v>
      </c>
    </row>
    <row r="196" spans="1:22" s="1674" customFormat="1" ht="18" customHeight="1">
      <c r="A196" s="1075">
        <v>2271255</v>
      </c>
      <c r="B196" s="1692">
        <v>130</v>
      </c>
      <c r="C196" s="1079" t="s">
        <v>1166</v>
      </c>
      <c r="D196" s="1103" t="s">
        <v>1051</v>
      </c>
      <c r="E196" s="1673">
        <f>VLOOKUP(C196,'[25]Feb 17'!$B$233:$G$408,6,FALSE)</f>
        <v>23</v>
      </c>
      <c r="F196" s="1003">
        <v>1821255</v>
      </c>
      <c r="G196" s="1003">
        <v>450000</v>
      </c>
      <c r="H196" s="1705">
        <f t="shared" si="26"/>
        <v>2271255</v>
      </c>
      <c r="I196" s="391">
        <v>0</v>
      </c>
      <c r="J196" s="1705">
        <v>10000</v>
      </c>
      <c r="K196" s="1705">
        <v>10000</v>
      </c>
      <c r="L196" s="1685">
        <v>391402.45086705202</v>
      </c>
      <c r="M196" s="1685">
        <v>0</v>
      </c>
      <c r="N196" s="1685">
        <f t="shared" si="27"/>
        <v>851402.45086705196</v>
      </c>
      <c r="O196" s="1653">
        <f t="shared" si="28"/>
        <v>3122657.4508670522</v>
      </c>
      <c r="P196" s="1653">
        <f t="shared" si="29"/>
        <v>22712.55</v>
      </c>
      <c r="Q196" s="1653">
        <f t="shared" si="30"/>
        <v>45425.1</v>
      </c>
      <c r="R196" s="1653">
        <f t="shared" si="31"/>
        <v>22712.55</v>
      </c>
      <c r="S196" s="1684">
        <f t="shared" si="32"/>
        <v>3031807.2508670525</v>
      </c>
      <c r="T196" s="1684">
        <f>VLOOKUP(C196,'[25]Feb 17'!$B$233:$I$408,8,FALSE)</f>
        <v>0</v>
      </c>
      <c r="U196" s="1684">
        <f t="shared" si="33"/>
        <v>3031807.2508670525</v>
      </c>
      <c r="V196" s="1153" t="str">
        <f>VLOOKUP(C196,'[27]Jan 17'!$B$245:$F$421,5,FALSE)</f>
        <v>106-0011211979</v>
      </c>
    </row>
    <row r="197" spans="1:22" s="1674" customFormat="1" ht="18" customHeight="1">
      <c r="A197" s="1075">
        <v>2271255</v>
      </c>
      <c r="B197" s="1692">
        <v>131</v>
      </c>
      <c r="C197" s="1732" t="s">
        <v>1167</v>
      </c>
      <c r="D197" s="1103" t="s">
        <v>1050</v>
      </c>
      <c r="E197" s="1673">
        <v>23</v>
      </c>
      <c r="F197" s="1003">
        <v>1821255</v>
      </c>
      <c r="G197" s="1003">
        <v>450000</v>
      </c>
      <c r="H197" s="1705">
        <f t="shared" si="26"/>
        <v>2271255</v>
      </c>
      <c r="I197" s="391">
        <v>0</v>
      </c>
      <c r="J197" s="1705">
        <v>10000</v>
      </c>
      <c r="K197" s="1705">
        <v>10000</v>
      </c>
      <c r="L197" s="1685">
        <v>283623.81502890174</v>
      </c>
      <c r="M197" s="1685">
        <v>0</v>
      </c>
      <c r="N197" s="1685">
        <f t="shared" si="27"/>
        <v>743623.81502890168</v>
      </c>
      <c r="O197" s="1653">
        <f t="shared" si="28"/>
        <v>3014878.8150289017</v>
      </c>
      <c r="P197" s="1653">
        <f t="shared" si="29"/>
        <v>22712.55</v>
      </c>
      <c r="Q197" s="1653">
        <f t="shared" si="30"/>
        <v>45425.1</v>
      </c>
      <c r="R197" s="1653">
        <f t="shared" si="31"/>
        <v>22712.55</v>
      </c>
      <c r="S197" s="1684">
        <f t="shared" si="32"/>
        <v>2924028.615028902</v>
      </c>
      <c r="T197" s="1684">
        <v>0</v>
      </c>
      <c r="U197" s="1684">
        <f t="shared" si="33"/>
        <v>2924028.615028902</v>
      </c>
      <c r="V197" s="1733" t="s">
        <v>3855</v>
      </c>
    </row>
    <row r="198" spans="1:22" s="1674" customFormat="1" ht="18" customHeight="1">
      <c r="A198" s="1075">
        <v>2271255</v>
      </c>
      <c r="B198" s="1692">
        <v>132</v>
      </c>
      <c r="C198" s="1079" t="s">
        <v>1168</v>
      </c>
      <c r="D198" s="1103" t="s">
        <v>1065</v>
      </c>
      <c r="E198" s="1673">
        <f>VLOOKUP(C198,'[25]Feb 17'!$B$233:$G$408,6,FALSE)</f>
        <v>23</v>
      </c>
      <c r="F198" s="1003">
        <v>1821255</v>
      </c>
      <c r="G198" s="1003">
        <v>450000</v>
      </c>
      <c r="H198" s="1705">
        <f t="shared" si="26"/>
        <v>2271255</v>
      </c>
      <c r="I198" s="391">
        <v>0</v>
      </c>
      <c r="J198" s="1705">
        <v>8000</v>
      </c>
      <c r="K198" s="1705">
        <v>8000</v>
      </c>
      <c r="L198" s="1685">
        <v>391402.45086705202</v>
      </c>
      <c r="M198" s="1685">
        <v>0</v>
      </c>
      <c r="N198" s="1685">
        <f t="shared" si="27"/>
        <v>759402.45086705196</v>
      </c>
      <c r="O198" s="1653">
        <f t="shared" si="28"/>
        <v>3030657.4508670522</v>
      </c>
      <c r="P198" s="1653">
        <f t="shared" si="29"/>
        <v>22712.55</v>
      </c>
      <c r="Q198" s="1653">
        <f t="shared" si="30"/>
        <v>45425.1</v>
      </c>
      <c r="R198" s="1653">
        <f t="shared" si="31"/>
        <v>22712.55</v>
      </c>
      <c r="S198" s="1684">
        <f t="shared" si="32"/>
        <v>2939807.2508670525</v>
      </c>
      <c r="T198" s="1684">
        <f>VLOOKUP(C198,'[25]Feb 17'!$B$233:$I$408,8,FALSE)</f>
        <v>0</v>
      </c>
      <c r="U198" s="1684">
        <f t="shared" si="33"/>
        <v>2939807.2508670525</v>
      </c>
      <c r="V198" s="1153" t="str">
        <f>VLOOKUP(C198,'[27]Jan 17'!$B$245:$F$421,5,FALSE)</f>
        <v>1060011239160</v>
      </c>
    </row>
    <row r="199" spans="1:22" s="1674" customFormat="1" ht="18" customHeight="1">
      <c r="A199" s="1075">
        <v>2271255</v>
      </c>
      <c r="B199" s="1692">
        <v>133</v>
      </c>
      <c r="C199" s="614" t="s">
        <v>1169</v>
      </c>
      <c r="D199" s="1103" t="s">
        <v>1051</v>
      </c>
      <c r="E199" s="1673">
        <f>VLOOKUP(C199,'[25]Feb 17'!$B$233:$G$408,6,FALSE)</f>
        <v>23</v>
      </c>
      <c r="F199" s="1003">
        <v>1821255</v>
      </c>
      <c r="G199" s="1003">
        <v>450000</v>
      </c>
      <c r="H199" s="1705">
        <f t="shared" si="26"/>
        <v>2271255</v>
      </c>
      <c r="I199" s="391">
        <v>0</v>
      </c>
      <c r="J199" s="1705">
        <v>10000</v>
      </c>
      <c r="K199" s="1705">
        <v>10000</v>
      </c>
      <c r="L199" s="1685">
        <v>391402.45086705202</v>
      </c>
      <c r="M199" s="1685">
        <v>0</v>
      </c>
      <c r="N199" s="1685">
        <f t="shared" si="27"/>
        <v>851402.45086705196</v>
      </c>
      <c r="O199" s="1653">
        <f t="shared" si="28"/>
        <v>3122657.4508670522</v>
      </c>
      <c r="P199" s="1653">
        <f t="shared" si="29"/>
        <v>22712.55</v>
      </c>
      <c r="Q199" s="1653">
        <f t="shared" si="30"/>
        <v>45425.1</v>
      </c>
      <c r="R199" s="1653">
        <f t="shared" si="31"/>
        <v>22712.55</v>
      </c>
      <c r="S199" s="1684">
        <f t="shared" si="32"/>
        <v>3031807.2508670525</v>
      </c>
      <c r="T199" s="1684">
        <f>VLOOKUP(C199,'[25]Feb 17'!$B$233:$I$408,8,FALSE)</f>
        <v>0</v>
      </c>
      <c r="U199" s="1684">
        <f t="shared" si="33"/>
        <v>3031807.2508670525</v>
      </c>
      <c r="V199" s="1153">
        <f>VLOOKUP(C199,'[27]Jan 17'!$B$245:$F$421,5,FALSE)</f>
        <v>1060007879920</v>
      </c>
    </row>
    <row r="200" spans="1:22" s="1674" customFormat="1" ht="18" customHeight="1">
      <c r="A200" s="1075">
        <v>2271255</v>
      </c>
      <c r="B200" s="1692">
        <v>134</v>
      </c>
      <c r="C200" s="1079" t="s">
        <v>1170</v>
      </c>
      <c r="D200" s="1104" t="s">
        <v>1055</v>
      </c>
      <c r="E200" s="1673">
        <f>VLOOKUP(C200,'[25]Feb 17'!$B$233:$G$408,6,FALSE)</f>
        <v>23</v>
      </c>
      <c r="F200" s="1003">
        <v>1821255</v>
      </c>
      <c r="G200" s="1003">
        <v>450000</v>
      </c>
      <c r="H200" s="1705">
        <f t="shared" si="26"/>
        <v>2271255</v>
      </c>
      <c r="I200" s="391">
        <v>0</v>
      </c>
      <c r="J200" s="1705">
        <v>8000</v>
      </c>
      <c r="K200" s="1705">
        <v>8000</v>
      </c>
      <c r="L200" s="1685">
        <v>317094.65895953757</v>
      </c>
      <c r="M200" s="1685">
        <v>0</v>
      </c>
      <c r="N200" s="1685">
        <f t="shared" si="27"/>
        <v>685094.65895953751</v>
      </c>
      <c r="O200" s="1653">
        <f t="shared" si="28"/>
        <v>2956349.6589595377</v>
      </c>
      <c r="P200" s="1653">
        <f t="shared" si="29"/>
        <v>22712.55</v>
      </c>
      <c r="Q200" s="1653">
        <f t="shared" si="30"/>
        <v>45425.1</v>
      </c>
      <c r="R200" s="1653">
        <f t="shared" si="31"/>
        <v>22712.55</v>
      </c>
      <c r="S200" s="1684">
        <f t="shared" si="32"/>
        <v>2865499.458959538</v>
      </c>
      <c r="T200" s="1684">
        <f>VLOOKUP(C200,'[25]Feb 17'!$B$233:$I$408,8,FALSE)</f>
        <v>0</v>
      </c>
      <c r="U200" s="1684">
        <f t="shared" si="33"/>
        <v>2865499.458959538</v>
      </c>
      <c r="V200" s="1153">
        <f>VLOOKUP(C200,'[27]Jan 17'!$B$245:$F$421,5,FALSE)</f>
        <v>1060005343697</v>
      </c>
    </row>
    <row r="201" spans="1:22" s="1674" customFormat="1" ht="18" customHeight="1">
      <c r="A201" s="1075">
        <v>2271255</v>
      </c>
      <c r="B201" s="1692">
        <v>135</v>
      </c>
      <c r="C201" s="1079" t="s">
        <v>1171</v>
      </c>
      <c r="D201" s="1103" t="s">
        <v>1051</v>
      </c>
      <c r="E201" s="1673">
        <f>VLOOKUP(C201,'[25]Feb 17'!$B$233:$G$408,6,FALSE)</f>
        <v>23</v>
      </c>
      <c r="F201" s="1003">
        <v>1821255</v>
      </c>
      <c r="G201" s="1003">
        <v>450000</v>
      </c>
      <c r="H201" s="1705">
        <f t="shared" si="26"/>
        <v>2271255</v>
      </c>
      <c r="I201" s="391">
        <v>0</v>
      </c>
      <c r="J201" s="1705">
        <v>10000</v>
      </c>
      <c r="K201" s="1705">
        <v>10000</v>
      </c>
      <c r="L201" s="1685">
        <v>391402.45086705202</v>
      </c>
      <c r="M201" s="1685">
        <v>0</v>
      </c>
      <c r="N201" s="1685">
        <f t="shared" si="27"/>
        <v>851402.45086705196</v>
      </c>
      <c r="O201" s="1653">
        <f t="shared" si="28"/>
        <v>3122657.4508670522</v>
      </c>
      <c r="P201" s="1653">
        <f t="shared" si="29"/>
        <v>22712.55</v>
      </c>
      <c r="Q201" s="1653">
        <f t="shared" si="30"/>
        <v>45425.1</v>
      </c>
      <c r="R201" s="1653">
        <f t="shared" si="31"/>
        <v>22712.55</v>
      </c>
      <c r="S201" s="1684">
        <f t="shared" si="32"/>
        <v>3031807.2508670525</v>
      </c>
      <c r="T201" s="1684">
        <f>VLOOKUP(C201,'[25]Feb 17'!$B$233:$I$408,8,FALSE)</f>
        <v>0</v>
      </c>
      <c r="U201" s="1684">
        <f t="shared" si="33"/>
        <v>3031807.2508670525</v>
      </c>
      <c r="V201" s="1153" t="str">
        <f>VLOOKUP(C201,'[27]Jan 17'!$B$245:$F$421,5,FALSE)</f>
        <v>1060010004938</v>
      </c>
    </row>
    <row r="202" spans="1:22" s="1674" customFormat="1" ht="18" customHeight="1">
      <c r="A202" s="1075">
        <v>2271255</v>
      </c>
      <c r="B202" s="1692">
        <v>136</v>
      </c>
      <c r="C202" s="1106" t="s">
        <v>1172</v>
      </c>
      <c r="D202" s="1104" t="s">
        <v>1055</v>
      </c>
      <c r="E202" s="1673">
        <f>VLOOKUP(C202,'[25]Feb 17'!$B$233:$G$408,6,FALSE)</f>
        <v>23</v>
      </c>
      <c r="F202" s="1003">
        <v>1821255</v>
      </c>
      <c r="G202" s="1003">
        <v>450000</v>
      </c>
      <c r="H202" s="1705">
        <f t="shared" si="26"/>
        <v>2271255</v>
      </c>
      <c r="I202" s="391">
        <v>0</v>
      </c>
      <c r="J202" s="1705">
        <v>8000</v>
      </c>
      <c r="K202" s="1705">
        <v>8000</v>
      </c>
      <c r="L202" s="1685">
        <v>317094.65895953757</v>
      </c>
      <c r="M202" s="1685">
        <v>0</v>
      </c>
      <c r="N202" s="1685">
        <f t="shared" si="27"/>
        <v>685094.65895953751</v>
      </c>
      <c r="O202" s="1653">
        <f t="shared" si="28"/>
        <v>2956349.6589595377</v>
      </c>
      <c r="P202" s="1653">
        <f t="shared" si="29"/>
        <v>22712.55</v>
      </c>
      <c r="Q202" s="1653">
        <f t="shared" si="30"/>
        <v>45425.1</v>
      </c>
      <c r="R202" s="1653">
        <f t="shared" si="31"/>
        <v>22712.55</v>
      </c>
      <c r="S202" s="1684">
        <f t="shared" si="32"/>
        <v>2865499.458959538</v>
      </c>
      <c r="T202" s="1684">
        <f>VLOOKUP(C202,'[25]Feb 17'!$B$233:$I$408,8,FALSE)</f>
        <v>0</v>
      </c>
      <c r="U202" s="1684">
        <f t="shared" si="33"/>
        <v>2865499.458959538</v>
      </c>
      <c r="V202" s="1153">
        <f>VLOOKUP(C202,'[27]Jan 17'!$B$245:$F$421,5,FALSE)</f>
        <v>1060005344745</v>
      </c>
    </row>
    <row r="203" spans="1:22" s="1674" customFormat="1" ht="18" customHeight="1">
      <c r="A203" s="1075">
        <v>2271255</v>
      </c>
      <c r="B203" s="1692">
        <v>137</v>
      </c>
      <c r="C203" s="1106" t="s">
        <v>1173</v>
      </c>
      <c r="D203" s="1104" t="s">
        <v>1055</v>
      </c>
      <c r="E203" s="1673">
        <f>VLOOKUP(C203,'[25]Feb 17'!$B$233:$G$408,6,FALSE)</f>
        <v>23</v>
      </c>
      <c r="F203" s="1003">
        <v>1821255</v>
      </c>
      <c r="G203" s="1003">
        <v>450000</v>
      </c>
      <c r="H203" s="1705">
        <f t="shared" si="26"/>
        <v>2271255</v>
      </c>
      <c r="I203" s="391">
        <v>0</v>
      </c>
      <c r="J203" s="1705">
        <v>8000</v>
      </c>
      <c r="K203" s="1705">
        <v>8000</v>
      </c>
      <c r="L203" s="1685">
        <v>317094.65895953757</v>
      </c>
      <c r="M203" s="1685">
        <v>0</v>
      </c>
      <c r="N203" s="1685">
        <f t="shared" si="27"/>
        <v>685094.65895953751</v>
      </c>
      <c r="O203" s="1653">
        <f t="shared" si="28"/>
        <v>2956349.6589595377</v>
      </c>
      <c r="P203" s="1653">
        <f t="shared" si="29"/>
        <v>22712.55</v>
      </c>
      <c r="Q203" s="1653">
        <f t="shared" si="30"/>
        <v>45425.1</v>
      </c>
      <c r="R203" s="1653">
        <f t="shared" si="31"/>
        <v>22712.55</v>
      </c>
      <c r="S203" s="1684">
        <f t="shared" si="32"/>
        <v>2865499.458959538</v>
      </c>
      <c r="T203" s="1684">
        <f>VLOOKUP(C203,'[25]Feb 17'!$B$233:$I$408,8,FALSE)</f>
        <v>0</v>
      </c>
      <c r="U203" s="1684">
        <f t="shared" si="33"/>
        <v>2865499.458959538</v>
      </c>
      <c r="V203" s="1153">
        <f>VLOOKUP(C203,'[27]Jan 17'!$B$245:$F$421,5,FALSE)</f>
        <v>1060005344893</v>
      </c>
    </row>
    <row r="204" spans="1:22" s="1674" customFormat="1" ht="18" customHeight="1">
      <c r="A204" s="1075">
        <v>2271255</v>
      </c>
      <c r="B204" s="1692">
        <v>138</v>
      </c>
      <c r="C204" s="1079" t="s">
        <v>1174</v>
      </c>
      <c r="D204" s="1104" t="s">
        <v>1055</v>
      </c>
      <c r="E204" s="1673">
        <f>VLOOKUP(C204,'[25]Feb 17'!$B$233:$G$408,6,FALSE)</f>
        <v>23</v>
      </c>
      <c r="F204" s="1003">
        <v>1821255</v>
      </c>
      <c r="G204" s="1003">
        <v>450000</v>
      </c>
      <c r="H204" s="1705">
        <f t="shared" si="26"/>
        <v>2271255</v>
      </c>
      <c r="I204" s="391">
        <v>0</v>
      </c>
      <c r="J204" s="1705">
        <v>8000</v>
      </c>
      <c r="K204" s="1705">
        <v>8000</v>
      </c>
      <c r="L204" s="1685">
        <v>317094.65895953757</v>
      </c>
      <c r="M204" s="1685">
        <v>0</v>
      </c>
      <c r="N204" s="1685">
        <f t="shared" si="27"/>
        <v>685094.65895953751</v>
      </c>
      <c r="O204" s="1653">
        <f t="shared" si="28"/>
        <v>2956349.6589595377</v>
      </c>
      <c r="P204" s="1653">
        <f t="shared" si="29"/>
        <v>22712.55</v>
      </c>
      <c r="Q204" s="1653">
        <f t="shared" si="30"/>
        <v>45425.1</v>
      </c>
      <c r="R204" s="1653">
        <f t="shared" si="31"/>
        <v>22712.55</v>
      </c>
      <c r="S204" s="1684">
        <f t="shared" si="32"/>
        <v>2865499.458959538</v>
      </c>
      <c r="T204" s="1684">
        <f>VLOOKUP(C204,'[25]Feb 17'!$B$233:$I$408,8,FALSE)</f>
        <v>164000</v>
      </c>
      <c r="U204" s="1684">
        <f t="shared" si="33"/>
        <v>2701499.458959538</v>
      </c>
      <c r="V204" s="1153">
        <f>VLOOKUP(C204,'[27]Jan 17'!$B$245:$F$421,5,FALSE)</f>
        <v>1060011212274</v>
      </c>
    </row>
    <row r="205" spans="1:22" s="1674" customFormat="1" ht="18" customHeight="1">
      <c r="A205" s="1075">
        <v>2271255</v>
      </c>
      <c r="B205" s="1692">
        <v>139</v>
      </c>
      <c r="C205" s="1079" t="s">
        <v>1175</v>
      </c>
      <c r="D205" s="1104" t="s">
        <v>42</v>
      </c>
      <c r="E205" s="1673">
        <f>VLOOKUP(C205,'[25]Feb 17'!$B$233:$G$408,6,FALSE)</f>
        <v>23</v>
      </c>
      <c r="F205" s="1003">
        <v>1821255</v>
      </c>
      <c r="G205" s="1003">
        <v>450000</v>
      </c>
      <c r="H205" s="1705">
        <f t="shared" si="26"/>
        <v>2271255</v>
      </c>
      <c r="I205" s="391">
        <v>0</v>
      </c>
      <c r="J205" s="1705">
        <v>8000</v>
      </c>
      <c r="K205" s="1705">
        <v>8000</v>
      </c>
      <c r="L205" s="1685">
        <v>283623.81502890174</v>
      </c>
      <c r="M205" s="1685">
        <v>0</v>
      </c>
      <c r="N205" s="1685">
        <f t="shared" si="27"/>
        <v>651623.81502890168</v>
      </c>
      <c r="O205" s="1653">
        <f t="shared" si="28"/>
        <v>2922878.8150289017</v>
      </c>
      <c r="P205" s="1653">
        <f t="shared" si="29"/>
        <v>22712.55</v>
      </c>
      <c r="Q205" s="1653">
        <f t="shared" si="30"/>
        <v>45425.1</v>
      </c>
      <c r="R205" s="1653">
        <f t="shared" si="31"/>
        <v>22712.55</v>
      </c>
      <c r="S205" s="1684">
        <f t="shared" si="32"/>
        <v>2832028.615028902</v>
      </c>
      <c r="T205" s="1684">
        <f>VLOOKUP(C205,'[25]Feb 17'!$B$233:$I$408,8,FALSE)</f>
        <v>0</v>
      </c>
      <c r="U205" s="1684">
        <f t="shared" si="33"/>
        <v>2832028.615028902</v>
      </c>
      <c r="V205" s="1153">
        <f>VLOOKUP(C205,'[27]Jan 17'!$B$245:$F$421,5,FALSE)</f>
        <v>1060011228668</v>
      </c>
    </row>
    <row r="206" spans="1:22" s="1674" customFormat="1" ht="18" customHeight="1">
      <c r="A206" s="1075">
        <v>2271255</v>
      </c>
      <c r="B206" s="1692">
        <v>140</v>
      </c>
      <c r="C206" s="1079" t="s">
        <v>1176</v>
      </c>
      <c r="D206" s="1104" t="s">
        <v>1055</v>
      </c>
      <c r="E206" s="1673">
        <f>VLOOKUP(C206,'[25]Feb 17'!$B$233:$G$408,6,FALSE)</f>
        <v>23</v>
      </c>
      <c r="F206" s="1003">
        <v>1821255</v>
      </c>
      <c r="G206" s="1003">
        <v>450000</v>
      </c>
      <c r="H206" s="1705">
        <f t="shared" si="26"/>
        <v>2271255</v>
      </c>
      <c r="I206" s="391">
        <v>0</v>
      </c>
      <c r="J206" s="1705">
        <v>8000</v>
      </c>
      <c r="K206" s="1705">
        <v>8000</v>
      </c>
      <c r="L206" s="1685">
        <v>317094.65895953757</v>
      </c>
      <c r="M206" s="1685">
        <v>0</v>
      </c>
      <c r="N206" s="1685">
        <f t="shared" si="27"/>
        <v>685094.65895953751</v>
      </c>
      <c r="O206" s="1653">
        <f t="shared" si="28"/>
        <v>2956349.6589595377</v>
      </c>
      <c r="P206" s="1653">
        <f t="shared" si="29"/>
        <v>22712.55</v>
      </c>
      <c r="Q206" s="1653">
        <f t="shared" si="30"/>
        <v>45425.1</v>
      </c>
      <c r="R206" s="1653">
        <f t="shared" si="31"/>
        <v>22712.55</v>
      </c>
      <c r="S206" s="1684">
        <f t="shared" si="32"/>
        <v>2865499.458959538</v>
      </c>
      <c r="T206" s="1684">
        <f>VLOOKUP(C206,'[25]Feb 17'!$B$233:$I$408,8,FALSE)</f>
        <v>0</v>
      </c>
      <c r="U206" s="1684">
        <f t="shared" si="33"/>
        <v>2865499.458959538</v>
      </c>
      <c r="V206" s="1153" t="str">
        <f>VLOOKUP(C206,'[27]Jan 17'!$B$245:$F$421,5,FALSE)</f>
        <v>106-0011212159</v>
      </c>
    </row>
    <row r="207" spans="1:22" s="1674" customFormat="1" ht="18" customHeight="1">
      <c r="A207" s="1075">
        <v>2271255</v>
      </c>
      <c r="B207" s="1692">
        <v>141</v>
      </c>
      <c r="C207" s="1079" t="s">
        <v>1177</v>
      </c>
      <c r="D207" s="1104" t="s">
        <v>1055</v>
      </c>
      <c r="E207" s="1673">
        <f>VLOOKUP(C207,'[25]Feb 17'!$B$233:$G$408,6,FALSE)</f>
        <v>23</v>
      </c>
      <c r="F207" s="1003">
        <v>1821255</v>
      </c>
      <c r="G207" s="1003">
        <v>450000</v>
      </c>
      <c r="H207" s="1705">
        <f t="shared" si="26"/>
        <v>2271255</v>
      </c>
      <c r="I207" s="391">
        <v>0</v>
      </c>
      <c r="J207" s="1705">
        <v>8000</v>
      </c>
      <c r="K207" s="1705">
        <v>8000</v>
      </c>
      <c r="L207" s="1685">
        <v>317094.65895953757</v>
      </c>
      <c r="M207" s="1685">
        <v>0</v>
      </c>
      <c r="N207" s="1685">
        <f t="shared" si="27"/>
        <v>685094.65895953751</v>
      </c>
      <c r="O207" s="1653">
        <f t="shared" si="28"/>
        <v>2956349.6589595377</v>
      </c>
      <c r="P207" s="1653">
        <f t="shared" si="29"/>
        <v>22712.55</v>
      </c>
      <c r="Q207" s="1653">
        <f t="shared" si="30"/>
        <v>45425.1</v>
      </c>
      <c r="R207" s="1653">
        <f t="shared" si="31"/>
        <v>22712.55</v>
      </c>
      <c r="S207" s="1684">
        <f t="shared" si="32"/>
        <v>2865499.458959538</v>
      </c>
      <c r="T207" s="1684">
        <f>VLOOKUP(C207,'[25]Feb 17'!$B$233:$I$408,8,FALSE)</f>
        <v>0</v>
      </c>
      <c r="U207" s="1684">
        <f t="shared" si="33"/>
        <v>2865499.458959538</v>
      </c>
      <c r="V207" s="1153">
        <f>VLOOKUP(C207,'[27]Jan 17'!$B$245:$F$421,5,FALSE)</f>
        <v>1060011238535</v>
      </c>
    </row>
    <row r="208" spans="1:22" s="1674" customFormat="1" ht="18" customHeight="1">
      <c r="A208" s="1075">
        <v>2271255</v>
      </c>
      <c r="B208" s="1692">
        <v>142</v>
      </c>
      <c r="C208" s="1079" t="s">
        <v>1321</v>
      </c>
      <c r="D208" s="1104" t="s">
        <v>1055</v>
      </c>
      <c r="E208" s="1673">
        <f>VLOOKUP(C208,'[25]Feb 17'!$B$233:$G$408,6,FALSE)</f>
        <v>23</v>
      </c>
      <c r="F208" s="1003">
        <v>1821255</v>
      </c>
      <c r="G208" s="1003">
        <v>450000</v>
      </c>
      <c r="H208" s="1705">
        <f t="shared" si="26"/>
        <v>2271255</v>
      </c>
      <c r="I208" s="391">
        <v>0</v>
      </c>
      <c r="J208" s="1705">
        <v>8000</v>
      </c>
      <c r="K208" s="1705">
        <v>8000</v>
      </c>
      <c r="L208" s="1685">
        <v>317094.65895953757</v>
      </c>
      <c r="M208" s="1685">
        <v>0</v>
      </c>
      <c r="N208" s="1685">
        <f t="shared" si="27"/>
        <v>685094.65895953751</v>
      </c>
      <c r="O208" s="1653">
        <f t="shared" si="28"/>
        <v>2956349.6589595377</v>
      </c>
      <c r="P208" s="1653">
        <f t="shared" si="29"/>
        <v>22712.55</v>
      </c>
      <c r="Q208" s="1653">
        <f t="shared" si="30"/>
        <v>45425.1</v>
      </c>
      <c r="R208" s="1653">
        <f t="shared" si="31"/>
        <v>22712.55</v>
      </c>
      <c r="S208" s="1684">
        <f t="shared" si="32"/>
        <v>2865499.458959538</v>
      </c>
      <c r="T208" s="1684">
        <f>VLOOKUP(C208,'[25]Feb 17'!$B$233:$I$408,8,FALSE)</f>
        <v>0</v>
      </c>
      <c r="U208" s="1684">
        <f t="shared" si="33"/>
        <v>2865499.458959538</v>
      </c>
      <c r="V208" s="1153">
        <f>VLOOKUP(C208,'[27]Jan 17'!$B$245:$F$421,5,FALSE)</f>
        <v>1060011241802</v>
      </c>
    </row>
    <row r="209" spans="1:22" s="1674" customFormat="1" ht="18" customHeight="1">
      <c r="A209" s="1075">
        <v>2271255</v>
      </c>
      <c r="B209" s="1692">
        <v>143</v>
      </c>
      <c r="C209" s="1079" t="s">
        <v>505</v>
      </c>
      <c r="D209" s="1103" t="s">
        <v>1051</v>
      </c>
      <c r="E209" s="1673">
        <f>VLOOKUP(C209,'[25]Feb 17'!$B$233:$G$408,6,FALSE)</f>
        <v>23</v>
      </c>
      <c r="F209" s="1003">
        <v>1821255</v>
      </c>
      <c r="G209" s="1003">
        <v>450000</v>
      </c>
      <c r="H209" s="1705">
        <f t="shared" si="26"/>
        <v>2271255</v>
      </c>
      <c r="I209" s="391">
        <v>0</v>
      </c>
      <c r="J209" s="1705">
        <v>10000</v>
      </c>
      <c r="K209" s="1705">
        <v>10000</v>
      </c>
      <c r="L209" s="1685">
        <v>391402.45086705202</v>
      </c>
      <c r="M209" s="1685">
        <v>0</v>
      </c>
      <c r="N209" s="1685">
        <f t="shared" si="27"/>
        <v>851402.45086705196</v>
      </c>
      <c r="O209" s="1653">
        <f t="shared" si="28"/>
        <v>3122657.4508670522</v>
      </c>
      <c r="P209" s="1653">
        <f t="shared" si="29"/>
        <v>22712.55</v>
      </c>
      <c r="Q209" s="1653">
        <f t="shared" si="30"/>
        <v>45425.1</v>
      </c>
      <c r="R209" s="1653">
        <f t="shared" si="31"/>
        <v>22712.55</v>
      </c>
      <c r="S209" s="1684">
        <f t="shared" si="32"/>
        <v>3031807.2508670525</v>
      </c>
      <c r="T209" s="1684">
        <f>VLOOKUP(C209,'[25]Feb 17'!$B$233:$I$408,8,FALSE)</f>
        <v>0</v>
      </c>
      <c r="U209" s="1684">
        <f t="shared" si="33"/>
        <v>3031807.2508670525</v>
      </c>
      <c r="V209" s="1153" t="str">
        <f>VLOOKUP(C209,'[27]Jan 17'!$B$245:$F$421,5,FALSE)</f>
        <v>106-0011248294</v>
      </c>
    </row>
    <row r="210" spans="1:22" s="1674" customFormat="1" ht="18" customHeight="1">
      <c r="A210" s="1075">
        <v>2271255</v>
      </c>
      <c r="B210" s="1692">
        <v>144</v>
      </c>
      <c r="C210" s="1079" t="s">
        <v>1178</v>
      </c>
      <c r="D210" s="1103" t="s">
        <v>1051</v>
      </c>
      <c r="E210" s="1673">
        <f>VLOOKUP(C210,'[25]Feb 17'!$B$233:$G$408,6,FALSE)</f>
        <v>23</v>
      </c>
      <c r="F210" s="1003">
        <v>1821255</v>
      </c>
      <c r="G210" s="1003">
        <v>450000</v>
      </c>
      <c r="H210" s="1705">
        <f t="shared" si="26"/>
        <v>2271255</v>
      </c>
      <c r="I210" s="1653">
        <v>0</v>
      </c>
      <c r="J210" s="1705">
        <v>10000</v>
      </c>
      <c r="K210" s="1705">
        <v>10000</v>
      </c>
      <c r="L210" s="1685">
        <v>391402.45086705202</v>
      </c>
      <c r="M210" s="1670">
        <v>0</v>
      </c>
      <c r="N210" s="1685">
        <f t="shared" si="27"/>
        <v>851402.45086705196</v>
      </c>
      <c r="O210" s="1653">
        <f t="shared" si="28"/>
        <v>3122657.4508670522</v>
      </c>
      <c r="P210" s="1653">
        <f t="shared" si="29"/>
        <v>22712.55</v>
      </c>
      <c r="Q210" s="1653">
        <f t="shared" si="30"/>
        <v>45425.1</v>
      </c>
      <c r="R210" s="1653">
        <f t="shared" si="31"/>
        <v>22712.55</v>
      </c>
      <c r="S210" s="1684">
        <f t="shared" si="32"/>
        <v>3031807.2508670525</v>
      </c>
      <c r="T210" s="1684">
        <f>VLOOKUP(C210,'[25]Feb 17'!$B$233:$I$408,8,FALSE)</f>
        <v>0</v>
      </c>
      <c r="U210" s="1684">
        <f t="shared" si="33"/>
        <v>3031807.2508670525</v>
      </c>
      <c r="V210" s="1153" t="str">
        <f>VLOOKUP(C210,'[27]Jan 17'!$B$245:$F$421,5,FALSE)</f>
        <v>1050010535650</v>
      </c>
    </row>
    <row r="211" spans="1:22" s="1674" customFormat="1" ht="18" customHeight="1">
      <c r="A211" s="1075">
        <v>2271255</v>
      </c>
      <c r="B211" s="1692">
        <v>145</v>
      </c>
      <c r="C211" s="1079" t="s">
        <v>1179</v>
      </c>
      <c r="D211" s="1103" t="s">
        <v>1051</v>
      </c>
      <c r="E211" s="1673">
        <f>VLOOKUP(C211,'[25]Feb 17'!$B$233:$G$408,6,FALSE)</f>
        <v>23</v>
      </c>
      <c r="F211" s="1003">
        <v>1821255</v>
      </c>
      <c r="G211" s="1003">
        <v>450000</v>
      </c>
      <c r="H211" s="1705">
        <f t="shared" si="26"/>
        <v>2271255</v>
      </c>
      <c r="I211" s="391">
        <v>0</v>
      </c>
      <c r="J211" s="1705">
        <v>10000</v>
      </c>
      <c r="K211" s="1705">
        <v>10000</v>
      </c>
      <c r="L211" s="1685">
        <v>391402.45086705202</v>
      </c>
      <c r="M211" s="1685">
        <v>0</v>
      </c>
      <c r="N211" s="1685">
        <f t="shared" si="27"/>
        <v>851402.45086705196</v>
      </c>
      <c r="O211" s="1653">
        <f t="shared" si="28"/>
        <v>3122657.4508670522</v>
      </c>
      <c r="P211" s="1653">
        <f t="shared" si="29"/>
        <v>22712.55</v>
      </c>
      <c r="Q211" s="1653">
        <f t="shared" si="30"/>
        <v>45425.1</v>
      </c>
      <c r="R211" s="1653">
        <f t="shared" si="31"/>
        <v>22712.55</v>
      </c>
      <c r="S211" s="1684">
        <f t="shared" si="32"/>
        <v>3031807.2508670525</v>
      </c>
      <c r="T211" s="1684">
        <f>VLOOKUP(C211,'[25]Feb 17'!$B$233:$I$408,8,FALSE)</f>
        <v>0</v>
      </c>
      <c r="U211" s="1684">
        <f t="shared" si="33"/>
        <v>3031807.2508670525</v>
      </c>
      <c r="V211" s="1153">
        <f>VLOOKUP(C211,'[27]Jan 17'!$B$245:$F$421,5,FALSE)</f>
        <v>1060007304622</v>
      </c>
    </row>
    <row r="212" spans="1:22" s="1674" customFormat="1" ht="18" customHeight="1">
      <c r="A212" s="1075">
        <v>2271255</v>
      </c>
      <c r="B212" s="1692">
        <v>146</v>
      </c>
      <c r="C212" s="614" t="s">
        <v>506</v>
      </c>
      <c r="D212" s="1104" t="s">
        <v>1055</v>
      </c>
      <c r="E212" s="1673">
        <f>VLOOKUP(C212,'[25]Feb 17'!$B$233:$G$408,6,FALSE)</f>
        <v>23</v>
      </c>
      <c r="F212" s="1003">
        <v>1821255</v>
      </c>
      <c r="G212" s="1003">
        <v>450000</v>
      </c>
      <c r="H212" s="1705">
        <f t="shared" si="26"/>
        <v>2271255</v>
      </c>
      <c r="I212" s="391">
        <v>0</v>
      </c>
      <c r="J212" s="1705">
        <v>8000</v>
      </c>
      <c r="K212" s="1705">
        <v>8000</v>
      </c>
      <c r="L212" s="1685">
        <v>317094.65895953757</v>
      </c>
      <c r="M212" s="1685">
        <v>0</v>
      </c>
      <c r="N212" s="1685">
        <f t="shared" si="27"/>
        <v>685094.65895953751</v>
      </c>
      <c r="O212" s="1653">
        <f t="shared" si="28"/>
        <v>2956349.6589595377</v>
      </c>
      <c r="P212" s="1653">
        <f t="shared" si="29"/>
        <v>22712.55</v>
      </c>
      <c r="Q212" s="1653">
        <f t="shared" si="30"/>
        <v>45425.1</v>
      </c>
      <c r="R212" s="1653">
        <f t="shared" si="31"/>
        <v>22712.55</v>
      </c>
      <c r="S212" s="1684">
        <f t="shared" si="32"/>
        <v>2865499.458959538</v>
      </c>
      <c r="T212" s="1684">
        <f>VLOOKUP(C212,'[25]Feb 17'!$B$233:$I$408,8,FALSE)</f>
        <v>391400</v>
      </c>
      <c r="U212" s="1684">
        <f t="shared" si="33"/>
        <v>2474099.458959538</v>
      </c>
      <c r="V212" s="1153">
        <f>VLOOKUP(C212,'[27]Jan 17'!$B$245:$F$421,5,FALSE)</f>
        <v>1060011217471</v>
      </c>
    </row>
    <row r="213" spans="1:22" s="1674" customFormat="1" ht="18" customHeight="1">
      <c r="A213" s="1075">
        <v>2271255</v>
      </c>
      <c r="B213" s="1692">
        <v>147</v>
      </c>
      <c r="C213" s="1079" t="s">
        <v>1180</v>
      </c>
      <c r="D213" s="1104" t="s">
        <v>1055</v>
      </c>
      <c r="E213" s="1673">
        <f>VLOOKUP(C213,'[25]Feb 17'!$B$233:$G$408,6,FALSE)</f>
        <v>23</v>
      </c>
      <c r="F213" s="1003">
        <v>1821255</v>
      </c>
      <c r="G213" s="1003">
        <v>450000</v>
      </c>
      <c r="H213" s="1705">
        <f t="shared" si="26"/>
        <v>2271255</v>
      </c>
      <c r="I213" s="391">
        <v>0</v>
      </c>
      <c r="J213" s="1705">
        <v>8000</v>
      </c>
      <c r="K213" s="1705">
        <v>8000</v>
      </c>
      <c r="L213" s="1685">
        <v>317094.65895953757</v>
      </c>
      <c r="M213" s="1685">
        <v>0</v>
      </c>
      <c r="N213" s="1685">
        <f t="shared" si="27"/>
        <v>685094.65895953751</v>
      </c>
      <c r="O213" s="1653">
        <f t="shared" si="28"/>
        <v>2956349.6589595377</v>
      </c>
      <c r="P213" s="1653">
        <f t="shared" si="29"/>
        <v>22712.55</v>
      </c>
      <c r="Q213" s="1653">
        <f t="shared" si="30"/>
        <v>45425.1</v>
      </c>
      <c r="R213" s="1653">
        <f t="shared" si="31"/>
        <v>22712.55</v>
      </c>
      <c r="S213" s="1684">
        <f t="shared" si="32"/>
        <v>2865499.458959538</v>
      </c>
      <c r="T213" s="1684">
        <f>VLOOKUP(C213,'[25]Feb 17'!$B$233:$I$408,8,FALSE)</f>
        <v>0</v>
      </c>
      <c r="U213" s="1684">
        <f t="shared" si="33"/>
        <v>2865499.458959538</v>
      </c>
      <c r="V213" s="1153">
        <f>VLOOKUP(C213,'[27]Jan 17'!$B$245:$F$421,5,FALSE)</f>
        <v>1060011263608</v>
      </c>
    </row>
    <row r="214" spans="1:22" s="1674" customFormat="1" ht="18" customHeight="1">
      <c r="A214" s="1075">
        <v>2271255</v>
      </c>
      <c r="B214" s="1692">
        <v>148</v>
      </c>
      <c r="C214" s="1079" t="s">
        <v>1181</v>
      </c>
      <c r="D214" s="1104" t="s">
        <v>1055</v>
      </c>
      <c r="E214" s="1673">
        <f>VLOOKUP(C214,'[25]Feb 17'!$B$233:$G$408,6,FALSE)</f>
        <v>23</v>
      </c>
      <c r="F214" s="1003">
        <v>1821255</v>
      </c>
      <c r="G214" s="1003">
        <v>450000</v>
      </c>
      <c r="H214" s="1705">
        <f t="shared" si="26"/>
        <v>2271255</v>
      </c>
      <c r="I214" s="391">
        <v>0</v>
      </c>
      <c r="J214" s="1705">
        <v>8000</v>
      </c>
      <c r="K214" s="1705">
        <v>8000</v>
      </c>
      <c r="L214" s="1685">
        <v>317094.65895953757</v>
      </c>
      <c r="M214" s="1685">
        <v>0</v>
      </c>
      <c r="N214" s="1685">
        <f t="shared" si="27"/>
        <v>685094.65895953751</v>
      </c>
      <c r="O214" s="1653">
        <f t="shared" si="28"/>
        <v>2956349.6589595377</v>
      </c>
      <c r="P214" s="1653">
        <f t="shared" si="29"/>
        <v>22712.55</v>
      </c>
      <c r="Q214" s="1653">
        <f t="shared" si="30"/>
        <v>45425.1</v>
      </c>
      <c r="R214" s="1653">
        <f t="shared" si="31"/>
        <v>22712.55</v>
      </c>
      <c r="S214" s="1684">
        <f t="shared" si="32"/>
        <v>2865499.458959538</v>
      </c>
      <c r="T214" s="1684">
        <f>VLOOKUP(C214,'[25]Feb 17'!$B$233:$I$408,8,FALSE)</f>
        <v>0</v>
      </c>
      <c r="U214" s="1684">
        <f t="shared" si="33"/>
        <v>2865499.458959538</v>
      </c>
      <c r="V214" s="1153" t="str">
        <f>VLOOKUP(C214,'[27]Jan 17'!$B$245:$F$421,5,FALSE)</f>
        <v>106-0011241885</v>
      </c>
    </row>
    <row r="215" spans="1:22" s="1674" customFormat="1" ht="18" customHeight="1">
      <c r="A215" s="1075">
        <v>2271255</v>
      </c>
      <c r="B215" s="1692">
        <v>149</v>
      </c>
      <c r="C215" s="1079" t="s">
        <v>1182</v>
      </c>
      <c r="D215" s="1104" t="s">
        <v>1055</v>
      </c>
      <c r="E215" s="1673">
        <f>VLOOKUP(C215,'[25]Feb 17'!$B$233:$G$408,6,FALSE)</f>
        <v>23</v>
      </c>
      <c r="F215" s="1003">
        <v>1821255</v>
      </c>
      <c r="G215" s="1003">
        <v>450000</v>
      </c>
      <c r="H215" s="1705">
        <f t="shared" si="26"/>
        <v>2271255</v>
      </c>
      <c r="I215" s="391">
        <v>0</v>
      </c>
      <c r="J215" s="1705">
        <v>8000</v>
      </c>
      <c r="K215" s="1705">
        <v>8000</v>
      </c>
      <c r="L215" s="1685">
        <v>317094.65895953757</v>
      </c>
      <c r="M215" s="1685">
        <v>0</v>
      </c>
      <c r="N215" s="1685">
        <f t="shared" si="27"/>
        <v>685094.65895953751</v>
      </c>
      <c r="O215" s="1653">
        <f t="shared" si="28"/>
        <v>2956349.6589595377</v>
      </c>
      <c r="P215" s="1653">
        <f t="shared" si="29"/>
        <v>22712.55</v>
      </c>
      <c r="Q215" s="1653">
        <f t="shared" si="30"/>
        <v>45425.1</v>
      </c>
      <c r="R215" s="1653">
        <f t="shared" si="31"/>
        <v>22712.55</v>
      </c>
      <c r="S215" s="1684">
        <f t="shared" si="32"/>
        <v>2865499.458959538</v>
      </c>
      <c r="T215" s="1684">
        <f>VLOOKUP(C215,'[25]Feb 17'!$B$233:$I$408,8,FALSE)</f>
        <v>0</v>
      </c>
      <c r="U215" s="1684">
        <f t="shared" si="33"/>
        <v>2865499.458959538</v>
      </c>
      <c r="V215" s="1153" t="str">
        <f>VLOOKUP(C215,'[27]Jan 17'!$B$245:$F$421,5,FALSE)</f>
        <v>106-0011236638</v>
      </c>
    </row>
    <row r="216" spans="1:22" s="1674" customFormat="1" ht="18" customHeight="1">
      <c r="A216" s="1075">
        <v>2271255</v>
      </c>
      <c r="B216" s="1692">
        <v>150</v>
      </c>
      <c r="C216" s="1079" t="s">
        <v>1183</v>
      </c>
      <c r="D216" s="1103" t="s">
        <v>1051</v>
      </c>
      <c r="E216" s="1673">
        <f>VLOOKUP(C216,'[25]Feb 17'!$B$233:$G$408,6,FALSE)</f>
        <v>23</v>
      </c>
      <c r="F216" s="1003">
        <v>1821255</v>
      </c>
      <c r="G216" s="1003">
        <v>450000</v>
      </c>
      <c r="H216" s="1705">
        <f t="shared" si="26"/>
        <v>2271255</v>
      </c>
      <c r="I216" s="391">
        <v>0</v>
      </c>
      <c r="J216" s="1705">
        <v>10000</v>
      </c>
      <c r="K216" s="1705">
        <v>10000</v>
      </c>
      <c r="L216" s="1685">
        <v>391402.45086705202</v>
      </c>
      <c r="M216" s="1685">
        <v>0</v>
      </c>
      <c r="N216" s="1685">
        <f t="shared" si="27"/>
        <v>851402.45086705196</v>
      </c>
      <c r="O216" s="1653">
        <f t="shared" si="28"/>
        <v>3122657.4508670522</v>
      </c>
      <c r="P216" s="1653">
        <f t="shared" si="29"/>
        <v>22712.55</v>
      </c>
      <c r="Q216" s="1653">
        <f t="shared" si="30"/>
        <v>45425.1</v>
      </c>
      <c r="R216" s="1653">
        <f t="shared" si="31"/>
        <v>22712.55</v>
      </c>
      <c r="S216" s="1684">
        <f t="shared" si="32"/>
        <v>3031807.2508670525</v>
      </c>
      <c r="T216" s="1684">
        <f>VLOOKUP(C216,'[25]Feb 17'!$B$233:$I$408,8,FALSE)</f>
        <v>0</v>
      </c>
      <c r="U216" s="1684">
        <f t="shared" si="33"/>
        <v>3031807.2508670525</v>
      </c>
      <c r="V216" s="1153" t="str">
        <f>VLOOKUP(C216,'[27]Jan 17'!$B$245:$F$421,5,FALSE)</f>
        <v>106-0011236349</v>
      </c>
    </row>
    <row r="217" spans="1:22" s="1674" customFormat="1" ht="18" customHeight="1">
      <c r="A217" s="1075">
        <v>2271255</v>
      </c>
      <c r="B217" s="1692">
        <v>151</v>
      </c>
      <c r="C217" s="1097" t="s">
        <v>1184</v>
      </c>
      <c r="D217" s="1104" t="s">
        <v>1055</v>
      </c>
      <c r="E217" s="1673">
        <f>VLOOKUP(C217,'[25]Feb 17'!$B$233:$G$408,6,FALSE)</f>
        <v>23</v>
      </c>
      <c r="F217" s="1003">
        <v>1821255</v>
      </c>
      <c r="G217" s="1003">
        <v>450000</v>
      </c>
      <c r="H217" s="1705">
        <f t="shared" si="26"/>
        <v>2271255</v>
      </c>
      <c r="I217" s="391">
        <v>0</v>
      </c>
      <c r="J217" s="1705">
        <v>8000</v>
      </c>
      <c r="K217" s="1705">
        <v>8000</v>
      </c>
      <c r="L217" s="1685">
        <v>317094.65895953757</v>
      </c>
      <c r="M217" s="1685">
        <v>0</v>
      </c>
      <c r="N217" s="1685">
        <f t="shared" si="27"/>
        <v>685094.65895953751</v>
      </c>
      <c r="O217" s="1653">
        <f t="shared" si="28"/>
        <v>2956349.6589595377</v>
      </c>
      <c r="P217" s="1653">
        <f t="shared" si="29"/>
        <v>22712.55</v>
      </c>
      <c r="Q217" s="1653">
        <f t="shared" si="30"/>
        <v>45425.1</v>
      </c>
      <c r="R217" s="1653">
        <f t="shared" si="31"/>
        <v>22712.55</v>
      </c>
      <c r="S217" s="1684">
        <f t="shared" si="32"/>
        <v>2865499.458959538</v>
      </c>
      <c r="T217" s="1684">
        <f>VLOOKUP(C217,'[25]Feb 17'!$B$233:$I$408,8,FALSE)</f>
        <v>0</v>
      </c>
      <c r="U217" s="1684">
        <f t="shared" si="33"/>
        <v>2865499.458959538</v>
      </c>
      <c r="V217" s="1153">
        <f>VLOOKUP(C217,'[27]Jan 17'!$B$245:$F$421,5,FALSE)</f>
        <v>1060011215434</v>
      </c>
    </row>
    <row r="218" spans="1:22" s="1674" customFormat="1" ht="18" customHeight="1">
      <c r="A218" s="1075">
        <v>2271255</v>
      </c>
      <c r="B218" s="1692">
        <v>152</v>
      </c>
      <c r="C218" s="1079" t="s">
        <v>1185</v>
      </c>
      <c r="D218" s="1103" t="s">
        <v>1051</v>
      </c>
      <c r="E218" s="1673">
        <f>VLOOKUP(C218,'[25]Feb 17'!$B$233:$G$408,6,FALSE)</f>
        <v>23</v>
      </c>
      <c r="F218" s="1003">
        <v>1821255</v>
      </c>
      <c r="G218" s="1003">
        <v>450000</v>
      </c>
      <c r="H218" s="1705">
        <f t="shared" si="26"/>
        <v>2271255</v>
      </c>
      <c r="I218" s="391">
        <v>0</v>
      </c>
      <c r="J218" s="1705">
        <v>10000</v>
      </c>
      <c r="K218" s="1705">
        <v>10000</v>
      </c>
      <c r="L218" s="1685">
        <v>391402.45086705202</v>
      </c>
      <c r="M218" s="1685">
        <v>0</v>
      </c>
      <c r="N218" s="1685">
        <f t="shared" si="27"/>
        <v>851402.45086705196</v>
      </c>
      <c r="O218" s="1653">
        <f t="shared" si="28"/>
        <v>3122657.4508670522</v>
      </c>
      <c r="P218" s="1653">
        <f t="shared" si="29"/>
        <v>22712.55</v>
      </c>
      <c r="Q218" s="1653">
        <f t="shared" si="30"/>
        <v>45425.1</v>
      </c>
      <c r="R218" s="1653">
        <f t="shared" si="31"/>
        <v>22712.55</v>
      </c>
      <c r="S218" s="1684">
        <f t="shared" si="32"/>
        <v>3031807.2508670525</v>
      </c>
      <c r="T218" s="1684">
        <f>VLOOKUP(C218,'[25]Feb 17'!$B$233:$I$408,8,FALSE)</f>
        <v>0</v>
      </c>
      <c r="U218" s="1684">
        <f t="shared" si="33"/>
        <v>3031807.2508670525</v>
      </c>
      <c r="V218" s="1153">
        <f>VLOOKUP(C218,'[27]Jan 17'!$B$245:$F$421,5,FALSE)</f>
        <v>1060011232157</v>
      </c>
    </row>
    <row r="219" spans="1:22" s="1674" customFormat="1" ht="18" customHeight="1">
      <c r="A219" s="1075">
        <v>2271255</v>
      </c>
      <c r="B219" s="1692">
        <v>153</v>
      </c>
      <c r="C219" s="614" t="s">
        <v>1188</v>
      </c>
      <c r="D219" s="1096" t="s">
        <v>1055</v>
      </c>
      <c r="E219" s="1673">
        <f>VLOOKUP(C219,'[25]Feb 17'!$B$233:$G$408,6,FALSE)</f>
        <v>23</v>
      </c>
      <c r="F219" s="1003">
        <v>1821255</v>
      </c>
      <c r="G219" s="1003">
        <v>450000</v>
      </c>
      <c r="H219" s="1705">
        <f t="shared" si="26"/>
        <v>2271255</v>
      </c>
      <c r="I219" s="391">
        <v>0</v>
      </c>
      <c r="J219" s="1705">
        <v>8000</v>
      </c>
      <c r="K219" s="1705">
        <v>8000</v>
      </c>
      <c r="L219" s="1685">
        <v>317094.65895953757</v>
      </c>
      <c r="M219" s="1685">
        <v>0</v>
      </c>
      <c r="N219" s="1685">
        <f t="shared" si="27"/>
        <v>685094.65895953751</v>
      </c>
      <c r="O219" s="1653">
        <f t="shared" si="28"/>
        <v>2956349.6589595377</v>
      </c>
      <c r="P219" s="1653">
        <f t="shared" si="29"/>
        <v>22712.55</v>
      </c>
      <c r="Q219" s="1653">
        <f t="shared" si="30"/>
        <v>45425.1</v>
      </c>
      <c r="R219" s="1653">
        <f t="shared" si="31"/>
        <v>22712.55</v>
      </c>
      <c r="S219" s="1684">
        <f t="shared" si="32"/>
        <v>2865499.458959538</v>
      </c>
      <c r="T219" s="1684">
        <f>VLOOKUP(C219,'[25]Feb 17'!$B$233:$I$408,8,FALSE)</f>
        <v>0</v>
      </c>
      <c r="U219" s="1684">
        <f t="shared" si="33"/>
        <v>2865499.458959538</v>
      </c>
      <c r="V219" s="1153">
        <f>VLOOKUP(C219,'[27]Jan 17'!$B$245:$F$421,5,FALSE)</f>
        <v>1060011217349</v>
      </c>
    </row>
    <row r="220" spans="1:22" s="1674" customFormat="1" ht="18" customHeight="1">
      <c r="A220" s="1075">
        <v>2271255</v>
      </c>
      <c r="B220" s="1692">
        <v>154</v>
      </c>
      <c r="C220" s="1079" t="s">
        <v>1189</v>
      </c>
      <c r="D220" s="1094" t="s">
        <v>1051</v>
      </c>
      <c r="E220" s="1673">
        <f>VLOOKUP(C220,'[25]Feb 17'!$B$233:$G$408,6,FALSE)</f>
        <v>23</v>
      </c>
      <c r="F220" s="1003">
        <v>1821255</v>
      </c>
      <c r="G220" s="1003">
        <v>450000</v>
      </c>
      <c r="H220" s="1705">
        <f t="shared" si="26"/>
        <v>2271255</v>
      </c>
      <c r="I220" s="391">
        <v>0</v>
      </c>
      <c r="J220" s="1705">
        <v>10000</v>
      </c>
      <c r="K220" s="1705">
        <v>10000</v>
      </c>
      <c r="L220" s="1685">
        <v>391402.45086705202</v>
      </c>
      <c r="M220" s="1685">
        <v>0</v>
      </c>
      <c r="N220" s="1685">
        <f t="shared" si="27"/>
        <v>851402.45086705196</v>
      </c>
      <c r="O220" s="1653">
        <f t="shared" si="28"/>
        <v>3122657.4508670522</v>
      </c>
      <c r="P220" s="1653">
        <f t="shared" si="29"/>
        <v>22712.55</v>
      </c>
      <c r="Q220" s="1653">
        <f t="shared" si="30"/>
        <v>45425.1</v>
      </c>
      <c r="R220" s="1653">
        <f t="shared" si="31"/>
        <v>22712.55</v>
      </c>
      <c r="S220" s="1684">
        <f t="shared" si="32"/>
        <v>3031807.2508670525</v>
      </c>
      <c r="T220" s="1684">
        <f>VLOOKUP(C220,'[25]Feb 17'!$B$233:$I$408,8,FALSE)</f>
        <v>0</v>
      </c>
      <c r="U220" s="1684">
        <f t="shared" si="33"/>
        <v>3031807.2508670525</v>
      </c>
      <c r="V220" s="1153">
        <f>VLOOKUP(C220,'[27]Jan 17'!$B$245:$F$421,5,FALSE)</f>
        <v>1060011217323</v>
      </c>
    </row>
    <row r="221" spans="1:22" s="1674" customFormat="1" ht="18" customHeight="1">
      <c r="A221" s="1075">
        <v>2271255</v>
      </c>
      <c r="B221" s="1692">
        <v>155</v>
      </c>
      <c r="C221" s="1079" t="s">
        <v>1190</v>
      </c>
      <c r="D221" s="1096" t="s">
        <v>42</v>
      </c>
      <c r="E221" s="1673">
        <f>VLOOKUP(C221,'[25]Feb 17'!$B$233:$G$408,6,FALSE)</f>
        <v>23</v>
      </c>
      <c r="F221" s="1003">
        <v>1821255</v>
      </c>
      <c r="G221" s="1003">
        <v>450000</v>
      </c>
      <c r="H221" s="1705">
        <f t="shared" si="26"/>
        <v>2271255</v>
      </c>
      <c r="I221" s="391">
        <v>0</v>
      </c>
      <c r="J221" s="1705">
        <v>8000</v>
      </c>
      <c r="K221" s="1705">
        <v>8000</v>
      </c>
      <c r="L221" s="1685">
        <v>283623.81502890174</v>
      </c>
      <c r="M221" s="1685">
        <v>0</v>
      </c>
      <c r="N221" s="1685">
        <f t="shared" si="27"/>
        <v>651623.81502890168</v>
      </c>
      <c r="O221" s="1653">
        <f t="shared" si="28"/>
        <v>2922878.8150289017</v>
      </c>
      <c r="P221" s="1653">
        <f t="shared" si="29"/>
        <v>22712.55</v>
      </c>
      <c r="Q221" s="1653">
        <f t="shared" si="30"/>
        <v>45425.1</v>
      </c>
      <c r="R221" s="1653">
        <f t="shared" si="31"/>
        <v>22712.55</v>
      </c>
      <c r="S221" s="1684">
        <f t="shared" si="32"/>
        <v>2832028.615028902</v>
      </c>
      <c r="T221" s="1684">
        <f>VLOOKUP(C221,'[25]Feb 17'!$B$233:$I$408,8,FALSE)</f>
        <v>0</v>
      </c>
      <c r="U221" s="1684">
        <f t="shared" si="33"/>
        <v>2832028.615028902</v>
      </c>
      <c r="V221" s="1153" t="str">
        <f>VLOOKUP(C221,'[27]Jan 17'!$B$245:$F$421,5,FALSE)</f>
        <v>106-0011239186</v>
      </c>
    </row>
    <row r="222" spans="1:22" s="1674" customFormat="1" ht="18" customHeight="1">
      <c r="A222" s="1075">
        <v>2271255</v>
      </c>
      <c r="B222" s="1692">
        <v>156</v>
      </c>
      <c r="C222" s="1079" t="s">
        <v>1331</v>
      </c>
      <c r="D222" s="1096" t="s">
        <v>1055</v>
      </c>
      <c r="E222" s="1673">
        <f>VLOOKUP(C222,'[25]Feb 17'!$B$233:$G$408,6,FALSE)</f>
        <v>23</v>
      </c>
      <c r="F222" s="1003">
        <v>1821255</v>
      </c>
      <c r="G222" s="1003">
        <v>450000</v>
      </c>
      <c r="H222" s="1705">
        <f t="shared" si="26"/>
        <v>2271255</v>
      </c>
      <c r="I222" s="391">
        <v>0</v>
      </c>
      <c r="J222" s="1705">
        <v>8000</v>
      </c>
      <c r="K222" s="1705">
        <v>8000</v>
      </c>
      <c r="L222" s="1685">
        <v>317094.65895953757</v>
      </c>
      <c r="M222" s="1685">
        <v>0</v>
      </c>
      <c r="N222" s="1685">
        <f t="shared" si="27"/>
        <v>685094.65895953751</v>
      </c>
      <c r="O222" s="1653">
        <f t="shared" si="28"/>
        <v>2956349.6589595377</v>
      </c>
      <c r="P222" s="1653">
        <f t="shared" si="29"/>
        <v>22712.55</v>
      </c>
      <c r="Q222" s="1653">
        <f t="shared" si="30"/>
        <v>45425.1</v>
      </c>
      <c r="R222" s="1653">
        <f t="shared" si="31"/>
        <v>22712.55</v>
      </c>
      <c r="S222" s="1684">
        <f t="shared" si="32"/>
        <v>2865499.458959538</v>
      </c>
      <c r="T222" s="1684">
        <f>VLOOKUP(C222,'[25]Feb 17'!$B$233:$I$408,8,FALSE)</f>
        <v>0</v>
      </c>
      <c r="U222" s="1684">
        <f t="shared" si="33"/>
        <v>2865499.458959538</v>
      </c>
      <c r="V222" s="1153" t="str">
        <f>VLOOKUP(C222,'[27]Jan 17'!$B$245:$F$421,5,FALSE)</f>
        <v>106-0011240523</v>
      </c>
    </row>
    <row r="223" spans="1:22" s="1674" customFormat="1" ht="18" customHeight="1">
      <c r="A223" s="1075">
        <v>2271255</v>
      </c>
      <c r="B223" s="1692">
        <v>157</v>
      </c>
      <c r="C223" s="1079" t="s">
        <v>1191</v>
      </c>
      <c r="D223" s="1096" t="s">
        <v>1055</v>
      </c>
      <c r="E223" s="1673">
        <f>VLOOKUP(C223,'[25]Feb 17'!$B$233:$G$408,6,FALSE)</f>
        <v>23</v>
      </c>
      <c r="F223" s="1003">
        <v>1821255</v>
      </c>
      <c r="G223" s="1003">
        <v>450000</v>
      </c>
      <c r="H223" s="1705">
        <f t="shared" si="26"/>
        <v>2271255</v>
      </c>
      <c r="I223" s="391">
        <v>0</v>
      </c>
      <c r="J223" s="1705">
        <v>8000</v>
      </c>
      <c r="K223" s="1705">
        <v>8000</v>
      </c>
      <c r="L223" s="1685">
        <v>317094.65895953757</v>
      </c>
      <c r="M223" s="1685">
        <v>0</v>
      </c>
      <c r="N223" s="1685">
        <f t="shared" si="27"/>
        <v>685094.65895953751</v>
      </c>
      <c r="O223" s="1653">
        <f t="shared" si="28"/>
        <v>2956349.6589595377</v>
      </c>
      <c r="P223" s="1653">
        <f t="shared" si="29"/>
        <v>22712.55</v>
      </c>
      <c r="Q223" s="1653">
        <f t="shared" si="30"/>
        <v>45425.1</v>
      </c>
      <c r="R223" s="1653">
        <f t="shared" si="31"/>
        <v>22712.55</v>
      </c>
      <c r="S223" s="1684">
        <f t="shared" si="32"/>
        <v>2865499.458959538</v>
      </c>
      <c r="T223" s="1684">
        <f>VLOOKUP(C223,'[25]Feb 17'!$B$233:$I$408,8,FALSE)</f>
        <v>0</v>
      </c>
      <c r="U223" s="1684">
        <f t="shared" si="33"/>
        <v>2865499.458959538</v>
      </c>
      <c r="V223" s="1153">
        <f>VLOOKUP(C223,'[27]Jan 17'!$B$245:$F$421,5,FALSE)</f>
        <v>1060005343325</v>
      </c>
    </row>
    <row r="224" spans="1:22" s="1674" customFormat="1" ht="18" customHeight="1">
      <c r="A224" s="1075">
        <v>2271255</v>
      </c>
      <c r="B224" s="1692">
        <v>158</v>
      </c>
      <c r="C224" s="1079" t="s">
        <v>1193</v>
      </c>
      <c r="D224" s="1096" t="s">
        <v>1055</v>
      </c>
      <c r="E224" s="1673">
        <f>VLOOKUP(C224,'[25]Feb 17'!$B$233:$G$408,6,FALSE)</f>
        <v>23</v>
      </c>
      <c r="F224" s="1003">
        <v>1821255</v>
      </c>
      <c r="G224" s="1003">
        <v>450000</v>
      </c>
      <c r="H224" s="1705">
        <f t="shared" si="26"/>
        <v>2271255</v>
      </c>
      <c r="I224" s="391">
        <v>0</v>
      </c>
      <c r="J224" s="1705">
        <v>8000</v>
      </c>
      <c r="K224" s="1705">
        <v>8000</v>
      </c>
      <c r="L224" s="1685">
        <v>317094.65895953757</v>
      </c>
      <c r="M224" s="1685">
        <v>0</v>
      </c>
      <c r="N224" s="1685">
        <f t="shared" si="27"/>
        <v>685094.65895953751</v>
      </c>
      <c r="O224" s="1653">
        <f t="shared" si="28"/>
        <v>2956349.6589595377</v>
      </c>
      <c r="P224" s="1653">
        <f t="shared" si="29"/>
        <v>22712.55</v>
      </c>
      <c r="Q224" s="1653">
        <f t="shared" si="30"/>
        <v>45425.1</v>
      </c>
      <c r="R224" s="1653">
        <f t="shared" si="31"/>
        <v>22712.55</v>
      </c>
      <c r="S224" s="1684">
        <f t="shared" si="32"/>
        <v>2865499.458959538</v>
      </c>
      <c r="T224" s="1684">
        <f>VLOOKUP(C224,'[25]Feb 17'!$B$233:$I$408,8,FALSE)</f>
        <v>0</v>
      </c>
      <c r="U224" s="1684">
        <f t="shared" si="33"/>
        <v>2865499.458959538</v>
      </c>
      <c r="V224" s="1153">
        <f>VLOOKUP(C224,'[27]Jan 17'!$B$245:$F$421,5,FALSE)</f>
        <v>1060005345445</v>
      </c>
    </row>
    <row r="225" spans="1:22" s="182" customFormat="1" ht="18" customHeight="1">
      <c r="A225" s="1075">
        <v>2271255</v>
      </c>
      <c r="B225" s="1692">
        <v>159</v>
      </c>
      <c r="C225" s="1079" t="s">
        <v>1194</v>
      </c>
      <c r="D225" s="1096" t="s">
        <v>1055</v>
      </c>
      <c r="E225" s="1673">
        <f>VLOOKUP(C225,'[25]Feb 17'!$B$233:$G$408,6,FALSE)</f>
        <v>23</v>
      </c>
      <c r="F225" s="1003">
        <v>1821255</v>
      </c>
      <c r="G225" s="1003">
        <v>450000</v>
      </c>
      <c r="H225" s="1705">
        <f t="shared" si="26"/>
        <v>2271255</v>
      </c>
      <c r="I225" s="391">
        <v>0</v>
      </c>
      <c r="J225" s="1705">
        <v>8000</v>
      </c>
      <c r="K225" s="1705">
        <v>8000</v>
      </c>
      <c r="L225" s="1685">
        <v>317094.65895953757</v>
      </c>
      <c r="M225" s="1685">
        <v>0</v>
      </c>
      <c r="N225" s="1685">
        <f t="shared" si="27"/>
        <v>685094.65895953751</v>
      </c>
      <c r="O225" s="1653">
        <f t="shared" si="28"/>
        <v>2956349.6589595377</v>
      </c>
      <c r="P225" s="1653">
        <f t="shared" si="29"/>
        <v>22712.55</v>
      </c>
      <c r="Q225" s="1653">
        <f t="shared" si="30"/>
        <v>45425.1</v>
      </c>
      <c r="R225" s="1653">
        <f t="shared" si="31"/>
        <v>22712.55</v>
      </c>
      <c r="S225" s="1684">
        <f t="shared" si="32"/>
        <v>2865499.458959538</v>
      </c>
      <c r="T225" s="1684">
        <f>VLOOKUP(C225,'[25]Feb 17'!$B$233:$I$408,8,FALSE)</f>
        <v>0</v>
      </c>
      <c r="U225" s="1684">
        <f t="shared" si="33"/>
        <v>2865499.458959538</v>
      </c>
      <c r="V225" s="1153" t="str">
        <f>VLOOKUP(C225,'[27]Jan 17'!$B$245:$F$421,5,FALSE)</f>
        <v>106-0011212076</v>
      </c>
    </row>
    <row r="226" spans="1:22" s="1674" customFormat="1" ht="18" customHeight="1">
      <c r="A226" s="1075">
        <v>2271255</v>
      </c>
      <c r="B226" s="1692">
        <v>160</v>
      </c>
      <c r="C226" s="1079" t="s">
        <v>1195</v>
      </c>
      <c r="D226" s="1096" t="s">
        <v>1055</v>
      </c>
      <c r="E226" s="1673">
        <f>VLOOKUP(C226,'[25]Feb 17'!$B$233:$G$408,6,FALSE)</f>
        <v>23</v>
      </c>
      <c r="F226" s="1003">
        <v>1821255</v>
      </c>
      <c r="G226" s="1003">
        <v>450000</v>
      </c>
      <c r="H226" s="1705">
        <f t="shared" si="26"/>
        <v>2271255</v>
      </c>
      <c r="I226" s="391">
        <v>0</v>
      </c>
      <c r="J226" s="1705">
        <v>8000</v>
      </c>
      <c r="K226" s="1705">
        <v>8000</v>
      </c>
      <c r="L226" s="1685">
        <v>317094.65895953757</v>
      </c>
      <c r="M226" s="1685">
        <v>0</v>
      </c>
      <c r="N226" s="1685">
        <f t="shared" si="27"/>
        <v>685094.65895953751</v>
      </c>
      <c r="O226" s="1653">
        <f t="shared" si="28"/>
        <v>2956349.6589595377</v>
      </c>
      <c r="P226" s="1653">
        <f t="shared" si="29"/>
        <v>22712.55</v>
      </c>
      <c r="Q226" s="1653">
        <f t="shared" si="30"/>
        <v>45425.1</v>
      </c>
      <c r="R226" s="1653">
        <f t="shared" si="31"/>
        <v>22712.55</v>
      </c>
      <c r="S226" s="1684">
        <f t="shared" si="32"/>
        <v>2865499.458959538</v>
      </c>
      <c r="T226" s="1684">
        <f>VLOOKUP(C226,'[25]Feb 17'!$B$233:$I$408,8,FALSE)</f>
        <v>0</v>
      </c>
      <c r="U226" s="1684">
        <f t="shared" si="33"/>
        <v>2865499.458959538</v>
      </c>
      <c r="V226" s="1153" t="str">
        <f>VLOOKUP(C226,'[27]Jan 17'!$B$245:$F$421,5,FALSE)</f>
        <v>9000017728974</v>
      </c>
    </row>
    <row r="227" spans="1:22" s="1674" customFormat="1" ht="18" customHeight="1">
      <c r="A227" s="1075">
        <v>2271255</v>
      </c>
      <c r="B227" s="1692">
        <v>161</v>
      </c>
      <c r="C227" s="1079" t="s">
        <v>1196</v>
      </c>
      <c r="D227" s="1094" t="s">
        <v>1051</v>
      </c>
      <c r="E227" s="1673">
        <f>VLOOKUP(C227,'[25]Feb 17'!$B$233:$G$408,6,FALSE)</f>
        <v>23</v>
      </c>
      <c r="F227" s="1003">
        <v>1821255</v>
      </c>
      <c r="G227" s="1003">
        <v>450000</v>
      </c>
      <c r="H227" s="1705">
        <f t="shared" si="26"/>
        <v>2271255</v>
      </c>
      <c r="I227" s="391">
        <v>0</v>
      </c>
      <c r="J227" s="1705">
        <v>8000</v>
      </c>
      <c r="K227" s="1705">
        <v>8000</v>
      </c>
      <c r="L227" s="1685">
        <v>391402.45086705202</v>
      </c>
      <c r="M227" s="1685">
        <v>0</v>
      </c>
      <c r="N227" s="1685">
        <f t="shared" si="27"/>
        <v>759402.45086705196</v>
      </c>
      <c r="O227" s="1653">
        <f t="shared" si="28"/>
        <v>3030657.4508670522</v>
      </c>
      <c r="P227" s="1653">
        <f t="shared" si="29"/>
        <v>22712.55</v>
      </c>
      <c r="Q227" s="1653">
        <f t="shared" si="30"/>
        <v>45425.1</v>
      </c>
      <c r="R227" s="1653">
        <f t="shared" si="31"/>
        <v>22712.55</v>
      </c>
      <c r="S227" s="1684">
        <f t="shared" si="32"/>
        <v>2939807.2508670525</v>
      </c>
      <c r="T227" s="1684">
        <f>VLOOKUP(C227,'[25]Feb 17'!$B$233:$I$408,8,FALSE)</f>
        <v>0</v>
      </c>
      <c r="U227" s="1684">
        <f t="shared" si="33"/>
        <v>2939807.2508670525</v>
      </c>
      <c r="V227" s="1153" t="str">
        <f>VLOOKUP(C227,'[27]Jan 17'!$B$245:$F$421,5,FALSE)</f>
        <v>106-0011239269</v>
      </c>
    </row>
    <row r="228" spans="1:22" s="1674" customFormat="1" ht="18" customHeight="1">
      <c r="A228" s="1075">
        <v>2271255</v>
      </c>
      <c r="B228" s="1692">
        <v>162</v>
      </c>
      <c r="C228" s="614" t="s">
        <v>1197</v>
      </c>
      <c r="D228" s="1096" t="s">
        <v>1055</v>
      </c>
      <c r="E228" s="1673">
        <f>VLOOKUP(C228,'[25]Feb 17'!$B$233:$G$408,6,FALSE)</f>
        <v>23</v>
      </c>
      <c r="F228" s="1003">
        <v>1821255</v>
      </c>
      <c r="G228" s="1003">
        <v>450000</v>
      </c>
      <c r="H228" s="1705">
        <f t="shared" si="26"/>
        <v>2271255</v>
      </c>
      <c r="I228" s="391">
        <v>0</v>
      </c>
      <c r="J228" s="1705">
        <v>8000</v>
      </c>
      <c r="K228" s="1705">
        <v>8000</v>
      </c>
      <c r="L228" s="1685">
        <v>317094.65895953757</v>
      </c>
      <c r="M228" s="1685">
        <v>0</v>
      </c>
      <c r="N228" s="1685">
        <f t="shared" si="27"/>
        <v>685094.65895953751</v>
      </c>
      <c r="O228" s="1653">
        <f t="shared" si="28"/>
        <v>2956349.6589595377</v>
      </c>
      <c r="P228" s="1653">
        <f t="shared" si="29"/>
        <v>22712.55</v>
      </c>
      <c r="Q228" s="1653">
        <f t="shared" si="30"/>
        <v>45425.1</v>
      </c>
      <c r="R228" s="1653">
        <f t="shared" si="31"/>
        <v>22712.55</v>
      </c>
      <c r="S228" s="1684">
        <f t="shared" si="32"/>
        <v>2865499.458959538</v>
      </c>
      <c r="T228" s="1684">
        <f>VLOOKUP(C228,'[25]Feb 17'!$B$233:$I$408,8,FALSE)</f>
        <v>0</v>
      </c>
      <c r="U228" s="1684">
        <f t="shared" si="33"/>
        <v>2865499.458959538</v>
      </c>
      <c r="V228" s="1153">
        <f>VLOOKUP(C228,'[27]Jan 17'!$B$245:$F$421,5,FALSE)</f>
        <v>1060011220160</v>
      </c>
    </row>
    <row r="229" spans="1:22" s="1674" customFormat="1" ht="18" customHeight="1">
      <c r="A229" s="1075">
        <v>2271255</v>
      </c>
      <c r="B229" s="1692">
        <v>163</v>
      </c>
      <c r="C229" s="1079" t="s">
        <v>1198</v>
      </c>
      <c r="D229" s="1096" t="s">
        <v>1055</v>
      </c>
      <c r="E229" s="1673">
        <f>VLOOKUP(C229,'[25]Feb 17'!$B$233:$G$408,6,FALSE)</f>
        <v>23</v>
      </c>
      <c r="F229" s="1003">
        <v>1821255</v>
      </c>
      <c r="G229" s="1003">
        <v>450000</v>
      </c>
      <c r="H229" s="1705">
        <f t="shared" si="26"/>
        <v>2271255</v>
      </c>
      <c r="I229" s="391">
        <v>0</v>
      </c>
      <c r="J229" s="1705">
        <v>8000</v>
      </c>
      <c r="K229" s="1705">
        <v>8000</v>
      </c>
      <c r="L229" s="1685">
        <v>317094.65895953757</v>
      </c>
      <c r="M229" s="1685">
        <v>0</v>
      </c>
      <c r="N229" s="1685">
        <f t="shared" si="27"/>
        <v>685094.65895953751</v>
      </c>
      <c r="O229" s="1653">
        <f t="shared" si="28"/>
        <v>2956349.6589595377</v>
      </c>
      <c r="P229" s="1653">
        <f t="shared" si="29"/>
        <v>22712.55</v>
      </c>
      <c r="Q229" s="1653">
        <f t="shared" si="30"/>
        <v>45425.1</v>
      </c>
      <c r="R229" s="1653">
        <f t="shared" si="31"/>
        <v>22712.55</v>
      </c>
      <c r="S229" s="1684">
        <f t="shared" si="32"/>
        <v>2865499.458959538</v>
      </c>
      <c r="T229" s="1684">
        <f>VLOOKUP(C229,'[25]Feb 17'!$B$233:$I$408,8,FALSE)</f>
        <v>0</v>
      </c>
      <c r="U229" s="1684">
        <f t="shared" si="33"/>
        <v>2865499.458959538</v>
      </c>
      <c r="V229" s="1153">
        <f>VLOOKUP(C229,'[27]Jan 17'!$B$245:$F$421,5,FALSE)</f>
        <v>1060011243311</v>
      </c>
    </row>
    <row r="230" spans="1:22" s="1674" customFormat="1" ht="18" customHeight="1">
      <c r="A230" s="1075">
        <v>2271255</v>
      </c>
      <c r="B230" s="1692">
        <v>164</v>
      </c>
      <c r="C230" s="1079" t="s">
        <v>1199</v>
      </c>
      <c r="D230" s="1096" t="s">
        <v>1055</v>
      </c>
      <c r="E230" s="1673">
        <f>VLOOKUP(C230,'[25]Feb 17'!$B$233:$G$408,6,FALSE)</f>
        <v>23</v>
      </c>
      <c r="F230" s="1003">
        <v>1821255</v>
      </c>
      <c r="G230" s="1003">
        <v>450000</v>
      </c>
      <c r="H230" s="1705">
        <f t="shared" si="26"/>
        <v>2271255</v>
      </c>
      <c r="I230" s="391">
        <v>0</v>
      </c>
      <c r="J230" s="1705">
        <v>0</v>
      </c>
      <c r="K230" s="1705">
        <v>0</v>
      </c>
      <c r="L230" s="1685">
        <v>317094.65895953757</v>
      </c>
      <c r="M230" s="1685">
        <v>0</v>
      </c>
      <c r="N230" s="1685">
        <f t="shared" si="27"/>
        <v>317094.65895953757</v>
      </c>
      <c r="O230" s="1653">
        <f t="shared" si="28"/>
        <v>2588349.6589595377</v>
      </c>
      <c r="P230" s="1653">
        <f t="shared" si="29"/>
        <v>22712.55</v>
      </c>
      <c r="Q230" s="1653">
        <f t="shared" si="30"/>
        <v>45425.1</v>
      </c>
      <c r="R230" s="1653">
        <f t="shared" si="31"/>
        <v>22712.55</v>
      </c>
      <c r="S230" s="1684">
        <f t="shared" si="32"/>
        <v>2497499.458959538</v>
      </c>
      <c r="T230" s="1684">
        <f>VLOOKUP(C230,'[25]Feb 17'!$B$233:$I$408,8,FALSE)</f>
        <v>0</v>
      </c>
      <c r="U230" s="1684">
        <f t="shared" si="33"/>
        <v>2497499.458959538</v>
      </c>
      <c r="V230" s="1153">
        <f>VLOOKUP(C230,'[27]Jan 17'!$B$245:$F$421,5,FALSE)</f>
        <v>1060011248278</v>
      </c>
    </row>
    <row r="231" spans="1:22" s="182" customFormat="1" ht="18" customHeight="1">
      <c r="A231" s="1075">
        <v>2271255</v>
      </c>
      <c r="B231" s="1692">
        <v>165</v>
      </c>
      <c r="C231" s="1079" t="s">
        <v>322</v>
      </c>
      <c r="D231" s="1096" t="s">
        <v>1055</v>
      </c>
      <c r="E231" s="1673">
        <f>VLOOKUP(C231,'[25]Feb 17'!$B$233:$G$408,6,FALSE)</f>
        <v>23</v>
      </c>
      <c r="F231" s="1003">
        <v>1821255</v>
      </c>
      <c r="G231" s="1003">
        <v>450000</v>
      </c>
      <c r="H231" s="1705">
        <f t="shared" si="26"/>
        <v>2271255</v>
      </c>
      <c r="I231" s="391">
        <v>0</v>
      </c>
      <c r="J231" s="1705">
        <v>8000</v>
      </c>
      <c r="K231" s="1705">
        <v>8000</v>
      </c>
      <c r="L231" s="1685">
        <v>317094.65895953757</v>
      </c>
      <c r="M231" s="1685">
        <v>0</v>
      </c>
      <c r="N231" s="1685">
        <f t="shared" si="27"/>
        <v>685094.65895953751</v>
      </c>
      <c r="O231" s="1653">
        <f t="shared" si="28"/>
        <v>2956349.6589595377</v>
      </c>
      <c r="P231" s="1653">
        <f t="shared" si="29"/>
        <v>22712.55</v>
      </c>
      <c r="Q231" s="1653">
        <f t="shared" si="30"/>
        <v>45425.1</v>
      </c>
      <c r="R231" s="1653">
        <f t="shared" si="31"/>
        <v>22712.55</v>
      </c>
      <c r="S231" s="1684">
        <f t="shared" si="32"/>
        <v>2865499.458959538</v>
      </c>
      <c r="T231" s="1684">
        <f>VLOOKUP(C231,'[25]Feb 17'!$B$233:$I$408,8,FALSE)</f>
        <v>0</v>
      </c>
      <c r="U231" s="1684">
        <f t="shared" si="33"/>
        <v>2865499.458959538</v>
      </c>
      <c r="V231" s="1153">
        <f>VLOOKUP(C231,'[27]Jan 17'!$B$245:$F$421,5,FALSE)</f>
        <v>1060011238543</v>
      </c>
    </row>
    <row r="232" spans="1:22" s="1674" customFormat="1" ht="18" customHeight="1">
      <c r="A232" s="1075">
        <v>2271255</v>
      </c>
      <c r="B232" s="1692">
        <v>166</v>
      </c>
      <c r="C232" s="1079" t="s">
        <v>1200</v>
      </c>
      <c r="D232" s="1096" t="s">
        <v>1055</v>
      </c>
      <c r="E232" s="1673">
        <f>VLOOKUP(C232,'[25]Feb 17'!$B$233:$G$408,6,FALSE)</f>
        <v>23</v>
      </c>
      <c r="F232" s="1003">
        <v>1821255</v>
      </c>
      <c r="G232" s="1107">
        <v>450000</v>
      </c>
      <c r="H232" s="1705">
        <f t="shared" si="26"/>
        <v>2271255</v>
      </c>
      <c r="I232" s="391">
        <v>0</v>
      </c>
      <c r="J232" s="1705">
        <v>8000</v>
      </c>
      <c r="K232" s="1705">
        <v>8000</v>
      </c>
      <c r="L232" s="1685">
        <v>317094.65895953757</v>
      </c>
      <c r="M232" s="1685">
        <v>0</v>
      </c>
      <c r="N232" s="1685">
        <f t="shared" si="27"/>
        <v>685094.65895953751</v>
      </c>
      <c r="O232" s="1653">
        <f t="shared" si="28"/>
        <v>2956349.6589595377</v>
      </c>
      <c r="P232" s="1653">
        <f t="shared" si="29"/>
        <v>22712.55</v>
      </c>
      <c r="Q232" s="1653">
        <f t="shared" si="30"/>
        <v>45425.1</v>
      </c>
      <c r="R232" s="1653">
        <f t="shared" si="31"/>
        <v>22712.55</v>
      </c>
      <c r="S232" s="1684">
        <f t="shared" si="32"/>
        <v>2865499.458959538</v>
      </c>
      <c r="T232" s="1684">
        <f>VLOOKUP(C232,'[25]Feb 17'!$B$233:$I$408,8,FALSE)</f>
        <v>0</v>
      </c>
      <c r="U232" s="1684">
        <f t="shared" si="33"/>
        <v>2865499.458959538</v>
      </c>
      <c r="V232" s="1153">
        <f>VLOOKUP(C232,'[27]Jan 17'!$B$245:$F$421,5,FALSE)</f>
        <v>1060005345346</v>
      </c>
    </row>
    <row r="233" spans="1:22" s="1674" customFormat="1" ht="18" customHeight="1">
      <c r="A233" s="1075">
        <v>2271255</v>
      </c>
      <c r="B233" s="1692">
        <v>167</v>
      </c>
      <c r="C233" s="1079" t="s">
        <v>1201</v>
      </c>
      <c r="D233" s="1094" t="s">
        <v>1051</v>
      </c>
      <c r="E233" s="1673">
        <f>VLOOKUP(C233,'[25]Feb 17'!$B$233:$G$408,6,FALSE)</f>
        <v>23</v>
      </c>
      <c r="F233" s="1003">
        <v>1821255</v>
      </c>
      <c r="G233" s="1003">
        <v>450000</v>
      </c>
      <c r="H233" s="1705">
        <f t="shared" si="26"/>
        <v>2271255</v>
      </c>
      <c r="I233" s="391">
        <v>0</v>
      </c>
      <c r="J233" s="1705">
        <v>10000</v>
      </c>
      <c r="K233" s="1705">
        <v>10000</v>
      </c>
      <c r="L233" s="1685">
        <v>391402.45086705202</v>
      </c>
      <c r="M233" s="1685">
        <v>0</v>
      </c>
      <c r="N233" s="1685">
        <f t="shared" si="27"/>
        <v>851402.45086705196</v>
      </c>
      <c r="O233" s="1653">
        <f t="shared" si="28"/>
        <v>3122657.4508670522</v>
      </c>
      <c r="P233" s="1653">
        <f t="shared" si="29"/>
        <v>22712.55</v>
      </c>
      <c r="Q233" s="1653">
        <f t="shared" si="30"/>
        <v>45425.1</v>
      </c>
      <c r="R233" s="1653">
        <f t="shared" si="31"/>
        <v>22712.55</v>
      </c>
      <c r="S233" s="1684">
        <f t="shared" si="32"/>
        <v>3031807.2508670525</v>
      </c>
      <c r="T233" s="1684">
        <f>VLOOKUP(C233,'[25]Feb 17'!$B$233:$I$408,8,FALSE)</f>
        <v>0</v>
      </c>
      <c r="U233" s="1684">
        <f t="shared" si="33"/>
        <v>3031807.2508670525</v>
      </c>
      <c r="V233" s="1153" t="str">
        <f>VLOOKUP(C233,'[27]Jan 17'!$B$245:$F$421,5,FALSE)</f>
        <v>106-0011263475</v>
      </c>
    </row>
    <row r="234" spans="1:22" s="1674" customFormat="1" ht="18" customHeight="1">
      <c r="A234" s="1075">
        <v>2271255</v>
      </c>
      <c r="B234" s="1692">
        <v>168</v>
      </c>
      <c r="C234" s="614" t="s">
        <v>1202</v>
      </c>
      <c r="D234" s="1094" t="s">
        <v>1051</v>
      </c>
      <c r="E234" s="1673">
        <f>VLOOKUP(C234,'[25]Feb 17'!$B$233:$G$408,6,FALSE)</f>
        <v>23</v>
      </c>
      <c r="F234" s="1003">
        <v>1821255</v>
      </c>
      <c r="G234" s="1003">
        <v>450000</v>
      </c>
      <c r="H234" s="1705">
        <f t="shared" si="26"/>
        <v>2271255</v>
      </c>
      <c r="I234" s="391">
        <v>0</v>
      </c>
      <c r="J234" s="1705">
        <v>8000</v>
      </c>
      <c r="K234" s="1705">
        <v>8000</v>
      </c>
      <c r="L234" s="1685">
        <v>391402.45086705202</v>
      </c>
      <c r="M234" s="1685">
        <v>0</v>
      </c>
      <c r="N234" s="1685">
        <f t="shared" si="27"/>
        <v>759402.45086705196</v>
      </c>
      <c r="O234" s="1653">
        <f t="shared" si="28"/>
        <v>3030657.4508670522</v>
      </c>
      <c r="P234" s="1653">
        <f t="shared" si="29"/>
        <v>22712.55</v>
      </c>
      <c r="Q234" s="1653">
        <f t="shared" si="30"/>
        <v>45425.1</v>
      </c>
      <c r="R234" s="1653">
        <f t="shared" si="31"/>
        <v>22712.55</v>
      </c>
      <c r="S234" s="1684">
        <f t="shared" si="32"/>
        <v>2939807.2508670525</v>
      </c>
      <c r="T234" s="1684">
        <f>VLOOKUP(C234,'[25]Feb 17'!$B$233:$I$408,8,FALSE)</f>
        <v>0</v>
      </c>
      <c r="U234" s="1684">
        <f t="shared" si="33"/>
        <v>2939807.2508670525</v>
      </c>
      <c r="V234" s="1153" t="str">
        <f>VLOOKUP(C234,'[27]Jan 17'!$B$245:$F$421,5,FALSE)</f>
        <v>106-0011235275</v>
      </c>
    </row>
    <row r="235" spans="1:22" s="1674" customFormat="1" ht="18" customHeight="1">
      <c r="A235" s="1075">
        <v>2271255</v>
      </c>
      <c r="B235" s="1692">
        <v>169</v>
      </c>
      <c r="C235" s="1079" t="s">
        <v>1203</v>
      </c>
      <c r="D235" s="1096" t="s">
        <v>1055</v>
      </c>
      <c r="E235" s="1673">
        <f>VLOOKUP(C235,'[25]Feb 17'!$B$233:$G$408,6,FALSE)</f>
        <v>23</v>
      </c>
      <c r="F235" s="1003">
        <v>1821255</v>
      </c>
      <c r="G235" s="1003">
        <v>450000</v>
      </c>
      <c r="H235" s="1705">
        <f t="shared" si="26"/>
        <v>2271255</v>
      </c>
      <c r="I235" s="391">
        <v>0</v>
      </c>
      <c r="J235" s="1705">
        <v>8000</v>
      </c>
      <c r="K235" s="1705">
        <v>8000</v>
      </c>
      <c r="L235" s="1685">
        <v>317094.65895953757</v>
      </c>
      <c r="M235" s="1685">
        <v>0</v>
      </c>
      <c r="N235" s="1685">
        <f t="shared" si="27"/>
        <v>685094.65895953751</v>
      </c>
      <c r="O235" s="1653">
        <f t="shared" si="28"/>
        <v>2956349.6589595377</v>
      </c>
      <c r="P235" s="1653">
        <f t="shared" si="29"/>
        <v>22712.55</v>
      </c>
      <c r="Q235" s="1653">
        <f t="shared" si="30"/>
        <v>45425.1</v>
      </c>
      <c r="R235" s="1653">
        <f t="shared" si="31"/>
        <v>22712.55</v>
      </c>
      <c r="S235" s="1684">
        <f t="shared" si="32"/>
        <v>2865499.458959538</v>
      </c>
      <c r="T235" s="1684">
        <f>VLOOKUP(C235,'[25]Feb 17'!$B$233:$I$408,8,FALSE)</f>
        <v>0</v>
      </c>
      <c r="U235" s="1684">
        <f t="shared" si="33"/>
        <v>2865499.458959538</v>
      </c>
      <c r="V235" s="1153">
        <f>VLOOKUP(C235,'[27]Jan 17'!$B$245:$F$421,5,FALSE)</f>
        <v>1060011221739</v>
      </c>
    </row>
    <row r="236" spans="1:22" s="1674" customFormat="1" ht="18" customHeight="1">
      <c r="A236" s="1075">
        <v>2271255</v>
      </c>
      <c r="B236" s="1692">
        <v>170</v>
      </c>
      <c r="C236" s="1079" t="s">
        <v>1204</v>
      </c>
      <c r="D236" s="1096" t="s">
        <v>1055</v>
      </c>
      <c r="E236" s="1673">
        <f>VLOOKUP(C236,'[25]Feb 17'!$B$233:$G$408,6,FALSE)</f>
        <v>23</v>
      </c>
      <c r="F236" s="1003">
        <v>1821255</v>
      </c>
      <c r="G236" s="1003">
        <v>450000</v>
      </c>
      <c r="H236" s="1705">
        <f t="shared" si="26"/>
        <v>2271255</v>
      </c>
      <c r="I236" s="391">
        <v>0</v>
      </c>
      <c r="J236" s="1705">
        <v>8000</v>
      </c>
      <c r="K236" s="1705">
        <v>8000</v>
      </c>
      <c r="L236" s="1685">
        <v>317094.65895953757</v>
      </c>
      <c r="M236" s="1685">
        <v>0</v>
      </c>
      <c r="N236" s="1685">
        <f t="shared" si="27"/>
        <v>685094.65895953751</v>
      </c>
      <c r="O236" s="1653">
        <f t="shared" si="28"/>
        <v>2956349.6589595377</v>
      </c>
      <c r="P236" s="1653">
        <f t="shared" si="29"/>
        <v>22712.55</v>
      </c>
      <c r="Q236" s="1653">
        <f t="shared" si="30"/>
        <v>45425.1</v>
      </c>
      <c r="R236" s="1653">
        <f t="shared" si="31"/>
        <v>22712.55</v>
      </c>
      <c r="S236" s="1684">
        <f t="shared" si="32"/>
        <v>2865499.458959538</v>
      </c>
      <c r="T236" s="1684">
        <f>VLOOKUP(C236,'[25]Feb 17'!$B$233:$I$408,8,FALSE)</f>
        <v>0</v>
      </c>
      <c r="U236" s="1684">
        <f t="shared" si="33"/>
        <v>2865499.458959538</v>
      </c>
      <c r="V236" s="1153">
        <f>VLOOKUP(C236,'[27]Jan 17'!$B$245:$F$421,5,FALSE)</f>
        <v>1060011217570</v>
      </c>
    </row>
    <row r="237" spans="1:22" s="1674" customFormat="1" ht="18" customHeight="1">
      <c r="A237" s="1075">
        <v>2271255</v>
      </c>
      <c r="B237" s="1692">
        <v>171</v>
      </c>
      <c r="C237" s="1079" t="s">
        <v>220</v>
      </c>
      <c r="D237" s="1094" t="s">
        <v>1051</v>
      </c>
      <c r="E237" s="1673">
        <f>VLOOKUP(C237,'[25]Feb 17'!$B$233:$G$408,6,FALSE)</f>
        <v>23</v>
      </c>
      <c r="F237" s="1003">
        <v>1821255</v>
      </c>
      <c r="G237" s="1003">
        <v>450000</v>
      </c>
      <c r="H237" s="1705">
        <f t="shared" si="26"/>
        <v>2271255</v>
      </c>
      <c r="I237" s="391">
        <v>0</v>
      </c>
      <c r="J237" s="1705">
        <v>10000</v>
      </c>
      <c r="K237" s="1705">
        <v>10000</v>
      </c>
      <c r="L237" s="1685">
        <v>391402.45086705202</v>
      </c>
      <c r="M237" s="1685">
        <v>0</v>
      </c>
      <c r="N237" s="1685">
        <f t="shared" si="27"/>
        <v>851402.45086705196</v>
      </c>
      <c r="O237" s="1653">
        <f t="shared" si="28"/>
        <v>3122657.4508670522</v>
      </c>
      <c r="P237" s="1653">
        <f t="shared" si="29"/>
        <v>22712.55</v>
      </c>
      <c r="Q237" s="1653">
        <f t="shared" si="30"/>
        <v>45425.1</v>
      </c>
      <c r="R237" s="1653">
        <f t="shared" si="31"/>
        <v>22712.55</v>
      </c>
      <c r="S237" s="1684">
        <f t="shared" si="32"/>
        <v>3031807.2508670525</v>
      </c>
      <c r="T237" s="1684">
        <f>VLOOKUP(C237,'[25]Feb 17'!$B$233:$I$408,8,FALSE)</f>
        <v>0</v>
      </c>
      <c r="U237" s="1684">
        <f t="shared" si="33"/>
        <v>3031807.2508670525</v>
      </c>
      <c r="V237" s="1153">
        <f>VLOOKUP(C237,'[27]Jan 17'!$B$245:$F$421,5,FALSE)</f>
        <v>1060007266870</v>
      </c>
    </row>
    <row r="238" spans="1:22" s="1674" customFormat="1" ht="18" customHeight="1">
      <c r="A238" s="1075">
        <v>2271255</v>
      </c>
      <c r="B238" s="1692">
        <v>172</v>
      </c>
      <c r="C238" s="1079" t="s">
        <v>1205</v>
      </c>
      <c r="D238" s="1096" t="s">
        <v>1055</v>
      </c>
      <c r="E238" s="1673">
        <f>VLOOKUP(C238,'[25]Feb 17'!$B$233:$G$408,6,FALSE)</f>
        <v>23</v>
      </c>
      <c r="F238" s="1003">
        <v>1821255</v>
      </c>
      <c r="G238" s="1003">
        <v>450000</v>
      </c>
      <c r="H238" s="1705">
        <f t="shared" si="26"/>
        <v>2271255</v>
      </c>
      <c r="I238" s="391">
        <v>0</v>
      </c>
      <c r="J238" s="1705">
        <v>8000</v>
      </c>
      <c r="K238" s="1705">
        <v>8000</v>
      </c>
      <c r="L238" s="1685">
        <v>317094.65895953757</v>
      </c>
      <c r="M238" s="1685">
        <v>0</v>
      </c>
      <c r="N238" s="1685">
        <f t="shared" si="27"/>
        <v>685094.65895953751</v>
      </c>
      <c r="O238" s="1653">
        <f t="shared" si="28"/>
        <v>2956349.6589595377</v>
      </c>
      <c r="P238" s="1653">
        <f t="shared" si="29"/>
        <v>22712.55</v>
      </c>
      <c r="Q238" s="1653">
        <f t="shared" si="30"/>
        <v>45425.1</v>
      </c>
      <c r="R238" s="1653">
        <f t="shared" si="31"/>
        <v>22712.55</v>
      </c>
      <c r="S238" s="1684">
        <f t="shared" si="32"/>
        <v>2865499.458959538</v>
      </c>
      <c r="T238" s="1684">
        <f>VLOOKUP(C238,'[25]Feb 17'!$B$233:$I$408,8,FALSE)</f>
        <v>0</v>
      </c>
      <c r="U238" s="1684">
        <f t="shared" si="33"/>
        <v>2865499.458959538</v>
      </c>
      <c r="V238" s="1153">
        <f>VLOOKUP(C238,'[27]Jan 17'!$B$245:$F$421,5,FALSE)</f>
        <v>1060011238824</v>
      </c>
    </row>
    <row r="239" spans="1:22" s="1674" customFormat="1" ht="18" customHeight="1">
      <c r="A239" s="1075">
        <v>2271255</v>
      </c>
      <c r="B239" s="1692">
        <v>173</v>
      </c>
      <c r="C239" s="1079" t="s">
        <v>1206</v>
      </c>
      <c r="D239" s="1096" t="s">
        <v>1055</v>
      </c>
      <c r="E239" s="1673">
        <f>VLOOKUP(C239,'[25]Feb 17'!$B$233:$G$408,6,FALSE)</f>
        <v>23</v>
      </c>
      <c r="F239" s="1003">
        <v>1821255</v>
      </c>
      <c r="G239" s="1003">
        <v>450000</v>
      </c>
      <c r="H239" s="1705">
        <f t="shared" si="26"/>
        <v>2271255</v>
      </c>
      <c r="I239" s="391">
        <v>0</v>
      </c>
      <c r="J239" s="1705">
        <v>8000</v>
      </c>
      <c r="K239" s="1705">
        <v>8000</v>
      </c>
      <c r="L239" s="1685">
        <v>317094.65895953757</v>
      </c>
      <c r="M239" s="1685">
        <v>0</v>
      </c>
      <c r="N239" s="1685">
        <f t="shared" si="27"/>
        <v>685094.65895953751</v>
      </c>
      <c r="O239" s="1653">
        <f t="shared" si="28"/>
        <v>2956349.6589595377</v>
      </c>
      <c r="P239" s="1653">
        <f t="shared" si="29"/>
        <v>22712.55</v>
      </c>
      <c r="Q239" s="1653">
        <f t="shared" si="30"/>
        <v>45425.1</v>
      </c>
      <c r="R239" s="1653">
        <f t="shared" si="31"/>
        <v>22712.55</v>
      </c>
      <c r="S239" s="1684">
        <f t="shared" si="32"/>
        <v>2865499.458959538</v>
      </c>
      <c r="T239" s="1684">
        <f>VLOOKUP(C239,'[25]Feb 17'!$B$233:$I$408,8,FALSE)</f>
        <v>0</v>
      </c>
      <c r="U239" s="1684">
        <f t="shared" si="33"/>
        <v>2865499.458959538</v>
      </c>
      <c r="V239" s="1153">
        <f>VLOOKUP(C239,'[27]Jan 17'!$B$245:$F$421,5,FALSE)</f>
        <v>1060011214320</v>
      </c>
    </row>
    <row r="240" spans="1:22" s="1674" customFormat="1" ht="18" customHeight="1">
      <c r="A240" s="1075">
        <v>2271255</v>
      </c>
      <c r="B240" s="1692">
        <v>174</v>
      </c>
      <c r="C240" s="614" t="s">
        <v>2878</v>
      </c>
      <c r="D240" s="1096" t="s">
        <v>42</v>
      </c>
      <c r="E240" s="1673">
        <f>VLOOKUP(C240,'[25]Feb 17'!$B$233:$G$408,6,FALSE)</f>
        <v>23</v>
      </c>
      <c r="F240" s="1003">
        <v>1821255</v>
      </c>
      <c r="G240" s="1003">
        <v>450000</v>
      </c>
      <c r="H240" s="1705">
        <f t="shared" si="26"/>
        <v>2271255</v>
      </c>
      <c r="I240" s="391">
        <v>0</v>
      </c>
      <c r="J240" s="1705">
        <v>8000</v>
      </c>
      <c r="K240" s="1705">
        <v>8000</v>
      </c>
      <c r="L240" s="1685">
        <v>283623.81502890174</v>
      </c>
      <c r="M240" s="1685">
        <v>0</v>
      </c>
      <c r="N240" s="1685">
        <f t="shared" si="27"/>
        <v>651623.81502890168</v>
      </c>
      <c r="O240" s="1653">
        <f t="shared" si="28"/>
        <v>2922878.8150289017</v>
      </c>
      <c r="P240" s="1653">
        <f t="shared" si="29"/>
        <v>22712.55</v>
      </c>
      <c r="Q240" s="1653">
        <f t="shared" si="30"/>
        <v>45425.1</v>
      </c>
      <c r="R240" s="1653">
        <f t="shared" si="31"/>
        <v>22712.55</v>
      </c>
      <c r="S240" s="1684">
        <f t="shared" si="32"/>
        <v>2832028.615028902</v>
      </c>
      <c r="T240" s="1684">
        <f>VLOOKUP(C240,'[25]Feb 17'!$B$233:$I$408,8,FALSE)</f>
        <v>0</v>
      </c>
      <c r="U240" s="1684">
        <f t="shared" si="33"/>
        <v>2832028.615028902</v>
      </c>
      <c r="V240" s="1153" t="str">
        <f>VLOOKUP(C240,'[27]Jan 17'!$B$245:$F$421,5,FALSE)</f>
        <v>106-0011212191</v>
      </c>
    </row>
    <row r="241" spans="1:22" s="1674" customFormat="1" ht="18" customHeight="1">
      <c r="A241" s="1075">
        <v>2271255</v>
      </c>
      <c r="B241" s="1692">
        <v>175</v>
      </c>
      <c r="C241" s="614" t="s">
        <v>1207</v>
      </c>
      <c r="D241" s="1094" t="s">
        <v>1051</v>
      </c>
      <c r="E241" s="1673">
        <f>VLOOKUP(C241,'[25]Feb 17'!$B$233:$G$408,6,FALSE)</f>
        <v>23</v>
      </c>
      <c r="F241" s="1003">
        <v>1821255</v>
      </c>
      <c r="G241" s="1003">
        <v>450000</v>
      </c>
      <c r="H241" s="1705">
        <f t="shared" si="26"/>
        <v>2271255</v>
      </c>
      <c r="I241" s="391">
        <v>0</v>
      </c>
      <c r="J241" s="1705">
        <v>10000</v>
      </c>
      <c r="K241" s="1705">
        <v>10000</v>
      </c>
      <c r="L241" s="1685">
        <v>391402.45086705202</v>
      </c>
      <c r="M241" s="1685">
        <v>0</v>
      </c>
      <c r="N241" s="1685">
        <f t="shared" si="27"/>
        <v>851402.45086705196</v>
      </c>
      <c r="O241" s="1653">
        <f t="shared" si="28"/>
        <v>3122657.4508670522</v>
      </c>
      <c r="P241" s="1653">
        <f t="shared" si="29"/>
        <v>22712.55</v>
      </c>
      <c r="Q241" s="1653">
        <f t="shared" si="30"/>
        <v>45425.1</v>
      </c>
      <c r="R241" s="1653">
        <f t="shared" si="31"/>
        <v>22712.55</v>
      </c>
      <c r="S241" s="1684">
        <f t="shared" si="32"/>
        <v>3031807.2508670525</v>
      </c>
      <c r="T241" s="1684">
        <f>VLOOKUP(C241,'[25]Feb 17'!$B$233:$I$408,8,FALSE)</f>
        <v>0</v>
      </c>
      <c r="U241" s="1684">
        <f t="shared" si="33"/>
        <v>3031807.2508670525</v>
      </c>
      <c r="V241" s="1153" t="str">
        <f>VLOOKUP(C241,'[27]Jan 17'!$B$245:$F$421,5,FALSE)</f>
        <v>106-0011236117</v>
      </c>
    </row>
    <row r="242" spans="1:22" s="1144" customFormat="1" ht="18" customHeight="1">
      <c r="A242" s="1143"/>
      <c r="B242" s="2269" t="s">
        <v>34</v>
      </c>
      <c r="C242" s="2270"/>
      <c r="D242" s="2481"/>
      <c r="E242" s="1141">
        <f>SUM(E67:E241)</f>
        <v>3982</v>
      </c>
      <c r="F242" s="770">
        <f>SUM(F67:F241)</f>
        <v>318754625</v>
      </c>
      <c r="G242" s="2092">
        <f t="shared" ref="G242:U242" si="34">SUM(G67:G241)</f>
        <v>78715000</v>
      </c>
      <c r="H242" s="2092">
        <f t="shared" si="34"/>
        <v>397469625</v>
      </c>
      <c r="I242" s="2092">
        <f t="shared" si="34"/>
        <v>0</v>
      </c>
      <c r="J242" s="2092">
        <f t="shared" si="34"/>
        <v>1488000</v>
      </c>
      <c r="K242" s="2092">
        <f t="shared" si="34"/>
        <v>1496000</v>
      </c>
      <c r="L242" s="2092">
        <f t="shared" si="34"/>
        <v>59492813.549132898</v>
      </c>
      <c r="M242" s="2092">
        <f t="shared" si="34"/>
        <v>0</v>
      </c>
      <c r="N242" s="2092">
        <f t="shared" si="34"/>
        <v>127404813.54913308</v>
      </c>
      <c r="O242" s="2092">
        <f t="shared" si="34"/>
        <v>524874438.54913163</v>
      </c>
      <c r="P242" s="2092">
        <f t="shared" si="34"/>
        <v>3974696.2499999874</v>
      </c>
      <c r="Q242" s="2092">
        <f t="shared" si="34"/>
        <v>7949392.4999999749</v>
      </c>
      <c r="R242" s="2092">
        <f t="shared" si="34"/>
        <v>3997408.7999999877</v>
      </c>
      <c r="S242" s="2092">
        <f t="shared" si="34"/>
        <v>508952940.99913263</v>
      </c>
      <c r="T242" s="2092">
        <f t="shared" si="34"/>
        <v>1731200</v>
      </c>
      <c r="U242" s="2092">
        <f t="shared" si="34"/>
        <v>507221740.99913263</v>
      </c>
      <c r="V242" s="1142"/>
    </row>
    <row r="243" spans="1:22" s="138" customFormat="1" ht="18" customHeight="1">
      <c r="A243" s="191"/>
      <c r="B243" s="1108"/>
      <c r="C243" s="1109"/>
      <c r="D243" s="1110"/>
      <c r="E243" s="1110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/>
      <c r="P243" s="1111"/>
      <c r="Q243" s="1111"/>
      <c r="R243" s="1111"/>
      <c r="S243" s="267"/>
      <c r="T243" s="267"/>
      <c r="U243" s="267"/>
      <c r="V243" s="1112"/>
    </row>
    <row r="244" spans="1:22" s="138" customFormat="1" ht="18" customHeight="1">
      <c r="A244" s="176"/>
      <c r="B244" s="212" t="s">
        <v>35</v>
      </c>
      <c r="C244" s="1113"/>
      <c r="D244" s="1110"/>
      <c r="E244" s="1110" t="s">
        <v>2627</v>
      </c>
      <c r="F244" s="1114"/>
      <c r="G244" s="1114"/>
      <c r="H244" s="1114"/>
      <c r="I244" s="1114"/>
      <c r="J244" s="1114"/>
      <c r="K244" s="1114"/>
      <c r="L244" s="1114"/>
      <c r="M244" s="1114"/>
      <c r="N244" s="1114"/>
      <c r="O244" s="1114"/>
      <c r="P244" s="1114"/>
      <c r="Q244" s="1114"/>
      <c r="R244" s="1114"/>
      <c r="S244" s="177"/>
      <c r="T244" s="177"/>
      <c r="U244" s="177"/>
      <c r="V244" s="1115"/>
    </row>
    <row r="245" spans="1:22" s="138" customFormat="1" ht="18" customHeight="1">
      <c r="A245" s="281"/>
      <c r="B245" s="675"/>
      <c r="C245" s="1116"/>
      <c r="D245" s="390"/>
      <c r="E245" s="141"/>
      <c r="F245" s="1117"/>
      <c r="G245" s="1117"/>
      <c r="H245" s="1117"/>
      <c r="I245" s="1117"/>
      <c r="J245" s="1117"/>
      <c r="K245" s="1117"/>
      <c r="L245" s="1117"/>
      <c r="M245" s="1117"/>
      <c r="N245" s="1117"/>
      <c r="O245" s="1117"/>
      <c r="P245" s="1117"/>
      <c r="Q245" s="1117"/>
      <c r="R245" s="1117"/>
      <c r="S245" s="80"/>
      <c r="T245" s="80"/>
      <c r="U245" s="80"/>
      <c r="V245" s="1118"/>
    </row>
    <row r="246" spans="1:22" s="138" customFormat="1" ht="18" customHeight="1">
      <c r="A246" s="2416" t="s">
        <v>2755</v>
      </c>
      <c r="B246" s="2446" t="s">
        <v>3</v>
      </c>
      <c r="C246" s="2446" t="s">
        <v>4</v>
      </c>
      <c r="D246" s="2446" t="s">
        <v>5</v>
      </c>
      <c r="E246" s="2319" t="s">
        <v>6</v>
      </c>
      <c r="F246" s="2329" t="s">
        <v>7</v>
      </c>
      <c r="G246" s="2330"/>
      <c r="H246" s="2319" t="s">
        <v>46</v>
      </c>
      <c r="I246" s="2480" t="s">
        <v>8</v>
      </c>
      <c r="J246" s="2442"/>
      <c r="K246" s="2442"/>
      <c r="L246" s="2442"/>
      <c r="M246" s="2443"/>
      <c r="N246" s="2315" t="s">
        <v>9</v>
      </c>
      <c r="O246" s="2319" t="s">
        <v>10</v>
      </c>
      <c r="P246" s="2329" t="s">
        <v>11</v>
      </c>
      <c r="Q246" s="2444"/>
      <c r="R246" s="2330"/>
      <c r="S246" s="2319" t="s">
        <v>12</v>
      </c>
      <c r="T246" s="820"/>
      <c r="U246" s="820"/>
      <c r="V246" s="2478" t="s">
        <v>13</v>
      </c>
    </row>
    <row r="247" spans="1:22" s="138" customFormat="1" ht="38.25">
      <c r="A247" s="2416"/>
      <c r="B247" s="2447"/>
      <c r="C247" s="2447"/>
      <c r="D247" s="2447"/>
      <c r="E247" s="2482"/>
      <c r="F247" s="807" t="s">
        <v>14</v>
      </c>
      <c r="G247" s="807" t="s">
        <v>15</v>
      </c>
      <c r="H247" s="2320"/>
      <c r="I247" s="807" t="s">
        <v>87</v>
      </c>
      <c r="J247" s="807" t="s">
        <v>17</v>
      </c>
      <c r="K247" s="807" t="s">
        <v>577</v>
      </c>
      <c r="L247" s="807" t="s">
        <v>18</v>
      </c>
      <c r="M247" s="807" t="s">
        <v>19</v>
      </c>
      <c r="N247" s="2316"/>
      <c r="O247" s="2320"/>
      <c r="P247" s="807" t="s">
        <v>2316</v>
      </c>
      <c r="Q247" s="807" t="s">
        <v>20</v>
      </c>
      <c r="R247" s="807" t="s">
        <v>2270</v>
      </c>
      <c r="S247" s="2320"/>
      <c r="T247" s="885" t="s">
        <v>3687</v>
      </c>
      <c r="U247" s="885" t="s">
        <v>3854</v>
      </c>
      <c r="V247" s="2479"/>
    </row>
    <row r="248" spans="1:22" s="1688" customFormat="1" ht="18" customHeight="1">
      <c r="A248" s="1685">
        <v>2271255</v>
      </c>
      <c r="B248" s="1691">
        <v>1</v>
      </c>
      <c r="C248" s="1079" t="s">
        <v>1208</v>
      </c>
      <c r="D248" s="1094" t="s">
        <v>43</v>
      </c>
      <c r="E248" s="1673">
        <f>VLOOKUP(C248,'[25]Feb 17'!$B$44:$G$232,6,FALSE)</f>
        <v>23</v>
      </c>
      <c r="F248" s="1705">
        <v>1821255</v>
      </c>
      <c r="G248" s="1705">
        <v>450000</v>
      </c>
      <c r="H248" s="1653">
        <f>SUM(F248:G248)</f>
        <v>2271255</v>
      </c>
      <c r="I248" s="1705">
        <v>0</v>
      </c>
      <c r="J248" s="1705">
        <v>0</v>
      </c>
      <c r="K248" s="1705">
        <v>0</v>
      </c>
      <c r="L248" s="1685">
        <v>317094.65895953757</v>
      </c>
      <c r="M248" s="1685">
        <v>0</v>
      </c>
      <c r="N248" s="1685">
        <f t="shared" ref="N248:N308" si="35">(E248*I248)+(E248*J248)+(E248*K248)+L248+M248</f>
        <v>317094.65895953757</v>
      </c>
      <c r="O248" s="1653">
        <f t="shared" ref="O248:O308" si="36">H248+N248</f>
        <v>2588349.6589595377</v>
      </c>
      <c r="P248" s="1653">
        <f>H248*1%</f>
        <v>22712.55</v>
      </c>
      <c r="Q248" s="1653">
        <f>H248*2%</f>
        <v>45425.1</v>
      </c>
      <c r="R248" s="1653">
        <f>H248*1%</f>
        <v>22712.55</v>
      </c>
      <c r="S248" s="1684">
        <f>O248-Q248-R248-P248</f>
        <v>2497499.458959538</v>
      </c>
      <c r="T248" s="1684">
        <v>0</v>
      </c>
      <c r="U248" s="1684">
        <f>S248-T248</f>
        <v>2497499.458959538</v>
      </c>
      <c r="V248" s="989" t="str">
        <f>VLOOKUP(C248,'[27]Jan 17'!$B$46:$F$244,5,FALSE)</f>
        <v>106-0011244590</v>
      </c>
    </row>
    <row r="249" spans="1:22" s="1688" customFormat="1" ht="18" customHeight="1">
      <c r="A249" s="1685">
        <v>2271255</v>
      </c>
      <c r="B249" s="1691">
        <v>2</v>
      </c>
      <c r="C249" s="1079" t="s">
        <v>1209</v>
      </c>
      <c r="D249" s="1103" t="s">
        <v>43</v>
      </c>
      <c r="E249" s="1673">
        <f>VLOOKUP(C249,'[25]Feb 17'!$B$44:$G$232,6,FALSE)</f>
        <v>23</v>
      </c>
      <c r="F249" s="1705">
        <v>1821255</v>
      </c>
      <c r="G249" s="1705">
        <v>450000</v>
      </c>
      <c r="H249" s="1653">
        <f t="shared" ref="H249:H309" si="37">SUM(F249:G249)</f>
        <v>2271255</v>
      </c>
      <c r="I249" s="1705">
        <v>0</v>
      </c>
      <c r="J249" s="1705">
        <v>0</v>
      </c>
      <c r="K249" s="1705">
        <v>0</v>
      </c>
      <c r="L249" s="1685">
        <v>229326.47398843931</v>
      </c>
      <c r="M249" s="1685">
        <v>0</v>
      </c>
      <c r="N249" s="1685">
        <f t="shared" si="35"/>
        <v>229326.47398843931</v>
      </c>
      <c r="O249" s="1653">
        <f t="shared" si="36"/>
        <v>2500581.4739884394</v>
      </c>
      <c r="P249" s="1653">
        <f t="shared" ref="P249:P309" si="38">H249*1%</f>
        <v>22712.55</v>
      </c>
      <c r="Q249" s="1653">
        <f t="shared" ref="Q249:Q309" si="39">H249*2%</f>
        <v>45425.1</v>
      </c>
      <c r="R249" s="1653">
        <f t="shared" ref="R249:R309" si="40">H249*1%</f>
        <v>22712.55</v>
      </c>
      <c r="S249" s="1684">
        <f t="shared" ref="S249:S309" si="41">O249-Q249-R249-P249</f>
        <v>2409731.2739884397</v>
      </c>
      <c r="T249" s="1684">
        <v>0</v>
      </c>
      <c r="U249" s="1684">
        <f t="shared" ref="U249:U309" si="42">S249-T249</f>
        <v>2409731.2739884397</v>
      </c>
      <c r="V249" s="989" t="str">
        <f>VLOOKUP(C249,'[27]Jan 17'!$B$46:$F$244,5,FALSE)</f>
        <v>106-0011236083</v>
      </c>
    </row>
    <row r="250" spans="1:22" s="1688" customFormat="1" ht="18" customHeight="1">
      <c r="A250" s="1685">
        <v>2271255</v>
      </c>
      <c r="B250" s="1691">
        <v>3</v>
      </c>
      <c r="C250" s="1079" t="s">
        <v>1210</v>
      </c>
      <c r="D250" s="516" t="s">
        <v>43</v>
      </c>
      <c r="E250" s="1673">
        <f>VLOOKUP(C250,'[25]Feb 17'!$B$44:$G$232,6,FALSE)</f>
        <v>23</v>
      </c>
      <c r="F250" s="1705">
        <v>1821255</v>
      </c>
      <c r="G250" s="1705">
        <v>450000</v>
      </c>
      <c r="H250" s="1653">
        <f t="shared" si="37"/>
        <v>2271255</v>
      </c>
      <c r="I250" s="1705">
        <v>0</v>
      </c>
      <c r="J250" s="1705">
        <v>0</v>
      </c>
      <c r="K250" s="1705">
        <v>0</v>
      </c>
      <c r="L250" s="1685">
        <v>229326.47398843931</v>
      </c>
      <c r="M250" s="1685">
        <v>0</v>
      </c>
      <c r="N250" s="1685">
        <f t="shared" si="35"/>
        <v>229326.47398843931</v>
      </c>
      <c r="O250" s="1653">
        <f t="shared" si="36"/>
        <v>2500581.4739884394</v>
      </c>
      <c r="P250" s="1653">
        <f t="shared" si="38"/>
        <v>22712.55</v>
      </c>
      <c r="Q250" s="1653">
        <f t="shared" si="39"/>
        <v>45425.1</v>
      </c>
      <c r="R250" s="1653">
        <f t="shared" si="40"/>
        <v>22712.55</v>
      </c>
      <c r="S250" s="1684">
        <f t="shared" si="41"/>
        <v>2409731.2739884397</v>
      </c>
      <c r="T250" s="1684">
        <v>0</v>
      </c>
      <c r="U250" s="1684">
        <f t="shared" si="42"/>
        <v>2409731.2739884397</v>
      </c>
      <c r="V250" s="989" t="str">
        <f>VLOOKUP(C250,'[27]Jan 17'!$B$46:$F$244,5,FALSE)</f>
        <v>106-0007276408</v>
      </c>
    </row>
    <row r="251" spans="1:22" s="1688" customFormat="1" ht="18" customHeight="1">
      <c r="A251" s="1685">
        <v>2271255</v>
      </c>
      <c r="B251" s="1691">
        <v>4</v>
      </c>
      <c r="C251" s="1101" t="s">
        <v>1211</v>
      </c>
      <c r="D251" s="1094" t="s">
        <v>43</v>
      </c>
      <c r="E251" s="1673">
        <f>VLOOKUP(C251,'[25]Feb 17'!$B$44:$G$232,6,FALSE)</f>
        <v>23</v>
      </c>
      <c r="F251" s="1705">
        <v>1821255</v>
      </c>
      <c r="G251" s="1705">
        <v>450000</v>
      </c>
      <c r="H251" s="1653">
        <f t="shared" si="37"/>
        <v>2271255</v>
      </c>
      <c r="I251" s="1705">
        <v>0</v>
      </c>
      <c r="J251" s="1705">
        <v>0</v>
      </c>
      <c r="K251" s="1705">
        <v>0</v>
      </c>
      <c r="L251" s="1685">
        <v>229326.47398843931</v>
      </c>
      <c r="M251" s="1685">
        <v>0</v>
      </c>
      <c r="N251" s="1685">
        <f t="shared" si="35"/>
        <v>229326.47398843931</v>
      </c>
      <c r="O251" s="1653">
        <f t="shared" si="36"/>
        <v>2500581.4739884394</v>
      </c>
      <c r="P251" s="1653">
        <f t="shared" si="38"/>
        <v>22712.55</v>
      </c>
      <c r="Q251" s="1653">
        <f t="shared" si="39"/>
        <v>45425.1</v>
      </c>
      <c r="R251" s="1653">
        <f t="shared" si="40"/>
        <v>22712.55</v>
      </c>
      <c r="S251" s="1684">
        <f t="shared" si="41"/>
        <v>2409731.2739884397</v>
      </c>
      <c r="T251" s="1684">
        <v>0</v>
      </c>
      <c r="U251" s="1684">
        <f t="shared" si="42"/>
        <v>2409731.2739884397</v>
      </c>
      <c r="V251" s="989">
        <f>VLOOKUP(C251,'[27]Jan 17'!$B$46:$F$244,5,FALSE)</f>
        <v>1060011238477</v>
      </c>
    </row>
    <row r="252" spans="1:22" s="1688" customFormat="1" ht="18" customHeight="1">
      <c r="A252" s="1685">
        <v>2271255</v>
      </c>
      <c r="B252" s="1691">
        <v>5</v>
      </c>
      <c r="C252" s="1079" t="s">
        <v>1212</v>
      </c>
      <c r="D252" s="1094" t="s">
        <v>43</v>
      </c>
      <c r="E252" s="1673">
        <f>VLOOKUP(C252,'[25]Feb 17'!$B$44:$G$232,6,FALSE)</f>
        <v>23</v>
      </c>
      <c r="F252" s="1705">
        <v>1821255</v>
      </c>
      <c r="G252" s="1705">
        <v>450000</v>
      </c>
      <c r="H252" s="1653">
        <f t="shared" si="37"/>
        <v>2271255</v>
      </c>
      <c r="I252" s="1705">
        <v>0</v>
      </c>
      <c r="J252" s="1705">
        <v>0</v>
      </c>
      <c r="K252" s="1705">
        <v>0</v>
      </c>
      <c r="L252" s="1685">
        <v>317094.65895953757</v>
      </c>
      <c r="M252" s="1685">
        <v>0</v>
      </c>
      <c r="N252" s="1685">
        <f t="shared" si="35"/>
        <v>317094.65895953757</v>
      </c>
      <c r="O252" s="1653">
        <f t="shared" si="36"/>
        <v>2588349.6589595377</v>
      </c>
      <c r="P252" s="1653">
        <f t="shared" si="38"/>
        <v>22712.55</v>
      </c>
      <c r="Q252" s="1653">
        <f t="shared" si="39"/>
        <v>45425.1</v>
      </c>
      <c r="R252" s="1653">
        <f t="shared" si="40"/>
        <v>22712.55</v>
      </c>
      <c r="S252" s="1684">
        <f t="shared" si="41"/>
        <v>2497499.458959538</v>
      </c>
      <c r="T252" s="1684">
        <v>0</v>
      </c>
      <c r="U252" s="1684">
        <f t="shared" si="42"/>
        <v>2497499.458959538</v>
      </c>
      <c r="V252" s="989" t="str">
        <f>VLOOKUP(C252,'[27]Jan 17'!$B$46:$F$244,5,FALSE)</f>
        <v>106-0011235614</v>
      </c>
    </row>
    <row r="253" spans="1:22" s="1688" customFormat="1" ht="18" customHeight="1">
      <c r="A253" s="1685">
        <v>2271255</v>
      </c>
      <c r="B253" s="1691">
        <v>6</v>
      </c>
      <c r="C253" s="614" t="s">
        <v>1053</v>
      </c>
      <c r="D253" s="1094" t="s">
        <v>227</v>
      </c>
      <c r="E253" s="1673">
        <f>VLOOKUP(C253,'[25]Feb 17'!$B$44:$G$232,6,FALSE)</f>
        <v>23</v>
      </c>
      <c r="F253" s="1705">
        <v>1821255</v>
      </c>
      <c r="G253" s="1705">
        <v>450000</v>
      </c>
      <c r="H253" s="1653">
        <f t="shared" si="37"/>
        <v>2271255</v>
      </c>
      <c r="I253" s="1705">
        <v>0</v>
      </c>
      <c r="J253" s="1705">
        <v>0</v>
      </c>
      <c r="K253" s="1705">
        <v>0</v>
      </c>
      <c r="L253" s="1685">
        <v>229326.47398843931</v>
      </c>
      <c r="M253" s="1685">
        <v>0</v>
      </c>
      <c r="N253" s="1685">
        <f t="shared" si="35"/>
        <v>229326.47398843931</v>
      </c>
      <c r="O253" s="1653">
        <f t="shared" si="36"/>
        <v>2500581.4739884394</v>
      </c>
      <c r="P253" s="1653">
        <f t="shared" si="38"/>
        <v>22712.55</v>
      </c>
      <c r="Q253" s="1653">
        <f t="shared" si="39"/>
        <v>45425.1</v>
      </c>
      <c r="R253" s="1653">
        <f t="shared" si="40"/>
        <v>22712.55</v>
      </c>
      <c r="S253" s="1684">
        <f t="shared" si="41"/>
        <v>2409731.2739884397</v>
      </c>
      <c r="T253" s="1684">
        <v>0</v>
      </c>
      <c r="U253" s="1684">
        <f t="shared" si="42"/>
        <v>2409731.2739884397</v>
      </c>
      <c r="V253" s="989">
        <f>VLOOKUP(C253,'[27]Jan 17'!$B$46:$F$244,5,FALSE)</f>
        <v>1060011237164</v>
      </c>
    </row>
    <row r="254" spans="1:22" s="1688" customFormat="1" ht="18" customHeight="1">
      <c r="A254" s="1685">
        <v>2271255</v>
      </c>
      <c r="B254" s="1691">
        <v>7</v>
      </c>
      <c r="C254" s="1097" t="s">
        <v>1213</v>
      </c>
      <c r="D254" s="1120" t="s">
        <v>1214</v>
      </c>
      <c r="E254" s="1673">
        <f>VLOOKUP(C254,'[25]Feb 17'!$B$44:$G$232,6,FALSE)</f>
        <v>23</v>
      </c>
      <c r="F254" s="1705">
        <v>1821255</v>
      </c>
      <c r="G254" s="1705">
        <v>450000</v>
      </c>
      <c r="H254" s="1653">
        <f t="shared" si="37"/>
        <v>2271255</v>
      </c>
      <c r="I254" s="1705">
        <v>0</v>
      </c>
      <c r="J254" s="1705">
        <v>0</v>
      </c>
      <c r="K254" s="1705">
        <v>0</v>
      </c>
      <c r="L254" s="1685">
        <v>317094.65895953757</v>
      </c>
      <c r="M254" s="1685">
        <v>0</v>
      </c>
      <c r="N254" s="1685">
        <f t="shared" si="35"/>
        <v>317094.65895953757</v>
      </c>
      <c r="O254" s="1653">
        <f t="shared" si="36"/>
        <v>2588349.6589595377</v>
      </c>
      <c r="P254" s="1653">
        <f t="shared" si="38"/>
        <v>22712.55</v>
      </c>
      <c r="Q254" s="1653">
        <f t="shared" si="39"/>
        <v>45425.1</v>
      </c>
      <c r="R254" s="1653">
        <f t="shared" si="40"/>
        <v>22712.55</v>
      </c>
      <c r="S254" s="1684">
        <f t="shared" si="41"/>
        <v>2497499.458959538</v>
      </c>
      <c r="T254" s="1684">
        <v>0</v>
      </c>
      <c r="U254" s="1684">
        <f t="shared" si="42"/>
        <v>2497499.458959538</v>
      </c>
      <c r="V254" s="989" t="str">
        <f>VLOOKUP(C254,'[27]Jan 17'!$B$46:$F$244,5,FALSE)</f>
        <v>106-0011241737</v>
      </c>
    </row>
    <row r="255" spans="1:22" s="1688" customFormat="1" ht="18" customHeight="1">
      <c r="A255" s="1685">
        <v>2271255</v>
      </c>
      <c r="B255" s="1691">
        <v>8</v>
      </c>
      <c r="C255" s="1079" t="s">
        <v>1215</v>
      </c>
      <c r="D255" s="1094" t="s">
        <v>43</v>
      </c>
      <c r="E255" s="1673">
        <f>VLOOKUP(C255,'[25]Feb 17'!$B$44:$G$232,6,FALSE)</f>
        <v>4</v>
      </c>
      <c r="F255" s="1705">
        <v>1821255</v>
      </c>
      <c r="G255" s="1705">
        <v>450000</v>
      </c>
      <c r="H255" s="1653">
        <f t="shared" si="37"/>
        <v>2271255</v>
      </c>
      <c r="I255" s="1705">
        <v>0</v>
      </c>
      <c r="J255" s="1705">
        <v>0</v>
      </c>
      <c r="K255" s="1705">
        <v>0</v>
      </c>
      <c r="L255" s="1685">
        <v>317094.65895953757</v>
      </c>
      <c r="M255" s="1685">
        <v>0</v>
      </c>
      <c r="N255" s="1685">
        <f t="shared" si="35"/>
        <v>317094.65895953757</v>
      </c>
      <c r="O255" s="1653">
        <f t="shared" si="36"/>
        <v>2588349.6589595377</v>
      </c>
      <c r="P255" s="1653">
        <f t="shared" si="38"/>
        <v>22712.55</v>
      </c>
      <c r="Q255" s="1653">
        <f t="shared" si="39"/>
        <v>45425.1</v>
      </c>
      <c r="R255" s="1653">
        <f t="shared" si="40"/>
        <v>22712.55</v>
      </c>
      <c r="S255" s="1684">
        <f t="shared" si="41"/>
        <v>2497499.458959538</v>
      </c>
      <c r="T255" s="1684">
        <v>0</v>
      </c>
      <c r="U255" s="1684">
        <f t="shared" si="42"/>
        <v>2497499.458959538</v>
      </c>
      <c r="V255" s="989" t="str">
        <f>VLOOKUP(C255,'[27]Jan 17'!$B$46:$F$244,5,FALSE)</f>
        <v>900001 7724114</v>
      </c>
    </row>
    <row r="256" spans="1:22" s="1688" customFormat="1" ht="18" customHeight="1">
      <c r="A256" s="1685">
        <v>2271255</v>
      </c>
      <c r="B256" s="1691">
        <v>9</v>
      </c>
      <c r="C256" s="1095" t="s">
        <v>1216</v>
      </c>
      <c r="D256" s="1094" t="s">
        <v>43</v>
      </c>
      <c r="E256" s="1673">
        <f>VLOOKUP(C256,'[25]Feb 17'!$B$44:$G$232,6,FALSE)</f>
        <v>23</v>
      </c>
      <c r="F256" s="1705">
        <v>1821255</v>
      </c>
      <c r="G256" s="1705">
        <v>450000</v>
      </c>
      <c r="H256" s="1653">
        <f t="shared" si="37"/>
        <v>2271255</v>
      </c>
      <c r="I256" s="1705">
        <v>0</v>
      </c>
      <c r="J256" s="1705">
        <v>0</v>
      </c>
      <c r="K256" s="1705">
        <v>0</v>
      </c>
      <c r="L256" s="1685">
        <v>151850.63583815028</v>
      </c>
      <c r="M256" s="1685">
        <v>0</v>
      </c>
      <c r="N256" s="1685">
        <f t="shared" si="35"/>
        <v>151850.63583815028</v>
      </c>
      <c r="O256" s="1653">
        <f t="shared" si="36"/>
        <v>2423105.63583815</v>
      </c>
      <c r="P256" s="1653">
        <f t="shared" si="38"/>
        <v>22712.55</v>
      </c>
      <c r="Q256" s="1653">
        <f t="shared" si="39"/>
        <v>45425.1</v>
      </c>
      <c r="R256" s="1653">
        <f t="shared" si="40"/>
        <v>22712.55</v>
      </c>
      <c r="S256" s="1684">
        <f t="shared" si="41"/>
        <v>2332255.4358381503</v>
      </c>
      <c r="T256" s="1684">
        <v>0</v>
      </c>
      <c r="U256" s="1684">
        <f t="shared" si="42"/>
        <v>2332255.4358381503</v>
      </c>
      <c r="V256" s="989" t="str">
        <f>VLOOKUP(C256,'[27]Jan 17'!$B$46:$F$244,5,FALSE)</f>
        <v>106-0011236562</v>
      </c>
    </row>
    <row r="257" spans="1:22" s="1688" customFormat="1" ht="18" customHeight="1">
      <c r="A257" s="1685">
        <v>2271255</v>
      </c>
      <c r="B257" s="1691">
        <v>10</v>
      </c>
      <c r="C257" s="1097" t="s">
        <v>1218</v>
      </c>
      <c r="D257" s="1094" t="s">
        <v>43</v>
      </c>
      <c r="E257" s="1673">
        <f>VLOOKUP(C257,'[25]Feb 17'!$B$44:$G$232,6,FALSE)</f>
        <v>23</v>
      </c>
      <c r="F257" s="1705">
        <v>1821255</v>
      </c>
      <c r="G257" s="1705">
        <v>450000</v>
      </c>
      <c r="H257" s="1653">
        <f t="shared" si="37"/>
        <v>2271255</v>
      </c>
      <c r="I257" s="1705">
        <v>0</v>
      </c>
      <c r="J257" s="1705">
        <v>0</v>
      </c>
      <c r="K257" s="1705">
        <v>0</v>
      </c>
      <c r="L257" s="1685">
        <v>229326.47398843931</v>
      </c>
      <c r="M257" s="1685">
        <v>0</v>
      </c>
      <c r="N257" s="1685">
        <f t="shared" si="35"/>
        <v>229326.47398843931</v>
      </c>
      <c r="O257" s="1653">
        <f t="shared" si="36"/>
        <v>2500581.4739884394</v>
      </c>
      <c r="P257" s="1653">
        <f t="shared" si="38"/>
        <v>22712.55</v>
      </c>
      <c r="Q257" s="1653">
        <f t="shared" si="39"/>
        <v>45425.1</v>
      </c>
      <c r="R257" s="1653">
        <f t="shared" si="40"/>
        <v>22712.55</v>
      </c>
      <c r="S257" s="1684">
        <f t="shared" si="41"/>
        <v>2409731.2739884397</v>
      </c>
      <c r="T257" s="1684">
        <v>0</v>
      </c>
      <c r="U257" s="1684">
        <f t="shared" si="42"/>
        <v>2409731.2739884397</v>
      </c>
      <c r="V257" s="989">
        <f>VLOOKUP(C257,'[27]Jan 17'!$B$46:$F$244,5,FALSE)</f>
        <v>1060011228056</v>
      </c>
    </row>
    <row r="258" spans="1:22" s="1688" customFormat="1" ht="18" customHeight="1">
      <c r="A258" s="1685">
        <v>2271255</v>
      </c>
      <c r="B258" s="1691">
        <v>11</v>
      </c>
      <c r="C258" s="1079" t="s">
        <v>1219</v>
      </c>
      <c r="D258" s="1094" t="s">
        <v>43</v>
      </c>
      <c r="E258" s="1673">
        <f>VLOOKUP(C258,'[25]Feb 17'!$B$44:$G$232,6,FALSE)</f>
        <v>23</v>
      </c>
      <c r="F258" s="1705">
        <v>1821255</v>
      </c>
      <c r="G258" s="1705">
        <v>450000</v>
      </c>
      <c r="H258" s="1653">
        <f t="shared" si="37"/>
        <v>2271255</v>
      </c>
      <c r="I258" s="1705">
        <v>0</v>
      </c>
      <c r="J258" s="1705">
        <v>0</v>
      </c>
      <c r="K258" s="1705">
        <v>0</v>
      </c>
      <c r="L258" s="1685">
        <v>229326.47398843931</v>
      </c>
      <c r="M258" s="1685">
        <v>0</v>
      </c>
      <c r="N258" s="1685">
        <f t="shared" si="35"/>
        <v>229326.47398843931</v>
      </c>
      <c r="O258" s="1653">
        <f t="shared" si="36"/>
        <v>2500581.4739884394</v>
      </c>
      <c r="P258" s="1653">
        <f t="shared" si="38"/>
        <v>22712.55</v>
      </c>
      <c r="Q258" s="1653">
        <f t="shared" si="39"/>
        <v>45425.1</v>
      </c>
      <c r="R258" s="1653">
        <f t="shared" si="40"/>
        <v>22712.55</v>
      </c>
      <c r="S258" s="1684">
        <f t="shared" si="41"/>
        <v>2409731.2739884397</v>
      </c>
      <c r="T258" s="1684">
        <v>0</v>
      </c>
      <c r="U258" s="1684">
        <f t="shared" si="42"/>
        <v>2409731.2739884397</v>
      </c>
      <c r="V258" s="989" t="str">
        <f>VLOOKUP(C258,'[27]Jan 17'!$B$46:$F$244,5,FALSE)</f>
        <v>106-0011236216</v>
      </c>
    </row>
    <row r="259" spans="1:22" s="1688" customFormat="1" ht="18" customHeight="1">
      <c r="A259" s="1685">
        <v>2271255</v>
      </c>
      <c r="B259" s="1691">
        <v>12</v>
      </c>
      <c r="C259" s="1079" t="s">
        <v>1220</v>
      </c>
      <c r="D259" s="1094" t="s">
        <v>43</v>
      </c>
      <c r="E259" s="1673">
        <f>VLOOKUP(C259,'[25]Feb 17'!$B$44:$G$232,6,FALSE)</f>
        <v>23</v>
      </c>
      <c r="F259" s="1705">
        <v>1821255</v>
      </c>
      <c r="G259" s="1705">
        <v>450000</v>
      </c>
      <c r="H259" s="1653">
        <f t="shared" si="37"/>
        <v>2271255</v>
      </c>
      <c r="I259" s="1705">
        <v>0</v>
      </c>
      <c r="J259" s="1705">
        <v>0</v>
      </c>
      <c r="K259" s="1705">
        <v>0</v>
      </c>
      <c r="L259" s="1685">
        <v>229326.47398843931</v>
      </c>
      <c r="M259" s="1685">
        <v>0</v>
      </c>
      <c r="N259" s="1685">
        <f t="shared" si="35"/>
        <v>229326.47398843931</v>
      </c>
      <c r="O259" s="1653">
        <f t="shared" si="36"/>
        <v>2500581.4739884394</v>
      </c>
      <c r="P259" s="1653">
        <f t="shared" si="38"/>
        <v>22712.55</v>
      </c>
      <c r="Q259" s="1653">
        <f t="shared" si="39"/>
        <v>45425.1</v>
      </c>
      <c r="R259" s="1653">
        <f t="shared" si="40"/>
        <v>22712.55</v>
      </c>
      <c r="S259" s="1684">
        <f t="shared" si="41"/>
        <v>2409731.2739884397</v>
      </c>
      <c r="T259" s="1684">
        <v>38700</v>
      </c>
      <c r="U259" s="1684">
        <f t="shared" si="42"/>
        <v>2371031.2739884397</v>
      </c>
      <c r="V259" s="989" t="str">
        <f>VLOOKUP(C259,'[27]Jan 17'!$B$46:$F$244,5,FALSE)</f>
        <v>106-0011235721</v>
      </c>
    </row>
    <row r="260" spans="1:22" s="1688" customFormat="1" ht="18" customHeight="1">
      <c r="A260" s="1685">
        <v>2271255</v>
      </c>
      <c r="B260" s="1691">
        <v>13</v>
      </c>
      <c r="C260" s="1079" t="s">
        <v>1221</v>
      </c>
      <c r="D260" s="1094" t="s">
        <v>43</v>
      </c>
      <c r="E260" s="1673">
        <f>VLOOKUP(C260,'[25]Feb 17'!$B$44:$G$232,6,FALSE)</f>
        <v>23</v>
      </c>
      <c r="F260" s="1705">
        <v>1821255</v>
      </c>
      <c r="G260" s="1705">
        <v>450000</v>
      </c>
      <c r="H260" s="1653">
        <f t="shared" si="37"/>
        <v>2271255</v>
      </c>
      <c r="I260" s="1705">
        <v>0</v>
      </c>
      <c r="J260" s="1705">
        <v>0</v>
      </c>
      <c r="K260" s="1705">
        <v>0</v>
      </c>
      <c r="L260" s="1685">
        <v>229326.47398843931</v>
      </c>
      <c r="M260" s="1685">
        <v>0</v>
      </c>
      <c r="N260" s="1685">
        <f t="shared" si="35"/>
        <v>229326.47398843931</v>
      </c>
      <c r="O260" s="1653">
        <f t="shared" si="36"/>
        <v>2500581.4739884394</v>
      </c>
      <c r="P260" s="1653">
        <f t="shared" si="38"/>
        <v>22712.55</v>
      </c>
      <c r="Q260" s="1653">
        <f t="shared" si="39"/>
        <v>45425.1</v>
      </c>
      <c r="R260" s="1653">
        <f t="shared" si="40"/>
        <v>22712.55</v>
      </c>
      <c r="S260" s="1684">
        <f t="shared" si="41"/>
        <v>2409731.2739884397</v>
      </c>
      <c r="T260" s="1684">
        <v>0</v>
      </c>
      <c r="U260" s="1684">
        <f t="shared" si="42"/>
        <v>2409731.2739884397</v>
      </c>
      <c r="V260" s="989">
        <f>VLOOKUP(C260,'[27]Jan 17'!$B$46:$F$244,5,FALSE)</f>
        <v>1060011215418</v>
      </c>
    </row>
    <row r="261" spans="1:22" s="1688" customFormat="1" ht="18" customHeight="1">
      <c r="A261" s="1685">
        <v>2271255</v>
      </c>
      <c r="B261" s="1691">
        <v>14</v>
      </c>
      <c r="C261" s="1079" t="s">
        <v>1222</v>
      </c>
      <c r="D261" s="1094" t="s">
        <v>43</v>
      </c>
      <c r="E261" s="1673">
        <f>VLOOKUP(C261,'[25]Feb 17'!$B$44:$G$232,6,FALSE)</f>
        <v>23</v>
      </c>
      <c r="F261" s="1705">
        <v>1821255</v>
      </c>
      <c r="G261" s="1705">
        <v>450000</v>
      </c>
      <c r="H261" s="1653">
        <f t="shared" si="37"/>
        <v>2271255</v>
      </c>
      <c r="I261" s="1705">
        <v>0</v>
      </c>
      <c r="J261" s="1705">
        <v>0</v>
      </c>
      <c r="K261" s="1705">
        <v>0</v>
      </c>
      <c r="L261" s="1685">
        <v>229326.47398843931</v>
      </c>
      <c r="M261" s="1685">
        <v>0</v>
      </c>
      <c r="N261" s="1685">
        <f t="shared" si="35"/>
        <v>229326.47398843931</v>
      </c>
      <c r="O261" s="1653">
        <f t="shared" si="36"/>
        <v>2500581.4739884394</v>
      </c>
      <c r="P261" s="1653">
        <f t="shared" si="38"/>
        <v>22712.55</v>
      </c>
      <c r="Q261" s="1653">
        <f t="shared" si="39"/>
        <v>45425.1</v>
      </c>
      <c r="R261" s="1653">
        <f t="shared" si="40"/>
        <v>22712.55</v>
      </c>
      <c r="S261" s="1684">
        <f t="shared" si="41"/>
        <v>2409731.2739884397</v>
      </c>
      <c r="T261" s="1684">
        <v>0</v>
      </c>
      <c r="U261" s="1684">
        <f t="shared" si="42"/>
        <v>2409731.2739884397</v>
      </c>
      <c r="V261" s="989" t="str">
        <f>VLOOKUP(C261,'[27]Jan 17'!$B$46:$F$244,5,FALSE)</f>
        <v>106-0011235515</v>
      </c>
    </row>
    <row r="262" spans="1:22" s="1688" customFormat="1" ht="18" customHeight="1">
      <c r="A262" s="1685">
        <v>2271255</v>
      </c>
      <c r="B262" s="1691">
        <v>15</v>
      </c>
      <c r="C262" s="1079" t="s">
        <v>1223</v>
      </c>
      <c r="D262" s="1094" t="s">
        <v>43</v>
      </c>
      <c r="E262" s="1673">
        <f>VLOOKUP(C262,'[25]Feb 17'!$B$44:$G$232,6,FALSE)</f>
        <v>23</v>
      </c>
      <c r="F262" s="1705">
        <v>1821255</v>
      </c>
      <c r="G262" s="1705">
        <v>450000</v>
      </c>
      <c r="H262" s="1653">
        <f t="shared" si="37"/>
        <v>2271255</v>
      </c>
      <c r="I262" s="1705">
        <v>0</v>
      </c>
      <c r="J262" s="1705">
        <v>0</v>
      </c>
      <c r="K262" s="1705">
        <v>0</v>
      </c>
      <c r="L262" s="1685">
        <v>229326.47398843931</v>
      </c>
      <c r="M262" s="1685">
        <v>0</v>
      </c>
      <c r="N262" s="1685">
        <f t="shared" si="35"/>
        <v>229326.47398843931</v>
      </c>
      <c r="O262" s="1653">
        <f t="shared" si="36"/>
        <v>2500581.4739884394</v>
      </c>
      <c r="P262" s="1653">
        <f t="shared" si="38"/>
        <v>22712.55</v>
      </c>
      <c r="Q262" s="1653">
        <f t="shared" si="39"/>
        <v>45425.1</v>
      </c>
      <c r="R262" s="1653">
        <f t="shared" si="40"/>
        <v>22712.55</v>
      </c>
      <c r="S262" s="1684">
        <f t="shared" si="41"/>
        <v>2409731.2739884397</v>
      </c>
      <c r="T262" s="1684">
        <v>0</v>
      </c>
      <c r="U262" s="1684">
        <f t="shared" si="42"/>
        <v>2409731.2739884397</v>
      </c>
      <c r="V262" s="989">
        <f>VLOOKUP(C262,'[27]Jan 17'!$B$46:$F$244,5,FALSE)</f>
        <v>1060011204859</v>
      </c>
    </row>
    <row r="263" spans="1:22" s="1688" customFormat="1" ht="18" customHeight="1">
      <c r="A263" s="1685">
        <v>2271255</v>
      </c>
      <c r="B263" s="1691">
        <v>16</v>
      </c>
      <c r="C263" s="1079" t="s">
        <v>1224</v>
      </c>
      <c r="D263" s="1094" t="s">
        <v>43</v>
      </c>
      <c r="E263" s="1673">
        <f>VLOOKUP(C263,'[25]Feb 17'!$B$44:$G$232,6,FALSE)</f>
        <v>23</v>
      </c>
      <c r="F263" s="1705">
        <v>1821255</v>
      </c>
      <c r="G263" s="1705">
        <v>450000</v>
      </c>
      <c r="H263" s="1653">
        <f t="shared" si="37"/>
        <v>2271255</v>
      </c>
      <c r="I263" s="1705">
        <v>0</v>
      </c>
      <c r="J263" s="1705">
        <v>0</v>
      </c>
      <c r="K263" s="1705">
        <v>0</v>
      </c>
      <c r="L263" s="1685">
        <v>229326.47398843931</v>
      </c>
      <c r="M263" s="1685">
        <v>0</v>
      </c>
      <c r="N263" s="1685">
        <f t="shared" si="35"/>
        <v>229326.47398843931</v>
      </c>
      <c r="O263" s="1653">
        <f t="shared" si="36"/>
        <v>2500581.4739884394</v>
      </c>
      <c r="P263" s="1653">
        <f t="shared" si="38"/>
        <v>22712.55</v>
      </c>
      <c r="Q263" s="1653">
        <f t="shared" si="39"/>
        <v>45425.1</v>
      </c>
      <c r="R263" s="1653">
        <f t="shared" si="40"/>
        <v>22712.55</v>
      </c>
      <c r="S263" s="1684">
        <f t="shared" si="41"/>
        <v>2409731.2739884397</v>
      </c>
      <c r="T263" s="1684">
        <v>0</v>
      </c>
      <c r="U263" s="1684">
        <f t="shared" si="42"/>
        <v>2409731.2739884397</v>
      </c>
      <c r="V263" s="989">
        <f>VLOOKUP(C263,'[27]Jan 17'!$B$46:$F$244,5,FALSE)</f>
        <v>1060011212316</v>
      </c>
    </row>
    <row r="264" spans="1:22" s="1688" customFormat="1" ht="18" customHeight="1">
      <c r="A264" s="1685">
        <v>2271255</v>
      </c>
      <c r="B264" s="1691">
        <v>17</v>
      </c>
      <c r="C264" s="1121" t="s">
        <v>1226</v>
      </c>
      <c r="D264" s="1094" t="s">
        <v>43</v>
      </c>
      <c r="E264" s="1673">
        <f>VLOOKUP(C264,'[25]Feb 17'!$B$44:$G$232,6,FALSE)</f>
        <v>23</v>
      </c>
      <c r="F264" s="1705">
        <v>1821255</v>
      </c>
      <c r="G264" s="1705">
        <v>450000</v>
      </c>
      <c r="H264" s="1653">
        <f t="shared" si="37"/>
        <v>2271255</v>
      </c>
      <c r="I264" s="1705">
        <v>0</v>
      </c>
      <c r="J264" s="1705">
        <v>0</v>
      </c>
      <c r="K264" s="1705">
        <v>0</v>
      </c>
      <c r="L264" s="1685">
        <v>229326.47398843931</v>
      </c>
      <c r="M264" s="1685">
        <v>0</v>
      </c>
      <c r="N264" s="1685">
        <f t="shared" si="35"/>
        <v>229326.47398843931</v>
      </c>
      <c r="O264" s="1653">
        <f t="shared" si="36"/>
        <v>2500581.4739884394</v>
      </c>
      <c r="P264" s="1653">
        <f t="shared" si="38"/>
        <v>22712.55</v>
      </c>
      <c r="Q264" s="1653">
        <f t="shared" si="39"/>
        <v>45425.1</v>
      </c>
      <c r="R264" s="1653">
        <f t="shared" si="40"/>
        <v>22712.55</v>
      </c>
      <c r="S264" s="1684">
        <f t="shared" si="41"/>
        <v>2409731.2739884397</v>
      </c>
      <c r="T264" s="1684">
        <v>0</v>
      </c>
      <c r="U264" s="1684">
        <f t="shared" si="42"/>
        <v>2409731.2739884397</v>
      </c>
      <c r="V264" s="989">
        <f>VLOOKUP(C264,'[27]Jan 17'!$B$46:$F$244,5,FALSE)</f>
        <v>1060011250787</v>
      </c>
    </row>
    <row r="265" spans="1:22" s="1688" customFormat="1" ht="18" customHeight="1">
      <c r="A265" s="1685">
        <v>2271255</v>
      </c>
      <c r="B265" s="1691">
        <v>18</v>
      </c>
      <c r="C265" s="1079" t="s">
        <v>1228</v>
      </c>
      <c r="D265" s="1094" t="s">
        <v>43</v>
      </c>
      <c r="E265" s="1673">
        <f>VLOOKUP(C265,'[25]Feb 17'!$B$44:$G$232,6,FALSE)</f>
        <v>23</v>
      </c>
      <c r="F265" s="1705">
        <v>1821255</v>
      </c>
      <c r="G265" s="1705">
        <v>450000</v>
      </c>
      <c r="H265" s="1653">
        <f t="shared" si="37"/>
        <v>2271255</v>
      </c>
      <c r="I265" s="1705">
        <v>0</v>
      </c>
      <c r="J265" s="1705">
        <v>0</v>
      </c>
      <c r="K265" s="1705">
        <v>0</v>
      </c>
      <c r="L265" s="1685">
        <v>229326.47398843931</v>
      </c>
      <c r="M265" s="1685">
        <v>0</v>
      </c>
      <c r="N265" s="1685">
        <f t="shared" si="35"/>
        <v>229326.47398843931</v>
      </c>
      <c r="O265" s="1653">
        <f t="shared" si="36"/>
        <v>2500581.4739884394</v>
      </c>
      <c r="P265" s="1653">
        <f t="shared" si="38"/>
        <v>22712.55</v>
      </c>
      <c r="Q265" s="1653">
        <f t="shared" si="39"/>
        <v>45425.1</v>
      </c>
      <c r="R265" s="1653">
        <f t="shared" si="40"/>
        <v>22712.55</v>
      </c>
      <c r="S265" s="1684">
        <f t="shared" si="41"/>
        <v>2409731.2739884397</v>
      </c>
      <c r="T265" s="1684">
        <v>0</v>
      </c>
      <c r="U265" s="1684">
        <f t="shared" si="42"/>
        <v>2409731.2739884397</v>
      </c>
      <c r="V265" s="989">
        <f>VLOOKUP(C265,'[27]Jan 17'!$B$46:$F$244,5,FALSE)</f>
        <v>1060011238584</v>
      </c>
    </row>
    <row r="266" spans="1:22" s="1688" customFormat="1" ht="18" customHeight="1">
      <c r="A266" s="1685">
        <v>2271255</v>
      </c>
      <c r="B266" s="1691">
        <v>19</v>
      </c>
      <c r="C266" s="614" t="s">
        <v>1229</v>
      </c>
      <c r="D266" s="1094" t="s">
        <v>43</v>
      </c>
      <c r="E266" s="1673">
        <f>VLOOKUP(C266,'[25]Feb 17'!$B$44:$G$232,6,FALSE)</f>
        <v>23</v>
      </c>
      <c r="F266" s="1705">
        <v>1821255</v>
      </c>
      <c r="G266" s="1705">
        <v>450000</v>
      </c>
      <c r="H266" s="1653">
        <f t="shared" si="37"/>
        <v>2271255</v>
      </c>
      <c r="I266" s="1705">
        <v>0</v>
      </c>
      <c r="J266" s="1705">
        <v>0</v>
      </c>
      <c r="K266" s="1705">
        <v>0</v>
      </c>
      <c r="L266" s="1685">
        <v>229326.47398843931</v>
      </c>
      <c r="M266" s="1685">
        <v>0</v>
      </c>
      <c r="N266" s="1685">
        <f t="shared" si="35"/>
        <v>229326.47398843931</v>
      </c>
      <c r="O266" s="1653">
        <f t="shared" si="36"/>
        <v>2500581.4739884394</v>
      </c>
      <c r="P266" s="1653">
        <f t="shared" si="38"/>
        <v>22712.55</v>
      </c>
      <c r="Q266" s="1653">
        <f t="shared" si="39"/>
        <v>45425.1</v>
      </c>
      <c r="R266" s="1653">
        <f t="shared" si="40"/>
        <v>22712.55</v>
      </c>
      <c r="S266" s="1684">
        <f t="shared" si="41"/>
        <v>2409731.2739884397</v>
      </c>
      <c r="T266" s="1684">
        <v>0</v>
      </c>
      <c r="U266" s="1684">
        <f t="shared" si="42"/>
        <v>2409731.2739884397</v>
      </c>
      <c r="V266" s="989" t="str">
        <f>VLOOKUP(C266,'[27]Jan 17'!$B$46:$F$244,5,FALSE)</f>
        <v>106-0011263582</v>
      </c>
    </row>
    <row r="267" spans="1:22" s="1688" customFormat="1" ht="18" customHeight="1">
      <c r="A267" s="1685">
        <v>2271255</v>
      </c>
      <c r="B267" s="1691">
        <v>20</v>
      </c>
      <c r="C267" s="1097" t="s">
        <v>1230</v>
      </c>
      <c r="D267" s="1094" t="s">
        <v>43</v>
      </c>
      <c r="E267" s="1673">
        <f>VLOOKUP(C267,'[25]Feb 17'!$B$44:$G$232,6,FALSE)</f>
        <v>7</v>
      </c>
      <c r="F267" s="1705">
        <v>1821255</v>
      </c>
      <c r="G267" s="1705">
        <v>450000</v>
      </c>
      <c r="H267" s="1653">
        <f t="shared" si="37"/>
        <v>2271255</v>
      </c>
      <c r="I267" s="1705">
        <v>0</v>
      </c>
      <c r="J267" s="1705">
        <v>0</v>
      </c>
      <c r="K267" s="1705">
        <v>0</v>
      </c>
      <c r="L267" s="1685">
        <v>229326.47398843931</v>
      </c>
      <c r="M267" s="1685">
        <v>0</v>
      </c>
      <c r="N267" s="1685">
        <f t="shared" si="35"/>
        <v>229326.47398843931</v>
      </c>
      <c r="O267" s="1653">
        <f t="shared" si="36"/>
        <v>2500581.4739884394</v>
      </c>
      <c r="P267" s="1653">
        <f t="shared" si="38"/>
        <v>22712.55</v>
      </c>
      <c r="Q267" s="1653">
        <f t="shared" si="39"/>
        <v>45425.1</v>
      </c>
      <c r="R267" s="1653">
        <f t="shared" si="40"/>
        <v>22712.55</v>
      </c>
      <c r="S267" s="1684">
        <f t="shared" si="41"/>
        <v>2409731.2739884397</v>
      </c>
      <c r="T267" s="1684">
        <v>0</v>
      </c>
      <c r="U267" s="1684">
        <f t="shared" si="42"/>
        <v>2409731.2739884397</v>
      </c>
      <c r="V267" s="989" t="str">
        <f>VLOOKUP(C267,'[27]Jan 17'!$B$46:$F$244,5,FALSE)</f>
        <v>106-0011244574</v>
      </c>
    </row>
    <row r="268" spans="1:22" s="1688" customFormat="1" ht="18" customHeight="1">
      <c r="A268" s="1685">
        <v>2271255</v>
      </c>
      <c r="B268" s="1691">
        <v>21</v>
      </c>
      <c r="C268" s="1079" t="s">
        <v>1231</v>
      </c>
      <c r="D268" s="1094" t="s">
        <v>43</v>
      </c>
      <c r="E268" s="1673">
        <f>VLOOKUP(C268,'[25]Feb 17'!$B$44:$G$232,6,FALSE)</f>
        <v>23</v>
      </c>
      <c r="F268" s="1705">
        <v>1821255</v>
      </c>
      <c r="G268" s="1705">
        <v>450000</v>
      </c>
      <c r="H268" s="1653">
        <f t="shared" si="37"/>
        <v>2271255</v>
      </c>
      <c r="I268" s="1705">
        <v>0</v>
      </c>
      <c r="J268" s="1705">
        <v>0</v>
      </c>
      <c r="K268" s="1705">
        <v>0</v>
      </c>
      <c r="L268" s="1685">
        <v>229326.47398843931</v>
      </c>
      <c r="M268" s="1685">
        <v>0</v>
      </c>
      <c r="N268" s="1685">
        <f t="shared" si="35"/>
        <v>229326.47398843931</v>
      </c>
      <c r="O268" s="1653">
        <f t="shared" si="36"/>
        <v>2500581.4739884394</v>
      </c>
      <c r="P268" s="1653">
        <f t="shared" si="38"/>
        <v>22712.55</v>
      </c>
      <c r="Q268" s="1653">
        <f t="shared" si="39"/>
        <v>45425.1</v>
      </c>
      <c r="R268" s="1653">
        <f t="shared" si="40"/>
        <v>22712.55</v>
      </c>
      <c r="S268" s="1684">
        <f t="shared" si="41"/>
        <v>2409731.2739884397</v>
      </c>
      <c r="T268" s="1684">
        <v>0</v>
      </c>
      <c r="U268" s="1684">
        <f t="shared" si="42"/>
        <v>2409731.2739884397</v>
      </c>
      <c r="V268" s="989" t="str">
        <f>VLOOKUP(C268,'[27]Jan 17'!$B$46:$F$244,5,FALSE)</f>
        <v>106-0011236539</v>
      </c>
    </row>
    <row r="269" spans="1:22" s="1688" customFormat="1" ht="18" customHeight="1">
      <c r="A269" s="1685">
        <v>2271255</v>
      </c>
      <c r="B269" s="1691">
        <v>22</v>
      </c>
      <c r="C269" s="1734" t="s">
        <v>1232</v>
      </c>
      <c r="D269" s="1094" t="s">
        <v>43</v>
      </c>
      <c r="E269" s="1673">
        <f>VLOOKUP(C269,'[25]Feb 17'!$B$44:$G$232,6,FALSE)</f>
        <v>23</v>
      </c>
      <c r="F269" s="1705">
        <v>1821255</v>
      </c>
      <c r="G269" s="1705">
        <v>450000</v>
      </c>
      <c r="H269" s="1653">
        <f t="shared" si="37"/>
        <v>2271255</v>
      </c>
      <c r="I269" s="1705">
        <v>0</v>
      </c>
      <c r="J269" s="1705">
        <v>0</v>
      </c>
      <c r="K269" s="1705">
        <v>0</v>
      </c>
      <c r="L269" s="1685">
        <v>229326.47398843931</v>
      </c>
      <c r="M269" s="1685">
        <v>0</v>
      </c>
      <c r="N269" s="1685">
        <f t="shared" si="35"/>
        <v>229326.47398843931</v>
      </c>
      <c r="O269" s="1653">
        <f t="shared" si="36"/>
        <v>2500581.4739884394</v>
      </c>
      <c r="P269" s="1653">
        <f t="shared" si="38"/>
        <v>22712.55</v>
      </c>
      <c r="Q269" s="1653">
        <f t="shared" si="39"/>
        <v>45425.1</v>
      </c>
      <c r="R269" s="1653">
        <f t="shared" si="40"/>
        <v>22712.55</v>
      </c>
      <c r="S269" s="1684">
        <f t="shared" si="41"/>
        <v>2409731.2739884397</v>
      </c>
      <c r="T269" s="1684">
        <v>0</v>
      </c>
      <c r="U269" s="1684">
        <f t="shared" si="42"/>
        <v>2409731.2739884397</v>
      </c>
      <c r="V269" s="989">
        <f>VLOOKUP(C269,'[27]Jan 17'!$B$46:$F$244,5,FALSE)</f>
        <v>1060005343549</v>
      </c>
    </row>
    <row r="270" spans="1:22" s="1688" customFormat="1" ht="18" customHeight="1">
      <c r="A270" s="1685">
        <v>2271255</v>
      </c>
      <c r="B270" s="1691">
        <v>23</v>
      </c>
      <c r="C270" s="1079" t="s">
        <v>1233</v>
      </c>
      <c r="D270" s="1094" t="s">
        <v>43</v>
      </c>
      <c r="E270" s="1673">
        <f>VLOOKUP(C270,'[25]Feb 17'!$B$44:$G$232,6,FALSE)</f>
        <v>23</v>
      </c>
      <c r="F270" s="1705">
        <v>1821255</v>
      </c>
      <c r="G270" s="1705">
        <v>450000</v>
      </c>
      <c r="H270" s="1653">
        <f t="shared" si="37"/>
        <v>2271255</v>
      </c>
      <c r="I270" s="1705">
        <v>0</v>
      </c>
      <c r="J270" s="1705">
        <v>0</v>
      </c>
      <c r="K270" s="1705">
        <v>0</v>
      </c>
      <c r="L270" s="1685">
        <v>229326.47398843931</v>
      </c>
      <c r="M270" s="1685">
        <v>0</v>
      </c>
      <c r="N270" s="1685">
        <f t="shared" si="35"/>
        <v>229326.47398843931</v>
      </c>
      <c r="O270" s="1653">
        <f t="shared" si="36"/>
        <v>2500581.4739884394</v>
      </c>
      <c r="P270" s="1653">
        <f t="shared" si="38"/>
        <v>22712.55</v>
      </c>
      <c r="Q270" s="1653">
        <f t="shared" si="39"/>
        <v>45425.1</v>
      </c>
      <c r="R270" s="1653">
        <f t="shared" si="40"/>
        <v>22712.55</v>
      </c>
      <c r="S270" s="1684">
        <f t="shared" si="41"/>
        <v>2409731.2739884397</v>
      </c>
      <c r="T270" s="1684">
        <v>0</v>
      </c>
      <c r="U270" s="1684">
        <f t="shared" si="42"/>
        <v>2409731.2739884397</v>
      </c>
      <c r="V270" s="989" t="str">
        <f>VLOOKUP(C270,'[27]Jan 17'!$B$46:$F$244,5,FALSE)</f>
        <v>106-0011235713</v>
      </c>
    </row>
    <row r="271" spans="1:22" s="1688" customFormat="1" ht="18" customHeight="1">
      <c r="A271" s="1685">
        <v>2271255</v>
      </c>
      <c r="B271" s="1691">
        <v>24</v>
      </c>
      <c r="C271" s="1079" t="s">
        <v>1235</v>
      </c>
      <c r="D271" s="1094" t="s">
        <v>43</v>
      </c>
      <c r="E271" s="1673">
        <f>VLOOKUP(C271,'[25]Feb 17'!$B$44:$G$232,6,FALSE)</f>
        <v>23</v>
      </c>
      <c r="F271" s="1705">
        <v>1821255</v>
      </c>
      <c r="G271" s="1705">
        <v>450000</v>
      </c>
      <c r="H271" s="1653">
        <f t="shared" si="37"/>
        <v>2271255</v>
      </c>
      <c r="I271" s="1705">
        <v>0</v>
      </c>
      <c r="J271" s="1705">
        <v>0</v>
      </c>
      <c r="K271" s="1705">
        <v>0</v>
      </c>
      <c r="L271" s="1685">
        <v>229326.47398843931</v>
      </c>
      <c r="M271" s="1685">
        <v>0</v>
      </c>
      <c r="N271" s="1685">
        <f t="shared" si="35"/>
        <v>229326.47398843931</v>
      </c>
      <c r="O271" s="1653">
        <f t="shared" si="36"/>
        <v>2500581.4739884394</v>
      </c>
      <c r="P271" s="1653">
        <f t="shared" si="38"/>
        <v>22712.55</v>
      </c>
      <c r="Q271" s="1653">
        <f t="shared" si="39"/>
        <v>45425.1</v>
      </c>
      <c r="R271" s="1653">
        <f t="shared" si="40"/>
        <v>22712.55</v>
      </c>
      <c r="S271" s="1684">
        <f t="shared" si="41"/>
        <v>2409731.2739884397</v>
      </c>
      <c r="T271" s="1684">
        <v>0</v>
      </c>
      <c r="U271" s="1684">
        <f t="shared" si="42"/>
        <v>2409731.2739884397</v>
      </c>
      <c r="V271" s="989" t="str">
        <f>VLOOKUP(C271,'[27]Jan 17'!$B$46:$F$244,5,FALSE)</f>
        <v>106-0005362218</v>
      </c>
    </row>
    <row r="272" spans="1:22" s="1688" customFormat="1" ht="18" customHeight="1">
      <c r="A272" s="1685">
        <v>2271255</v>
      </c>
      <c r="B272" s="1691">
        <v>25</v>
      </c>
      <c r="C272" s="1095" t="s">
        <v>1236</v>
      </c>
      <c r="D272" s="1094" t="s">
        <v>43</v>
      </c>
      <c r="E272" s="1673">
        <f>VLOOKUP(C272,'[25]Feb 17'!$B$44:$G$232,6,FALSE)</f>
        <v>23</v>
      </c>
      <c r="F272" s="1705">
        <v>1821255</v>
      </c>
      <c r="G272" s="1705">
        <v>450000</v>
      </c>
      <c r="H272" s="1653">
        <f t="shared" si="37"/>
        <v>2271255</v>
      </c>
      <c r="I272" s="1705">
        <v>0</v>
      </c>
      <c r="J272" s="1705">
        <v>0</v>
      </c>
      <c r="K272" s="1705">
        <v>0</v>
      </c>
      <c r="L272" s="1685">
        <v>151850.63583815028</v>
      </c>
      <c r="M272" s="1685">
        <v>0</v>
      </c>
      <c r="N272" s="1685">
        <f t="shared" si="35"/>
        <v>151850.63583815028</v>
      </c>
      <c r="O272" s="1653">
        <f t="shared" si="36"/>
        <v>2423105.63583815</v>
      </c>
      <c r="P272" s="1653">
        <f t="shared" si="38"/>
        <v>22712.55</v>
      </c>
      <c r="Q272" s="1653">
        <f t="shared" si="39"/>
        <v>45425.1</v>
      </c>
      <c r="R272" s="1653">
        <f t="shared" si="40"/>
        <v>22712.55</v>
      </c>
      <c r="S272" s="1684">
        <f t="shared" si="41"/>
        <v>2332255.4358381503</v>
      </c>
      <c r="T272" s="1684">
        <v>0</v>
      </c>
      <c r="U272" s="1684">
        <f t="shared" si="42"/>
        <v>2332255.4358381503</v>
      </c>
      <c r="V272" s="989" t="str">
        <f>VLOOKUP(C272,'[27]Jan 17'!$B$46:$F$244,5,FALSE)</f>
        <v>106-0011215491</v>
      </c>
    </row>
    <row r="273" spans="1:22" s="1688" customFormat="1" ht="18" customHeight="1">
      <c r="A273" s="1685">
        <v>2271255</v>
      </c>
      <c r="B273" s="1691">
        <v>26</v>
      </c>
      <c r="C273" s="1097" t="s">
        <v>1237</v>
      </c>
      <c r="D273" s="1094" t="s">
        <v>43</v>
      </c>
      <c r="E273" s="1673">
        <f>VLOOKUP(C273,'[25]Feb 17'!$B$44:$G$232,6,FALSE)</f>
        <v>15</v>
      </c>
      <c r="F273" s="1705">
        <v>1821255</v>
      </c>
      <c r="G273" s="1705">
        <v>450000</v>
      </c>
      <c r="H273" s="1653">
        <f t="shared" si="37"/>
        <v>2271255</v>
      </c>
      <c r="I273" s="1705">
        <v>0</v>
      </c>
      <c r="J273" s="1705">
        <v>0</v>
      </c>
      <c r="K273" s="1705">
        <v>0</v>
      </c>
      <c r="L273" s="1685">
        <v>229326.47398843931</v>
      </c>
      <c r="M273" s="1685">
        <v>0</v>
      </c>
      <c r="N273" s="1685">
        <f t="shared" si="35"/>
        <v>229326.47398843931</v>
      </c>
      <c r="O273" s="1653">
        <f t="shared" si="36"/>
        <v>2500581.4739884394</v>
      </c>
      <c r="P273" s="1653">
        <f t="shared" si="38"/>
        <v>22712.55</v>
      </c>
      <c r="Q273" s="1653">
        <f t="shared" si="39"/>
        <v>45425.1</v>
      </c>
      <c r="R273" s="1653">
        <f t="shared" si="40"/>
        <v>22712.55</v>
      </c>
      <c r="S273" s="1684">
        <f t="shared" si="41"/>
        <v>2409731.2739884397</v>
      </c>
      <c r="T273" s="1684">
        <v>0</v>
      </c>
      <c r="U273" s="1684">
        <f t="shared" si="42"/>
        <v>2409731.2739884397</v>
      </c>
      <c r="V273" s="989" t="str">
        <f>VLOOKUP(C273,'[27]Jan 17'!$B$46:$F$244,5,FALSE)</f>
        <v>900001 7728529</v>
      </c>
    </row>
    <row r="274" spans="1:22" s="1688" customFormat="1" ht="18" customHeight="1">
      <c r="A274" s="1685">
        <v>2271255</v>
      </c>
      <c r="B274" s="1691">
        <v>27</v>
      </c>
      <c r="C274" s="1079" t="s">
        <v>1238</v>
      </c>
      <c r="D274" s="1094" t="s">
        <v>43</v>
      </c>
      <c r="E274" s="1673">
        <f>VLOOKUP(C274,'[25]Feb 17'!$B$44:$G$232,6,FALSE)</f>
        <v>23</v>
      </c>
      <c r="F274" s="1705">
        <v>1821255</v>
      </c>
      <c r="G274" s="1705">
        <v>450000</v>
      </c>
      <c r="H274" s="1653">
        <f t="shared" si="37"/>
        <v>2271255</v>
      </c>
      <c r="I274" s="1705">
        <v>0</v>
      </c>
      <c r="J274" s="1705">
        <v>0</v>
      </c>
      <c r="K274" s="1705">
        <v>0</v>
      </c>
      <c r="L274" s="1685">
        <v>229326.47398843931</v>
      </c>
      <c r="M274" s="1685">
        <v>0</v>
      </c>
      <c r="N274" s="1685">
        <f t="shared" si="35"/>
        <v>229326.47398843931</v>
      </c>
      <c r="O274" s="1653">
        <f t="shared" si="36"/>
        <v>2500581.4739884394</v>
      </c>
      <c r="P274" s="1653">
        <f t="shared" si="38"/>
        <v>22712.55</v>
      </c>
      <c r="Q274" s="1653">
        <f t="shared" si="39"/>
        <v>45425.1</v>
      </c>
      <c r="R274" s="1653">
        <f t="shared" si="40"/>
        <v>22712.55</v>
      </c>
      <c r="S274" s="1684">
        <f t="shared" si="41"/>
        <v>2409731.2739884397</v>
      </c>
      <c r="T274" s="1684">
        <v>0</v>
      </c>
      <c r="U274" s="1684">
        <f t="shared" si="42"/>
        <v>2409731.2739884397</v>
      </c>
      <c r="V274" s="989" t="str">
        <f>VLOOKUP(C274,'[27]Jan 17'!$B$46:$F$244,5,FALSE)</f>
        <v>106-0011244657</v>
      </c>
    </row>
    <row r="275" spans="1:22" s="1688" customFormat="1" ht="18" customHeight="1">
      <c r="A275" s="1685">
        <v>2271255</v>
      </c>
      <c r="B275" s="1691">
        <v>28</v>
      </c>
      <c r="C275" s="1097" t="s">
        <v>1239</v>
      </c>
      <c r="D275" s="1120" t="s">
        <v>43</v>
      </c>
      <c r="E275" s="1673">
        <f>VLOOKUP(C275,'[25]Feb 17'!$B$44:$G$232,6,FALSE)</f>
        <v>23</v>
      </c>
      <c r="F275" s="1705">
        <v>1821255</v>
      </c>
      <c r="G275" s="1705">
        <v>450000</v>
      </c>
      <c r="H275" s="1653">
        <f t="shared" si="37"/>
        <v>2271255</v>
      </c>
      <c r="I275" s="1705">
        <v>0</v>
      </c>
      <c r="J275" s="1705">
        <v>0</v>
      </c>
      <c r="K275" s="1705">
        <v>0</v>
      </c>
      <c r="L275" s="1685">
        <v>229326.47398843931</v>
      </c>
      <c r="M275" s="1685">
        <v>0</v>
      </c>
      <c r="N275" s="1685">
        <f t="shared" si="35"/>
        <v>229326.47398843931</v>
      </c>
      <c r="O275" s="1653">
        <f t="shared" si="36"/>
        <v>2500581.4739884394</v>
      </c>
      <c r="P275" s="1653">
        <f t="shared" si="38"/>
        <v>22712.55</v>
      </c>
      <c r="Q275" s="1653">
        <f t="shared" si="39"/>
        <v>45425.1</v>
      </c>
      <c r="R275" s="1653">
        <f t="shared" si="40"/>
        <v>22712.55</v>
      </c>
      <c r="S275" s="1684">
        <f t="shared" si="41"/>
        <v>2409731.2739884397</v>
      </c>
      <c r="T275" s="1684">
        <v>0</v>
      </c>
      <c r="U275" s="1684">
        <f t="shared" si="42"/>
        <v>2409731.2739884397</v>
      </c>
      <c r="V275" s="989" t="str">
        <f>VLOOKUP(C275,'[27]Jan 17'!$B$46:$F$244,5,FALSE)</f>
        <v>106-0011218784</v>
      </c>
    </row>
    <row r="276" spans="1:22" s="1688" customFormat="1" ht="18" customHeight="1">
      <c r="A276" s="1685">
        <v>2271255</v>
      </c>
      <c r="B276" s="1691">
        <v>29</v>
      </c>
      <c r="C276" s="1678" t="s">
        <v>1240</v>
      </c>
      <c r="D276" s="1094" t="s">
        <v>43</v>
      </c>
      <c r="E276" s="1673">
        <f>VLOOKUP(C276,'[25]Feb 17'!$B$44:$G$232,6,FALSE)</f>
        <v>23</v>
      </c>
      <c r="F276" s="1705">
        <v>1821255</v>
      </c>
      <c r="G276" s="1705">
        <v>450000</v>
      </c>
      <c r="H276" s="1653">
        <f t="shared" si="37"/>
        <v>2271255</v>
      </c>
      <c r="I276" s="1705">
        <v>0</v>
      </c>
      <c r="J276" s="1705">
        <v>0</v>
      </c>
      <c r="K276" s="1705">
        <v>0</v>
      </c>
      <c r="L276" s="1685">
        <v>229326.47398843931</v>
      </c>
      <c r="M276" s="1685">
        <v>0</v>
      </c>
      <c r="N276" s="1685">
        <f t="shared" si="35"/>
        <v>229326.47398843931</v>
      </c>
      <c r="O276" s="1653">
        <f t="shared" si="36"/>
        <v>2500581.4739884394</v>
      </c>
      <c r="P276" s="1653">
        <f t="shared" si="38"/>
        <v>22712.55</v>
      </c>
      <c r="Q276" s="1653">
        <f t="shared" si="39"/>
        <v>45425.1</v>
      </c>
      <c r="R276" s="1653">
        <f t="shared" si="40"/>
        <v>22712.55</v>
      </c>
      <c r="S276" s="1684">
        <f t="shared" si="41"/>
        <v>2409731.2739884397</v>
      </c>
      <c r="T276" s="1684">
        <v>0</v>
      </c>
      <c r="U276" s="1684">
        <f t="shared" si="42"/>
        <v>2409731.2739884397</v>
      </c>
      <c r="V276" s="989">
        <f>VLOOKUP(C276,'[27]Jan 17'!$B$46:$F$244,5,FALSE)</f>
        <v>1060011238485</v>
      </c>
    </row>
    <row r="277" spans="1:22" s="1688" customFormat="1" ht="18" customHeight="1">
      <c r="A277" s="1685">
        <v>2271255</v>
      </c>
      <c r="B277" s="1691">
        <v>30</v>
      </c>
      <c r="C277" s="1101" t="s">
        <v>1241</v>
      </c>
      <c r="D277" s="1094" t="s">
        <v>43</v>
      </c>
      <c r="E277" s="1903">
        <v>23</v>
      </c>
      <c r="F277" s="1705">
        <v>1821255</v>
      </c>
      <c r="G277" s="1705">
        <v>450000</v>
      </c>
      <c r="H277" s="1653">
        <f t="shared" si="37"/>
        <v>2271255</v>
      </c>
      <c r="I277" s="1705">
        <v>0</v>
      </c>
      <c r="J277" s="1705">
        <v>0</v>
      </c>
      <c r="K277" s="1705">
        <v>0</v>
      </c>
      <c r="L277" s="1685">
        <v>229326.47398843931</v>
      </c>
      <c r="M277" s="1685">
        <v>0</v>
      </c>
      <c r="N277" s="1685">
        <f t="shared" si="35"/>
        <v>229326.47398843931</v>
      </c>
      <c r="O277" s="1653">
        <f t="shared" si="36"/>
        <v>2500581.4739884394</v>
      </c>
      <c r="P277" s="1653">
        <f t="shared" si="38"/>
        <v>22712.55</v>
      </c>
      <c r="Q277" s="1653">
        <f t="shared" si="39"/>
        <v>45425.1</v>
      </c>
      <c r="R277" s="1653">
        <f t="shared" si="40"/>
        <v>22712.55</v>
      </c>
      <c r="S277" s="1684">
        <f t="shared" si="41"/>
        <v>2409731.2739884397</v>
      </c>
      <c r="T277" s="1684">
        <v>371894</v>
      </c>
      <c r="U277" s="1684">
        <f t="shared" si="42"/>
        <v>2037837.2739884397</v>
      </c>
      <c r="V277" s="1077" t="s">
        <v>3856</v>
      </c>
    </row>
    <row r="278" spans="1:22" s="1688" customFormat="1" ht="18" customHeight="1">
      <c r="A278" s="1685">
        <v>2271255</v>
      </c>
      <c r="B278" s="1691">
        <v>31</v>
      </c>
      <c r="C278" s="1095" t="s">
        <v>1242</v>
      </c>
      <c r="D278" s="1094" t="s">
        <v>43</v>
      </c>
      <c r="E278" s="1673">
        <f>VLOOKUP(C278,'[25]Feb 17'!$B$44:$G$232,6,FALSE)</f>
        <v>23</v>
      </c>
      <c r="F278" s="1705">
        <v>1821255</v>
      </c>
      <c r="G278" s="1705">
        <v>450000</v>
      </c>
      <c r="H278" s="1653">
        <f t="shared" si="37"/>
        <v>2271255</v>
      </c>
      <c r="I278" s="1705">
        <v>0</v>
      </c>
      <c r="J278" s="1705">
        <v>0</v>
      </c>
      <c r="K278" s="1705">
        <v>0</v>
      </c>
      <c r="L278" s="1685">
        <v>151850.63583815028</v>
      </c>
      <c r="M278" s="1685">
        <v>0</v>
      </c>
      <c r="N278" s="1685">
        <f t="shared" si="35"/>
        <v>151850.63583815028</v>
      </c>
      <c r="O278" s="1653">
        <f t="shared" si="36"/>
        <v>2423105.63583815</v>
      </c>
      <c r="P278" s="1653">
        <f t="shared" si="38"/>
        <v>22712.55</v>
      </c>
      <c r="Q278" s="1653">
        <f t="shared" si="39"/>
        <v>45425.1</v>
      </c>
      <c r="R278" s="1653">
        <f t="shared" si="40"/>
        <v>22712.55</v>
      </c>
      <c r="S278" s="1684">
        <f t="shared" si="41"/>
        <v>2332255.4358381503</v>
      </c>
      <c r="T278" s="1684">
        <v>0</v>
      </c>
      <c r="U278" s="1684">
        <f t="shared" si="42"/>
        <v>2332255.4358381503</v>
      </c>
      <c r="V278" s="989" t="str">
        <f>VLOOKUP(C278,'[27]Jan 17'!$B$46:$F$244,5,FALSE)</f>
        <v>106-0011236356</v>
      </c>
    </row>
    <row r="279" spans="1:22" s="1688" customFormat="1" ht="18" customHeight="1">
      <c r="A279" s="1685">
        <v>2271255</v>
      </c>
      <c r="B279" s="1691">
        <v>32</v>
      </c>
      <c r="C279" s="1079" t="s">
        <v>1243</v>
      </c>
      <c r="D279" s="1094" t="s">
        <v>43</v>
      </c>
      <c r="E279" s="1673">
        <f>VLOOKUP(C279,'[25]Feb 17'!$B$44:$G$232,6,FALSE)</f>
        <v>23</v>
      </c>
      <c r="F279" s="1705">
        <v>1821255</v>
      </c>
      <c r="G279" s="1705">
        <v>450000</v>
      </c>
      <c r="H279" s="1653">
        <f t="shared" si="37"/>
        <v>2271255</v>
      </c>
      <c r="I279" s="1705">
        <v>0</v>
      </c>
      <c r="J279" s="1705">
        <v>0</v>
      </c>
      <c r="K279" s="1705">
        <v>0</v>
      </c>
      <c r="L279" s="1685">
        <v>229326.47398843931</v>
      </c>
      <c r="M279" s="1685">
        <v>0</v>
      </c>
      <c r="N279" s="1685">
        <f t="shared" si="35"/>
        <v>229326.47398843931</v>
      </c>
      <c r="O279" s="1653">
        <f t="shared" si="36"/>
        <v>2500581.4739884394</v>
      </c>
      <c r="P279" s="1653">
        <f t="shared" si="38"/>
        <v>22712.55</v>
      </c>
      <c r="Q279" s="1653">
        <f t="shared" si="39"/>
        <v>45425.1</v>
      </c>
      <c r="R279" s="1653">
        <f t="shared" si="40"/>
        <v>22712.55</v>
      </c>
      <c r="S279" s="1684">
        <f t="shared" si="41"/>
        <v>2409731.2739884397</v>
      </c>
      <c r="T279" s="1684">
        <v>0</v>
      </c>
      <c r="U279" s="1684">
        <f t="shared" si="42"/>
        <v>2409731.2739884397</v>
      </c>
      <c r="V279" s="989">
        <f>VLOOKUP(C279,'[27]Jan 17'!$B$46:$F$244,5,FALSE)</f>
        <v>1060011243303</v>
      </c>
    </row>
    <row r="280" spans="1:22" s="1688" customFormat="1" ht="18" customHeight="1">
      <c r="A280" s="1685">
        <v>2271255</v>
      </c>
      <c r="B280" s="1691">
        <v>33</v>
      </c>
      <c r="C280" s="515" t="s">
        <v>1244</v>
      </c>
      <c r="D280" s="1094" t="s">
        <v>43</v>
      </c>
      <c r="E280" s="1673">
        <f>VLOOKUP(C280,'[25]Feb 17'!$B$44:$G$232,6,FALSE)</f>
        <v>23</v>
      </c>
      <c r="F280" s="1705">
        <v>1821255</v>
      </c>
      <c r="G280" s="1705">
        <v>450000</v>
      </c>
      <c r="H280" s="1653">
        <f t="shared" si="37"/>
        <v>2271255</v>
      </c>
      <c r="I280" s="1705">
        <v>0</v>
      </c>
      <c r="J280" s="1705">
        <v>0</v>
      </c>
      <c r="K280" s="1705">
        <v>0</v>
      </c>
      <c r="L280" s="1685">
        <v>229326.47398843931</v>
      </c>
      <c r="M280" s="1685">
        <v>0</v>
      </c>
      <c r="N280" s="1685">
        <f t="shared" si="35"/>
        <v>229326.47398843931</v>
      </c>
      <c r="O280" s="1653">
        <f t="shared" si="36"/>
        <v>2500581.4739884394</v>
      </c>
      <c r="P280" s="1653">
        <f t="shared" si="38"/>
        <v>22712.55</v>
      </c>
      <c r="Q280" s="1653">
        <f t="shared" si="39"/>
        <v>45425.1</v>
      </c>
      <c r="R280" s="1653">
        <f t="shared" si="40"/>
        <v>22712.55</v>
      </c>
      <c r="S280" s="1684">
        <f t="shared" si="41"/>
        <v>2409731.2739884397</v>
      </c>
      <c r="T280" s="1684">
        <v>0</v>
      </c>
      <c r="U280" s="1684">
        <f t="shared" si="42"/>
        <v>2409731.2739884397</v>
      </c>
      <c r="V280" s="989" t="str">
        <f>VLOOKUP(C280,'[27]Jan 17'!$B$46:$F$244,5,FALSE)</f>
        <v>106-0011244517</v>
      </c>
    </row>
    <row r="281" spans="1:22" s="1688" customFormat="1" ht="18" customHeight="1">
      <c r="A281" s="1685">
        <v>2271255</v>
      </c>
      <c r="B281" s="1691">
        <v>34</v>
      </c>
      <c r="C281" s="1079" t="s">
        <v>1245</v>
      </c>
      <c r="D281" s="1094" t="s">
        <v>43</v>
      </c>
      <c r="E281" s="1673">
        <f>VLOOKUP(C281,'[25]Feb 17'!$B$44:$G$232,6,FALSE)</f>
        <v>23</v>
      </c>
      <c r="F281" s="1705">
        <v>1821255</v>
      </c>
      <c r="G281" s="1705">
        <v>450000</v>
      </c>
      <c r="H281" s="1653">
        <f t="shared" si="37"/>
        <v>2271255</v>
      </c>
      <c r="I281" s="1705">
        <v>0</v>
      </c>
      <c r="J281" s="1705">
        <v>0</v>
      </c>
      <c r="K281" s="1705">
        <v>0</v>
      </c>
      <c r="L281" s="1685">
        <v>229326.47398843931</v>
      </c>
      <c r="M281" s="1685">
        <v>0</v>
      </c>
      <c r="N281" s="1685">
        <f t="shared" si="35"/>
        <v>229326.47398843931</v>
      </c>
      <c r="O281" s="1653">
        <f t="shared" si="36"/>
        <v>2500581.4739884394</v>
      </c>
      <c r="P281" s="1653">
        <f t="shared" si="38"/>
        <v>22712.55</v>
      </c>
      <c r="Q281" s="1653">
        <f t="shared" si="39"/>
        <v>45425.1</v>
      </c>
      <c r="R281" s="1653">
        <f t="shared" si="40"/>
        <v>22712.55</v>
      </c>
      <c r="S281" s="1684">
        <f t="shared" si="41"/>
        <v>2409731.2739884397</v>
      </c>
      <c r="T281" s="1684">
        <v>0</v>
      </c>
      <c r="U281" s="1684">
        <f t="shared" si="42"/>
        <v>2409731.2739884397</v>
      </c>
      <c r="V281" s="989" t="str">
        <f>VLOOKUP(C281,'[27]Jan 17'!$B$46:$F$244,5,FALSE)</f>
        <v>1060011248344</v>
      </c>
    </row>
    <row r="282" spans="1:22" s="1688" customFormat="1" ht="18" customHeight="1">
      <c r="A282" s="1685">
        <v>2271255</v>
      </c>
      <c r="B282" s="1691">
        <v>35</v>
      </c>
      <c r="C282" s="1079" t="s">
        <v>1246</v>
      </c>
      <c r="D282" s="1094" t="s">
        <v>43</v>
      </c>
      <c r="E282" s="1673">
        <f>VLOOKUP(C282,'[25]Feb 17'!$B$44:$G$232,6,FALSE)</f>
        <v>23</v>
      </c>
      <c r="F282" s="1705">
        <v>1821255</v>
      </c>
      <c r="G282" s="1705">
        <v>450000</v>
      </c>
      <c r="H282" s="1653">
        <f t="shared" si="37"/>
        <v>2271255</v>
      </c>
      <c r="I282" s="1705">
        <v>0</v>
      </c>
      <c r="J282" s="1705">
        <v>0</v>
      </c>
      <c r="K282" s="1705">
        <v>0</v>
      </c>
      <c r="L282" s="1685">
        <v>229326.47398843931</v>
      </c>
      <c r="M282" s="1685">
        <v>0</v>
      </c>
      <c r="N282" s="1685">
        <f t="shared" si="35"/>
        <v>229326.47398843931</v>
      </c>
      <c r="O282" s="1653">
        <f t="shared" si="36"/>
        <v>2500581.4739884394</v>
      </c>
      <c r="P282" s="1653">
        <f t="shared" si="38"/>
        <v>22712.55</v>
      </c>
      <c r="Q282" s="1653">
        <f t="shared" si="39"/>
        <v>45425.1</v>
      </c>
      <c r="R282" s="1653">
        <f t="shared" si="40"/>
        <v>22712.55</v>
      </c>
      <c r="S282" s="1684">
        <f t="shared" si="41"/>
        <v>2409731.2739884397</v>
      </c>
      <c r="T282" s="1684">
        <v>500000</v>
      </c>
      <c r="U282" s="1684">
        <f t="shared" si="42"/>
        <v>1909731.2739884397</v>
      </c>
      <c r="V282" s="989" t="str">
        <f>VLOOKUP(C282,'[27]Jan 17'!$B$46:$F$244,5,FALSE)</f>
        <v>106-0011262915</v>
      </c>
    </row>
    <row r="283" spans="1:22" s="1688" customFormat="1" ht="18" customHeight="1">
      <c r="A283" s="1685">
        <v>2271255</v>
      </c>
      <c r="B283" s="1691">
        <v>36</v>
      </c>
      <c r="C283" s="1079" t="s">
        <v>1247</v>
      </c>
      <c r="D283" s="1094" t="s">
        <v>43</v>
      </c>
      <c r="E283" s="1673">
        <f>VLOOKUP(C283,'[25]Feb 17'!$B$44:$G$232,6,FALSE)</f>
        <v>23</v>
      </c>
      <c r="F283" s="1705">
        <v>1821255</v>
      </c>
      <c r="G283" s="1705">
        <v>450000</v>
      </c>
      <c r="H283" s="1653">
        <f t="shared" si="37"/>
        <v>2271255</v>
      </c>
      <c r="I283" s="1705">
        <v>0</v>
      </c>
      <c r="J283" s="1705">
        <v>0</v>
      </c>
      <c r="K283" s="1705">
        <v>0</v>
      </c>
      <c r="L283" s="1685">
        <v>229326.47398843931</v>
      </c>
      <c r="M283" s="1685">
        <v>0</v>
      </c>
      <c r="N283" s="1685">
        <f t="shared" si="35"/>
        <v>229326.47398843931</v>
      </c>
      <c r="O283" s="1653">
        <f t="shared" si="36"/>
        <v>2500581.4739884394</v>
      </c>
      <c r="P283" s="1653">
        <f t="shared" si="38"/>
        <v>22712.55</v>
      </c>
      <c r="Q283" s="1653">
        <f t="shared" si="39"/>
        <v>45425.1</v>
      </c>
      <c r="R283" s="1653">
        <f t="shared" si="40"/>
        <v>22712.55</v>
      </c>
      <c r="S283" s="1684">
        <f t="shared" si="41"/>
        <v>2409731.2739884397</v>
      </c>
      <c r="T283" s="1684">
        <v>0</v>
      </c>
      <c r="U283" s="1684">
        <f t="shared" si="42"/>
        <v>2409731.2739884397</v>
      </c>
      <c r="V283" s="989">
        <f>VLOOKUP(C283,'[27]Jan 17'!$B$46:$F$244,5,FALSE)</f>
        <v>1060005344752</v>
      </c>
    </row>
    <row r="284" spans="1:22" s="1688" customFormat="1" ht="18" customHeight="1">
      <c r="A284" s="1685">
        <v>2271255</v>
      </c>
      <c r="B284" s="1691">
        <v>37</v>
      </c>
      <c r="C284" s="1079" t="s">
        <v>1248</v>
      </c>
      <c r="D284" s="1094" t="s">
        <v>43</v>
      </c>
      <c r="E284" s="1673">
        <f>VLOOKUP(C284,'[25]Feb 17'!$B$44:$G$232,6,FALSE)</f>
        <v>23</v>
      </c>
      <c r="F284" s="1705">
        <v>1821255</v>
      </c>
      <c r="G284" s="1705">
        <v>450000</v>
      </c>
      <c r="H284" s="1653">
        <f t="shared" si="37"/>
        <v>2271255</v>
      </c>
      <c r="I284" s="1705">
        <v>0</v>
      </c>
      <c r="J284" s="1705">
        <v>0</v>
      </c>
      <c r="K284" s="1705">
        <v>0</v>
      </c>
      <c r="L284" s="1685">
        <v>229326.47398843931</v>
      </c>
      <c r="M284" s="1685">
        <v>0</v>
      </c>
      <c r="N284" s="1685">
        <f t="shared" si="35"/>
        <v>229326.47398843931</v>
      </c>
      <c r="O284" s="1653">
        <f t="shared" si="36"/>
        <v>2500581.4739884394</v>
      </c>
      <c r="P284" s="1653">
        <f t="shared" si="38"/>
        <v>22712.55</v>
      </c>
      <c r="Q284" s="1653">
        <f t="shared" si="39"/>
        <v>45425.1</v>
      </c>
      <c r="R284" s="1653">
        <f t="shared" si="40"/>
        <v>22712.55</v>
      </c>
      <c r="S284" s="1684">
        <f t="shared" si="41"/>
        <v>2409731.2739884397</v>
      </c>
      <c r="T284" s="1684">
        <v>0</v>
      </c>
      <c r="U284" s="1684">
        <f t="shared" si="42"/>
        <v>2409731.2739884397</v>
      </c>
      <c r="V284" s="989" t="str">
        <f>VLOOKUP(C284,'[27]Jan 17'!$B$46:$F$244,5,FALSE)</f>
        <v>1060011266445</v>
      </c>
    </row>
    <row r="285" spans="1:22" s="1688" customFormat="1" ht="18" customHeight="1">
      <c r="A285" s="1685">
        <v>2271255</v>
      </c>
      <c r="B285" s="1691">
        <v>38</v>
      </c>
      <c r="C285" s="1095" t="s">
        <v>1249</v>
      </c>
      <c r="D285" s="1094" t="s">
        <v>43</v>
      </c>
      <c r="E285" s="1673">
        <f>VLOOKUP(C285,'[25]Feb 17'!$B$44:$G$232,6,FALSE)</f>
        <v>23</v>
      </c>
      <c r="F285" s="1705">
        <v>1821255</v>
      </c>
      <c r="G285" s="1705">
        <v>450000</v>
      </c>
      <c r="H285" s="1653">
        <f t="shared" si="37"/>
        <v>2271255</v>
      </c>
      <c r="I285" s="1705">
        <v>0</v>
      </c>
      <c r="J285" s="1705">
        <v>0</v>
      </c>
      <c r="K285" s="1705">
        <v>0</v>
      </c>
      <c r="L285" s="1685">
        <v>151850.63583815028</v>
      </c>
      <c r="M285" s="1685">
        <v>0</v>
      </c>
      <c r="N285" s="1685">
        <f t="shared" si="35"/>
        <v>151850.63583815028</v>
      </c>
      <c r="O285" s="1653">
        <f t="shared" si="36"/>
        <v>2423105.63583815</v>
      </c>
      <c r="P285" s="1653">
        <f t="shared" si="38"/>
        <v>22712.55</v>
      </c>
      <c r="Q285" s="1653">
        <f t="shared" si="39"/>
        <v>45425.1</v>
      </c>
      <c r="R285" s="1653">
        <f t="shared" si="40"/>
        <v>22712.55</v>
      </c>
      <c r="S285" s="1684">
        <f t="shared" si="41"/>
        <v>2332255.4358381503</v>
      </c>
      <c r="T285" s="1684">
        <v>0</v>
      </c>
      <c r="U285" s="1684">
        <f t="shared" si="42"/>
        <v>2332255.4358381503</v>
      </c>
      <c r="V285" s="989" t="str">
        <f>VLOOKUP(C285,'[27]Jan 17'!$B$46:$F$244,5,FALSE)</f>
        <v>106-0011244566</v>
      </c>
    </row>
    <row r="286" spans="1:22" s="1688" customFormat="1" ht="18" customHeight="1">
      <c r="A286" s="1685">
        <v>2271255</v>
      </c>
      <c r="B286" s="1691">
        <v>39</v>
      </c>
      <c r="C286" s="1079" t="s">
        <v>1250</v>
      </c>
      <c r="D286" s="1094" t="s">
        <v>43</v>
      </c>
      <c r="E286" s="1673">
        <f>VLOOKUP(C286,'[25]Feb 17'!$B$44:$G$232,6,FALSE)</f>
        <v>23</v>
      </c>
      <c r="F286" s="1705">
        <v>1821255</v>
      </c>
      <c r="G286" s="1705">
        <v>450000</v>
      </c>
      <c r="H286" s="1653">
        <f t="shared" si="37"/>
        <v>2271255</v>
      </c>
      <c r="I286" s="1705">
        <v>0</v>
      </c>
      <c r="J286" s="1705">
        <v>0</v>
      </c>
      <c r="K286" s="1705">
        <v>0</v>
      </c>
      <c r="L286" s="1685">
        <v>229326.47398843931</v>
      </c>
      <c r="M286" s="1685">
        <v>0</v>
      </c>
      <c r="N286" s="1685">
        <f t="shared" si="35"/>
        <v>229326.47398843931</v>
      </c>
      <c r="O286" s="1653">
        <f t="shared" si="36"/>
        <v>2500581.4739884394</v>
      </c>
      <c r="P286" s="1653">
        <f t="shared" si="38"/>
        <v>22712.55</v>
      </c>
      <c r="Q286" s="1653">
        <f t="shared" si="39"/>
        <v>45425.1</v>
      </c>
      <c r="R286" s="1653">
        <f t="shared" si="40"/>
        <v>22712.55</v>
      </c>
      <c r="S286" s="1684">
        <f t="shared" si="41"/>
        <v>2409731.2739884397</v>
      </c>
      <c r="T286" s="1684">
        <v>0</v>
      </c>
      <c r="U286" s="1684">
        <f t="shared" si="42"/>
        <v>2409731.2739884397</v>
      </c>
      <c r="V286" s="989">
        <f>VLOOKUP(C286,'[27]Jan 17'!$B$46:$F$244,5,FALSE)</f>
        <v>1060011237198</v>
      </c>
    </row>
    <row r="287" spans="1:22" s="1688" customFormat="1" ht="18" customHeight="1">
      <c r="A287" s="1685">
        <v>2271255</v>
      </c>
      <c r="B287" s="1691">
        <v>40</v>
      </c>
      <c r="C287" s="1079" t="s">
        <v>1251</v>
      </c>
      <c r="D287" s="1094" t="s">
        <v>43</v>
      </c>
      <c r="E287" s="1673">
        <f>VLOOKUP(C287,'[25]Feb 17'!$B$44:$G$232,6,FALSE)</f>
        <v>23</v>
      </c>
      <c r="F287" s="1705">
        <v>1821255</v>
      </c>
      <c r="G287" s="1705">
        <v>450000</v>
      </c>
      <c r="H287" s="1653">
        <f t="shared" si="37"/>
        <v>2271255</v>
      </c>
      <c r="I287" s="1705">
        <v>0</v>
      </c>
      <c r="J287" s="1705">
        <v>0</v>
      </c>
      <c r="K287" s="1705">
        <v>0</v>
      </c>
      <c r="L287" s="1685">
        <v>229326.47398843931</v>
      </c>
      <c r="M287" s="1685">
        <v>0</v>
      </c>
      <c r="N287" s="1685">
        <f t="shared" si="35"/>
        <v>229326.47398843931</v>
      </c>
      <c r="O287" s="1653">
        <f t="shared" si="36"/>
        <v>2500581.4739884394</v>
      </c>
      <c r="P287" s="1653">
        <f t="shared" si="38"/>
        <v>22712.55</v>
      </c>
      <c r="Q287" s="1653">
        <f t="shared" si="39"/>
        <v>45425.1</v>
      </c>
      <c r="R287" s="1653">
        <f t="shared" si="40"/>
        <v>22712.55</v>
      </c>
      <c r="S287" s="1684">
        <f t="shared" si="41"/>
        <v>2409731.2739884397</v>
      </c>
      <c r="T287" s="1684">
        <v>0</v>
      </c>
      <c r="U287" s="1684">
        <f t="shared" si="42"/>
        <v>2409731.2739884397</v>
      </c>
      <c r="V287" s="989" t="str">
        <f>VLOOKUP(C287,'[27]Jan 17'!$B$46:$F$244,5,FALSE)</f>
        <v>106-0011215400</v>
      </c>
    </row>
    <row r="288" spans="1:22" s="1688" customFormat="1" ht="18" customHeight="1">
      <c r="A288" s="1685">
        <v>2271255</v>
      </c>
      <c r="B288" s="1691">
        <v>41</v>
      </c>
      <c r="C288" s="1097" t="s">
        <v>1253</v>
      </c>
      <c r="D288" s="1094" t="s">
        <v>43</v>
      </c>
      <c r="E288" s="1673">
        <f>VLOOKUP(C288,'[25]Feb 17'!$B$44:$G$232,6,FALSE)</f>
        <v>23</v>
      </c>
      <c r="F288" s="1705">
        <v>1821255</v>
      </c>
      <c r="G288" s="1705">
        <v>450000</v>
      </c>
      <c r="H288" s="1653">
        <f t="shared" si="37"/>
        <v>2271255</v>
      </c>
      <c r="I288" s="1705">
        <v>0</v>
      </c>
      <c r="J288" s="1705">
        <v>0</v>
      </c>
      <c r="K288" s="1705">
        <v>0</v>
      </c>
      <c r="L288" s="1685">
        <v>229326.47398843931</v>
      </c>
      <c r="M288" s="1685">
        <v>0</v>
      </c>
      <c r="N288" s="1685">
        <f t="shared" si="35"/>
        <v>229326.47398843931</v>
      </c>
      <c r="O288" s="1653">
        <f t="shared" si="36"/>
        <v>2500581.4739884394</v>
      </c>
      <c r="P288" s="1653">
        <f t="shared" si="38"/>
        <v>22712.55</v>
      </c>
      <c r="Q288" s="1653">
        <f t="shared" si="39"/>
        <v>45425.1</v>
      </c>
      <c r="R288" s="1653">
        <f t="shared" si="40"/>
        <v>22712.55</v>
      </c>
      <c r="S288" s="1684">
        <f t="shared" si="41"/>
        <v>2409731.2739884397</v>
      </c>
      <c r="T288" s="1684">
        <v>0</v>
      </c>
      <c r="U288" s="1684">
        <f t="shared" si="42"/>
        <v>2409731.2739884397</v>
      </c>
      <c r="V288" s="989" t="str">
        <f>VLOOKUP(C288,'[27]Jan 17'!$B$46:$F$244,5,FALSE)</f>
        <v>106-0011236430</v>
      </c>
    </row>
    <row r="289" spans="1:22" s="1688" customFormat="1" ht="18" customHeight="1">
      <c r="A289" s="1685">
        <v>2271255</v>
      </c>
      <c r="B289" s="1691">
        <v>42</v>
      </c>
      <c r="C289" s="1079" t="s">
        <v>1099</v>
      </c>
      <c r="D289" s="1096" t="s">
        <v>43</v>
      </c>
      <c r="E289" s="1673">
        <f>VLOOKUP(C289,'[25]Feb 17'!$B$44:$G$232,6,FALSE)</f>
        <v>23</v>
      </c>
      <c r="F289" s="1705">
        <v>1821255</v>
      </c>
      <c r="G289" s="1705">
        <v>450000</v>
      </c>
      <c r="H289" s="1653">
        <f t="shared" si="37"/>
        <v>2271255</v>
      </c>
      <c r="I289" s="1705">
        <v>0</v>
      </c>
      <c r="J289" s="1705">
        <v>0</v>
      </c>
      <c r="K289" s="1705">
        <v>0</v>
      </c>
      <c r="L289" s="1685">
        <v>229326.47398843931</v>
      </c>
      <c r="M289" s="1685">
        <v>0</v>
      </c>
      <c r="N289" s="1685">
        <f t="shared" si="35"/>
        <v>229326.47398843931</v>
      </c>
      <c r="O289" s="1653">
        <f t="shared" si="36"/>
        <v>2500581.4739884394</v>
      </c>
      <c r="P289" s="1653">
        <f t="shared" si="38"/>
        <v>22712.55</v>
      </c>
      <c r="Q289" s="1653">
        <f t="shared" si="39"/>
        <v>45425.1</v>
      </c>
      <c r="R289" s="1653">
        <f t="shared" si="40"/>
        <v>22712.55</v>
      </c>
      <c r="S289" s="1684">
        <f t="shared" si="41"/>
        <v>2409731.2739884397</v>
      </c>
      <c r="T289" s="1684">
        <v>535800</v>
      </c>
      <c r="U289" s="1684">
        <f t="shared" si="42"/>
        <v>1873931.2739884397</v>
      </c>
      <c r="V289" s="989" t="str">
        <f>VLOOKUP(C289,'[27]Jan 17'!$B$46:$F$244,5,FALSE)</f>
        <v>9000017729022</v>
      </c>
    </row>
    <row r="290" spans="1:22" s="1688" customFormat="1" ht="18" customHeight="1">
      <c r="A290" s="1685">
        <v>2271255</v>
      </c>
      <c r="B290" s="1691">
        <v>43</v>
      </c>
      <c r="C290" s="1079" t="s">
        <v>110</v>
      </c>
      <c r="D290" s="1094" t="s">
        <v>43</v>
      </c>
      <c r="E290" s="1673">
        <f>VLOOKUP(C290,'[25]Feb 17'!$B$44:$G$232,6,FALSE)</f>
        <v>23</v>
      </c>
      <c r="F290" s="1705">
        <v>1821255</v>
      </c>
      <c r="G290" s="1705">
        <v>450000</v>
      </c>
      <c r="H290" s="1653">
        <f t="shared" si="37"/>
        <v>2271255</v>
      </c>
      <c r="I290" s="1705">
        <v>0</v>
      </c>
      <c r="J290" s="1705">
        <v>0</v>
      </c>
      <c r="K290" s="1705">
        <v>0</v>
      </c>
      <c r="L290" s="1685">
        <v>229326.47398843931</v>
      </c>
      <c r="M290" s="1685">
        <v>0</v>
      </c>
      <c r="N290" s="1685">
        <f t="shared" si="35"/>
        <v>229326.47398843931</v>
      </c>
      <c r="O290" s="1653">
        <f t="shared" si="36"/>
        <v>2500581.4739884394</v>
      </c>
      <c r="P290" s="1653">
        <f t="shared" si="38"/>
        <v>22712.55</v>
      </c>
      <c r="Q290" s="1653">
        <f t="shared" si="39"/>
        <v>45425.1</v>
      </c>
      <c r="R290" s="1653">
        <f t="shared" si="40"/>
        <v>22712.55</v>
      </c>
      <c r="S290" s="1684">
        <f t="shared" si="41"/>
        <v>2409731.2739884397</v>
      </c>
      <c r="T290" s="1684">
        <v>0</v>
      </c>
      <c r="U290" s="1684">
        <f t="shared" si="42"/>
        <v>2409731.2739884397</v>
      </c>
      <c r="V290" s="989" t="str">
        <f>VLOOKUP(C290,'[27]Jan 17'!$B$46:$F$244,5,FALSE)</f>
        <v>106-0005342632</v>
      </c>
    </row>
    <row r="291" spans="1:22" s="1688" customFormat="1" ht="18" customHeight="1">
      <c r="A291" s="1685">
        <v>2271255</v>
      </c>
      <c r="B291" s="1691">
        <v>44</v>
      </c>
      <c r="C291" s="1079" t="s">
        <v>1256</v>
      </c>
      <c r="D291" s="1094" t="s">
        <v>43</v>
      </c>
      <c r="E291" s="1673">
        <f>VLOOKUP(C291,'[25]Feb 17'!$B$44:$G$232,6,FALSE)</f>
        <v>23</v>
      </c>
      <c r="F291" s="1705">
        <v>1821255</v>
      </c>
      <c r="G291" s="1705">
        <v>450000</v>
      </c>
      <c r="H291" s="1653">
        <f t="shared" si="37"/>
        <v>2271255</v>
      </c>
      <c r="I291" s="1705">
        <v>0</v>
      </c>
      <c r="J291" s="1705">
        <v>0</v>
      </c>
      <c r="K291" s="1705">
        <v>0</v>
      </c>
      <c r="L291" s="1685">
        <v>229326.47398843931</v>
      </c>
      <c r="M291" s="1685">
        <v>0</v>
      </c>
      <c r="N291" s="1685">
        <f t="shared" si="35"/>
        <v>229326.47398843931</v>
      </c>
      <c r="O291" s="1653">
        <f t="shared" si="36"/>
        <v>2500581.4739884394</v>
      </c>
      <c r="P291" s="1653">
        <f t="shared" si="38"/>
        <v>22712.55</v>
      </c>
      <c r="Q291" s="1653">
        <f t="shared" si="39"/>
        <v>45425.1</v>
      </c>
      <c r="R291" s="1653">
        <f t="shared" si="40"/>
        <v>22712.55</v>
      </c>
      <c r="S291" s="1684">
        <f t="shared" si="41"/>
        <v>2409731.2739884397</v>
      </c>
      <c r="T291" s="1684">
        <v>0</v>
      </c>
      <c r="U291" s="1684">
        <f t="shared" si="42"/>
        <v>2409731.2739884397</v>
      </c>
      <c r="V291" s="989" t="str">
        <f>VLOOKUP(C291,'[27]Jan 17'!$B$46:$F$244,5,FALSE)</f>
        <v>106-0011278556</v>
      </c>
    </row>
    <row r="292" spans="1:22" s="1688" customFormat="1" ht="18" customHeight="1">
      <c r="A292" s="1685">
        <v>2271255</v>
      </c>
      <c r="B292" s="1691">
        <v>45</v>
      </c>
      <c r="C292" s="1079" t="s">
        <v>1258</v>
      </c>
      <c r="D292" s="1094" t="s">
        <v>43</v>
      </c>
      <c r="E292" s="1673">
        <f>VLOOKUP(C292,'[25]Feb 17'!$B$44:$G$232,6,FALSE)</f>
        <v>23</v>
      </c>
      <c r="F292" s="1705">
        <v>1821255</v>
      </c>
      <c r="G292" s="1705">
        <v>450000</v>
      </c>
      <c r="H292" s="1653">
        <f t="shared" si="37"/>
        <v>2271255</v>
      </c>
      <c r="I292" s="1705">
        <v>0</v>
      </c>
      <c r="J292" s="1705">
        <v>0</v>
      </c>
      <c r="K292" s="1705">
        <v>0</v>
      </c>
      <c r="L292" s="1685">
        <v>229326.47398843931</v>
      </c>
      <c r="M292" s="1685">
        <v>0</v>
      </c>
      <c r="N292" s="1685">
        <f t="shared" si="35"/>
        <v>229326.47398843931</v>
      </c>
      <c r="O292" s="1653">
        <f t="shared" si="36"/>
        <v>2500581.4739884394</v>
      </c>
      <c r="P292" s="1653">
        <f t="shared" si="38"/>
        <v>22712.55</v>
      </c>
      <c r="Q292" s="1653">
        <f t="shared" si="39"/>
        <v>45425.1</v>
      </c>
      <c r="R292" s="1653">
        <f t="shared" si="40"/>
        <v>22712.55</v>
      </c>
      <c r="S292" s="1684">
        <f t="shared" si="41"/>
        <v>2409731.2739884397</v>
      </c>
      <c r="T292" s="1684">
        <v>0</v>
      </c>
      <c r="U292" s="1684">
        <f t="shared" si="42"/>
        <v>2409731.2739884397</v>
      </c>
      <c r="V292" s="989">
        <f>VLOOKUP(C292,'[27]Jan 17'!$B$46:$F$244,5,FALSE)</f>
        <v>1060011263566</v>
      </c>
    </row>
    <row r="293" spans="1:22" s="1688" customFormat="1" ht="18" customHeight="1">
      <c r="A293" s="1685">
        <v>2271255</v>
      </c>
      <c r="B293" s="1691">
        <v>46</v>
      </c>
      <c r="C293" s="1079" t="s">
        <v>1259</v>
      </c>
      <c r="D293" s="1094" t="s">
        <v>43</v>
      </c>
      <c r="E293" s="1673">
        <f>VLOOKUP(C293,'[25]Feb 17'!$B$44:$G$232,6,FALSE)</f>
        <v>23</v>
      </c>
      <c r="F293" s="1705">
        <v>1821255</v>
      </c>
      <c r="G293" s="1705">
        <v>450000</v>
      </c>
      <c r="H293" s="1653">
        <f t="shared" si="37"/>
        <v>2271255</v>
      </c>
      <c r="I293" s="1705">
        <v>0</v>
      </c>
      <c r="J293" s="1705">
        <v>0</v>
      </c>
      <c r="K293" s="1705">
        <v>0</v>
      </c>
      <c r="L293" s="1685">
        <v>229326.47398843931</v>
      </c>
      <c r="M293" s="1685">
        <v>0</v>
      </c>
      <c r="N293" s="1685">
        <f t="shared" si="35"/>
        <v>229326.47398843931</v>
      </c>
      <c r="O293" s="1653">
        <f t="shared" si="36"/>
        <v>2500581.4739884394</v>
      </c>
      <c r="P293" s="1653">
        <f t="shared" si="38"/>
        <v>22712.55</v>
      </c>
      <c r="Q293" s="1653">
        <f t="shared" si="39"/>
        <v>45425.1</v>
      </c>
      <c r="R293" s="1653">
        <f t="shared" si="40"/>
        <v>22712.55</v>
      </c>
      <c r="S293" s="1684">
        <f t="shared" si="41"/>
        <v>2409731.2739884397</v>
      </c>
      <c r="T293" s="1684">
        <v>0</v>
      </c>
      <c r="U293" s="1684">
        <f t="shared" si="42"/>
        <v>2409731.2739884397</v>
      </c>
      <c r="V293" s="989" t="str">
        <f>VLOOKUP(C293,'[27]Jan 17'!$B$46:$F$244,5,FALSE)</f>
        <v>106-0011212100</v>
      </c>
    </row>
    <row r="294" spans="1:22" s="1688" customFormat="1" ht="18" customHeight="1">
      <c r="A294" s="1685">
        <v>2271255</v>
      </c>
      <c r="B294" s="1691">
        <v>47</v>
      </c>
      <c r="C294" s="1079" t="s">
        <v>1260</v>
      </c>
      <c r="D294" s="1094" t="s">
        <v>43</v>
      </c>
      <c r="E294" s="1673">
        <f>VLOOKUP(C294,'[25]Feb 17'!$B$44:$G$232,6,FALSE)</f>
        <v>23</v>
      </c>
      <c r="F294" s="1705">
        <v>1821255</v>
      </c>
      <c r="G294" s="1705">
        <v>450000</v>
      </c>
      <c r="H294" s="1653">
        <f t="shared" si="37"/>
        <v>2271255</v>
      </c>
      <c r="I294" s="1705">
        <v>0</v>
      </c>
      <c r="J294" s="1705">
        <v>0</v>
      </c>
      <c r="K294" s="1705">
        <v>0</v>
      </c>
      <c r="L294" s="1685">
        <v>229326.47398843931</v>
      </c>
      <c r="M294" s="1685">
        <v>0</v>
      </c>
      <c r="N294" s="1685">
        <f t="shared" si="35"/>
        <v>229326.47398843931</v>
      </c>
      <c r="O294" s="1653">
        <f t="shared" si="36"/>
        <v>2500581.4739884394</v>
      </c>
      <c r="P294" s="1653">
        <f t="shared" si="38"/>
        <v>22712.55</v>
      </c>
      <c r="Q294" s="1653">
        <f t="shared" si="39"/>
        <v>45425.1</v>
      </c>
      <c r="R294" s="1653">
        <f t="shared" si="40"/>
        <v>22712.55</v>
      </c>
      <c r="S294" s="1684">
        <f t="shared" si="41"/>
        <v>2409731.2739884397</v>
      </c>
      <c r="T294" s="1684">
        <v>0</v>
      </c>
      <c r="U294" s="1684">
        <f t="shared" si="42"/>
        <v>2409731.2739884397</v>
      </c>
      <c r="V294" s="1751" t="s">
        <v>3863</v>
      </c>
    </row>
    <row r="295" spans="1:22" s="1688" customFormat="1" ht="18" customHeight="1">
      <c r="A295" s="1685">
        <v>2271255</v>
      </c>
      <c r="B295" s="1691">
        <v>48</v>
      </c>
      <c r="C295" s="1079" t="s">
        <v>1261</v>
      </c>
      <c r="D295" s="1094" t="s">
        <v>43</v>
      </c>
      <c r="E295" s="1673">
        <f>VLOOKUP(C295,'[25]Feb 17'!$B$44:$G$232,6,FALSE)</f>
        <v>23</v>
      </c>
      <c r="F295" s="1705">
        <v>1821255</v>
      </c>
      <c r="G295" s="1705">
        <v>450000</v>
      </c>
      <c r="H295" s="1653">
        <f t="shared" si="37"/>
        <v>2271255</v>
      </c>
      <c r="I295" s="1705">
        <v>0</v>
      </c>
      <c r="J295" s="1705">
        <v>0</v>
      </c>
      <c r="K295" s="1705">
        <v>0</v>
      </c>
      <c r="L295" s="1685">
        <v>229326.47398843931</v>
      </c>
      <c r="M295" s="1685">
        <v>0</v>
      </c>
      <c r="N295" s="1685">
        <f t="shared" si="35"/>
        <v>229326.47398843931</v>
      </c>
      <c r="O295" s="1653">
        <f t="shared" si="36"/>
        <v>2500581.4739884394</v>
      </c>
      <c r="P295" s="1653">
        <f t="shared" si="38"/>
        <v>22712.55</v>
      </c>
      <c r="Q295" s="1653">
        <f t="shared" si="39"/>
        <v>45425.1</v>
      </c>
      <c r="R295" s="1653">
        <f t="shared" si="40"/>
        <v>22712.55</v>
      </c>
      <c r="S295" s="1684">
        <f t="shared" si="41"/>
        <v>2409731.2739884397</v>
      </c>
      <c r="T295" s="1684">
        <v>0</v>
      </c>
      <c r="U295" s="1684">
        <f t="shared" si="42"/>
        <v>2409731.2739884397</v>
      </c>
      <c r="V295" s="989" t="str">
        <f>VLOOKUP(C295,'[27]Jan 17'!$B$46:$F$244,5,FALSE)</f>
        <v>106-0011235903</v>
      </c>
    </row>
    <row r="296" spans="1:22" s="1688" customFormat="1" ht="18" customHeight="1">
      <c r="A296" s="1685">
        <v>2271255</v>
      </c>
      <c r="B296" s="1691">
        <v>49</v>
      </c>
      <c r="C296" s="1079" t="s">
        <v>1262</v>
      </c>
      <c r="D296" s="1094" t="s">
        <v>43</v>
      </c>
      <c r="E296" s="1673">
        <f>VLOOKUP(C296,'[25]Feb 17'!$B$44:$G$232,6,FALSE)</f>
        <v>23</v>
      </c>
      <c r="F296" s="1705">
        <v>1821255</v>
      </c>
      <c r="G296" s="1705">
        <v>450000</v>
      </c>
      <c r="H296" s="1653">
        <f t="shared" si="37"/>
        <v>2271255</v>
      </c>
      <c r="I296" s="1705">
        <v>0</v>
      </c>
      <c r="J296" s="1705">
        <v>0</v>
      </c>
      <c r="K296" s="1705">
        <v>0</v>
      </c>
      <c r="L296" s="1685">
        <v>229326.47398843931</v>
      </c>
      <c r="M296" s="1685">
        <v>0</v>
      </c>
      <c r="N296" s="1685">
        <f t="shared" si="35"/>
        <v>229326.47398843931</v>
      </c>
      <c r="O296" s="1653">
        <f t="shared" si="36"/>
        <v>2500581.4739884394</v>
      </c>
      <c r="P296" s="1653">
        <f t="shared" si="38"/>
        <v>22712.55</v>
      </c>
      <c r="Q296" s="1653">
        <f t="shared" si="39"/>
        <v>45425.1</v>
      </c>
      <c r="R296" s="1653">
        <f t="shared" si="40"/>
        <v>22712.55</v>
      </c>
      <c r="S296" s="1684">
        <f t="shared" si="41"/>
        <v>2409731.2739884397</v>
      </c>
      <c r="T296" s="1684">
        <v>0</v>
      </c>
      <c r="U296" s="1684">
        <f t="shared" si="42"/>
        <v>2409731.2739884397</v>
      </c>
      <c r="V296" s="989" t="str">
        <f>VLOOKUP(C296,'[27]Jan 17'!$B$46:$F$244,5,FALSE)</f>
        <v>106-0011241919</v>
      </c>
    </row>
    <row r="297" spans="1:22" s="1688" customFormat="1" ht="18" customHeight="1">
      <c r="A297" s="1685">
        <v>2271255</v>
      </c>
      <c r="B297" s="1691">
        <v>50</v>
      </c>
      <c r="C297" s="1101" t="s">
        <v>1263</v>
      </c>
      <c r="D297" s="1094" t="s">
        <v>43</v>
      </c>
      <c r="E297" s="1673">
        <f>VLOOKUP(C297,'[25]Feb 17'!$B$44:$G$232,6,FALSE)</f>
        <v>23</v>
      </c>
      <c r="F297" s="1705">
        <v>1821255</v>
      </c>
      <c r="G297" s="1705">
        <v>450000</v>
      </c>
      <c r="H297" s="1653">
        <f t="shared" si="37"/>
        <v>2271255</v>
      </c>
      <c r="I297" s="1705">
        <v>0</v>
      </c>
      <c r="J297" s="1705">
        <v>0</v>
      </c>
      <c r="K297" s="1705">
        <v>0</v>
      </c>
      <c r="L297" s="1685">
        <v>229326.47398843931</v>
      </c>
      <c r="M297" s="1685">
        <v>0</v>
      </c>
      <c r="N297" s="1685">
        <f t="shared" si="35"/>
        <v>229326.47398843931</v>
      </c>
      <c r="O297" s="1653">
        <f t="shared" si="36"/>
        <v>2500581.4739884394</v>
      </c>
      <c r="P297" s="1653">
        <f t="shared" si="38"/>
        <v>22712.55</v>
      </c>
      <c r="Q297" s="1653">
        <f t="shared" si="39"/>
        <v>45425.1</v>
      </c>
      <c r="R297" s="1653">
        <f t="shared" si="40"/>
        <v>22712.55</v>
      </c>
      <c r="S297" s="1684">
        <f t="shared" si="41"/>
        <v>2409731.2739884397</v>
      </c>
      <c r="T297" s="1684">
        <v>0</v>
      </c>
      <c r="U297" s="1684">
        <f t="shared" si="42"/>
        <v>2409731.2739884397</v>
      </c>
      <c r="V297" s="989">
        <f>VLOOKUP(C297,'[27]Jan 17'!$B$46:$F$244,5,FALSE)</f>
        <v>1060011238592</v>
      </c>
    </row>
    <row r="298" spans="1:22" s="1688" customFormat="1" ht="18" customHeight="1">
      <c r="A298" s="1685">
        <v>2271255</v>
      </c>
      <c r="B298" s="1691">
        <v>51</v>
      </c>
      <c r="C298" s="1095" t="s">
        <v>1264</v>
      </c>
      <c r="D298" s="1094" t="s">
        <v>43</v>
      </c>
      <c r="E298" s="1673">
        <f>VLOOKUP(C298,'[25]Feb 17'!$B$44:$G$232,6,FALSE)</f>
        <v>13</v>
      </c>
      <c r="F298" s="1705">
        <v>1821255</v>
      </c>
      <c r="G298" s="1705">
        <v>450000</v>
      </c>
      <c r="H298" s="1653">
        <f t="shared" si="37"/>
        <v>2271255</v>
      </c>
      <c r="I298" s="1705">
        <v>0</v>
      </c>
      <c r="J298" s="1705">
        <v>0</v>
      </c>
      <c r="K298" s="1705">
        <v>0</v>
      </c>
      <c r="L298" s="1685">
        <v>151850.63583815028</v>
      </c>
      <c r="M298" s="1685">
        <v>0</v>
      </c>
      <c r="N298" s="1685">
        <f t="shared" si="35"/>
        <v>151850.63583815028</v>
      </c>
      <c r="O298" s="1653">
        <f t="shared" si="36"/>
        <v>2423105.63583815</v>
      </c>
      <c r="P298" s="1653">
        <f t="shared" si="38"/>
        <v>22712.55</v>
      </c>
      <c r="Q298" s="1653">
        <f t="shared" si="39"/>
        <v>45425.1</v>
      </c>
      <c r="R298" s="1653">
        <f t="shared" si="40"/>
        <v>22712.55</v>
      </c>
      <c r="S298" s="1684">
        <f t="shared" si="41"/>
        <v>2332255.4358381503</v>
      </c>
      <c r="T298" s="1684">
        <v>1000000</v>
      </c>
      <c r="U298" s="1684">
        <f t="shared" si="42"/>
        <v>1332255.4358381503</v>
      </c>
      <c r="V298" s="989" t="str">
        <f>VLOOKUP(C298,'[27]Jan 17'!$B$46:$F$244,5,FALSE)</f>
        <v>106-0011238469</v>
      </c>
    </row>
    <row r="299" spans="1:22" s="1688" customFormat="1" ht="18" customHeight="1">
      <c r="A299" s="1685">
        <v>2271255</v>
      </c>
      <c r="B299" s="1691">
        <v>52</v>
      </c>
      <c r="C299" s="1079" t="s">
        <v>140</v>
      </c>
      <c r="D299" s="1094" t="s">
        <v>43</v>
      </c>
      <c r="E299" s="1673">
        <f>VLOOKUP(C299,'[25]Feb 17'!$B$44:$G$232,6,FALSE)</f>
        <v>23</v>
      </c>
      <c r="F299" s="1705">
        <v>1821255</v>
      </c>
      <c r="G299" s="1705">
        <v>450000</v>
      </c>
      <c r="H299" s="1653">
        <f t="shared" si="37"/>
        <v>2271255</v>
      </c>
      <c r="I299" s="1705">
        <v>0</v>
      </c>
      <c r="J299" s="1705">
        <v>5000</v>
      </c>
      <c r="K299" s="1705">
        <v>5000</v>
      </c>
      <c r="L299" s="1685">
        <v>229326.47398843931</v>
      </c>
      <c r="M299" s="1685">
        <v>0</v>
      </c>
      <c r="N299" s="1685">
        <f t="shared" si="35"/>
        <v>459326.47398843931</v>
      </c>
      <c r="O299" s="1653">
        <f t="shared" si="36"/>
        <v>2730581.4739884394</v>
      </c>
      <c r="P299" s="1653">
        <f t="shared" si="38"/>
        <v>22712.55</v>
      </c>
      <c r="Q299" s="1653">
        <f t="shared" si="39"/>
        <v>45425.1</v>
      </c>
      <c r="R299" s="1653">
        <f t="shared" si="40"/>
        <v>22712.55</v>
      </c>
      <c r="S299" s="1684">
        <f t="shared" si="41"/>
        <v>2639731.2739884397</v>
      </c>
      <c r="T299" s="1684">
        <v>0</v>
      </c>
      <c r="U299" s="1684">
        <f t="shared" si="42"/>
        <v>2639731.2739884397</v>
      </c>
      <c r="V299" s="989" t="str">
        <f>VLOOKUP(C299,'[27]Jan 17'!$B$46:$F$244,5,FALSE)</f>
        <v>106-0011215350</v>
      </c>
    </row>
    <row r="300" spans="1:22" s="1688" customFormat="1" ht="18" customHeight="1">
      <c r="A300" s="1685">
        <v>2271255</v>
      </c>
      <c r="B300" s="1691">
        <v>53</v>
      </c>
      <c r="C300" s="1095" t="s">
        <v>1265</v>
      </c>
      <c r="D300" s="1094" t="s">
        <v>43</v>
      </c>
      <c r="E300" s="1673">
        <f>VLOOKUP(C300,'[25]Feb 17'!$B$44:$G$232,6,FALSE)</f>
        <v>23</v>
      </c>
      <c r="F300" s="1705">
        <v>1821255</v>
      </c>
      <c r="G300" s="1705">
        <v>450000</v>
      </c>
      <c r="H300" s="1653">
        <f t="shared" si="37"/>
        <v>2271255</v>
      </c>
      <c r="I300" s="1705">
        <v>0</v>
      </c>
      <c r="J300" s="1705">
        <v>0</v>
      </c>
      <c r="K300" s="1705">
        <v>0</v>
      </c>
      <c r="L300" s="1685">
        <v>151850.63583815028</v>
      </c>
      <c r="M300" s="1685">
        <v>0</v>
      </c>
      <c r="N300" s="1685">
        <f t="shared" si="35"/>
        <v>151850.63583815028</v>
      </c>
      <c r="O300" s="1653">
        <f t="shared" si="36"/>
        <v>2423105.63583815</v>
      </c>
      <c r="P300" s="1653">
        <f t="shared" si="38"/>
        <v>22712.55</v>
      </c>
      <c r="Q300" s="1653">
        <f t="shared" si="39"/>
        <v>45425.1</v>
      </c>
      <c r="R300" s="1653">
        <f t="shared" si="40"/>
        <v>22712.55</v>
      </c>
      <c r="S300" s="1684">
        <f t="shared" si="41"/>
        <v>2332255.4358381503</v>
      </c>
      <c r="T300" s="1684">
        <v>0</v>
      </c>
      <c r="U300" s="1684">
        <f t="shared" si="42"/>
        <v>2332255.4358381503</v>
      </c>
      <c r="V300" s="989" t="str">
        <f>VLOOKUP(C300,'[27]Jan 17'!$B$46:$F$244,5,FALSE)</f>
        <v>106-0011241794</v>
      </c>
    </row>
    <row r="301" spans="1:22" s="1688" customFormat="1" ht="18" customHeight="1">
      <c r="A301" s="1685">
        <v>2271255</v>
      </c>
      <c r="B301" s="1691">
        <v>54</v>
      </c>
      <c r="C301" s="1101" t="s">
        <v>1266</v>
      </c>
      <c r="D301" s="1120" t="s">
        <v>43</v>
      </c>
      <c r="E301" s="1673">
        <f>VLOOKUP(C301,'[25]Feb 17'!$B$44:$G$232,6,FALSE)</f>
        <v>23</v>
      </c>
      <c r="F301" s="1705">
        <v>1821255</v>
      </c>
      <c r="G301" s="1705">
        <v>450000</v>
      </c>
      <c r="H301" s="1653">
        <f t="shared" si="37"/>
        <v>2271255</v>
      </c>
      <c r="I301" s="1705">
        <v>0</v>
      </c>
      <c r="J301" s="1705">
        <v>0</v>
      </c>
      <c r="K301" s="1705">
        <v>0</v>
      </c>
      <c r="L301" s="1685">
        <v>229326.47398843931</v>
      </c>
      <c r="M301" s="1685">
        <v>0</v>
      </c>
      <c r="N301" s="1685">
        <f t="shared" si="35"/>
        <v>229326.47398843931</v>
      </c>
      <c r="O301" s="1653">
        <f t="shared" si="36"/>
        <v>2500581.4739884394</v>
      </c>
      <c r="P301" s="1653">
        <f t="shared" si="38"/>
        <v>22712.55</v>
      </c>
      <c r="Q301" s="1653">
        <f t="shared" si="39"/>
        <v>45425.1</v>
      </c>
      <c r="R301" s="1653">
        <f t="shared" si="40"/>
        <v>22712.55</v>
      </c>
      <c r="S301" s="1684">
        <f t="shared" si="41"/>
        <v>2409731.2739884397</v>
      </c>
      <c r="T301" s="1684">
        <v>0</v>
      </c>
      <c r="U301" s="1684">
        <f t="shared" si="42"/>
        <v>2409731.2739884397</v>
      </c>
      <c r="V301" s="989" t="str">
        <f>VLOOKUP(C301,'[27]Jan 17'!$B$46:$F$244,5,FALSE)</f>
        <v>106-0011225391</v>
      </c>
    </row>
    <row r="302" spans="1:22" s="1688" customFormat="1" ht="18" customHeight="1">
      <c r="A302" s="1685">
        <v>2271255</v>
      </c>
      <c r="B302" s="1691">
        <v>55</v>
      </c>
      <c r="C302" s="1079" t="s">
        <v>1267</v>
      </c>
      <c r="D302" s="1094" t="s">
        <v>43</v>
      </c>
      <c r="E302" s="1673">
        <f>VLOOKUP(C302,'[25]Feb 17'!$B$44:$G$232,6,FALSE)</f>
        <v>23</v>
      </c>
      <c r="F302" s="1705">
        <v>1821255</v>
      </c>
      <c r="G302" s="1705">
        <v>450000</v>
      </c>
      <c r="H302" s="1653">
        <f t="shared" si="37"/>
        <v>2271255</v>
      </c>
      <c r="I302" s="1705">
        <v>0</v>
      </c>
      <c r="J302" s="1705">
        <v>0</v>
      </c>
      <c r="K302" s="1705">
        <v>0</v>
      </c>
      <c r="L302" s="1685">
        <v>229326.47398843931</v>
      </c>
      <c r="M302" s="1685">
        <v>0</v>
      </c>
      <c r="N302" s="1685">
        <f t="shared" si="35"/>
        <v>229326.47398843931</v>
      </c>
      <c r="O302" s="1653">
        <f t="shared" si="36"/>
        <v>2500581.4739884394</v>
      </c>
      <c r="P302" s="1653">
        <f t="shared" si="38"/>
        <v>22712.55</v>
      </c>
      <c r="Q302" s="1653">
        <f t="shared" si="39"/>
        <v>45425.1</v>
      </c>
      <c r="R302" s="1653">
        <f t="shared" si="40"/>
        <v>22712.55</v>
      </c>
      <c r="S302" s="1684">
        <f t="shared" si="41"/>
        <v>2409731.2739884397</v>
      </c>
      <c r="T302" s="1684">
        <v>0</v>
      </c>
      <c r="U302" s="1684">
        <f t="shared" si="42"/>
        <v>2409731.2739884397</v>
      </c>
      <c r="V302" s="989" t="str">
        <f>VLOOKUP(C302,'[27]Jan 17'!$B$46:$F$244,5,FALSE)</f>
        <v>106-0011236406</v>
      </c>
    </row>
    <row r="303" spans="1:22" s="1688" customFormat="1" ht="18" customHeight="1">
      <c r="A303" s="1685">
        <v>2271255</v>
      </c>
      <c r="B303" s="1691">
        <v>56</v>
      </c>
      <c r="C303" s="1079" t="s">
        <v>1268</v>
      </c>
      <c r="D303" s="1094" t="s">
        <v>43</v>
      </c>
      <c r="E303" s="1673">
        <f>VLOOKUP(C303,'[25]Feb 17'!$B$44:$G$232,6,FALSE)</f>
        <v>23</v>
      </c>
      <c r="F303" s="1705">
        <v>1821255</v>
      </c>
      <c r="G303" s="1705">
        <v>450000</v>
      </c>
      <c r="H303" s="1653">
        <f t="shared" si="37"/>
        <v>2271255</v>
      </c>
      <c r="I303" s="1705">
        <v>0</v>
      </c>
      <c r="J303" s="1705">
        <v>0</v>
      </c>
      <c r="K303" s="1705">
        <v>0</v>
      </c>
      <c r="L303" s="1685">
        <v>229326.47398843931</v>
      </c>
      <c r="M303" s="1685">
        <v>0</v>
      </c>
      <c r="N303" s="1685">
        <f t="shared" si="35"/>
        <v>229326.47398843931</v>
      </c>
      <c r="O303" s="1653">
        <f t="shared" si="36"/>
        <v>2500581.4739884394</v>
      </c>
      <c r="P303" s="1653">
        <f t="shared" si="38"/>
        <v>22712.55</v>
      </c>
      <c r="Q303" s="1653">
        <f t="shared" si="39"/>
        <v>45425.1</v>
      </c>
      <c r="R303" s="1653">
        <f t="shared" si="40"/>
        <v>22712.55</v>
      </c>
      <c r="S303" s="1684">
        <f t="shared" si="41"/>
        <v>2409731.2739884397</v>
      </c>
      <c r="T303" s="1684">
        <v>0</v>
      </c>
      <c r="U303" s="1684">
        <f t="shared" si="42"/>
        <v>2409731.2739884397</v>
      </c>
      <c r="V303" s="989" t="str">
        <f>VLOOKUP(C303,'[27]Jan 17'!$B$46:$F$244,5,FALSE)</f>
        <v>9000017728958</v>
      </c>
    </row>
    <row r="304" spans="1:22" s="1688" customFormat="1" ht="18" customHeight="1">
      <c r="A304" s="1685">
        <v>2271255</v>
      </c>
      <c r="B304" s="1691">
        <v>57</v>
      </c>
      <c r="C304" s="1079" t="s">
        <v>1269</v>
      </c>
      <c r="D304" s="1094" t="s">
        <v>43</v>
      </c>
      <c r="E304" s="1673">
        <f>VLOOKUP(C304,'[25]Feb 17'!$B$44:$G$232,6,FALSE)</f>
        <v>23</v>
      </c>
      <c r="F304" s="1705">
        <v>1821255</v>
      </c>
      <c r="G304" s="1705">
        <v>450000</v>
      </c>
      <c r="H304" s="1653">
        <f t="shared" si="37"/>
        <v>2271255</v>
      </c>
      <c r="I304" s="1705">
        <v>0</v>
      </c>
      <c r="J304" s="1705">
        <v>0</v>
      </c>
      <c r="K304" s="1705">
        <v>0</v>
      </c>
      <c r="L304" s="1685">
        <v>229326.47398843931</v>
      </c>
      <c r="M304" s="1685">
        <v>0</v>
      </c>
      <c r="N304" s="1685">
        <f t="shared" si="35"/>
        <v>229326.47398843931</v>
      </c>
      <c r="O304" s="1653">
        <f t="shared" si="36"/>
        <v>2500581.4739884394</v>
      </c>
      <c r="P304" s="1653">
        <f t="shared" si="38"/>
        <v>22712.55</v>
      </c>
      <c r="Q304" s="1653">
        <f t="shared" si="39"/>
        <v>45425.1</v>
      </c>
      <c r="R304" s="1653">
        <f t="shared" si="40"/>
        <v>22712.55</v>
      </c>
      <c r="S304" s="1684">
        <f t="shared" si="41"/>
        <v>2409731.2739884397</v>
      </c>
      <c r="T304" s="1684">
        <v>0</v>
      </c>
      <c r="U304" s="1684">
        <f t="shared" si="42"/>
        <v>2409731.2739884397</v>
      </c>
      <c r="V304" s="989" t="str">
        <f>VLOOKUP(C304,'[27]Jan 17'!$B$46:$F$244,5,FALSE)</f>
        <v>106-0011235978</v>
      </c>
    </row>
    <row r="305" spans="1:22" s="1688" customFormat="1" ht="18" customHeight="1">
      <c r="A305" s="1685">
        <v>2271255</v>
      </c>
      <c r="B305" s="1691">
        <v>58</v>
      </c>
      <c r="C305" s="1079" t="s">
        <v>1270</v>
      </c>
      <c r="D305" s="1094" t="s">
        <v>43</v>
      </c>
      <c r="E305" s="1673">
        <f>VLOOKUP(C305,'[25]Feb 17'!$B$44:$G$232,6,FALSE)</f>
        <v>23</v>
      </c>
      <c r="F305" s="1705">
        <v>1821255</v>
      </c>
      <c r="G305" s="1705">
        <v>450000</v>
      </c>
      <c r="H305" s="1653">
        <f t="shared" si="37"/>
        <v>2271255</v>
      </c>
      <c r="I305" s="1705">
        <v>0</v>
      </c>
      <c r="J305" s="1705">
        <v>0</v>
      </c>
      <c r="K305" s="1705">
        <v>0</v>
      </c>
      <c r="L305" s="1685">
        <v>229326.47398843931</v>
      </c>
      <c r="M305" s="1685">
        <v>0</v>
      </c>
      <c r="N305" s="1685">
        <f t="shared" si="35"/>
        <v>229326.47398843931</v>
      </c>
      <c r="O305" s="1653">
        <f t="shared" si="36"/>
        <v>2500581.4739884394</v>
      </c>
      <c r="P305" s="1653">
        <f t="shared" si="38"/>
        <v>22712.55</v>
      </c>
      <c r="Q305" s="1653">
        <f t="shared" si="39"/>
        <v>45425.1</v>
      </c>
      <c r="R305" s="1653">
        <f t="shared" si="40"/>
        <v>22712.55</v>
      </c>
      <c r="S305" s="1684">
        <f t="shared" si="41"/>
        <v>2409731.2739884397</v>
      </c>
      <c r="T305" s="1684">
        <v>0</v>
      </c>
      <c r="U305" s="1684">
        <f t="shared" si="42"/>
        <v>2409731.2739884397</v>
      </c>
      <c r="V305" s="989" t="str">
        <f>VLOOKUP(C305,'[27]Jan 17'!$B$46:$F$244,5,FALSE)</f>
        <v>106-0011212217</v>
      </c>
    </row>
    <row r="306" spans="1:22" s="1688" customFormat="1" ht="18" customHeight="1">
      <c r="A306" s="1685">
        <v>2271255</v>
      </c>
      <c r="B306" s="1691">
        <v>59</v>
      </c>
      <c r="C306" s="1095" t="s">
        <v>1271</v>
      </c>
      <c r="D306" s="1094" t="s">
        <v>43</v>
      </c>
      <c r="E306" s="1673">
        <f>VLOOKUP(C306,'[25]Feb 17'!$B$44:$G$232,6,FALSE)</f>
        <v>23</v>
      </c>
      <c r="F306" s="1705">
        <v>1821255</v>
      </c>
      <c r="G306" s="1705">
        <v>450000</v>
      </c>
      <c r="H306" s="1653">
        <f t="shared" si="37"/>
        <v>2271255</v>
      </c>
      <c r="I306" s="1705">
        <v>0</v>
      </c>
      <c r="J306" s="1705">
        <v>0</v>
      </c>
      <c r="K306" s="1705">
        <v>0</v>
      </c>
      <c r="L306" s="1685">
        <v>151850.63583815028</v>
      </c>
      <c r="M306" s="1685">
        <v>0</v>
      </c>
      <c r="N306" s="1685">
        <f t="shared" si="35"/>
        <v>151850.63583815028</v>
      </c>
      <c r="O306" s="1653">
        <f t="shared" si="36"/>
        <v>2423105.63583815</v>
      </c>
      <c r="P306" s="1653">
        <f t="shared" si="38"/>
        <v>22712.55</v>
      </c>
      <c r="Q306" s="1653">
        <f t="shared" si="39"/>
        <v>45425.1</v>
      </c>
      <c r="R306" s="1653">
        <f t="shared" si="40"/>
        <v>22712.55</v>
      </c>
      <c r="S306" s="1684">
        <f t="shared" si="41"/>
        <v>2332255.4358381503</v>
      </c>
      <c r="T306" s="1684">
        <v>0</v>
      </c>
      <c r="U306" s="1684">
        <f t="shared" si="42"/>
        <v>2332255.4358381503</v>
      </c>
      <c r="V306" s="989" t="str">
        <f>VLOOKUP(C306,'[27]Jan 17'!$B$46:$F$244,5,FALSE)</f>
        <v>106-0011236091</v>
      </c>
    </row>
    <row r="307" spans="1:22" s="1688" customFormat="1" ht="18" customHeight="1">
      <c r="A307" s="1685">
        <v>2271255</v>
      </c>
      <c r="B307" s="1691">
        <v>60</v>
      </c>
      <c r="C307" s="1079" t="s">
        <v>1272</v>
      </c>
      <c r="D307" s="1094" t="s">
        <v>43</v>
      </c>
      <c r="E307" s="1673">
        <f>VLOOKUP(C307,'[25]Feb 17'!$B$44:$G$232,6,FALSE)</f>
        <v>23</v>
      </c>
      <c r="F307" s="1705">
        <v>1821255</v>
      </c>
      <c r="G307" s="1705">
        <v>450000</v>
      </c>
      <c r="H307" s="1653">
        <f t="shared" si="37"/>
        <v>2271255</v>
      </c>
      <c r="I307" s="1705">
        <v>0</v>
      </c>
      <c r="J307" s="1705">
        <v>0</v>
      </c>
      <c r="K307" s="1705">
        <v>0</v>
      </c>
      <c r="L307" s="1685">
        <v>229326.47398843931</v>
      </c>
      <c r="M307" s="1685">
        <v>0</v>
      </c>
      <c r="N307" s="1685">
        <f t="shared" si="35"/>
        <v>229326.47398843931</v>
      </c>
      <c r="O307" s="1653">
        <f t="shared" si="36"/>
        <v>2500581.4739884394</v>
      </c>
      <c r="P307" s="1653">
        <f t="shared" si="38"/>
        <v>22712.55</v>
      </c>
      <c r="Q307" s="1653">
        <f t="shared" si="39"/>
        <v>45425.1</v>
      </c>
      <c r="R307" s="1653">
        <f t="shared" si="40"/>
        <v>22712.55</v>
      </c>
      <c r="S307" s="1684">
        <f t="shared" si="41"/>
        <v>2409731.2739884397</v>
      </c>
      <c r="T307" s="1684">
        <v>0</v>
      </c>
      <c r="U307" s="1684">
        <f t="shared" si="42"/>
        <v>2409731.2739884397</v>
      </c>
      <c r="V307" s="989" t="str">
        <f>VLOOKUP(C307,'[27]Jan 17'!$B$46:$F$244,5,FALSE)</f>
        <v>106-0011218974</v>
      </c>
    </row>
    <row r="308" spans="1:22" s="1688" customFormat="1" ht="18" customHeight="1">
      <c r="A308" s="1685">
        <v>2271255</v>
      </c>
      <c r="B308" s="1691">
        <v>61</v>
      </c>
      <c r="C308" s="1079" t="s">
        <v>1273</v>
      </c>
      <c r="D308" s="1094" t="s">
        <v>43</v>
      </c>
      <c r="E308" s="1673">
        <f>VLOOKUP(C308,'[25]Feb 17'!$B$44:$G$232,6,FALSE)</f>
        <v>23</v>
      </c>
      <c r="F308" s="1705">
        <v>1821255</v>
      </c>
      <c r="G308" s="1705">
        <v>450000</v>
      </c>
      <c r="H308" s="1653">
        <f t="shared" si="37"/>
        <v>2271255</v>
      </c>
      <c r="I308" s="1705">
        <v>0</v>
      </c>
      <c r="J308" s="1705">
        <v>0</v>
      </c>
      <c r="K308" s="1705">
        <v>0</v>
      </c>
      <c r="L308" s="1685">
        <v>229326.47398843931</v>
      </c>
      <c r="M308" s="1685">
        <v>0</v>
      </c>
      <c r="N308" s="1685">
        <f t="shared" si="35"/>
        <v>229326.47398843931</v>
      </c>
      <c r="O308" s="1653">
        <f t="shared" si="36"/>
        <v>2500581.4739884394</v>
      </c>
      <c r="P308" s="1653">
        <f t="shared" si="38"/>
        <v>22712.55</v>
      </c>
      <c r="Q308" s="1653">
        <f t="shared" si="39"/>
        <v>45425.1</v>
      </c>
      <c r="R308" s="1653">
        <f t="shared" si="40"/>
        <v>22712.55</v>
      </c>
      <c r="S308" s="1684">
        <f t="shared" si="41"/>
        <v>2409731.2739884397</v>
      </c>
      <c r="T308" s="1684">
        <v>0</v>
      </c>
      <c r="U308" s="1684">
        <f t="shared" si="42"/>
        <v>2409731.2739884397</v>
      </c>
      <c r="V308" s="989">
        <f>VLOOKUP(C308,'[27]Jan 17'!$B$46:$F$244,5,FALSE)</f>
        <v>1060011212365</v>
      </c>
    </row>
    <row r="309" spans="1:22" s="1688" customFormat="1" ht="18" customHeight="1">
      <c r="A309" s="1685">
        <v>2271255</v>
      </c>
      <c r="B309" s="1691">
        <v>62</v>
      </c>
      <c r="C309" s="1079" t="s">
        <v>1274</v>
      </c>
      <c r="D309" s="1094" t="s">
        <v>43</v>
      </c>
      <c r="E309" s="1673">
        <f>VLOOKUP(C309,'[25]Feb 17'!$B$44:$G$232,6,FALSE)</f>
        <v>23</v>
      </c>
      <c r="F309" s="1705">
        <v>1821255</v>
      </c>
      <c r="G309" s="1705">
        <v>450000</v>
      </c>
      <c r="H309" s="1653">
        <f t="shared" si="37"/>
        <v>2271255</v>
      </c>
      <c r="I309" s="1705">
        <v>0</v>
      </c>
      <c r="J309" s="1705">
        <v>0</v>
      </c>
      <c r="K309" s="1705">
        <v>0</v>
      </c>
      <c r="L309" s="1685">
        <v>229326.47398843931</v>
      </c>
      <c r="M309" s="1685">
        <v>0</v>
      </c>
      <c r="N309" s="1685">
        <f t="shared" ref="N309:N367" si="43">(E309*I309)+(E309*J309)+(E309*K309)+L309+M309</f>
        <v>229326.47398843931</v>
      </c>
      <c r="O309" s="1653">
        <f t="shared" ref="O309:O367" si="44">H309+N309</f>
        <v>2500581.4739884394</v>
      </c>
      <c r="P309" s="1653">
        <f t="shared" si="38"/>
        <v>22712.55</v>
      </c>
      <c r="Q309" s="1653">
        <f t="shared" si="39"/>
        <v>45425.1</v>
      </c>
      <c r="R309" s="1653">
        <f t="shared" si="40"/>
        <v>22712.55</v>
      </c>
      <c r="S309" s="1684">
        <f t="shared" si="41"/>
        <v>2409731.2739884397</v>
      </c>
      <c r="T309" s="1684">
        <v>0</v>
      </c>
      <c r="U309" s="1684">
        <f t="shared" si="42"/>
        <v>2409731.2739884397</v>
      </c>
      <c r="V309" s="989" t="str">
        <f>VLOOKUP(C309,'[27]Jan 17'!$B$46:$F$244,5,FALSE)</f>
        <v>106-0011244699</v>
      </c>
    </row>
    <row r="310" spans="1:22" s="1688" customFormat="1" ht="18" customHeight="1">
      <c r="A310" s="1685">
        <v>2271255</v>
      </c>
      <c r="B310" s="1691">
        <v>63</v>
      </c>
      <c r="C310" s="1079" t="s">
        <v>1275</v>
      </c>
      <c r="D310" s="1094" t="s">
        <v>43</v>
      </c>
      <c r="E310" s="1673">
        <f>VLOOKUP(C310,'[25]Feb 17'!$B$44:$G$232,6,FALSE)</f>
        <v>23</v>
      </c>
      <c r="F310" s="1705">
        <v>1821255</v>
      </c>
      <c r="G310" s="1705">
        <v>450000</v>
      </c>
      <c r="H310" s="1653">
        <f t="shared" ref="H310:H368" si="45">SUM(F310:G310)</f>
        <v>2271255</v>
      </c>
      <c r="I310" s="1705">
        <v>0</v>
      </c>
      <c r="J310" s="1705">
        <v>0</v>
      </c>
      <c r="K310" s="1705">
        <v>0</v>
      </c>
      <c r="L310" s="1685">
        <v>229326.47398843931</v>
      </c>
      <c r="M310" s="1685">
        <v>0</v>
      </c>
      <c r="N310" s="1685">
        <f t="shared" si="43"/>
        <v>229326.47398843931</v>
      </c>
      <c r="O310" s="1653">
        <f t="shared" si="44"/>
        <v>2500581.4739884394</v>
      </c>
      <c r="P310" s="1653">
        <f t="shared" ref="P310:P368" si="46">H310*1%</f>
        <v>22712.55</v>
      </c>
      <c r="Q310" s="1653">
        <f t="shared" ref="Q310:Q368" si="47">H310*2%</f>
        <v>45425.1</v>
      </c>
      <c r="R310" s="1653">
        <f t="shared" ref="R310:R368" si="48">H310*1%</f>
        <v>22712.55</v>
      </c>
      <c r="S310" s="1684">
        <f t="shared" ref="S310:S368" si="49">O310-Q310-R310-P310</f>
        <v>2409731.2739884397</v>
      </c>
      <c r="T310" s="1684">
        <v>0</v>
      </c>
      <c r="U310" s="1684">
        <f t="shared" ref="U310:U368" si="50">S310-T310</f>
        <v>2409731.2739884397</v>
      </c>
      <c r="V310" s="989" t="str">
        <f>VLOOKUP(C310,'[27]Jan 17'!$B$46:$F$244,5,FALSE)</f>
        <v>106-0011235465</v>
      </c>
    </row>
    <row r="311" spans="1:22" s="1688" customFormat="1" ht="18" customHeight="1">
      <c r="A311" s="1685">
        <v>2271255</v>
      </c>
      <c r="B311" s="1691">
        <v>64</v>
      </c>
      <c r="C311" s="1095" t="s">
        <v>1276</v>
      </c>
      <c r="D311" s="1094" t="s">
        <v>43</v>
      </c>
      <c r="E311" s="1673">
        <f>VLOOKUP(C311,'[25]Feb 17'!$B$44:$G$232,6,FALSE)</f>
        <v>2</v>
      </c>
      <c r="F311" s="1705">
        <v>1821255</v>
      </c>
      <c r="G311" s="1705">
        <v>450000</v>
      </c>
      <c r="H311" s="1653">
        <f t="shared" si="45"/>
        <v>2271255</v>
      </c>
      <c r="I311" s="1705">
        <v>0</v>
      </c>
      <c r="J311" s="1705">
        <v>0</v>
      </c>
      <c r="K311" s="1705">
        <v>0</v>
      </c>
      <c r="L311" s="1685">
        <v>151850.63583815028</v>
      </c>
      <c r="M311" s="1685">
        <v>0</v>
      </c>
      <c r="N311" s="1685">
        <f t="shared" si="43"/>
        <v>151850.63583815028</v>
      </c>
      <c r="O311" s="1653">
        <f t="shared" si="44"/>
        <v>2423105.63583815</v>
      </c>
      <c r="P311" s="1653">
        <f t="shared" si="46"/>
        <v>22712.55</v>
      </c>
      <c r="Q311" s="1653">
        <f t="shared" si="47"/>
        <v>45425.1</v>
      </c>
      <c r="R311" s="1653">
        <f t="shared" si="48"/>
        <v>22712.55</v>
      </c>
      <c r="S311" s="1684">
        <f t="shared" si="49"/>
        <v>2332255.4358381503</v>
      </c>
      <c r="T311" s="1684">
        <v>0</v>
      </c>
      <c r="U311" s="1684">
        <f t="shared" si="50"/>
        <v>2332255.4358381503</v>
      </c>
      <c r="V311" s="989" t="str">
        <f>VLOOKUP(C311,'[27]Jan 17'!$B$46:$F$244,5,FALSE)</f>
        <v>106-0011235432</v>
      </c>
    </row>
    <row r="312" spans="1:22" s="1688" customFormat="1" ht="18" customHeight="1">
      <c r="A312" s="1685">
        <v>2271255</v>
      </c>
      <c r="B312" s="1691">
        <v>65</v>
      </c>
      <c r="C312" s="1079" t="s">
        <v>1277</v>
      </c>
      <c r="D312" s="1094" t="s">
        <v>43</v>
      </c>
      <c r="E312" s="1673">
        <f>VLOOKUP(C312,'[25]Feb 17'!$B$44:$G$232,6,FALSE)</f>
        <v>23</v>
      </c>
      <c r="F312" s="1705">
        <v>1821255</v>
      </c>
      <c r="G312" s="1705">
        <v>450000</v>
      </c>
      <c r="H312" s="1653">
        <f t="shared" si="45"/>
        <v>2271255</v>
      </c>
      <c r="I312" s="1705">
        <v>0</v>
      </c>
      <c r="J312" s="1705">
        <v>0</v>
      </c>
      <c r="K312" s="1705">
        <v>0</v>
      </c>
      <c r="L312" s="1685">
        <v>229326.47398843931</v>
      </c>
      <c r="M312" s="1685">
        <v>0</v>
      </c>
      <c r="N312" s="1685">
        <f t="shared" si="43"/>
        <v>229326.47398843931</v>
      </c>
      <c r="O312" s="1653">
        <f t="shared" si="44"/>
        <v>2500581.4739884394</v>
      </c>
      <c r="P312" s="1653">
        <f t="shared" si="46"/>
        <v>22712.55</v>
      </c>
      <c r="Q312" s="1653">
        <f t="shared" si="47"/>
        <v>45425.1</v>
      </c>
      <c r="R312" s="1653">
        <f t="shared" si="48"/>
        <v>22712.55</v>
      </c>
      <c r="S312" s="1684">
        <f t="shared" si="49"/>
        <v>2409731.2739884397</v>
      </c>
      <c r="T312" s="1684">
        <v>0</v>
      </c>
      <c r="U312" s="1684">
        <f t="shared" si="50"/>
        <v>2409731.2739884397</v>
      </c>
      <c r="V312" s="989">
        <f>VLOOKUP(C312,'[27]Jan 17'!$B$46:$F$244,5,FALSE)</f>
        <v>1060011216648</v>
      </c>
    </row>
    <row r="313" spans="1:22" s="1688" customFormat="1" ht="18" customHeight="1">
      <c r="A313" s="1685">
        <v>2271255</v>
      </c>
      <c r="B313" s="1691">
        <v>66</v>
      </c>
      <c r="C313" s="1079" t="s">
        <v>1278</v>
      </c>
      <c r="D313" s="1094" t="s">
        <v>43</v>
      </c>
      <c r="E313" s="1673">
        <f>VLOOKUP(C313,'[25]Feb 17'!$B$44:$G$232,6,FALSE)</f>
        <v>23</v>
      </c>
      <c r="F313" s="1705">
        <v>1821255</v>
      </c>
      <c r="G313" s="1705">
        <v>450000</v>
      </c>
      <c r="H313" s="1653">
        <f t="shared" si="45"/>
        <v>2271255</v>
      </c>
      <c r="I313" s="1705">
        <v>0</v>
      </c>
      <c r="J313" s="1705">
        <v>0</v>
      </c>
      <c r="K313" s="1705">
        <v>0</v>
      </c>
      <c r="L313" s="1685">
        <v>229326.47398843931</v>
      </c>
      <c r="M313" s="1685">
        <v>0</v>
      </c>
      <c r="N313" s="1685">
        <f t="shared" si="43"/>
        <v>229326.47398843931</v>
      </c>
      <c r="O313" s="1653">
        <f t="shared" si="44"/>
        <v>2500581.4739884394</v>
      </c>
      <c r="P313" s="1653">
        <f t="shared" si="46"/>
        <v>22712.55</v>
      </c>
      <c r="Q313" s="1653">
        <f t="shared" si="47"/>
        <v>45425.1</v>
      </c>
      <c r="R313" s="1653">
        <f t="shared" si="48"/>
        <v>22712.55</v>
      </c>
      <c r="S313" s="1684">
        <f t="shared" si="49"/>
        <v>2409731.2739884397</v>
      </c>
      <c r="T313" s="1684">
        <v>0</v>
      </c>
      <c r="U313" s="1684">
        <f t="shared" si="50"/>
        <v>2409731.2739884397</v>
      </c>
      <c r="V313" s="989" t="str">
        <f>VLOOKUP(C313,'[27]Jan 17'!$B$46:$F$244,5,FALSE)</f>
        <v>1060009987291</v>
      </c>
    </row>
    <row r="314" spans="1:22" s="1688" customFormat="1" ht="18" customHeight="1">
      <c r="A314" s="1685">
        <v>2271255</v>
      </c>
      <c r="B314" s="1691">
        <v>67</v>
      </c>
      <c r="C314" s="1079" t="s">
        <v>1279</v>
      </c>
      <c r="D314" s="1094" t="s">
        <v>43</v>
      </c>
      <c r="E314" s="1673">
        <f>VLOOKUP(C314,'[25]Feb 17'!$B$44:$G$232,6,FALSE)</f>
        <v>23</v>
      </c>
      <c r="F314" s="1705">
        <v>1821255</v>
      </c>
      <c r="G314" s="1705">
        <v>450000</v>
      </c>
      <c r="H314" s="1653">
        <f t="shared" si="45"/>
        <v>2271255</v>
      </c>
      <c r="I314" s="1705">
        <v>0</v>
      </c>
      <c r="J314" s="1705">
        <v>0</v>
      </c>
      <c r="K314" s="1705">
        <v>0</v>
      </c>
      <c r="L314" s="1685">
        <v>229326.47398843931</v>
      </c>
      <c r="M314" s="1685">
        <v>0</v>
      </c>
      <c r="N314" s="1685">
        <f t="shared" si="43"/>
        <v>229326.47398843931</v>
      </c>
      <c r="O314" s="1653">
        <f t="shared" si="44"/>
        <v>2500581.4739884394</v>
      </c>
      <c r="P314" s="1653">
        <f t="shared" si="46"/>
        <v>22712.55</v>
      </c>
      <c r="Q314" s="1653">
        <f t="shared" si="47"/>
        <v>45425.1</v>
      </c>
      <c r="R314" s="1653">
        <f t="shared" si="48"/>
        <v>22712.55</v>
      </c>
      <c r="S314" s="1684">
        <f t="shared" si="49"/>
        <v>2409731.2739884397</v>
      </c>
      <c r="T314" s="1684">
        <v>0</v>
      </c>
      <c r="U314" s="1684">
        <f t="shared" si="50"/>
        <v>2409731.2739884397</v>
      </c>
      <c r="V314" s="989" t="str">
        <f>VLOOKUP(C314,'[27]Jan 17'!$B$46:$F$244,5,FALSE)</f>
        <v>1060011769323</v>
      </c>
    </row>
    <row r="315" spans="1:22" s="1688" customFormat="1" ht="18" customHeight="1">
      <c r="A315" s="1685">
        <v>2271255</v>
      </c>
      <c r="B315" s="1691">
        <v>68</v>
      </c>
      <c r="C315" s="1097" t="s">
        <v>1280</v>
      </c>
      <c r="D315" s="1094" t="s">
        <v>43</v>
      </c>
      <c r="E315" s="1673">
        <f>VLOOKUP(C315,'[25]Feb 17'!$B$44:$G$232,6,FALSE)</f>
        <v>23</v>
      </c>
      <c r="F315" s="1705">
        <v>1821255</v>
      </c>
      <c r="G315" s="1705">
        <v>450000</v>
      </c>
      <c r="H315" s="1653">
        <f t="shared" si="45"/>
        <v>2271255</v>
      </c>
      <c r="I315" s="1705">
        <v>0</v>
      </c>
      <c r="J315" s="1705">
        <v>0</v>
      </c>
      <c r="K315" s="1705">
        <v>0</v>
      </c>
      <c r="L315" s="1685">
        <v>229326.47398843931</v>
      </c>
      <c r="M315" s="1685">
        <v>0</v>
      </c>
      <c r="N315" s="1685">
        <f t="shared" si="43"/>
        <v>229326.47398843931</v>
      </c>
      <c r="O315" s="1653">
        <f t="shared" si="44"/>
        <v>2500581.4739884394</v>
      </c>
      <c r="P315" s="1653">
        <f t="shared" si="46"/>
        <v>22712.55</v>
      </c>
      <c r="Q315" s="1653">
        <f t="shared" si="47"/>
        <v>45425.1</v>
      </c>
      <c r="R315" s="1653">
        <f t="shared" si="48"/>
        <v>22712.55</v>
      </c>
      <c r="S315" s="1684">
        <f t="shared" si="49"/>
        <v>2409731.2739884397</v>
      </c>
      <c r="T315" s="1684">
        <v>0</v>
      </c>
      <c r="U315" s="1684">
        <f t="shared" si="50"/>
        <v>2409731.2739884397</v>
      </c>
      <c r="V315" s="989" t="str">
        <f>VLOOKUP(C315,'[27]Jan 17'!$B$46:$F$244,5,FALSE)</f>
        <v>106-0011263491</v>
      </c>
    </row>
    <row r="316" spans="1:22" s="1688" customFormat="1" ht="18" customHeight="1">
      <c r="A316" s="1685">
        <v>2271255</v>
      </c>
      <c r="B316" s="1691">
        <v>69</v>
      </c>
      <c r="C316" s="1079" t="s">
        <v>1281</v>
      </c>
      <c r="D316" s="1094" t="s">
        <v>43</v>
      </c>
      <c r="E316" s="1673">
        <f>VLOOKUP(C316,'[25]Feb 17'!$B$44:$G$232,6,FALSE)</f>
        <v>23</v>
      </c>
      <c r="F316" s="1705">
        <v>1821255</v>
      </c>
      <c r="G316" s="1705">
        <v>450000</v>
      </c>
      <c r="H316" s="1653">
        <f t="shared" si="45"/>
        <v>2271255</v>
      </c>
      <c r="I316" s="1705">
        <v>0</v>
      </c>
      <c r="J316" s="1705">
        <v>0</v>
      </c>
      <c r="K316" s="1705">
        <v>0</v>
      </c>
      <c r="L316" s="1685">
        <v>229326.47398843931</v>
      </c>
      <c r="M316" s="1685">
        <v>0</v>
      </c>
      <c r="N316" s="1685">
        <f t="shared" si="43"/>
        <v>229326.47398843931</v>
      </c>
      <c r="O316" s="1653">
        <f t="shared" si="44"/>
        <v>2500581.4739884394</v>
      </c>
      <c r="P316" s="1653">
        <f t="shared" si="46"/>
        <v>22712.55</v>
      </c>
      <c r="Q316" s="1653">
        <f t="shared" si="47"/>
        <v>45425.1</v>
      </c>
      <c r="R316" s="1653">
        <f t="shared" si="48"/>
        <v>22712.55</v>
      </c>
      <c r="S316" s="1684">
        <f t="shared" si="49"/>
        <v>2409731.2739884397</v>
      </c>
      <c r="T316" s="1684">
        <v>0</v>
      </c>
      <c r="U316" s="1684">
        <f t="shared" si="50"/>
        <v>2409731.2739884397</v>
      </c>
      <c r="V316" s="989">
        <f>VLOOKUP(C316,'[27]Jan 17'!$B$46:$F$244,5,FALSE)</f>
        <v>1060011243295</v>
      </c>
    </row>
    <row r="317" spans="1:22" s="1688" customFormat="1" ht="18" customHeight="1">
      <c r="A317" s="1685">
        <v>2271255</v>
      </c>
      <c r="B317" s="1691">
        <v>70</v>
      </c>
      <c r="C317" s="1095" t="s">
        <v>1282</v>
      </c>
      <c r="D317" s="1094" t="s">
        <v>43</v>
      </c>
      <c r="E317" s="1673">
        <f>VLOOKUP(C317,'[25]Feb 17'!$B$44:$G$232,6,FALSE)</f>
        <v>23</v>
      </c>
      <c r="F317" s="1705">
        <v>1821255</v>
      </c>
      <c r="G317" s="1705">
        <v>450000</v>
      </c>
      <c r="H317" s="1653">
        <f t="shared" si="45"/>
        <v>2271255</v>
      </c>
      <c r="I317" s="1705">
        <v>0</v>
      </c>
      <c r="J317" s="1705">
        <v>0</v>
      </c>
      <c r="K317" s="1705">
        <v>0</v>
      </c>
      <c r="L317" s="1685">
        <v>151850.63583815028</v>
      </c>
      <c r="M317" s="1685">
        <v>0</v>
      </c>
      <c r="N317" s="1685">
        <f t="shared" si="43"/>
        <v>151850.63583815028</v>
      </c>
      <c r="O317" s="1653">
        <f t="shared" si="44"/>
        <v>2423105.63583815</v>
      </c>
      <c r="P317" s="1653">
        <f t="shared" si="46"/>
        <v>22712.55</v>
      </c>
      <c r="Q317" s="1653">
        <f t="shared" si="47"/>
        <v>45425.1</v>
      </c>
      <c r="R317" s="1653">
        <f t="shared" si="48"/>
        <v>22712.55</v>
      </c>
      <c r="S317" s="1684">
        <f t="shared" si="49"/>
        <v>2332255.4358381503</v>
      </c>
      <c r="T317" s="1684">
        <v>0</v>
      </c>
      <c r="U317" s="1684">
        <f t="shared" si="50"/>
        <v>2332255.4358381503</v>
      </c>
      <c r="V317" s="989" t="str">
        <f>VLOOKUP(C317,'[27]Jan 17'!$B$46:$F$244,5,FALSE)</f>
        <v>106-0011225490</v>
      </c>
    </row>
    <row r="318" spans="1:22" s="1688" customFormat="1" ht="18" customHeight="1">
      <c r="A318" s="1685">
        <v>2271255</v>
      </c>
      <c r="B318" s="1691">
        <v>71</v>
      </c>
      <c r="C318" s="1079" t="s">
        <v>1283</v>
      </c>
      <c r="D318" s="1094" t="s">
        <v>43</v>
      </c>
      <c r="E318" s="1673">
        <f>VLOOKUP(C318,'[25]Feb 17'!$B$44:$G$232,6,FALSE)</f>
        <v>23</v>
      </c>
      <c r="F318" s="1705">
        <v>1821255</v>
      </c>
      <c r="G318" s="1705">
        <v>450000</v>
      </c>
      <c r="H318" s="1653">
        <f t="shared" si="45"/>
        <v>2271255</v>
      </c>
      <c r="I318" s="1705">
        <v>0</v>
      </c>
      <c r="J318" s="1705">
        <v>0</v>
      </c>
      <c r="K318" s="1705">
        <v>0</v>
      </c>
      <c r="L318" s="1685">
        <v>229326.47398843931</v>
      </c>
      <c r="M318" s="1685">
        <v>0</v>
      </c>
      <c r="N318" s="1685">
        <f t="shared" si="43"/>
        <v>229326.47398843931</v>
      </c>
      <c r="O318" s="1653">
        <f t="shared" si="44"/>
        <v>2500581.4739884394</v>
      </c>
      <c r="P318" s="1653">
        <f t="shared" si="46"/>
        <v>22712.55</v>
      </c>
      <c r="Q318" s="1653">
        <f t="shared" si="47"/>
        <v>45425.1</v>
      </c>
      <c r="R318" s="1653">
        <f t="shared" si="48"/>
        <v>22712.55</v>
      </c>
      <c r="S318" s="1684">
        <f t="shared" si="49"/>
        <v>2409731.2739884397</v>
      </c>
      <c r="T318" s="1684">
        <v>0</v>
      </c>
      <c r="U318" s="1684">
        <f t="shared" si="50"/>
        <v>2409731.2739884397</v>
      </c>
      <c r="V318" s="989" t="str">
        <f>VLOOKUP(C318,'[27]Jan 17'!$B$46:$F$244,5,FALSE)</f>
        <v>106-0011212183</v>
      </c>
    </row>
    <row r="319" spans="1:22" s="1688" customFormat="1" ht="18" customHeight="1">
      <c r="A319" s="1685">
        <v>2271255</v>
      </c>
      <c r="B319" s="1691">
        <v>72</v>
      </c>
      <c r="C319" s="1095" t="s">
        <v>1284</v>
      </c>
      <c r="D319" s="1094" t="s">
        <v>43</v>
      </c>
      <c r="E319" s="1673">
        <f>VLOOKUP(C319,'[25]Feb 17'!$B$44:$G$232,6,FALSE)</f>
        <v>23</v>
      </c>
      <c r="F319" s="1705">
        <v>1821255</v>
      </c>
      <c r="G319" s="1705">
        <v>450000</v>
      </c>
      <c r="H319" s="1653">
        <f t="shared" si="45"/>
        <v>2271255</v>
      </c>
      <c r="I319" s="1705">
        <v>0</v>
      </c>
      <c r="J319" s="1705">
        <v>0</v>
      </c>
      <c r="K319" s="1705">
        <v>0</v>
      </c>
      <c r="L319" s="1685">
        <v>151850.63583815028</v>
      </c>
      <c r="M319" s="1685">
        <v>0</v>
      </c>
      <c r="N319" s="1685">
        <f t="shared" si="43"/>
        <v>151850.63583815028</v>
      </c>
      <c r="O319" s="1653">
        <f t="shared" si="44"/>
        <v>2423105.63583815</v>
      </c>
      <c r="P319" s="1653">
        <f t="shared" si="46"/>
        <v>22712.55</v>
      </c>
      <c r="Q319" s="1653">
        <f t="shared" si="47"/>
        <v>45425.1</v>
      </c>
      <c r="R319" s="1653">
        <f t="shared" si="48"/>
        <v>22712.55</v>
      </c>
      <c r="S319" s="1684">
        <f t="shared" si="49"/>
        <v>2332255.4358381503</v>
      </c>
      <c r="T319" s="1684">
        <v>0</v>
      </c>
      <c r="U319" s="1684">
        <f t="shared" si="50"/>
        <v>2332255.4358381503</v>
      </c>
      <c r="V319" s="989" t="str">
        <f>VLOOKUP(C319,'[27]Jan 17'!$B$46:$F$244,5,FALSE)</f>
        <v>106-0011236588</v>
      </c>
    </row>
    <row r="320" spans="1:22" s="1688" customFormat="1" ht="18" customHeight="1">
      <c r="A320" s="1685">
        <v>2271255</v>
      </c>
      <c r="B320" s="1691">
        <v>73</v>
      </c>
      <c r="C320" s="1079" t="s">
        <v>1285</v>
      </c>
      <c r="D320" s="1094" t="s">
        <v>43</v>
      </c>
      <c r="E320" s="1673">
        <f>VLOOKUP(C320,'[25]Feb 17'!$B$44:$G$232,6,FALSE)</f>
        <v>23</v>
      </c>
      <c r="F320" s="1705">
        <v>1821255</v>
      </c>
      <c r="G320" s="1705">
        <v>450000</v>
      </c>
      <c r="H320" s="1653">
        <f t="shared" si="45"/>
        <v>2271255</v>
      </c>
      <c r="I320" s="1705">
        <v>0</v>
      </c>
      <c r="J320" s="1705">
        <v>0</v>
      </c>
      <c r="K320" s="1705">
        <v>0</v>
      </c>
      <c r="L320" s="1685">
        <v>229326.47398843931</v>
      </c>
      <c r="M320" s="1685">
        <v>0</v>
      </c>
      <c r="N320" s="1685">
        <f t="shared" si="43"/>
        <v>229326.47398843931</v>
      </c>
      <c r="O320" s="1653">
        <f t="shared" si="44"/>
        <v>2500581.4739884394</v>
      </c>
      <c r="P320" s="1653">
        <f t="shared" si="46"/>
        <v>22712.55</v>
      </c>
      <c r="Q320" s="1653">
        <f t="shared" si="47"/>
        <v>45425.1</v>
      </c>
      <c r="R320" s="1653">
        <f t="shared" si="48"/>
        <v>22712.55</v>
      </c>
      <c r="S320" s="1684">
        <f t="shared" si="49"/>
        <v>2409731.2739884397</v>
      </c>
      <c r="T320" s="1684">
        <v>0</v>
      </c>
      <c r="U320" s="1684">
        <f t="shared" si="50"/>
        <v>2409731.2739884397</v>
      </c>
      <c r="V320" s="989" t="str">
        <f>VLOOKUP(C320,'[27]Jan 17'!$B$46:$F$244,5,FALSE)</f>
        <v>106-0011236901</v>
      </c>
    </row>
    <row r="321" spans="1:22" s="1688" customFormat="1" ht="18" customHeight="1">
      <c r="A321" s="1685">
        <v>2271255</v>
      </c>
      <c r="B321" s="1691">
        <v>74</v>
      </c>
      <c r="C321" s="1079" t="s">
        <v>1286</v>
      </c>
      <c r="D321" s="1094" t="s">
        <v>43</v>
      </c>
      <c r="E321" s="1673">
        <f>VLOOKUP(C321,'[25]Feb 17'!$B$44:$G$232,6,FALSE)</f>
        <v>23</v>
      </c>
      <c r="F321" s="1705">
        <v>1821255</v>
      </c>
      <c r="G321" s="1705">
        <v>450000</v>
      </c>
      <c r="H321" s="1653">
        <f t="shared" si="45"/>
        <v>2271255</v>
      </c>
      <c r="I321" s="1705">
        <v>0</v>
      </c>
      <c r="J321" s="1705">
        <v>0</v>
      </c>
      <c r="K321" s="1705">
        <v>0</v>
      </c>
      <c r="L321" s="1685">
        <v>229326.47398843931</v>
      </c>
      <c r="M321" s="1685">
        <v>0</v>
      </c>
      <c r="N321" s="1685">
        <f t="shared" si="43"/>
        <v>229326.47398843931</v>
      </c>
      <c r="O321" s="1653">
        <f t="shared" si="44"/>
        <v>2500581.4739884394</v>
      </c>
      <c r="P321" s="1653">
        <f t="shared" si="46"/>
        <v>22712.55</v>
      </c>
      <c r="Q321" s="1653">
        <f t="shared" si="47"/>
        <v>45425.1</v>
      </c>
      <c r="R321" s="1653">
        <f t="shared" si="48"/>
        <v>22712.55</v>
      </c>
      <c r="S321" s="1684">
        <f t="shared" si="49"/>
        <v>2409731.2739884397</v>
      </c>
      <c r="T321" s="1684">
        <v>1500000</v>
      </c>
      <c r="U321" s="1684">
        <f t="shared" si="50"/>
        <v>909731.2739884397</v>
      </c>
      <c r="V321" s="989">
        <f>VLOOKUP(C321,'[27]Jan 17'!$B$46:$F$244,5,FALSE)</f>
        <v>1060011218727</v>
      </c>
    </row>
    <row r="322" spans="1:22" s="1688" customFormat="1" ht="18" customHeight="1">
      <c r="A322" s="1685">
        <v>2271255</v>
      </c>
      <c r="B322" s="1691">
        <v>75</v>
      </c>
      <c r="C322" s="1097" t="s">
        <v>1287</v>
      </c>
      <c r="D322" s="1094" t="s">
        <v>43</v>
      </c>
      <c r="E322" s="1673">
        <f>VLOOKUP(C322,'[25]Feb 17'!$B$44:$G$232,6,FALSE)</f>
        <v>23</v>
      </c>
      <c r="F322" s="1705">
        <v>1821255</v>
      </c>
      <c r="G322" s="1705">
        <v>450000</v>
      </c>
      <c r="H322" s="1653">
        <f t="shared" si="45"/>
        <v>2271255</v>
      </c>
      <c r="I322" s="1705">
        <v>0</v>
      </c>
      <c r="J322" s="1705">
        <v>0</v>
      </c>
      <c r="K322" s="1705">
        <v>0</v>
      </c>
      <c r="L322" s="1685">
        <v>229326.47398843931</v>
      </c>
      <c r="M322" s="1685">
        <v>0</v>
      </c>
      <c r="N322" s="1685">
        <f t="shared" si="43"/>
        <v>229326.47398843931</v>
      </c>
      <c r="O322" s="1653">
        <f t="shared" si="44"/>
        <v>2500581.4739884394</v>
      </c>
      <c r="P322" s="1653">
        <f t="shared" si="46"/>
        <v>22712.55</v>
      </c>
      <c r="Q322" s="1653">
        <f t="shared" si="47"/>
        <v>45425.1</v>
      </c>
      <c r="R322" s="1653">
        <f t="shared" si="48"/>
        <v>22712.55</v>
      </c>
      <c r="S322" s="1684">
        <f t="shared" si="49"/>
        <v>2409731.2739884397</v>
      </c>
      <c r="T322" s="1684">
        <v>0</v>
      </c>
      <c r="U322" s="1684">
        <f t="shared" si="50"/>
        <v>2409731.2739884397</v>
      </c>
      <c r="V322" s="989" t="str">
        <f>VLOOKUP(C322,'[27]Jan 17'!$B$46:$F$244,5,FALSE)</f>
        <v>106-0011241703</v>
      </c>
    </row>
    <row r="323" spans="1:22" s="1688" customFormat="1" ht="18" customHeight="1">
      <c r="A323" s="1685">
        <v>2271255</v>
      </c>
      <c r="B323" s="1691">
        <v>76</v>
      </c>
      <c r="C323" s="1101" t="s">
        <v>1288</v>
      </c>
      <c r="D323" s="1120" t="s">
        <v>43</v>
      </c>
      <c r="E323" s="1673">
        <f>VLOOKUP(C323,'[25]Feb 17'!$B$44:$G$232,6,FALSE)</f>
        <v>23</v>
      </c>
      <c r="F323" s="1705">
        <v>1821255</v>
      </c>
      <c r="G323" s="1705">
        <v>450000</v>
      </c>
      <c r="H323" s="1653">
        <f t="shared" si="45"/>
        <v>2271255</v>
      </c>
      <c r="I323" s="1705">
        <v>0</v>
      </c>
      <c r="J323" s="1705">
        <v>0</v>
      </c>
      <c r="K323" s="1705">
        <v>0</v>
      </c>
      <c r="L323" s="1685">
        <v>229326.47398843931</v>
      </c>
      <c r="M323" s="1685">
        <v>0</v>
      </c>
      <c r="N323" s="1685">
        <f t="shared" si="43"/>
        <v>229326.47398843931</v>
      </c>
      <c r="O323" s="1653">
        <f t="shared" si="44"/>
        <v>2500581.4739884394</v>
      </c>
      <c r="P323" s="1653">
        <f t="shared" si="46"/>
        <v>22712.55</v>
      </c>
      <c r="Q323" s="1653">
        <f t="shared" si="47"/>
        <v>45425.1</v>
      </c>
      <c r="R323" s="1653">
        <f t="shared" si="48"/>
        <v>22712.55</v>
      </c>
      <c r="S323" s="1684">
        <f t="shared" si="49"/>
        <v>2409731.2739884397</v>
      </c>
      <c r="T323" s="1684">
        <v>0</v>
      </c>
      <c r="U323" s="1684">
        <f t="shared" si="50"/>
        <v>2409731.2739884397</v>
      </c>
      <c r="V323" s="989" t="str">
        <f>VLOOKUP(C323,'[27]Jan 17'!$B$46:$F$244,5,FALSE)</f>
        <v>106-0011235812</v>
      </c>
    </row>
    <row r="324" spans="1:22" s="1688" customFormat="1" ht="18" customHeight="1">
      <c r="A324" s="1685">
        <v>2271255</v>
      </c>
      <c r="B324" s="1691">
        <v>77</v>
      </c>
      <c r="C324" s="1079" t="s">
        <v>1289</v>
      </c>
      <c r="D324" s="1094" t="s">
        <v>43</v>
      </c>
      <c r="E324" s="1673">
        <f>VLOOKUP(C324,'[25]Feb 17'!$B$44:$G$232,6,FALSE)</f>
        <v>23</v>
      </c>
      <c r="F324" s="1705">
        <v>1821255</v>
      </c>
      <c r="G324" s="1705">
        <v>450000</v>
      </c>
      <c r="H324" s="1653">
        <f t="shared" si="45"/>
        <v>2271255</v>
      </c>
      <c r="I324" s="1705">
        <v>0</v>
      </c>
      <c r="J324" s="1705">
        <v>0</v>
      </c>
      <c r="K324" s="1705">
        <v>0</v>
      </c>
      <c r="L324" s="1685">
        <v>229326.47398843931</v>
      </c>
      <c r="M324" s="1685">
        <v>0</v>
      </c>
      <c r="N324" s="1685">
        <f t="shared" si="43"/>
        <v>229326.47398843931</v>
      </c>
      <c r="O324" s="1653">
        <f t="shared" si="44"/>
        <v>2500581.4739884394</v>
      </c>
      <c r="P324" s="1653">
        <f t="shared" si="46"/>
        <v>22712.55</v>
      </c>
      <c r="Q324" s="1653">
        <f t="shared" si="47"/>
        <v>45425.1</v>
      </c>
      <c r="R324" s="1653">
        <f t="shared" si="48"/>
        <v>22712.55</v>
      </c>
      <c r="S324" s="1684">
        <f t="shared" si="49"/>
        <v>2409731.2739884397</v>
      </c>
      <c r="T324" s="1684">
        <v>0</v>
      </c>
      <c r="U324" s="1684">
        <f t="shared" si="50"/>
        <v>2409731.2739884397</v>
      </c>
      <c r="V324" s="989">
        <f>VLOOKUP(C324,'[27]Jan 17'!$B$46:$F$244,5,FALSE)</f>
        <v>1060011212381</v>
      </c>
    </row>
    <row r="325" spans="1:22" s="1688" customFormat="1" ht="18" customHeight="1">
      <c r="A325" s="1685">
        <v>2271255</v>
      </c>
      <c r="B325" s="1691">
        <v>78</v>
      </c>
      <c r="C325" s="1097" t="s">
        <v>1290</v>
      </c>
      <c r="D325" s="1094" t="s">
        <v>43</v>
      </c>
      <c r="E325" s="1673">
        <f>VLOOKUP(C325,'[25]Feb 17'!$B$44:$G$232,6,FALSE)</f>
        <v>23</v>
      </c>
      <c r="F325" s="1705">
        <v>1821255</v>
      </c>
      <c r="G325" s="1705">
        <v>450000</v>
      </c>
      <c r="H325" s="1653">
        <f t="shared" si="45"/>
        <v>2271255</v>
      </c>
      <c r="I325" s="1705">
        <v>0</v>
      </c>
      <c r="J325" s="1705">
        <v>0</v>
      </c>
      <c r="K325" s="1705">
        <v>0</v>
      </c>
      <c r="L325" s="1685">
        <v>229326.47398843931</v>
      </c>
      <c r="M325" s="1685">
        <v>0</v>
      </c>
      <c r="N325" s="1685">
        <f t="shared" si="43"/>
        <v>229326.47398843931</v>
      </c>
      <c r="O325" s="1653">
        <f t="shared" si="44"/>
        <v>2500581.4739884394</v>
      </c>
      <c r="P325" s="1653">
        <f t="shared" si="46"/>
        <v>22712.55</v>
      </c>
      <c r="Q325" s="1653">
        <f t="shared" si="47"/>
        <v>45425.1</v>
      </c>
      <c r="R325" s="1653">
        <f t="shared" si="48"/>
        <v>22712.55</v>
      </c>
      <c r="S325" s="1684">
        <f t="shared" si="49"/>
        <v>2409731.2739884397</v>
      </c>
      <c r="T325" s="1684">
        <v>0</v>
      </c>
      <c r="U325" s="1684">
        <f t="shared" si="50"/>
        <v>2409731.2739884397</v>
      </c>
      <c r="V325" s="989" t="str">
        <f>VLOOKUP(C325,'[27]Jan 17'!$B$46:$F$244,5,FALSE)</f>
        <v>106-0011236125</v>
      </c>
    </row>
    <row r="326" spans="1:22" s="1688" customFormat="1" ht="18" customHeight="1">
      <c r="A326" s="1685">
        <v>2271255</v>
      </c>
      <c r="B326" s="1691">
        <v>79</v>
      </c>
      <c r="C326" s="614" t="s">
        <v>1291</v>
      </c>
      <c r="D326" s="1094" t="s">
        <v>43</v>
      </c>
      <c r="E326" s="1673">
        <f>VLOOKUP(C326,'[25]Feb 17'!$B$44:$G$232,6,FALSE)</f>
        <v>23</v>
      </c>
      <c r="F326" s="1705">
        <v>1821255</v>
      </c>
      <c r="G326" s="1705">
        <v>450000</v>
      </c>
      <c r="H326" s="1653">
        <f t="shared" si="45"/>
        <v>2271255</v>
      </c>
      <c r="I326" s="1705">
        <v>0</v>
      </c>
      <c r="J326" s="1705">
        <v>0</v>
      </c>
      <c r="K326" s="1705">
        <v>0</v>
      </c>
      <c r="L326" s="1685">
        <v>229326.47398843931</v>
      </c>
      <c r="M326" s="1685">
        <v>0</v>
      </c>
      <c r="N326" s="1685">
        <f t="shared" si="43"/>
        <v>229326.47398843931</v>
      </c>
      <c r="O326" s="1653">
        <f t="shared" si="44"/>
        <v>2500581.4739884394</v>
      </c>
      <c r="P326" s="1653">
        <f t="shared" si="46"/>
        <v>22712.55</v>
      </c>
      <c r="Q326" s="1653">
        <f t="shared" si="47"/>
        <v>45425.1</v>
      </c>
      <c r="R326" s="1653">
        <f t="shared" si="48"/>
        <v>22712.55</v>
      </c>
      <c r="S326" s="1684">
        <f t="shared" si="49"/>
        <v>2409731.2739884397</v>
      </c>
      <c r="T326" s="1684">
        <v>0</v>
      </c>
      <c r="U326" s="1684">
        <f t="shared" si="50"/>
        <v>2409731.2739884397</v>
      </c>
      <c r="V326" s="989">
        <f>VLOOKUP(C326,'[27]Jan 17'!$B$46:$F$244,5,FALSE)</f>
        <v>1060007879862</v>
      </c>
    </row>
    <row r="327" spans="1:22" s="1688" customFormat="1" ht="18" customHeight="1">
      <c r="A327" s="1685">
        <v>2271255</v>
      </c>
      <c r="B327" s="1691">
        <v>80</v>
      </c>
      <c r="C327" s="1079" t="s">
        <v>1292</v>
      </c>
      <c r="D327" s="1094" t="s">
        <v>43</v>
      </c>
      <c r="E327" s="1673">
        <f>VLOOKUP(C327,'[25]Feb 17'!$B$44:$G$232,6,FALSE)</f>
        <v>23</v>
      </c>
      <c r="F327" s="1705">
        <v>1821255</v>
      </c>
      <c r="G327" s="1705">
        <v>450000</v>
      </c>
      <c r="H327" s="1653">
        <f t="shared" si="45"/>
        <v>2271255</v>
      </c>
      <c r="I327" s="1705">
        <v>0</v>
      </c>
      <c r="J327" s="1705">
        <v>0</v>
      </c>
      <c r="K327" s="1705">
        <v>0</v>
      </c>
      <c r="L327" s="1685">
        <v>229326.47398843931</v>
      </c>
      <c r="M327" s="1685">
        <v>0</v>
      </c>
      <c r="N327" s="1685">
        <f t="shared" si="43"/>
        <v>229326.47398843931</v>
      </c>
      <c r="O327" s="1653">
        <f t="shared" si="44"/>
        <v>2500581.4739884394</v>
      </c>
      <c r="P327" s="1653">
        <f t="shared" si="46"/>
        <v>22712.55</v>
      </c>
      <c r="Q327" s="1653">
        <f t="shared" si="47"/>
        <v>45425.1</v>
      </c>
      <c r="R327" s="1653">
        <f t="shared" si="48"/>
        <v>22712.55</v>
      </c>
      <c r="S327" s="1684">
        <f t="shared" si="49"/>
        <v>2409731.2739884397</v>
      </c>
      <c r="T327" s="1684">
        <v>0</v>
      </c>
      <c r="U327" s="1684">
        <f t="shared" si="50"/>
        <v>2409731.2739884397</v>
      </c>
      <c r="V327" s="989">
        <f>VLOOKUP(C327,'[27]Jan 17'!$B$46:$F$244,5,FALSE)</f>
        <v>1060011241778</v>
      </c>
    </row>
    <row r="328" spans="1:22" s="1688" customFormat="1" ht="18" customHeight="1">
      <c r="A328" s="1685">
        <v>2271255</v>
      </c>
      <c r="B328" s="1691">
        <v>81</v>
      </c>
      <c r="C328" s="1101" t="s">
        <v>1293</v>
      </c>
      <c r="D328" s="1094" t="s">
        <v>43</v>
      </c>
      <c r="E328" s="1673">
        <f>VLOOKUP(C328,'[25]Feb 17'!$B$44:$G$232,6,FALSE)</f>
        <v>23</v>
      </c>
      <c r="F328" s="1705">
        <v>1821255</v>
      </c>
      <c r="G328" s="1705">
        <v>450000</v>
      </c>
      <c r="H328" s="1653">
        <f t="shared" si="45"/>
        <v>2271255</v>
      </c>
      <c r="I328" s="1705">
        <v>0</v>
      </c>
      <c r="J328" s="1705">
        <v>0</v>
      </c>
      <c r="K328" s="1705">
        <v>0</v>
      </c>
      <c r="L328" s="1685">
        <v>229326.47398843931</v>
      </c>
      <c r="M328" s="1685">
        <v>0</v>
      </c>
      <c r="N328" s="1685">
        <f t="shared" si="43"/>
        <v>229326.47398843931</v>
      </c>
      <c r="O328" s="1653">
        <f t="shared" si="44"/>
        <v>2500581.4739884394</v>
      </c>
      <c r="P328" s="1653">
        <f t="shared" si="46"/>
        <v>22712.55</v>
      </c>
      <c r="Q328" s="1653">
        <f t="shared" si="47"/>
        <v>45425.1</v>
      </c>
      <c r="R328" s="1653">
        <f t="shared" si="48"/>
        <v>22712.55</v>
      </c>
      <c r="S328" s="1684">
        <f t="shared" si="49"/>
        <v>2409731.2739884397</v>
      </c>
      <c r="T328" s="1684">
        <v>0</v>
      </c>
      <c r="U328" s="1684">
        <f t="shared" si="50"/>
        <v>2409731.2739884397</v>
      </c>
      <c r="V328" s="989">
        <f>VLOOKUP(C328,'[27]Jan 17'!$B$46:$F$244,5,FALSE)</f>
        <v>1060011215426</v>
      </c>
    </row>
    <row r="329" spans="1:22" s="1688" customFormat="1" ht="18" customHeight="1">
      <c r="A329" s="1685">
        <v>2271255</v>
      </c>
      <c r="B329" s="1691">
        <v>82</v>
      </c>
      <c r="C329" s="1097" t="s">
        <v>1294</v>
      </c>
      <c r="D329" s="1094" t="s">
        <v>43</v>
      </c>
      <c r="E329" s="1673">
        <f>VLOOKUP(C329,'[25]Feb 17'!$B$44:$G$232,6,FALSE)</f>
        <v>23</v>
      </c>
      <c r="F329" s="1705">
        <v>1821255</v>
      </c>
      <c r="G329" s="1705">
        <v>450000</v>
      </c>
      <c r="H329" s="1653">
        <f t="shared" si="45"/>
        <v>2271255</v>
      </c>
      <c r="I329" s="1705">
        <v>0</v>
      </c>
      <c r="J329" s="1705">
        <v>0</v>
      </c>
      <c r="K329" s="1705">
        <v>0</v>
      </c>
      <c r="L329" s="1685">
        <v>229326.47398843931</v>
      </c>
      <c r="M329" s="1685">
        <v>0</v>
      </c>
      <c r="N329" s="1685">
        <f t="shared" si="43"/>
        <v>229326.47398843931</v>
      </c>
      <c r="O329" s="1653">
        <f t="shared" si="44"/>
        <v>2500581.4739884394</v>
      </c>
      <c r="P329" s="1653">
        <f t="shared" si="46"/>
        <v>22712.55</v>
      </c>
      <c r="Q329" s="1653">
        <f t="shared" si="47"/>
        <v>45425.1</v>
      </c>
      <c r="R329" s="1653">
        <f t="shared" si="48"/>
        <v>22712.55</v>
      </c>
      <c r="S329" s="1684">
        <f t="shared" si="49"/>
        <v>2409731.2739884397</v>
      </c>
      <c r="T329" s="1684">
        <v>0</v>
      </c>
      <c r="U329" s="1684">
        <f t="shared" si="50"/>
        <v>2409731.2739884397</v>
      </c>
      <c r="V329" s="989" t="str">
        <f>VLOOKUP(C329,'[27]Jan 17'!$B$46:$F$244,5,FALSE)</f>
        <v>900-0017723710</v>
      </c>
    </row>
    <row r="330" spans="1:22" s="1688" customFormat="1" ht="18" customHeight="1">
      <c r="A330" s="1685">
        <v>2271255</v>
      </c>
      <c r="B330" s="1691">
        <v>83</v>
      </c>
      <c r="C330" s="1101" t="s">
        <v>1295</v>
      </c>
      <c r="D330" s="1094" t="s">
        <v>43</v>
      </c>
      <c r="E330" s="1673">
        <f>VLOOKUP(C330,'[25]Feb 17'!$B$44:$G$232,6,FALSE)</f>
        <v>23</v>
      </c>
      <c r="F330" s="1705">
        <v>1821255</v>
      </c>
      <c r="G330" s="1705">
        <v>450000</v>
      </c>
      <c r="H330" s="1653">
        <f t="shared" si="45"/>
        <v>2271255</v>
      </c>
      <c r="I330" s="1705">
        <v>0</v>
      </c>
      <c r="J330" s="1705">
        <v>0</v>
      </c>
      <c r="K330" s="1705">
        <v>0</v>
      </c>
      <c r="L330" s="1685">
        <v>229326.47398843931</v>
      </c>
      <c r="M330" s="1685">
        <v>0</v>
      </c>
      <c r="N330" s="1685">
        <f t="shared" si="43"/>
        <v>229326.47398843931</v>
      </c>
      <c r="O330" s="1653">
        <f t="shared" si="44"/>
        <v>2500581.4739884394</v>
      </c>
      <c r="P330" s="1653">
        <f t="shared" si="46"/>
        <v>22712.55</v>
      </c>
      <c r="Q330" s="1653">
        <f t="shared" si="47"/>
        <v>45425.1</v>
      </c>
      <c r="R330" s="1653">
        <f t="shared" si="48"/>
        <v>22712.55</v>
      </c>
      <c r="S330" s="1684">
        <f t="shared" si="49"/>
        <v>2409731.2739884397</v>
      </c>
      <c r="T330" s="1684">
        <v>0</v>
      </c>
      <c r="U330" s="1684">
        <f t="shared" si="50"/>
        <v>2409731.2739884397</v>
      </c>
      <c r="V330" s="989" t="str">
        <f>VLOOKUP(C330,'[27]Jan 17'!$B$46:$F$244,5,FALSE)</f>
        <v>106-0011235556</v>
      </c>
    </row>
    <row r="331" spans="1:22" s="1146" customFormat="1" ht="18" customHeight="1">
      <c r="A331" s="1685">
        <v>2271255</v>
      </c>
      <c r="B331" s="1691">
        <v>84</v>
      </c>
      <c r="C331" s="1079" t="s">
        <v>3139</v>
      </c>
      <c r="D331" s="1094" t="s">
        <v>43</v>
      </c>
      <c r="E331" s="1673">
        <f>VLOOKUP(C331,'[25]Feb 17'!$B$44:$G$232,6,FALSE)</f>
        <v>23</v>
      </c>
      <c r="F331" s="1705">
        <v>1821255</v>
      </c>
      <c r="G331" s="1705">
        <v>450000</v>
      </c>
      <c r="H331" s="1653">
        <f t="shared" si="45"/>
        <v>2271255</v>
      </c>
      <c r="I331" s="1705">
        <v>0</v>
      </c>
      <c r="J331" s="1705">
        <v>0</v>
      </c>
      <c r="K331" s="1705">
        <v>0</v>
      </c>
      <c r="L331" s="1685">
        <v>229326.47398843931</v>
      </c>
      <c r="M331" s="1685">
        <v>0</v>
      </c>
      <c r="N331" s="1685">
        <f t="shared" si="43"/>
        <v>229326.47398843931</v>
      </c>
      <c r="O331" s="1653">
        <f t="shared" si="44"/>
        <v>2500581.4739884394</v>
      </c>
      <c r="P331" s="1653">
        <f t="shared" si="46"/>
        <v>22712.55</v>
      </c>
      <c r="Q331" s="1653">
        <f t="shared" si="47"/>
        <v>45425.1</v>
      </c>
      <c r="R331" s="1653">
        <f t="shared" si="48"/>
        <v>22712.55</v>
      </c>
      <c r="S331" s="1684">
        <f t="shared" si="49"/>
        <v>2409731.2739884397</v>
      </c>
      <c r="T331" s="1684">
        <v>0</v>
      </c>
      <c r="U331" s="1684">
        <f t="shared" si="50"/>
        <v>2409731.2739884397</v>
      </c>
      <c r="V331" s="989" t="str">
        <f>VLOOKUP(C331,'[27]Jan 17'!$B$46:$F$244,5,FALSE)</f>
        <v>106-0011235911</v>
      </c>
    </row>
    <row r="332" spans="1:22" s="1688" customFormat="1" ht="18" customHeight="1">
      <c r="A332" s="1685">
        <v>2271255</v>
      </c>
      <c r="B332" s="1691">
        <v>85</v>
      </c>
      <c r="C332" s="1101" t="s">
        <v>1296</v>
      </c>
      <c r="D332" s="1094" t="s">
        <v>43</v>
      </c>
      <c r="E332" s="1673">
        <f>VLOOKUP(C332,'[25]Feb 17'!$B$44:$G$232,6,FALSE)</f>
        <v>23</v>
      </c>
      <c r="F332" s="1705">
        <v>1821255</v>
      </c>
      <c r="G332" s="1705">
        <v>450000</v>
      </c>
      <c r="H332" s="1653">
        <f t="shared" si="45"/>
        <v>2271255</v>
      </c>
      <c r="I332" s="1705">
        <v>0</v>
      </c>
      <c r="J332" s="1705">
        <v>0</v>
      </c>
      <c r="K332" s="1705">
        <v>0</v>
      </c>
      <c r="L332" s="1685">
        <v>229326.47398843931</v>
      </c>
      <c r="M332" s="1685">
        <v>0</v>
      </c>
      <c r="N332" s="1685">
        <f t="shared" si="43"/>
        <v>229326.47398843931</v>
      </c>
      <c r="O332" s="1653">
        <f t="shared" si="44"/>
        <v>2500581.4739884394</v>
      </c>
      <c r="P332" s="1653">
        <f t="shared" si="46"/>
        <v>22712.55</v>
      </c>
      <c r="Q332" s="1653">
        <f t="shared" si="47"/>
        <v>45425.1</v>
      </c>
      <c r="R332" s="1653">
        <f t="shared" si="48"/>
        <v>22712.55</v>
      </c>
      <c r="S332" s="1684">
        <f t="shared" si="49"/>
        <v>2409731.2739884397</v>
      </c>
      <c r="T332" s="1684">
        <v>0</v>
      </c>
      <c r="U332" s="1684">
        <f t="shared" si="50"/>
        <v>2409731.2739884397</v>
      </c>
      <c r="V332" s="989">
        <f>VLOOKUP(C332,'[27]Jan 17'!$B$46:$F$244,5,FALSE)</f>
        <v>1060011214395</v>
      </c>
    </row>
    <row r="333" spans="1:22" s="1688" customFormat="1" ht="18" customHeight="1">
      <c r="A333" s="1685">
        <v>2271255</v>
      </c>
      <c r="B333" s="1691">
        <v>86</v>
      </c>
      <c r="C333" s="1095" t="s">
        <v>1297</v>
      </c>
      <c r="D333" s="1094" t="s">
        <v>43</v>
      </c>
      <c r="E333" s="1673">
        <f>VLOOKUP(C333,'[25]Feb 17'!$B$44:$G$232,6,FALSE)</f>
        <v>23</v>
      </c>
      <c r="F333" s="1705">
        <v>1821255</v>
      </c>
      <c r="G333" s="1705">
        <v>450000</v>
      </c>
      <c r="H333" s="1653">
        <f t="shared" si="45"/>
        <v>2271255</v>
      </c>
      <c r="I333" s="1705">
        <v>0</v>
      </c>
      <c r="J333" s="1705">
        <v>0</v>
      </c>
      <c r="K333" s="1705">
        <v>0</v>
      </c>
      <c r="L333" s="1685">
        <v>151850.63583815028</v>
      </c>
      <c r="M333" s="1685">
        <v>0</v>
      </c>
      <c r="N333" s="1685">
        <f t="shared" si="43"/>
        <v>151850.63583815028</v>
      </c>
      <c r="O333" s="1653">
        <f t="shared" si="44"/>
        <v>2423105.63583815</v>
      </c>
      <c r="P333" s="1653">
        <f t="shared" si="46"/>
        <v>22712.55</v>
      </c>
      <c r="Q333" s="1653">
        <f t="shared" si="47"/>
        <v>45425.1</v>
      </c>
      <c r="R333" s="1653">
        <f t="shared" si="48"/>
        <v>22712.55</v>
      </c>
      <c r="S333" s="1684">
        <f t="shared" si="49"/>
        <v>2332255.4358381503</v>
      </c>
      <c r="T333" s="1684">
        <v>0</v>
      </c>
      <c r="U333" s="1684">
        <f t="shared" si="50"/>
        <v>2332255.4358381503</v>
      </c>
      <c r="V333" s="989" t="str">
        <f>VLOOKUP(C333,'[27]Jan 17'!$B$46:$F$244,5,FALSE)</f>
        <v>106-0011237347</v>
      </c>
    </row>
    <row r="334" spans="1:22" s="1688" customFormat="1" ht="18" customHeight="1">
      <c r="A334" s="1685">
        <v>2271255</v>
      </c>
      <c r="B334" s="1691">
        <v>87</v>
      </c>
      <c r="C334" s="1123" t="s">
        <v>1298</v>
      </c>
      <c r="D334" s="1094" t="s">
        <v>43</v>
      </c>
      <c r="E334" s="1673">
        <f>VLOOKUP(C334,'[25]Feb 17'!$B$44:$G$232,6,FALSE)</f>
        <v>2</v>
      </c>
      <c r="F334" s="1705">
        <v>1821255</v>
      </c>
      <c r="G334" s="1705">
        <v>450000</v>
      </c>
      <c r="H334" s="1653">
        <f t="shared" si="45"/>
        <v>2271255</v>
      </c>
      <c r="I334" s="1705">
        <v>0</v>
      </c>
      <c r="J334" s="1705">
        <v>0</v>
      </c>
      <c r="K334" s="1705">
        <v>0</v>
      </c>
      <c r="L334" s="1685">
        <v>229326.47398843931</v>
      </c>
      <c r="M334" s="1685">
        <v>0</v>
      </c>
      <c r="N334" s="1685">
        <f t="shared" si="43"/>
        <v>229326.47398843931</v>
      </c>
      <c r="O334" s="1653">
        <f t="shared" si="44"/>
        <v>2500581.4739884394</v>
      </c>
      <c r="P334" s="1653">
        <f t="shared" si="46"/>
        <v>22712.55</v>
      </c>
      <c r="Q334" s="1653">
        <f t="shared" si="47"/>
        <v>45425.1</v>
      </c>
      <c r="R334" s="1653">
        <f t="shared" si="48"/>
        <v>22712.55</v>
      </c>
      <c r="S334" s="1684">
        <f t="shared" si="49"/>
        <v>2409731.2739884397</v>
      </c>
      <c r="T334" s="1684">
        <v>500000</v>
      </c>
      <c r="U334" s="1684">
        <f t="shared" si="50"/>
        <v>1909731.2739884397</v>
      </c>
      <c r="V334" s="989" t="str">
        <f>VLOOKUP(C334,'[27]Jan 17'!$B$46:$F$244,5,FALSE)</f>
        <v>106-0011263541</v>
      </c>
    </row>
    <row r="335" spans="1:22" s="1688" customFormat="1" ht="18" customHeight="1">
      <c r="A335" s="1685">
        <v>2271255</v>
      </c>
      <c r="B335" s="1691">
        <v>88</v>
      </c>
      <c r="C335" s="1079" t="s">
        <v>1299</v>
      </c>
      <c r="D335" s="1094" t="s">
        <v>43</v>
      </c>
      <c r="E335" s="1673">
        <f>VLOOKUP(C335,'[25]Feb 17'!$B$44:$G$232,6,FALSE)</f>
        <v>23</v>
      </c>
      <c r="F335" s="1705">
        <v>1821255</v>
      </c>
      <c r="G335" s="1705">
        <v>450000</v>
      </c>
      <c r="H335" s="1653">
        <f t="shared" si="45"/>
        <v>2271255</v>
      </c>
      <c r="I335" s="1705">
        <v>0</v>
      </c>
      <c r="J335" s="1705">
        <v>0</v>
      </c>
      <c r="K335" s="1705">
        <v>0</v>
      </c>
      <c r="L335" s="1685">
        <v>229326.47398843931</v>
      </c>
      <c r="M335" s="1685">
        <v>0</v>
      </c>
      <c r="N335" s="1685">
        <f t="shared" si="43"/>
        <v>229326.47398843931</v>
      </c>
      <c r="O335" s="1653">
        <f t="shared" si="44"/>
        <v>2500581.4739884394</v>
      </c>
      <c r="P335" s="1653">
        <f t="shared" si="46"/>
        <v>22712.55</v>
      </c>
      <c r="Q335" s="1653">
        <f t="shared" si="47"/>
        <v>45425.1</v>
      </c>
      <c r="R335" s="1653">
        <f t="shared" si="48"/>
        <v>22712.55</v>
      </c>
      <c r="S335" s="1684">
        <f t="shared" si="49"/>
        <v>2409731.2739884397</v>
      </c>
      <c r="T335" s="1684">
        <v>0</v>
      </c>
      <c r="U335" s="1684">
        <f t="shared" si="50"/>
        <v>2409731.2739884397</v>
      </c>
      <c r="V335" s="989" t="str">
        <f>VLOOKUP(C335,'[27]Jan 17'!$B$46:$F$244,5,FALSE)</f>
        <v>106-0011236596</v>
      </c>
    </row>
    <row r="336" spans="1:22" s="1688" customFormat="1" ht="18" customHeight="1">
      <c r="A336" s="1685">
        <v>2271255</v>
      </c>
      <c r="B336" s="1691">
        <v>89</v>
      </c>
      <c r="C336" s="1079" t="s">
        <v>1300</v>
      </c>
      <c r="D336" s="1094" t="s">
        <v>43</v>
      </c>
      <c r="E336" s="1673">
        <f>VLOOKUP(C336,'[25]Feb 17'!$B$44:$G$232,6,FALSE)</f>
        <v>23</v>
      </c>
      <c r="F336" s="1705">
        <v>1821255</v>
      </c>
      <c r="G336" s="1705">
        <v>450000</v>
      </c>
      <c r="H336" s="1653">
        <f t="shared" si="45"/>
        <v>2271255</v>
      </c>
      <c r="I336" s="1705">
        <v>0</v>
      </c>
      <c r="J336" s="1705">
        <v>0</v>
      </c>
      <c r="K336" s="1705">
        <v>0</v>
      </c>
      <c r="L336" s="1685">
        <v>229326.47398843931</v>
      </c>
      <c r="M336" s="1685">
        <v>0</v>
      </c>
      <c r="N336" s="1685">
        <f t="shared" si="43"/>
        <v>229326.47398843931</v>
      </c>
      <c r="O336" s="1653">
        <f t="shared" si="44"/>
        <v>2500581.4739884394</v>
      </c>
      <c r="P336" s="1653">
        <f t="shared" si="46"/>
        <v>22712.55</v>
      </c>
      <c r="Q336" s="1653">
        <f t="shared" si="47"/>
        <v>45425.1</v>
      </c>
      <c r="R336" s="1653">
        <f t="shared" si="48"/>
        <v>22712.55</v>
      </c>
      <c r="S336" s="1684">
        <f t="shared" si="49"/>
        <v>2409731.2739884397</v>
      </c>
      <c r="T336" s="1684">
        <v>0</v>
      </c>
      <c r="U336" s="1684">
        <f t="shared" si="50"/>
        <v>2409731.2739884397</v>
      </c>
      <c r="V336" s="989" t="str">
        <f>VLOOKUP(C336,'[27]Jan 17'!$B$46:$F$244,5,FALSE)</f>
        <v>106-0011238501</v>
      </c>
    </row>
    <row r="337" spans="1:22" s="1688" customFormat="1" ht="18" customHeight="1">
      <c r="A337" s="1685">
        <v>2271255</v>
      </c>
      <c r="B337" s="1691">
        <v>90</v>
      </c>
      <c r="C337" s="1097" t="s">
        <v>903</v>
      </c>
      <c r="D337" s="1094" t="s">
        <v>43</v>
      </c>
      <c r="E337" s="1673">
        <f>VLOOKUP(C337,'[25]Feb 17'!$B$44:$G$232,6,FALSE)</f>
        <v>23</v>
      </c>
      <c r="F337" s="1705">
        <v>1821255</v>
      </c>
      <c r="G337" s="1705">
        <v>450000</v>
      </c>
      <c r="H337" s="1653">
        <f t="shared" si="45"/>
        <v>2271255</v>
      </c>
      <c r="I337" s="1705">
        <v>0</v>
      </c>
      <c r="J337" s="1705">
        <v>0</v>
      </c>
      <c r="K337" s="1705">
        <v>0</v>
      </c>
      <c r="L337" s="1685">
        <v>229326.47398843931</v>
      </c>
      <c r="M337" s="1685">
        <v>0</v>
      </c>
      <c r="N337" s="1685">
        <f t="shared" si="43"/>
        <v>229326.47398843931</v>
      </c>
      <c r="O337" s="1653">
        <f t="shared" si="44"/>
        <v>2500581.4739884394</v>
      </c>
      <c r="P337" s="1653">
        <f t="shared" si="46"/>
        <v>22712.55</v>
      </c>
      <c r="Q337" s="1653">
        <f t="shared" si="47"/>
        <v>45425.1</v>
      </c>
      <c r="R337" s="1653">
        <f t="shared" si="48"/>
        <v>22712.55</v>
      </c>
      <c r="S337" s="1684">
        <f t="shared" si="49"/>
        <v>2409731.2739884397</v>
      </c>
      <c r="T337" s="1684">
        <v>0</v>
      </c>
      <c r="U337" s="1684">
        <f t="shared" si="50"/>
        <v>2409731.2739884397</v>
      </c>
      <c r="V337" s="989" t="str">
        <f>VLOOKUP(C337,'[27]Jan 17'!$B$46:$F$244,5,FALSE)</f>
        <v>10600 10814351</v>
      </c>
    </row>
    <row r="338" spans="1:22" s="1688" customFormat="1" ht="18" customHeight="1">
      <c r="A338" s="1685">
        <v>2271255</v>
      </c>
      <c r="B338" s="1691">
        <v>91</v>
      </c>
      <c r="C338" s="1079" t="s">
        <v>1301</v>
      </c>
      <c r="D338" s="1094" t="s">
        <v>43</v>
      </c>
      <c r="E338" s="1673">
        <f>VLOOKUP(C338,'[25]Feb 17'!$B$44:$G$232,6,FALSE)</f>
        <v>23</v>
      </c>
      <c r="F338" s="1705">
        <v>1821255</v>
      </c>
      <c r="G338" s="1705">
        <v>450000</v>
      </c>
      <c r="H338" s="1653">
        <f t="shared" si="45"/>
        <v>2271255</v>
      </c>
      <c r="I338" s="1705">
        <v>0</v>
      </c>
      <c r="J338" s="1705">
        <v>0</v>
      </c>
      <c r="K338" s="1705">
        <v>0</v>
      </c>
      <c r="L338" s="1685">
        <v>229326.47398843931</v>
      </c>
      <c r="M338" s="1685">
        <v>0</v>
      </c>
      <c r="N338" s="1685">
        <f t="shared" si="43"/>
        <v>229326.47398843931</v>
      </c>
      <c r="O338" s="1653">
        <f t="shared" si="44"/>
        <v>2500581.4739884394</v>
      </c>
      <c r="P338" s="1653">
        <f t="shared" si="46"/>
        <v>22712.55</v>
      </c>
      <c r="Q338" s="1653">
        <f t="shared" si="47"/>
        <v>45425.1</v>
      </c>
      <c r="R338" s="1653">
        <f t="shared" si="48"/>
        <v>22712.55</v>
      </c>
      <c r="S338" s="1684">
        <f t="shared" si="49"/>
        <v>2409731.2739884397</v>
      </c>
      <c r="T338" s="1684">
        <v>0</v>
      </c>
      <c r="U338" s="1684">
        <f t="shared" si="50"/>
        <v>2409731.2739884397</v>
      </c>
      <c r="V338" s="989" t="str">
        <f>VLOOKUP(C338,'[27]Jan 17'!$B$46:$F$244,5,FALSE)</f>
        <v>106-0011236190</v>
      </c>
    </row>
    <row r="339" spans="1:22" s="1688" customFormat="1" ht="18" customHeight="1">
      <c r="A339" s="1685">
        <v>2271255</v>
      </c>
      <c r="B339" s="1691">
        <v>92</v>
      </c>
      <c r="C339" s="1079" t="s">
        <v>314</v>
      </c>
      <c r="D339" s="1094" t="s">
        <v>43</v>
      </c>
      <c r="E339" s="1673">
        <f>VLOOKUP(C339,'[25]Feb 17'!$B$44:$G$232,6,FALSE)</f>
        <v>23</v>
      </c>
      <c r="F339" s="1705">
        <v>1821255</v>
      </c>
      <c r="G339" s="1705">
        <v>450000</v>
      </c>
      <c r="H339" s="1653">
        <f t="shared" si="45"/>
        <v>2271255</v>
      </c>
      <c r="I339" s="1705">
        <v>0</v>
      </c>
      <c r="J339" s="1705">
        <v>0</v>
      </c>
      <c r="K339" s="1705">
        <v>0</v>
      </c>
      <c r="L339" s="1685">
        <v>229326.47398843931</v>
      </c>
      <c r="M339" s="1685">
        <v>0</v>
      </c>
      <c r="N339" s="1685">
        <f t="shared" si="43"/>
        <v>229326.47398843931</v>
      </c>
      <c r="O339" s="1653">
        <f t="shared" si="44"/>
        <v>2500581.4739884394</v>
      </c>
      <c r="P339" s="1653">
        <f t="shared" si="46"/>
        <v>22712.55</v>
      </c>
      <c r="Q339" s="1653">
        <f t="shared" si="47"/>
        <v>45425.1</v>
      </c>
      <c r="R339" s="1653">
        <f t="shared" si="48"/>
        <v>22712.55</v>
      </c>
      <c r="S339" s="1684">
        <f t="shared" si="49"/>
        <v>2409731.2739884397</v>
      </c>
      <c r="T339" s="1684">
        <v>0</v>
      </c>
      <c r="U339" s="1684">
        <f t="shared" si="50"/>
        <v>2409731.2739884397</v>
      </c>
      <c r="V339" s="989">
        <f>VLOOKUP(C339,'[27]Jan 17'!$B$46:$F$244,5,FALSE)</f>
        <v>1060011238568</v>
      </c>
    </row>
    <row r="340" spans="1:22" s="1688" customFormat="1" ht="18" customHeight="1">
      <c r="A340" s="1685">
        <v>2271255</v>
      </c>
      <c r="B340" s="1691">
        <v>93</v>
      </c>
      <c r="C340" s="1095" t="s">
        <v>1302</v>
      </c>
      <c r="D340" s="1094" t="s">
        <v>43</v>
      </c>
      <c r="E340" s="1673">
        <f>VLOOKUP(C340,'[25]Feb 17'!$B$44:$G$232,6,FALSE)</f>
        <v>23</v>
      </c>
      <c r="F340" s="1705">
        <v>1821255</v>
      </c>
      <c r="G340" s="1705">
        <v>450000</v>
      </c>
      <c r="H340" s="1653">
        <f t="shared" si="45"/>
        <v>2271255</v>
      </c>
      <c r="I340" s="1705">
        <v>0</v>
      </c>
      <c r="J340" s="1705">
        <v>0</v>
      </c>
      <c r="K340" s="1705">
        <v>0</v>
      </c>
      <c r="L340" s="1685">
        <v>151850.63583815028</v>
      </c>
      <c r="M340" s="1685">
        <v>0</v>
      </c>
      <c r="N340" s="1685">
        <f t="shared" si="43"/>
        <v>151850.63583815028</v>
      </c>
      <c r="O340" s="1653">
        <f t="shared" si="44"/>
        <v>2423105.63583815</v>
      </c>
      <c r="P340" s="1653">
        <f t="shared" si="46"/>
        <v>22712.55</v>
      </c>
      <c r="Q340" s="1653">
        <f t="shared" si="47"/>
        <v>45425.1</v>
      </c>
      <c r="R340" s="1653">
        <f t="shared" si="48"/>
        <v>22712.55</v>
      </c>
      <c r="S340" s="1684">
        <f t="shared" si="49"/>
        <v>2332255.4358381503</v>
      </c>
      <c r="T340" s="1684">
        <v>0</v>
      </c>
      <c r="U340" s="1684">
        <f t="shared" si="50"/>
        <v>2332255.4358381503</v>
      </c>
      <c r="V340" s="989" t="str">
        <f>VLOOKUP(C340,'[27]Jan 17'!$B$46:$F$244,5,FALSE)</f>
        <v>106-0011235820</v>
      </c>
    </row>
    <row r="341" spans="1:22" s="1688" customFormat="1" ht="18" customHeight="1">
      <c r="A341" s="1685">
        <v>2271255</v>
      </c>
      <c r="B341" s="1691">
        <v>94</v>
      </c>
      <c r="C341" s="1079" t="s">
        <v>1303</v>
      </c>
      <c r="D341" s="1094" t="s">
        <v>43</v>
      </c>
      <c r="E341" s="1673">
        <f>VLOOKUP(C341,'[25]Feb 17'!$B$44:$G$232,6,FALSE)</f>
        <v>23</v>
      </c>
      <c r="F341" s="1705">
        <v>1821255</v>
      </c>
      <c r="G341" s="1705">
        <v>450000</v>
      </c>
      <c r="H341" s="1653">
        <f t="shared" si="45"/>
        <v>2271255</v>
      </c>
      <c r="I341" s="1705">
        <v>0</v>
      </c>
      <c r="J341" s="1705">
        <v>0</v>
      </c>
      <c r="K341" s="1705">
        <v>0</v>
      </c>
      <c r="L341" s="1685">
        <v>229326.47398843931</v>
      </c>
      <c r="M341" s="1685">
        <v>0</v>
      </c>
      <c r="N341" s="1685">
        <f t="shared" si="43"/>
        <v>229326.47398843931</v>
      </c>
      <c r="O341" s="1653">
        <f t="shared" si="44"/>
        <v>2500581.4739884394</v>
      </c>
      <c r="P341" s="1653">
        <f t="shared" si="46"/>
        <v>22712.55</v>
      </c>
      <c r="Q341" s="1653">
        <f t="shared" si="47"/>
        <v>45425.1</v>
      </c>
      <c r="R341" s="1653">
        <f t="shared" si="48"/>
        <v>22712.55</v>
      </c>
      <c r="S341" s="1684">
        <f t="shared" si="49"/>
        <v>2409731.2739884397</v>
      </c>
      <c r="T341" s="1684">
        <v>0</v>
      </c>
      <c r="U341" s="1684">
        <f t="shared" si="50"/>
        <v>2409731.2739884397</v>
      </c>
      <c r="V341" s="989" t="str">
        <f>VLOOKUP(C341,'[27]Jan 17'!$B$46:$F$244,5,FALSE)</f>
        <v>1060005344786</v>
      </c>
    </row>
    <row r="342" spans="1:22" s="1688" customFormat="1" ht="18" customHeight="1">
      <c r="A342" s="1685">
        <v>2271255</v>
      </c>
      <c r="B342" s="1691">
        <v>95</v>
      </c>
      <c r="C342" s="1079" t="s">
        <v>1304</v>
      </c>
      <c r="D342" s="1094" t="s">
        <v>43</v>
      </c>
      <c r="E342" s="1673">
        <f>VLOOKUP(C342,'[25]Feb 17'!$B$44:$G$232,6,FALSE)</f>
        <v>23</v>
      </c>
      <c r="F342" s="1705">
        <v>1821255</v>
      </c>
      <c r="G342" s="1705">
        <v>450000</v>
      </c>
      <c r="H342" s="1653">
        <f t="shared" si="45"/>
        <v>2271255</v>
      </c>
      <c r="I342" s="1705">
        <v>0</v>
      </c>
      <c r="J342" s="1705">
        <v>0</v>
      </c>
      <c r="K342" s="1705">
        <v>0</v>
      </c>
      <c r="L342" s="1685">
        <v>229326.47398843931</v>
      </c>
      <c r="M342" s="1685">
        <v>0</v>
      </c>
      <c r="N342" s="1685">
        <f t="shared" si="43"/>
        <v>229326.47398843931</v>
      </c>
      <c r="O342" s="1653">
        <f t="shared" si="44"/>
        <v>2500581.4739884394</v>
      </c>
      <c r="P342" s="1653">
        <f t="shared" si="46"/>
        <v>22712.55</v>
      </c>
      <c r="Q342" s="1653">
        <f t="shared" si="47"/>
        <v>45425.1</v>
      </c>
      <c r="R342" s="1653">
        <f t="shared" si="48"/>
        <v>22712.55</v>
      </c>
      <c r="S342" s="1684">
        <f t="shared" si="49"/>
        <v>2409731.2739884397</v>
      </c>
      <c r="T342" s="1684">
        <v>0</v>
      </c>
      <c r="U342" s="1684">
        <f t="shared" si="50"/>
        <v>2409731.2739884397</v>
      </c>
      <c r="V342" s="989" t="str">
        <f>VLOOKUP(C342,'[27]Jan 17'!$B$46:$F$244,5,FALSE)</f>
        <v>106-0011236331</v>
      </c>
    </row>
    <row r="343" spans="1:22" s="1688" customFormat="1" ht="18" customHeight="1">
      <c r="A343" s="1685">
        <v>2271255</v>
      </c>
      <c r="B343" s="1691">
        <v>96</v>
      </c>
      <c r="C343" s="1079" t="s">
        <v>1151</v>
      </c>
      <c r="D343" s="1096" t="s">
        <v>43</v>
      </c>
      <c r="E343" s="1673">
        <f>VLOOKUP(C343,'[25]Feb 17'!$B$44:$G$232,6,FALSE)</f>
        <v>23</v>
      </c>
      <c r="F343" s="1705">
        <v>1821255</v>
      </c>
      <c r="G343" s="1705">
        <v>450000</v>
      </c>
      <c r="H343" s="1653">
        <f t="shared" si="45"/>
        <v>2271255</v>
      </c>
      <c r="I343" s="1705">
        <v>0</v>
      </c>
      <c r="J343" s="1705">
        <v>0</v>
      </c>
      <c r="K343" s="1705">
        <v>0</v>
      </c>
      <c r="L343" s="1685">
        <v>229326</v>
      </c>
      <c r="M343" s="1685">
        <v>0</v>
      </c>
      <c r="N343" s="1685">
        <f t="shared" si="43"/>
        <v>229326</v>
      </c>
      <c r="O343" s="1653">
        <f t="shared" si="44"/>
        <v>2500581</v>
      </c>
      <c r="P343" s="1653">
        <f t="shared" si="46"/>
        <v>22712.55</v>
      </c>
      <c r="Q343" s="1653">
        <f t="shared" si="47"/>
        <v>45425.1</v>
      </c>
      <c r="R343" s="1653">
        <f t="shared" si="48"/>
        <v>22712.55</v>
      </c>
      <c r="S343" s="1684">
        <f t="shared" si="49"/>
        <v>2409730.8000000003</v>
      </c>
      <c r="T343" s="1684">
        <v>0</v>
      </c>
      <c r="U343" s="1684">
        <f t="shared" si="50"/>
        <v>2409730.8000000003</v>
      </c>
      <c r="V343" s="989" t="str">
        <f>VLOOKUP(C343,'[27]Jan 17'!$B$46:$F$244,5,FALSE)</f>
        <v>106-0011244616</v>
      </c>
    </row>
    <row r="344" spans="1:22" s="1688" customFormat="1" ht="18" customHeight="1">
      <c r="A344" s="1685">
        <v>2271255</v>
      </c>
      <c r="B344" s="1691">
        <v>97</v>
      </c>
      <c r="C344" s="1095" t="s">
        <v>1305</v>
      </c>
      <c r="D344" s="1094" t="s">
        <v>43</v>
      </c>
      <c r="E344" s="1673">
        <f>VLOOKUP(C344,'[25]Feb 17'!$B$44:$G$232,6,FALSE)</f>
        <v>23</v>
      </c>
      <c r="F344" s="1705">
        <v>1821255</v>
      </c>
      <c r="G344" s="1705">
        <v>450000</v>
      </c>
      <c r="H344" s="1653">
        <f t="shared" si="45"/>
        <v>2271255</v>
      </c>
      <c r="I344" s="1705">
        <v>0</v>
      </c>
      <c r="J344" s="1705">
        <v>0</v>
      </c>
      <c r="K344" s="1705">
        <v>0</v>
      </c>
      <c r="L344" s="1685">
        <v>151850.63583815028</v>
      </c>
      <c r="M344" s="1685">
        <v>0</v>
      </c>
      <c r="N344" s="1685">
        <f t="shared" si="43"/>
        <v>151850.63583815028</v>
      </c>
      <c r="O344" s="1653">
        <f t="shared" si="44"/>
        <v>2423105.63583815</v>
      </c>
      <c r="P344" s="1653">
        <f t="shared" si="46"/>
        <v>22712.55</v>
      </c>
      <c r="Q344" s="1653">
        <f t="shared" si="47"/>
        <v>45425.1</v>
      </c>
      <c r="R344" s="1653">
        <f t="shared" si="48"/>
        <v>22712.55</v>
      </c>
      <c r="S344" s="1684">
        <f t="shared" si="49"/>
        <v>2332255.4358381503</v>
      </c>
      <c r="T344" s="1684">
        <v>0</v>
      </c>
      <c r="U344" s="1684">
        <f t="shared" si="50"/>
        <v>2332255.4358381503</v>
      </c>
      <c r="V344" s="989" t="str">
        <f>VLOOKUP(C344,'[27]Jan 17'!$B$46:$F$244,5,FALSE)</f>
        <v>106-0011236489</v>
      </c>
    </row>
    <row r="345" spans="1:22" s="1688" customFormat="1" ht="18" customHeight="1">
      <c r="A345" s="1685">
        <v>2271255</v>
      </c>
      <c r="B345" s="1691">
        <v>98</v>
      </c>
      <c r="C345" s="1079" t="s">
        <v>1306</v>
      </c>
      <c r="D345" s="516" t="s">
        <v>43</v>
      </c>
      <c r="E345" s="1673">
        <f>VLOOKUP(C345,'[25]Feb 17'!$B$44:$G$232,6,FALSE)</f>
        <v>23</v>
      </c>
      <c r="F345" s="1705">
        <v>1821255</v>
      </c>
      <c r="G345" s="1705">
        <v>450000</v>
      </c>
      <c r="H345" s="1653">
        <f t="shared" si="45"/>
        <v>2271255</v>
      </c>
      <c r="I345" s="1705">
        <v>0</v>
      </c>
      <c r="J345" s="1705">
        <v>0</v>
      </c>
      <c r="K345" s="1705">
        <v>0</v>
      </c>
      <c r="L345" s="1685">
        <v>229326.47398843931</v>
      </c>
      <c r="M345" s="1685">
        <v>0</v>
      </c>
      <c r="N345" s="1685">
        <f t="shared" si="43"/>
        <v>229326.47398843931</v>
      </c>
      <c r="O345" s="1653">
        <f t="shared" si="44"/>
        <v>2500581.4739884394</v>
      </c>
      <c r="P345" s="1653">
        <f t="shared" si="46"/>
        <v>22712.55</v>
      </c>
      <c r="Q345" s="1653">
        <f t="shared" si="47"/>
        <v>45425.1</v>
      </c>
      <c r="R345" s="1653">
        <f t="shared" si="48"/>
        <v>22712.55</v>
      </c>
      <c r="S345" s="1684">
        <f t="shared" si="49"/>
        <v>2409731.2739884397</v>
      </c>
      <c r="T345" s="1684">
        <v>0</v>
      </c>
      <c r="U345" s="1684">
        <f t="shared" si="50"/>
        <v>2409731.2739884397</v>
      </c>
      <c r="V345" s="989" t="str">
        <f>VLOOKUP(C345,'[27]Jan 17'!$B$46:$F$244,5,FALSE)</f>
        <v>106-0011215384</v>
      </c>
    </row>
    <row r="346" spans="1:22" s="1688" customFormat="1" ht="18" customHeight="1">
      <c r="A346" s="1685">
        <v>2271255</v>
      </c>
      <c r="B346" s="1691">
        <v>99</v>
      </c>
      <c r="C346" s="1079" t="s">
        <v>1308</v>
      </c>
      <c r="D346" s="516" t="s">
        <v>43</v>
      </c>
      <c r="E346" s="1673">
        <f>VLOOKUP(C346,'[25]Feb 17'!$B$44:$G$232,6,FALSE)</f>
        <v>23</v>
      </c>
      <c r="F346" s="1705">
        <v>1821255</v>
      </c>
      <c r="G346" s="1705">
        <v>450000</v>
      </c>
      <c r="H346" s="1653">
        <f t="shared" si="45"/>
        <v>2271255</v>
      </c>
      <c r="I346" s="1705">
        <v>0</v>
      </c>
      <c r="J346" s="1705">
        <v>0</v>
      </c>
      <c r="K346" s="1705">
        <v>0</v>
      </c>
      <c r="L346" s="1685">
        <v>229326.47398843931</v>
      </c>
      <c r="M346" s="1685">
        <v>0</v>
      </c>
      <c r="N346" s="1685">
        <f t="shared" si="43"/>
        <v>229326.47398843931</v>
      </c>
      <c r="O346" s="1653">
        <f t="shared" si="44"/>
        <v>2500581.4739884394</v>
      </c>
      <c r="P346" s="1653">
        <f t="shared" si="46"/>
        <v>22712.55</v>
      </c>
      <c r="Q346" s="1653">
        <f t="shared" si="47"/>
        <v>45425.1</v>
      </c>
      <c r="R346" s="1653">
        <f t="shared" si="48"/>
        <v>22712.55</v>
      </c>
      <c r="S346" s="1684">
        <f t="shared" si="49"/>
        <v>2409731.2739884397</v>
      </c>
      <c r="T346" s="1684">
        <v>0</v>
      </c>
      <c r="U346" s="1684">
        <f t="shared" si="50"/>
        <v>2409731.2739884397</v>
      </c>
      <c r="V346" s="989">
        <f>VLOOKUP(C346,'[27]Jan 17'!$B$46:$F$244,5,FALSE)</f>
        <v>1060005340883</v>
      </c>
    </row>
    <row r="347" spans="1:22" s="1688" customFormat="1" ht="18" customHeight="1">
      <c r="A347" s="1685">
        <v>2271255</v>
      </c>
      <c r="B347" s="1691">
        <v>100</v>
      </c>
      <c r="C347" s="1097" t="s">
        <v>1309</v>
      </c>
      <c r="D347" s="517" t="s">
        <v>43</v>
      </c>
      <c r="E347" s="1673">
        <f>VLOOKUP(C347,'[25]Feb 17'!$B$44:$G$232,6,FALSE)</f>
        <v>23</v>
      </c>
      <c r="F347" s="1705">
        <v>1821255</v>
      </c>
      <c r="G347" s="1705">
        <v>450000</v>
      </c>
      <c r="H347" s="1653">
        <f t="shared" si="45"/>
        <v>2271255</v>
      </c>
      <c r="I347" s="1705">
        <v>0</v>
      </c>
      <c r="J347" s="1705">
        <v>0</v>
      </c>
      <c r="K347" s="1705">
        <v>0</v>
      </c>
      <c r="L347" s="1685">
        <v>229326.47398843931</v>
      </c>
      <c r="M347" s="1685">
        <v>0</v>
      </c>
      <c r="N347" s="1685">
        <f t="shared" si="43"/>
        <v>229326.47398843931</v>
      </c>
      <c r="O347" s="1653">
        <f t="shared" si="44"/>
        <v>2500581.4739884394</v>
      </c>
      <c r="P347" s="1653">
        <f t="shared" si="46"/>
        <v>22712.55</v>
      </c>
      <c r="Q347" s="1653">
        <f t="shared" si="47"/>
        <v>45425.1</v>
      </c>
      <c r="R347" s="1653">
        <f t="shared" si="48"/>
        <v>22712.55</v>
      </c>
      <c r="S347" s="1684">
        <f t="shared" si="49"/>
        <v>2409731.2739884397</v>
      </c>
      <c r="T347" s="1684">
        <v>0</v>
      </c>
      <c r="U347" s="1684">
        <f t="shared" si="50"/>
        <v>2409731.2739884397</v>
      </c>
      <c r="V347" s="989" t="str">
        <f>VLOOKUP(C347,'[27]Jan 17'!$B$46:$F$244,5,FALSE)</f>
        <v>106-0011235028</v>
      </c>
    </row>
    <row r="348" spans="1:22" s="1688" customFormat="1" ht="18" customHeight="1">
      <c r="A348" s="1685">
        <v>2271255</v>
      </c>
      <c r="B348" s="1691">
        <v>101</v>
      </c>
      <c r="C348" s="1095" t="s">
        <v>1311</v>
      </c>
      <c r="D348" s="516" t="s">
        <v>43</v>
      </c>
      <c r="E348" s="1673">
        <f>VLOOKUP(C348,'[25]Feb 17'!$B$44:$G$232,6,FALSE)</f>
        <v>23</v>
      </c>
      <c r="F348" s="1705">
        <v>1821255</v>
      </c>
      <c r="G348" s="1705">
        <v>450000</v>
      </c>
      <c r="H348" s="1653">
        <f t="shared" si="45"/>
        <v>2271255</v>
      </c>
      <c r="I348" s="1705">
        <v>0</v>
      </c>
      <c r="J348" s="1705">
        <v>0</v>
      </c>
      <c r="K348" s="1705">
        <v>0</v>
      </c>
      <c r="L348" s="1685">
        <v>151850.63583815028</v>
      </c>
      <c r="M348" s="1685">
        <v>0</v>
      </c>
      <c r="N348" s="1685">
        <f t="shared" si="43"/>
        <v>151850.63583815028</v>
      </c>
      <c r="O348" s="1653">
        <f t="shared" si="44"/>
        <v>2423105.63583815</v>
      </c>
      <c r="P348" s="1653">
        <f t="shared" si="46"/>
        <v>22712.55</v>
      </c>
      <c r="Q348" s="1653">
        <f t="shared" si="47"/>
        <v>45425.1</v>
      </c>
      <c r="R348" s="1653">
        <f t="shared" si="48"/>
        <v>22712.55</v>
      </c>
      <c r="S348" s="1684">
        <f t="shared" si="49"/>
        <v>2332255.4358381503</v>
      </c>
      <c r="T348" s="1684">
        <v>0</v>
      </c>
      <c r="U348" s="1684">
        <f t="shared" si="50"/>
        <v>2332255.4358381503</v>
      </c>
      <c r="V348" s="989">
        <f>VLOOKUP(C348,'[27]Jan 17'!$B$46:$F$244,5,FALSE)</f>
        <v>1060011221697</v>
      </c>
    </row>
    <row r="349" spans="1:22" s="1688" customFormat="1" ht="18" customHeight="1">
      <c r="A349" s="1685">
        <v>2271255</v>
      </c>
      <c r="B349" s="1691">
        <v>102</v>
      </c>
      <c r="C349" s="1079" t="s">
        <v>1312</v>
      </c>
      <c r="D349" s="1094" t="s">
        <v>43</v>
      </c>
      <c r="E349" s="1673">
        <f>VLOOKUP(C349,'[25]Feb 17'!$B$44:$G$232,6,FALSE)</f>
        <v>23</v>
      </c>
      <c r="F349" s="1705">
        <v>1821255</v>
      </c>
      <c r="G349" s="1705">
        <v>450000</v>
      </c>
      <c r="H349" s="1653">
        <f t="shared" si="45"/>
        <v>2271255</v>
      </c>
      <c r="I349" s="1705">
        <v>0</v>
      </c>
      <c r="J349" s="1705">
        <v>0</v>
      </c>
      <c r="K349" s="1705">
        <v>0</v>
      </c>
      <c r="L349" s="1685">
        <v>229326.47398843931</v>
      </c>
      <c r="M349" s="1685">
        <v>0</v>
      </c>
      <c r="N349" s="1685">
        <f t="shared" si="43"/>
        <v>229326.47398843931</v>
      </c>
      <c r="O349" s="1653">
        <f t="shared" si="44"/>
        <v>2500581.4739884394</v>
      </c>
      <c r="P349" s="1653">
        <f t="shared" si="46"/>
        <v>22712.55</v>
      </c>
      <c r="Q349" s="1653">
        <f t="shared" si="47"/>
        <v>45425.1</v>
      </c>
      <c r="R349" s="1653">
        <f t="shared" si="48"/>
        <v>22712.55</v>
      </c>
      <c r="S349" s="1684">
        <f t="shared" si="49"/>
        <v>2409731.2739884397</v>
      </c>
      <c r="T349" s="1684">
        <v>0</v>
      </c>
      <c r="U349" s="1684">
        <f t="shared" si="50"/>
        <v>2409731.2739884397</v>
      </c>
      <c r="V349" s="989" t="str">
        <f>VLOOKUP(C349,'[27]Jan 17'!$B$46:$F$244,5,FALSE)</f>
        <v>106-0011225417</v>
      </c>
    </row>
    <row r="350" spans="1:22" s="1688" customFormat="1" ht="18" customHeight="1">
      <c r="A350" s="1685">
        <v>2271255</v>
      </c>
      <c r="B350" s="1691">
        <v>103</v>
      </c>
      <c r="C350" s="1079" t="s">
        <v>905</v>
      </c>
      <c r="D350" s="1094" t="s">
        <v>43</v>
      </c>
      <c r="E350" s="1673">
        <f>VLOOKUP(C350,'[25]Feb 17'!$B$44:$G$232,6,FALSE)</f>
        <v>23</v>
      </c>
      <c r="F350" s="1705">
        <v>1821255</v>
      </c>
      <c r="G350" s="1705">
        <v>450000</v>
      </c>
      <c r="H350" s="1653">
        <f t="shared" si="45"/>
        <v>2271255</v>
      </c>
      <c r="I350" s="1705">
        <v>0</v>
      </c>
      <c r="J350" s="1705">
        <v>0</v>
      </c>
      <c r="K350" s="1705">
        <v>0</v>
      </c>
      <c r="L350" s="1685">
        <v>229326.47398843931</v>
      </c>
      <c r="M350" s="1685">
        <v>0</v>
      </c>
      <c r="N350" s="1685">
        <f t="shared" si="43"/>
        <v>229326.47398843931</v>
      </c>
      <c r="O350" s="1653">
        <f t="shared" si="44"/>
        <v>2500581.4739884394</v>
      </c>
      <c r="P350" s="1653">
        <f t="shared" si="46"/>
        <v>22712.55</v>
      </c>
      <c r="Q350" s="1653">
        <f t="shared" si="47"/>
        <v>45425.1</v>
      </c>
      <c r="R350" s="1653">
        <f t="shared" si="48"/>
        <v>22712.55</v>
      </c>
      <c r="S350" s="1684">
        <f t="shared" si="49"/>
        <v>2409731.2739884397</v>
      </c>
      <c r="T350" s="1684">
        <v>232200</v>
      </c>
      <c r="U350" s="1684">
        <f t="shared" si="50"/>
        <v>2177531.2739884397</v>
      </c>
      <c r="V350" s="989">
        <f>VLOOKUP(C350,'[27]Jan 17'!$B$46:$F$244,5,FALSE)</f>
        <v>1060011220087</v>
      </c>
    </row>
    <row r="351" spans="1:22" s="1688" customFormat="1" ht="18" customHeight="1">
      <c r="A351" s="1685">
        <v>2271255</v>
      </c>
      <c r="B351" s="1691">
        <v>104</v>
      </c>
      <c r="C351" s="1735" t="s">
        <v>3140</v>
      </c>
      <c r="D351" s="517" t="s">
        <v>43</v>
      </c>
      <c r="E351" s="1673">
        <f>VLOOKUP(C351,'[25]Feb 17'!$B$44:$G$232,6,FALSE)</f>
        <v>23</v>
      </c>
      <c r="F351" s="1705">
        <v>1871255</v>
      </c>
      <c r="G351" s="1705">
        <v>400000</v>
      </c>
      <c r="H351" s="1653">
        <f t="shared" si="45"/>
        <v>2271255</v>
      </c>
      <c r="I351" s="1705">
        <v>0</v>
      </c>
      <c r="J351" s="1705">
        <v>8000</v>
      </c>
      <c r="K351" s="1705">
        <v>17000</v>
      </c>
      <c r="L351" s="1685">
        <v>0</v>
      </c>
      <c r="M351" s="1685">
        <v>0</v>
      </c>
      <c r="N351" s="1685">
        <f t="shared" si="43"/>
        <v>575000</v>
      </c>
      <c r="O351" s="1653">
        <f t="shared" si="44"/>
        <v>2846255</v>
      </c>
      <c r="P351" s="1653">
        <f t="shared" si="46"/>
        <v>22712.55</v>
      </c>
      <c r="Q351" s="1653">
        <f t="shared" si="47"/>
        <v>45425.1</v>
      </c>
      <c r="R351" s="1653">
        <f t="shared" si="48"/>
        <v>22712.55</v>
      </c>
      <c r="S351" s="1684">
        <f t="shared" si="49"/>
        <v>2755404.8000000003</v>
      </c>
      <c r="T351" s="1684">
        <v>0</v>
      </c>
      <c r="U351" s="1684">
        <f t="shared" si="50"/>
        <v>2755404.8000000003</v>
      </c>
      <c r="V351" s="989" t="str">
        <f>VLOOKUP(C351,'[27]Jan 17'!$B$46:$F$244,5,FALSE)</f>
        <v>900-0034346388</v>
      </c>
    </row>
    <row r="352" spans="1:22" s="1688" customFormat="1" ht="18" customHeight="1">
      <c r="A352" s="1685">
        <v>2271255</v>
      </c>
      <c r="B352" s="1691">
        <v>105</v>
      </c>
      <c r="C352" s="1079" t="s">
        <v>869</v>
      </c>
      <c r="D352" s="516" t="s">
        <v>43</v>
      </c>
      <c r="E352" s="1673">
        <f>VLOOKUP(C352,'[25]Feb 17'!$B$44:$G$232,6,FALSE)</f>
        <v>23</v>
      </c>
      <c r="F352" s="1705">
        <v>1821255</v>
      </c>
      <c r="G352" s="1705">
        <v>450000</v>
      </c>
      <c r="H352" s="1653">
        <f t="shared" si="45"/>
        <v>2271255</v>
      </c>
      <c r="I352" s="1705">
        <v>0</v>
      </c>
      <c r="J352" s="1705">
        <v>0</v>
      </c>
      <c r="K352" s="1705">
        <v>0</v>
      </c>
      <c r="L352" s="1685">
        <v>229326.47398843931</v>
      </c>
      <c r="M352" s="1685">
        <v>0</v>
      </c>
      <c r="N352" s="1685">
        <f t="shared" si="43"/>
        <v>229326.47398843931</v>
      </c>
      <c r="O352" s="1653">
        <f t="shared" si="44"/>
        <v>2500581.4739884394</v>
      </c>
      <c r="P352" s="1653">
        <f t="shared" si="46"/>
        <v>22712.55</v>
      </c>
      <c r="Q352" s="1653">
        <f t="shared" si="47"/>
        <v>45425.1</v>
      </c>
      <c r="R352" s="1653">
        <f t="shared" si="48"/>
        <v>22712.55</v>
      </c>
      <c r="S352" s="1684">
        <f t="shared" si="49"/>
        <v>2409731.2739884397</v>
      </c>
      <c r="T352" s="1684">
        <v>0</v>
      </c>
      <c r="U352" s="1684">
        <f t="shared" si="50"/>
        <v>2409731.2739884397</v>
      </c>
      <c r="V352" s="989" t="str">
        <f>VLOOKUP(C352,'[27]Jan 17'!$B$46:$F$244,5,FALSE)</f>
        <v>106-0011263467</v>
      </c>
    </row>
    <row r="353" spans="1:22" s="1688" customFormat="1" ht="18" customHeight="1">
      <c r="A353" s="1685">
        <v>2271255</v>
      </c>
      <c r="B353" s="1691">
        <v>106</v>
      </c>
      <c r="C353" s="518" t="s">
        <v>1314</v>
      </c>
      <c r="D353" s="516" t="s">
        <v>43</v>
      </c>
      <c r="E353" s="1673">
        <f>VLOOKUP(C353,'[25]Feb 17'!$B$44:$G$232,6,FALSE)</f>
        <v>23</v>
      </c>
      <c r="F353" s="1705">
        <v>1821255</v>
      </c>
      <c r="G353" s="1705">
        <v>450000</v>
      </c>
      <c r="H353" s="1653">
        <f t="shared" si="45"/>
        <v>2271255</v>
      </c>
      <c r="I353" s="1705">
        <v>0</v>
      </c>
      <c r="J353" s="1705">
        <v>0</v>
      </c>
      <c r="K353" s="1705">
        <v>0</v>
      </c>
      <c r="L353" s="1685">
        <v>229326.47398843931</v>
      </c>
      <c r="M353" s="1685">
        <v>0</v>
      </c>
      <c r="N353" s="1685">
        <f t="shared" si="43"/>
        <v>229326.47398843931</v>
      </c>
      <c r="O353" s="1653">
        <f t="shared" si="44"/>
        <v>2500581.4739884394</v>
      </c>
      <c r="P353" s="1653">
        <f t="shared" si="46"/>
        <v>22712.55</v>
      </c>
      <c r="Q353" s="1653">
        <f t="shared" si="47"/>
        <v>45425.1</v>
      </c>
      <c r="R353" s="1653">
        <f t="shared" si="48"/>
        <v>22712.55</v>
      </c>
      <c r="S353" s="1684">
        <f t="shared" si="49"/>
        <v>2409731.2739884397</v>
      </c>
      <c r="T353" s="1684">
        <v>0</v>
      </c>
      <c r="U353" s="1684">
        <f t="shared" si="50"/>
        <v>2409731.2739884397</v>
      </c>
      <c r="V353" s="989" t="str">
        <f>VLOOKUP(C353,'[27]Jan 17'!$B$46:$F$244,5,FALSE)</f>
        <v>106-0011235440</v>
      </c>
    </row>
    <row r="354" spans="1:22" s="1688" customFormat="1" ht="18" customHeight="1">
      <c r="A354" s="1685">
        <v>2271255</v>
      </c>
      <c r="B354" s="1691">
        <v>107</v>
      </c>
      <c r="C354" s="614" t="s">
        <v>1315</v>
      </c>
      <c r="D354" s="1094" t="s">
        <v>43</v>
      </c>
      <c r="E354" s="1673">
        <f>VLOOKUP(C354,'[25]Feb 17'!$B$44:$G$232,6,FALSE)</f>
        <v>23</v>
      </c>
      <c r="F354" s="1705">
        <v>1821255</v>
      </c>
      <c r="G354" s="1705">
        <v>450000</v>
      </c>
      <c r="H354" s="1653">
        <f t="shared" si="45"/>
        <v>2271255</v>
      </c>
      <c r="I354" s="1705">
        <v>0</v>
      </c>
      <c r="J354" s="1705">
        <v>0</v>
      </c>
      <c r="K354" s="1705">
        <v>0</v>
      </c>
      <c r="L354" s="1685">
        <v>229326.47398843931</v>
      </c>
      <c r="M354" s="1685">
        <v>0</v>
      </c>
      <c r="N354" s="1685">
        <f t="shared" si="43"/>
        <v>229326.47398843931</v>
      </c>
      <c r="O354" s="1653">
        <f t="shared" si="44"/>
        <v>2500581.4739884394</v>
      </c>
      <c r="P354" s="1653">
        <f t="shared" si="46"/>
        <v>22712.55</v>
      </c>
      <c r="Q354" s="1653">
        <f t="shared" si="47"/>
        <v>45425.1</v>
      </c>
      <c r="R354" s="1653">
        <f t="shared" si="48"/>
        <v>22712.55</v>
      </c>
      <c r="S354" s="1684">
        <f t="shared" si="49"/>
        <v>2409731.2739884397</v>
      </c>
      <c r="T354" s="1684">
        <v>0</v>
      </c>
      <c r="U354" s="1684">
        <f t="shared" si="50"/>
        <v>2409731.2739884397</v>
      </c>
      <c r="V354" s="989">
        <f>VLOOKUP(C354,'[27]Jan 17'!$B$46:$F$244,5,FALSE)</f>
        <v>1060011232165</v>
      </c>
    </row>
    <row r="355" spans="1:22" s="1688" customFormat="1" ht="18" customHeight="1">
      <c r="A355" s="1685">
        <v>2271255</v>
      </c>
      <c r="B355" s="1691">
        <v>108</v>
      </c>
      <c r="C355" s="1079" t="s">
        <v>1316</v>
      </c>
      <c r="D355" s="516" t="s">
        <v>43</v>
      </c>
      <c r="E355" s="1673">
        <f>VLOOKUP(C355,'[25]Feb 17'!$B$44:$G$232,6,FALSE)</f>
        <v>23</v>
      </c>
      <c r="F355" s="1705">
        <v>1821255</v>
      </c>
      <c r="G355" s="1705">
        <v>450000</v>
      </c>
      <c r="H355" s="1653">
        <f t="shared" si="45"/>
        <v>2271255</v>
      </c>
      <c r="I355" s="1705">
        <v>0</v>
      </c>
      <c r="J355" s="1705">
        <v>0</v>
      </c>
      <c r="K355" s="1705">
        <v>0</v>
      </c>
      <c r="L355" s="1685">
        <v>229326.47398843931</v>
      </c>
      <c r="M355" s="1685">
        <v>0</v>
      </c>
      <c r="N355" s="1685">
        <f t="shared" si="43"/>
        <v>229326.47398843931</v>
      </c>
      <c r="O355" s="1653">
        <f t="shared" si="44"/>
        <v>2500581.4739884394</v>
      </c>
      <c r="P355" s="1653">
        <f t="shared" si="46"/>
        <v>22712.55</v>
      </c>
      <c r="Q355" s="1653">
        <f t="shared" si="47"/>
        <v>45425.1</v>
      </c>
      <c r="R355" s="1653">
        <f t="shared" si="48"/>
        <v>22712.55</v>
      </c>
      <c r="S355" s="1684">
        <f t="shared" si="49"/>
        <v>2409731.2739884397</v>
      </c>
      <c r="T355" s="1684">
        <v>0</v>
      </c>
      <c r="U355" s="1684">
        <f t="shared" si="50"/>
        <v>2409731.2739884397</v>
      </c>
      <c r="V355" s="989" t="str">
        <f>VLOOKUP(C355,'[27]Jan 17'!$B$46:$F$244,5,FALSE)</f>
        <v>106-0011263459</v>
      </c>
    </row>
    <row r="356" spans="1:22" s="1688" customFormat="1" ht="18" customHeight="1">
      <c r="A356" s="1685">
        <v>2271255</v>
      </c>
      <c r="B356" s="1691">
        <v>109</v>
      </c>
      <c r="C356" s="1079" t="s">
        <v>3936</v>
      </c>
      <c r="D356" s="516" t="s">
        <v>43</v>
      </c>
      <c r="E356" s="1673">
        <f>VLOOKUP(C356,'[25]Feb 17'!$B$44:$G$232,6,FALSE)</f>
        <v>23</v>
      </c>
      <c r="F356" s="1705">
        <v>1821255</v>
      </c>
      <c r="G356" s="1705">
        <v>450000</v>
      </c>
      <c r="H356" s="1653">
        <f t="shared" si="45"/>
        <v>2271255</v>
      </c>
      <c r="I356" s="1705">
        <v>0</v>
      </c>
      <c r="J356" s="1705">
        <v>0</v>
      </c>
      <c r="K356" s="1705">
        <v>0</v>
      </c>
      <c r="L356" s="1685">
        <v>229326.47398843931</v>
      </c>
      <c r="M356" s="1685">
        <v>0</v>
      </c>
      <c r="N356" s="1685">
        <f t="shared" si="43"/>
        <v>229326.47398843931</v>
      </c>
      <c r="O356" s="1653">
        <f t="shared" si="44"/>
        <v>2500581.4739884394</v>
      </c>
      <c r="P356" s="1653">
        <f t="shared" si="46"/>
        <v>22712.55</v>
      </c>
      <c r="Q356" s="1653">
        <f t="shared" si="47"/>
        <v>45425.1</v>
      </c>
      <c r="R356" s="1653">
        <f t="shared" si="48"/>
        <v>22712.55</v>
      </c>
      <c r="S356" s="1684">
        <f t="shared" si="49"/>
        <v>2409731.2739884397</v>
      </c>
      <c r="T356" s="1684">
        <v>1000000</v>
      </c>
      <c r="U356" s="1684">
        <f t="shared" si="50"/>
        <v>1409731.2739884397</v>
      </c>
      <c r="V356" s="1736" t="s">
        <v>3857</v>
      </c>
    </row>
    <row r="357" spans="1:22" s="1688" customFormat="1" ht="18" customHeight="1">
      <c r="A357" s="1685">
        <v>2271255</v>
      </c>
      <c r="B357" s="1691">
        <v>110</v>
      </c>
      <c r="C357" s="614" t="s">
        <v>1317</v>
      </c>
      <c r="D357" s="516" t="s">
        <v>43</v>
      </c>
      <c r="E357" s="1673">
        <f>VLOOKUP(C357,'[25]Feb 17'!$B$44:$G$232,6,FALSE)</f>
        <v>23</v>
      </c>
      <c r="F357" s="1705">
        <v>1821255</v>
      </c>
      <c r="G357" s="1705">
        <v>450000</v>
      </c>
      <c r="H357" s="1653">
        <f t="shared" si="45"/>
        <v>2271255</v>
      </c>
      <c r="I357" s="1705">
        <v>0</v>
      </c>
      <c r="J357" s="1705">
        <v>0</v>
      </c>
      <c r="K357" s="1705">
        <v>0</v>
      </c>
      <c r="L357" s="1685">
        <v>229326.47398843931</v>
      </c>
      <c r="M357" s="1685">
        <v>0</v>
      </c>
      <c r="N357" s="1685">
        <f t="shared" si="43"/>
        <v>229326.47398843931</v>
      </c>
      <c r="O357" s="1653">
        <f t="shared" si="44"/>
        <v>2500581.4739884394</v>
      </c>
      <c r="P357" s="1653">
        <f t="shared" si="46"/>
        <v>22712.55</v>
      </c>
      <c r="Q357" s="1653">
        <f t="shared" si="47"/>
        <v>45425.1</v>
      </c>
      <c r="R357" s="1653">
        <f t="shared" si="48"/>
        <v>22712.55</v>
      </c>
      <c r="S357" s="1684">
        <f t="shared" si="49"/>
        <v>2409731.2739884397</v>
      </c>
      <c r="T357" s="1684">
        <v>0</v>
      </c>
      <c r="U357" s="1684">
        <f t="shared" si="50"/>
        <v>2409731.2739884397</v>
      </c>
      <c r="V357" s="989" t="str">
        <f>VLOOKUP(C357,'[27]Jan 17'!$B$46:$F$244,5,FALSE)</f>
        <v>900-0015936629</v>
      </c>
    </row>
    <row r="358" spans="1:22" s="1688" customFormat="1" ht="18" customHeight="1">
      <c r="A358" s="1685">
        <v>2271255</v>
      </c>
      <c r="B358" s="1691">
        <v>111</v>
      </c>
      <c r="C358" s="1097" t="s">
        <v>1318</v>
      </c>
      <c r="D358" s="516" t="s">
        <v>43</v>
      </c>
      <c r="E358" s="1673">
        <f>VLOOKUP(C358,'[25]Feb 17'!$B$44:$G$232,6,FALSE)</f>
        <v>23</v>
      </c>
      <c r="F358" s="1705">
        <v>1821255</v>
      </c>
      <c r="G358" s="1705">
        <v>450000</v>
      </c>
      <c r="H358" s="1653">
        <f t="shared" si="45"/>
        <v>2271255</v>
      </c>
      <c r="I358" s="1705">
        <v>0</v>
      </c>
      <c r="J358" s="1705">
        <v>0</v>
      </c>
      <c r="K358" s="1705">
        <v>0</v>
      </c>
      <c r="L358" s="1685">
        <v>229326.47398843931</v>
      </c>
      <c r="M358" s="1685">
        <v>0</v>
      </c>
      <c r="N358" s="1685">
        <f t="shared" si="43"/>
        <v>229326.47398843931</v>
      </c>
      <c r="O358" s="1653">
        <f t="shared" si="44"/>
        <v>2500581.4739884394</v>
      </c>
      <c r="P358" s="1653">
        <f t="shared" si="46"/>
        <v>22712.55</v>
      </c>
      <c r="Q358" s="1653">
        <f t="shared" si="47"/>
        <v>45425.1</v>
      </c>
      <c r="R358" s="1653">
        <f t="shared" si="48"/>
        <v>22712.55</v>
      </c>
      <c r="S358" s="1684">
        <f t="shared" si="49"/>
        <v>2409731.2739884397</v>
      </c>
      <c r="T358" s="1684">
        <v>0</v>
      </c>
      <c r="U358" s="1684">
        <f t="shared" si="50"/>
        <v>2409731.2739884397</v>
      </c>
      <c r="V358" s="989" t="str">
        <f>VLOOKUP(C358,'[27]Jan 17'!$B$46:$F$244,5,FALSE)</f>
        <v>90000 17723884</v>
      </c>
    </row>
    <row r="359" spans="1:22" s="1688" customFormat="1" ht="18" customHeight="1">
      <c r="A359" s="1685">
        <v>2271255</v>
      </c>
      <c r="B359" s="1691">
        <v>112</v>
      </c>
      <c r="C359" s="1101" t="s">
        <v>1319</v>
      </c>
      <c r="D359" s="516" t="s">
        <v>43</v>
      </c>
      <c r="E359" s="1673">
        <v>24</v>
      </c>
      <c r="F359" s="1705">
        <v>1821255</v>
      </c>
      <c r="G359" s="1705">
        <v>450000</v>
      </c>
      <c r="H359" s="1653">
        <f t="shared" si="45"/>
        <v>2271255</v>
      </c>
      <c r="I359" s="1705">
        <v>0</v>
      </c>
      <c r="J359" s="1705">
        <v>0</v>
      </c>
      <c r="K359" s="1705">
        <v>0</v>
      </c>
      <c r="L359" s="1685">
        <v>229326.47398843931</v>
      </c>
      <c r="M359" s="1685">
        <v>0</v>
      </c>
      <c r="N359" s="1685">
        <f t="shared" si="43"/>
        <v>229326.47398843931</v>
      </c>
      <c r="O359" s="1653">
        <f t="shared" si="44"/>
        <v>2500581.4739884394</v>
      </c>
      <c r="P359" s="1653">
        <f t="shared" si="46"/>
        <v>22712.55</v>
      </c>
      <c r="Q359" s="1653">
        <f t="shared" si="47"/>
        <v>45425.1</v>
      </c>
      <c r="R359" s="1653">
        <f t="shared" si="48"/>
        <v>22712.55</v>
      </c>
      <c r="S359" s="1684">
        <f t="shared" si="49"/>
        <v>2409731.2739884397</v>
      </c>
      <c r="T359" s="1684">
        <v>0</v>
      </c>
      <c r="U359" s="1684">
        <f t="shared" si="50"/>
        <v>2409731.2739884397</v>
      </c>
      <c r="V359" s="1130" t="s">
        <v>3858</v>
      </c>
    </row>
    <row r="360" spans="1:22" s="1688" customFormat="1" ht="18" customHeight="1">
      <c r="A360" s="1685">
        <v>2271255</v>
      </c>
      <c r="B360" s="1691">
        <v>113</v>
      </c>
      <c r="C360" s="1095" t="s">
        <v>1320</v>
      </c>
      <c r="D360" s="516" t="s">
        <v>43</v>
      </c>
      <c r="E360" s="1673">
        <f>VLOOKUP(C360,'[25]Feb 17'!$B$44:$G$232,6,FALSE)</f>
        <v>19</v>
      </c>
      <c r="F360" s="1705">
        <v>1821255</v>
      </c>
      <c r="G360" s="1705">
        <v>450000</v>
      </c>
      <c r="H360" s="1653">
        <f t="shared" si="45"/>
        <v>2271255</v>
      </c>
      <c r="I360" s="1705">
        <v>0</v>
      </c>
      <c r="J360" s="1705">
        <v>0</v>
      </c>
      <c r="K360" s="1705">
        <v>0</v>
      </c>
      <c r="L360" s="1685">
        <v>151850.63583815028</v>
      </c>
      <c r="M360" s="1685">
        <v>0</v>
      </c>
      <c r="N360" s="1685">
        <f t="shared" si="43"/>
        <v>151850.63583815028</v>
      </c>
      <c r="O360" s="1653">
        <f t="shared" si="44"/>
        <v>2423105.63583815</v>
      </c>
      <c r="P360" s="1653">
        <f t="shared" si="46"/>
        <v>22712.55</v>
      </c>
      <c r="Q360" s="1653">
        <f t="shared" si="47"/>
        <v>45425.1</v>
      </c>
      <c r="R360" s="1653">
        <f t="shared" si="48"/>
        <v>22712.55</v>
      </c>
      <c r="S360" s="1684">
        <f t="shared" si="49"/>
        <v>2332255.4358381503</v>
      </c>
      <c r="T360" s="1684">
        <v>0</v>
      </c>
      <c r="U360" s="1684">
        <f t="shared" si="50"/>
        <v>2332255.4358381503</v>
      </c>
      <c r="V360" s="989" t="str">
        <f>VLOOKUP(C360,'[27]Jan 17'!$B$46:$F$244,5,FALSE)</f>
        <v>1070006032561</v>
      </c>
    </row>
    <row r="361" spans="1:22" s="1688" customFormat="1" ht="18" customHeight="1">
      <c r="A361" s="1685">
        <v>2271255</v>
      </c>
      <c r="B361" s="1691">
        <v>114</v>
      </c>
      <c r="C361" s="1079" t="s">
        <v>1322</v>
      </c>
      <c r="D361" s="516" t="s">
        <v>43</v>
      </c>
      <c r="E361" s="1673">
        <f>VLOOKUP(C361,'[25]Feb 17'!$B$44:$G$232,6,FALSE)</f>
        <v>23</v>
      </c>
      <c r="F361" s="1705">
        <v>1821255</v>
      </c>
      <c r="G361" s="1705">
        <v>450000</v>
      </c>
      <c r="H361" s="1653">
        <f t="shared" si="45"/>
        <v>2271255</v>
      </c>
      <c r="I361" s="1705">
        <v>0</v>
      </c>
      <c r="J361" s="1705">
        <v>0</v>
      </c>
      <c r="K361" s="1705">
        <v>0</v>
      </c>
      <c r="L361" s="1685">
        <v>229326.47398843931</v>
      </c>
      <c r="M361" s="1685">
        <v>0</v>
      </c>
      <c r="N361" s="1685">
        <f t="shared" si="43"/>
        <v>229326.47398843931</v>
      </c>
      <c r="O361" s="1653">
        <f t="shared" si="44"/>
        <v>2500581.4739884394</v>
      </c>
      <c r="P361" s="1653">
        <f t="shared" si="46"/>
        <v>22712.55</v>
      </c>
      <c r="Q361" s="1653">
        <f t="shared" si="47"/>
        <v>45425.1</v>
      </c>
      <c r="R361" s="1653">
        <f t="shared" si="48"/>
        <v>22712.55</v>
      </c>
      <c r="S361" s="1684">
        <f t="shared" si="49"/>
        <v>2409731.2739884397</v>
      </c>
      <c r="T361" s="1684">
        <v>0</v>
      </c>
      <c r="U361" s="1684">
        <f t="shared" si="50"/>
        <v>2409731.2739884397</v>
      </c>
      <c r="V361" s="989" t="str">
        <f>VLOOKUP(C361,'[27]Jan 17'!$B$46:$F$244,5,FALSE)</f>
        <v>106-0011238634</v>
      </c>
    </row>
    <row r="362" spans="1:22" s="1688" customFormat="1" ht="18" customHeight="1">
      <c r="A362" s="1685">
        <v>2271255</v>
      </c>
      <c r="B362" s="1691">
        <v>115</v>
      </c>
      <c r="C362" s="1079" t="s">
        <v>1323</v>
      </c>
      <c r="D362" s="516" t="s">
        <v>43</v>
      </c>
      <c r="E362" s="1673">
        <f>VLOOKUP(C362,'[25]Feb 17'!$B$44:$G$232,6,FALSE)</f>
        <v>23</v>
      </c>
      <c r="F362" s="1705">
        <v>1821255</v>
      </c>
      <c r="G362" s="1705">
        <v>450000</v>
      </c>
      <c r="H362" s="1653">
        <f t="shared" si="45"/>
        <v>2271255</v>
      </c>
      <c r="I362" s="1705">
        <v>0</v>
      </c>
      <c r="J362" s="1705">
        <v>0</v>
      </c>
      <c r="K362" s="1705">
        <v>0</v>
      </c>
      <c r="L362" s="1685">
        <v>229326.47398843931</v>
      </c>
      <c r="M362" s="1685">
        <v>0</v>
      </c>
      <c r="N362" s="1685">
        <f t="shared" si="43"/>
        <v>229326.47398843931</v>
      </c>
      <c r="O362" s="1653">
        <f t="shared" si="44"/>
        <v>2500581.4739884394</v>
      </c>
      <c r="P362" s="1653">
        <f t="shared" si="46"/>
        <v>22712.55</v>
      </c>
      <c r="Q362" s="1653">
        <f t="shared" si="47"/>
        <v>45425.1</v>
      </c>
      <c r="R362" s="1653">
        <f t="shared" si="48"/>
        <v>22712.55</v>
      </c>
      <c r="S362" s="1684">
        <f t="shared" si="49"/>
        <v>2409731.2739884397</v>
      </c>
      <c r="T362" s="1684">
        <v>0</v>
      </c>
      <c r="U362" s="1684">
        <f t="shared" si="50"/>
        <v>2409731.2739884397</v>
      </c>
      <c r="V362" s="989">
        <f>VLOOKUP(C362,'[27]Jan 17'!$B$46:$F$244,5,FALSE)</f>
        <v>1060007789210</v>
      </c>
    </row>
    <row r="363" spans="1:22" s="1688" customFormat="1" ht="18" customHeight="1">
      <c r="A363" s="1685">
        <v>2271255</v>
      </c>
      <c r="B363" s="1691">
        <v>116</v>
      </c>
      <c r="C363" s="1079" t="s">
        <v>1324</v>
      </c>
      <c r="D363" s="516" t="s">
        <v>43</v>
      </c>
      <c r="E363" s="1673">
        <f>VLOOKUP(C363,'[25]Feb 17'!$B$44:$G$232,6,FALSE)</f>
        <v>23</v>
      </c>
      <c r="F363" s="1705">
        <v>1821255</v>
      </c>
      <c r="G363" s="1705">
        <v>450000</v>
      </c>
      <c r="H363" s="1653">
        <f t="shared" si="45"/>
        <v>2271255</v>
      </c>
      <c r="I363" s="1705">
        <v>0</v>
      </c>
      <c r="J363" s="1705">
        <v>0</v>
      </c>
      <c r="K363" s="1705">
        <v>0</v>
      </c>
      <c r="L363" s="1685">
        <v>229326.47398843931</v>
      </c>
      <c r="M363" s="1685">
        <v>0</v>
      </c>
      <c r="N363" s="1685">
        <f t="shared" si="43"/>
        <v>229326.47398843931</v>
      </c>
      <c r="O363" s="1653">
        <f t="shared" si="44"/>
        <v>2500581.4739884394</v>
      </c>
      <c r="P363" s="1653">
        <f t="shared" si="46"/>
        <v>22712.55</v>
      </c>
      <c r="Q363" s="1653">
        <f t="shared" si="47"/>
        <v>45425.1</v>
      </c>
      <c r="R363" s="1653">
        <f t="shared" si="48"/>
        <v>22712.55</v>
      </c>
      <c r="S363" s="1684">
        <f t="shared" si="49"/>
        <v>2409731.2739884397</v>
      </c>
      <c r="T363" s="1684">
        <v>0</v>
      </c>
      <c r="U363" s="1684">
        <f t="shared" si="50"/>
        <v>2409731.2739884397</v>
      </c>
      <c r="V363" s="989">
        <f>VLOOKUP(C363,'[27]Jan 17'!$B$46:$F$244,5,FALSE)</f>
        <v>1060005345700</v>
      </c>
    </row>
    <row r="364" spans="1:22" s="1688" customFormat="1" ht="18" customHeight="1">
      <c r="A364" s="1685">
        <v>2271255</v>
      </c>
      <c r="B364" s="1691">
        <v>117</v>
      </c>
      <c r="C364" s="1079" t="s">
        <v>1325</v>
      </c>
      <c r="D364" s="516" t="s">
        <v>43</v>
      </c>
      <c r="E364" s="1673">
        <f>VLOOKUP(C364,'[25]Feb 17'!$B$44:$G$232,6,FALSE)</f>
        <v>23</v>
      </c>
      <c r="F364" s="1705">
        <v>1821255</v>
      </c>
      <c r="G364" s="1705">
        <v>450000</v>
      </c>
      <c r="H364" s="1653">
        <f t="shared" si="45"/>
        <v>2271255</v>
      </c>
      <c r="I364" s="1705">
        <v>0</v>
      </c>
      <c r="J364" s="1705">
        <v>0</v>
      </c>
      <c r="K364" s="1705">
        <v>0</v>
      </c>
      <c r="L364" s="1685">
        <v>229326.47398843931</v>
      </c>
      <c r="M364" s="1685">
        <v>0</v>
      </c>
      <c r="N364" s="1685">
        <f t="shared" si="43"/>
        <v>229326.47398843931</v>
      </c>
      <c r="O364" s="1653">
        <f t="shared" si="44"/>
        <v>2500581.4739884394</v>
      </c>
      <c r="P364" s="1653">
        <f t="shared" si="46"/>
        <v>22712.55</v>
      </c>
      <c r="Q364" s="1653">
        <f t="shared" si="47"/>
        <v>45425.1</v>
      </c>
      <c r="R364" s="1653">
        <f t="shared" si="48"/>
        <v>22712.55</v>
      </c>
      <c r="S364" s="1684">
        <f t="shared" si="49"/>
        <v>2409731.2739884397</v>
      </c>
      <c r="T364" s="1684">
        <v>0</v>
      </c>
      <c r="U364" s="1684">
        <f t="shared" si="50"/>
        <v>2409731.2739884397</v>
      </c>
      <c r="V364" s="989" t="str">
        <f>VLOOKUP(C364,'[27]Jan 17'!$B$46:$F$244,5,FALSE)</f>
        <v>106-0011263590</v>
      </c>
    </row>
    <row r="365" spans="1:22" s="1688" customFormat="1" ht="18" customHeight="1">
      <c r="A365" s="1685">
        <v>2271255</v>
      </c>
      <c r="B365" s="1691">
        <v>118</v>
      </c>
      <c r="C365" s="1079" t="s">
        <v>1326</v>
      </c>
      <c r="D365" s="516" t="s">
        <v>43</v>
      </c>
      <c r="E365" s="1673">
        <f>VLOOKUP(C365,'[25]Feb 17'!$B$44:$G$232,6,FALSE)</f>
        <v>23</v>
      </c>
      <c r="F365" s="1705">
        <v>1821255</v>
      </c>
      <c r="G365" s="1705">
        <v>450000</v>
      </c>
      <c r="H365" s="1653">
        <f t="shared" si="45"/>
        <v>2271255</v>
      </c>
      <c r="I365" s="1705">
        <v>0</v>
      </c>
      <c r="J365" s="1705">
        <v>0</v>
      </c>
      <c r="K365" s="1705">
        <v>0</v>
      </c>
      <c r="L365" s="1685">
        <v>229326.47398843931</v>
      </c>
      <c r="M365" s="1685">
        <v>0</v>
      </c>
      <c r="N365" s="1685">
        <f t="shared" si="43"/>
        <v>229326.47398843931</v>
      </c>
      <c r="O365" s="1653">
        <f t="shared" si="44"/>
        <v>2500581.4739884394</v>
      </c>
      <c r="P365" s="1653">
        <f t="shared" si="46"/>
        <v>22712.55</v>
      </c>
      <c r="Q365" s="1653">
        <f t="shared" si="47"/>
        <v>45425.1</v>
      </c>
      <c r="R365" s="1653">
        <f t="shared" si="48"/>
        <v>22712.55</v>
      </c>
      <c r="S365" s="1684">
        <f t="shared" si="49"/>
        <v>2409731.2739884397</v>
      </c>
      <c r="T365" s="1684">
        <v>0</v>
      </c>
      <c r="U365" s="1684">
        <f t="shared" si="50"/>
        <v>2409731.2739884397</v>
      </c>
      <c r="V365" s="989">
        <f>VLOOKUP(C365,'[27]Jan 17'!$B$46:$F$244,5,FALSE)</f>
        <v>1060011238550</v>
      </c>
    </row>
    <row r="366" spans="1:22" s="1688" customFormat="1" ht="18" customHeight="1">
      <c r="A366" s="1685">
        <v>2271255</v>
      </c>
      <c r="B366" s="1691">
        <v>119</v>
      </c>
      <c r="C366" s="1079" t="s">
        <v>1327</v>
      </c>
      <c r="D366" s="516" t="s">
        <v>43</v>
      </c>
      <c r="E366" s="1673">
        <f>VLOOKUP(C366,'[25]Feb 17'!$B$44:$G$232,6,FALSE)</f>
        <v>23</v>
      </c>
      <c r="F366" s="1705">
        <v>1821255</v>
      </c>
      <c r="G366" s="1705">
        <v>450000</v>
      </c>
      <c r="H366" s="1653">
        <f t="shared" si="45"/>
        <v>2271255</v>
      </c>
      <c r="I366" s="1705">
        <v>0</v>
      </c>
      <c r="J366" s="1705">
        <v>0</v>
      </c>
      <c r="K366" s="1705">
        <v>0</v>
      </c>
      <c r="L366" s="1685">
        <v>229326.47398843931</v>
      </c>
      <c r="M366" s="1685">
        <v>0</v>
      </c>
      <c r="N366" s="1685">
        <f t="shared" si="43"/>
        <v>229326.47398843931</v>
      </c>
      <c r="O366" s="1653">
        <f t="shared" si="44"/>
        <v>2500581.4739884394</v>
      </c>
      <c r="P366" s="1653">
        <f t="shared" si="46"/>
        <v>22712.55</v>
      </c>
      <c r="Q366" s="1653">
        <f t="shared" si="47"/>
        <v>45425.1</v>
      </c>
      <c r="R366" s="1653">
        <f t="shared" si="48"/>
        <v>22712.55</v>
      </c>
      <c r="S366" s="1684">
        <f t="shared" si="49"/>
        <v>2409731.2739884397</v>
      </c>
      <c r="T366" s="1684">
        <v>0</v>
      </c>
      <c r="U366" s="1684">
        <f t="shared" si="50"/>
        <v>2409731.2739884397</v>
      </c>
      <c r="V366" s="989">
        <f>VLOOKUP(C366,'[27]Jan 17'!$B$46:$F$244,5,FALSE)</f>
        <v>1060011212324</v>
      </c>
    </row>
    <row r="367" spans="1:22" s="1688" customFormat="1" ht="18" customHeight="1">
      <c r="A367" s="1685">
        <v>2271255</v>
      </c>
      <c r="B367" s="1691">
        <v>120</v>
      </c>
      <c r="C367" s="1101" t="s">
        <v>483</v>
      </c>
      <c r="D367" s="1120" t="s">
        <v>43</v>
      </c>
      <c r="E367" s="1673">
        <f>VLOOKUP(C367,'[25]Feb 17'!$B$44:$G$232,6,FALSE)</f>
        <v>23</v>
      </c>
      <c r="F367" s="1705">
        <v>1821255</v>
      </c>
      <c r="G367" s="1705">
        <v>450000</v>
      </c>
      <c r="H367" s="1653">
        <f t="shared" si="45"/>
        <v>2271255</v>
      </c>
      <c r="I367" s="1705">
        <v>0</v>
      </c>
      <c r="J367" s="1705">
        <v>0</v>
      </c>
      <c r="K367" s="1705">
        <v>0</v>
      </c>
      <c r="L367" s="1685">
        <v>229326.47398843931</v>
      </c>
      <c r="M367" s="1685">
        <v>0</v>
      </c>
      <c r="N367" s="1685">
        <f t="shared" si="43"/>
        <v>229326.47398843931</v>
      </c>
      <c r="O367" s="1653">
        <f t="shared" si="44"/>
        <v>2500581.4739884394</v>
      </c>
      <c r="P367" s="1653">
        <f t="shared" si="46"/>
        <v>22712.55</v>
      </c>
      <c r="Q367" s="1653">
        <f t="shared" si="47"/>
        <v>45425.1</v>
      </c>
      <c r="R367" s="1653">
        <f t="shared" si="48"/>
        <v>22712.55</v>
      </c>
      <c r="S367" s="1684">
        <f t="shared" si="49"/>
        <v>2409731.2739884397</v>
      </c>
      <c r="T367" s="1684">
        <v>0</v>
      </c>
      <c r="U367" s="1684">
        <f t="shared" si="50"/>
        <v>2409731.2739884397</v>
      </c>
      <c r="V367" s="989" t="str">
        <f>VLOOKUP(C367,'[27]Jan 17'!$B$46:$F$244,5,FALSE)</f>
        <v>106-0011236620</v>
      </c>
    </row>
    <row r="368" spans="1:22" s="1688" customFormat="1" ht="18" customHeight="1">
      <c r="A368" s="1685">
        <v>2271255</v>
      </c>
      <c r="B368" s="1691">
        <v>121</v>
      </c>
      <c r="C368" s="1079" t="s">
        <v>3141</v>
      </c>
      <c r="D368" s="516" t="s">
        <v>43</v>
      </c>
      <c r="E368" s="1673">
        <f>VLOOKUP(C368,'[25]Feb 17'!$B$44:$G$232,6,FALSE)</f>
        <v>23</v>
      </c>
      <c r="F368" s="1705">
        <v>1821255</v>
      </c>
      <c r="G368" s="1705">
        <v>450000</v>
      </c>
      <c r="H368" s="1653">
        <f t="shared" si="45"/>
        <v>2271255</v>
      </c>
      <c r="I368" s="1705">
        <v>0</v>
      </c>
      <c r="J368" s="1705">
        <v>0</v>
      </c>
      <c r="K368" s="1705">
        <v>0</v>
      </c>
      <c r="L368" s="1685">
        <v>229326.47398843931</v>
      </c>
      <c r="M368" s="1685">
        <v>0</v>
      </c>
      <c r="N368" s="1685">
        <f t="shared" ref="N368:N384" si="51">(E368*I368)+(E368*J368)+(E368*K368)+L368+M368</f>
        <v>229326.47398843931</v>
      </c>
      <c r="O368" s="1653">
        <f t="shared" ref="O368:O426" si="52">H368+N368</f>
        <v>2500581.4739884394</v>
      </c>
      <c r="P368" s="1653">
        <f t="shared" si="46"/>
        <v>22712.55</v>
      </c>
      <c r="Q368" s="1653">
        <f t="shared" si="47"/>
        <v>45425.1</v>
      </c>
      <c r="R368" s="1653">
        <f t="shared" si="48"/>
        <v>22712.55</v>
      </c>
      <c r="S368" s="1684">
        <f t="shared" si="49"/>
        <v>2409731.2739884397</v>
      </c>
      <c r="T368" s="1684">
        <v>0</v>
      </c>
      <c r="U368" s="1684">
        <f t="shared" si="50"/>
        <v>2409731.2739884397</v>
      </c>
      <c r="V368" s="989" t="str">
        <f>VLOOKUP(C368,'[27]Jan 17'!$B$46:$F$244,5,FALSE)</f>
        <v>106-0011237289</v>
      </c>
    </row>
    <row r="369" spans="1:22" s="1688" customFormat="1" ht="18" customHeight="1">
      <c r="A369" s="1685">
        <v>2271255</v>
      </c>
      <c r="B369" s="1691">
        <v>122</v>
      </c>
      <c r="C369" s="614" t="s">
        <v>1329</v>
      </c>
      <c r="D369" s="1094" t="s">
        <v>43</v>
      </c>
      <c r="E369" s="1673">
        <f>VLOOKUP(C369,'[25]Feb 17'!$B$44:$G$232,6,FALSE)</f>
        <v>23</v>
      </c>
      <c r="F369" s="1705">
        <v>1821255</v>
      </c>
      <c r="G369" s="1705">
        <v>450000</v>
      </c>
      <c r="H369" s="1653">
        <f t="shared" ref="H369:H427" si="53">SUM(F369:G369)</f>
        <v>2271255</v>
      </c>
      <c r="I369" s="1705">
        <v>0</v>
      </c>
      <c r="J369" s="1705">
        <v>0</v>
      </c>
      <c r="K369" s="1705">
        <v>0</v>
      </c>
      <c r="L369" s="1685">
        <v>229326.47398843931</v>
      </c>
      <c r="M369" s="1685">
        <v>0</v>
      </c>
      <c r="N369" s="1685">
        <f t="shared" si="51"/>
        <v>229326.47398843931</v>
      </c>
      <c r="O369" s="1653">
        <f t="shared" si="52"/>
        <v>2500581.4739884394</v>
      </c>
      <c r="P369" s="1653">
        <f t="shared" ref="P369:P427" si="54">H369*1%</f>
        <v>22712.55</v>
      </c>
      <c r="Q369" s="1653">
        <f t="shared" ref="Q369:Q427" si="55">H369*2%</f>
        <v>45425.1</v>
      </c>
      <c r="R369" s="1653">
        <f t="shared" ref="R369:R427" si="56">H369*1%</f>
        <v>22712.55</v>
      </c>
      <c r="S369" s="1684">
        <f t="shared" ref="S369:S427" si="57">O369-Q369-R369-P369</f>
        <v>2409731.2739884397</v>
      </c>
      <c r="T369" s="1684">
        <v>0</v>
      </c>
      <c r="U369" s="1684">
        <f t="shared" ref="U369:U427" si="58">S369-T369</f>
        <v>2409731.2739884397</v>
      </c>
      <c r="V369" s="989" t="str">
        <f>VLOOKUP(C369,'[27]Jan 17'!$B$46:$F$244,5,FALSE)</f>
        <v>106-0011266502</v>
      </c>
    </row>
    <row r="370" spans="1:22" s="1688" customFormat="1" ht="18" customHeight="1">
      <c r="A370" s="1685">
        <v>2271255</v>
      </c>
      <c r="B370" s="1691">
        <v>123</v>
      </c>
      <c r="C370" s="1079" t="s">
        <v>871</v>
      </c>
      <c r="D370" s="1094" t="s">
        <v>43</v>
      </c>
      <c r="E370" s="1673">
        <f>VLOOKUP(C370,'[25]Feb 17'!$B$44:$G$232,6,FALSE)</f>
        <v>23</v>
      </c>
      <c r="F370" s="1705">
        <v>1821255</v>
      </c>
      <c r="G370" s="1705">
        <v>450000</v>
      </c>
      <c r="H370" s="1653">
        <f t="shared" si="53"/>
        <v>2271255</v>
      </c>
      <c r="I370" s="1705">
        <v>0</v>
      </c>
      <c r="J370" s="1705">
        <v>0</v>
      </c>
      <c r="K370" s="1705">
        <v>0</v>
      </c>
      <c r="L370" s="1685">
        <v>229326.47398843931</v>
      </c>
      <c r="M370" s="1685">
        <v>0</v>
      </c>
      <c r="N370" s="1685">
        <f t="shared" si="51"/>
        <v>229326.47398843931</v>
      </c>
      <c r="O370" s="1653">
        <f t="shared" si="52"/>
        <v>2500581.4739884394</v>
      </c>
      <c r="P370" s="1653">
        <f t="shared" si="54"/>
        <v>22712.55</v>
      </c>
      <c r="Q370" s="1653">
        <f t="shared" si="55"/>
        <v>45425.1</v>
      </c>
      <c r="R370" s="1653">
        <f t="shared" si="56"/>
        <v>22712.55</v>
      </c>
      <c r="S370" s="1684">
        <f t="shared" si="57"/>
        <v>2409731.2739884397</v>
      </c>
      <c r="T370" s="1684">
        <v>0</v>
      </c>
      <c r="U370" s="1684">
        <f t="shared" si="58"/>
        <v>2409731.2739884397</v>
      </c>
      <c r="V370" s="989" t="str">
        <f>VLOOKUP(C370,'[27]Jan 17'!$B$46:$F$244,5,FALSE)</f>
        <v>106-0011263533</v>
      </c>
    </row>
    <row r="371" spans="1:22" s="1688" customFormat="1" ht="18" customHeight="1">
      <c r="A371" s="1685">
        <v>2271255</v>
      </c>
      <c r="B371" s="1691">
        <v>124</v>
      </c>
      <c r="C371" s="614" t="s">
        <v>1330</v>
      </c>
      <c r="D371" s="1094" t="s">
        <v>43</v>
      </c>
      <c r="E371" s="1673">
        <f>VLOOKUP(C371,'[25]Feb 17'!$B$44:$G$232,6,FALSE)</f>
        <v>23</v>
      </c>
      <c r="F371" s="1705">
        <v>1821255</v>
      </c>
      <c r="G371" s="1705">
        <v>450000</v>
      </c>
      <c r="H371" s="1653">
        <f t="shared" si="53"/>
        <v>2271255</v>
      </c>
      <c r="I371" s="1705">
        <v>0</v>
      </c>
      <c r="J371" s="1705">
        <v>0</v>
      </c>
      <c r="K371" s="1705">
        <v>0</v>
      </c>
      <c r="L371" s="1685">
        <v>229326.47398843931</v>
      </c>
      <c r="M371" s="1685">
        <v>0</v>
      </c>
      <c r="N371" s="1685">
        <f t="shared" si="51"/>
        <v>229326.47398843931</v>
      </c>
      <c r="O371" s="1653">
        <f t="shared" si="52"/>
        <v>2500581.4739884394</v>
      </c>
      <c r="P371" s="1653">
        <f t="shared" si="54"/>
        <v>22712.55</v>
      </c>
      <c r="Q371" s="1653">
        <f t="shared" si="55"/>
        <v>45425.1</v>
      </c>
      <c r="R371" s="1653">
        <f t="shared" si="56"/>
        <v>22712.55</v>
      </c>
      <c r="S371" s="1684">
        <f t="shared" si="57"/>
        <v>2409731.2739884397</v>
      </c>
      <c r="T371" s="1684">
        <v>0</v>
      </c>
      <c r="U371" s="1684">
        <f t="shared" si="58"/>
        <v>2409731.2739884397</v>
      </c>
      <c r="V371" s="989">
        <f>VLOOKUP(C371,'[27]Jan 17'!$B$46:$F$244,5,FALSE)</f>
        <v>1060007879532</v>
      </c>
    </row>
    <row r="372" spans="1:22" s="1688" customFormat="1" ht="18" customHeight="1">
      <c r="A372" s="1685">
        <v>2271255</v>
      </c>
      <c r="B372" s="1691">
        <v>125</v>
      </c>
      <c r="C372" s="1079" t="s">
        <v>3937</v>
      </c>
      <c r="D372" s="1094" t="s">
        <v>43</v>
      </c>
      <c r="E372" s="1673">
        <f>VLOOKUP(C372,'[25]Feb 17'!$B$44:$G$232,6,FALSE)</f>
        <v>23</v>
      </c>
      <c r="F372" s="1705">
        <v>1821255</v>
      </c>
      <c r="G372" s="1705">
        <v>450000</v>
      </c>
      <c r="H372" s="1653">
        <f t="shared" si="53"/>
        <v>2271255</v>
      </c>
      <c r="I372" s="1705">
        <v>0</v>
      </c>
      <c r="J372" s="1705">
        <v>0</v>
      </c>
      <c r="K372" s="1705">
        <v>0</v>
      </c>
      <c r="L372" s="1685">
        <v>229326.47398843931</v>
      </c>
      <c r="M372" s="1685">
        <v>0</v>
      </c>
      <c r="N372" s="1685">
        <f t="shared" si="51"/>
        <v>229326.47398843931</v>
      </c>
      <c r="O372" s="1653">
        <f t="shared" si="52"/>
        <v>2500581.4739884394</v>
      </c>
      <c r="P372" s="1653">
        <f t="shared" si="54"/>
        <v>22712.55</v>
      </c>
      <c r="Q372" s="1653">
        <f t="shared" si="55"/>
        <v>45425.1</v>
      </c>
      <c r="R372" s="1653">
        <f t="shared" si="56"/>
        <v>22712.55</v>
      </c>
      <c r="S372" s="1684">
        <f t="shared" si="57"/>
        <v>2409731.2739884397</v>
      </c>
      <c r="T372" s="1684">
        <v>0</v>
      </c>
      <c r="U372" s="1684">
        <f t="shared" si="58"/>
        <v>2409731.2739884397</v>
      </c>
      <c r="V372" s="1737" t="s">
        <v>3859</v>
      </c>
    </row>
    <row r="373" spans="1:22" s="1688" customFormat="1" ht="18" customHeight="1">
      <c r="A373" s="1685">
        <v>2271255</v>
      </c>
      <c r="B373" s="1691">
        <v>126</v>
      </c>
      <c r="C373" s="1079" t="s">
        <v>1332</v>
      </c>
      <c r="D373" s="1094" t="s">
        <v>43</v>
      </c>
      <c r="E373" s="1673">
        <f>VLOOKUP(C373,'[25]Feb 17'!$B$44:$G$232,6,FALSE)</f>
        <v>23</v>
      </c>
      <c r="F373" s="1705">
        <v>1821255</v>
      </c>
      <c r="G373" s="1705">
        <v>450000</v>
      </c>
      <c r="H373" s="1653">
        <f t="shared" si="53"/>
        <v>2271255</v>
      </c>
      <c r="I373" s="1705">
        <v>0</v>
      </c>
      <c r="J373" s="1705">
        <v>0</v>
      </c>
      <c r="K373" s="1705">
        <v>0</v>
      </c>
      <c r="L373" s="1685">
        <v>229326.47398843931</v>
      </c>
      <c r="M373" s="1685">
        <v>0</v>
      </c>
      <c r="N373" s="1685">
        <f t="shared" si="51"/>
        <v>229326.47398843931</v>
      </c>
      <c r="O373" s="1653">
        <f t="shared" si="52"/>
        <v>2500581.4739884394</v>
      </c>
      <c r="P373" s="1653">
        <f t="shared" si="54"/>
        <v>22712.55</v>
      </c>
      <c r="Q373" s="1653">
        <f t="shared" si="55"/>
        <v>45425.1</v>
      </c>
      <c r="R373" s="1653">
        <f t="shared" si="56"/>
        <v>22712.55</v>
      </c>
      <c r="S373" s="1684">
        <f t="shared" si="57"/>
        <v>2409731.2739884397</v>
      </c>
      <c r="T373" s="1684">
        <v>0</v>
      </c>
      <c r="U373" s="1684">
        <f t="shared" si="58"/>
        <v>2409731.2739884397</v>
      </c>
      <c r="V373" s="989" t="str">
        <f>VLOOKUP(C373,'[27]Jan 17'!$B$46:$F$244,5,FALSE)</f>
        <v>106-0011234997</v>
      </c>
    </row>
    <row r="374" spans="1:22" s="1688" customFormat="1" ht="18" customHeight="1">
      <c r="A374" s="1685">
        <v>2271255</v>
      </c>
      <c r="B374" s="1691">
        <v>127</v>
      </c>
      <c r="C374" s="1079" t="s">
        <v>1333</v>
      </c>
      <c r="D374" s="1094" t="s">
        <v>43</v>
      </c>
      <c r="E374" s="1673">
        <f>VLOOKUP(C374,'[25]Feb 17'!$B$44:$G$232,6,FALSE)</f>
        <v>23</v>
      </c>
      <c r="F374" s="1705">
        <v>1821255</v>
      </c>
      <c r="G374" s="1705">
        <v>450000</v>
      </c>
      <c r="H374" s="1653">
        <f t="shared" si="53"/>
        <v>2271255</v>
      </c>
      <c r="I374" s="1705">
        <v>0</v>
      </c>
      <c r="J374" s="1705">
        <v>0</v>
      </c>
      <c r="K374" s="1705">
        <v>0</v>
      </c>
      <c r="L374" s="1685">
        <v>229326.47398843931</v>
      </c>
      <c r="M374" s="1685">
        <v>0</v>
      </c>
      <c r="N374" s="1685">
        <f t="shared" si="51"/>
        <v>229326.47398843931</v>
      </c>
      <c r="O374" s="1653">
        <f t="shared" si="52"/>
        <v>2500581.4739884394</v>
      </c>
      <c r="P374" s="1653">
        <f t="shared" si="54"/>
        <v>22712.55</v>
      </c>
      <c r="Q374" s="1653">
        <f t="shared" si="55"/>
        <v>45425.1</v>
      </c>
      <c r="R374" s="1653">
        <f t="shared" si="56"/>
        <v>22712.55</v>
      </c>
      <c r="S374" s="1684">
        <f t="shared" si="57"/>
        <v>2409731.2739884397</v>
      </c>
      <c r="T374" s="1684">
        <v>0</v>
      </c>
      <c r="U374" s="1684">
        <f t="shared" si="58"/>
        <v>2409731.2739884397</v>
      </c>
      <c r="V374" s="989" t="str">
        <f>VLOOKUP(C374,'[27]Jan 17'!$B$46:$F$244,5,FALSE)</f>
        <v>106-0011234948</v>
      </c>
    </row>
    <row r="375" spans="1:22" s="1688" customFormat="1" ht="18" customHeight="1">
      <c r="A375" s="1685">
        <v>2271255</v>
      </c>
      <c r="B375" s="1691">
        <v>128</v>
      </c>
      <c r="C375" s="614" t="s">
        <v>1334</v>
      </c>
      <c r="D375" s="1094" t="s">
        <v>43</v>
      </c>
      <c r="E375" s="1673">
        <f>VLOOKUP(C375,'[25]Feb 17'!$B$44:$G$232,6,FALSE)</f>
        <v>23</v>
      </c>
      <c r="F375" s="1705">
        <v>1821255</v>
      </c>
      <c r="G375" s="1705">
        <v>450000</v>
      </c>
      <c r="H375" s="1653">
        <f t="shared" si="53"/>
        <v>2271255</v>
      </c>
      <c r="I375" s="1705">
        <v>0</v>
      </c>
      <c r="J375" s="1705">
        <v>0</v>
      </c>
      <c r="K375" s="1705">
        <v>0</v>
      </c>
      <c r="L375" s="1685">
        <v>229326.47398843931</v>
      </c>
      <c r="M375" s="1685">
        <v>0</v>
      </c>
      <c r="N375" s="1685">
        <f t="shared" si="51"/>
        <v>229326.47398843931</v>
      </c>
      <c r="O375" s="1653">
        <f t="shared" si="52"/>
        <v>2500581.4739884394</v>
      </c>
      <c r="P375" s="1653">
        <f t="shared" si="54"/>
        <v>22712.55</v>
      </c>
      <c r="Q375" s="1653">
        <f t="shared" si="55"/>
        <v>45425.1</v>
      </c>
      <c r="R375" s="1653">
        <f t="shared" si="56"/>
        <v>22712.55</v>
      </c>
      <c r="S375" s="1684">
        <f t="shared" si="57"/>
        <v>2409731.2739884397</v>
      </c>
      <c r="T375" s="1684">
        <v>0</v>
      </c>
      <c r="U375" s="1684">
        <f t="shared" si="58"/>
        <v>2409731.2739884397</v>
      </c>
      <c r="V375" s="989" t="str">
        <f>VLOOKUP(C375,'[27]Jan 17'!$B$46:$F$244,5,FALSE)</f>
        <v>1050010537789</v>
      </c>
    </row>
    <row r="376" spans="1:22" s="1688" customFormat="1" ht="18" customHeight="1">
      <c r="A376" s="1685">
        <v>2271255</v>
      </c>
      <c r="B376" s="1691">
        <v>129</v>
      </c>
      <c r="C376" s="1095" t="s">
        <v>1335</v>
      </c>
      <c r="D376" s="1094" t="s">
        <v>43</v>
      </c>
      <c r="E376" s="1673">
        <f>VLOOKUP(C376,'[25]Feb 17'!$B$44:$G$232,6,FALSE)</f>
        <v>23</v>
      </c>
      <c r="F376" s="1705">
        <v>1821255</v>
      </c>
      <c r="G376" s="1705">
        <v>450000</v>
      </c>
      <c r="H376" s="1653">
        <f t="shared" si="53"/>
        <v>2271255</v>
      </c>
      <c r="I376" s="1705">
        <v>0</v>
      </c>
      <c r="J376" s="1705">
        <v>0</v>
      </c>
      <c r="K376" s="1705">
        <v>0</v>
      </c>
      <c r="L376" s="1685">
        <v>151850.63583815028</v>
      </c>
      <c r="M376" s="1685">
        <v>0</v>
      </c>
      <c r="N376" s="1685">
        <f t="shared" si="51"/>
        <v>151850.63583815028</v>
      </c>
      <c r="O376" s="1653">
        <f t="shared" si="52"/>
        <v>2423105.63583815</v>
      </c>
      <c r="P376" s="1653">
        <f t="shared" si="54"/>
        <v>22712.55</v>
      </c>
      <c r="Q376" s="1653">
        <f t="shared" si="55"/>
        <v>45425.1</v>
      </c>
      <c r="R376" s="1653">
        <f t="shared" si="56"/>
        <v>22712.55</v>
      </c>
      <c r="S376" s="1684">
        <f t="shared" si="57"/>
        <v>2332255.4358381503</v>
      </c>
      <c r="T376" s="1684">
        <v>0</v>
      </c>
      <c r="U376" s="1684">
        <f t="shared" si="58"/>
        <v>2332255.4358381503</v>
      </c>
      <c r="V376" s="989" t="str">
        <f>VLOOKUP(C376,'[27]Jan 17'!$B$46:$F$244,5,FALSE)</f>
        <v>106-0011215517</v>
      </c>
    </row>
    <row r="377" spans="1:22" s="1688" customFormat="1" ht="18" customHeight="1">
      <c r="A377" s="1685">
        <v>2271255</v>
      </c>
      <c r="B377" s="1691">
        <v>130</v>
      </c>
      <c r="C377" s="1079" t="s">
        <v>1336</v>
      </c>
      <c r="D377" s="1094" t="s">
        <v>43</v>
      </c>
      <c r="E377" s="1673">
        <f>VLOOKUP(C377,'[25]Feb 17'!$B$44:$G$232,6,FALSE)</f>
        <v>23</v>
      </c>
      <c r="F377" s="1705">
        <v>1821255</v>
      </c>
      <c r="G377" s="1705">
        <v>450000</v>
      </c>
      <c r="H377" s="1653">
        <f t="shared" si="53"/>
        <v>2271255</v>
      </c>
      <c r="I377" s="1705">
        <v>0</v>
      </c>
      <c r="J377" s="1705">
        <v>0</v>
      </c>
      <c r="K377" s="1705">
        <v>0</v>
      </c>
      <c r="L377" s="1685">
        <v>229326.47398843931</v>
      </c>
      <c r="M377" s="1685">
        <v>0</v>
      </c>
      <c r="N377" s="1685">
        <f t="shared" si="51"/>
        <v>229326.47398843931</v>
      </c>
      <c r="O377" s="1653">
        <f t="shared" si="52"/>
        <v>2500581.4739884394</v>
      </c>
      <c r="P377" s="1653">
        <f t="shared" si="54"/>
        <v>22712.55</v>
      </c>
      <c r="Q377" s="1653">
        <f t="shared" si="55"/>
        <v>45425.1</v>
      </c>
      <c r="R377" s="1653">
        <f t="shared" si="56"/>
        <v>22712.55</v>
      </c>
      <c r="S377" s="1684">
        <f t="shared" si="57"/>
        <v>2409731.2739884397</v>
      </c>
      <c r="T377" s="1684">
        <v>0</v>
      </c>
      <c r="U377" s="1684">
        <f t="shared" si="58"/>
        <v>2409731.2739884397</v>
      </c>
      <c r="V377" s="989" t="str">
        <f>VLOOKUP(C377,'[27]Jan 17'!$B$46:$F$244,5,FALSE)</f>
        <v>106-0011236166</v>
      </c>
    </row>
    <row r="378" spans="1:22" s="1688" customFormat="1" ht="18" customHeight="1">
      <c r="A378" s="1685">
        <v>2271255</v>
      </c>
      <c r="B378" s="1691">
        <v>131</v>
      </c>
      <c r="C378" s="1097" t="s">
        <v>1337</v>
      </c>
      <c r="D378" s="1094" t="s">
        <v>43</v>
      </c>
      <c r="E378" s="1673">
        <f>VLOOKUP(C378,'[25]Feb 17'!$B$44:$G$232,6,FALSE)</f>
        <v>23</v>
      </c>
      <c r="F378" s="1705">
        <v>1821255</v>
      </c>
      <c r="G378" s="1705">
        <v>450000</v>
      </c>
      <c r="H378" s="1653">
        <f t="shared" si="53"/>
        <v>2271255</v>
      </c>
      <c r="I378" s="1705">
        <v>0</v>
      </c>
      <c r="J378" s="1705">
        <v>0</v>
      </c>
      <c r="K378" s="1705">
        <v>0</v>
      </c>
      <c r="L378" s="1685">
        <v>229326.47398843931</v>
      </c>
      <c r="M378" s="1685">
        <v>0</v>
      </c>
      <c r="N378" s="1685">
        <f t="shared" si="51"/>
        <v>229326.47398843931</v>
      </c>
      <c r="O378" s="1653">
        <f t="shared" si="52"/>
        <v>2500581.4739884394</v>
      </c>
      <c r="P378" s="1653">
        <f t="shared" si="54"/>
        <v>22712.55</v>
      </c>
      <c r="Q378" s="1653">
        <f t="shared" si="55"/>
        <v>45425.1</v>
      </c>
      <c r="R378" s="1653">
        <f t="shared" si="56"/>
        <v>22712.55</v>
      </c>
      <c r="S378" s="1684">
        <f t="shared" si="57"/>
        <v>2409731.2739884397</v>
      </c>
      <c r="T378" s="1684">
        <v>0</v>
      </c>
      <c r="U378" s="1684">
        <f t="shared" si="58"/>
        <v>2409731.2739884397</v>
      </c>
      <c r="V378" s="989">
        <f>VLOOKUP(C378,'[27]Jan 17'!$B$46:$F$244,5,FALSE)</f>
        <v>1060011220467</v>
      </c>
    </row>
    <row r="379" spans="1:22" s="1688" customFormat="1" ht="18" customHeight="1">
      <c r="A379" s="1685">
        <v>2271255</v>
      </c>
      <c r="B379" s="1691">
        <v>132</v>
      </c>
      <c r="C379" s="1079" t="s">
        <v>1338</v>
      </c>
      <c r="D379" s="1094" t="s">
        <v>43</v>
      </c>
      <c r="E379" s="1673">
        <f>VLOOKUP(C379,'[25]Feb 17'!$B$44:$G$232,6,FALSE)</f>
        <v>23</v>
      </c>
      <c r="F379" s="1705">
        <v>1821255</v>
      </c>
      <c r="G379" s="1705">
        <v>450000</v>
      </c>
      <c r="H379" s="1653">
        <f t="shared" si="53"/>
        <v>2271255</v>
      </c>
      <c r="I379" s="1705">
        <v>0</v>
      </c>
      <c r="J379" s="1705">
        <v>0</v>
      </c>
      <c r="K379" s="1705">
        <v>0</v>
      </c>
      <c r="L379" s="1685">
        <v>229326.47398843931</v>
      </c>
      <c r="M379" s="1685">
        <v>0</v>
      </c>
      <c r="N379" s="1685">
        <f t="shared" si="51"/>
        <v>229326.47398843931</v>
      </c>
      <c r="O379" s="1653">
        <f t="shared" si="52"/>
        <v>2500581.4739884394</v>
      </c>
      <c r="P379" s="1653">
        <f t="shared" si="54"/>
        <v>22712.55</v>
      </c>
      <c r="Q379" s="1653">
        <f t="shared" si="55"/>
        <v>45425.1</v>
      </c>
      <c r="R379" s="1653">
        <f t="shared" si="56"/>
        <v>22712.55</v>
      </c>
      <c r="S379" s="1684">
        <f t="shared" si="57"/>
        <v>2409731.2739884397</v>
      </c>
      <c r="T379" s="1684">
        <v>0</v>
      </c>
      <c r="U379" s="1684">
        <f t="shared" si="58"/>
        <v>2409731.2739884397</v>
      </c>
      <c r="V379" s="989">
        <f>VLOOKUP(C379,'[27]Jan 17'!$B$46:$F$244,5,FALSE)</f>
        <v>1060011214387</v>
      </c>
    </row>
    <row r="380" spans="1:22" s="1688" customFormat="1" ht="18" customHeight="1">
      <c r="A380" s="1685">
        <v>2271255</v>
      </c>
      <c r="B380" s="1691">
        <v>133</v>
      </c>
      <c r="C380" s="1079" t="s">
        <v>1339</v>
      </c>
      <c r="D380" s="1094" t="s">
        <v>43</v>
      </c>
      <c r="E380" s="1673">
        <f>VLOOKUP(C380,'[25]Feb 17'!$B$44:$G$232,6,FALSE)</f>
        <v>23</v>
      </c>
      <c r="F380" s="1705">
        <v>1821255</v>
      </c>
      <c r="G380" s="1705">
        <v>450000</v>
      </c>
      <c r="H380" s="1653">
        <f t="shared" si="53"/>
        <v>2271255</v>
      </c>
      <c r="I380" s="1705">
        <v>0</v>
      </c>
      <c r="J380" s="1705">
        <v>0</v>
      </c>
      <c r="K380" s="1705">
        <v>0</v>
      </c>
      <c r="L380" s="1685">
        <v>229326.47398843931</v>
      </c>
      <c r="M380" s="1685">
        <v>0</v>
      </c>
      <c r="N380" s="1685">
        <f t="shared" si="51"/>
        <v>229326.47398843931</v>
      </c>
      <c r="O380" s="1653">
        <f t="shared" si="52"/>
        <v>2500581.4739884394</v>
      </c>
      <c r="P380" s="1653">
        <f t="shared" si="54"/>
        <v>22712.55</v>
      </c>
      <c r="Q380" s="1653">
        <f t="shared" si="55"/>
        <v>45425.1</v>
      </c>
      <c r="R380" s="1653">
        <f t="shared" si="56"/>
        <v>22712.55</v>
      </c>
      <c r="S380" s="1684">
        <f t="shared" si="57"/>
        <v>2409731.2739884397</v>
      </c>
      <c r="T380" s="1684">
        <v>0</v>
      </c>
      <c r="U380" s="1684">
        <f t="shared" si="58"/>
        <v>2409731.2739884397</v>
      </c>
      <c r="V380" s="989" t="str">
        <f>VLOOKUP(C380,'[27]Jan 17'!$B$46:$F$244,5,FALSE)</f>
        <v>106-0011236950</v>
      </c>
    </row>
    <row r="381" spans="1:22" s="1688" customFormat="1" ht="18" customHeight="1">
      <c r="A381" s="1685">
        <v>2271255</v>
      </c>
      <c r="B381" s="1691">
        <v>134</v>
      </c>
      <c r="C381" s="1097" t="s">
        <v>1340</v>
      </c>
      <c r="D381" s="1094" t="s">
        <v>43</v>
      </c>
      <c r="E381" s="1673">
        <f>VLOOKUP(C381,'[25]Feb 17'!$B$44:$G$232,6,FALSE)</f>
        <v>23</v>
      </c>
      <c r="F381" s="1705">
        <v>1821255</v>
      </c>
      <c r="G381" s="1705">
        <v>450000</v>
      </c>
      <c r="H381" s="1653">
        <f t="shared" si="53"/>
        <v>2271255</v>
      </c>
      <c r="I381" s="1705">
        <v>0</v>
      </c>
      <c r="J381" s="1705">
        <v>0</v>
      </c>
      <c r="K381" s="1705">
        <v>0</v>
      </c>
      <c r="L381" s="1685">
        <v>229326.47398843931</v>
      </c>
      <c r="M381" s="1685">
        <v>0</v>
      </c>
      <c r="N381" s="1685">
        <f t="shared" si="51"/>
        <v>229326.47398843931</v>
      </c>
      <c r="O381" s="1653">
        <f t="shared" si="52"/>
        <v>2500581.4739884394</v>
      </c>
      <c r="P381" s="1653">
        <f t="shared" si="54"/>
        <v>22712.55</v>
      </c>
      <c r="Q381" s="1653">
        <f t="shared" si="55"/>
        <v>45425.1</v>
      </c>
      <c r="R381" s="1653">
        <f t="shared" si="56"/>
        <v>22712.55</v>
      </c>
      <c r="S381" s="1684">
        <f t="shared" si="57"/>
        <v>2409731.2739884397</v>
      </c>
      <c r="T381" s="1684">
        <v>0</v>
      </c>
      <c r="U381" s="1684">
        <f t="shared" si="58"/>
        <v>2409731.2739884397</v>
      </c>
      <c r="V381" s="989" t="str">
        <f>VLOOKUP(C381,'[27]Jan 17'!$B$46:$F$244,5,FALSE)</f>
        <v>1060011248302</v>
      </c>
    </row>
    <row r="382" spans="1:22" s="1688" customFormat="1" ht="18" customHeight="1">
      <c r="A382" s="1685">
        <v>2271255</v>
      </c>
      <c r="B382" s="1691">
        <v>135</v>
      </c>
      <c r="C382" s="1079" t="s">
        <v>1341</v>
      </c>
      <c r="D382" s="1094" t="s">
        <v>43</v>
      </c>
      <c r="E382" s="1673">
        <f>VLOOKUP(C382,'[25]Feb 17'!$B$44:$G$232,6,FALSE)</f>
        <v>23</v>
      </c>
      <c r="F382" s="1705">
        <v>1821255</v>
      </c>
      <c r="G382" s="1705">
        <v>450000</v>
      </c>
      <c r="H382" s="1653">
        <f t="shared" si="53"/>
        <v>2271255</v>
      </c>
      <c r="I382" s="1705">
        <v>0</v>
      </c>
      <c r="J382" s="1705">
        <v>0</v>
      </c>
      <c r="K382" s="1705">
        <v>0</v>
      </c>
      <c r="L382" s="1685">
        <v>229326.47398843931</v>
      </c>
      <c r="M382" s="1685">
        <v>0</v>
      </c>
      <c r="N382" s="1685">
        <f t="shared" si="51"/>
        <v>229326.47398843931</v>
      </c>
      <c r="O382" s="1653">
        <f t="shared" si="52"/>
        <v>2500581.4739884394</v>
      </c>
      <c r="P382" s="1653">
        <f t="shared" si="54"/>
        <v>22712.55</v>
      </c>
      <c r="Q382" s="1653">
        <f t="shared" si="55"/>
        <v>45425.1</v>
      </c>
      <c r="R382" s="1653">
        <f t="shared" si="56"/>
        <v>22712.55</v>
      </c>
      <c r="S382" s="1684">
        <f t="shared" si="57"/>
        <v>2409731.2739884397</v>
      </c>
      <c r="T382" s="1684">
        <v>0</v>
      </c>
      <c r="U382" s="1684">
        <f t="shared" si="58"/>
        <v>2409731.2739884397</v>
      </c>
      <c r="V382" s="989" t="str">
        <f>VLOOKUP(C382,'[27]Jan 17'!$B$46:$F$244,5,FALSE)</f>
        <v>106-0011235176</v>
      </c>
    </row>
    <row r="383" spans="1:22" s="1688" customFormat="1" ht="18" customHeight="1">
      <c r="A383" s="1685">
        <v>2271255</v>
      </c>
      <c r="B383" s="1691">
        <v>136</v>
      </c>
      <c r="C383" s="1097" t="s">
        <v>1342</v>
      </c>
      <c r="D383" s="1094" t="s">
        <v>43</v>
      </c>
      <c r="E383" s="1673">
        <v>23</v>
      </c>
      <c r="F383" s="1705">
        <v>1821255</v>
      </c>
      <c r="G383" s="1705">
        <v>450000</v>
      </c>
      <c r="H383" s="1653">
        <f t="shared" si="53"/>
        <v>2271255</v>
      </c>
      <c r="I383" s="1705">
        <v>0</v>
      </c>
      <c r="J383" s="1705">
        <v>0</v>
      </c>
      <c r="K383" s="1705">
        <v>0</v>
      </c>
      <c r="L383" s="1685">
        <v>229326.47398843931</v>
      </c>
      <c r="M383" s="1685">
        <v>0</v>
      </c>
      <c r="N383" s="1685">
        <f t="shared" si="51"/>
        <v>229326.47398843931</v>
      </c>
      <c r="O383" s="1653">
        <f t="shared" si="52"/>
        <v>2500581.4739884394</v>
      </c>
      <c r="P383" s="1653">
        <f t="shared" si="54"/>
        <v>22712.55</v>
      </c>
      <c r="Q383" s="1653">
        <f t="shared" si="55"/>
        <v>45425.1</v>
      </c>
      <c r="R383" s="1653">
        <f t="shared" si="56"/>
        <v>22712.55</v>
      </c>
      <c r="S383" s="1684">
        <f t="shared" si="57"/>
        <v>2409731.2739884397</v>
      </c>
      <c r="T383" s="1684">
        <v>0</v>
      </c>
      <c r="U383" s="1684">
        <f t="shared" si="58"/>
        <v>2409731.2739884397</v>
      </c>
      <c r="V383" s="1130" t="s">
        <v>3860</v>
      </c>
    </row>
    <row r="384" spans="1:22" s="1688" customFormat="1" ht="18" customHeight="1">
      <c r="A384" s="1685">
        <v>2271255</v>
      </c>
      <c r="B384" s="1691">
        <v>137</v>
      </c>
      <c r="C384" s="1124" t="s">
        <v>2834</v>
      </c>
      <c r="D384" s="1094" t="s">
        <v>43</v>
      </c>
      <c r="E384" s="1673">
        <f>VLOOKUP(C384,'[25]Feb 17'!$B$44:$G$232,6,FALSE)</f>
        <v>23</v>
      </c>
      <c r="F384" s="1705">
        <v>1821255</v>
      </c>
      <c r="G384" s="1705">
        <v>450000</v>
      </c>
      <c r="H384" s="1653">
        <f t="shared" si="53"/>
        <v>2271255</v>
      </c>
      <c r="I384" s="1705">
        <v>0</v>
      </c>
      <c r="J384" s="1705">
        <v>0</v>
      </c>
      <c r="K384" s="1705">
        <v>0</v>
      </c>
      <c r="L384" s="1685">
        <v>151850.63583815028</v>
      </c>
      <c r="M384" s="1685">
        <v>0</v>
      </c>
      <c r="N384" s="1685">
        <f t="shared" si="51"/>
        <v>151850.63583815028</v>
      </c>
      <c r="O384" s="1653">
        <f t="shared" si="52"/>
        <v>2423105.63583815</v>
      </c>
      <c r="P384" s="1653">
        <f t="shared" si="54"/>
        <v>22712.55</v>
      </c>
      <c r="Q384" s="1653">
        <f t="shared" si="55"/>
        <v>45425.1</v>
      </c>
      <c r="R384" s="1653">
        <f t="shared" si="56"/>
        <v>22712.55</v>
      </c>
      <c r="S384" s="1684">
        <f t="shared" si="57"/>
        <v>2332255.4358381503</v>
      </c>
      <c r="T384" s="1684">
        <v>0</v>
      </c>
      <c r="U384" s="1684">
        <f t="shared" si="58"/>
        <v>2332255.4358381503</v>
      </c>
      <c r="V384" s="989" t="str">
        <f>VLOOKUP(C384,'[27]Jan 17'!$B$46:$F$244,5,FALSE)</f>
        <v>9000034346032</v>
      </c>
    </row>
    <row r="385" spans="1:22" s="1688" customFormat="1" ht="18" customHeight="1">
      <c r="A385" s="1685">
        <v>2271255</v>
      </c>
      <c r="B385" s="1691">
        <v>138</v>
      </c>
      <c r="C385" s="1124" t="s">
        <v>3142</v>
      </c>
      <c r="D385" s="1094" t="s">
        <v>43</v>
      </c>
      <c r="E385" s="1673">
        <f>VLOOKUP(C385,'[25]Feb 17'!$B$44:$G$232,6,FALSE)</f>
        <v>23</v>
      </c>
      <c r="F385" s="1705">
        <v>1821255</v>
      </c>
      <c r="G385" s="1705">
        <v>450000</v>
      </c>
      <c r="H385" s="1653">
        <f t="shared" si="53"/>
        <v>2271255</v>
      </c>
      <c r="I385" s="1705">
        <v>0</v>
      </c>
      <c r="J385" s="1705">
        <v>0</v>
      </c>
      <c r="K385" s="1705">
        <v>0</v>
      </c>
      <c r="L385" s="1685">
        <v>151850.63583815028</v>
      </c>
      <c r="M385" s="1685">
        <v>0</v>
      </c>
      <c r="N385" s="1125">
        <f>(E385*J385)+(E385*K385)+L385+M385</f>
        <v>151850.63583815028</v>
      </c>
      <c r="O385" s="1653">
        <f t="shared" si="52"/>
        <v>2423105.63583815</v>
      </c>
      <c r="P385" s="1653">
        <f t="shared" si="54"/>
        <v>22712.55</v>
      </c>
      <c r="Q385" s="1653">
        <f t="shared" si="55"/>
        <v>45425.1</v>
      </c>
      <c r="R385" s="1653">
        <f t="shared" si="56"/>
        <v>22712.55</v>
      </c>
      <c r="S385" s="1684">
        <f t="shared" si="57"/>
        <v>2332255.4358381503</v>
      </c>
      <c r="T385" s="1684">
        <v>0</v>
      </c>
      <c r="U385" s="1684">
        <f t="shared" si="58"/>
        <v>2332255.4358381503</v>
      </c>
      <c r="V385" s="989" t="str">
        <f>VLOOKUP(C385,'[27]Jan 17'!$B$46:$F$244,5,FALSE)</f>
        <v>9000034345976</v>
      </c>
    </row>
    <row r="386" spans="1:22" s="1688" customFormat="1" ht="18" customHeight="1">
      <c r="A386" s="1685">
        <v>2271255</v>
      </c>
      <c r="B386" s="1691">
        <v>139</v>
      </c>
      <c r="C386" s="1124" t="s">
        <v>2835</v>
      </c>
      <c r="D386" s="1094" t="s">
        <v>43</v>
      </c>
      <c r="E386" s="1673">
        <f>VLOOKUP(C386,'[25]Feb 17'!$B$44:$G$232,6,FALSE)</f>
        <v>23</v>
      </c>
      <c r="F386" s="1705">
        <v>1821255</v>
      </c>
      <c r="G386" s="1705">
        <v>450000</v>
      </c>
      <c r="H386" s="1653">
        <f t="shared" si="53"/>
        <v>2271255</v>
      </c>
      <c r="I386" s="1705">
        <v>0</v>
      </c>
      <c r="J386" s="1705">
        <v>0</v>
      </c>
      <c r="K386" s="1705">
        <v>0</v>
      </c>
      <c r="L386" s="1685">
        <v>151850.63583815028</v>
      </c>
      <c r="M386" s="1685">
        <v>0</v>
      </c>
      <c r="N386" s="1685">
        <f t="shared" ref="N386:N410" si="59">(E386*I386)+(E386*J386)+(E386*K386)+L386+M386</f>
        <v>151850.63583815028</v>
      </c>
      <c r="O386" s="1653">
        <f t="shared" si="52"/>
        <v>2423105.63583815</v>
      </c>
      <c r="P386" s="1653">
        <f t="shared" si="54"/>
        <v>22712.55</v>
      </c>
      <c r="Q386" s="1653">
        <f t="shared" si="55"/>
        <v>45425.1</v>
      </c>
      <c r="R386" s="1653">
        <f t="shared" si="56"/>
        <v>22712.55</v>
      </c>
      <c r="S386" s="1684">
        <f t="shared" si="57"/>
        <v>2332255.4358381503</v>
      </c>
      <c r="T386" s="1684">
        <v>0</v>
      </c>
      <c r="U386" s="1684">
        <f t="shared" si="58"/>
        <v>2332255.4358381503</v>
      </c>
      <c r="V386" s="989" t="str">
        <f>VLOOKUP(C386,'[27]Jan 17'!$B$46:$F$244,5,FALSE)</f>
        <v>9000034348673</v>
      </c>
    </row>
    <row r="387" spans="1:22" s="1688" customFormat="1" ht="18" customHeight="1">
      <c r="A387" s="1685">
        <v>2271255</v>
      </c>
      <c r="B387" s="1691">
        <v>140</v>
      </c>
      <c r="C387" s="1124" t="s">
        <v>2836</v>
      </c>
      <c r="D387" s="1094" t="s">
        <v>43</v>
      </c>
      <c r="E387" s="1673">
        <f>VLOOKUP(C387,'[25]Feb 17'!$B$44:$G$232,6,FALSE)</f>
        <v>23</v>
      </c>
      <c r="F387" s="1705">
        <v>1821255</v>
      </c>
      <c r="G387" s="1705">
        <v>450000</v>
      </c>
      <c r="H387" s="1653">
        <f t="shared" si="53"/>
        <v>2271255</v>
      </c>
      <c r="I387" s="1705">
        <v>0</v>
      </c>
      <c r="J387" s="1705">
        <v>0</v>
      </c>
      <c r="K387" s="1705">
        <v>0</v>
      </c>
      <c r="L387" s="1685">
        <v>151850.63583815028</v>
      </c>
      <c r="M387" s="1685">
        <v>0</v>
      </c>
      <c r="N387" s="1685">
        <f t="shared" si="59"/>
        <v>151850.63583815028</v>
      </c>
      <c r="O387" s="1653">
        <f t="shared" si="52"/>
        <v>2423105.63583815</v>
      </c>
      <c r="P387" s="1653">
        <f t="shared" si="54"/>
        <v>22712.55</v>
      </c>
      <c r="Q387" s="1653">
        <f t="shared" si="55"/>
        <v>45425.1</v>
      </c>
      <c r="R387" s="1653">
        <f t="shared" si="56"/>
        <v>22712.55</v>
      </c>
      <c r="S387" s="1684">
        <f t="shared" si="57"/>
        <v>2332255.4358381503</v>
      </c>
      <c r="T387" s="1684">
        <v>0</v>
      </c>
      <c r="U387" s="1684">
        <f t="shared" si="58"/>
        <v>2332255.4358381503</v>
      </c>
      <c r="V387" s="989" t="str">
        <f>VLOOKUP(C387,'[27]Jan 17'!$B$46:$F$244,5,FALSE)</f>
        <v>1060011481895</v>
      </c>
    </row>
    <row r="388" spans="1:22" s="1688" customFormat="1" ht="18" customHeight="1">
      <c r="A388" s="1685">
        <v>2271255</v>
      </c>
      <c r="B388" s="1691">
        <v>141</v>
      </c>
      <c r="C388" s="1124" t="s">
        <v>2837</v>
      </c>
      <c r="D388" s="1094" t="s">
        <v>43</v>
      </c>
      <c r="E388" s="1673">
        <f>VLOOKUP(C388,'[25]Feb 17'!$B$44:$G$232,6,FALSE)</f>
        <v>23</v>
      </c>
      <c r="F388" s="1705">
        <v>1821255</v>
      </c>
      <c r="G388" s="1705">
        <v>450000</v>
      </c>
      <c r="H388" s="1653">
        <f t="shared" si="53"/>
        <v>2271255</v>
      </c>
      <c r="I388" s="1705">
        <v>0</v>
      </c>
      <c r="J388" s="1705">
        <v>0</v>
      </c>
      <c r="K388" s="1705">
        <v>0</v>
      </c>
      <c r="L388" s="1685">
        <v>151850.63583815028</v>
      </c>
      <c r="M388" s="1685">
        <v>0</v>
      </c>
      <c r="N388" s="1685">
        <f t="shared" si="59"/>
        <v>151850.63583815028</v>
      </c>
      <c r="O388" s="1653">
        <f t="shared" si="52"/>
        <v>2423105.63583815</v>
      </c>
      <c r="P388" s="1653">
        <f t="shared" si="54"/>
        <v>22712.55</v>
      </c>
      <c r="Q388" s="1653">
        <f t="shared" si="55"/>
        <v>45425.1</v>
      </c>
      <c r="R388" s="1653">
        <f t="shared" si="56"/>
        <v>22712.55</v>
      </c>
      <c r="S388" s="1684">
        <f t="shared" si="57"/>
        <v>2332255.4358381503</v>
      </c>
      <c r="T388" s="1684">
        <v>0</v>
      </c>
      <c r="U388" s="1684">
        <f t="shared" si="58"/>
        <v>2332255.4358381503</v>
      </c>
      <c r="V388" s="989" t="str">
        <f>VLOOKUP(C388,'[27]Jan 17'!$B$46:$F$244,5,FALSE)</f>
        <v>1060011698811</v>
      </c>
    </row>
    <row r="389" spans="1:22" s="1688" customFormat="1" ht="18" customHeight="1">
      <c r="A389" s="1685">
        <v>2271255</v>
      </c>
      <c r="B389" s="1691">
        <v>142</v>
      </c>
      <c r="C389" s="1124" t="s">
        <v>2007</v>
      </c>
      <c r="D389" s="1094" t="s">
        <v>43</v>
      </c>
      <c r="E389" s="1673">
        <f>VLOOKUP(C389,'[25]Feb 17'!$B$44:$G$232,6,FALSE)</f>
        <v>23</v>
      </c>
      <c r="F389" s="1705">
        <v>1821255</v>
      </c>
      <c r="G389" s="1705">
        <v>450000</v>
      </c>
      <c r="H389" s="1653">
        <f t="shared" si="53"/>
        <v>2271255</v>
      </c>
      <c r="I389" s="1705">
        <v>0</v>
      </c>
      <c r="J389" s="1705">
        <v>0</v>
      </c>
      <c r="K389" s="1705">
        <v>0</v>
      </c>
      <c r="L389" s="1685">
        <v>151850.63583815028</v>
      </c>
      <c r="M389" s="1685">
        <v>0</v>
      </c>
      <c r="N389" s="1685">
        <f t="shared" si="59"/>
        <v>151850.63583815028</v>
      </c>
      <c r="O389" s="1653">
        <f t="shared" si="52"/>
        <v>2423105.63583815</v>
      </c>
      <c r="P389" s="1653">
        <f t="shared" si="54"/>
        <v>22712.55</v>
      </c>
      <c r="Q389" s="1653">
        <f t="shared" si="55"/>
        <v>45425.1</v>
      </c>
      <c r="R389" s="1653">
        <f t="shared" si="56"/>
        <v>22712.55</v>
      </c>
      <c r="S389" s="1684">
        <f t="shared" si="57"/>
        <v>2332255.4358381503</v>
      </c>
      <c r="T389" s="1684">
        <v>0</v>
      </c>
      <c r="U389" s="1684">
        <f t="shared" si="58"/>
        <v>2332255.4358381503</v>
      </c>
      <c r="V389" s="989" t="str">
        <f>VLOOKUP(C389,'[27]Jan 17'!$B$46:$F$244,5,FALSE)</f>
        <v>9000034345943</v>
      </c>
    </row>
    <row r="390" spans="1:22" s="1688" customFormat="1" ht="18" customHeight="1">
      <c r="A390" s="1685">
        <v>2271255</v>
      </c>
      <c r="B390" s="1691">
        <v>143</v>
      </c>
      <c r="C390" s="1124" t="s">
        <v>2838</v>
      </c>
      <c r="D390" s="1094" t="s">
        <v>43</v>
      </c>
      <c r="E390" s="1673">
        <f>VLOOKUP(C390,'[25]Feb 17'!$B$44:$G$232,6,FALSE)</f>
        <v>23</v>
      </c>
      <c r="F390" s="1705">
        <v>1821255</v>
      </c>
      <c r="G390" s="1705">
        <v>450000</v>
      </c>
      <c r="H390" s="1653">
        <f t="shared" si="53"/>
        <v>2271255</v>
      </c>
      <c r="I390" s="1705">
        <v>0</v>
      </c>
      <c r="J390" s="1705">
        <v>0</v>
      </c>
      <c r="K390" s="1705">
        <v>0</v>
      </c>
      <c r="L390" s="1685">
        <v>151850.63583815028</v>
      </c>
      <c r="M390" s="1685">
        <v>0</v>
      </c>
      <c r="N390" s="1685">
        <f t="shared" si="59"/>
        <v>151850.63583815028</v>
      </c>
      <c r="O390" s="1653">
        <f t="shared" si="52"/>
        <v>2423105.63583815</v>
      </c>
      <c r="P390" s="1653">
        <f t="shared" si="54"/>
        <v>22712.55</v>
      </c>
      <c r="Q390" s="1653">
        <f t="shared" si="55"/>
        <v>45425.1</v>
      </c>
      <c r="R390" s="1653">
        <f t="shared" si="56"/>
        <v>22712.55</v>
      </c>
      <c r="S390" s="1684">
        <f t="shared" si="57"/>
        <v>2332255.4358381503</v>
      </c>
      <c r="T390" s="1684">
        <v>0</v>
      </c>
      <c r="U390" s="1684">
        <f t="shared" si="58"/>
        <v>2332255.4358381503</v>
      </c>
      <c r="V390" s="989" t="str">
        <f>VLOOKUP(C390,'[27]Jan 17'!$B$46:$F$244,5,FALSE)</f>
        <v>9000034345992</v>
      </c>
    </row>
    <row r="391" spans="1:22" s="1688" customFormat="1" ht="18" customHeight="1">
      <c r="A391" s="1685">
        <v>2271255</v>
      </c>
      <c r="B391" s="1691">
        <v>144</v>
      </c>
      <c r="C391" s="1124" t="s">
        <v>2839</v>
      </c>
      <c r="D391" s="1094" t="s">
        <v>43</v>
      </c>
      <c r="E391" s="1673">
        <f>VLOOKUP(C391,'[25]Feb 17'!$B$44:$G$232,6,FALSE)</f>
        <v>23</v>
      </c>
      <c r="F391" s="1705">
        <v>1821255</v>
      </c>
      <c r="G391" s="1705">
        <v>450000</v>
      </c>
      <c r="H391" s="1653">
        <f t="shared" si="53"/>
        <v>2271255</v>
      </c>
      <c r="I391" s="1705">
        <v>0</v>
      </c>
      <c r="J391" s="1705">
        <v>0</v>
      </c>
      <c r="K391" s="1705">
        <v>0</v>
      </c>
      <c r="L391" s="1685">
        <v>151850.63583815028</v>
      </c>
      <c r="M391" s="1685">
        <v>0</v>
      </c>
      <c r="N391" s="1685">
        <f t="shared" si="59"/>
        <v>151850.63583815028</v>
      </c>
      <c r="O391" s="1653">
        <f t="shared" si="52"/>
        <v>2423105.63583815</v>
      </c>
      <c r="P391" s="1653">
        <f t="shared" si="54"/>
        <v>22712.55</v>
      </c>
      <c r="Q391" s="1653">
        <f t="shared" si="55"/>
        <v>45425.1</v>
      </c>
      <c r="R391" s="1653">
        <f t="shared" si="56"/>
        <v>22712.55</v>
      </c>
      <c r="S391" s="1684">
        <f t="shared" si="57"/>
        <v>2332255.4358381503</v>
      </c>
      <c r="T391" s="1684">
        <v>0</v>
      </c>
      <c r="U391" s="1684">
        <f t="shared" si="58"/>
        <v>2332255.4358381503</v>
      </c>
      <c r="V391" s="989" t="str">
        <f>VLOOKUP(C391,'[27]Jan 17'!$B$46:$F$244,5,FALSE)</f>
        <v>9000034345901</v>
      </c>
    </row>
    <row r="392" spans="1:22" s="1688" customFormat="1" ht="18" customHeight="1">
      <c r="A392" s="1685">
        <v>2271255</v>
      </c>
      <c r="B392" s="1691">
        <v>145</v>
      </c>
      <c r="C392" s="1124" t="s">
        <v>2840</v>
      </c>
      <c r="D392" s="1094" t="s">
        <v>43</v>
      </c>
      <c r="E392" s="1673">
        <f>VLOOKUP(C392,'[25]Feb 17'!$B$44:$G$232,6,FALSE)</f>
        <v>23</v>
      </c>
      <c r="F392" s="1705">
        <v>1821255</v>
      </c>
      <c r="G392" s="1705">
        <v>450000</v>
      </c>
      <c r="H392" s="1653">
        <f t="shared" si="53"/>
        <v>2271255</v>
      </c>
      <c r="I392" s="1705">
        <v>0</v>
      </c>
      <c r="J392" s="1705">
        <v>0</v>
      </c>
      <c r="K392" s="1705">
        <v>0</v>
      </c>
      <c r="L392" s="1685">
        <v>151850.63583815028</v>
      </c>
      <c r="M392" s="1685">
        <v>0</v>
      </c>
      <c r="N392" s="1685">
        <f t="shared" si="59"/>
        <v>151850.63583815028</v>
      </c>
      <c r="O392" s="1653">
        <f t="shared" si="52"/>
        <v>2423105.63583815</v>
      </c>
      <c r="P392" s="1653">
        <f t="shared" si="54"/>
        <v>22712.55</v>
      </c>
      <c r="Q392" s="1653">
        <f t="shared" si="55"/>
        <v>45425.1</v>
      </c>
      <c r="R392" s="1653">
        <f t="shared" si="56"/>
        <v>22712.55</v>
      </c>
      <c r="S392" s="1684">
        <f t="shared" si="57"/>
        <v>2332255.4358381503</v>
      </c>
      <c r="T392" s="1684">
        <v>0</v>
      </c>
      <c r="U392" s="1684">
        <f t="shared" si="58"/>
        <v>2332255.4358381503</v>
      </c>
      <c r="V392" s="989" t="str">
        <f>VLOOKUP(C392,'[27]Jan 17'!$B$46:$F$244,5,FALSE)</f>
        <v>1060007824728</v>
      </c>
    </row>
    <row r="393" spans="1:22" s="1688" customFormat="1" ht="18" customHeight="1">
      <c r="A393" s="1685">
        <v>2271255</v>
      </c>
      <c r="B393" s="1691">
        <v>146</v>
      </c>
      <c r="C393" s="1124" t="s">
        <v>2841</v>
      </c>
      <c r="D393" s="1094" t="s">
        <v>43</v>
      </c>
      <c r="E393" s="1673">
        <f>VLOOKUP(C393,'[25]Feb 17'!$B$44:$G$232,6,FALSE)</f>
        <v>23</v>
      </c>
      <c r="F393" s="1705">
        <v>1821255</v>
      </c>
      <c r="G393" s="1705">
        <v>450000</v>
      </c>
      <c r="H393" s="1653">
        <f t="shared" si="53"/>
        <v>2271255</v>
      </c>
      <c r="I393" s="1705">
        <v>0</v>
      </c>
      <c r="J393" s="1705">
        <v>0</v>
      </c>
      <c r="K393" s="1705">
        <v>0</v>
      </c>
      <c r="L393" s="1685">
        <v>151850.63583815028</v>
      </c>
      <c r="M393" s="1685">
        <v>0</v>
      </c>
      <c r="N393" s="1685">
        <f t="shared" si="59"/>
        <v>151850.63583815028</v>
      </c>
      <c r="O393" s="1653">
        <f t="shared" si="52"/>
        <v>2423105.63583815</v>
      </c>
      <c r="P393" s="1653">
        <f t="shared" si="54"/>
        <v>22712.55</v>
      </c>
      <c r="Q393" s="1653">
        <f t="shared" si="55"/>
        <v>45425.1</v>
      </c>
      <c r="R393" s="1653">
        <f t="shared" si="56"/>
        <v>22712.55</v>
      </c>
      <c r="S393" s="1684">
        <f t="shared" si="57"/>
        <v>2332255.4358381503</v>
      </c>
      <c r="T393" s="1684">
        <v>0</v>
      </c>
      <c r="U393" s="1684">
        <f t="shared" si="58"/>
        <v>2332255.4358381503</v>
      </c>
      <c r="V393" s="989" t="str">
        <f>VLOOKUP(C393,'[27]Jan 17'!$B$46:$F$244,5,FALSE)</f>
        <v>1060005685873</v>
      </c>
    </row>
    <row r="394" spans="1:22" s="1688" customFormat="1" ht="18" customHeight="1">
      <c r="A394" s="1685">
        <v>2271255</v>
      </c>
      <c r="B394" s="1691">
        <v>147</v>
      </c>
      <c r="C394" s="1124" t="s">
        <v>2842</v>
      </c>
      <c r="D394" s="1094" t="s">
        <v>43</v>
      </c>
      <c r="E394" s="1673">
        <f>VLOOKUP(C394,'[25]Feb 17'!$B$44:$G$232,6,FALSE)</f>
        <v>23</v>
      </c>
      <c r="F394" s="1705">
        <v>1821255</v>
      </c>
      <c r="G394" s="1705">
        <v>450000</v>
      </c>
      <c r="H394" s="1653">
        <f t="shared" si="53"/>
        <v>2271255</v>
      </c>
      <c r="I394" s="1705">
        <v>0</v>
      </c>
      <c r="J394" s="1705">
        <v>0</v>
      </c>
      <c r="K394" s="1705">
        <v>0</v>
      </c>
      <c r="L394" s="1685">
        <v>151850.63583815028</v>
      </c>
      <c r="M394" s="1685">
        <v>0</v>
      </c>
      <c r="N394" s="1685">
        <f t="shared" si="59"/>
        <v>151850.63583815028</v>
      </c>
      <c r="O394" s="1653">
        <f t="shared" si="52"/>
        <v>2423105.63583815</v>
      </c>
      <c r="P394" s="1653">
        <f t="shared" si="54"/>
        <v>22712.55</v>
      </c>
      <c r="Q394" s="1653">
        <f t="shared" si="55"/>
        <v>45425.1</v>
      </c>
      <c r="R394" s="1653">
        <f t="shared" si="56"/>
        <v>22712.55</v>
      </c>
      <c r="S394" s="1684">
        <f t="shared" si="57"/>
        <v>2332255.4358381503</v>
      </c>
      <c r="T394" s="1684">
        <v>0</v>
      </c>
      <c r="U394" s="1684">
        <f t="shared" si="58"/>
        <v>2332255.4358381503</v>
      </c>
      <c r="V394" s="989" t="str">
        <f>VLOOKUP(C394,'[27]Jan 17'!$B$46:$F$244,5,FALSE)</f>
        <v>9000034345919</v>
      </c>
    </row>
    <row r="395" spans="1:22" s="1688" customFormat="1" ht="18" customHeight="1">
      <c r="A395" s="1685">
        <v>2271255</v>
      </c>
      <c r="B395" s="1691">
        <v>148</v>
      </c>
      <c r="C395" s="1124" t="s">
        <v>2843</v>
      </c>
      <c r="D395" s="1094" t="s">
        <v>43</v>
      </c>
      <c r="E395" s="1673">
        <f>VLOOKUP(C395,'[25]Feb 17'!$B$44:$G$232,6,FALSE)</f>
        <v>23</v>
      </c>
      <c r="F395" s="1705">
        <v>1821255</v>
      </c>
      <c r="G395" s="1705">
        <v>450000</v>
      </c>
      <c r="H395" s="1653">
        <f t="shared" si="53"/>
        <v>2271255</v>
      </c>
      <c r="I395" s="1705">
        <v>0</v>
      </c>
      <c r="J395" s="1705">
        <v>0</v>
      </c>
      <c r="K395" s="1705">
        <v>0</v>
      </c>
      <c r="L395" s="1685">
        <v>151850.63583815028</v>
      </c>
      <c r="M395" s="1685">
        <v>0</v>
      </c>
      <c r="N395" s="1685">
        <f t="shared" si="59"/>
        <v>151850.63583815028</v>
      </c>
      <c r="O395" s="1653">
        <f t="shared" si="52"/>
        <v>2423105.63583815</v>
      </c>
      <c r="P395" s="1653">
        <f t="shared" si="54"/>
        <v>22712.55</v>
      </c>
      <c r="Q395" s="1653">
        <f t="shared" si="55"/>
        <v>45425.1</v>
      </c>
      <c r="R395" s="1653">
        <f t="shared" si="56"/>
        <v>22712.55</v>
      </c>
      <c r="S395" s="1684">
        <f t="shared" si="57"/>
        <v>2332255.4358381503</v>
      </c>
      <c r="T395" s="1684">
        <v>0</v>
      </c>
      <c r="U395" s="1684">
        <f t="shared" si="58"/>
        <v>2332255.4358381503</v>
      </c>
      <c r="V395" s="989" t="str">
        <f>VLOOKUP(C395,'[27]Jan 17'!$B$46:$F$244,5,FALSE)</f>
        <v>1060011702480</v>
      </c>
    </row>
    <row r="396" spans="1:22" s="1688" customFormat="1" ht="18" customHeight="1">
      <c r="A396" s="1685">
        <v>2271255</v>
      </c>
      <c r="B396" s="1691">
        <v>149</v>
      </c>
      <c r="C396" s="1124" t="s">
        <v>2844</v>
      </c>
      <c r="D396" s="1094" t="s">
        <v>43</v>
      </c>
      <c r="E396" s="1673">
        <v>23</v>
      </c>
      <c r="F396" s="1705">
        <v>1821255</v>
      </c>
      <c r="G396" s="1705">
        <v>450000</v>
      </c>
      <c r="H396" s="1653">
        <f t="shared" si="53"/>
        <v>2271255</v>
      </c>
      <c r="I396" s="1705">
        <v>0</v>
      </c>
      <c r="J396" s="1705">
        <v>0</v>
      </c>
      <c r="K396" s="1705">
        <v>0</v>
      </c>
      <c r="L396" s="1685">
        <v>151850.63583815028</v>
      </c>
      <c r="M396" s="1685">
        <v>0</v>
      </c>
      <c r="N396" s="1685">
        <f t="shared" si="59"/>
        <v>151850.63583815028</v>
      </c>
      <c r="O396" s="1653">
        <f t="shared" si="52"/>
        <v>2423105.63583815</v>
      </c>
      <c r="P396" s="1653">
        <f t="shared" si="54"/>
        <v>22712.55</v>
      </c>
      <c r="Q396" s="1653">
        <f t="shared" si="55"/>
        <v>45425.1</v>
      </c>
      <c r="R396" s="1653">
        <f t="shared" si="56"/>
        <v>22712.55</v>
      </c>
      <c r="S396" s="1684">
        <f t="shared" si="57"/>
        <v>2332255.4358381503</v>
      </c>
      <c r="T396" s="1684">
        <v>0</v>
      </c>
      <c r="U396" s="1684">
        <f t="shared" si="58"/>
        <v>2332255.4358381503</v>
      </c>
      <c r="V396" s="1738" t="s">
        <v>3861</v>
      </c>
    </row>
    <row r="397" spans="1:22" s="1688" customFormat="1" ht="18" customHeight="1">
      <c r="A397" s="1685">
        <v>2271255</v>
      </c>
      <c r="B397" s="1691">
        <v>150</v>
      </c>
      <c r="C397" s="1124" t="s">
        <v>3143</v>
      </c>
      <c r="D397" s="1094" t="s">
        <v>43</v>
      </c>
      <c r="E397" s="1673">
        <f>VLOOKUP(C397,'[25]Feb 17'!$B$44:$G$232,6,FALSE)</f>
        <v>23</v>
      </c>
      <c r="F397" s="1705">
        <v>1821255</v>
      </c>
      <c r="G397" s="1705">
        <v>450000</v>
      </c>
      <c r="H397" s="1653">
        <f t="shared" si="53"/>
        <v>2271255</v>
      </c>
      <c r="I397" s="1705">
        <v>0</v>
      </c>
      <c r="J397" s="1705">
        <v>0</v>
      </c>
      <c r="K397" s="1705">
        <v>0</v>
      </c>
      <c r="L397" s="1685">
        <v>151850.63583815028</v>
      </c>
      <c r="M397" s="1685">
        <v>0</v>
      </c>
      <c r="N397" s="1685">
        <f t="shared" si="59"/>
        <v>151850.63583815028</v>
      </c>
      <c r="O397" s="1653">
        <f t="shared" si="52"/>
        <v>2423105.63583815</v>
      </c>
      <c r="P397" s="1653">
        <f t="shared" si="54"/>
        <v>22712.55</v>
      </c>
      <c r="Q397" s="1653">
        <f t="shared" si="55"/>
        <v>45425.1</v>
      </c>
      <c r="R397" s="1653">
        <f t="shared" si="56"/>
        <v>22712.55</v>
      </c>
      <c r="S397" s="1684">
        <f t="shared" si="57"/>
        <v>2332255.4358381503</v>
      </c>
      <c r="T397" s="1684">
        <v>0</v>
      </c>
      <c r="U397" s="1684">
        <f t="shared" si="58"/>
        <v>2332255.4358381503</v>
      </c>
      <c r="V397" s="989" t="str">
        <f>VLOOKUP(C397,'[27]Jan 17'!$B$46:$F$244,5,FALSE)</f>
        <v>9000034345927</v>
      </c>
    </row>
    <row r="398" spans="1:22" s="1688" customFormat="1" ht="18" customHeight="1">
      <c r="A398" s="1685">
        <v>2271255</v>
      </c>
      <c r="B398" s="1691">
        <v>151</v>
      </c>
      <c r="C398" s="1124" t="s">
        <v>2845</v>
      </c>
      <c r="D398" s="1094" t="s">
        <v>43</v>
      </c>
      <c r="E398" s="1673">
        <f>VLOOKUP(C398,'[25]Feb 17'!$B$44:$G$232,6,FALSE)</f>
        <v>23</v>
      </c>
      <c r="F398" s="1705">
        <v>1821255</v>
      </c>
      <c r="G398" s="1705">
        <v>450000</v>
      </c>
      <c r="H398" s="1653">
        <f t="shared" si="53"/>
        <v>2271255</v>
      </c>
      <c r="I398" s="1705">
        <v>0</v>
      </c>
      <c r="J398" s="1705">
        <v>0</v>
      </c>
      <c r="K398" s="1705">
        <v>0</v>
      </c>
      <c r="L398" s="1685">
        <v>151850.63583815028</v>
      </c>
      <c r="M398" s="1685">
        <v>0</v>
      </c>
      <c r="N398" s="1685">
        <f t="shared" si="59"/>
        <v>151850.63583815028</v>
      </c>
      <c r="O398" s="1653">
        <f t="shared" si="52"/>
        <v>2423105.63583815</v>
      </c>
      <c r="P398" s="1653">
        <f t="shared" si="54"/>
        <v>22712.55</v>
      </c>
      <c r="Q398" s="1653">
        <f t="shared" si="55"/>
        <v>45425.1</v>
      </c>
      <c r="R398" s="1653">
        <f t="shared" si="56"/>
        <v>22712.55</v>
      </c>
      <c r="S398" s="1684">
        <f t="shared" si="57"/>
        <v>2332255.4358381503</v>
      </c>
      <c r="T398" s="1684">
        <v>0</v>
      </c>
      <c r="U398" s="1684">
        <f t="shared" si="58"/>
        <v>2332255.4358381503</v>
      </c>
      <c r="V398" s="989" t="str">
        <f>VLOOKUP(C398,'[27]Jan 17'!$B$46:$F$244,5,FALSE)</f>
        <v>9000034346081</v>
      </c>
    </row>
    <row r="399" spans="1:22" s="1688" customFormat="1" ht="18" customHeight="1">
      <c r="A399" s="1685">
        <v>2271255</v>
      </c>
      <c r="B399" s="1691">
        <v>152</v>
      </c>
      <c r="C399" s="1124" t="s">
        <v>2846</v>
      </c>
      <c r="D399" s="1094" t="s">
        <v>43</v>
      </c>
      <c r="E399" s="1673">
        <f>VLOOKUP(C399,'[25]Feb 17'!$B$44:$G$232,6,FALSE)</f>
        <v>23</v>
      </c>
      <c r="F399" s="1705">
        <v>1821255</v>
      </c>
      <c r="G399" s="1705">
        <v>450000</v>
      </c>
      <c r="H399" s="1653">
        <f t="shared" si="53"/>
        <v>2271255</v>
      </c>
      <c r="I399" s="1705">
        <v>0</v>
      </c>
      <c r="J399" s="1705">
        <v>0</v>
      </c>
      <c r="K399" s="1705">
        <v>0</v>
      </c>
      <c r="L399" s="1685">
        <v>151850.63583815028</v>
      </c>
      <c r="M399" s="1685">
        <v>0</v>
      </c>
      <c r="N399" s="1685">
        <f t="shared" si="59"/>
        <v>151850.63583815028</v>
      </c>
      <c r="O399" s="1653">
        <f t="shared" si="52"/>
        <v>2423105.63583815</v>
      </c>
      <c r="P399" s="1653">
        <f t="shared" si="54"/>
        <v>22712.55</v>
      </c>
      <c r="Q399" s="1653">
        <f t="shared" si="55"/>
        <v>45425.1</v>
      </c>
      <c r="R399" s="1653">
        <f t="shared" si="56"/>
        <v>22712.55</v>
      </c>
      <c r="S399" s="1684">
        <f t="shared" si="57"/>
        <v>2332255.4358381503</v>
      </c>
      <c r="T399" s="1684">
        <v>0</v>
      </c>
      <c r="U399" s="1684">
        <f t="shared" si="58"/>
        <v>2332255.4358381503</v>
      </c>
      <c r="V399" s="989" t="str">
        <f>VLOOKUP(C399,'[27]Jan 17'!$B$46:$F$244,5,FALSE)</f>
        <v>1060011699249</v>
      </c>
    </row>
    <row r="400" spans="1:22" s="1688" customFormat="1" ht="18" customHeight="1">
      <c r="A400" s="1685">
        <v>2271255</v>
      </c>
      <c r="B400" s="1691">
        <v>153</v>
      </c>
      <c r="C400" s="1124" t="s">
        <v>2847</v>
      </c>
      <c r="D400" s="1094" t="s">
        <v>43</v>
      </c>
      <c r="E400" s="1673">
        <f>VLOOKUP(C400,'[25]Feb 17'!$B$44:$G$232,6,FALSE)</f>
        <v>23</v>
      </c>
      <c r="F400" s="1705">
        <v>1821255</v>
      </c>
      <c r="G400" s="1705">
        <v>450000</v>
      </c>
      <c r="H400" s="1653">
        <f t="shared" si="53"/>
        <v>2271255</v>
      </c>
      <c r="I400" s="1705">
        <v>0</v>
      </c>
      <c r="J400" s="1705">
        <v>0</v>
      </c>
      <c r="K400" s="1705">
        <v>0</v>
      </c>
      <c r="L400" s="1685">
        <v>151850.63583815028</v>
      </c>
      <c r="M400" s="1685">
        <v>0</v>
      </c>
      <c r="N400" s="1685">
        <f t="shared" si="59"/>
        <v>151850.63583815028</v>
      </c>
      <c r="O400" s="1653">
        <f t="shared" si="52"/>
        <v>2423105.63583815</v>
      </c>
      <c r="P400" s="1653">
        <f t="shared" si="54"/>
        <v>22712.55</v>
      </c>
      <c r="Q400" s="1653">
        <f t="shared" si="55"/>
        <v>45425.1</v>
      </c>
      <c r="R400" s="1653">
        <f t="shared" si="56"/>
        <v>22712.55</v>
      </c>
      <c r="S400" s="1684">
        <f t="shared" si="57"/>
        <v>2332255.4358381503</v>
      </c>
      <c r="T400" s="1684">
        <v>0</v>
      </c>
      <c r="U400" s="1684">
        <f t="shared" si="58"/>
        <v>2332255.4358381503</v>
      </c>
      <c r="V400" s="989" t="str">
        <f>VLOOKUP(C400,'[27]Jan 17'!$B$46:$F$244,5,FALSE)</f>
        <v>9000034345984</v>
      </c>
    </row>
    <row r="401" spans="1:22" s="1688" customFormat="1" ht="18" customHeight="1">
      <c r="A401" s="1685">
        <v>2271255</v>
      </c>
      <c r="B401" s="1691">
        <v>154</v>
      </c>
      <c r="C401" s="1124" t="s">
        <v>2848</v>
      </c>
      <c r="D401" s="1094" t="s">
        <v>43</v>
      </c>
      <c r="E401" s="1673">
        <f>VLOOKUP(C401,'[25]Feb 17'!$B$44:$G$232,6,FALSE)</f>
        <v>23</v>
      </c>
      <c r="F401" s="1705">
        <v>1821255</v>
      </c>
      <c r="G401" s="1705">
        <v>450000</v>
      </c>
      <c r="H401" s="1653">
        <f t="shared" si="53"/>
        <v>2271255</v>
      </c>
      <c r="I401" s="1705">
        <v>0</v>
      </c>
      <c r="J401" s="1705">
        <v>0</v>
      </c>
      <c r="K401" s="1705">
        <v>0</v>
      </c>
      <c r="L401" s="1685">
        <v>151850.63583815028</v>
      </c>
      <c r="M401" s="1685">
        <v>0</v>
      </c>
      <c r="N401" s="1685">
        <f t="shared" si="59"/>
        <v>151850.63583815028</v>
      </c>
      <c r="O401" s="1653">
        <f t="shared" si="52"/>
        <v>2423105.63583815</v>
      </c>
      <c r="P401" s="1653">
        <f t="shared" si="54"/>
        <v>22712.55</v>
      </c>
      <c r="Q401" s="1653">
        <f t="shared" si="55"/>
        <v>45425.1</v>
      </c>
      <c r="R401" s="1653">
        <f t="shared" si="56"/>
        <v>22712.55</v>
      </c>
      <c r="S401" s="1684">
        <f t="shared" si="57"/>
        <v>2332255.4358381503</v>
      </c>
      <c r="T401" s="1684">
        <v>0</v>
      </c>
      <c r="U401" s="1684">
        <f t="shared" si="58"/>
        <v>2332255.4358381503</v>
      </c>
      <c r="V401" s="989" t="str">
        <f>VLOOKUP(C401,'[27]Jan 17'!$B$46:$F$244,5,FALSE)</f>
        <v>1060011699199</v>
      </c>
    </row>
    <row r="402" spans="1:22" s="1688" customFormat="1" ht="18" customHeight="1">
      <c r="A402" s="1685">
        <v>2271255</v>
      </c>
      <c r="B402" s="1691">
        <v>155</v>
      </c>
      <c r="C402" s="1124" t="s">
        <v>178</v>
      </c>
      <c r="D402" s="1094" t="s">
        <v>43</v>
      </c>
      <c r="E402" s="1673">
        <f>VLOOKUP(C402,'[25]Feb 17'!$B$44:$G$232,6,FALSE)</f>
        <v>23</v>
      </c>
      <c r="F402" s="1705">
        <v>1821255</v>
      </c>
      <c r="G402" s="1705">
        <v>450000</v>
      </c>
      <c r="H402" s="1653">
        <f t="shared" si="53"/>
        <v>2271255</v>
      </c>
      <c r="I402" s="1705">
        <v>0</v>
      </c>
      <c r="J402" s="1705">
        <v>0</v>
      </c>
      <c r="K402" s="1705">
        <v>0</v>
      </c>
      <c r="L402" s="1685">
        <v>151850.63583815028</v>
      </c>
      <c r="M402" s="1685">
        <v>0</v>
      </c>
      <c r="N402" s="1685">
        <f t="shared" si="59"/>
        <v>151850.63583815028</v>
      </c>
      <c r="O402" s="1653">
        <f t="shared" si="52"/>
        <v>2423105.63583815</v>
      </c>
      <c r="P402" s="1653">
        <f t="shared" si="54"/>
        <v>22712.55</v>
      </c>
      <c r="Q402" s="1653">
        <f t="shared" si="55"/>
        <v>45425.1</v>
      </c>
      <c r="R402" s="1653">
        <f t="shared" si="56"/>
        <v>22712.55</v>
      </c>
      <c r="S402" s="1684">
        <f t="shared" si="57"/>
        <v>2332255.4358381503</v>
      </c>
      <c r="T402" s="1684">
        <v>0</v>
      </c>
      <c r="U402" s="1684">
        <f t="shared" si="58"/>
        <v>2332255.4358381503</v>
      </c>
      <c r="V402" s="989" t="str">
        <f>VLOOKUP(C402,'[27]Jan 17'!$B$46:$F$244,5,FALSE)</f>
        <v>9000034346131</v>
      </c>
    </row>
    <row r="403" spans="1:22" s="1688" customFormat="1" ht="18" customHeight="1">
      <c r="A403" s="1685">
        <v>2271255</v>
      </c>
      <c r="B403" s="1691">
        <v>156</v>
      </c>
      <c r="C403" s="1124" t="s">
        <v>2849</v>
      </c>
      <c r="D403" s="1094" t="s">
        <v>43</v>
      </c>
      <c r="E403" s="1673">
        <f>VLOOKUP(C403,'[25]Feb 17'!$B$44:$G$232,6,FALSE)</f>
        <v>23</v>
      </c>
      <c r="F403" s="1705">
        <v>1821255</v>
      </c>
      <c r="G403" s="1705">
        <v>450000</v>
      </c>
      <c r="H403" s="1653">
        <f t="shared" si="53"/>
        <v>2271255</v>
      </c>
      <c r="I403" s="1705">
        <v>0</v>
      </c>
      <c r="J403" s="1705">
        <v>0</v>
      </c>
      <c r="K403" s="1705">
        <v>0</v>
      </c>
      <c r="L403" s="1685">
        <v>151850.63583815028</v>
      </c>
      <c r="M403" s="1685">
        <v>0</v>
      </c>
      <c r="N403" s="1685">
        <f t="shared" si="59"/>
        <v>151850.63583815028</v>
      </c>
      <c r="O403" s="1653">
        <f t="shared" si="52"/>
        <v>2423105.63583815</v>
      </c>
      <c r="P403" s="1653">
        <f t="shared" si="54"/>
        <v>22712.55</v>
      </c>
      <c r="Q403" s="1653">
        <f t="shared" si="55"/>
        <v>45425.1</v>
      </c>
      <c r="R403" s="1653">
        <f t="shared" si="56"/>
        <v>22712.55</v>
      </c>
      <c r="S403" s="1684">
        <f t="shared" si="57"/>
        <v>2332255.4358381503</v>
      </c>
      <c r="T403" s="1684">
        <v>0</v>
      </c>
      <c r="U403" s="1684">
        <f t="shared" si="58"/>
        <v>2332255.4358381503</v>
      </c>
      <c r="V403" s="989" t="str">
        <f>VLOOKUP(C403,'[27]Jan 17'!$B$46:$F$244,5,FALSE)</f>
        <v>9000034346008</v>
      </c>
    </row>
    <row r="404" spans="1:22" s="1688" customFormat="1" ht="18" customHeight="1">
      <c r="A404" s="1685">
        <v>2271255</v>
      </c>
      <c r="B404" s="1691">
        <v>157</v>
      </c>
      <c r="C404" s="1124" t="s">
        <v>2850</v>
      </c>
      <c r="D404" s="1094" t="s">
        <v>43</v>
      </c>
      <c r="E404" s="1673">
        <f>VLOOKUP(C404,'[25]Feb 17'!$B$44:$G$232,6,FALSE)</f>
        <v>23</v>
      </c>
      <c r="F404" s="1705">
        <v>1821255</v>
      </c>
      <c r="G404" s="1705">
        <v>450000</v>
      </c>
      <c r="H404" s="1653">
        <f t="shared" si="53"/>
        <v>2271255</v>
      </c>
      <c r="I404" s="1705">
        <v>0</v>
      </c>
      <c r="J404" s="1705">
        <v>0</v>
      </c>
      <c r="K404" s="1705">
        <v>0</v>
      </c>
      <c r="L404" s="1685">
        <v>151850.63583815028</v>
      </c>
      <c r="M404" s="1685">
        <v>0</v>
      </c>
      <c r="N404" s="1685">
        <f t="shared" si="59"/>
        <v>151850.63583815028</v>
      </c>
      <c r="O404" s="1653">
        <f t="shared" si="52"/>
        <v>2423105.63583815</v>
      </c>
      <c r="P404" s="1653">
        <f t="shared" si="54"/>
        <v>22712.55</v>
      </c>
      <c r="Q404" s="1653">
        <f t="shared" si="55"/>
        <v>45425.1</v>
      </c>
      <c r="R404" s="1653">
        <f t="shared" si="56"/>
        <v>22712.55</v>
      </c>
      <c r="S404" s="1684">
        <f t="shared" si="57"/>
        <v>2332255.4358381503</v>
      </c>
      <c r="T404" s="1684">
        <v>0</v>
      </c>
      <c r="U404" s="1684">
        <f t="shared" si="58"/>
        <v>2332255.4358381503</v>
      </c>
      <c r="V404" s="989" t="str">
        <f>VLOOKUP(C404,'[27]Jan 17'!$B$46:$F$244,5,FALSE)</f>
        <v>9000034346016</v>
      </c>
    </row>
    <row r="405" spans="1:22" s="1688" customFormat="1" ht="18" customHeight="1">
      <c r="A405" s="1685">
        <v>2271255</v>
      </c>
      <c r="B405" s="1691">
        <v>158</v>
      </c>
      <c r="C405" s="1124" t="s">
        <v>2851</v>
      </c>
      <c r="D405" s="1094" t="s">
        <v>43</v>
      </c>
      <c r="E405" s="1673">
        <f>VLOOKUP(C405,'[25]Feb 17'!$B$44:$G$232,6,FALSE)</f>
        <v>23</v>
      </c>
      <c r="F405" s="1705">
        <v>1821255</v>
      </c>
      <c r="G405" s="1705">
        <v>450000</v>
      </c>
      <c r="H405" s="1653">
        <f t="shared" si="53"/>
        <v>2271255</v>
      </c>
      <c r="I405" s="1705">
        <v>0</v>
      </c>
      <c r="J405" s="1705">
        <v>0</v>
      </c>
      <c r="K405" s="1705">
        <v>0</v>
      </c>
      <c r="L405" s="1685">
        <v>151850.63583815028</v>
      </c>
      <c r="M405" s="1685">
        <v>0</v>
      </c>
      <c r="N405" s="1685">
        <f t="shared" si="59"/>
        <v>151850.63583815028</v>
      </c>
      <c r="O405" s="1653">
        <f t="shared" si="52"/>
        <v>2423105.63583815</v>
      </c>
      <c r="P405" s="1653">
        <f t="shared" si="54"/>
        <v>22712.55</v>
      </c>
      <c r="Q405" s="1653">
        <f t="shared" si="55"/>
        <v>45425.1</v>
      </c>
      <c r="R405" s="1653">
        <f t="shared" si="56"/>
        <v>22712.55</v>
      </c>
      <c r="S405" s="1684">
        <f t="shared" si="57"/>
        <v>2332255.4358381503</v>
      </c>
      <c r="T405" s="1684">
        <v>0</v>
      </c>
      <c r="U405" s="1684">
        <f t="shared" si="58"/>
        <v>2332255.4358381503</v>
      </c>
      <c r="V405" s="989" t="str">
        <f>VLOOKUP(C405,'[27]Jan 17'!$B$46:$F$244,5,FALSE)</f>
        <v>9000034346073</v>
      </c>
    </row>
    <row r="406" spans="1:22" s="1688" customFormat="1" ht="18" customHeight="1">
      <c r="A406" s="1685">
        <v>2271255</v>
      </c>
      <c r="B406" s="1691">
        <v>159</v>
      </c>
      <c r="C406" s="1124" t="s">
        <v>2852</v>
      </c>
      <c r="D406" s="1094" t="s">
        <v>43</v>
      </c>
      <c r="E406" s="1673">
        <f>VLOOKUP(C406,'[25]Feb 17'!$B$44:$G$232,6,FALSE)</f>
        <v>23</v>
      </c>
      <c r="F406" s="1705">
        <v>1821255</v>
      </c>
      <c r="G406" s="1705">
        <v>450000</v>
      </c>
      <c r="H406" s="1653">
        <f t="shared" si="53"/>
        <v>2271255</v>
      </c>
      <c r="I406" s="1705">
        <v>0</v>
      </c>
      <c r="J406" s="1705">
        <v>0</v>
      </c>
      <c r="K406" s="1705">
        <v>0</v>
      </c>
      <c r="L406" s="1685">
        <v>151850.63583815028</v>
      </c>
      <c r="M406" s="1685">
        <v>0</v>
      </c>
      <c r="N406" s="1685">
        <f t="shared" si="59"/>
        <v>151850.63583815028</v>
      </c>
      <c r="O406" s="1653">
        <f t="shared" si="52"/>
        <v>2423105.63583815</v>
      </c>
      <c r="P406" s="1653">
        <f t="shared" si="54"/>
        <v>22712.55</v>
      </c>
      <c r="Q406" s="1653">
        <f t="shared" si="55"/>
        <v>45425.1</v>
      </c>
      <c r="R406" s="1653">
        <f t="shared" si="56"/>
        <v>22712.55</v>
      </c>
      <c r="S406" s="1684">
        <f t="shared" si="57"/>
        <v>2332255.4358381503</v>
      </c>
      <c r="T406" s="1684">
        <v>0</v>
      </c>
      <c r="U406" s="1684">
        <f t="shared" si="58"/>
        <v>2332255.4358381503</v>
      </c>
      <c r="V406" s="989" t="str">
        <f>VLOOKUP(C406,'[27]Jan 17'!$B$46:$F$244,5,FALSE)</f>
        <v>9000034346099</v>
      </c>
    </row>
    <row r="407" spans="1:22" s="1688" customFormat="1" ht="18" customHeight="1">
      <c r="A407" s="1685">
        <v>2271255</v>
      </c>
      <c r="B407" s="1691">
        <v>160</v>
      </c>
      <c r="C407" s="1124" t="s">
        <v>2853</v>
      </c>
      <c r="D407" s="1094" t="s">
        <v>43</v>
      </c>
      <c r="E407" s="1673">
        <f>VLOOKUP(C407,'[25]Feb 17'!$B$44:$G$232,6,FALSE)</f>
        <v>23</v>
      </c>
      <c r="F407" s="1705">
        <v>1821255</v>
      </c>
      <c r="G407" s="1705">
        <v>450000</v>
      </c>
      <c r="H407" s="1653">
        <f t="shared" si="53"/>
        <v>2271255</v>
      </c>
      <c r="I407" s="1705">
        <v>0</v>
      </c>
      <c r="J407" s="1705">
        <v>0</v>
      </c>
      <c r="K407" s="1705">
        <v>0</v>
      </c>
      <c r="L407" s="1685">
        <v>151850.63583815028</v>
      </c>
      <c r="M407" s="1685">
        <v>0</v>
      </c>
      <c r="N407" s="1685">
        <f t="shared" si="59"/>
        <v>151850.63583815028</v>
      </c>
      <c r="O407" s="1653">
        <f t="shared" si="52"/>
        <v>2423105.63583815</v>
      </c>
      <c r="P407" s="1653">
        <f t="shared" si="54"/>
        <v>22712.55</v>
      </c>
      <c r="Q407" s="1653">
        <f t="shared" si="55"/>
        <v>45425.1</v>
      </c>
      <c r="R407" s="1653">
        <f t="shared" si="56"/>
        <v>22712.55</v>
      </c>
      <c r="S407" s="1684">
        <f t="shared" si="57"/>
        <v>2332255.4358381503</v>
      </c>
      <c r="T407" s="1684">
        <v>0</v>
      </c>
      <c r="U407" s="1684">
        <f t="shared" si="58"/>
        <v>2332255.4358381503</v>
      </c>
      <c r="V407" s="989" t="str">
        <f>VLOOKUP(C407,'[27]Jan 17'!$B$46:$F$244,5,FALSE)</f>
        <v>9000034346024</v>
      </c>
    </row>
    <row r="408" spans="1:22" s="1688" customFormat="1" ht="18" customHeight="1">
      <c r="A408" s="1685">
        <v>2271255</v>
      </c>
      <c r="B408" s="1691">
        <v>161</v>
      </c>
      <c r="C408" s="1124" t="s">
        <v>2854</v>
      </c>
      <c r="D408" s="1094" t="s">
        <v>43</v>
      </c>
      <c r="E408" s="1673">
        <f>VLOOKUP(C408,'[25]Feb 17'!$B$44:$G$232,6,FALSE)</f>
        <v>23</v>
      </c>
      <c r="F408" s="1705">
        <v>1821255</v>
      </c>
      <c r="G408" s="1705">
        <v>450000</v>
      </c>
      <c r="H408" s="1653">
        <f t="shared" si="53"/>
        <v>2271255</v>
      </c>
      <c r="I408" s="1705">
        <v>0</v>
      </c>
      <c r="J408" s="1705">
        <v>0</v>
      </c>
      <c r="K408" s="1705">
        <v>0</v>
      </c>
      <c r="L408" s="1685">
        <v>151850.63583815028</v>
      </c>
      <c r="M408" s="1685">
        <v>0</v>
      </c>
      <c r="N408" s="1685">
        <f t="shared" si="59"/>
        <v>151850.63583815028</v>
      </c>
      <c r="O408" s="1653">
        <f t="shared" si="52"/>
        <v>2423105.63583815</v>
      </c>
      <c r="P408" s="1653">
        <f t="shared" si="54"/>
        <v>22712.55</v>
      </c>
      <c r="Q408" s="1653">
        <f t="shared" si="55"/>
        <v>45425.1</v>
      </c>
      <c r="R408" s="1653">
        <f t="shared" si="56"/>
        <v>22712.55</v>
      </c>
      <c r="S408" s="1684">
        <f t="shared" si="57"/>
        <v>2332255.4358381503</v>
      </c>
      <c r="T408" s="1684">
        <v>243225</v>
      </c>
      <c r="U408" s="1684">
        <f t="shared" si="58"/>
        <v>2089030.4358381503</v>
      </c>
      <c r="V408" s="989" t="str">
        <f>VLOOKUP(C408,'[27]Jan 17'!$B$46:$F$244,5,FALSE)</f>
        <v>9000034346040</v>
      </c>
    </row>
    <row r="409" spans="1:22" s="1688" customFormat="1" ht="18" customHeight="1">
      <c r="A409" s="1685">
        <v>2271255</v>
      </c>
      <c r="B409" s="1691">
        <v>162</v>
      </c>
      <c r="C409" s="1124" t="s">
        <v>2855</v>
      </c>
      <c r="D409" s="1094" t="s">
        <v>43</v>
      </c>
      <c r="E409" s="1673">
        <f>VLOOKUP(C409,'[25]Feb 17'!$B$44:$G$232,6,FALSE)</f>
        <v>23</v>
      </c>
      <c r="F409" s="1705">
        <v>1821255</v>
      </c>
      <c r="G409" s="1705">
        <v>450000</v>
      </c>
      <c r="H409" s="1653">
        <f t="shared" si="53"/>
        <v>2271255</v>
      </c>
      <c r="I409" s="1705">
        <v>0</v>
      </c>
      <c r="J409" s="1705">
        <v>0</v>
      </c>
      <c r="K409" s="1705">
        <v>0</v>
      </c>
      <c r="L409" s="1685">
        <v>151850.63583815028</v>
      </c>
      <c r="M409" s="1685">
        <v>0</v>
      </c>
      <c r="N409" s="1685">
        <f t="shared" si="59"/>
        <v>151850.63583815028</v>
      </c>
      <c r="O409" s="1653">
        <f t="shared" si="52"/>
        <v>2423105.63583815</v>
      </c>
      <c r="P409" s="1653">
        <f t="shared" si="54"/>
        <v>22712.55</v>
      </c>
      <c r="Q409" s="1653">
        <f t="shared" si="55"/>
        <v>45425.1</v>
      </c>
      <c r="R409" s="1653">
        <f t="shared" si="56"/>
        <v>22712.55</v>
      </c>
      <c r="S409" s="1684">
        <f t="shared" si="57"/>
        <v>2332255.4358381503</v>
      </c>
      <c r="T409" s="1684">
        <v>0</v>
      </c>
      <c r="U409" s="1684">
        <f t="shared" si="58"/>
        <v>2332255.4358381503</v>
      </c>
      <c r="V409" s="989" t="str">
        <f>VLOOKUP(C409,'[27]Jan 17'!$B$46:$F$244,5,FALSE)</f>
        <v>9000034346057</v>
      </c>
    </row>
    <row r="410" spans="1:22" s="1688" customFormat="1" ht="18" customHeight="1">
      <c r="A410" s="1685">
        <v>2271255</v>
      </c>
      <c r="B410" s="1691">
        <v>163</v>
      </c>
      <c r="C410" s="1124" t="s">
        <v>3144</v>
      </c>
      <c r="D410" s="1094" t="s">
        <v>43</v>
      </c>
      <c r="E410" s="1673">
        <f>VLOOKUP(C410,'[25]Feb 17'!$B$44:$G$232,6,FALSE)</f>
        <v>23</v>
      </c>
      <c r="F410" s="1705">
        <v>1821255</v>
      </c>
      <c r="G410" s="1705">
        <v>450000</v>
      </c>
      <c r="H410" s="1653">
        <f t="shared" si="53"/>
        <v>2271255</v>
      </c>
      <c r="I410" s="1705">
        <v>0</v>
      </c>
      <c r="J410" s="1705">
        <v>0</v>
      </c>
      <c r="K410" s="1705">
        <v>0</v>
      </c>
      <c r="L410" s="1685">
        <v>151850.63583815028</v>
      </c>
      <c r="M410" s="1685">
        <v>0</v>
      </c>
      <c r="N410" s="1685">
        <f t="shared" si="59"/>
        <v>151850.63583815028</v>
      </c>
      <c r="O410" s="1653">
        <f t="shared" si="52"/>
        <v>2423105.63583815</v>
      </c>
      <c r="P410" s="1653">
        <f t="shared" si="54"/>
        <v>22712.55</v>
      </c>
      <c r="Q410" s="1653">
        <f t="shared" si="55"/>
        <v>45425.1</v>
      </c>
      <c r="R410" s="1653">
        <f t="shared" si="56"/>
        <v>22712.55</v>
      </c>
      <c r="S410" s="1684">
        <f t="shared" si="57"/>
        <v>2332255.4358381503</v>
      </c>
      <c r="T410" s="1684">
        <v>0</v>
      </c>
      <c r="U410" s="1684">
        <f t="shared" si="58"/>
        <v>2332255.4358381503</v>
      </c>
      <c r="V410" s="989" t="str">
        <f>VLOOKUP(C410,'[27]Jan 17'!$B$46:$F$244,5,FALSE)</f>
        <v>1060011708784</v>
      </c>
    </row>
    <row r="411" spans="1:22" s="1688" customFormat="1" ht="18" customHeight="1">
      <c r="A411" s="1685">
        <v>2271255</v>
      </c>
      <c r="B411" s="1691">
        <v>164</v>
      </c>
      <c r="C411" s="1124" t="s">
        <v>3145</v>
      </c>
      <c r="D411" s="1094" t="s">
        <v>43</v>
      </c>
      <c r="E411" s="1673">
        <f>VLOOKUP(C411,'[25]Feb 17'!$B$44:$G$232,6,FALSE)</f>
        <v>23</v>
      </c>
      <c r="F411" s="1705">
        <v>1821255</v>
      </c>
      <c r="G411" s="1705">
        <v>450000</v>
      </c>
      <c r="H411" s="1653">
        <f t="shared" si="53"/>
        <v>2271255</v>
      </c>
      <c r="I411" s="1705">
        <v>0</v>
      </c>
      <c r="J411" s="1705">
        <v>0</v>
      </c>
      <c r="K411" s="1705">
        <v>0</v>
      </c>
      <c r="L411" s="1685">
        <v>151850.63583815028</v>
      </c>
      <c r="M411" s="1685">
        <v>0</v>
      </c>
      <c r="N411" s="1125">
        <f>(E411*J411)+(E411*K411)+L411+M411</f>
        <v>151850.63583815028</v>
      </c>
      <c r="O411" s="1653">
        <f t="shared" si="52"/>
        <v>2423105.63583815</v>
      </c>
      <c r="P411" s="1653">
        <f t="shared" si="54"/>
        <v>22712.55</v>
      </c>
      <c r="Q411" s="1653">
        <f t="shared" si="55"/>
        <v>45425.1</v>
      </c>
      <c r="R411" s="1653">
        <f t="shared" si="56"/>
        <v>22712.55</v>
      </c>
      <c r="S411" s="1684">
        <f t="shared" si="57"/>
        <v>2332255.4358381503</v>
      </c>
      <c r="T411" s="1684">
        <v>0</v>
      </c>
      <c r="U411" s="1684">
        <f t="shared" si="58"/>
        <v>2332255.4358381503</v>
      </c>
      <c r="V411" s="989" t="str">
        <f>VLOOKUP(C411,'[27]Jan 17'!$B$46:$F$244,5,FALSE)</f>
        <v>9000034348848</v>
      </c>
    </row>
    <row r="412" spans="1:22" s="1688" customFormat="1" ht="18" customHeight="1">
      <c r="A412" s="1685">
        <v>2271255</v>
      </c>
      <c r="B412" s="1691">
        <v>165</v>
      </c>
      <c r="C412" s="1124" t="s">
        <v>2856</v>
      </c>
      <c r="D412" s="1094" t="s">
        <v>43</v>
      </c>
      <c r="E412" s="1673">
        <f>VLOOKUP(C412,'[25]Feb 17'!$B$44:$G$232,6,FALSE)</f>
        <v>23</v>
      </c>
      <c r="F412" s="1705">
        <v>1821255</v>
      </c>
      <c r="G412" s="1705">
        <v>450000</v>
      </c>
      <c r="H412" s="1653">
        <f t="shared" si="53"/>
        <v>2271255</v>
      </c>
      <c r="I412" s="1705">
        <v>0</v>
      </c>
      <c r="J412" s="1705">
        <v>0</v>
      </c>
      <c r="K412" s="1705">
        <v>0</v>
      </c>
      <c r="L412" s="1685">
        <v>151850.63583815028</v>
      </c>
      <c r="M412" s="1685">
        <v>0</v>
      </c>
      <c r="N412" s="1685">
        <f t="shared" ref="N412:N425" si="60">(E412*I412)+(E412*J412)+(E412*K412)+L412+M412</f>
        <v>151850.63583815028</v>
      </c>
      <c r="O412" s="1653">
        <f t="shared" si="52"/>
        <v>2423105.63583815</v>
      </c>
      <c r="P412" s="1653">
        <f t="shared" si="54"/>
        <v>22712.55</v>
      </c>
      <c r="Q412" s="1653">
        <f t="shared" si="55"/>
        <v>45425.1</v>
      </c>
      <c r="R412" s="1653">
        <f t="shared" si="56"/>
        <v>22712.55</v>
      </c>
      <c r="S412" s="1684">
        <f t="shared" si="57"/>
        <v>2332255.4358381503</v>
      </c>
      <c r="T412" s="1684">
        <v>81075</v>
      </c>
      <c r="U412" s="1684">
        <f t="shared" si="58"/>
        <v>2251180.4358381503</v>
      </c>
      <c r="V412" s="989" t="str">
        <f>VLOOKUP(C412,'[27]Jan 17'!$B$46:$F$244,5,FALSE)</f>
        <v>9000034348830</v>
      </c>
    </row>
    <row r="413" spans="1:22" s="1688" customFormat="1" ht="18" customHeight="1">
      <c r="A413" s="1685">
        <v>2271255</v>
      </c>
      <c r="B413" s="1691">
        <v>166</v>
      </c>
      <c r="C413" s="1124" t="s">
        <v>2857</v>
      </c>
      <c r="D413" s="1094" t="s">
        <v>43</v>
      </c>
      <c r="E413" s="1673">
        <f>VLOOKUP(C413,'[25]Feb 17'!$B$44:$G$232,6,FALSE)</f>
        <v>23</v>
      </c>
      <c r="F413" s="1705">
        <v>1821255</v>
      </c>
      <c r="G413" s="1705">
        <v>450000</v>
      </c>
      <c r="H413" s="1653">
        <f t="shared" si="53"/>
        <v>2271255</v>
      </c>
      <c r="I413" s="1705">
        <v>0</v>
      </c>
      <c r="J413" s="1705">
        <v>0</v>
      </c>
      <c r="K413" s="1705">
        <v>0</v>
      </c>
      <c r="L413" s="1685">
        <v>151850.63583815028</v>
      </c>
      <c r="M413" s="1685">
        <v>0</v>
      </c>
      <c r="N413" s="1685">
        <f t="shared" si="60"/>
        <v>151850.63583815028</v>
      </c>
      <c r="O413" s="1653">
        <f t="shared" si="52"/>
        <v>2423105.63583815</v>
      </c>
      <c r="P413" s="1653">
        <f t="shared" si="54"/>
        <v>22712.55</v>
      </c>
      <c r="Q413" s="1653">
        <f t="shared" si="55"/>
        <v>45425.1</v>
      </c>
      <c r="R413" s="1653">
        <f t="shared" si="56"/>
        <v>22712.55</v>
      </c>
      <c r="S413" s="1684">
        <f t="shared" si="57"/>
        <v>2332255.4358381503</v>
      </c>
      <c r="T413" s="1684">
        <v>0</v>
      </c>
      <c r="U413" s="1684">
        <f t="shared" si="58"/>
        <v>2332255.4358381503</v>
      </c>
      <c r="V413" s="989" t="str">
        <f>VLOOKUP(C413,'[27]Jan 17'!$B$46:$F$244,5,FALSE)</f>
        <v>9000034348822</v>
      </c>
    </row>
    <row r="414" spans="1:22" s="1688" customFormat="1" ht="18" customHeight="1">
      <c r="A414" s="1685">
        <v>2271255</v>
      </c>
      <c r="B414" s="1691">
        <v>167</v>
      </c>
      <c r="C414" s="1124" t="s">
        <v>3146</v>
      </c>
      <c r="D414" s="1094" t="s">
        <v>43</v>
      </c>
      <c r="E414" s="1673">
        <f>VLOOKUP(C414,'[25]Feb 17'!$B$44:$G$232,6,FALSE)</f>
        <v>23</v>
      </c>
      <c r="F414" s="1100">
        <v>1821255</v>
      </c>
      <c r="G414" s="1100">
        <v>450000</v>
      </c>
      <c r="H414" s="1653">
        <f t="shared" si="53"/>
        <v>2271255</v>
      </c>
      <c r="I414" s="1100">
        <v>0</v>
      </c>
      <c r="J414" s="1100">
        <v>0</v>
      </c>
      <c r="K414" s="1100">
        <v>0</v>
      </c>
      <c r="L414" s="1685">
        <v>151850.63583815028</v>
      </c>
      <c r="M414" s="1685">
        <v>0</v>
      </c>
      <c r="N414" s="1685">
        <f t="shared" si="60"/>
        <v>151850.63583815028</v>
      </c>
      <c r="O414" s="1653">
        <f t="shared" si="52"/>
        <v>2423105.63583815</v>
      </c>
      <c r="P414" s="1653">
        <f t="shared" si="54"/>
        <v>22712.55</v>
      </c>
      <c r="Q414" s="1653">
        <f t="shared" si="55"/>
        <v>45425.1</v>
      </c>
      <c r="R414" s="1653">
        <f t="shared" si="56"/>
        <v>22712.55</v>
      </c>
      <c r="S414" s="1684">
        <f t="shared" si="57"/>
        <v>2332255.4358381503</v>
      </c>
      <c r="T414" s="1684">
        <v>0</v>
      </c>
      <c r="U414" s="1684">
        <f t="shared" si="58"/>
        <v>2332255.4358381503</v>
      </c>
      <c r="V414" s="989" t="str">
        <f>VLOOKUP(C414,'[27]Jan 17'!$B$46:$F$244,5,FALSE)</f>
        <v>9000034348814</v>
      </c>
    </row>
    <row r="415" spans="1:22" s="1688" customFormat="1" ht="18" customHeight="1">
      <c r="A415" s="1685">
        <v>2271255</v>
      </c>
      <c r="B415" s="1691">
        <v>168</v>
      </c>
      <c r="C415" s="1124" t="s">
        <v>2858</v>
      </c>
      <c r="D415" s="1094" t="s">
        <v>43</v>
      </c>
      <c r="E415" s="1673">
        <f>VLOOKUP(C415,'[25]Feb 17'!$B$44:$G$232,6,FALSE)</f>
        <v>0</v>
      </c>
      <c r="F415" s="1705">
        <v>1821255</v>
      </c>
      <c r="G415" s="1705">
        <v>450000</v>
      </c>
      <c r="H415" s="1653">
        <f t="shared" si="53"/>
        <v>2271255</v>
      </c>
      <c r="I415" s="1705">
        <v>0</v>
      </c>
      <c r="J415" s="1705">
        <v>0</v>
      </c>
      <c r="K415" s="1705">
        <v>0</v>
      </c>
      <c r="L415" s="1685">
        <v>151850.63583815028</v>
      </c>
      <c r="M415" s="1685">
        <v>0</v>
      </c>
      <c r="N415" s="1685">
        <f t="shared" si="60"/>
        <v>151850.63583815028</v>
      </c>
      <c r="O415" s="1653">
        <f t="shared" si="52"/>
        <v>2423105.63583815</v>
      </c>
      <c r="P415" s="1653">
        <f t="shared" si="54"/>
        <v>22712.55</v>
      </c>
      <c r="Q415" s="1653">
        <f t="shared" si="55"/>
        <v>45425.1</v>
      </c>
      <c r="R415" s="1653">
        <f t="shared" si="56"/>
        <v>22712.55</v>
      </c>
      <c r="S415" s="1684">
        <f t="shared" si="57"/>
        <v>2332255.4358381503</v>
      </c>
      <c r="T415" s="1684">
        <v>0</v>
      </c>
      <c r="U415" s="1684">
        <f t="shared" si="58"/>
        <v>2332255.4358381503</v>
      </c>
      <c r="V415" s="989" t="str">
        <f>VLOOKUP(C415,'[27]Jan 17'!$B$46:$F$244,5,FALSE)</f>
        <v>1060011710806</v>
      </c>
    </row>
    <row r="416" spans="1:22" s="1688" customFormat="1" ht="18" customHeight="1">
      <c r="A416" s="1685">
        <v>2271255</v>
      </c>
      <c r="B416" s="1691">
        <v>169</v>
      </c>
      <c r="C416" s="1124" t="s">
        <v>2859</v>
      </c>
      <c r="D416" s="1094" t="s">
        <v>43</v>
      </c>
      <c r="E416" s="1673">
        <f>VLOOKUP(C416,'[25]Feb 17'!$B$44:$G$232,6,FALSE)</f>
        <v>23</v>
      </c>
      <c r="F416" s="1705">
        <v>1821255</v>
      </c>
      <c r="G416" s="1705">
        <v>450000</v>
      </c>
      <c r="H416" s="1653">
        <f t="shared" si="53"/>
        <v>2271255</v>
      </c>
      <c r="I416" s="1705">
        <v>0</v>
      </c>
      <c r="J416" s="1705">
        <v>0</v>
      </c>
      <c r="K416" s="1705">
        <v>0</v>
      </c>
      <c r="L416" s="1685">
        <v>151850.63583815028</v>
      </c>
      <c r="M416" s="1685">
        <v>0</v>
      </c>
      <c r="N416" s="1685">
        <f t="shared" si="60"/>
        <v>151850.63583815028</v>
      </c>
      <c r="O416" s="1653">
        <f t="shared" si="52"/>
        <v>2423105.63583815</v>
      </c>
      <c r="P416" s="1653">
        <f t="shared" si="54"/>
        <v>22712.55</v>
      </c>
      <c r="Q416" s="1653">
        <f t="shared" si="55"/>
        <v>45425.1</v>
      </c>
      <c r="R416" s="1653">
        <f t="shared" si="56"/>
        <v>22712.55</v>
      </c>
      <c r="S416" s="1684">
        <f t="shared" si="57"/>
        <v>2332255.4358381503</v>
      </c>
      <c r="T416" s="1684">
        <v>0</v>
      </c>
      <c r="U416" s="1684">
        <f t="shared" si="58"/>
        <v>2332255.4358381503</v>
      </c>
      <c r="V416" s="989" t="str">
        <f>VLOOKUP(C416,'[27]Jan 17'!$B$46:$F$244,5,FALSE)</f>
        <v>9000034348806</v>
      </c>
    </row>
    <row r="417" spans="1:22" s="1688" customFormat="1" ht="18" customHeight="1">
      <c r="A417" s="1685">
        <v>2271255</v>
      </c>
      <c r="B417" s="1691">
        <v>170</v>
      </c>
      <c r="C417" s="1124" t="s">
        <v>2860</v>
      </c>
      <c r="D417" s="1094" t="s">
        <v>43</v>
      </c>
      <c r="E417" s="1673">
        <f>VLOOKUP(C417,'[25]Feb 17'!$B$44:$G$232,6,FALSE)</f>
        <v>23</v>
      </c>
      <c r="F417" s="1705">
        <v>1821255</v>
      </c>
      <c r="G417" s="1705">
        <v>450000</v>
      </c>
      <c r="H417" s="1653">
        <f t="shared" si="53"/>
        <v>2271255</v>
      </c>
      <c r="I417" s="1705">
        <v>0</v>
      </c>
      <c r="J417" s="1705">
        <v>0</v>
      </c>
      <c r="K417" s="1705">
        <v>0</v>
      </c>
      <c r="L417" s="1685">
        <v>151850.63583815028</v>
      </c>
      <c r="M417" s="1685">
        <v>0</v>
      </c>
      <c r="N417" s="1685">
        <f t="shared" si="60"/>
        <v>151850.63583815028</v>
      </c>
      <c r="O417" s="1653">
        <f t="shared" si="52"/>
        <v>2423105.63583815</v>
      </c>
      <c r="P417" s="1653">
        <f t="shared" si="54"/>
        <v>22712.55</v>
      </c>
      <c r="Q417" s="1653">
        <f t="shared" si="55"/>
        <v>45425.1</v>
      </c>
      <c r="R417" s="1653">
        <f t="shared" si="56"/>
        <v>22712.55</v>
      </c>
      <c r="S417" s="1684">
        <f t="shared" si="57"/>
        <v>2332255.4358381503</v>
      </c>
      <c r="T417" s="1684">
        <v>0</v>
      </c>
      <c r="U417" s="1684">
        <f t="shared" si="58"/>
        <v>2332255.4358381503</v>
      </c>
      <c r="V417" s="989" t="str">
        <f>VLOOKUP(C417,'[27]Jan 17'!$B$46:$F$244,5,FALSE)</f>
        <v>9000034348798</v>
      </c>
    </row>
    <row r="418" spans="1:22" s="1688" customFormat="1" ht="18" customHeight="1">
      <c r="A418" s="1685">
        <v>2271255</v>
      </c>
      <c r="B418" s="1691">
        <v>171</v>
      </c>
      <c r="C418" s="1124" t="s">
        <v>2861</v>
      </c>
      <c r="D418" s="1094" t="s">
        <v>43</v>
      </c>
      <c r="E418" s="1673">
        <f>VLOOKUP(C418,'[25]Feb 17'!$B$44:$G$232,6,FALSE)</f>
        <v>23</v>
      </c>
      <c r="F418" s="1705">
        <v>1821255</v>
      </c>
      <c r="G418" s="1705">
        <v>450000</v>
      </c>
      <c r="H418" s="1653">
        <f t="shared" si="53"/>
        <v>2271255</v>
      </c>
      <c r="I418" s="1705">
        <v>0</v>
      </c>
      <c r="J418" s="1705">
        <v>0</v>
      </c>
      <c r="K418" s="1705">
        <v>0</v>
      </c>
      <c r="L418" s="1685">
        <v>151850.63583815028</v>
      </c>
      <c r="M418" s="1685">
        <v>0</v>
      </c>
      <c r="N418" s="1685">
        <f t="shared" si="60"/>
        <v>151850.63583815028</v>
      </c>
      <c r="O418" s="1653">
        <f t="shared" si="52"/>
        <v>2423105.63583815</v>
      </c>
      <c r="P418" s="1653">
        <f t="shared" si="54"/>
        <v>22712.55</v>
      </c>
      <c r="Q418" s="1653">
        <f t="shared" si="55"/>
        <v>45425.1</v>
      </c>
      <c r="R418" s="1653">
        <f t="shared" si="56"/>
        <v>22712.55</v>
      </c>
      <c r="S418" s="1684">
        <f t="shared" si="57"/>
        <v>2332255.4358381503</v>
      </c>
      <c r="T418" s="1684">
        <v>0</v>
      </c>
      <c r="U418" s="1684">
        <f t="shared" si="58"/>
        <v>2332255.4358381503</v>
      </c>
      <c r="V418" s="989" t="str">
        <f>VLOOKUP(C418,'[27]Jan 17'!$B$46:$F$244,5,FALSE)</f>
        <v>9000034348780</v>
      </c>
    </row>
    <row r="419" spans="1:22" s="1688" customFormat="1" ht="18" customHeight="1">
      <c r="A419" s="1685">
        <v>2271255</v>
      </c>
      <c r="B419" s="1691">
        <v>172</v>
      </c>
      <c r="C419" s="1124" t="s">
        <v>2862</v>
      </c>
      <c r="D419" s="1094" t="s">
        <v>43</v>
      </c>
      <c r="E419" s="1673">
        <f>VLOOKUP(C419,'[25]Feb 17'!$B$44:$G$232,6,FALSE)</f>
        <v>23</v>
      </c>
      <c r="F419" s="1705">
        <v>1821255</v>
      </c>
      <c r="G419" s="1705">
        <v>450000</v>
      </c>
      <c r="H419" s="1653">
        <f t="shared" si="53"/>
        <v>2271255</v>
      </c>
      <c r="I419" s="1705">
        <v>0</v>
      </c>
      <c r="J419" s="1705">
        <v>0</v>
      </c>
      <c r="K419" s="1705">
        <v>0</v>
      </c>
      <c r="L419" s="1685">
        <v>151850.63583815028</v>
      </c>
      <c r="M419" s="1685">
        <v>0</v>
      </c>
      <c r="N419" s="1685">
        <f t="shared" si="60"/>
        <v>151850.63583815028</v>
      </c>
      <c r="O419" s="1653">
        <f t="shared" si="52"/>
        <v>2423105.63583815</v>
      </c>
      <c r="P419" s="1653">
        <f t="shared" si="54"/>
        <v>22712.55</v>
      </c>
      <c r="Q419" s="1653">
        <f t="shared" si="55"/>
        <v>45425.1</v>
      </c>
      <c r="R419" s="1653">
        <f t="shared" si="56"/>
        <v>22712.55</v>
      </c>
      <c r="S419" s="1684">
        <f t="shared" si="57"/>
        <v>2332255.4358381503</v>
      </c>
      <c r="T419" s="1684">
        <v>0</v>
      </c>
      <c r="U419" s="1684">
        <f t="shared" si="58"/>
        <v>2332255.4358381503</v>
      </c>
      <c r="V419" s="989" t="str">
        <f>VLOOKUP(C419,'[27]Jan 17'!$B$46:$F$244,5,FALSE)</f>
        <v>9000034348889</v>
      </c>
    </row>
    <row r="420" spans="1:22" s="1688" customFormat="1" ht="18" customHeight="1">
      <c r="A420" s="1685">
        <v>2271255</v>
      </c>
      <c r="B420" s="1691">
        <v>173</v>
      </c>
      <c r="C420" s="1124" t="s">
        <v>2863</v>
      </c>
      <c r="D420" s="1094" t="s">
        <v>43</v>
      </c>
      <c r="E420" s="1673">
        <f>VLOOKUP(C420,'[25]Feb 17'!$B$44:$G$232,6,FALSE)</f>
        <v>23</v>
      </c>
      <c r="F420" s="1705">
        <v>1821255</v>
      </c>
      <c r="G420" s="1705">
        <v>450000</v>
      </c>
      <c r="H420" s="1653">
        <f t="shared" si="53"/>
        <v>2271255</v>
      </c>
      <c r="I420" s="1705">
        <v>0</v>
      </c>
      <c r="J420" s="1705">
        <v>0</v>
      </c>
      <c r="K420" s="1705">
        <v>0</v>
      </c>
      <c r="L420" s="1685">
        <v>151850.63583815028</v>
      </c>
      <c r="M420" s="1685">
        <v>0</v>
      </c>
      <c r="N420" s="1685">
        <f t="shared" si="60"/>
        <v>151850.63583815028</v>
      </c>
      <c r="O420" s="1653">
        <f t="shared" si="52"/>
        <v>2423105.63583815</v>
      </c>
      <c r="P420" s="1653">
        <f t="shared" si="54"/>
        <v>22712.55</v>
      </c>
      <c r="Q420" s="1653">
        <f t="shared" si="55"/>
        <v>45425.1</v>
      </c>
      <c r="R420" s="1653">
        <f t="shared" si="56"/>
        <v>22712.55</v>
      </c>
      <c r="S420" s="1684">
        <f t="shared" si="57"/>
        <v>2332255.4358381503</v>
      </c>
      <c r="T420" s="1684">
        <v>0</v>
      </c>
      <c r="U420" s="1684">
        <f t="shared" si="58"/>
        <v>2332255.4358381503</v>
      </c>
      <c r="V420" s="989" t="str">
        <f>VLOOKUP(C420,'[27]Jan 17'!$B$46:$F$244,5,FALSE)</f>
        <v>1060011702464</v>
      </c>
    </row>
    <row r="421" spans="1:22" s="1688" customFormat="1" ht="18" customHeight="1">
      <c r="A421" s="1685">
        <v>2271255</v>
      </c>
      <c r="B421" s="1691">
        <v>174</v>
      </c>
      <c r="C421" s="1124" t="s">
        <v>2864</v>
      </c>
      <c r="D421" s="1094" t="s">
        <v>43</v>
      </c>
      <c r="E421" s="1673">
        <f>VLOOKUP(C421,'[25]Feb 17'!$B$44:$G$232,6,FALSE)</f>
        <v>23</v>
      </c>
      <c r="F421" s="1705">
        <v>1821255</v>
      </c>
      <c r="G421" s="1705">
        <v>450000</v>
      </c>
      <c r="H421" s="1653">
        <f t="shared" si="53"/>
        <v>2271255</v>
      </c>
      <c r="I421" s="1705">
        <v>0</v>
      </c>
      <c r="J421" s="1705">
        <v>0</v>
      </c>
      <c r="K421" s="1705">
        <v>0</v>
      </c>
      <c r="L421" s="1685">
        <v>151850.63583815028</v>
      </c>
      <c r="M421" s="1685">
        <v>0</v>
      </c>
      <c r="N421" s="1685">
        <f t="shared" si="60"/>
        <v>151850.63583815028</v>
      </c>
      <c r="O421" s="1653">
        <f t="shared" si="52"/>
        <v>2423105.63583815</v>
      </c>
      <c r="P421" s="1653">
        <f t="shared" si="54"/>
        <v>22712.55</v>
      </c>
      <c r="Q421" s="1653">
        <f t="shared" si="55"/>
        <v>45425.1</v>
      </c>
      <c r="R421" s="1653">
        <f t="shared" si="56"/>
        <v>22712.55</v>
      </c>
      <c r="S421" s="1684">
        <f t="shared" si="57"/>
        <v>2332255.4358381503</v>
      </c>
      <c r="T421" s="1684">
        <v>0</v>
      </c>
      <c r="U421" s="1684">
        <f t="shared" si="58"/>
        <v>2332255.4358381503</v>
      </c>
      <c r="V421" s="989" t="str">
        <f>VLOOKUP(C421,'[27]Jan 17'!$B$46:$F$244,5,FALSE)</f>
        <v>9000034346115</v>
      </c>
    </row>
    <row r="422" spans="1:22" s="1688" customFormat="1" ht="18" customHeight="1">
      <c r="A422" s="1685">
        <v>2271255</v>
      </c>
      <c r="B422" s="1691">
        <v>175</v>
      </c>
      <c r="C422" s="1124" t="s">
        <v>2865</v>
      </c>
      <c r="D422" s="1094" t="s">
        <v>43</v>
      </c>
      <c r="E422" s="1673">
        <f>VLOOKUP(C422,'[25]Feb 17'!$B$44:$G$232,6,FALSE)</f>
        <v>23</v>
      </c>
      <c r="F422" s="1705">
        <v>1821255</v>
      </c>
      <c r="G422" s="1705">
        <v>450000</v>
      </c>
      <c r="H422" s="1653">
        <f t="shared" si="53"/>
        <v>2271255</v>
      </c>
      <c r="I422" s="1705">
        <v>0</v>
      </c>
      <c r="J422" s="1705">
        <v>0</v>
      </c>
      <c r="K422" s="1705">
        <v>0</v>
      </c>
      <c r="L422" s="1685">
        <v>151850.63583815028</v>
      </c>
      <c r="M422" s="1685">
        <v>0</v>
      </c>
      <c r="N422" s="1685">
        <f t="shared" si="60"/>
        <v>151850.63583815028</v>
      </c>
      <c r="O422" s="1653">
        <f t="shared" si="52"/>
        <v>2423105.63583815</v>
      </c>
      <c r="P422" s="1653">
        <f t="shared" si="54"/>
        <v>22712.55</v>
      </c>
      <c r="Q422" s="1653">
        <f t="shared" si="55"/>
        <v>45425.1</v>
      </c>
      <c r="R422" s="1653">
        <f t="shared" si="56"/>
        <v>22712.55</v>
      </c>
      <c r="S422" s="1684">
        <f t="shared" si="57"/>
        <v>2332255.4358381503</v>
      </c>
      <c r="T422" s="1684">
        <v>0</v>
      </c>
      <c r="U422" s="1684">
        <f t="shared" si="58"/>
        <v>2332255.4358381503</v>
      </c>
      <c r="V422" s="989" t="str">
        <f>VLOOKUP(C422,'[27]Jan 17'!$B$46:$F$244,5,FALSE)</f>
        <v>9000034346123</v>
      </c>
    </row>
    <row r="423" spans="1:22" s="1688" customFormat="1" ht="18" customHeight="1">
      <c r="A423" s="1685">
        <v>2271255</v>
      </c>
      <c r="B423" s="1691">
        <v>176</v>
      </c>
      <c r="C423" s="1124" t="s">
        <v>2866</v>
      </c>
      <c r="D423" s="1094" t="s">
        <v>43</v>
      </c>
      <c r="E423" s="1673">
        <f>VLOOKUP(C423,'[25]Feb 17'!$B$44:$G$232,6,FALSE)</f>
        <v>23</v>
      </c>
      <c r="F423" s="1705">
        <v>1821255</v>
      </c>
      <c r="G423" s="1705">
        <v>450000</v>
      </c>
      <c r="H423" s="1653">
        <f t="shared" si="53"/>
        <v>2271255</v>
      </c>
      <c r="I423" s="1705">
        <v>0</v>
      </c>
      <c r="J423" s="1705">
        <v>0</v>
      </c>
      <c r="K423" s="1705">
        <v>0</v>
      </c>
      <c r="L423" s="1685">
        <v>151850.63583815028</v>
      </c>
      <c r="M423" s="1685">
        <v>0</v>
      </c>
      <c r="N423" s="1685">
        <f t="shared" si="60"/>
        <v>151850.63583815028</v>
      </c>
      <c r="O423" s="1653">
        <f t="shared" si="52"/>
        <v>2423105.63583815</v>
      </c>
      <c r="P423" s="1653">
        <f t="shared" si="54"/>
        <v>22712.55</v>
      </c>
      <c r="Q423" s="1653">
        <f t="shared" si="55"/>
        <v>45425.1</v>
      </c>
      <c r="R423" s="1653">
        <f t="shared" si="56"/>
        <v>22712.55</v>
      </c>
      <c r="S423" s="1684">
        <f t="shared" si="57"/>
        <v>2332255.4358381503</v>
      </c>
      <c r="T423" s="1684">
        <v>0</v>
      </c>
      <c r="U423" s="1684">
        <f t="shared" si="58"/>
        <v>2332255.4358381503</v>
      </c>
      <c r="V423" s="989" t="str">
        <f>VLOOKUP(C423,'[27]Jan 17'!$B$46:$F$244,5,FALSE)</f>
        <v>9000034342536</v>
      </c>
    </row>
    <row r="424" spans="1:22" s="1688" customFormat="1" ht="18" customHeight="1">
      <c r="A424" s="1685">
        <v>2271255</v>
      </c>
      <c r="B424" s="1691">
        <v>177</v>
      </c>
      <c r="C424" s="1124" t="s">
        <v>2867</v>
      </c>
      <c r="D424" s="1094" t="s">
        <v>43</v>
      </c>
      <c r="E424" s="1673">
        <f>VLOOKUP(C424,'[25]Feb 17'!$B$44:$G$232,6,FALSE)</f>
        <v>23</v>
      </c>
      <c r="F424" s="1705">
        <v>1821255</v>
      </c>
      <c r="G424" s="1705">
        <v>450000</v>
      </c>
      <c r="H424" s="1653">
        <f t="shared" si="53"/>
        <v>2271255</v>
      </c>
      <c r="I424" s="1705">
        <v>0</v>
      </c>
      <c r="J424" s="1705">
        <v>0</v>
      </c>
      <c r="K424" s="1705">
        <v>0</v>
      </c>
      <c r="L424" s="1685">
        <v>151850.63583815028</v>
      </c>
      <c r="M424" s="1685">
        <v>0</v>
      </c>
      <c r="N424" s="1685">
        <f t="shared" si="60"/>
        <v>151850.63583815028</v>
      </c>
      <c r="O424" s="1653">
        <f t="shared" si="52"/>
        <v>2423105.63583815</v>
      </c>
      <c r="P424" s="1653">
        <f t="shared" si="54"/>
        <v>22712.55</v>
      </c>
      <c r="Q424" s="1653">
        <f t="shared" si="55"/>
        <v>45425.1</v>
      </c>
      <c r="R424" s="1653">
        <f t="shared" si="56"/>
        <v>22712.55</v>
      </c>
      <c r="S424" s="1684">
        <f t="shared" si="57"/>
        <v>2332255.4358381503</v>
      </c>
      <c r="T424" s="1684">
        <v>0</v>
      </c>
      <c r="U424" s="1684">
        <f t="shared" si="58"/>
        <v>2332255.4358381503</v>
      </c>
      <c r="V424" s="989" t="str">
        <f>VLOOKUP(C424,'[27]Jan 17'!$B$46:$F$244,5,FALSE)</f>
        <v>1060011702431</v>
      </c>
    </row>
    <row r="425" spans="1:22" s="1688" customFormat="1" ht="18" customHeight="1">
      <c r="A425" s="1685">
        <v>2271255</v>
      </c>
      <c r="B425" s="1691">
        <v>178</v>
      </c>
      <c r="C425" s="1124" t="s">
        <v>2868</v>
      </c>
      <c r="D425" s="1094" t="s">
        <v>43</v>
      </c>
      <c r="E425" s="1673">
        <f>VLOOKUP(C425,'[25]Feb 17'!$B$44:$G$232,6,FALSE)</f>
        <v>23</v>
      </c>
      <c r="F425" s="1705">
        <v>1821255</v>
      </c>
      <c r="G425" s="1705">
        <v>450000</v>
      </c>
      <c r="H425" s="1653">
        <f t="shared" si="53"/>
        <v>2271255</v>
      </c>
      <c r="I425" s="1705">
        <v>0</v>
      </c>
      <c r="J425" s="1705">
        <v>0</v>
      </c>
      <c r="K425" s="1705">
        <v>0</v>
      </c>
      <c r="L425" s="1685">
        <v>151850.63583815028</v>
      </c>
      <c r="M425" s="1685">
        <v>0</v>
      </c>
      <c r="N425" s="1685">
        <f t="shared" si="60"/>
        <v>151850.63583815028</v>
      </c>
      <c r="O425" s="1653">
        <f t="shared" si="52"/>
        <v>2423105.63583815</v>
      </c>
      <c r="P425" s="1653">
        <f t="shared" si="54"/>
        <v>22712.55</v>
      </c>
      <c r="Q425" s="1653">
        <f t="shared" si="55"/>
        <v>45425.1</v>
      </c>
      <c r="R425" s="1653">
        <f t="shared" si="56"/>
        <v>22712.55</v>
      </c>
      <c r="S425" s="1684">
        <f t="shared" si="57"/>
        <v>2332255.4358381503</v>
      </c>
      <c r="T425" s="1684">
        <v>0</v>
      </c>
      <c r="U425" s="1684">
        <f t="shared" si="58"/>
        <v>2332255.4358381503</v>
      </c>
      <c r="V425" s="989" t="str">
        <f>VLOOKUP(C425,'[27]Jan 17'!$B$46:$F$244,5,FALSE)</f>
        <v>9000034345950</v>
      </c>
    </row>
    <row r="426" spans="1:22" s="1688" customFormat="1" ht="18" customHeight="1">
      <c r="A426" s="1685">
        <v>2271255</v>
      </c>
      <c r="B426" s="1691">
        <v>179</v>
      </c>
      <c r="C426" s="1124" t="s">
        <v>2869</v>
      </c>
      <c r="D426" s="1094" t="s">
        <v>43</v>
      </c>
      <c r="E426" s="1673">
        <f>VLOOKUP(C426,'[25]Feb 17'!$B$44:$G$232,6,FALSE)</f>
        <v>23</v>
      </c>
      <c r="F426" s="1705">
        <v>1821255</v>
      </c>
      <c r="G426" s="1705">
        <v>450000</v>
      </c>
      <c r="H426" s="1653">
        <f t="shared" si="53"/>
        <v>2271255</v>
      </c>
      <c r="I426" s="1705">
        <v>0</v>
      </c>
      <c r="J426" s="1705">
        <v>0</v>
      </c>
      <c r="K426" s="1705">
        <v>0</v>
      </c>
      <c r="L426" s="1685">
        <v>151850.63583815028</v>
      </c>
      <c r="M426" s="1685">
        <v>0</v>
      </c>
      <c r="N426" s="1125">
        <f>(E426*J426)+(E426*K426)+L426+M426</f>
        <v>151850.63583815028</v>
      </c>
      <c r="O426" s="1653">
        <f t="shared" si="52"/>
        <v>2423105.63583815</v>
      </c>
      <c r="P426" s="1653">
        <f t="shared" si="54"/>
        <v>22712.55</v>
      </c>
      <c r="Q426" s="1653">
        <f t="shared" si="55"/>
        <v>45425.1</v>
      </c>
      <c r="R426" s="1653">
        <f t="shared" si="56"/>
        <v>22712.55</v>
      </c>
      <c r="S426" s="1684">
        <f t="shared" si="57"/>
        <v>2332255.4358381503</v>
      </c>
      <c r="T426" s="1684">
        <v>0</v>
      </c>
      <c r="U426" s="1684">
        <f t="shared" si="58"/>
        <v>2332255.4358381503</v>
      </c>
      <c r="V426" s="989" t="str">
        <f>VLOOKUP(C426,'[27]Jan 17'!$B$46:$F$244,5,FALSE)</f>
        <v>1060011702423</v>
      </c>
    </row>
    <row r="427" spans="1:22" s="1688" customFormat="1" ht="18" customHeight="1">
      <c r="A427" s="1679"/>
      <c r="B427" s="1691">
        <v>180</v>
      </c>
      <c r="C427" s="1126" t="s">
        <v>3094</v>
      </c>
      <c r="D427" s="1094" t="s">
        <v>43</v>
      </c>
      <c r="E427" s="1673">
        <f>VLOOKUP(C427,'[25]Feb 17'!$B$44:$G$232,6,FALSE)</f>
        <v>23</v>
      </c>
      <c r="F427" s="1705">
        <v>1821255</v>
      </c>
      <c r="G427" s="1705">
        <v>450000</v>
      </c>
      <c r="H427" s="1653">
        <f t="shared" si="53"/>
        <v>2271255</v>
      </c>
      <c r="I427" s="1705">
        <v>0</v>
      </c>
      <c r="J427" s="1705">
        <v>0</v>
      </c>
      <c r="K427" s="1705">
        <v>0</v>
      </c>
      <c r="L427" s="1685">
        <v>151850.63583815028</v>
      </c>
      <c r="M427" s="1685">
        <v>0</v>
      </c>
      <c r="N427" s="1125">
        <f t="shared" ref="N427:N433" si="61">(E427*J427)+(E427*K427)+L427+M427</f>
        <v>151850.63583815028</v>
      </c>
      <c r="O427" s="1653">
        <f t="shared" ref="O427:O433" si="62">H427+N427</f>
        <v>2423105.63583815</v>
      </c>
      <c r="P427" s="1653">
        <f t="shared" si="54"/>
        <v>22712.55</v>
      </c>
      <c r="Q427" s="1653">
        <f t="shared" si="55"/>
        <v>45425.1</v>
      </c>
      <c r="R427" s="1653">
        <f t="shared" si="56"/>
        <v>22712.55</v>
      </c>
      <c r="S427" s="1684">
        <f t="shared" si="57"/>
        <v>2332255.4358381503</v>
      </c>
      <c r="T427" s="1684">
        <v>0</v>
      </c>
      <c r="U427" s="1684">
        <f t="shared" si="58"/>
        <v>2332255.4358381503</v>
      </c>
      <c r="V427" s="989" t="str">
        <f>VLOOKUP(C427,'[27]Jan 17'!$B$46:$F$244,5,FALSE)</f>
        <v>106-00-1182036-5</v>
      </c>
    </row>
    <row r="428" spans="1:22" s="1688" customFormat="1" ht="18" customHeight="1">
      <c r="A428" s="1679"/>
      <c r="B428" s="1691">
        <v>181</v>
      </c>
      <c r="C428" s="1126" t="s">
        <v>3095</v>
      </c>
      <c r="D428" s="1094" t="s">
        <v>43</v>
      </c>
      <c r="E428" s="1673">
        <f>VLOOKUP(C428,'[25]Feb 17'!$B$44:$G$232,6,FALSE)</f>
        <v>23</v>
      </c>
      <c r="F428" s="1705">
        <v>1821255</v>
      </c>
      <c r="G428" s="1705">
        <v>450000</v>
      </c>
      <c r="H428" s="1653">
        <f t="shared" ref="H428:H433" si="63">SUM(F428:G428)</f>
        <v>2271255</v>
      </c>
      <c r="I428" s="1705">
        <v>0</v>
      </c>
      <c r="J428" s="1705">
        <v>0</v>
      </c>
      <c r="K428" s="1705">
        <v>0</v>
      </c>
      <c r="L428" s="1685">
        <v>151850.63583815028</v>
      </c>
      <c r="M428" s="1685">
        <v>0</v>
      </c>
      <c r="N428" s="1125">
        <f t="shared" si="61"/>
        <v>151850.63583815028</v>
      </c>
      <c r="O428" s="1653">
        <f t="shared" si="62"/>
        <v>2423105.63583815</v>
      </c>
      <c r="P428" s="1653">
        <f t="shared" ref="P428:P433" si="64">H428*1%</f>
        <v>22712.55</v>
      </c>
      <c r="Q428" s="1653">
        <f t="shared" ref="Q428:Q433" si="65">H428*2%</f>
        <v>45425.1</v>
      </c>
      <c r="R428" s="1653">
        <f t="shared" ref="R428:R433" si="66">H428*1%</f>
        <v>22712.55</v>
      </c>
      <c r="S428" s="1684">
        <f t="shared" ref="S428:S433" si="67">O428-Q428-R428-P428</f>
        <v>2332255.4358381503</v>
      </c>
      <c r="T428" s="1684">
        <v>0</v>
      </c>
      <c r="U428" s="1684">
        <f t="shared" ref="U428:U486" si="68">S428-T428</f>
        <v>2332255.4358381503</v>
      </c>
      <c r="V428" s="989" t="str">
        <f>VLOOKUP(C428,'[27]Jan 17'!$B$46:$F$244,5,FALSE)</f>
        <v>106-00-1181612-4</v>
      </c>
    </row>
    <row r="429" spans="1:22" s="1688" customFormat="1" ht="18" customHeight="1">
      <c r="A429" s="1679"/>
      <c r="B429" s="1691">
        <v>182</v>
      </c>
      <c r="C429" s="1126" t="s">
        <v>3096</v>
      </c>
      <c r="D429" s="1094" t="s">
        <v>43</v>
      </c>
      <c r="E429" s="1673">
        <f>VLOOKUP(C429,'[25]Feb 17'!$B$44:$G$232,6,FALSE)</f>
        <v>23</v>
      </c>
      <c r="F429" s="1705">
        <v>1821255</v>
      </c>
      <c r="G429" s="1705">
        <v>450000</v>
      </c>
      <c r="H429" s="1653">
        <f t="shared" si="63"/>
        <v>2271255</v>
      </c>
      <c r="I429" s="1705">
        <v>0</v>
      </c>
      <c r="J429" s="1705">
        <v>0</v>
      </c>
      <c r="K429" s="1705">
        <v>0</v>
      </c>
      <c r="L429" s="1685">
        <v>151850.63583815028</v>
      </c>
      <c r="M429" s="1685">
        <v>0</v>
      </c>
      <c r="N429" s="1125">
        <f t="shared" si="61"/>
        <v>151850.63583815028</v>
      </c>
      <c r="O429" s="1653">
        <f t="shared" si="62"/>
        <v>2423105.63583815</v>
      </c>
      <c r="P429" s="1653">
        <f t="shared" si="64"/>
        <v>22712.55</v>
      </c>
      <c r="Q429" s="1653">
        <f t="shared" si="65"/>
        <v>45425.1</v>
      </c>
      <c r="R429" s="1653">
        <f t="shared" si="66"/>
        <v>22712.55</v>
      </c>
      <c r="S429" s="1684">
        <f t="shared" si="67"/>
        <v>2332255.4358381503</v>
      </c>
      <c r="T429" s="1684">
        <v>0</v>
      </c>
      <c r="U429" s="1684">
        <f t="shared" si="68"/>
        <v>2332255.4358381503</v>
      </c>
      <c r="V429" s="989" t="str">
        <f>VLOOKUP(C429,'[27]Jan 17'!$B$46:$F$244,5,FALSE)</f>
        <v>106-00-1181619-9</v>
      </c>
    </row>
    <row r="430" spans="1:22" s="1688" customFormat="1" ht="18" customHeight="1">
      <c r="A430" s="1679"/>
      <c r="B430" s="1691">
        <v>183</v>
      </c>
      <c r="C430" s="1126" t="s">
        <v>3097</v>
      </c>
      <c r="D430" s="1094" t="s">
        <v>43</v>
      </c>
      <c r="E430" s="1673">
        <f>VLOOKUP(C430,'[25]Feb 17'!$B$44:$G$232,6,FALSE)</f>
        <v>23</v>
      </c>
      <c r="F430" s="1705">
        <v>1821255</v>
      </c>
      <c r="G430" s="1705">
        <v>450000</v>
      </c>
      <c r="H430" s="1653">
        <f t="shared" si="63"/>
        <v>2271255</v>
      </c>
      <c r="I430" s="1705">
        <v>0</v>
      </c>
      <c r="J430" s="1705">
        <v>0</v>
      </c>
      <c r="K430" s="1705">
        <v>0</v>
      </c>
      <c r="L430" s="1685">
        <v>151850.63583815028</v>
      </c>
      <c r="M430" s="1685">
        <v>0</v>
      </c>
      <c r="N430" s="1125">
        <f t="shared" si="61"/>
        <v>151850.63583815028</v>
      </c>
      <c r="O430" s="1653">
        <f t="shared" si="62"/>
        <v>2423105.63583815</v>
      </c>
      <c r="P430" s="1653">
        <f t="shared" si="64"/>
        <v>22712.55</v>
      </c>
      <c r="Q430" s="1653">
        <f t="shared" si="65"/>
        <v>45425.1</v>
      </c>
      <c r="R430" s="1653">
        <f t="shared" si="66"/>
        <v>22712.55</v>
      </c>
      <c r="S430" s="1684">
        <f t="shared" si="67"/>
        <v>2332255.4358381503</v>
      </c>
      <c r="T430" s="1684">
        <v>0</v>
      </c>
      <c r="U430" s="1684">
        <f t="shared" si="68"/>
        <v>2332255.4358381503</v>
      </c>
      <c r="V430" s="989" t="str">
        <f>VLOOKUP(C430,'[27]Jan 17'!$B$46:$F$244,5,FALSE)</f>
        <v>106-00-1181614-0</v>
      </c>
    </row>
    <row r="431" spans="1:22" s="1688" customFormat="1" ht="18" customHeight="1">
      <c r="A431" s="1679"/>
      <c r="B431" s="1691">
        <v>184</v>
      </c>
      <c r="C431" s="1126" t="s">
        <v>3098</v>
      </c>
      <c r="D431" s="1094" t="s">
        <v>43</v>
      </c>
      <c r="E431" s="1673">
        <f>VLOOKUP(C431,'[25]Feb 17'!$B$44:$G$232,6,FALSE)</f>
        <v>23</v>
      </c>
      <c r="F431" s="1705">
        <v>1821255</v>
      </c>
      <c r="G431" s="1705">
        <v>450000</v>
      </c>
      <c r="H431" s="1653">
        <f t="shared" si="63"/>
        <v>2271255</v>
      </c>
      <c r="I431" s="1705">
        <v>0</v>
      </c>
      <c r="J431" s="1705">
        <v>0</v>
      </c>
      <c r="K431" s="1705">
        <v>0</v>
      </c>
      <c r="L431" s="1685">
        <v>151850.63583815028</v>
      </c>
      <c r="M431" s="1685">
        <v>0</v>
      </c>
      <c r="N431" s="1125">
        <f t="shared" si="61"/>
        <v>151850.63583815028</v>
      </c>
      <c r="O431" s="1653">
        <f t="shared" si="62"/>
        <v>2423105.63583815</v>
      </c>
      <c r="P431" s="1653">
        <f t="shared" si="64"/>
        <v>22712.55</v>
      </c>
      <c r="Q431" s="1653">
        <f t="shared" si="65"/>
        <v>45425.1</v>
      </c>
      <c r="R431" s="1653">
        <f t="shared" si="66"/>
        <v>22712.55</v>
      </c>
      <c r="S431" s="1684">
        <f t="shared" si="67"/>
        <v>2332255.4358381503</v>
      </c>
      <c r="T431" s="1684">
        <v>0</v>
      </c>
      <c r="U431" s="1684">
        <f t="shared" si="68"/>
        <v>2332255.4358381503</v>
      </c>
      <c r="V431" s="989" t="str">
        <f>VLOOKUP(C431,'[27]Jan 17'!$B$46:$F$244,5,FALSE)</f>
        <v>106-00-1182038-1</v>
      </c>
    </row>
    <row r="432" spans="1:22" s="1688" customFormat="1" ht="18" customHeight="1">
      <c r="A432" s="1679"/>
      <c r="B432" s="1691">
        <v>185</v>
      </c>
      <c r="C432" s="1126" t="s">
        <v>3099</v>
      </c>
      <c r="D432" s="1094" t="s">
        <v>43</v>
      </c>
      <c r="E432" s="1673">
        <f>VLOOKUP(C432,'[25]Feb 17'!$B$44:$G$232,6,FALSE)</f>
        <v>23</v>
      </c>
      <c r="F432" s="1705">
        <v>1821255</v>
      </c>
      <c r="G432" s="1705">
        <v>450000</v>
      </c>
      <c r="H432" s="1653">
        <f t="shared" si="63"/>
        <v>2271255</v>
      </c>
      <c r="I432" s="1705">
        <v>0</v>
      </c>
      <c r="J432" s="1705">
        <v>0</v>
      </c>
      <c r="K432" s="1705">
        <v>0</v>
      </c>
      <c r="L432" s="1685">
        <v>151850.63583815028</v>
      </c>
      <c r="M432" s="1685">
        <v>0</v>
      </c>
      <c r="N432" s="1125">
        <f t="shared" si="61"/>
        <v>151850.63583815028</v>
      </c>
      <c r="O432" s="1653">
        <f t="shared" si="62"/>
        <v>2423105.63583815</v>
      </c>
      <c r="P432" s="1653">
        <f t="shared" si="64"/>
        <v>22712.55</v>
      </c>
      <c r="Q432" s="1653">
        <f t="shared" si="65"/>
        <v>45425.1</v>
      </c>
      <c r="R432" s="1653">
        <f t="shared" si="66"/>
        <v>22712.55</v>
      </c>
      <c r="S432" s="1684">
        <f t="shared" si="67"/>
        <v>2332255.4358381503</v>
      </c>
      <c r="T432" s="1684">
        <v>0</v>
      </c>
      <c r="U432" s="1684">
        <f t="shared" si="68"/>
        <v>2332255.4358381503</v>
      </c>
      <c r="V432" s="989" t="str">
        <f>VLOOKUP(C432,'[27]Jan 17'!$B$46:$F$244,5,FALSE)</f>
        <v>106-00-1181646-2</v>
      </c>
    </row>
    <row r="433" spans="1:27" s="1688" customFormat="1" ht="18" customHeight="1">
      <c r="A433" s="1679"/>
      <c r="B433" s="1691">
        <v>186</v>
      </c>
      <c r="C433" s="1126" t="s">
        <v>3100</v>
      </c>
      <c r="D433" s="1094" t="s">
        <v>43</v>
      </c>
      <c r="E433" s="1673">
        <f>VLOOKUP(C433,'[25]Feb 17'!$B$44:$G$232,6,FALSE)</f>
        <v>23</v>
      </c>
      <c r="F433" s="1705">
        <v>1821255</v>
      </c>
      <c r="G433" s="1705">
        <v>450000</v>
      </c>
      <c r="H433" s="1653">
        <f t="shared" si="63"/>
        <v>2271255</v>
      </c>
      <c r="I433" s="1705">
        <v>0</v>
      </c>
      <c r="J433" s="1705">
        <v>0</v>
      </c>
      <c r="K433" s="1705">
        <v>0</v>
      </c>
      <c r="L433" s="1685">
        <v>151850.63583815028</v>
      </c>
      <c r="M433" s="1685">
        <v>0</v>
      </c>
      <c r="N433" s="1125">
        <f t="shared" si="61"/>
        <v>151850.63583815028</v>
      </c>
      <c r="O433" s="1653">
        <f t="shared" si="62"/>
        <v>2423105.63583815</v>
      </c>
      <c r="P433" s="1653">
        <f t="shared" si="64"/>
        <v>22712.55</v>
      </c>
      <c r="Q433" s="1653">
        <f t="shared" si="65"/>
        <v>45425.1</v>
      </c>
      <c r="R433" s="1653">
        <f t="shared" si="66"/>
        <v>22712.55</v>
      </c>
      <c r="S433" s="1684">
        <f t="shared" si="67"/>
        <v>2332255.4358381503</v>
      </c>
      <c r="T433" s="1684">
        <v>0</v>
      </c>
      <c r="U433" s="1684">
        <f t="shared" si="68"/>
        <v>2332255.4358381503</v>
      </c>
      <c r="V433" s="989" t="str">
        <f>VLOOKUP(C433,'[27]Jan 17'!$B$46:$F$244,5,FALSE)</f>
        <v>106-00-1181629-8</v>
      </c>
    </row>
    <row r="434" spans="1:27" s="1688" customFormat="1" ht="18" customHeight="1">
      <c r="A434" s="1679"/>
      <c r="B434" s="1691">
        <v>187</v>
      </c>
      <c r="C434" s="1126" t="s">
        <v>3101</v>
      </c>
      <c r="D434" s="1094" t="s">
        <v>43</v>
      </c>
      <c r="E434" s="1673">
        <f>VLOOKUP(C434,'[25]Feb 17'!$B$44:$G$232,6,FALSE)</f>
        <v>23</v>
      </c>
      <c r="F434" s="1705">
        <v>1821255</v>
      </c>
      <c r="G434" s="1705">
        <v>450000</v>
      </c>
      <c r="H434" s="1653">
        <f>SUM(F434:G434)</f>
        <v>2271255</v>
      </c>
      <c r="I434" s="1705">
        <v>0</v>
      </c>
      <c r="J434" s="1705">
        <v>0</v>
      </c>
      <c r="K434" s="1705">
        <v>0</v>
      </c>
      <c r="L434" s="1685">
        <v>151850.63583815028</v>
      </c>
      <c r="M434" s="1685">
        <v>0</v>
      </c>
      <c r="N434" s="1125">
        <f>(E434*J434)+(E434*K434)+L434+M434</f>
        <v>151850.63583815028</v>
      </c>
      <c r="O434" s="1653">
        <f>H434+N434</f>
        <v>2423105.63583815</v>
      </c>
      <c r="P434" s="1653">
        <f>H434*1%</f>
        <v>22712.55</v>
      </c>
      <c r="Q434" s="1653">
        <f>H434*2%</f>
        <v>45425.1</v>
      </c>
      <c r="R434" s="1653">
        <f>H434*1%</f>
        <v>22712.55</v>
      </c>
      <c r="S434" s="1684">
        <f>O434-Q434-R434-P434</f>
        <v>2332255.4358381503</v>
      </c>
      <c r="T434" s="1684">
        <v>93000</v>
      </c>
      <c r="U434" s="1684">
        <f t="shared" si="68"/>
        <v>2239255.4358381503</v>
      </c>
      <c r="V434" s="989" t="str">
        <f>VLOOKUP(C434,'[27]Jan 17'!$B$46:$F$244,5,FALSE)</f>
        <v>900-00-2282161-6</v>
      </c>
    </row>
    <row r="435" spans="1:27" s="1688" customFormat="1" ht="18" customHeight="1">
      <c r="A435" s="1679"/>
      <c r="B435" s="1691">
        <v>188</v>
      </c>
      <c r="C435" s="1693" t="s">
        <v>3924</v>
      </c>
      <c r="D435" s="1094" t="s">
        <v>43</v>
      </c>
      <c r="E435" s="1673">
        <f>VLOOKUP(C435,'[25]Feb 17'!$B$409:$G$479,6,FALSE)</f>
        <v>23</v>
      </c>
      <c r="F435" s="1705">
        <v>1821255</v>
      </c>
      <c r="G435" s="1705">
        <v>450000</v>
      </c>
      <c r="H435" s="1653">
        <f t="shared" ref="H435:H498" si="69">SUM(F435:G435)</f>
        <v>2271255</v>
      </c>
      <c r="I435" s="1705">
        <v>0</v>
      </c>
      <c r="J435" s="1705">
        <v>0</v>
      </c>
      <c r="K435" s="1705">
        <v>0</v>
      </c>
      <c r="L435" s="2016">
        <f>151851/24*8</f>
        <v>50617</v>
      </c>
      <c r="M435" s="1685">
        <v>0</v>
      </c>
      <c r="N435" s="1125">
        <f t="shared" ref="N435:N446" si="70">(E435*J435)+(E435*K435)+L435+M435</f>
        <v>50617</v>
      </c>
      <c r="O435" s="1653">
        <f>H435+N435+283907</f>
        <v>2605779</v>
      </c>
      <c r="P435" s="1653">
        <v>22713</v>
      </c>
      <c r="Q435" s="1653">
        <v>45425</v>
      </c>
      <c r="R435" s="1653">
        <v>22713</v>
      </c>
      <c r="S435" s="1684">
        <f t="shared" ref="S435:S446" si="71">O435-Q435-R435-P435</f>
        <v>2514928</v>
      </c>
      <c r="T435" s="1684">
        <v>0</v>
      </c>
      <c r="U435" s="1684">
        <f t="shared" si="68"/>
        <v>2514928</v>
      </c>
      <c r="V435" s="989" t="str">
        <f>VLOOKUP(C435,'[27]Jan 17'!$B$422:$F$492,5,FALSE)</f>
        <v>106-00-1196692-9</v>
      </c>
      <c r="W435" s="2473" t="s">
        <v>4418</v>
      </c>
      <c r="X435" s="2474"/>
      <c r="Y435" s="2474"/>
      <c r="Z435" s="2483" t="s">
        <v>4598</v>
      </c>
      <c r="AA435" s="2483"/>
    </row>
    <row r="436" spans="1:27" s="1688" customFormat="1" ht="18" customHeight="1">
      <c r="A436" s="1679"/>
      <c r="B436" s="1691">
        <v>189</v>
      </c>
      <c r="C436" s="1693" t="s">
        <v>3925</v>
      </c>
      <c r="D436" s="1094" t="s">
        <v>43</v>
      </c>
      <c r="E436" s="1673">
        <f>VLOOKUP(C436,'[25]Feb 17'!$B$409:$G$479,6,FALSE)</f>
        <v>23</v>
      </c>
      <c r="F436" s="1705">
        <v>1821255</v>
      </c>
      <c r="G436" s="1705">
        <v>450000</v>
      </c>
      <c r="H436" s="1653">
        <f t="shared" si="69"/>
        <v>2271255</v>
      </c>
      <c r="I436" s="1705">
        <v>0</v>
      </c>
      <c r="J436" s="1705">
        <v>0</v>
      </c>
      <c r="K436" s="1705">
        <v>0</v>
      </c>
      <c r="L436" s="2016">
        <f t="shared" ref="L436:L446" si="72">151851/24*8</f>
        <v>50617</v>
      </c>
      <c r="M436" s="1685">
        <v>0</v>
      </c>
      <c r="N436" s="1125">
        <f t="shared" si="70"/>
        <v>50617</v>
      </c>
      <c r="O436" s="1653">
        <f t="shared" ref="O436:O499" si="73">H436+N436+283907</f>
        <v>2605779</v>
      </c>
      <c r="P436" s="1653">
        <v>22713</v>
      </c>
      <c r="Q436" s="1653">
        <v>45425</v>
      </c>
      <c r="R436" s="1653">
        <v>22713</v>
      </c>
      <c r="S436" s="1684">
        <f t="shared" si="71"/>
        <v>2514928</v>
      </c>
      <c r="T436" s="1684">
        <v>0</v>
      </c>
      <c r="U436" s="1684">
        <f t="shared" si="68"/>
        <v>2514928</v>
      </c>
      <c r="V436" s="989" t="str">
        <f>VLOOKUP(C436,'[27]Jan 17'!$B$422:$F$492,5,FALSE)</f>
        <v>106-00-1196688-7</v>
      </c>
      <c r="W436" s="2473"/>
      <c r="X436" s="2474"/>
      <c r="Y436" s="2474"/>
      <c r="Z436" s="2483"/>
      <c r="AA436" s="2483"/>
    </row>
    <row r="437" spans="1:27" s="1688" customFormat="1" ht="18" customHeight="1">
      <c r="A437" s="1679"/>
      <c r="B437" s="1691">
        <v>190</v>
      </c>
      <c r="C437" s="1693" t="s">
        <v>3926</v>
      </c>
      <c r="D437" s="1094" t="s">
        <v>43</v>
      </c>
      <c r="E437" s="1673">
        <f>VLOOKUP(C437,'[25]Feb 17'!$B$409:$G$479,6,FALSE)</f>
        <v>23</v>
      </c>
      <c r="F437" s="1705">
        <v>1821255</v>
      </c>
      <c r="G437" s="1705">
        <v>450000</v>
      </c>
      <c r="H437" s="1653">
        <f t="shared" si="69"/>
        <v>2271255</v>
      </c>
      <c r="I437" s="1705">
        <v>0</v>
      </c>
      <c r="J437" s="1705">
        <v>0</v>
      </c>
      <c r="K437" s="1705">
        <v>0</v>
      </c>
      <c r="L437" s="2016">
        <f t="shared" si="72"/>
        <v>50617</v>
      </c>
      <c r="M437" s="1685">
        <v>0</v>
      </c>
      <c r="N437" s="1125">
        <f t="shared" si="70"/>
        <v>50617</v>
      </c>
      <c r="O437" s="1653">
        <f t="shared" si="73"/>
        <v>2605779</v>
      </c>
      <c r="P437" s="1653">
        <v>22713</v>
      </c>
      <c r="Q437" s="1653">
        <v>45425</v>
      </c>
      <c r="R437" s="1653">
        <v>22713</v>
      </c>
      <c r="S437" s="1684">
        <f t="shared" si="71"/>
        <v>2514928</v>
      </c>
      <c r="T437" s="1684">
        <v>0</v>
      </c>
      <c r="U437" s="1684">
        <f t="shared" si="68"/>
        <v>2514928</v>
      </c>
      <c r="V437" s="989" t="str">
        <f>VLOOKUP(C437,'[27]Jan 17'!$B$422:$F$492,5,FALSE)</f>
        <v>106-00-1196645-7</v>
      </c>
      <c r="W437" s="2473"/>
      <c r="X437" s="2474"/>
      <c r="Y437" s="2474"/>
      <c r="Z437" s="2483"/>
      <c r="AA437" s="2483"/>
    </row>
    <row r="438" spans="1:27" s="1688" customFormat="1" ht="18" customHeight="1">
      <c r="A438" s="1679"/>
      <c r="B438" s="1691">
        <v>191</v>
      </c>
      <c r="C438" s="1693" t="s">
        <v>3927</v>
      </c>
      <c r="D438" s="1094" t="s">
        <v>43</v>
      </c>
      <c r="E438" s="1673">
        <f>VLOOKUP(C438,'[25]Feb 17'!$B$409:$G$479,6,FALSE)</f>
        <v>23</v>
      </c>
      <c r="F438" s="1705">
        <v>1821255</v>
      </c>
      <c r="G438" s="1705">
        <v>450000</v>
      </c>
      <c r="H438" s="1653">
        <f t="shared" si="69"/>
        <v>2271255</v>
      </c>
      <c r="I438" s="1705">
        <v>0</v>
      </c>
      <c r="J438" s="1705">
        <v>0</v>
      </c>
      <c r="K438" s="1705">
        <v>0</v>
      </c>
      <c r="L438" s="2016">
        <f t="shared" si="72"/>
        <v>50617</v>
      </c>
      <c r="M438" s="1685">
        <v>0</v>
      </c>
      <c r="N438" s="1125">
        <f t="shared" si="70"/>
        <v>50617</v>
      </c>
      <c r="O438" s="1653">
        <f t="shared" si="73"/>
        <v>2605779</v>
      </c>
      <c r="P438" s="1653">
        <v>22713</v>
      </c>
      <c r="Q438" s="1653">
        <v>45425</v>
      </c>
      <c r="R438" s="1653">
        <v>22713</v>
      </c>
      <c r="S438" s="1684">
        <f t="shared" si="71"/>
        <v>2514928</v>
      </c>
      <c r="T438" s="1684">
        <v>0</v>
      </c>
      <c r="U438" s="1684">
        <f t="shared" si="68"/>
        <v>2514928</v>
      </c>
      <c r="V438" s="989" t="str">
        <f>VLOOKUP(C438,'[27]Jan 17'!$B$422:$F$492,5,FALSE)</f>
        <v>106-00-1196646-5</v>
      </c>
      <c r="W438" s="2473"/>
      <c r="X438" s="2474"/>
      <c r="Y438" s="2474"/>
      <c r="Z438" s="2483"/>
      <c r="AA438" s="2483"/>
    </row>
    <row r="439" spans="1:27" s="1688" customFormat="1" ht="18" customHeight="1">
      <c r="A439" s="1679"/>
      <c r="B439" s="1691">
        <v>192</v>
      </c>
      <c r="C439" s="1693" t="s">
        <v>3928</v>
      </c>
      <c r="D439" s="1094" t="s">
        <v>43</v>
      </c>
      <c r="E439" s="1673">
        <f>VLOOKUP(C439,'[25]Feb 17'!$B$409:$G$479,6,FALSE)</f>
        <v>23</v>
      </c>
      <c r="F439" s="1705">
        <v>1821255</v>
      </c>
      <c r="G439" s="1705">
        <v>450000</v>
      </c>
      <c r="H439" s="1653">
        <f t="shared" si="69"/>
        <v>2271255</v>
      </c>
      <c r="I439" s="1705">
        <v>0</v>
      </c>
      <c r="J439" s="1705">
        <v>0</v>
      </c>
      <c r="K439" s="1705">
        <v>0</v>
      </c>
      <c r="L439" s="2016">
        <f t="shared" si="72"/>
        <v>50617</v>
      </c>
      <c r="M439" s="1685">
        <v>0</v>
      </c>
      <c r="N439" s="1125">
        <f t="shared" si="70"/>
        <v>50617</v>
      </c>
      <c r="O439" s="1653">
        <f t="shared" si="73"/>
        <v>2605779</v>
      </c>
      <c r="P439" s="1653">
        <v>22713</v>
      </c>
      <c r="Q439" s="1653">
        <v>45425</v>
      </c>
      <c r="R439" s="1653">
        <v>22713</v>
      </c>
      <c r="S439" s="1684">
        <f t="shared" si="71"/>
        <v>2514928</v>
      </c>
      <c r="T439" s="1684">
        <v>0</v>
      </c>
      <c r="U439" s="1684">
        <f t="shared" si="68"/>
        <v>2514928</v>
      </c>
      <c r="V439" s="989" t="str">
        <f>VLOOKUP(C439,'[27]Jan 17'!$B$422:$F$492,5,FALSE)</f>
        <v>106-00-1196735-6</v>
      </c>
      <c r="W439" s="2473"/>
      <c r="X439" s="2474"/>
      <c r="Y439" s="2474"/>
      <c r="Z439" s="2483"/>
      <c r="AA439" s="2483"/>
    </row>
    <row r="440" spans="1:27" s="1688" customFormat="1" ht="18" customHeight="1">
      <c r="A440" s="1679"/>
      <c r="B440" s="1691">
        <v>193</v>
      </c>
      <c r="C440" s="1693" t="s">
        <v>3929</v>
      </c>
      <c r="D440" s="1094" t="s">
        <v>43</v>
      </c>
      <c r="E440" s="1673">
        <f>VLOOKUP(C440,'[25]Feb 17'!$B$409:$G$479,6,FALSE)</f>
        <v>23</v>
      </c>
      <c r="F440" s="1705">
        <v>1821255</v>
      </c>
      <c r="G440" s="1705">
        <v>450000</v>
      </c>
      <c r="H440" s="1653">
        <f t="shared" si="69"/>
        <v>2271255</v>
      </c>
      <c r="I440" s="1705">
        <v>0</v>
      </c>
      <c r="J440" s="1705">
        <v>0</v>
      </c>
      <c r="K440" s="1705">
        <v>0</v>
      </c>
      <c r="L440" s="2016">
        <f t="shared" si="72"/>
        <v>50617</v>
      </c>
      <c r="M440" s="1685">
        <v>0</v>
      </c>
      <c r="N440" s="1125">
        <f t="shared" si="70"/>
        <v>50617</v>
      </c>
      <c r="O440" s="1653">
        <f t="shared" si="73"/>
        <v>2605779</v>
      </c>
      <c r="P440" s="1653">
        <v>22713</v>
      </c>
      <c r="Q440" s="1653">
        <v>45425</v>
      </c>
      <c r="R440" s="1653">
        <v>22713</v>
      </c>
      <c r="S440" s="1684">
        <f t="shared" si="71"/>
        <v>2514928</v>
      </c>
      <c r="T440" s="1684">
        <v>0</v>
      </c>
      <c r="U440" s="1684">
        <f t="shared" si="68"/>
        <v>2514928</v>
      </c>
      <c r="V440" s="989" t="str">
        <f>VLOOKUP(C440,'[27]Jan 17'!$B$422:$F$492,5,FALSE)</f>
        <v>106-00-1196712-5</v>
      </c>
      <c r="W440" s="2473"/>
      <c r="X440" s="2474"/>
      <c r="Y440" s="2474"/>
      <c r="Z440" s="2483"/>
      <c r="AA440" s="2483"/>
    </row>
    <row r="441" spans="1:27" s="1688" customFormat="1" ht="18" customHeight="1">
      <c r="A441" s="1679"/>
      <c r="B441" s="1691">
        <v>194</v>
      </c>
      <c r="C441" s="1693" t="s">
        <v>3930</v>
      </c>
      <c r="D441" s="1094" t="s">
        <v>43</v>
      </c>
      <c r="E441" s="1673">
        <f>VLOOKUP(C441,'[25]Feb 17'!$B$409:$G$479,6,FALSE)</f>
        <v>23</v>
      </c>
      <c r="F441" s="1705">
        <v>1821255</v>
      </c>
      <c r="G441" s="1705">
        <v>450000</v>
      </c>
      <c r="H441" s="1653">
        <f t="shared" si="69"/>
        <v>2271255</v>
      </c>
      <c r="I441" s="1705">
        <v>0</v>
      </c>
      <c r="J441" s="1705">
        <v>0</v>
      </c>
      <c r="K441" s="1705">
        <v>0</v>
      </c>
      <c r="L441" s="2016">
        <f t="shared" si="72"/>
        <v>50617</v>
      </c>
      <c r="M441" s="1685">
        <v>0</v>
      </c>
      <c r="N441" s="1125">
        <f t="shared" si="70"/>
        <v>50617</v>
      </c>
      <c r="O441" s="1653">
        <f t="shared" si="73"/>
        <v>2605779</v>
      </c>
      <c r="P441" s="1653">
        <v>22713</v>
      </c>
      <c r="Q441" s="1653">
        <v>45425</v>
      </c>
      <c r="R441" s="1653">
        <v>22713</v>
      </c>
      <c r="S441" s="1684">
        <f t="shared" si="71"/>
        <v>2514928</v>
      </c>
      <c r="T441" s="1684">
        <v>0</v>
      </c>
      <c r="U441" s="1684">
        <f t="shared" si="68"/>
        <v>2514928</v>
      </c>
      <c r="V441" s="989" t="str">
        <f>VLOOKUP(C441,'[27]Jan 17'!$B$422:$F$492,5,FALSE)</f>
        <v>106-00-1196751-3</v>
      </c>
      <c r="W441" s="2473"/>
      <c r="X441" s="2474"/>
      <c r="Y441" s="2474"/>
      <c r="Z441" s="2483"/>
      <c r="AA441" s="2483"/>
    </row>
    <row r="442" spans="1:27" s="1688" customFormat="1" ht="18" customHeight="1">
      <c r="A442" s="1679"/>
      <c r="B442" s="1691">
        <v>195</v>
      </c>
      <c r="C442" s="1688" t="s">
        <v>3931</v>
      </c>
      <c r="D442" s="1094" t="s">
        <v>43</v>
      </c>
      <c r="E442" s="1673">
        <f>VLOOKUP(C442,'[25]Feb 17'!$B$409:$G$479,6,FALSE)</f>
        <v>23</v>
      </c>
      <c r="F442" s="1705">
        <v>1821255</v>
      </c>
      <c r="G442" s="1705">
        <v>450000</v>
      </c>
      <c r="H442" s="1653">
        <f t="shared" si="69"/>
        <v>2271255</v>
      </c>
      <c r="I442" s="1705">
        <v>0</v>
      </c>
      <c r="J442" s="1705">
        <v>0</v>
      </c>
      <c r="K442" s="1705">
        <v>0</v>
      </c>
      <c r="L442" s="2016">
        <f t="shared" si="72"/>
        <v>50617</v>
      </c>
      <c r="M442" s="1685">
        <v>0</v>
      </c>
      <c r="N442" s="1125">
        <f t="shared" si="70"/>
        <v>50617</v>
      </c>
      <c r="O442" s="1653">
        <f t="shared" si="73"/>
        <v>2605779</v>
      </c>
      <c r="P442" s="1653">
        <v>22713</v>
      </c>
      <c r="Q442" s="1653">
        <v>45425</v>
      </c>
      <c r="R442" s="1653">
        <v>22713</v>
      </c>
      <c r="S442" s="1684">
        <f t="shared" si="71"/>
        <v>2514928</v>
      </c>
      <c r="T442" s="1684">
        <v>0</v>
      </c>
      <c r="U442" s="1684">
        <f t="shared" si="68"/>
        <v>2514928</v>
      </c>
      <c r="V442" s="989" t="str">
        <f>VLOOKUP(C442,'[27]Jan 17'!$B$422:$F$492,5,FALSE)</f>
        <v>106-00-1196679-6</v>
      </c>
      <c r="W442" s="2473"/>
      <c r="X442" s="2474"/>
      <c r="Y442" s="2474"/>
      <c r="Z442" s="2483"/>
      <c r="AA442" s="2483"/>
    </row>
    <row r="443" spans="1:27" s="1688" customFormat="1" ht="18" customHeight="1">
      <c r="A443" s="1679"/>
      <c r="B443" s="1691">
        <v>196</v>
      </c>
      <c r="C443" s="1693" t="s">
        <v>3932</v>
      </c>
      <c r="D443" s="1094" t="s">
        <v>43</v>
      </c>
      <c r="E443" s="1673">
        <f>VLOOKUP(C443,'[25]Feb 17'!$B$409:$G$479,6,FALSE)</f>
        <v>23</v>
      </c>
      <c r="F443" s="1705">
        <v>1821255</v>
      </c>
      <c r="G443" s="1705">
        <v>450000</v>
      </c>
      <c r="H443" s="1653">
        <f t="shared" si="69"/>
        <v>2271255</v>
      </c>
      <c r="I443" s="1705">
        <v>0</v>
      </c>
      <c r="J443" s="1705">
        <v>0</v>
      </c>
      <c r="K443" s="1705">
        <v>0</v>
      </c>
      <c r="L443" s="2016">
        <f t="shared" si="72"/>
        <v>50617</v>
      </c>
      <c r="M443" s="1685">
        <v>0</v>
      </c>
      <c r="N443" s="1125">
        <f t="shared" si="70"/>
        <v>50617</v>
      </c>
      <c r="O443" s="1653">
        <f t="shared" si="73"/>
        <v>2605779</v>
      </c>
      <c r="P443" s="1653">
        <v>22713</v>
      </c>
      <c r="Q443" s="1653">
        <v>45425</v>
      </c>
      <c r="R443" s="1653">
        <v>22713</v>
      </c>
      <c r="S443" s="1684">
        <f t="shared" si="71"/>
        <v>2514928</v>
      </c>
      <c r="T443" s="1684">
        <v>346157.25</v>
      </c>
      <c r="U443" s="1684">
        <f t="shared" si="68"/>
        <v>2168770.75</v>
      </c>
      <c r="V443" s="989" t="str">
        <f>VLOOKUP(C443,'[27]Jan 17'!$B$422:$F$492,5,FALSE)</f>
        <v>106-00-1196732-3</v>
      </c>
      <c r="W443" s="2473"/>
      <c r="X443" s="2474"/>
      <c r="Y443" s="2474"/>
      <c r="Z443" s="2483"/>
      <c r="AA443" s="2483"/>
    </row>
    <row r="444" spans="1:27" s="1688" customFormat="1" ht="18" customHeight="1">
      <c r="A444" s="1679"/>
      <c r="B444" s="1691">
        <v>197</v>
      </c>
      <c r="C444" s="1693" t="s">
        <v>3933</v>
      </c>
      <c r="D444" s="1094" t="s">
        <v>43</v>
      </c>
      <c r="E444" s="1673">
        <f>VLOOKUP(C444,'[25]Feb 17'!$B$409:$G$479,6,FALSE)</f>
        <v>23</v>
      </c>
      <c r="F444" s="1705">
        <v>1821255</v>
      </c>
      <c r="G444" s="1705">
        <v>450000</v>
      </c>
      <c r="H444" s="1653">
        <f t="shared" si="69"/>
        <v>2271255</v>
      </c>
      <c r="I444" s="1705">
        <v>0</v>
      </c>
      <c r="J444" s="1705">
        <v>0</v>
      </c>
      <c r="K444" s="1705">
        <v>0</v>
      </c>
      <c r="L444" s="2016">
        <f t="shared" si="72"/>
        <v>50617</v>
      </c>
      <c r="M444" s="1685">
        <v>0</v>
      </c>
      <c r="N444" s="1125">
        <f t="shared" si="70"/>
        <v>50617</v>
      </c>
      <c r="O444" s="1653">
        <f t="shared" si="73"/>
        <v>2605779</v>
      </c>
      <c r="P444" s="1653">
        <v>22713</v>
      </c>
      <c r="Q444" s="1653">
        <v>45425</v>
      </c>
      <c r="R444" s="1653">
        <v>22713</v>
      </c>
      <c r="S444" s="1684">
        <f t="shared" si="71"/>
        <v>2514928</v>
      </c>
      <c r="T444" s="1684">
        <v>0</v>
      </c>
      <c r="U444" s="1684">
        <f t="shared" si="68"/>
        <v>2514928</v>
      </c>
      <c r="V444" s="989" t="str">
        <f>VLOOKUP(C444,'[27]Jan 17'!$B$422:$F$492,5,FALSE)</f>
        <v>106-00-1196680-4</v>
      </c>
      <c r="W444" s="2473"/>
      <c r="X444" s="2474"/>
      <c r="Y444" s="2474"/>
      <c r="Z444" s="2483"/>
      <c r="AA444" s="2483"/>
    </row>
    <row r="445" spans="1:27" s="1688" customFormat="1" ht="18" customHeight="1">
      <c r="A445" s="1679"/>
      <c r="B445" s="1691">
        <v>198</v>
      </c>
      <c r="C445" s="1693" t="s">
        <v>3934</v>
      </c>
      <c r="D445" s="1094" t="s">
        <v>43</v>
      </c>
      <c r="E445" s="1673">
        <f>VLOOKUP(C445,'[25]Feb 17'!$B$409:$G$479,6,FALSE)</f>
        <v>23</v>
      </c>
      <c r="F445" s="1705">
        <v>1821255</v>
      </c>
      <c r="G445" s="1705">
        <v>450000</v>
      </c>
      <c r="H445" s="1653">
        <f t="shared" si="69"/>
        <v>2271255</v>
      </c>
      <c r="I445" s="1705">
        <v>0</v>
      </c>
      <c r="J445" s="1705">
        <v>0</v>
      </c>
      <c r="K445" s="1705">
        <v>0</v>
      </c>
      <c r="L445" s="2016">
        <f t="shared" si="72"/>
        <v>50617</v>
      </c>
      <c r="M445" s="1685">
        <v>0</v>
      </c>
      <c r="N445" s="1125">
        <f t="shared" si="70"/>
        <v>50617</v>
      </c>
      <c r="O445" s="1653">
        <f t="shared" si="73"/>
        <v>2605779</v>
      </c>
      <c r="P445" s="1653">
        <v>22713</v>
      </c>
      <c r="Q445" s="1653">
        <v>45425</v>
      </c>
      <c r="R445" s="1653">
        <v>22713</v>
      </c>
      <c r="S445" s="1684">
        <f t="shared" si="71"/>
        <v>2514928</v>
      </c>
      <c r="T445" s="1684">
        <v>0</v>
      </c>
      <c r="U445" s="1684">
        <f t="shared" si="68"/>
        <v>2514928</v>
      </c>
      <c r="V445" s="989" t="str">
        <f>VLOOKUP(C445,'[27]Jan 17'!$B$422:$F$492,5,FALSE)</f>
        <v>106-00-1196681-2</v>
      </c>
      <c r="W445" s="2473"/>
      <c r="X445" s="2474"/>
      <c r="Y445" s="2474"/>
      <c r="Z445" s="2483"/>
      <c r="AA445" s="2483"/>
    </row>
    <row r="446" spans="1:27" s="1688" customFormat="1" ht="18" customHeight="1">
      <c r="A446" s="1679"/>
      <c r="B446" s="1691">
        <v>199</v>
      </c>
      <c r="C446" s="1693" t="s">
        <v>3935</v>
      </c>
      <c r="D446" s="1081" t="s">
        <v>43</v>
      </c>
      <c r="E446" s="1673">
        <f>VLOOKUP(C446,'[25]Feb 17'!$B$409:$G$479,6,FALSE)</f>
        <v>23</v>
      </c>
      <c r="F446" s="1705">
        <v>1821255</v>
      </c>
      <c r="G446" s="1705">
        <v>450000</v>
      </c>
      <c r="H446" s="1653">
        <f t="shared" si="69"/>
        <v>2271255</v>
      </c>
      <c r="I446" s="1705">
        <v>0</v>
      </c>
      <c r="J446" s="1705">
        <v>0</v>
      </c>
      <c r="K446" s="1705">
        <v>0</v>
      </c>
      <c r="L446" s="2016">
        <f t="shared" si="72"/>
        <v>50617</v>
      </c>
      <c r="M446" s="1685">
        <v>0</v>
      </c>
      <c r="N446" s="1125">
        <f t="shared" si="70"/>
        <v>50617</v>
      </c>
      <c r="O446" s="1653">
        <f t="shared" si="73"/>
        <v>2605779</v>
      </c>
      <c r="P446" s="1653">
        <v>22713</v>
      </c>
      <c r="Q446" s="1653">
        <v>45425</v>
      </c>
      <c r="R446" s="1653">
        <v>22713</v>
      </c>
      <c r="S446" s="1684">
        <f t="shared" si="71"/>
        <v>2514928</v>
      </c>
      <c r="T446" s="1684">
        <v>0</v>
      </c>
      <c r="U446" s="1684">
        <f t="shared" si="68"/>
        <v>2514928</v>
      </c>
      <c r="V446" s="989" t="str">
        <f>VLOOKUP(C446,'[27]Jan 17'!$B$422:$F$492,5,FALSE)</f>
        <v>106-00-1196644-0</v>
      </c>
      <c r="W446" s="2473"/>
      <c r="X446" s="2474"/>
      <c r="Y446" s="2474"/>
      <c r="Z446" s="2483"/>
      <c r="AA446" s="2483"/>
    </row>
    <row r="447" spans="1:27" s="1688" customFormat="1" ht="18" customHeight="1">
      <c r="A447" s="1679"/>
      <c r="B447" s="1691">
        <v>200</v>
      </c>
      <c r="C447" s="1677" t="s">
        <v>3869</v>
      </c>
      <c r="D447" s="1081" t="s">
        <v>43</v>
      </c>
      <c r="E447" s="1673">
        <f>VLOOKUP(C447,'[25]Feb 17'!$B$409:$G$479,6,FALSE)</f>
        <v>23</v>
      </c>
      <c r="F447" s="1705">
        <v>1821255</v>
      </c>
      <c r="G447" s="1705">
        <v>450000</v>
      </c>
      <c r="H447" s="1653">
        <f t="shared" si="69"/>
        <v>2271255</v>
      </c>
      <c r="I447" s="1705">
        <v>0</v>
      </c>
      <c r="J447" s="1705">
        <v>0</v>
      </c>
      <c r="K447" s="1705">
        <v>0</v>
      </c>
      <c r="L447" s="1685">
        <v>0</v>
      </c>
      <c r="M447" s="1685">
        <v>0</v>
      </c>
      <c r="N447" s="1125">
        <f t="shared" ref="N447:N506" si="74">(E447*J447)+(E447*K447)+L447+M447</f>
        <v>0</v>
      </c>
      <c r="O447" s="1653">
        <f t="shared" si="73"/>
        <v>2555162</v>
      </c>
      <c r="P447" s="1653">
        <v>22713</v>
      </c>
      <c r="Q447" s="1653">
        <v>45425</v>
      </c>
      <c r="R447" s="1653">
        <v>22713</v>
      </c>
      <c r="S447" s="1684">
        <f t="shared" ref="S447:S506" si="75">O447-Q447-R447-P447</f>
        <v>2464311</v>
      </c>
      <c r="T447" s="1684">
        <v>0</v>
      </c>
      <c r="U447" s="1684">
        <f t="shared" si="68"/>
        <v>2464311</v>
      </c>
      <c r="V447" s="989" t="str">
        <f>VLOOKUP(C447,'[27]Jan 17'!$B$422:$F$492,5,FALSE)</f>
        <v>1060011993931</v>
      </c>
      <c r="W447" s="2475" t="s">
        <v>4417</v>
      </c>
      <c r="X447" s="2476"/>
      <c r="Y447" s="2476"/>
      <c r="Z447" s="2483"/>
      <c r="AA447" s="2483"/>
    </row>
    <row r="448" spans="1:27" s="1688" customFormat="1" ht="18" customHeight="1">
      <c r="A448" s="1679"/>
      <c r="B448" s="1691">
        <v>201</v>
      </c>
      <c r="C448" s="1677" t="s">
        <v>3870</v>
      </c>
      <c r="D448" s="1081" t="s">
        <v>43</v>
      </c>
      <c r="E448" s="1673">
        <f>VLOOKUP(C448,'[25]Feb 17'!$B$409:$G$479,6,FALSE)</f>
        <v>23</v>
      </c>
      <c r="F448" s="1705">
        <v>1821255</v>
      </c>
      <c r="G448" s="1705">
        <v>450000</v>
      </c>
      <c r="H448" s="1653">
        <f t="shared" si="69"/>
        <v>2271255</v>
      </c>
      <c r="I448" s="1705">
        <v>0</v>
      </c>
      <c r="J448" s="1705">
        <v>0</v>
      </c>
      <c r="K448" s="1705">
        <v>0</v>
      </c>
      <c r="L448" s="1685">
        <v>0</v>
      </c>
      <c r="M448" s="1685">
        <v>0</v>
      </c>
      <c r="N448" s="1125">
        <f t="shared" si="74"/>
        <v>0</v>
      </c>
      <c r="O448" s="1653">
        <f t="shared" si="73"/>
        <v>2555162</v>
      </c>
      <c r="P448" s="1653">
        <v>22713</v>
      </c>
      <c r="Q448" s="1653">
        <v>45425</v>
      </c>
      <c r="R448" s="1653">
        <v>22713</v>
      </c>
      <c r="S448" s="1684">
        <f t="shared" si="75"/>
        <v>2464311</v>
      </c>
      <c r="T448" s="1684">
        <v>0</v>
      </c>
      <c r="U448" s="1684">
        <f t="shared" si="68"/>
        <v>2464311</v>
      </c>
      <c r="V448" s="989" t="str">
        <f>VLOOKUP(C448,'[28]Jan 17'!$B$422:$F$492,5,FALSE)</f>
        <v>106-00-1164042-5</v>
      </c>
      <c r="W448" s="2475"/>
      <c r="X448" s="2476"/>
      <c r="Y448" s="2476"/>
      <c r="Z448" s="2483"/>
      <c r="AA448" s="2483"/>
    </row>
    <row r="449" spans="1:27" s="1688" customFormat="1" ht="18" customHeight="1">
      <c r="A449" s="1679"/>
      <c r="B449" s="1691">
        <v>202</v>
      </c>
      <c r="C449" s="1677" t="s">
        <v>3871</v>
      </c>
      <c r="D449" s="1081" t="s">
        <v>43</v>
      </c>
      <c r="E449" s="1673">
        <f>VLOOKUP(C449,'[25]Feb 17'!$B$409:$G$479,6,FALSE)</f>
        <v>23</v>
      </c>
      <c r="F449" s="1705">
        <v>1821255</v>
      </c>
      <c r="G449" s="1705">
        <v>450000</v>
      </c>
      <c r="H449" s="1653">
        <f t="shared" si="69"/>
        <v>2271255</v>
      </c>
      <c r="I449" s="1705">
        <v>0</v>
      </c>
      <c r="J449" s="1705">
        <v>0</v>
      </c>
      <c r="K449" s="1705">
        <v>0</v>
      </c>
      <c r="L449" s="1685">
        <v>0</v>
      </c>
      <c r="M449" s="1685">
        <v>0</v>
      </c>
      <c r="N449" s="1125">
        <f t="shared" si="74"/>
        <v>0</v>
      </c>
      <c r="O449" s="1653">
        <f t="shared" si="73"/>
        <v>2555162</v>
      </c>
      <c r="P449" s="1653">
        <v>22713</v>
      </c>
      <c r="Q449" s="1653">
        <v>45425</v>
      </c>
      <c r="R449" s="1653">
        <v>22713</v>
      </c>
      <c r="S449" s="1684">
        <f t="shared" si="75"/>
        <v>2464311</v>
      </c>
      <c r="T449" s="1684">
        <v>0</v>
      </c>
      <c r="U449" s="1684">
        <f t="shared" si="68"/>
        <v>2464311</v>
      </c>
      <c r="V449" s="989" t="str">
        <f>VLOOKUP(C449,'[28]Jan 17'!$B$422:$F$492,5,FALSE)</f>
        <v>1060011994004</v>
      </c>
      <c r="W449" s="2475"/>
      <c r="X449" s="2476"/>
      <c r="Y449" s="2476"/>
      <c r="Z449" s="2483"/>
      <c r="AA449" s="2483"/>
    </row>
    <row r="450" spans="1:27" s="1688" customFormat="1" ht="18" customHeight="1">
      <c r="A450" s="1679"/>
      <c r="B450" s="1691">
        <v>203</v>
      </c>
      <c r="C450" s="1677" t="s">
        <v>3872</v>
      </c>
      <c r="D450" s="1081" t="s">
        <v>43</v>
      </c>
      <c r="E450" s="1673">
        <f>VLOOKUP(C450,'[25]Feb 17'!$B$409:$G$479,6,FALSE)</f>
        <v>23</v>
      </c>
      <c r="F450" s="1705">
        <v>1821255</v>
      </c>
      <c r="G450" s="1705">
        <v>450000</v>
      </c>
      <c r="H450" s="1653">
        <f t="shared" si="69"/>
        <v>2271255</v>
      </c>
      <c r="I450" s="1705">
        <v>0</v>
      </c>
      <c r="J450" s="1705">
        <v>0</v>
      </c>
      <c r="K450" s="1705">
        <v>0</v>
      </c>
      <c r="L450" s="1685">
        <v>0</v>
      </c>
      <c r="M450" s="1685">
        <v>0</v>
      </c>
      <c r="N450" s="1125">
        <f t="shared" si="74"/>
        <v>0</v>
      </c>
      <c r="O450" s="1653">
        <f t="shared" si="73"/>
        <v>2555162</v>
      </c>
      <c r="P450" s="1653">
        <v>22713</v>
      </c>
      <c r="Q450" s="1653">
        <v>45425</v>
      </c>
      <c r="R450" s="1653">
        <v>22713</v>
      </c>
      <c r="S450" s="1684">
        <f t="shared" si="75"/>
        <v>2464311</v>
      </c>
      <c r="T450" s="1684">
        <v>0</v>
      </c>
      <c r="U450" s="1684">
        <f t="shared" si="68"/>
        <v>2464311</v>
      </c>
      <c r="V450" s="989" t="str">
        <f>VLOOKUP(C450,'[27]Jan 17'!$B$422:$F$492,5,FALSE)</f>
        <v>1060011995662</v>
      </c>
      <c r="W450" s="2475"/>
      <c r="X450" s="2476"/>
      <c r="Y450" s="2476"/>
      <c r="Z450" s="2483"/>
      <c r="AA450" s="2483"/>
    </row>
    <row r="451" spans="1:27" s="1688" customFormat="1" ht="18" customHeight="1">
      <c r="A451" s="1679"/>
      <c r="B451" s="1691">
        <v>204</v>
      </c>
      <c r="C451" s="1677" t="s">
        <v>3873</v>
      </c>
      <c r="D451" s="1081" t="s">
        <v>43</v>
      </c>
      <c r="E451" s="1673">
        <f>VLOOKUP(C451,'[25]Feb 17'!$B$409:$G$479,6,FALSE)</f>
        <v>23</v>
      </c>
      <c r="F451" s="1705">
        <v>1821255</v>
      </c>
      <c r="G451" s="1705">
        <v>450000</v>
      </c>
      <c r="H451" s="1653">
        <f t="shared" si="69"/>
        <v>2271255</v>
      </c>
      <c r="I451" s="1705">
        <v>0</v>
      </c>
      <c r="J451" s="1705">
        <v>0</v>
      </c>
      <c r="K451" s="1705">
        <v>0</v>
      </c>
      <c r="L451" s="1685">
        <v>0</v>
      </c>
      <c r="M451" s="1685">
        <v>0</v>
      </c>
      <c r="N451" s="1125">
        <f t="shared" si="74"/>
        <v>0</v>
      </c>
      <c r="O451" s="1653">
        <f t="shared" si="73"/>
        <v>2555162</v>
      </c>
      <c r="P451" s="1653">
        <v>22713</v>
      </c>
      <c r="Q451" s="1653">
        <v>45425</v>
      </c>
      <c r="R451" s="1653">
        <v>22713</v>
      </c>
      <c r="S451" s="1684">
        <f t="shared" si="75"/>
        <v>2464311</v>
      </c>
      <c r="T451" s="1684">
        <v>0</v>
      </c>
      <c r="U451" s="1684">
        <f t="shared" si="68"/>
        <v>2464311</v>
      </c>
      <c r="V451" s="989" t="str">
        <f>VLOOKUP(C451,'[27]Jan 17'!$B$422:$F$492,5,FALSE)</f>
        <v>1060011994079</v>
      </c>
      <c r="W451" s="2475"/>
      <c r="X451" s="2476"/>
      <c r="Y451" s="2476"/>
      <c r="Z451" s="2483"/>
      <c r="AA451" s="2483"/>
    </row>
    <row r="452" spans="1:27" s="1688" customFormat="1" ht="18" customHeight="1">
      <c r="A452" s="1679"/>
      <c r="B452" s="1691">
        <v>205</v>
      </c>
      <c r="C452" s="1677" t="s">
        <v>3874</v>
      </c>
      <c r="D452" s="1081" t="s">
        <v>43</v>
      </c>
      <c r="E452" s="1673">
        <f>VLOOKUP(C452,'[25]Feb 17'!$B$409:$G$479,6,FALSE)</f>
        <v>23</v>
      </c>
      <c r="F452" s="1705">
        <v>1821255</v>
      </c>
      <c r="G452" s="1705">
        <v>450000</v>
      </c>
      <c r="H452" s="1653">
        <f t="shared" si="69"/>
        <v>2271255</v>
      </c>
      <c r="I452" s="1705">
        <v>0</v>
      </c>
      <c r="J452" s="1705">
        <v>0</v>
      </c>
      <c r="K452" s="1705">
        <v>0</v>
      </c>
      <c r="L452" s="1685">
        <v>0</v>
      </c>
      <c r="M452" s="1685">
        <v>0</v>
      </c>
      <c r="N452" s="1125">
        <f t="shared" si="74"/>
        <v>0</v>
      </c>
      <c r="O452" s="1653">
        <f t="shared" si="73"/>
        <v>2555162</v>
      </c>
      <c r="P452" s="1653">
        <v>22713</v>
      </c>
      <c r="Q452" s="1653">
        <v>45425</v>
      </c>
      <c r="R452" s="1653">
        <v>22713</v>
      </c>
      <c r="S452" s="1684">
        <f t="shared" si="75"/>
        <v>2464311</v>
      </c>
      <c r="T452" s="1684">
        <v>0</v>
      </c>
      <c r="U452" s="1684">
        <f t="shared" si="68"/>
        <v>2464311</v>
      </c>
      <c r="V452" s="989" t="str">
        <f>VLOOKUP(C452,'[28]Jan 17'!$B$422:$F$492,5,FALSE)</f>
        <v>1060011994061</v>
      </c>
      <c r="W452" s="2475"/>
      <c r="X452" s="2476"/>
      <c r="Y452" s="2476"/>
      <c r="Z452" s="2483"/>
      <c r="AA452" s="2483"/>
    </row>
    <row r="453" spans="1:27" s="1688" customFormat="1" ht="18" customHeight="1">
      <c r="A453" s="1679"/>
      <c r="B453" s="1691">
        <v>206</v>
      </c>
      <c r="C453" s="1677" t="s">
        <v>3875</v>
      </c>
      <c r="D453" s="1081" t="s">
        <v>43</v>
      </c>
      <c r="E453" s="1673">
        <f>VLOOKUP(C453,'[25]Feb 17'!$B$409:$G$479,6,FALSE)</f>
        <v>23</v>
      </c>
      <c r="F453" s="1705">
        <v>1821255</v>
      </c>
      <c r="G453" s="1705">
        <v>450000</v>
      </c>
      <c r="H453" s="1653">
        <f t="shared" si="69"/>
        <v>2271255</v>
      </c>
      <c r="I453" s="1705">
        <v>0</v>
      </c>
      <c r="J453" s="1705">
        <v>0</v>
      </c>
      <c r="K453" s="1705">
        <v>0</v>
      </c>
      <c r="L453" s="1685">
        <v>0</v>
      </c>
      <c r="M453" s="1685">
        <v>0</v>
      </c>
      <c r="N453" s="1125">
        <f t="shared" si="74"/>
        <v>0</v>
      </c>
      <c r="O453" s="1653">
        <f t="shared" si="73"/>
        <v>2555162</v>
      </c>
      <c r="P453" s="1653">
        <v>22713</v>
      </c>
      <c r="Q453" s="1653">
        <v>45425</v>
      </c>
      <c r="R453" s="1653">
        <v>22713</v>
      </c>
      <c r="S453" s="1684">
        <f t="shared" si="75"/>
        <v>2464311</v>
      </c>
      <c r="T453" s="1684">
        <v>0</v>
      </c>
      <c r="U453" s="1684">
        <f t="shared" si="68"/>
        <v>2464311</v>
      </c>
      <c r="V453" s="989" t="str">
        <f>VLOOKUP(C453,'[28]Jan 17'!$B$422:$F$492,5,FALSE)</f>
        <v>1060011994046</v>
      </c>
      <c r="W453" s="2475"/>
      <c r="X453" s="2476"/>
      <c r="Y453" s="2476"/>
      <c r="Z453" s="2483"/>
      <c r="AA453" s="2483"/>
    </row>
    <row r="454" spans="1:27" s="1688" customFormat="1" ht="18" customHeight="1">
      <c r="A454" s="1679"/>
      <c r="B454" s="1691">
        <v>207</v>
      </c>
      <c r="C454" s="1677" t="s">
        <v>3876</v>
      </c>
      <c r="D454" s="1081" t="s">
        <v>43</v>
      </c>
      <c r="E454" s="1673">
        <f>VLOOKUP(C454,'[25]Feb 17'!$B$409:$G$479,6,FALSE)</f>
        <v>23</v>
      </c>
      <c r="F454" s="1705">
        <v>1821255</v>
      </c>
      <c r="G454" s="1705">
        <v>450000</v>
      </c>
      <c r="H454" s="1653">
        <f t="shared" si="69"/>
        <v>2271255</v>
      </c>
      <c r="I454" s="1705">
        <v>0</v>
      </c>
      <c r="J454" s="1705">
        <v>0</v>
      </c>
      <c r="K454" s="1705">
        <v>0</v>
      </c>
      <c r="L454" s="1685">
        <v>0</v>
      </c>
      <c r="M454" s="1685">
        <v>0</v>
      </c>
      <c r="N454" s="1125">
        <f t="shared" si="74"/>
        <v>0</v>
      </c>
      <c r="O454" s="1653">
        <f t="shared" si="73"/>
        <v>2555162</v>
      </c>
      <c r="P454" s="1653">
        <v>22713</v>
      </c>
      <c r="Q454" s="1653">
        <v>45425</v>
      </c>
      <c r="R454" s="1653">
        <v>22713</v>
      </c>
      <c r="S454" s="1684">
        <f t="shared" si="75"/>
        <v>2464311</v>
      </c>
      <c r="T454" s="1684">
        <v>0</v>
      </c>
      <c r="U454" s="1684">
        <f t="shared" si="68"/>
        <v>2464311</v>
      </c>
      <c r="V454" s="989" t="str">
        <f>VLOOKUP(C454,'[28]Jan 17'!$B$422:$F$492,5,FALSE)</f>
        <v>1060011990119</v>
      </c>
      <c r="W454" s="2475"/>
      <c r="X454" s="2476"/>
      <c r="Y454" s="2476"/>
      <c r="Z454" s="2483"/>
      <c r="AA454" s="2483"/>
    </row>
    <row r="455" spans="1:27" s="1688" customFormat="1" ht="18" customHeight="1">
      <c r="A455" s="1679"/>
      <c r="B455" s="1691">
        <v>208</v>
      </c>
      <c r="C455" s="1151" t="s">
        <v>3877</v>
      </c>
      <c r="D455" s="1081" t="s">
        <v>43</v>
      </c>
      <c r="E455" s="1673">
        <f>VLOOKUP(C455,'[25]Feb 17'!$B$409:$G$479,6,FALSE)</f>
        <v>23</v>
      </c>
      <c r="F455" s="1705">
        <v>1821255</v>
      </c>
      <c r="G455" s="1705">
        <v>450000</v>
      </c>
      <c r="H455" s="1653">
        <f t="shared" si="69"/>
        <v>2271255</v>
      </c>
      <c r="I455" s="1705">
        <v>0</v>
      </c>
      <c r="J455" s="1705">
        <v>0</v>
      </c>
      <c r="K455" s="1705">
        <v>0</v>
      </c>
      <c r="L455" s="1685">
        <v>0</v>
      </c>
      <c r="M455" s="1685">
        <v>0</v>
      </c>
      <c r="N455" s="1125">
        <f t="shared" si="74"/>
        <v>0</v>
      </c>
      <c r="O455" s="1653">
        <f t="shared" si="73"/>
        <v>2555162</v>
      </c>
      <c r="P455" s="1653">
        <v>22713</v>
      </c>
      <c r="Q455" s="1653">
        <v>45425</v>
      </c>
      <c r="R455" s="1653">
        <v>22713</v>
      </c>
      <c r="S455" s="1684">
        <f t="shared" si="75"/>
        <v>2464311</v>
      </c>
      <c r="T455" s="1684">
        <v>0</v>
      </c>
      <c r="U455" s="1684">
        <f t="shared" si="68"/>
        <v>2464311</v>
      </c>
      <c r="V455" s="989" t="str">
        <f>VLOOKUP(C455,'[27]Jan 17'!$B$422:$F$492,5,FALSE)</f>
        <v>1060011994137</v>
      </c>
      <c r="W455" s="2475"/>
      <c r="X455" s="2476"/>
      <c r="Y455" s="2476"/>
      <c r="Z455" s="2483"/>
      <c r="AA455" s="2483"/>
    </row>
    <row r="456" spans="1:27" s="1688" customFormat="1" ht="18" customHeight="1">
      <c r="A456" s="1679"/>
      <c r="B456" s="1691">
        <v>209</v>
      </c>
      <c r="C456" s="1151" t="s">
        <v>3878</v>
      </c>
      <c r="D456" s="1081" t="s">
        <v>43</v>
      </c>
      <c r="E456" s="1673">
        <f>VLOOKUP(C456,'[25]Feb 17'!$B$409:$G$479,6,FALSE)</f>
        <v>23</v>
      </c>
      <c r="F456" s="1705">
        <v>1821255</v>
      </c>
      <c r="G456" s="1705">
        <v>450000</v>
      </c>
      <c r="H456" s="1653">
        <f t="shared" si="69"/>
        <v>2271255</v>
      </c>
      <c r="I456" s="1705">
        <v>0</v>
      </c>
      <c r="J456" s="1705">
        <v>0</v>
      </c>
      <c r="K456" s="1705">
        <v>0</v>
      </c>
      <c r="L456" s="1685">
        <v>0</v>
      </c>
      <c r="M456" s="1685">
        <v>0</v>
      </c>
      <c r="N456" s="1125">
        <f t="shared" si="74"/>
        <v>0</v>
      </c>
      <c r="O456" s="1653">
        <f t="shared" si="73"/>
        <v>2555162</v>
      </c>
      <c r="P456" s="1653">
        <v>22713</v>
      </c>
      <c r="Q456" s="1653">
        <v>45425</v>
      </c>
      <c r="R456" s="1653">
        <v>22713</v>
      </c>
      <c r="S456" s="1684">
        <f t="shared" si="75"/>
        <v>2464311</v>
      </c>
      <c r="T456" s="1684">
        <v>0</v>
      </c>
      <c r="U456" s="1684">
        <f t="shared" si="68"/>
        <v>2464311</v>
      </c>
      <c r="V456" s="989" t="str">
        <f>VLOOKUP(C456,'[28]Jan 17'!$B$422:$F$492,5,FALSE)</f>
        <v>106-0011994442</v>
      </c>
      <c r="W456" s="2475"/>
      <c r="X456" s="2476"/>
      <c r="Y456" s="2476"/>
      <c r="Z456" s="2483"/>
      <c r="AA456" s="2483"/>
    </row>
    <row r="457" spans="1:27" s="1688" customFormat="1" ht="18" customHeight="1">
      <c r="A457" s="1679"/>
      <c r="B457" s="1691">
        <v>210</v>
      </c>
      <c r="C457" s="1151" t="s">
        <v>3879</v>
      </c>
      <c r="D457" s="1081" t="s">
        <v>43</v>
      </c>
      <c r="E457" s="1673">
        <f>VLOOKUP(C457,'[25]Feb 17'!$B$409:$G$479,6,FALSE)</f>
        <v>23</v>
      </c>
      <c r="F457" s="1705">
        <v>1821255</v>
      </c>
      <c r="G457" s="1705">
        <v>450000</v>
      </c>
      <c r="H457" s="1653">
        <f t="shared" si="69"/>
        <v>2271255</v>
      </c>
      <c r="I457" s="1705">
        <v>0</v>
      </c>
      <c r="J457" s="1705">
        <v>0</v>
      </c>
      <c r="K457" s="1705">
        <v>0</v>
      </c>
      <c r="L457" s="1685">
        <v>0</v>
      </c>
      <c r="M457" s="1685">
        <v>0</v>
      </c>
      <c r="N457" s="1125">
        <f t="shared" si="74"/>
        <v>0</v>
      </c>
      <c r="O457" s="1653">
        <f t="shared" si="73"/>
        <v>2555162</v>
      </c>
      <c r="P457" s="1653">
        <v>22713</v>
      </c>
      <c r="Q457" s="1653">
        <v>45425</v>
      </c>
      <c r="R457" s="1653">
        <v>22713</v>
      </c>
      <c r="S457" s="1684">
        <f t="shared" si="75"/>
        <v>2464311</v>
      </c>
      <c r="T457" s="1684">
        <v>0</v>
      </c>
      <c r="U457" s="1684">
        <f t="shared" si="68"/>
        <v>2464311</v>
      </c>
      <c r="V457" s="989" t="str">
        <f>VLOOKUP(C457,'[27]Jan 17'!$B$422:$F$492,5,FALSE)</f>
        <v>1060011993980</v>
      </c>
      <c r="W457" s="2475"/>
      <c r="X457" s="2476"/>
      <c r="Y457" s="2476"/>
      <c r="Z457" s="2483"/>
      <c r="AA457" s="2483"/>
    </row>
    <row r="458" spans="1:27" s="1688" customFormat="1" ht="18" customHeight="1">
      <c r="A458" s="1679"/>
      <c r="B458" s="1691">
        <v>211</v>
      </c>
      <c r="C458" s="1151" t="s">
        <v>3880</v>
      </c>
      <c r="D458" s="1081" t="s">
        <v>43</v>
      </c>
      <c r="E458" s="1673">
        <f>VLOOKUP(C458,'[25]Feb 17'!$B$409:$G$479,6,FALSE)</f>
        <v>23</v>
      </c>
      <c r="F458" s="1705">
        <v>1821255</v>
      </c>
      <c r="G458" s="1705">
        <v>450000</v>
      </c>
      <c r="H458" s="1653">
        <f t="shared" si="69"/>
        <v>2271255</v>
      </c>
      <c r="I458" s="1705">
        <v>0</v>
      </c>
      <c r="J458" s="1705">
        <v>0</v>
      </c>
      <c r="K458" s="1705">
        <v>0</v>
      </c>
      <c r="L458" s="1685">
        <v>0</v>
      </c>
      <c r="M458" s="1685">
        <v>0</v>
      </c>
      <c r="N458" s="1125">
        <f t="shared" si="74"/>
        <v>0</v>
      </c>
      <c r="O458" s="1653">
        <f t="shared" si="73"/>
        <v>2555162</v>
      </c>
      <c r="P458" s="1653">
        <v>22713</v>
      </c>
      <c r="Q458" s="1653">
        <v>45425</v>
      </c>
      <c r="R458" s="1653">
        <v>22713</v>
      </c>
      <c r="S458" s="1684">
        <f t="shared" si="75"/>
        <v>2464311</v>
      </c>
      <c r="T458" s="1684">
        <v>0</v>
      </c>
      <c r="U458" s="1684">
        <f t="shared" si="68"/>
        <v>2464311</v>
      </c>
      <c r="V458" s="989" t="str">
        <f>VLOOKUP(C458,'[27]Jan 17'!$B$422:$F$492,5,FALSE)</f>
        <v>1060011994111</v>
      </c>
      <c r="W458" s="2475"/>
      <c r="X458" s="2476"/>
      <c r="Y458" s="2476"/>
      <c r="Z458" s="2483"/>
      <c r="AA458" s="2483"/>
    </row>
    <row r="459" spans="1:27" s="1688" customFormat="1" ht="18" customHeight="1">
      <c r="A459" s="1679"/>
      <c r="B459" s="1691">
        <v>212</v>
      </c>
      <c r="C459" s="1151" t="s">
        <v>3881</v>
      </c>
      <c r="D459" s="1081" t="s">
        <v>43</v>
      </c>
      <c r="E459" s="1673">
        <f>VLOOKUP(C459,'[25]Feb 17'!$B$409:$G$479,6,FALSE)</f>
        <v>23</v>
      </c>
      <c r="F459" s="1705">
        <v>1821255</v>
      </c>
      <c r="G459" s="1705">
        <v>450000</v>
      </c>
      <c r="H459" s="1653">
        <f t="shared" si="69"/>
        <v>2271255</v>
      </c>
      <c r="I459" s="1705">
        <v>0</v>
      </c>
      <c r="J459" s="1705">
        <v>0</v>
      </c>
      <c r="K459" s="1705">
        <v>0</v>
      </c>
      <c r="L459" s="1685">
        <v>0</v>
      </c>
      <c r="M459" s="1685">
        <v>0</v>
      </c>
      <c r="N459" s="1125">
        <f t="shared" si="74"/>
        <v>0</v>
      </c>
      <c r="O459" s="1653">
        <f t="shared" si="73"/>
        <v>2555162</v>
      </c>
      <c r="P459" s="1653">
        <v>22713</v>
      </c>
      <c r="Q459" s="1653">
        <v>45425</v>
      </c>
      <c r="R459" s="1653">
        <v>22713</v>
      </c>
      <c r="S459" s="1684">
        <f t="shared" si="75"/>
        <v>2464311</v>
      </c>
      <c r="T459" s="1684">
        <v>0</v>
      </c>
      <c r="U459" s="1684">
        <f t="shared" si="68"/>
        <v>2464311</v>
      </c>
      <c r="V459" s="989" t="str">
        <f>VLOOKUP(C459,'[28]Jan 17'!$B$422:$F$492,5,FALSE)</f>
        <v>106-0011994053</v>
      </c>
      <c r="W459" s="2475"/>
      <c r="X459" s="2476"/>
      <c r="Y459" s="2476"/>
      <c r="Z459" s="2483"/>
      <c r="AA459" s="2483"/>
    </row>
    <row r="460" spans="1:27" s="1688" customFormat="1" ht="18" customHeight="1">
      <c r="A460" s="1679"/>
      <c r="B460" s="1691">
        <v>213</v>
      </c>
      <c r="C460" s="1151" t="s">
        <v>3882</v>
      </c>
      <c r="D460" s="1081" t="s">
        <v>43</v>
      </c>
      <c r="E460" s="1673">
        <f>VLOOKUP(C460,'[25]Feb 17'!$B$409:$G$479,6,FALSE)</f>
        <v>0</v>
      </c>
      <c r="F460" s="1705">
        <v>1821255</v>
      </c>
      <c r="G460" s="1705">
        <v>450000</v>
      </c>
      <c r="H460" s="1653">
        <f t="shared" si="69"/>
        <v>2271255</v>
      </c>
      <c r="I460" s="1705">
        <v>0</v>
      </c>
      <c r="J460" s="1705">
        <v>0</v>
      </c>
      <c r="K460" s="1705">
        <v>0</v>
      </c>
      <c r="L460" s="1685">
        <v>0</v>
      </c>
      <c r="M460" s="1685">
        <v>0</v>
      </c>
      <c r="N460" s="1125">
        <f t="shared" si="74"/>
        <v>0</v>
      </c>
      <c r="O460" s="1653">
        <f t="shared" si="73"/>
        <v>2555162</v>
      </c>
      <c r="P460" s="1653">
        <v>22713</v>
      </c>
      <c r="Q460" s="1653">
        <v>45425</v>
      </c>
      <c r="R460" s="1653">
        <v>22713</v>
      </c>
      <c r="S460" s="1684">
        <f t="shared" si="75"/>
        <v>2464311</v>
      </c>
      <c r="T460" s="1684">
        <v>0</v>
      </c>
      <c r="U460" s="1684">
        <f t="shared" si="68"/>
        <v>2464311</v>
      </c>
      <c r="V460" s="1752" t="s">
        <v>3862</v>
      </c>
      <c r="W460" s="2475"/>
      <c r="X460" s="2476"/>
      <c r="Y460" s="2476"/>
      <c r="Z460" s="2483"/>
      <c r="AA460" s="2483"/>
    </row>
    <row r="461" spans="1:27" s="1688" customFormat="1" ht="18" customHeight="1">
      <c r="A461" s="1679"/>
      <c r="B461" s="1691">
        <v>214</v>
      </c>
      <c r="C461" s="1151" t="s">
        <v>3883</v>
      </c>
      <c r="D461" s="1081" t="s">
        <v>43</v>
      </c>
      <c r="E461" s="1673">
        <f>VLOOKUP(C461,'[25]Feb 17'!$B$409:$G$479,6,FALSE)</f>
        <v>23</v>
      </c>
      <c r="F461" s="1705">
        <v>1821255</v>
      </c>
      <c r="G461" s="1705">
        <v>450000</v>
      </c>
      <c r="H461" s="1653">
        <f t="shared" si="69"/>
        <v>2271255</v>
      </c>
      <c r="I461" s="1705">
        <v>0</v>
      </c>
      <c r="J461" s="1705">
        <v>0</v>
      </c>
      <c r="K461" s="1705">
        <v>0</v>
      </c>
      <c r="L461" s="1685">
        <v>0</v>
      </c>
      <c r="M461" s="1685">
        <v>0</v>
      </c>
      <c r="N461" s="1125">
        <f t="shared" si="74"/>
        <v>0</v>
      </c>
      <c r="O461" s="1653">
        <f t="shared" si="73"/>
        <v>2555162</v>
      </c>
      <c r="P461" s="1653">
        <v>22713</v>
      </c>
      <c r="Q461" s="1653">
        <v>45425</v>
      </c>
      <c r="R461" s="1653">
        <v>22713</v>
      </c>
      <c r="S461" s="1684">
        <f t="shared" si="75"/>
        <v>2464311</v>
      </c>
      <c r="T461" s="1684">
        <v>0</v>
      </c>
      <c r="U461" s="1684">
        <f t="shared" si="68"/>
        <v>2464311</v>
      </c>
      <c r="V461" s="989" t="str">
        <f>VLOOKUP(C461,'[28]Jan 17'!$B$422:$F$492,5,FALSE)</f>
        <v>106-0011994525</v>
      </c>
      <c r="W461" s="2475"/>
      <c r="X461" s="2476"/>
      <c r="Y461" s="2476"/>
      <c r="Z461" s="2483"/>
      <c r="AA461" s="2483"/>
    </row>
    <row r="462" spans="1:27" s="1688" customFormat="1" ht="18" customHeight="1">
      <c r="A462" s="1679"/>
      <c r="B462" s="1691">
        <v>215</v>
      </c>
      <c r="C462" s="1151" t="s">
        <v>3884</v>
      </c>
      <c r="D462" s="1081" t="s">
        <v>43</v>
      </c>
      <c r="E462" s="1673">
        <f>VLOOKUP(C462,'[25]Feb 17'!$B$409:$G$479,6,FALSE)</f>
        <v>23</v>
      </c>
      <c r="F462" s="1705">
        <v>1821255</v>
      </c>
      <c r="G462" s="1705">
        <v>450000</v>
      </c>
      <c r="H462" s="1653">
        <f t="shared" si="69"/>
        <v>2271255</v>
      </c>
      <c r="I462" s="1705">
        <v>0</v>
      </c>
      <c r="J462" s="1705">
        <v>0</v>
      </c>
      <c r="K462" s="1705">
        <v>0</v>
      </c>
      <c r="L462" s="1685">
        <v>0</v>
      </c>
      <c r="M462" s="1685">
        <v>0</v>
      </c>
      <c r="N462" s="1125">
        <f t="shared" si="74"/>
        <v>0</v>
      </c>
      <c r="O462" s="1653">
        <f t="shared" si="73"/>
        <v>2555162</v>
      </c>
      <c r="P462" s="1653">
        <v>22713</v>
      </c>
      <c r="Q462" s="1653">
        <v>45425</v>
      </c>
      <c r="R462" s="1653">
        <v>22713</v>
      </c>
      <c r="S462" s="1684">
        <f t="shared" si="75"/>
        <v>2464311</v>
      </c>
      <c r="T462" s="1684">
        <v>0</v>
      </c>
      <c r="U462" s="1684">
        <f t="shared" si="68"/>
        <v>2464311</v>
      </c>
      <c r="V462" s="989" t="str">
        <f>VLOOKUP(C462,'[28]Jan 17'!$B$422:$F$492,5,FALSE)</f>
        <v>106-0011993881</v>
      </c>
      <c r="W462" s="2475"/>
      <c r="X462" s="2476"/>
      <c r="Y462" s="2476"/>
      <c r="Z462" s="2483"/>
      <c r="AA462" s="2483"/>
    </row>
    <row r="463" spans="1:27" s="1688" customFormat="1" ht="18" customHeight="1">
      <c r="A463" s="1679"/>
      <c r="B463" s="1691">
        <v>216</v>
      </c>
      <c r="C463" s="1151" t="s">
        <v>2455</v>
      </c>
      <c r="D463" s="1081" t="s">
        <v>43</v>
      </c>
      <c r="E463" s="1673">
        <f>VLOOKUP(C463,'[25]Feb 17'!$B$409:$G$479,6,FALSE)</f>
        <v>23</v>
      </c>
      <c r="F463" s="1705">
        <v>1821255</v>
      </c>
      <c r="G463" s="1705">
        <v>450000</v>
      </c>
      <c r="H463" s="1653">
        <f t="shared" si="69"/>
        <v>2271255</v>
      </c>
      <c r="I463" s="1705">
        <v>0</v>
      </c>
      <c r="J463" s="1705">
        <v>0</v>
      </c>
      <c r="K463" s="1705">
        <v>0</v>
      </c>
      <c r="L463" s="1685">
        <v>0</v>
      </c>
      <c r="M463" s="1685">
        <v>0</v>
      </c>
      <c r="N463" s="1125">
        <f t="shared" si="74"/>
        <v>0</v>
      </c>
      <c r="O463" s="1653">
        <f t="shared" si="73"/>
        <v>2555162</v>
      </c>
      <c r="P463" s="1653">
        <v>22713</v>
      </c>
      <c r="Q463" s="1653">
        <v>45425</v>
      </c>
      <c r="R463" s="1653">
        <v>22713</v>
      </c>
      <c r="S463" s="1684">
        <f t="shared" si="75"/>
        <v>2464311</v>
      </c>
      <c r="T463" s="1684">
        <v>0</v>
      </c>
      <c r="U463" s="1684">
        <f t="shared" si="68"/>
        <v>2464311</v>
      </c>
      <c r="V463" s="989" t="str">
        <f>VLOOKUP(C463,'[27]Jan 17'!$B$422:$F$492,5,FALSE)</f>
        <v>106-0011993824</v>
      </c>
      <c r="W463" s="2475"/>
      <c r="X463" s="2476"/>
      <c r="Y463" s="2476"/>
      <c r="Z463" s="2483"/>
      <c r="AA463" s="2483"/>
    </row>
    <row r="464" spans="1:27" s="1688" customFormat="1" ht="18" customHeight="1">
      <c r="A464" s="1679"/>
      <c r="B464" s="1691">
        <v>217</v>
      </c>
      <c r="C464" s="1151" t="s">
        <v>3885</v>
      </c>
      <c r="D464" s="1081" t="s">
        <v>43</v>
      </c>
      <c r="E464" s="1673">
        <f>VLOOKUP(C464,'[25]Feb 17'!$B$409:$G$479,6,FALSE)</f>
        <v>23</v>
      </c>
      <c r="F464" s="1705">
        <v>1821255</v>
      </c>
      <c r="G464" s="1705">
        <v>450000</v>
      </c>
      <c r="H464" s="1653">
        <f t="shared" si="69"/>
        <v>2271255</v>
      </c>
      <c r="I464" s="1705">
        <v>0</v>
      </c>
      <c r="J464" s="1705">
        <v>0</v>
      </c>
      <c r="K464" s="1705">
        <v>0</v>
      </c>
      <c r="L464" s="1685">
        <v>0</v>
      </c>
      <c r="M464" s="1685">
        <v>0</v>
      </c>
      <c r="N464" s="1125">
        <f t="shared" si="74"/>
        <v>0</v>
      </c>
      <c r="O464" s="1653">
        <f t="shared" si="73"/>
        <v>2555162</v>
      </c>
      <c r="P464" s="1653">
        <v>22713</v>
      </c>
      <c r="Q464" s="1653">
        <v>45425</v>
      </c>
      <c r="R464" s="1653">
        <v>22713</v>
      </c>
      <c r="S464" s="1684">
        <f t="shared" si="75"/>
        <v>2464311</v>
      </c>
      <c r="T464" s="1684">
        <v>0</v>
      </c>
      <c r="U464" s="1684">
        <f t="shared" si="68"/>
        <v>2464311</v>
      </c>
      <c r="V464" s="989" t="str">
        <f>VLOOKUP(C464,'[28]Jan 17'!$B$422:$F$492,5,FALSE)</f>
        <v>1060011993964</v>
      </c>
      <c r="W464" s="2475"/>
      <c r="X464" s="2476"/>
      <c r="Y464" s="2476"/>
      <c r="Z464" s="2483"/>
      <c r="AA464" s="2483"/>
    </row>
    <row r="465" spans="1:27" s="1688" customFormat="1" ht="18" customHeight="1">
      <c r="A465" s="1679"/>
      <c r="B465" s="1691">
        <v>218</v>
      </c>
      <c r="C465" s="1151" t="s">
        <v>3886</v>
      </c>
      <c r="D465" s="1081" t="s">
        <v>43</v>
      </c>
      <c r="E465" s="1673">
        <f>VLOOKUP(C465,'[25]Feb 17'!$B$409:$G$479,6,FALSE)</f>
        <v>23</v>
      </c>
      <c r="F465" s="1705">
        <v>1821255</v>
      </c>
      <c r="G465" s="1705">
        <v>450000</v>
      </c>
      <c r="H465" s="1653">
        <f t="shared" si="69"/>
        <v>2271255</v>
      </c>
      <c r="I465" s="1705">
        <v>0</v>
      </c>
      <c r="J465" s="1705">
        <v>0</v>
      </c>
      <c r="K465" s="1705">
        <v>0</v>
      </c>
      <c r="L465" s="1685">
        <v>0</v>
      </c>
      <c r="M465" s="1685">
        <v>0</v>
      </c>
      <c r="N465" s="1125">
        <f t="shared" si="74"/>
        <v>0</v>
      </c>
      <c r="O465" s="1653">
        <f t="shared" si="73"/>
        <v>2555162</v>
      </c>
      <c r="P465" s="1653">
        <v>22713</v>
      </c>
      <c r="Q465" s="1653">
        <v>45425</v>
      </c>
      <c r="R465" s="1653">
        <v>22713</v>
      </c>
      <c r="S465" s="1684">
        <f t="shared" si="75"/>
        <v>2464311</v>
      </c>
      <c r="T465" s="1684">
        <v>0</v>
      </c>
      <c r="U465" s="1684">
        <f t="shared" si="68"/>
        <v>2464311</v>
      </c>
      <c r="V465" s="989" t="str">
        <f>VLOOKUP(C465,'[28]Jan 17'!$B$422:$F$492,5,FALSE)</f>
        <v>106-0011994269</v>
      </c>
      <c r="W465" s="2475"/>
      <c r="X465" s="2476"/>
      <c r="Y465" s="2476"/>
      <c r="Z465" s="2483"/>
      <c r="AA465" s="2483"/>
    </row>
    <row r="466" spans="1:27" s="1688" customFormat="1" ht="18" customHeight="1">
      <c r="A466" s="1679"/>
      <c r="B466" s="1691">
        <v>219</v>
      </c>
      <c r="C466" s="1151" t="s">
        <v>3887</v>
      </c>
      <c r="D466" s="1081" t="s">
        <v>43</v>
      </c>
      <c r="E466" s="1673">
        <f>VLOOKUP(C466,'[25]Feb 17'!$B$409:$G$479,6,FALSE)</f>
        <v>23</v>
      </c>
      <c r="F466" s="1705">
        <v>1821255</v>
      </c>
      <c r="G466" s="1705">
        <v>450000</v>
      </c>
      <c r="H466" s="1653">
        <f t="shared" si="69"/>
        <v>2271255</v>
      </c>
      <c r="I466" s="1705">
        <v>0</v>
      </c>
      <c r="J466" s="1705">
        <v>0</v>
      </c>
      <c r="K466" s="1705">
        <v>0</v>
      </c>
      <c r="L466" s="1685">
        <v>0</v>
      </c>
      <c r="M466" s="1685">
        <v>0</v>
      </c>
      <c r="N466" s="1125">
        <f t="shared" si="74"/>
        <v>0</v>
      </c>
      <c r="O466" s="1653">
        <f t="shared" si="73"/>
        <v>2555162</v>
      </c>
      <c r="P466" s="1653">
        <v>22713</v>
      </c>
      <c r="Q466" s="1653">
        <v>45425</v>
      </c>
      <c r="R466" s="1653">
        <v>22713</v>
      </c>
      <c r="S466" s="1684">
        <f t="shared" si="75"/>
        <v>2464311</v>
      </c>
      <c r="T466" s="1684">
        <v>0</v>
      </c>
      <c r="U466" s="1684">
        <f t="shared" si="68"/>
        <v>2464311</v>
      </c>
      <c r="V466" s="989" t="str">
        <f>VLOOKUP(C466,'[28]Jan 17'!$B$422:$F$492,5,FALSE)</f>
        <v>106-0011993907</v>
      </c>
      <c r="W466" s="2475"/>
      <c r="X466" s="2476"/>
      <c r="Y466" s="2476"/>
      <c r="Z466" s="2483"/>
      <c r="AA466" s="2483"/>
    </row>
    <row r="467" spans="1:27" s="1688" customFormat="1" ht="18" customHeight="1">
      <c r="A467" s="1679"/>
      <c r="B467" s="1691">
        <v>220</v>
      </c>
      <c r="C467" s="1151" t="s">
        <v>3888</v>
      </c>
      <c r="D467" s="1081" t="s">
        <v>43</v>
      </c>
      <c r="E467" s="1673">
        <f>VLOOKUP(C467,'[25]Feb 17'!$B$409:$G$479,6,FALSE)</f>
        <v>23</v>
      </c>
      <c r="F467" s="1705">
        <v>1821255</v>
      </c>
      <c r="G467" s="1705">
        <v>450000</v>
      </c>
      <c r="H467" s="1653">
        <f t="shared" si="69"/>
        <v>2271255</v>
      </c>
      <c r="I467" s="1705">
        <v>0</v>
      </c>
      <c r="J467" s="1705">
        <v>0</v>
      </c>
      <c r="K467" s="1705">
        <v>0</v>
      </c>
      <c r="L467" s="1685">
        <v>0</v>
      </c>
      <c r="M467" s="1685">
        <v>0</v>
      </c>
      <c r="N467" s="1125">
        <f t="shared" si="74"/>
        <v>0</v>
      </c>
      <c r="O467" s="1653">
        <f t="shared" si="73"/>
        <v>2555162</v>
      </c>
      <c r="P467" s="1653">
        <v>22713</v>
      </c>
      <c r="Q467" s="1653">
        <v>45425</v>
      </c>
      <c r="R467" s="1653">
        <v>22713</v>
      </c>
      <c r="S467" s="1684">
        <f t="shared" si="75"/>
        <v>2464311</v>
      </c>
      <c r="T467" s="1684">
        <v>0</v>
      </c>
      <c r="U467" s="1684">
        <f t="shared" si="68"/>
        <v>2464311</v>
      </c>
      <c r="V467" s="1752" t="s">
        <v>4269</v>
      </c>
      <c r="W467" s="2475"/>
      <c r="X467" s="2476"/>
      <c r="Y467" s="2476"/>
      <c r="Z467" s="2483"/>
      <c r="AA467" s="2483"/>
    </row>
    <row r="468" spans="1:27" s="1688" customFormat="1" ht="18" customHeight="1">
      <c r="A468" s="1679"/>
      <c r="B468" s="1691">
        <v>221</v>
      </c>
      <c r="C468" s="1151" t="s">
        <v>3889</v>
      </c>
      <c r="D468" s="1081" t="s">
        <v>43</v>
      </c>
      <c r="E468" s="1673">
        <f>VLOOKUP(C468,'[25]Feb 17'!$B$409:$G$479,6,FALSE)</f>
        <v>23</v>
      </c>
      <c r="F468" s="1705">
        <v>1821255</v>
      </c>
      <c r="G468" s="1705">
        <v>450000</v>
      </c>
      <c r="H468" s="1653">
        <f t="shared" si="69"/>
        <v>2271255</v>
      </c>
      <c r="I468" s="1705">
        <v>0</v>
      </c>
      <c r="J468" s="1705">
        <v>0</v>
      </c>
      <c r="K468" s="1705">
        <v>0</v>
      </c>
      <c r="L468" s="1685">
        <v>0</v>
      </c>
      <c r="M468" s="1685">
        <v>0</v>
      </c>
      <c r="N468" s="1125">
        <f t="shared" si="74"/>
        <v>0</v>
      </c>
      <c r="O468" s="1653">
        <f t="shared" si="73"/>
        <v>2555162</v>
      </c>
      <c r="P468" s="1653">
        <v>22713</v>
      </c>
      <c r="Q468" s="1653">
        <v>45425</v>
      </c>
      <c r="R468" s="1653">
        <v>22713</v>
      </c>
      <c r="S468" s="1684">
        <f t="shared" si="75"/>
        <v>2464311</v>
      </c>
      <c r="T468" s="1684">
        <v>0</v>
      </c>
      <c r="U468" s="1684">
        <f t="shared" si="68"/>
        <v>2464311</v>
      </c>
      <c r="V468" s="989" t="str">
        <f>VLOOKUP(C468,'[28]Jan 17'!$B$422:$F$492,5,FALSE)</f>
        <v>1060011988717</v>
      </c>
      <c r="W468" s="2475"/>
      <c r="X468" s="2476"/>
      <c r="Y468" s="2476"/>
      <c r="Z468" s="2483"/>
      <c r="AA468" s="2483"/>
    </row>
    <row r="469" spans="1:27" s="1688" customFormat="1" ht="18" customHeight="1">
      <c r="A469" s="1679"/>
      <c r="B469" s="1691">
        <v>222</v>
      </c>
      <c r="C469" s="1151" t="s">
        <v>3890</v>
      </c>
      <c r="D469" s="1081" t="s">
        <v>43</v>
      </c>
      <c r="E469" s="1673">
        <f>VLOOKUP(C469,'[25]Feb 17'!$B$409:$G$479,6,FALSE)</f>
        <v>23</v>
      </c>
      <c r="F469" s="1705">
        <v>1821255</v>
      </c>
      <c r="G469" s="1705">
        <v>450000</v>
      </c>
      <c r="H469" s="1653">
        <f t="shared" si="69"/>
        <v>2271255</v>
      </c>
      <c r="I469" s="1705">
        <v>0</v>
      </c>
      <c r="J469" s="1705">
        <v>0</v>
      </c>
      <c r="K469" s="1705">
        <v>0</v>
      </c>
      <c r="L469" s="1685">
        <v>0</v>
      </c>
      <c r="M469" s="1685">
        <v>0</v>
      </c>
      <c r="N469" s="1125">
        <f t="shared" si="74"/>
        <v>0</v>
      </c>
      <c r="O469" s="1653">
        <f t="shared" si="73"/>
        <v>2555162</v>
      </c>
      <c r="P469" s="1653">
        <v>22713</v>
      </c>
      <c r="Q469" s="1653">
        <v>45425</v>
      </c>
      <c r="R469" s="1653">
        <v>22713</v>
      </c>
      <c r="S469" s="1684">
        <f t="shared" si="75"/>
        <v>2464311</v>
      </c>
      <c r="T469" s="1684">
        <v>0</v>
      </c>
      <c r="U469" s="1684">
        <f t="shared" si="68"/>
        <v>2464311</v>
      </c>
      <c r="V469" s="989" t="str">
        <f>VLOOKUP(C469,'[28]Jan 17'!$B$422:$F$492,5,FALSE)</f>
        <v>1060011994129</v>
      </c>
      <c r="W469" s="2475"/>
      <c r="X469" s="2476"/>
      <c r="Y469" s="2476"/>
      <c r="Z469" s="2483"/>
      <c r="AA469" s="2483"/>
    </row>
    <row r="470" spans="1:27" s="1688" customFormat="1" ht="18" customHeight="1">
      <c r="A470" s="1679"/>
      <c r="B470" s="1691">
        <v>223</v>
      </c>
      <c r="C470" s="1151" t="s">
        <v>1512</v>
      </c>
      <c r="D470" s="1081" t="s">
        <v>43</v>
      </c>
      <c r="E470" s="1673">
        <f>VLOOKUP(C470,'[25]Feb 17'!$B$409:$G$479,6,FALSE)</f>
        <v>23</v>
      </c>
      <c r="F470" s="1705">
        <v>1821255</v>
      </c>
      <c r="G470" s="1705">
        <v>450000</v>
      </c>
      <c r="H470" s="1653">
        <f t="shared" si="69"/>
        <v>2271255</v>
      </c>
      <c r="I470" s="1705">
        <v>0</v>
      </c>
      <c r="J470" s="1705">
        <v>0</v>
      </c>
      <c r="K470" s="1705">
        <v>0</v>
      </c>
      <c r="L470" s="1685">
        <v>0</v>
      </c>
      <c r="M470" s="1685">
        <v>0</v>
      </c>
      <c r="N470" s="1125">
        <f t="shared" si="74"/>
        <v>0</v>
      </c>
      <c r="O470" s="1653">
        <f t="shared" si="73"/>
        <v>2555162</v>
      </c>
      <c r="P470" s="1653">
        <v>22713</v>
      </c>
      <c r="Q470" s="1653">
        <v>45425</v>
      </c>
      <c r="R470" s="1653">
        <v>22713</v>
      </c>
      <c r="S470" s="1684">
        <f t="shared" si="75"/>
        <v>2464311</v>
      </c>
      <c r="T470" s="1684">
        <v>0</v>
      </c>
      <c r="U470" s="1684">
        <f t="shared" si="68"/>
        <v>2464311</v>
      </c>
      <c r="V470" s="1752" t="s">
        <v>3864</v>
      </c>
      <c r="W470" s="2475"/>
      <c r="X470" s="2476"/>
      <c r="Y470" s="2476"/>
      <c r="Z470" s="2483"/>
      <c r="AA470" s="2483"/>
    </row>
    <row r="471" spans="1:27" s="1688" customFormat="1" ht="18" customHeight="1">
      <c r="A471" s="1679"/>
      <c r="B471" s="1691">
        <v>224</v>
      </c>
      <c r="C471" s="1151" t="s">
        <v>3891</v>
      </c>
      <c r="D471" s="1081" t="s">
        <v>43</v>
      </c>
      <c r="E471" s="1673">
        <f>VLOOKUP(C471,'[25]Feb 17'!$B$409:$G$479,6,FALSE)</f>
        <v>23</v>
      </c>
      <c r="F471" s="1705">
        <v>1821255</v>
      </c>
      <c r="G471" s="1705">
        <v>450000</v>
      </c>
      <c r="H471" s="1653">
        <f t="shared" si="69"/>
        <v>2271255</v>
      </c>
      <c r="I471" s="1705">
        <v>0</v>
      </c>
      <c r="J471" s="1705">
        <v>0</v>
      </c>
      <c r="K471" s="1705">
        <v>0</v>
      </c>
      <c r="L471" s="1685">
        <v>0</v>
      </c>
      <c r="M471" s="1685">
        <v>0</v>
      </c>
      <c r="N471" s="1125">
        <f t="shared" si="74"/>
        <v>0</v>
      </c>
      <c r="O471" s="1653">
        <f t="shared" si="73"/>
        <v>2555162</v>
      </c>
      <c r="P471" s="1653">
        <v>22713</v>
      </c>
      <c r="Q471" s="1653">
        <v>45425</v>
      </c>
      <c r="R471" s="1653">
        <v>22713</v>
      </c>
      <c r="S471" s="1684">
        <f t="shared" si="75"/>
        <v>2464311</v>
      </c>
      <c r="T471" s="1684">
        <v>0</v>
      </c>
      <c r="U471" s="1684">
        <f t="shared" si="68"/>
        <v>2464311</v>
      </c>
      <c r="V471" s="989" t="str">
        <f>VLOOKUP(C471,'[28]Jan 17'!$B$422:$F$492,5,FALSE)</f>
        <v>1060011993949</v>
      </c>
      <c r="W471" s="2475"/>
      <c r="X471" s="2476"/>
      <c r="Y471" s="2476"/>
      <c r="Z471" s="2483"/>
      <c r="AA471" s="2483"/>
    </row>
    <row r="472" spans="1:27" s="1688" customFormat="1" ht="18" customHeight="1">
      <c r="A472" s="1679"/>
      <c r="B472" s="1691">
        <v>225</v>
      </c>
      <c r="C472" s="1151" t="s">
        <v>3892</v>
      </c>
      <c r="D472" s="1081" t="s">
        <v>43</v>
      </c>
      <c r="E472" s="1673">
        <f>VLOOKUP(C472,'[25]Feb 17'!$B$409:$G$479,6,FALSE)</f>
        <v>23</v>
      </c>
      <c r="F472" s="1705">
        <v>1821255</v>
      </c>
      <c r="G472" s="1705">
        <v>450000</v>
      </c>
      <c r="H472" s="1653">
        <f t="shared" si="69"/>
        <v>2271255</v>
      </c>
      <c r="I472" s="1705">
        <v>0</v>
      </c>
      <c r="J472" s="1705">
        <v>0</v>
      </c>
      <c r="K472" s="1705">
        <v>0</v>
      </c>
      <c r="L472" s="1685">
        <v>0</v>
      </c>
      <c r="M472" s="1685">
        <v>0</v>
      </c>
      <c r="N472" s="1125">
        <f t="shared" si="74"/>
        <v>0</v>
      </c>
      <c r="O472" s="1653">
        <f t="shared" si="73"/>
        <v>2555162</v>
      </c>
      <c r="P472" s="1653">
        <v>22713</v>
      </c>
      <c r="Q472" s="1653">
        <v>45425</v>
      </c>
      <c r="R472" s="1653">
        <v>22713</v>
      </c>
      <c r="S472" s="1684">
        <f t="shared" si="75"/>
        <v>2464311</v>
      </c>
      <c r="T472" s="1684">
        <v>0</v>
      </c>
      <c r="U472" s="1684">
        <f t="shared" si="68"/>
        <v>2464311</v>
      </c>
      <c r="V472" s="989" t="str">
        <f>VLOOKUP(C472,'[28]Jan 17'!$B$422:$F$492,5,FALSE)</f>
        <v>106-0011993873</v>
      </c>
      <c r="W472" s="2475"/>
      <c r="X472" s="2476"/>
      <c r="Y472" s="2476"/>
      <c r="Z472" s="2483"/>
      <c r="AA472" s="2483"/>
    </row>
    <row r="473" spans="1:27" s="1688" customFormat="1" ht="18" customHeight="1">
      <c r="A473" s="1679"/>
      <c r="B473" s="1691">
        <v>226</v>
      </c>
      <c r="C473" s="1151" t="s">
        <v>3893</v>
      </c>
      <c r="D473" s="1081" t="s">
        <v>43</v>
      </c>
      <c r="E473" s="1673">
        <f>VLOOKUP(C473,'[25]Feb 17'!$B$409:$G$479,6,FALSE)</f>
        <v>23</v>
      </c>
      <c r="F473" s="1705">
        <v>1821255</v>
      </c>
      <c r="G473" s="1705">
        <v>450000</v>
      </c>
      <c r="H473" s="1653">
        <f t="shared" si="69"/>
        <v>2271255</v>
      </c>
      <c r="I473" s="1705">
        <v>0</v>
      </c>
      <c r="J473" s="1705">
        <v>0</v>
      </c>
      <c r="K473" s="1705">
        <v>0</v>
      </c>
      <c r="L473" s="1685">
        <v>0</v>
      </c>
      <c r="M473" s="1685">
        <v>0</v>
      </c>
      <c r="N473" s="1125">
        <f t="shared" si="74"/>
        <v>0</v>
      </c>
      <c r="O473" s="1653">
        <f t="shared" si="73"/>
        <v>2555162</v>
      </c>
      <c r="P473" s="1653">
        <v>22713</v>
      </c>
      <c r="Q473" s="1653">
        <v>45425</v>
      </c>
      <c r="R473" s="1653">
        <v>22713</v>
      </c>
      <c r="S473" s="1684">
        <f t="shared" si="75"/>
        <v>2464311</v>
      </c>
      <c r="T473" s="1684">
        <v>0</v>
      </c>
      <c r="U473" s="1684">
        <f t="shared" si="68"/>
        <v>2464311</v>
      </c>
      <c r="V473" s="989" t="str">
        <f>VLOOKUP(C473,'[28]Jan 17'!$B$422:$F$492,5,FALSE)</f>
        <v>1060011994012</v>
      </c>
      <c r="W473" s="2475"/>
      <c r="X473" s="2476"/>
      <c r="Y473" s="2476"/>
      <c r="Z473" s="2483"/>
      <c r="AA473" s="2483"/>
    </row>
    <row r="474" spans="1:27" s="1688" customFormat="1" ht="18" customHeight="1">
      <c r="A474" s="1679"/>
      <c r="B474" s="1691">
        <v>227</v>
      </c>
      <c r="C474" s="1151" t="s">
        <v>3894</v>
      </c>
      <c r="D474" s="1081" t="s">
        <v>43</v>
      </c>
      <c r="E474" s="1673">
        <f>VLOOKUP(C474,'[25]Feb 17'!$B$409:$G$479,6,FALSE)</f>
        <v>23</v>
      </c>
      <c r="F474" s="1705">
        <v>1821255</v>
      </c>
      <c r="G474" s="1705">
        <v>450000</v>
      </c>
      <c r="H474" s="1653">
        <f t="shared" si="69"/>
        <v>2271255</v>
      </c>
      <c r="I474" s="1705">
        <v>0</v>
      </c>
      <c r="J474" s="1705">
        <v>0</v>
      </c>
      <c r="K474" s="1705">
        <v>0</v>
      </c>
      <c r="L474" s="1685">
        <v>0</v>
      </c>
      <c r="M474" s="1685">
        <v>0</v>
      </c>
      <c r="N474" s="1125">
        <f t="shared" si="74"/>
        <v>0</v>
      </c>
      <c r="O474" s="1653">
        <f t="shared" si="73"/>
        <v>2555162</v>
      </c>
      <c r="P474" s="1653">
        <v>22713</v>
      </c>
      <c r="Q474" s="1653">
        <v>45425</v>
      </c>
      <c r="R474" s="1653">
        <v>22713</v>
      </c>
      <c r="S474" s="1684">
        <f t="shared" si="75"/>
        <v>2464311</v>
      </c>
      <c r="T474" s="1684">
        <v>0</v>
      </c>
      <c r="U474" s="1684">
        <f t="shared" si="68"/>
        <v>2464311</v>
      </c>
      <c r="V474" s="989" t="str">
        <f>VLOOKUP(C474,'[28]Jan 17'!$B$422:$F$492,5,FALSE)</f>
        <v>106-0011995159</v>
      </c>
      <c r="W474" s="2475"/>
      <c r="X474" s="2476"/>
      <c r="Y474" s="2476"/>
      <c r="Z474" s="2483"/>
      <c r="AA474" s="2483"/>
    </row>
    <row r="475" spans="1:27" s="1688" customFormat="1" ht="18" customHeight="1">
      <c r="A475" s="1679"/>
      <c r="B475" s="1691">
        <v>228</v>
      </c>
      <c r="C475" s="1151" t="s">
        <v>3895</v>
      </c>
      <c r="D475" s="1081" t="s">
        <v>43</v>
      </c>
      <c r="E475" s="1673">
        <f>VLOOKUP(C475,'[25]Feb 17'!$B$409:$G$479,6,FALSE)</f>
        <v>23</v>
      </c>
      <c r="F475" s="1705">
        <v>1821255</v>
      </c>
      <c r="G475" s="1705">
        <v>450000</v>
      </c>
      <c r="H475" s="1653">
        <f t="shared" si="69"/>
        <v>2271255</v>
      </c>
      <c r="I475" s="1705">
        <v>0</v>
      </c>
      <c r="J475" s="1705">
        <v>0</v>
      </c>
      <c r="K475" s="1705">
        <v>0</v>
      </c>
      <c r="L475" s="1685">
        <v>0</v>
      </c>
      <c r="M475" s="1685">
        <v>0</v>
      </c>
      <c r="N475" s="1125">
        <f t="shared" si="74"/>
        <v>0</v>
      </c>
      <c r="O475" s="1653">
        <f t="shared" si="73"/>
        <v>2555162</v>
      </c>
      <c r="P475" s="1653">
        <v>22713</v>
      </c>
      <c r="Q475" s="1653">
        <v>45425</v>
      </c>
      <c r="R475" s="1653">
        <v>22713</v>
      </c>
      <c r="S475" s="1684">
        <f t="shared" si="75"/>
        <v>2464311</v>
      </c>
      <c r="T475" s="1684">
        <v>0</v>
      </c>
      <c r="U475" s="1684">
        <f t="shared" si="68"/>
        <v>2464311</v>
      </c>
      <c r="V475" s="989" t="str">
        <f>VLOOKUP(C475,'[28]Jan 17'!$B$422:$F$492,5,FALSE)</f>
        <v>106-0011993857</v>
      </c>
      <c r="W475" s="2475"/>
      <c r="X475" s="2476"/>
      <c r="Y475" s="2476"/>
      <c r="Z475" s="2483"/>
      <c r="AA475" s="2483"/>
    </row>
    <row r="476" spans="1:27" s="1688" customFormat="1" ht="18" customHeight="1">
      <c r="A476" s="1679"/>
      <c r="B476" s="1691">
        <v>229</v>
      </c>
      <c r="C476" s="1151" t="s">
        <v>3896</v>
      </c>
      <c r="D476" s="1081" t="s">
        <v>43</v>
      </c>
      <c r="E476" s="1673">
        <f>VLOOKUP(C476,'[25]Feb 17'!$B$409:$G$479,6,FALSE)</f>
        <v>23</v>
      </c>
      <c r="F476" s="1705">
        <v>1821255</v>
      </c>
      <c r="G476" s="1705">
        <v>450000</v>
      </c>
      <c r="H476" s="1653">
        <f t="shared" si="69"/>
        <v>2271255</v>
      </c>
      <c r="I476" s="1705">
        <v>0</v>
      </c>
      <c r="J476" s="1705">
        <v>0</v>
      </c>
      <c r="K476" s="1705">
        <v>0</v>
      </c>
      <c r="L476" s="1685">
        <v>0</v>
      </c>
      <c r="M476" s="1685">
        <v>0</v>
      </c>
      <c r="N476" s="1125">
        <f t="shared" si="74"/>
        <v>0</v>
      </c>
      <c r="O476" s="1653">
        <f t="shared" si="73"/>
        <v>2555162</v>
      </c>
      <c r="P476" s="1653">
        <v>22713</v>
      </c>
      <c r="Q476" s="1653">
        <v>45425</v>
      </c>
      <c r="R476" s="1653">
        <v>22713</v>
      </c>
      <c r="S476" s="1684">
        <f t="shared" si="75"/>
        <v>2464311</v>
      </c>
      <c r="T476" s="1684">
        <v>0</v>
      </c>
      <c r="U476" s="1684">
        <f t="shared" si="68"/>
        <v>2464311</v>
      </c>
      <c r="V476" s="989" t="str">
        <f>VLOOKUP(C476,'[27]Jan 17'!$B$422:$F$492,5,FALSE)</f>
        <v>1060011990184</v>
      </c>
      <c r="W476" s="2475"/>
      <c r="X476" s="2476"/>
      <c r="Y476" s="2476"/>
      <c r="Z476" s="2483"/>
      <c r="AA476" s="2483"/>
    </row>
    <row r="477" spans="1:27" s="1688" customFormat="1" ht="18" customHeight="1">
      <c r="A477" s="1679"/>
      <c r="B477" s="1691">
        <v>230</v>
      </c>
      <c r="C477" s="1677" t="s">
        <v>3897</v>
      </c>
      <c r="D477" s="1081" t="s">
        <v>43</v>
      </c>
      <c r="E477" s="1673">
        <f>VLOOKUP(C477,'[25]Feb 17'!$B$409:$G$479,6,FALSE)</f>
        <v>23</v>
      </c>
      <c r="F477" s="1705">
        <v>1821255</v>
      </c>
      <c r="G477" s="1705">
        <v>450000</v>
      </c>
      <c r="H477" s="1653">
        <f t="shared" si="69"/>
        <v>2271255</v>
      </c>
      <c r="I477" s="1705">
        <v>0</v>
      </c>
      <c r="J477" s="1705">
        <v>0</v>
      </c>
      <c r="K477" s="1705">
        <v>0</v>
      </c>
      <c r="L477" s="1685">
        <v>0</v>
      </c>
      <c r="M477" s="1685">
        <v>0</v>
      </c>
      <c r="N477" s="1125">
        <f t="shared" si="74"/>
        <v>0</v>
      </c>
      <c r="O477" s="1653">
        <f t="shared" si="73"/>
        <v>2555162</v>
      </c>
      <c r="P477" s="1653">
        <v>22713</v>
      </c>
      <c r="Q477" s="1653">
        <v>45425</v>
      </c>
      <c r="R477" s="1653">
        <v>22713</v>
      </c>
      <c r="S477" s="1684">
        <f t="shared" si="75"/>
        <v>2464311</v>
      </c>
      <c r="T477" s="1684">
        <v>0</v>
      </c>
      <c r="U477" s="1684">
        <f t="shared" si="68"/>
        <v>2464311</v>
      </c>
      <c r="V477" s="1752" t="s">
        <v>4270</v>
      </c>
      <c r="W477" s="2475"/>
      <c r="X477" s="2476"/>
      <c r="Y477" s="2476"/>
      <c r="Z477" s="2483"/>
      <c r="AA477" s="2483"/>
    </row>
    <row r="478" spans="1:27" s="1688" customFormat="1" ht="18" customHeight="1">
      <c r="A478" s="1679"/>
      <c r="B478" s="1691">
        <v>231</v>
      </c>
      <c r="C478" s="1677" t="s">
        <v>3898</v>
      </c>
      <c r="D478" s="1081" t="s">
        <v>43</v>
      </c>
      <c r="E478" s="1673">
        <f>VLOOKUP(C478,'[25]Feb 17'!$B$409:$G$479,6,FALSE)</f>
        <v>23</v>
      </c>
      <c r="F478" s="1705">
        <v>1821255</v>
      </c>
      <c r="G478" s="1705">
        <v>450000</v>
      </c>
      <c r="H478" s="1653">
        <f t="shared" si="69"/>
        <v>2271255</v>
      </c>
      <c r="I478" s="1705">
        <v>0</v>
      </c>
      <c r="J478" s="1705">
        <v>0</v>
      </c>
      <c r="K478" s="1705">
        <v>0</v>
      </c>
      <c r="L478" s="1685">
        <v>0</v>
      </c>
      <c r="M478" s="1685">
        <v>0</v>
      </c>
      <c r="N478" s="1125">
        <f t="shared" si="74"/>
        <v>0</v>
      </c>
      <c r="O478" s="1653">
        <f t="shared" si="73"/>
        <v>2555162</v>
      </c>
      <c r="P478" s="1653">
        <v>22713</v>
      </c>
      <c r="Q478" s="1653">
        <v>45425</v>
      </c>
      <c r="R478" s="1653">
        <v>22713</v>
      </c>
      <c r="S478" s="1684">
        <f t="shared" si="75"/>
        <v>2464311</v>
      </c>
      <c r="T478" s="1684">
        <v>0</v>
      </c>
      <c r="U478" s="1684">
        <f t="shared" si="68"/>
        <v>2464311</v>
      </c>
      <c r="V478" s="989" t="str">
        <f>VLOOKUP(C478,'[28]Jan 17'!$B$422:$F$492,5,FALSE)</f>
        <v>106.001199297.4</v>
      </c>
      <c r="W478" s="2475"/>
      <c r="X478" s="2476"/>
      <c r="Y478" s="2476"/>
      <c r="Z478" s="2483"/>
      <c r="AA478" s="2483"/>
    </row>
    <row r="479" spans="1:27" s="1688" customFormat="1" ht="18" customHeight="1">
      <c r="A479" s="1679"/>
      <c r="B479" s="1691">
        <v>232</v>
      </c>
      <c r="C479" s="1677" t="s">
        <v>3899</v>
      </c>
      <c r="D479" s="1081" t="s">
        <v>43</v>
      </c>
      <c r="E479" s="1673">
        <f>VLOOKUP(C479,'[25]Feb 17'!$B$409:$G$479,6,FALSE)</f>
        <v>23</v>
      </c>
      <c r="F479" s="1705">
        <v>1821255</v>
      </c>
      <c r="G479" s="1705">
        <v>450000</v>
      </c>
      <c r="H479" s="1653">
        <f t="shared" si="69"/>
        <v>2271255</v>
      </c>
      <c r="I479" s="1705">
        <v>0</v>
      </c>
      <c r="J479" s="1705">
        <v>0</v>
      </c>
      <c r="K479" s="1705">
        <v>0</v>
      </c>
      <c r="L479" s="1685">
        <v>0</v>
      </c>
      <c r="M479" s="1685">
        <v>0</v>
      </c>
      <c r="N479" s="1125">
        <f t="shared" si="74"/>
        <v>0</v>
      </c>
      <c r="O479" s="1653">
        <f t="shared" si="73"/>
        <v>2555162</v>
      </c>
      <c r="P479" s="1653">
        <v>22713</v>
      </c>
      <c r="Q479" s="1653">
        <v>45425</v>
      </c>
      <c r="R479" s="1653">
        <v>22713</v>
      </c>
      <c r="S479" s="1684">
        <f t="shared" si="75"/>
        <v>2464311</v>
      </c>
      <c r="T479" s="1684">
        <v>31000</v>
      </c>
      <c r="U479" s="1684">
        <f t="shared" si="68"/>
        <v>2433311</v>
      </c>
      <c r="V479" s="989" t="str">
        <f>VLOOKUP(C479,'[27]Jan 17'!$B$422:$F$492,5,FALSE)</f>
        <v>1060011993600</v>
      </c>
      <c r="W479" s="2475"/>
      <c r="X479" s="2476"/>
      <c r="Y479" s="2476"/>
      <c r="Z479" s="2483"/>
      <c r="AA479" s="2483"/>
    </row>
    <row r="480" spans="1:27" s="1688" customFormat="1" ht="18" customHeight="1">
      <c r="A480" s="1679"/>
      <c r="B480" s="1691">
        <v>233</v>
      </c>
      <c r="C480" s="1677" t="s">
        <v>3900</v>
      </c>
      <c r="D480" s="1081" t="s">
        <v>43</v>
      </c>
      <c r="E480" s="1673">
        <f>VLOOKUP(C480,'[25]Feb 17'!$B$409:$G$479,6,FALSE)</f>
        <v>23</v>
      </c>
      <c r="F480" s="1705">
        <v>1821255</v>
      </c>
      <c r="G480" s="1705">
        <v>450000</v>
      </c>
      <c r="H480" s="1653">
        <f t="shared" si="69"/>
        <v>2271255</v>
      </c>
      <c r="I480" s="1705">
        <v>0</v>
      </c>
      <c r="J480" s="1705">
        <v>0</v>
      </c>
      <c r="K480" s="1705">
        <v>0</v>
      </c>
      <c r="L480" s="1685">
        <v>0</v>
      </c>
      <c r="M480" s="1685">
        <v>0</v>
      </c>
      <c r="N480" s="1125">
        <f t="shared" si="74"/>
        <v>0</v>
      </c>
      <c r="O480" s="1653">
        <f t="shared" si="73"/>
        <v>2555162</v>
      </c>
      <c r="P480" s="1653">
        <v>22713</v>
      </c>
      <c r="Q480" s="1653">
        <v>45425</v>
      </c>
      <c r="R480" s="1653">
        <v>22713</v>
      </c>
      <c r="S480" s="1684">
        <f t="shared" si="75"/>
        <v>2464311</v>
      </c>
      <c r="T480" s="1684">
        <v>0</v>
      </c>
      <c r="U480" s="1684">
        <f t="shared" si="68"/>
        <v>2464311</v>
      </c>
      <c r="V480" s="989" t="str">
        <f>VLOOKUP(C480,'[27]Jan 17'!$B$422:$F$492,5,FALSE)</f>
        <v>1060011993915</v>
      </c>
      <c r="W480" s="2475"/>
      <c r="X480" s="2476"/>
      <c r="Y480" s="2476"/>
      <c r="Z480" s="2483"/>
      <c r="AA480" s="2483"/>
    </row>
    <row r="481" spans="1:27" s="1688" customFormat="1" ht="18" customHeight="1">
      <c r="A481" s="1679"/>
      <c r="B481" s="1691">
        <v>234</v>
      </c>
      <c r="C481" s="1677" t="s">
        <v>3901</v>
      </c>
      <c r="D481" s="1081" t="s">
        <v>43</v>
      </c>
      <c r="E481" s="1673">
        <f>VLOOKUP(C481,'[25]Feb 17'!$B$409:$G$479,6,FALSE)</f>
        <v>23</v>
      </c>
      <c r="F481" s="1705">
        <v>1821255</v>
      </c>
      <c r="G481" s="1705">
        <v>450000</v>
      </c>
      <c r="H481" s="1653">
        <f t="shared" si="69"/>
        <v>2271255</v>
      </c>
      <c r="I481" s="1705">
        <v>0</v>
      </c>
      <c r="J481" s="1705">
        <v>0</v>
      </c>
      <c r="K481" s="1705">
        <v>0</v>
      </c>
      <c r="L481" s="1685">
        <v>0</v>
      </c>
      <c r="M481" s="1685">
        <v>0</v>
      </c>
      <c r="N481" s="1125">
        <f t="shared" si="74"/>
        <v>0</v>
      </c>
      <c r="O481" s="1653">
        <f t="shared" si="73"/>
        <v>2555162</v>
      </c>
      <c r="P481" s="1653">
        <v>22713</v>
      </c>
      <c r="Q481" s="1653">
        <v>45425</v>
      </c>
      <c r="R481" s="1653">
        <v>22713</v>
      </c>
      <c r="S481" s="1684">
        <f t="shared" si="75"/>
        <v>2464311</v>
      </c>
      <c r="T481" s="1684">
        <v>0</v>
      </c>
      <c r="U481" s="1684">
        <f t="shared" si="68"/>
        <v>2464311</v>
      </c>
      <c r="V481" s="989" t="str">
        <f>VLOOKUP(C481,'[28]Jan 17'!$B$422:$F$492,5,FALSE)</f>
        <v>1060011993956</v>
      </c>
      <c r="W481" s="2475"/>
      <c r="X481" s="2476"/>
      <c r="Y481" s="2476"/>
      <c r="Z481" s="2483"/>
      <c r="AA481" s="2483"/>
    </row>
    <row r="482" spans="1:27" s="1688" customFormat="1" ht="18" customHeight="1">
      <c r="A482" s="1679"/>
      <c r="B482" s="1691">
        <v>235</v>
      </c>
      <c r="C482" s="1677" t="s">
        <v>3902</v>
      </c>
      <c r="D482" s="1081" t="s">
        <v>43</v>
      </c>
      <c r="E482" s="1673">
        <f>VLOOKUP(C482,'[25]Feb 17'!$B$409:$G$479,6,FALSE)</f>
        <v>23</v>
      </c>
      <c r="F482" s="1705">
        <v>1821255</v>
      </c>
      <c r="G482" s="1705">
        <v>450000</v>
      </c>
      <c r="H482" s="1653">
        <f t="shared" si="69"/>
        <v>2271255</v>
      </c>
      <c r="I482" s="1705">
        <v>0</v>
      </c>
      <c r="J482" s="1705">
        <v>0</v>
      </c>
      <c r="K482" s="1705">
        <v>0</v>
      </c>
      <c r="L482" s="1685">
        <v>0</v>
      </c>
      <c r="M482" s="1685">
        <v>0</v>
      </c>
      <c r="N482" s="1125">
        <f t="shared" si="74"/>
        <v>0</v>
      </c>
      <c r="O482" s="1653">
        <f t="shared" si="73"/>
        <v>2555162</v>
      </c>
      <c r="P482" s="1653">
        <v>22713</v>
      </c>
      <c r="Q482" s="1653">
        <v>45425</v>
      </c>
      <c r="R482" s="1653">
        <v>22713</v>
      </c>
      <c r="S482" s="1684">
        <f t="shared" si="75"/>
        <v>2464311</v>
      </c>
      <c r="T482" s="1684">
        <v>0</v>
      </c>
      <c r="U482" s="1684">
        <f t="shared" si="68"/>
        <v>2464311</v>
      </c>
      <c r="V482" s="989" t="str">
        <f>VLOOKUP(C482,'[27]Jan 17'!$B$422:$F$492,5,FALSE)</f>
        <v>1060011994020</v>
      </c>
      <c r="W482" s="2475"/>
      <c r="X482" s="2476"/>
      <c r="Y482" s="2476"/>
      <c r="Z482" s="2483"/>
      <c r="AA482" s="2483"/>
    </row>
    <row r="483" spans="1:27" s="1688" customFormat="1" ht="18" customHeight="1">
      <c r="A483" s="1679"/>
      <c r="B483" s="1691">
        <v>236</v>
      </c>
      <c r="C483" s="1677" t="s">
        <v>3903</v>
      </c>
      <c r="D483" s="1081" t="s">
        <v>43</v>
      </c>
      <c r="E483" s="1673">
        <f>VLOOKUP(C483,'[25]Feb 17'!$B$409:$G$479,6,FALSE)</f>
        <v>23</v>
      </c>
      <c r="F483" s="1705">
        <v>1821255</v>
      </c>
      <c r="G483" s="1705">
        <v>450000</v>
      </c>
      <c r="H483" s="1653">
        <f t="shared" si="69"/>
        <v>2271255</v>
      </c>
      <c r="I483" s="1705">
        <v>0</v>
      </c>
      <c r="J483" s="1705">
        <v>0</v>
      </c>
      <c r="K483" s="1705">
        <v>0</v>
      </c>
      <c r="L483" s="1685">
        <v>0</v>
      </c>
      <c r="M483" s="1685">
        <v>0</v>
      </c>
      <c r="N483" s="1125">
        <f t="shared" si="74"/>
        <v>0</v>
      </c>
      <c r="O483" s="1653">
        <f t="shared" si="73"/>
        <v>2555162</v>
      </c>
      <c r="P483" s="1653">
        <v>22713</v>
      </c>
      <c r="Q483" s="1653">
        <v>45425</v>
      </c>
      <c r="R483" s="1653">
        <v>22713</v>
      </c>
      <c r="S483" s="1684">
        <f t="shared" si="75"/>
        <v>2464311</v>
      </c>
      <c r="T483" s="1684">
        <v>0</v>
      </c>
      <c r="U483" s="1684">
        <f t="shared" si="68"/>
        <v>2464311</v>
      </c>
      <c r="V483" s="989" t="str">
        <f>VLOOKUP(C483,'[27]Jan 17'!$B$422:$F$492,5,FALSE)</f>
        <v>1060011993972</v>
      </c>
      <c r="W483" s="2475"/>
      <c r="X483" s="2476"/>
      <c r="Y483" s="2476"/>
      <c r="Z483" s="2483"/>
      <c r="AA483" s="2483"/>
    </row>
    <row r="484" spans="1:27" s="1688" customFormat="1" ht="18" customHeight="1">
      <c r="A484" s="1679"/>
      <c r="B484" s="1691">
        <v>237</v>
      </c>
      <c r="C484" s="1677" t="s">
        <v>3904</v>
      </c>
      <c r="D484" s="1081" t="s">
        <v>43</v>
      </c>
      <c r="E484" s="1673">
        <f>VLOOKUP(C484,'[25]Feb 17'!$B$409:$G$479,6,FALSE)</f>
        <v>23</v>
      </c>
      <c r="F484" s="1705">
        <v>1821255</v>
      </c>
      <c r="G484" s="1705">
        <v>450000</v>
      </c>
      <c r="H484" s="1653">
        <f t="shared" si="69"/>
        <v>2271255</v>
      </c>
      <c r="I484" s="1705">
        <v>0</v>
      </c>
      <c r="J484" s="1705">
        <v>0</v>
      </c>
      <c r="K484" s="1705">
        <v>0</v>
      </c>
      <c r="L484" s="1685">
        <v>0</v>
      </c>
      <c r="M484" s="1685">
        <v>0</v>
      </c>
      <c r="N484" s="1125">
        <f t="shared" si="74"/>
        <v>0</v>
      </c>
      <c r="O484" s="1653">
        <f t="shared" si="73"/>
        <v>2555162</v>
      </c>
      <c r="P484" s="1653">
        <v>22713</v>
      </c>
      <c r="Q484" s="1653">
        <v>45425</v>
      </c>
      <c r="R484" s="1653">
        <v>22713</v>
      </c>
      <c r="S484" s="1684">
        <f t="shared" si="75"/>
        <v>2464311</v>
      </c>
      <c r="T484" s="1684">
        <v>0</v>
      </c>
      <c r="U484" s="1684">
        <f t="shared" si="68"/>
        <v>2464311</v>
      </c>
      <c r="V484" s="989" t="str">
        <f>VLOOKUP(C484,'[27]Jan 17'!$B$422:$F$492,5,FALSE)</f>
        <v>1060011995167</v>
      </c>
      <c r="W484" s="2475"/>
      <c r="X484" s="2476"/>
      <c r="Y484" s="2476"/>
      <c r="Z484" s="2483"/>
      <c r="AA484" s="2483"/>
    </row>
    <row r="485" spans="1:27" s="1688" customFormat="1" ht="18" customHeight="1">
      <c r="A485" s="1679"/>
      <c r="B485" s="1691">
        <v>238</v>
      </c>
      <c r="C485" s="1677" t="s">
        <v>3905</v>
      </c>
      <c r="D485" s="1081" t="s">
        <v>43</v>
      </c>
      <c r="E485" s="1673">
        <f>VLOOKUP(C485,'[25]Feb 17'!$B$409:$G$479,6,FALSE)</f>
        <v>23</v>
      </c>
      <c r="F485" s="1705">
        <v>1821255</v>
      </c>
      <c r="G485" s="1705">
        <v>450000</v>
      </c>
      <c r="H485" s="1653">
        <f t="shared" si="69"/>
        <v>2271255</v>
      </c>
      <c r="I485" s="1705">
        <v>0</v>
      </c>
      <c r="J485" s="1705">
        <v>0</v>
      </c>
      <c r="K485" s="1705">
        <v>0</v>
      </c>
      <c r="L485" s="1685">
        <v>0</v>
      </c>
      <c r="M485" s="1685">
        <v>0</v>
      </c>
      <c r="N485" s="1125">
        <f t="shared" si="74"/>
        <v>0</v>
      </c>
      <c r="O485" s="1653">
        <f t="shared" si="73"/>
        <v>2555162</v>
      </c>
      <c r="P485" s="1653">
        <v>22713</v>
      </c>
      <c r="Q485" s="1653">
        <v>45425</v>
      </c>
      <c r="R485" s="1653">
        <v>22713</v>
      </c>
      <c r="S485" s="1684">
        <f t="shared" si="75"/>
        <v>2464311</v>
      </c>
      <c r="T485" s="1684">
        <v>0</v>
      </c>
      <c r="U485" s="1684">
        <f t="shared" si="68"/>
        <v>2464311</v>
      </c>
      <c r="V485" s="989" t="str">
        <f>VLOOKUP(C485,'[27]Jan 17'!$B$422:$F$492,5,FALSE)</f>
        <v>106.001199267.7</v>
      </c>
      <c r="W485" s="2475"/>
      <c r="X485" s="2476"/>
      <c r="Y485" s="2476"/>
      <c r="Z485" s="2483"/>
      <c r="AA485" s="2483"/>
    </row>
    <row r="486" spans="1:27" s="1688" customFormat="1" ht="18" customHeight="1">
      <c r="A486" s="1679"/>
      <c r="B486" s="1691">
        <v>239</v>
      </c>
      <c r="C486" s="1151" t="s">
        <v>3906</v>
      </c>
      <c r="D486" s="1081" t="s">
        <v>43</v>
      </c>
      <c r="E486" s="1673">
        <f>VLOOKUP(C486,'[25]Feb 17'!$B$409:$G$479,6,FALSE)</f>
        <v>23</v>
      </c>
      <c r="F486" s="1705">
        <v>1821255</v>
      </c>
      <c r="G486" s="1705">
        <v>450000</v>
      </c>
      <c r="H486" s="1653">
        <f t="shared" si="69"/>
        <v>2271255</v>
      </c>
      <c r="I486" s="1705">
        <v>0</v>
      </c>
      <c r="J486" s="1705">
        <v>0</v>
      </c>
      <c r="K486" s="1705">
        <v>0</v>
      </c>
      <c r="L486" s="1685">
        <v>0</v>
      </c>
      <c r="M486" s="1685">
        <v>0</v>
      </c>
      <c r="N486" s="1125">
        <f t="shared" si="74"/>
        <v>0</v>
      </c>
      <c r="O486" s="1653">
        <f t="shared" si="73"/>
        <v>2555162</v>
      </c>
      <c r="P486" s="1653">
        <v>22713</v>
      </c>
      <c r="Q486" s="1653">
        <v>45425</v>
      </c>
      <c r="R486" s="1653">
        <v>22713</v>
      </c>
      <c r="S486" s="1684">
        <f t="shared" si="75"/>
        <v>2464311</v>
      </c>
      <c r="T486" s="1684">
        <v>0</v>
      </c>
      <c r="U486" s="1684">
        <f t="shared" si="68"/>
        <v>2464311</v>
      </c>
      <c r="V486" s="989" t="str">
        <f>VLOOKUP(C486,'[27]Jan 17'!$B$422:$F$492,5,FALSE)</f>
        <v>1060011994087</v>
      </c>
      <c r="W486" s="2475"/>
      <c r="X486" s="2476"/>
      <c r="Y486" s="2476"/>
      <c r="Z486" s="2483"/>
      <c r="AA486" s="2483"/>
    </row>
    <row r="487" spans="1:27" s="1688" customFormat="1" ht="18" customHeight="1">
      <c r="A487" s="1679"/>
      <c r="B487" s="1691">
        <v>240</v>
      </c>
      <c r="C487" s="1677" t="s">
        <v>370</v>
      </c>
      <c r="D487" s="1081" t="s">
        <v>43</v>
      </c>
      <c r="E487" s="1673">
        <f>VLOOKUP(C487,'[25]Feb 17'!$B$409:$G$479,6,FALSE)</f>
        <v>23</v>
      </c>
      <c r="F487" s="1705">
        <v>1821255</v>
      </c>
      <c r="G487" s="1705">
        <v>450000</v>
      </c>
      <c r="H487" s="1653">
        <f t="shared" si="69"/>
        <v>2271255</v>
      </c>
      <c r="I487" s="1705">
        <v>0</v>
      </c>
      <c r="J487" s="1705">
        <v>0</v>
      </c>
      <c r="K487" s="1705">
        <v>0</v>
      </c>
      <c r="L487" s="1685">
        <v>0</v>
      </c>
      <c r="M487" s="1685">
        <v>0</v>
      </c>
      <c r="N487" s="1125">
        <f t="shared" si="74"/>
        <v>0</v>
      </c>
      <c r="O487" s="1653">
        <f t="shared" si="73"/>
        <v>2555162</v>
      </c>
      <c r="P487" s="1653">
        <v>22713</v>
      </c>
      <c r="Q487" s="1653">
        <v>45425</v>
      </c>
      <c r="R487" s="1653">
        <v>22713</v>
      </c>
      <c r="S487" s="1684">
        <f t="shared" si="75"/>
        <v>2464311</v>
      </c>
      <c r="T487" s="1684">
        <v>0</v>
      </c>
      <c r="U487" s="1684">
        <f t="shared" ref="U487:U506" si="76">S487-T487</f>
        <v>2464311</v>
      </c>
      <c r="V487" s="989" t="str">
        <f>VLOOKUP(C487,'[27]Jan 17'!$B$422:$F$492,5,FALSE)</f>
        <v>1060011990218</v>
      </c>
      <c r="W487" s="2475"/>
      <c r="X487" s="2476"/>
      <c r="Y487" s="2476"/>
      <c r="Z487" s="2483"/>
      <c r="AA487" s="2483"/>
    </row>
    <row r="488" spans="1:27" s="1688" customFormat="1" ht="18" customHeight="1">
      <c r="A488" s="1679"/>
      <c r="B488" s="1691">
        <v>241</v>
      </c>
      <c r="C488" s="1151" t="s">
        <v>3907</v>
      </c>
      <c r="D488" s="1081" t="s">
        <v>43</v>
      </c>
      <c r="E488" s="1673">
        <f>VLOOKUP(C488,'[25]Feb 17'!$B$409:$G$479,6,FALSE)</f>
        <v>23</v>
      </c>
      <c r="F488" s="1705">
        <v>1821255</v>
      </c>
      <c r="G488" s="1705">
        <v>450000</v>
      </c>
      <c r="H488" s="1653">
        <f t="shared" si="69"/>
        <v>2271255</v>
      </c>
      <c r="I488" s="1705">
        <v>0</v>
      </c>
      <c r="J488" s="1705">
        <v>0</v>
      </c>
      <c r="K488" s="1705">
        <v>0</v>
      </c>
      <c r="L488" s="1685">
        <v>0</v>
      </c>
      <c r="M488" s="1685">
        <v>0</v>
      </c>
      <c r="N488" s="1125">
        <f t="shared" si="74"/>
        <v>0</v>
      </c>
      <c r="O488" s="1653">
        <f t="shared" si="73"/>
        <v>2555162</v>
      </c>
      <c r="P488" s="1653">
        <v>22713</v>
      </c>
      <c r="Q488" s="1653">
        <v>45425</v>
      </c>
      <c r="R488" s="1653">
        <v>22713</v>
      </c>
      <c r="S488" s="1684">
        <f t="shared" si="75"/>
        <v>2464311</v>
      </c>
      <c r="T488" s="1684">
        <v>0</v>
      </c>
      <c r="U488" s="1684">
        <f t="shared" si="76"/>
        <v>2464311</v>
      </c>
      <c r="V488" s="989" t="str">
        <f>VLOOKUP(C488,'[27]Jan 17'!$B$422:$F$492,5,FALSE)</f>
        <v>106.001199344.4</v>
      </c>
      <c r="W488" s="2475"/>
      <c r="X488" s="2476"/>
      <c r="Y488" s="2476"/>
      <c r="Z488" s="2483"/>
      <c r="AA488" s="2483"/>
    </row>
    <row r="489" spans="1:27" s="1688" customFormat="1" ht="18" customHeight="1">
      <c r="A489" s="1679"/>
      <c r="B489" s="1691">
        <v>242</v>
      </c>
      <c r="C489" s="1677" t="s">
        <v>3908</v>
      </c>
      <c r="D489" s="1081" t="s">
        <v>43</v>
      </c>
      <c r="E489" s="1673">
        <f>VLOOKUP(C489,'[25]Feb 17'!$B$409:$G$479,6,FALSE)</f>
        <v>23</v>
      </c>
      <c r="F489" s="1705">
        <v>1821255</v>
      </c>
      <c r="G489" s="1705">
        <v>450000</v>
      </c>
      <c r="H489" s="1653">
        <f t="shared" si="69"/>
        <v>2271255</v>
      </c>
      <c r="I489" s="1705">
        <v>0</v>
      </c>
      <c r="J489" s="1705">
        <v>0</v>
      </c>
      <c r="K489" s="1705">
        <v>0</v>
      </c>
      <c r="L489" s="1685">
        <v>0</v>
      </c>
      <c r="M489" s="1685">
        <v>0</v>
      </c>
      <c r="N489" s="1125">
        <f t="shared" si="74"/>
        <v>0</v>
      </c>
      <c r="O489" s="1653">
        <f t="shared" si="73"/>
        <v>2555162</v>
      </c>
      <c r="P489" s="1653">
        <v>22713</v>
      </c>
      <c r="Q489" s="1653">
        <v>45425</v>
      </c>
      <c r="R489" s="1653">
        <v>22713</v>
      </c>
      <c r="S489" s="1684">
        <f t="shared" si="75"/>
        <v>2464311</v>
      </c>
      <c r="T489" s="1684">
        <v>0</v>
      </c>
      <c r="U489" s="1684">
        <f t="shared" si="76"/>
        <v>2464311</v>
      </c>
      <c r="V489" s="989" t="str">
        <f>VLOOKUP(C489,'[27]Jan 17'!$B$422:$F$492,5,FALSE)</f>
        <v>1060011994095</v>
      </c>
      <c r="W489" s="2475"/>
      <c r="X489" s="2476"/>
      <c r="Y489" s="2476"/>
      <c r="Z489" s="2483"/>
      <c r="AA489" s="2483"/>
    </row>
    <row r="490" spans="1:27" s="1688" customFormat="1" ht="18" customHeight="1">
      <c r="A490" s="1679"/>
      <c r="B490" s="1691">
        <v>243</v>
      </c>
      <c r="C490" s="1677" t="s">
        <v>3909</v>
      </c>
      <c r="D490" s="1081" t="s">
        <v>43</v>
      </c>
      <c r="E490" s="1673">
        <f>VLOOKUP(C490,'[25]Feb 17'!$B$409:$G$479,6,FALSE)</f>
        <v>23</v>
      </c>
      <c r="F490" s="1705">
        <v>1821255</v>
      </c>
      <c r="G490" s="1705">
        <v>450000</v>
      </c>
      <c r="H490" s="1653">
        <f t="shared" si="69"/>
        <v>2271255</v>
      </c>
      <c r="I490" s="1705">
        <v>0</v>
      </c>
      <c r="J490" s="1705">
        <v>0</v>
      </c>
      <c r="K490" s="1705">
        <v>0</v>
      </c>
      <c r="L490" s="1685">
        <v>0</v>
      </c>
      <c r="M490" s="1685">
        <v>0</v>
      </c>
      <c r="N490" s="1125">
        <f t="shared" si="74"/>
        <v>0</v>
      </c>
      <c r="O490" s="1653">
        <f t="shared" si="73"/>
        <v>2555162</v>
      </c>
      <c r="P490" s="1653">
        <v>22713</v>
      </c>
      <c r="Q490" s="1653">
        <v>45425</v>
      </c>
      <c r="R490" s="1653">
        <v>22713</v>
      </c>
      <c r="S490" s="1684">
        <f t="shared" si="75"/>
        <v>2464311</v>
      </c>
      <c r="T490" s="1684">
        <v>0</v>
      </c>
      <c r="U490" s="1684">
        <f t="shared" si="76"/>
        <v>2464311</v>
      </c>
      <c r="V490" s="989" t="str">
        <f>VLOOKUP(C490,'[27]Jan 17'!$B$422:$F$492,5,FALSE)</f>
        <v>106.001199296.6</v>
      </c>
      <c r="W490" s="2475"/>
      <c r="X490" s="2476"/>
      <c r="Y490" s="2476"/>
      <c r="Z490" s="2483"/>
      <c r="AA490" s="2483"/>
    </row>
    <row r="491" spans="1:27" s="1688" customFormat="1" ht="18" customHeight="1">
      <c r="A491" s="1679"/>
      <c r="B491" s="1691">
        <v>244</v>
      </c>
      <c r="C491" s="1151" t="s">
        <v>3910</v>
      </c>
      <c r="D491" s="1081" t="s">
        <v>43</v>
      </c>
      <c r="E491" s="1673">
        <f>VLOOKUP(C491,'[25]Feb 17'!$B$409:$G$479,6,FALSE)</f>
        <v>23</v>
      </c>
      <c r="F491" s="1705">
        <v>1821255</v>
      </c>
      <c r="G491" s="1705">
        <v>450000</v>
      </c>
      <c r="H491" s="1653">
        <f t="shared" si="69"/>
        <v>2271255</v>
      </c>
      <c r="I491" s="1705">
        <v>0</v>
      </c>
      <c r="J491" s="1705">
        <v>0</v>
      </c>
      <c r="K491" s="1705">
        <v>0</v>
      </c>
      <c r="L491" s="1685">
        <v>0</v>
      </c>
      <c r="M491" s="1685">
        <v>0</v>
      </c>
      <c r="N491" s="1125">
        <f t="shared" si="74"/>
        <v>0</v>
      </c>
      <c r="O491" s="1653">
        <f t="shared" si="73"/>
        <v>2555162</v>
      </c>
      <c r="P491" s="1653">
        <v>22713</v>
      </c>
      <c r="Q491" s="1653">
        <v>45425</v>
      </c>
      <c r="R491" s="1653">
        <v>22713</v>
      </c>
      <c r="S491" s="1684">
        <f t="shared" si="75"/>
        <v>2464311</v>
      </c>
      <c r="T491" s="1684">
        <v>0</v>
      </c>
      <c r="U491" s="1684">
        <f t="shared" si="76"/>
        <v>2464311</v>
      </c>
      <c r="V491" s="989" t="str">
        <f>VLOOKUP(C491,'[27]Jan 17'!$B$422:$F$492,5,FALSE)</f>
        <v>1060011994202</v>
      </c>
      <c r="W491" s="2475"/>
      <c r="X491" s="2476"/>
      <c r="Y491" s="2476"/>
      <c r="Z491" s="2483"/>
      <c r="AA491" s="2483"/>
    </row>
    <row r="492" spans="1:27" s="1688" customFormat="1" ht="18" customHeight="1">
      <c r="A492" s="1679"/>
      <c r="B492" s="1691">
        <v>245</v>
      </c>
      <c r="C492" s="1151" t="s">
        <v>4612</v>
      </c>
      <c r="D492" s="1081" t="s">
        <v>43</v>
      </c>
      <c r="E492" s="1673">
        <v>23</v>
      </c>
      <c r="F492" s="1705">
        <v>1821255</v>
      </c>
      <c r="G492" s="1705">
        <v>450000</v>
      </c>
      <c r="H492" s="1653">
        <f t="shared" si="69"/>
        <v>2271255</v>
      </c>
      <c r="I492" s="1705">
        <v>0</v>
      </c>
      <c r="J492" s="1705">
        <v>0</v>
      </c>
      <c r="K492" s="1705">
        <v>0</v>
      </c>
      <c r="L492" s="1685">
        <v>0</v>
      </c>
      <c r="M492" s="1685">
        <v>0</v>
      </c>
      <c r="N492" s="1125">
        <f t="shared" si="74"/>
        <v>0</v>
      </c>
      <c r="O492" s="1653">
        <f t="shared" si="73"/>
        <v>2555162</v>
      </c>
      <c r="P492" s="1653">
        <v>22713</v>
      </c>
      <c r="Q492" s="1653">
        <v>45425</v>
      </c>
      <c r="R492" s="1653">
        <v>22713</v>
      </c>
      <c r="S492" s="1684">
        <f t="shared" si="75"/>
        <v>2464311</v>
      </c>
      <c r="T492" s="1684">
        <v>0</v>
      </c>
      <c r="U492" s="1684">
        <f t="shared" si="76"/>
        <v>2464311</v>
      </c>
      <c r="V492" s="1739" t="s">
        <v>3865</v>
      </c>
      <c r="W492" s="2475"/>
      <c r="X492" s="2476"/>
      <c r="Y492" s="2476"/>
      <c r="Z492" s="2483"/>
      <c r="AA492" s="2483"/>
    </row>
    <row r="493" spans="1:27" s="1688" customFormat="1" ht="18" customHeight="1">
      <c r="A493" s="1679"/>
      <c r="B493" s="1691">
        <v>246</v>
      </c>
      <c r="C493" s="1677" t="s">
        <v>3911</v>
      </c>
      <c r="D493" s="1081" t="s">
        <v>43</v>
      </c>
      <c r="E493" s="1673">
        <f>VLOOKUP(C493,'[25]Feb 17'!$B$409:$G$479,6,FALSE)</f>
        <v>23</v>
      </c>
      <c r="F493" s="1705">
        <v>1821255</v>
      </c>
      <c r="G493" s="1705">
        <v>450000</v>
      </c>
      <c r="H493" s="1653">
        <f t="shared" si="69"/>
        <v>2271255</v>
      </c>
      <c r="I493" s="1705">
        <v>0</v>
      </c>
      <c r="J493" s="1705">
        <v>0</v>
      </c>
      <c r="K493" s="1705">
        <v>0</v>
      </c>
      <c r="L493" s="1685">
        <v>0</v>
      </c>
      <c r="M493" s="1685">
        <v>0</v>
      </c>
      <c r="N493" s="1125">
        <f t="shared" si="74"/>
        <v>0</v>
      </c>
      <c r="O493" s="1653">
        <f t="shared" si="73"/>
        <v>2555162</v>
      </c>
      <c r="P493" s="1653">
        <v>22713</v>
      </c>
      <c r="Q493" s="1653">
        <v>45425</v>
      </c>
      <c r="R493" s="1653">
        <v>22713</v>
      </c>
      <c r="S493" s="1684">
        <f t="shared" si="75"/>
        <v>2464311</v>
      </c>
      <c r="T493" s="1684">
        <v>0</v>
      </c>
      <c r="U493" s="1684">
        <f t="shared" si="76"/>
        <v>2464311</v>
      </c>
      <c r="V493" s="1739" t="s">
        <v>3866</v>
      </c>
      <c r="W493" s="2475"/>
      <c r="X493" s="2476"/>
      <c r="Y493" s="2476"/>
      <c r="Z493" s="2483"/>
      <c r="AA493" s="2483"/>
    </row>
    <row r="494" spans="1:27" s="1688" customFormat="1" ht="18" customHeight="1">
      <c r="A494" s="1679"/>
      <c r="B494" s="1691">
        <v>247</v>
      </c>
      <c r="C494" s="1151" t="s">
        <v>3912</v>
      </c>
      <c r="D494" s="1081" t="s">
        <v>43</v>
      </c>
      <c r="E494" s="1673">
        <f>VLOOKUP(C494,'[25]Feb 17'!$B$409:$G$479,6,FALSE)</f>
        <v>23</v>
      </c>
      <c r="F494" s="1705">
        <v>1821255</v>
      </c>
      <c r="G494" s="1705">
        <v>450000</v>
      </c>
      <c r="H494" s="1653">
        <f t="shared" si="69"/>
        <v>2271255</v>
      </c>
      <c r="I494" s="1705">
        <v>0</v>
      </c>
      <c r="J494" s="1705">
        <v>0</v>
      </c>
      <c r="K494" s="1705">
        <v>0</v>
      </c>
      <c r="L494" s="1685">
        <v>0</v>
      </c>
      <c r="M494" s="1685">
        <v>0</v>
      </c>
      <c r="N494" s="1125">
        <f t="shared" si="74"/>
        <v>0</v>
      </c>
      <c r="O494" s="1653">
        <f t="shared" si="73"/>
        <v>2555162</v>
      </c>
      <c r="P494" s="1653">
        <v>22713</v>
      </c>
      <c r="Q494" s="1653">
        <v>45425</v>
      </c>
      <c r="R494" s="1653">
        <v>22713</v>
      </c>
      <c r="S494" s="1684">
        <f t="shared" si="75"/>
        <v>2464311</v>
      </c>
      <c r="T494" s="1684">
        <v>0</v>
      </c>
      <c r="U494" s="1684">
        <f t="shared" si="76"/>
        <v>2464311</v>
      </c>
      <c r="V494" s="989" t="str">
        <f>VLOOKUP(C494,'[27]Jan 17'!$B$422:$F$492,5,FALSE)</f>
        <v>1060011995449</v>
      </c>
      <c r="W494" s="2475"/>
      <c r="X494" s="2476"/>
      <c r="Y494" s="2476"/>
      <c r="Z494" s="2483"/>
      <c r="AA494" s="2483"/>
    </row>
    <row r="495" spans="1:27" s="1688" customFormat="1" ht="18" customHeight="1">
      <c r="A495" s="1679"/>
      <c r="B495" s="1691">
        <v>248</v>
      </c>
      <c r="C495" s="1678" t="s">
        <v>3913</v>
      </c>
      <c r="D495" s="1081" t="s">
        <v>43</v>
      </c>
      <c r="E495" s="1673">
        <f>VLOOKUP(C495,'[25]Feb 17'!$B$409:$G$479,6,FALSE)</f>
        <v>23</v>
      </c>
      <c r="F495" s="1705">
        <v>1821255</v>
      </c>
      <c r="G495" s="1705">
        <v>450000</v>
      </c>
      <c r="H495" s="1653">
        <f t="shared" si="69"/>
        <v>2271255</v>
      </c>
      <c r="I495" s="1705">
        <v>0</v>
      </c>
      <c r="J495" s="1705">
        <v>0</v>
      </c>
      <c r="K495" s="1705">
        <v>0</v>
      </c>
      <c r="L495" s="1685">
        <v>0</v>
      </c>
      <c r="M495" s="1685">
        <v>0</v>
      </c>
      <c r="N495" s="1125">
        <f t="shared" si="74"/>
        <v>0</v>
      </c>
      <c r="O495" s="1653">
        <f t="shared" si="73"/>
        <v>2555162</v>
      </c>
      <c r="P495" s="1653">
        <v>22713</v>
      </c>
      <c r="Q495" s="1653">
        <v>45425</v>
      </c>
      <c r="R495" s="1653">
        <v>22713</v>
      </c>
      <c r="S495" s="1684">
        <f t="shared" si="75"/>
        <v>2464311</v>
      </c>
      <c r="T495" s="1684">
        <v>0</v>
      </c>
      <c r="U495" s="1684">
        <f t="shared" si="76"/>
        <v>2464311</v>
      </c>
      <c r="V495" s="989" t="str">
        <f>VLOOKUP(C495,'[27]Jan 17'!$B$422:$F$492,5,FALSE)</f>
        <v>106.001199340.2</v>
      </c>
      <c r="W495" s="2475"/>
      <c r="X495" s="2476"/>
      <c r="Y495" s="2476"/>
      <c r="Z495" s="2483"/>
      <c r="AA495" s="2483"/>
    </row>
    <row r="496" spans="1:27" s="1688" customFormat="1" ht="18" customHeight="1">
      <c r="A496" s="1679"/>
      <c r="B496" s="1691">
        <v>249</v>
      </c>
      <c r="C496" s="1678" t="s">
        <v>4613</v>
      </c>
      <c r="D496" s="1081" t="s">
        <v>43</v>
      </c>
      <c r="E496" s="1673">
        <v>23</v>
      </c>
      <c r="F496" s="1705">
        <v>1821255</v>
      </c>
      <c r="G496" s="1705">
        <v>450000</v>
      </c>
      <c r="H496" s="1653">
        <f t="shared" si="69"/>
        <v>2271255</v>
      </c>
      <c r="I496" s="1705">
        <v>0</v>
      </c>
      <c r="J496" s="1705">
        <v>0</v>
      </c>
      <c r="K496" s="1705">
        <v>0</v>
      </c>
      <c r="L496" s="1685">
        <v>0</v>
      </c>
      <c r="M496" s="1685">
        <v>0</v>
      </c>
      <c r="N496" s="1125">
        <f t="shared" si="74"/>
        <v>0</v>
      </c>
      <c r="O496" s="1653">
        <f t="shared" si="73"/>
        <v>2555162</v>
      </c>
      <c r="P496" s="1653">
        <v>22713</v>
      </c>
      <c r="Q496" s="1653">
        <v>45425</v>
      </c>
      <c r="R496" s="1653">
        <v>22713</v>
      </c>
      <c r="S496" s="1684">
        <f t="shared" si="75"/>
        <v>2464311</v>
      </c>
      <c r="T496" s="1684">
        <v>0</v>
      </c>
      <c r="U496" s="1684">
        <f t="shared" si="76"/>
        <v>2464311</v>
      </c>
      <c r="V496" s="989" t="s">
        <v>4614</v>
      </c>
      <c r="W496" s="2475"/>
      <c r="X496" s="2476"/>
      <c r="Y496" s="2476"/>
      <c r="Z496" s="2483"/>
      <c r="AA496" s="2483"/>
    </row>
    <row r="497" spans="1:27" s="1688" customFormat="1" ht="18" customHeight="1">
      <c r="A497" s="1679"/>
      <c r="B497" s="1691">
        <v>250</v>
      </c>
      <c r="C497" s="1678" t="s">
        <v>3914</v>
      </c>
      <c r="D497" s="1081" t="s">
        <v>43</v>
      </c>
      <c r="E497" s="1673">
        <f>VLOOKUP(C497,'[25]Feb 17'!$B$409:$G$479,6,FALSE)</f>
        <v>23</v>
      </c>
      <c r="F497" s="1705">
        <v>1821255</v>
      </c>
      <c r="G497" s="1705">
        <v>450000</v>
      </c>
      <c r="H497" s="1653">
        <f t="shared" si="69"/>
        <v>2271255</v>
      </c>
      <c r="I497" s="1705">
        <v>0</v>
      </c>
      <c r="J497" s="1705">
        <v>0</v>
      </c>
      <c r="K497" s="1705">
        <v>0</v>
      </c>
      <c r="L497" s="1685">
        <v>0</v>
      </c>
      <c r="M497" s="1685">
        <v>0</v>
      </c>
      <c r="N497" s="1125">
        <f t="shared" si="74"/>
        <v>0</v>
      </c>
      <c r="O497" s="1653">
        <f t="shared" si="73"/>
        <v>2555162</v>
      </c>
      <c r="P497" s="1653">
        <v>22713</v>
      </c>
      <c r="Q497" s="1653">
        <v>45425</v>
      </c>
      <c r="R497" s="1653">
        <v>22713</v>
      </c>
      <c r="S497" s="1684">
        <f t="shared" si="75"/>
        <v>2464311</v>
      </c>
      <c r="T497" s="1684">
        <v>0</v>
      </c>
      <c r="U497" s="1684">
        <f t="shared" si="76"/>
        <v>2464311</v>
      </c>
      <c r="V497" s="989" t="str">
        <f>VLOOKUP(C497,'[27]Jan 17'!$B$422:$F$492,5,FALSE)</f>
        <v>1060011995191</v>
      </c>
      <c r="W497" s="2475"/>
      <c r="X497" s="2476"/>
      <c r="Y497" s="2476"/>
      <c r="Z497" s="2483"/>
      <c r="AA497" s="2483"/>
    </row>
    <row r="498" spans="1:27" s="1688" customFormat="1" ht="18" customHeight="1">
      <c r="A498" s="1679"/>
      <c r="B498" s="1691">
        <v>251</v>
      </c>
      <c r="C498" s="1678" t="s">
        <v>3915</v>
      </c>
      <c r="D498" s="1081" t="s">
        <v>43</v>
      </c>
      <c r="E498" s="1673">
        <f>VLOOKUP(C498,'[25]Feb 17'!$B$409:$G$479,6,FALSE)</f>
        <v>23</v>
      </c>
      <c r="F498" s="1705">
        <v>1821255</v>
      </c>
      <c r="G498" s="1705">
        <v>450000</v>
      </c>
      <c r="H498" s="1653">
        <f t="shared" si="69"/>
        <v>2271255</v>
      </c>
      <c r="I498" s="1705">
        <v>0</v>
      </c>
      <c r="J498" s="1705">
        <v>0</v>
      </c>
      <c r="K498" s="1705">
        <v>0</v>
      </c>
      <c r="L498" s="1685">
        <v>0</v>
      </c>
      <c r="M498" s="1685">
        <v>0</v>
      </c>
      <c r="N498" s="1125">
        <f t="shared" si="74"/>
        <v>0</v>
      </c>
      <c r="O498" s="1653">
        <f t="shared" si="73"/>
        <v>2555162</v>
      </c>
      <c r="P498" s="1653">
        <v>22713</v>
      </c>
      <c r="Q498" s="1653">
        <v>45425</v>
      </c>
      <c r="R498" s="1653">
        <v>22713</v>
      </c>
      <c r="S498" s="1684">
        <f t="shared" si="75"/>
        <v>2464311</v>
      </c>
      <c r="T498" s="1684">
        <v>0</v>
      </c>
      <c r="U498" s="1684">
        <f t="shared" si="76"/>
        <v>2464311</v>
      </c>
      <c r="V498" s="989" t="str">
        <f>VLOOKUP(C498,'[27]Jan 17'!$B$422:$F$492,5,FALSE)</f>
        <v>1060011995142</v>
      </c>
      <c r="W498" s="2475"/>
      <c r="X498" s="2476"/>
      <c r="Y498" s="2476"/>
      <c r="Z498" s="2483"/>
      <c r="AA498" s="2483"/>
    </row>
    <row r="499" spans="1:27" s="1688" customFormat="1" ht="18" customHeight="1">
      <c r="A499" s="1679"/>
      <c r="B499" s="1691">
        <v>252</v>
      </c>
      <c r="C499" s="1677" t="s">
        <v>3916</v>
      </c>
      <c r="D499" s="1081" t="s">
        <v>43</v>
      </c>
      <c r="E499" s="1673">
        <f>VLOOKUP(C499,'[25]Feb 17'!$B$409:$G$479,6,FALSE)</f>
        <v>23</v>
      </c>
      <c r="F499" s="1705">
        <v>1821255</v>
      </c>
      <c r="G499" s="1705">
        <v>450000</v>
      </c>
      <c r="H499" s="1653">
        <f t="shared" ref="H499:H506" si="77">SUM(F499:G499)</f>
        <v>2271255</v>
      </c>
      <c r="I499" s="1705">
        <v>0</v>
      </c>
      <c r="J499" s="1705">
        <v>0</v>
      </c>
      <c r="K499" s="1705">
        <v>0</v>
      </c>
      <c r="L499" s="1685">
        <v>0</v>
      </c>
      <c r="M499" s="1685">
        <v>0</v>
      </c>
      <c r="N499" s="1125">
        <f t="shared" si="74"/>
        <v>0</v>
      </c>
      <c r="O499" s="1653">
        <f t="shared" si="73"/>
        <v>2555162</v>
      </c>
      <c r="P499" s="1653">
        <v>22713</v>
      </c>
      <c r="Q499" s="1653">
        <v>45425</v>
      </c>
      <c r="R499" s="1653">
        <v>22713</v>
      </c>
      <c r="S499" s="1684">
        <f t="shared" si="75"/>
        <v>2464311</v>
      </c>
      <c r="T499" s="1684">
        <v>0</v>
      </c>
      <c r="U499" s="1684">
        <f t="shared" si="76"/>
        <v>2464311</v>
      </c>
      <c r="V499" s="989" t="str">
        <f>VLOOKUP(C499,'[27]Jan 17'!$B$422:$F$492,5,FALSE)</f>
        <v>1060011994293</v>
      </c>
      <c r="W499" s="2475"/>
      <c r="X499" s="2476"/>
      <c r="Y499" s="2476"/>
      <c r="Z499" s="2483"/>
      <c r="AA499" s="2483"/>
    </row>
    <row r="500" spans="1:27" s="1688" customFormat="1" ht="18" customHeight="1">
      <c r="A500" s="1679"/>
      <c r="B500" s="1691">
        <v>253</v>
      </c>
      <c r="C500" s="1678" t="s">
        <v>3917</v>
      </c>
      <c r="D500" s="1081" t="s">
        <v>43</v>
      </c>
      <c r="E500" s="1673">
        <f>VLOOKUP(C500,'[25]Feb 17'!$B$409:$G$479,6,FALSE)</f>
        <v>23</v>
      </c>
      <c r="F500" s="1705">
        <v>1821255</v>
      </c>
      <c r="G500" s="1705">
        <v>450000</v>
      </c>
      <c r="H500" s="1653">
        <f t="shared" si="77"/>
        <v>2271255</v>
      </c>
      <c r="I500" s="1705">
        <v>0</v>
      </c>
      <c r="J500" s="1705">
        <v>0</v>
      </c>
      <c r="K500" s="1705">
        <v>0</v>
      </c>
      <c r="L500" s="1685">
        <v>0</v>
      </c>
      <c r="M500" s="1685">
        <v>0</v>
      </c>
      <c r="N500" s="1125">
        <f t="shared" si="74"/>
        <v>0</v>
      </c>
      <c r="O500" s="1653">
        <f t="shared" ref="O500:O506" si="78">H500+N500+283907</f>
        <v>2555162</v>
      </c>
      <c r="P500" s="1653">
        <v>22713</v>
      </c>
      <c r="Q500" s="1653">
        <v>45425</v>
      </c>
      <c r="R500" s="1653">
        <v>22713</v>
      </c>
      <c r="S500" s="1684">
        <f t="shared" si="75"/>
        <v>2464311</v>
      </c>
      <c r="T500" s="1684">
        <v>0</v>
      </c>
      <c r="U500" s="1684">
        <f t="shared" si="76"/>
        <v>2464311</v>
      </c>
      <c r="V500" s="989" t="str">
        <f>VLOOKUP(C500,'[27]Jan 17'!$B$422:$F$492,5,FALSE)</f>
        <v>106.001199265.1</v>
      </c>
      <c r="W500" s="2475"/>
      <c r="X500" s="2476"/>
      <c r="Y500" s="2476"/>
      <c r="Z500" s="2483"/>
      <c r="AA500" s="2483"/>
    </row>
    <row r="501" spans="1:27" s="1688" customFormat="1" ht="18" customHeight="1">
      <c r="A501" s="1679"/>
      <c r="B501" s="1691">
        <v>254</v>
      </c>
      <c r="C501" s="1678" t="s">
        <v>3918</v>
      </c>
      <c r="D501" s="1081" t="s">
        <v>43</v>
      </c>
      <c r="E501" s="1673">
        <f>VLOOKUP(C501,'[25]Feb 17'!$B$409:$G$479,6,FALSE)</f>
        <v>23</v>
      </c>
      <c r="F501" s="1705">
        <v>1821255</v>
      </c>
      <c r="G501" s="1705">
        <v>450000</v>
      </c>
      <c r="H501" s="1653">
        <f t="shared" si="77"/>
        <v>2271255</v>
      </c>
      <c r="I501" s="1705">
        <v>0</v>
      </c>
      <c r="J501" s="1705">
        <v>0</v>
      </c>
      <c r="K501" s="1705">
        <v>0</v>
      </c>
      <c r="L501" s="1685">
        <v>0</v>
      </c>
      <c r="M501" s="1685">
        <v>0</v>
      </c>
      <c r="N501" s="1125">
        <f t="shared" si="74"/>
        <v>0</v>
      </c>
      <c r="O501" s="1653">
        <f t="shared" si="78"/>
        <v>2555162</v>
      </c>
      <c r="P501" s="1653">
        <v>22713</v>
      </c>
      <c r="Q501" s="1653">
        <v>45425</v>
      </c>
      <c r="R501" s="1653">
        <v>22713</v>
      </c>
      <c r="S501" s="1684">
        <f t="shared" si="75"/>
        <v>2464311</v>
      </c>
      <c r="T501" s="1684">
        <v>0</v>
      </c>
      <c r="U501" s="1684">
        <f t="shared" si="76"/>
        <v>2464311</v>
      </c>
      <c r="V501" s="1740" t="s">
        <v>4254</v>
      </c>
      <c r="W501" s="2475"/>
      <c r="X501" s="2476"/>
      <c r="Y501" s="2476"/>
      <c r="Z501" s="2483"/>
      <c r="AA501" s="2483"/>
    </row>
    <row r="502" spans="1:27" s="1688" customFormat="1" ht="18" customHeight="1">
      <c r="A502" s="1679"/>
      <c r="B502" s="1691">
        <v>255</v>
      </c>
      <c r="C502" s="1678" t="s">
        <v>3919</v>
      </c>
      <c r="D502" s="1081" t="s">
        <v>43</v>
      </c>
      <c r="E502" s="1673">
        <f>VLOOKUP(C502,'[25]Feb 17'!$B$409:$G$479,6,FALSE)</f>
        <v>7</v>
      </c>
      <c r="F502" s="1705">
        <v>1821255</v>
      </c>
      <c r="G502" s="1705">
        <v>450000</v>
      </c>
      <c r="H502" s="1653">
        <f t="shared" si="77"/>
        <v>2271255</v>
      </c>
      <c r="I502" s="1705">
        <v>0</v>
      </c>
      <c r="J502" s="1705">
        <v>0</v>
      </c>
      <c r="K502" s="1705">
        <v>0</v>
      </c>
      <c r="L502" s="1685">
        <v>0</v>
      </c>
      <c r="M502" s="1685">
        <v>0</v>
      </c>
      <c r="N502" s="1125">
        <f t="shared" si="74"/>
        <v>0</v>
      </c>
      <c r="O502" s="1653">
        <f t="shared" si="78"/>
        <v>2555162</v>
      </c>
      <c r="P502" s="1653">
        <v>22713</v>
      </c>
      <c r="Q502" s="1653">
        <v>45425</v>
      </c>
      <c r="R502" s="1653">
        <v>22713</v>
      </c>
      <c r="S502" s="1684">
        <f t="shared" si="75"/>
        <v>2464311</v>
      </c>
      <c r="T502" s="1684">
        <v>0</v>
      </c>
      <c r="U502" s="1684">
        <f t="shared" si="76"/>
        <v>2464311</v>
      </c>
      <c r="V502" s="1740" t="s">
        <v>3868</v>
      </c>
      <c r="W502" s="2475"/>
      <c r="X502" s="2476"/>
      <c r="Y502" s="2476"/>
      <c r="Z502" s="2483"/>
      <c r="AA502" s="2483"/>
    </row>
    <row r="503" spans="1:27" s="1688" customFormat="1" ht="18" customHeight="1">
      <c r="A503" s="1679"/>
      <c r="B503" s="1691">
        <v>256</v>
      </c>
      <c r="C503" s="1678" t="s">
        <v>3920</v>
      </c>
      <c r="D503" s="1081" t="s">
        <v>43</v>
      </c>
      <c r="E503" s="1673">
        <f>VLOOKUP(C503,'[25]Feb 17'!$B$409:$G$479,6,FALSE)</f>
        <v>23</v>
      </c>
      <c r="F503" s="1705">
        <v>1821255</v>
      </c>
      <c r="G503" s="1705">
        <v>450000</v>
      </c>
      <c r="H503" s="1653">
        <f t="shared" si="77"/>
        <v>2271255</v>
      </c>
      <c r="I503" s="1705">
        <v>0</v>
      </c>
      <c r="J503" s="1705">
        <v>0</v>
      </c>
      <c r="K503" s="1705">
        <v>0</v>
      </c>
      <c r="L503" s="1685">
        <v>0</v>
      </c>
      <c r="M503" s="1685">
        <v>0</v>
      </c>
      <c r="N503" s="1125">
        <f t="shared" si="74"/>
        <v>0</v>
      </c>
      <c r="O503" s="1653">
        <f t="shared" si="78"/>
        <v>2555162</v>
      </c>
      <c r="P503" s="1653">
        <v>22713</v>
      </c>
      <c r="Q503" s="1653">
        <v>45425</v>
      </c>
      <c r="R503" s="1653">
        <v>22713</v>
      </c>
      <c r="S503" s="1684">
        <f t="shared" si="75"/>
        <v>2464311</v>
      </c>
      <c r="T503" s="1684">
        <v>0</v>
      </c>
      <c r="U503" s="1684">
        <f t="shared" si="76"/>
        <v>2464311</v>
      </c>
      <c r="V503" s="1740" t="s">
        <v>4255</v>
      </c>
      <c r="W503" s="2475"/>
      <c r="X503" s="2476"/>
      <c r="Y503" s="2476"/>
      <c r="Z503" s="2483"/>
      <c r="AA503" s="2483"/>
    </row>
    <row r="504" spans="1:27" s="1688" customFormat="1" ht="18" customHeight="1">
      <c r="A504" s="1679"/>
      <c r="B504" s="1691">
        <v>257</v>
      </c>
      <c r="C504" s="1678" t="s">
        <v>3921</v>
      </c>
      <c r="D504" s="1081" t="s">
        <v>43</v>
      </c>
      <c r="E504" s="1673">
        <f>VLOOKUP(C504,'[25]Feb 17'!$B$409:$G$479,6,FALSE)</f>
        <v>23</v>
      </c>
      <c r="F504" s="1705">
        <v>1821255</v>
      </c>
      <c r="G504" s="1705">
        <v>450000</v>
      </c>
      <c r="H504" s="1653">
        <f t="shared" si="77"/>
        <v>2271255</v>
      </c>
      <c r="I504" s="1705">
        <v>0</v>
      </c>
      <c r="J504" s="1705">
        <v>0</v>
      </c>
      <c r="K504" s="1705">
        <v>0</v>
      </c>
      <c r="L504" s="1685">
        <v>0</v>
      </c>
      <c r="M504" s="1685">
        <v>0</v>
      </c>
      <c r="N504" s="1125">
        <f t="shared" si="74"/>
        <v>0</v>
      </c>
      <c r="O504" s="1653">
        <f t="shared" si="78"/>
        <v>2555162</v>
      </c>
      <c r="P504" s="1653">
        <v>22713</v>
      </c>
      <c r="Q504" s="1653">
        <v>45425</v>
      </c>
      <c r="R504" s="1653">
        <v>22713</v>
      </c>
      <c r="S504" s="1684">
        <f t="shared" si="75"/>
        <v>2464311</v>
      </c>
      <c r="T504" s="1684">
        <v>0</v>
      </c>
      <c r="U504" s="1684">
        <f t="shared" si="76"/>
        <v>2464311</v>
      </c>
      <c r="V504" s="989" t="str">
        <f>VLOOKUP(C504,'[27]Jan 17'!$B$422:$F$492,5,FALSE)</f>
        <v>106.001199266.9</v>
      </c>
      <c r="W504" s="2475"/>
      <c r="X504" s="2476"/>
      <c r="Y504" s="2476"/>
      <c r="Z504" s="2483"/>
      <c r="AA504" s="2483"/>
    </row>
    <row r="505" spans="1:27" s="1688" customFormat="1" ht="18" customHeight="1">
      <c r="A505" s="1679"/>
      <c r="B505" s="1691">
        <v>258</v>
      </c>
      <c r="C505" s="1677" t="s">
        <v>3922</v>
      </c>
      <c r="D505" s="1081" t="s">
        <v>43</v>
      </c>
      <c r="E505" s="1673">
        <f>VLOOKUP(C505,'[25]Feb 17'!$B$409:$G$479,6,FALSE)</f>
        <v>23</v>
      </c>
      <c r="F505" s="1705">
        <v>1821255</v>
      </c>
      <c r="G505" s="1705">
        <v>450000</v>
      </c>
      <c r="H505" s="1653">
        <f t="shared" si="77"/>
        <v>2271255</v>
      </c>
      <c r="I505" s="1705">
        <v>0</v>
      </c>
      <c r="J505" s="1705">
        <v>0</v>
      </c>
      <c r="K505" s="1705">
        <v>0</v>
      </c>
      <c r="L505" s="1685">
        <v>0</v>
      </c>
      <c r="M505" s="1685">
        <v>0</v>
      </c>
      <c r="N505" s="1125">
        <f t="shared" si="74"/>
        <v>0</v>
      </c>
      <c r="O505" s="1653">
        <f t="shared" si="78"/>
        <v>2555162</v>
      </c>
      <c r="P505" s="1653">
        <v>22713</v>
      </c>
      <c r="Q505" s="1653">
        <v>45425</v>
      </c>
      <c r="R505" s="1653">
        <v>22713</v>
      </c>
      <c r="S505" s="1684">
        <f t="shared" si="75"/>
        <v>2464311</v>
      </c>
      <c r="T505" s="1684">
        <v>115385.75</v>
      </c>
      <c r="U505" s="1684">
        <f t="shared" si="76"/>
        <v>2348925.25</v>
      </c>
      <c r="V505" s="1740" t="s">
        <v>3867</v>
      </c>
      <c r="W505" s="2475"/>
      <c r="X505" s="2476"/>
      <c r="Y505" s="2476"/>
      <c r="Z505" s="2483"/>
      <c r="AA505" s="2483"/>
    </row>
    <row r="506" spans="1:27" s="1688" customFormat="1" ht="18" customHeight="1">
      <c r="A506" s="1679"/>
      <c r="B506" s="1691">
        <v>259</v>
      </c>
      <c r="C506" s="1678" t="s">
        <v>3923</v>
      </c>
      <c r="D506" s="1081" t="s">
        <v>43</v>
      </c>
      <c r="E506" s="1673">
        <v>24</v>
      </c>
      <c r="F506" s="1705">
        <v>1821255</v>
      </c>
      <c r="G506" s="1705">
        <v>450000</v>
      </c>
      <c r="H506" s="1653">
        <f t="shared" si="77"/>
        <v>2271255</v>
      </c>
      <c r="I506" s="1705">
        <v>0</v>
      </c>
      <c r="J506" s="1705">
        <v>0</v>
      </c>
      <c r="K506" s="1705">
        <v>0</v>
      </c>
      <c r="L506" s="1685">
        <v>0</v>
      </c>
      <c r="M506" s="1685">
        <v>0</v>
      </c>
      <c r="N506" s="1125">
        <f t="shared" si="74"/>
        <v>0</v>
      </c>
      <c r="O506" s="1653">
        <f t="shared" si="78"/>
        <v>2555162</v>
      </c>
      <c r="P506" s="1653">
        <v>22713</v>
      </c>
      <c r="Q506" s="1653">
        <v>45425</v>
      </c>
      <c r="R506" s="1653">
        <v>22713</v>
      </c>
      <c r="S506" s="1684">
        <f t="shared" si="75"/>
        <v>2464311</v>
      </c>
      <c r="T506" s="1684">
        <v>0</v>
      </c>
      <c r="U506" s="1684">
        <f t="shared" si="76"/>
        <v>2464311</v>
      </c>
      <c r="V506" s="989" t="s">
        <v>4256</v>
      </c>
      <c r="W506" s="2475"/>
      <c r="X506" s="2476"/>
      <c r="Y506" s="2476"/>
      <c r="Z506" s="2483"/>
      <c r="AA506" s="2483"/>
    </row>
    <row r="507" spans="1:27" s="246" customFormat="1" ht="19.5" customHeight="1">
      <c r="A507" s="301"/>
      <c r="B507" s="2269" t="s">
        <v>38</v>
      </c>
      <c r="C507" s="2270"/>
      <c r="D507" s="2270"/>
      <c r="E507" s="847"/>
      <c r="F507" s="770">
        <f>SUM(F248:F506)</f>
        <v>471755045</v>
      </c>
      <c r="G507" s="2092">
        <f t="shared" ref="G507:S507" si="79">SUM(G248:G506)</f>
        <v>116500000</v>
      </c>
      <c r="H507" s="2092">
        <f t="shared" si="79"/>
        <v>588255045</v>
      </c>
      <c r="I507" s="2092">
        <f t="shared" si="79"/>
        <v>0</v>
      </c>
      <c r="J507" s="2092">
        <f t="shared" si="79"/>
        <v>13000</v>
      </c>
      <c r="K507" s="2092">
        <f t="shared" si="79"/>
        <v>22000</v>
      </c>
      <c r="L507" s="2092">
        <f t="shared" si="79"/>
        <v>38422319.271676384</v>
      </c>
      <c r="M507" s="2092">
        <f t="shared" si="79"/>
        <v>0</v>
      </c>
      <c r="N507" s="2092">
        <f t="shared" si="79"/>
        <v>39227319.271676384</v>
      </c>
      <c r="O507" s="2092">
        <f t="shared" si="79"/>
        <v>647923668.27167594</v>
      </c>
      <c r="P507" s="2092">
        <f t="shared" si="79"/>
        <v>5882582.8499999857</v>
      </c>
      <c r="Q507" s="2092">
        <f t="shared" si="79"/>
        <v>11765093.699999971</v>
      </c>
      <c r="R507" s="2092">
        <f t="shared" si="79"/>
        <v>5882582.8499999857</v>
      </c>
      <c r="S507" s="2092">
        <f t="shared" si="79"/>
        <v>624393408.87167621</v>
      </c>
      <c r="T507" s="770">
        <f t="shared" ref="T507:U507" si="80">SUM(T248:T506)</f>
        <v>6588437</v>
      </c>
      <c r="U507" s="770">
        <f t="shared" si="80"/>
        <v>617804971.87167621</v>
      </c>
      <c r="V507" s="1142"/>
    </row>
    <row r="508" spans="1:27" s="268" customFormat="1" ht="18" customHeight="1">
      <c r="A508" s="281"/>
      <c r="B508" s="319"/>
      <c r="C508" s="319"/>
      <c r="D508" s="218"/>
      <c r="E508" s="218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319" t="s">
        <v>2627</v>
      </c>
      <c r="T508" s="319"/>
      <c r="U508" s="319"/>
      <c r="V508" s="1071"/>
    </row>
    <row r="509" spans="1:27" s="268" customFormat="1" ht="18" customHeight="1">
      <c r="A509" s="281"/>
      <c r="B509" s="212" t="s">
        <v>1343</v>
      </c>
      <c r="C509" s="319"/>
      <c r="D509" s="218"/>
      <c r="E509" s="218"/>
      <c r="F509" s="319"/>
      <c r="G509" s="319"/>
      <c r="H509" s="281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319"/>
      <c r="T509" s="319"/>
      <c r="U509" s="319"/>
      <c r="V509" s="1071"/>
    </row>
    <row r="510" spans="1:27" s="268" customFormat="1" ht="18" customHeight="1">
      <c r="A510" s="281"/>
      <c r="B510" s="319"/>
      <c r="C510" s="319"/>
      <c r="D510" s="218"/>
      <c r="E510" s="218"/>
      <c r="F510" s="319"/>
      <c r="G510" s="319"/>
      <c r="H510" s="319"/>
      <c r="I510" s="319"/>
      <c r="J510" s="319"/>
      <c r="K510" s="319"/>
      <c r="L510" s="319"/>
      <c r="M510" s="319"/>
      <c r="N510" s="319"/>
      <c r="O510" s="319"/>
      <c r="P510" s="319"/>
      <c r="Q510" s="319"/>
      <c r="R510" s="319"/>
      <c r="S510" s="319"/>
      <c r="T510" s="319"/>
      <c r="U510" s="319"/>
      <c r="V510" s="1071"/>
    </row>
    <row r="511" spans="1:27" s="268" customFormat="1" ht="18" customHeight="1">
      <c r="A511" s="2416" t="s">
        <v>2755</v>
      </c>
      <c r="B511" s="2446" t="s">
        <v>3</v>
      </c>
      <c r="C511" s="2446" t="s">
        <v>4</v>
      </c>
      <c r="D511" s="2446" t="s">
        <v>5</v>
      </c>
      <c r="E511" s="2319" t="s">
        <v>6</v>
      </c>
      <c r="F511" s="2329" t="s">
        <v>7</v>
      </c>
      <c r="G511" s="2330"/>
      <c r="H511" s="2319" t="s">
        <v>46</v>
      </c>
      <c r="I511" s="2480" t="s">
        <v>8</v>
      </c>
      <c r="J511" s="2442"/>
      <c r="K511" s="2442"/>
      <c r="L511" s="2442"/>
      <c r="M511" s="2443"/>
      <c r="N511" s="2315" t="s">
        <v>9</v>
      </c>
      <c r="O511" s="2319" t="s">
        <v>10</v>
      </c>
      <c r="P511" s="2329" t="s">
        <v>11</v>
      </c>
      <c r="Q511" s="2444"/>
      <c r="R511" s="2330"/>
      <c r="S511" s="2319" t="s">
        <v>12</v>
      </c>
      <c r="T511" s="820"/>
      <c r="U511" s="820"/>
      <c r="V511" s="2478" t="s">
        <v>13</v>
      </c>
    </row>
    <row r="512" spans="1:27" s="268" customFormat="1" ht="51">
      <c r="A512" s="2416"/>
      <c r="B512" s="2371"/>
      <c r="C512" s="2447"/>
      <c r="D512" s="2447"/>
      <c r="E512" s="2482"/>
      <c r="F512" s="807" t="s">
        <v>14</v>
      </c>
      <c r="G512" s="807" t="s">
        <v>15</v>
      </c>
      <c r="H512" s="2320"/>
      <c r="I512" s="807" t="s">
        <v>49</v>
      </c>
      <c r="J512" s="807" t="s">
        <v>17</v>
      </c>
      <c r="K512" s="807" t="s">
        <v>122</v>
      </c>
      <c r="L512" s="807" t="s">
        <v>18</v>
      </c>
      <c r="M512" s="807" t="s">
        <v>19</v>
      </c>
      <c r="N512" s="2316"/>
      <c r="O512" s="2320"/>
      <c r="P512" s="807" t="s">
        <v>2316</v>
      </c>
      <c r="Q512" s="807" t="s">
        <v>20</v>
      </c>
      <c r="R512" s="807" t="s">
        <v>2270</v>
      </c>
      <c r="S512" s="2320"/>
      <c r="T512" s="885" t="s">
        <v>3687</v>
      </c>
      <c r="U512" s="885" t="s">
        <v>3854</v>
      </c>
      <c r="V512" s="2479"/>
    </row>
    <row r="513" spans="1:22" s="223" customFormat="1" ht="18" customHeight="1">
      <c r="A513" s="1145">
        <v>2271255</v>
      </c>
      <c r="B513" s="1691">
        <v>1</v>
      </c>
      <c r="C513" s="1127" t="s">
        <v>1344</v>
      </c>
      <c r="D513" s="1128" t="s">
        <v>42</v>
      </c>
      <c r="E513" s="413">
        <f>VLOOKUP(C513,'[25]Feb 17'!$B$482:$G$505,6,FALSE)</f>
        <v>23</v>
      </c>
      <c r="F513" s="827">
        <v>1821255</v>
      </c>
      <c r="G513" s="827">
        <v>450000</v>
      </c>
      <c r="H513" s="935">
        <f>SUM(F513:G513)</f>
        <v>2271255</v>
      </c>
      <c r="I513" s="827">
        <v>0</v>
      </c>
      <c r="J513" s="827">
        <v>0</v>
      </c>
      <c r="K513" s="827">
        <v>0</v>
      </c>
      <c r="L513" s="1073">
        <v>317094.65895953757</v>
      </c>
      <c r="M513" s="1145">
        <v>0</v>
      </c>
      <c r="N513" s="934">
        <f t="shared" ref="N513:N533" si="81">(E513*I513)+(E513*J513)+(E513*K513)+L513+M513</f>
        <v>317094.65895953757</v>
      </c>
      <c r="O513" s="935">
        <f t="shared" ref="O513:O533" si="82">H513+N513</f>
        <v>2588349.6589595377</v>
      </c>
      <c r="P513" s="935">
        <f t="shared" ref="P513:P533" si="83">1%*H513</f>
        <v>22712.55</v>
      </c>
      <c r="Q513" s="935">
        <f t="shared" ref="Q513:Q533" si="84">H513*2%</f>
        <v>45425.1</v>
      </c>
      <c r="R513" s="935">
        <f t="shared" ref="R513:R533" si="85">H513*1%</f>
        <v>22712.55</v>
      </c>
      <c r="S513" s="652">
        <f t="shared" ref="S513:S533" si="86">O513-Q513-R513-P513</f>
        <v>2497499.458959538</v>
      </c>
      <c r="T513" s="1684">
        <f>VLOOKUP(C513,'[29]Feb 17'!$B$482:$I$505,8,FALSE)</f>
        <v>212800</v>
      </c>
      <c r="U513" s="652">
        <f>S513-T513</f>
        <v>2284699.458959538</v>
      </c>
      <c r="V513" s="1129">
        <v>1060007248332</v>
      </c>
    </row>
    <row r="514" spans="1:22" s="223" customFormat="1" ht="18" customHeight="1">
      <c r="A514" s="1145">
        <v>2271255</v>
      </c>
      <c r="B514" s="1691">
        <v>2</v>
      </c>
      <c r="C514" s="1095" t="s">
        <v>1345</v>
      </c>
      <c r="D514" s="1128" t="s">
        <v>42</v>
      </c>
      <c r="E514" s="1894">
        <f>VLOOKUP(C514,'[25]Feb 17'!$B$482:$G$505,6,FALSE)</f>
        <v>23</v>
      </c>
      <c r="F514" s="827">
        <v>1821255</v>
      </c>
      <c r="G514" s="827">
        <v>450000</v>
      </c>
      <c r="H514" s="935">
        <f t="shared" ref="H514:H533" si="87">SUM(F514:G514)</f>
        <v>2271255</v>
      </c>
      <c r="I514" s="827">
        <v>8000</v>
      </c>
      <c r="J514" s="827">
        <v>0</v>
      </c>
      <c r="K514" s="827">
        <v>8000</v>
      </c>
      <c r="L514" s="1073">
        <v>229326.47398843931</v>
      </c>
      <c r="M514" s="1145">
        <v>0</v>
      </c>
      <c r="N514" s="934">
        <f t="shared" si="81"/>
        <v>597326.47398843931</v>
      </c>
      <c r="O514" s="935">
        <f t="shared" si="82"/>
        <v>2868581.4739884394</v>
      </c>
      <c r="P514" s="935">
        <f t="shared" si="83"/>
        <v>22712.55</v>
      </c>
      <c r="Q514" s="935">
        <f t="shared" si="84"/>
        <v>45425.1</v>
      </c>
      <c r="R514" s="935">
        <f t="shared" si="85"/>
        <v>22712.55</v>
      </c>
      <c r="S514" s="652">
        <f t="shared" si="86"/>
        <v>2777731.2739884397</v>
      </c>
      <c r="T514" s="1684">
        <f>VLOOKUP(C514,'[29]Feb 17'!$B$482:$I$505,8,FALSE)</f>
        <v>931236.25</v>
      </c>
      <c r="U514" s="652">
        <f t="shared" ref="U514:U533" si="88">S514-T514</f>
        <v>1846495.0239884397</v>
      </c>
      <c r="V514" s="1119" t="s">
        <v>2738</v>
      </c>
    </row>
    <row r="515" spans="1:22" s="223" customFormat="1" ht="18" customHeight="1">
      <c r="A515" s="1145">
        <v>2271255</v>
      </c>
      <c r="B515" s="1691">
        <v>3</v>
      </c>
      <c r="C515" s="1105" t="s">
        <v>1346</v>
      </c>
      <c r="D515" s="1128" t="s">
        <v>43</v>
      </c>
      <c r="E515" s="1894">
        <f>VLOOKUP(C515,'[25]Feb 17'!$B$482:$G$505,6,FALSE)</f>
        <v>23</v>
      </c>
      <c r="F515" s="827">
        <v>1821255</v>
      </c>
      <c r="G515" s="827">
        <v>450000</v>
      </c>
      <c r="H515" s="935">
        <f t="shared" si="87"/>
        <v>2271255</v>
      </c>
      <c r="I515" s="827">
        <v>0</v>
      </c>
      <c r="J515" s="827">
        <v>0</v>
      </c>
      <c r="K515" s="827">
        <v>0</v>
      </c>
      <c r="L515" s="1073">
        <v>229326.47398843931</v>
      </c>
      <c r="M515" s="1145">
        <v>0</v>
      </c>
      <c r="N515" s="934">
        <f t="shared" si="81"/>
        <v>229326.47398843931</v>
      </c>
      <c r="O515" s="935">
        <f t="shared" si="82"/>
        <v>2500581.4739884394</v>
      </c>
      <c r="P515" s="935">
        <f t="shared" si="83"/>
        <v>22712.55</v>
      </c>
      <c r="Q515" s="935">
        <f t="shared" si="84"/>
        <v>45425.1</v>
      </c>
      <c r="R515" s="935">
        <f t="shared" si="85"/>
        <v>22712.55</v>
      </c>
      <c r="S515" s="652">
        <f t="shared" si="86"/>
        <v>2409731.2739884397</v>
      </c>
      <c r="T515" s="1684">
        <f>VLOOKUP(C515,'[29]Feb 17'!$B$482:$I$505,8,FALSE)</f>
        <v>502103</v>
      </c>
      <c r="U515" s="652">
        <f t="shared" si="88"/>
        <v>1907628.2739884397</v>
      </c>
      <c r="V515" s="989" t="s">
        <v>2746</v>
      </c>
    </row>
    <row r="516" spans="1:22" s="223" customFormat="1" ht="18" customHeight="1">
      <c r="A516" s="1145">
        <v>2271255</v>
      </c>
      <c r="B516" s="1691">
        <v>4</v>
      </c>
      <c r="C516" s="1105" t="s">
        <v>1347</v>
      </c>
      <c r="D516" s="1128" t="s">
        <v>43</v>
      </c>
      <c r="E516" s="1894">
        <f>VLOOKUP(C516,'[25]Feb 17'!$B$482:$G$505,6,FALSE)</f>
        <v>23</v>
      </c>
      <c r="F516" s="827">
        <v>1821255</v>
      </c>
      <c r="G516" s="827">
        <v>450000</v>
      </c>
      <c r="H516" s="935">
        <f t="shared" si="87"/>
        <v>2271255</v>
      </c>
      <c r="I516" s="827">
        <v>0</v>
      </c>
      <c r="J516" s="827">
        <v>0</v>
      </c>
      <c r="K516" s="827">
        <v>0</v>
      </c>
      <c r="L516" s="1073">
        <v>229326.47398843931</v>
      </c>
      <c r="M516" s="1145">
        <v>0</v>
      </c>
      <c r="N516" s="934">
        <f t="shared" si="81"/>
        <v>229326.47398843931</v>
      </c>
      <c r="O516" s="935">
        <f t="shared" si="82"/>
        <v>2500581.4739884394</v>
      </c>
      <c r="P516" s="935">
        <f t="shared" si="83"/>
        <v>22712.55</v>
      </c>
      <c r="Q516" s="935">
        <f t="shared" si="84"/>
        <v>45425.1</v>
      </c>
      <c r="R516" s="935">
        <f t="shared" si="85"/>
        <v>22712.55</v>
      </c>
      <c r="S516" s="652">
        <f t="shared" si="86"/>
        <v>2409731.2739884397</v>
      </c>
      <c r="T516" s="1684">
        <f>VLOOKUP(C516,'[29]Feb 17'!$B$482:$I$505,8,FALSE)</f>
        <v>0</v>
      </c>
      <c r="U516" s="652">
        <f t="shared" si="88"/>
        <v>2409731.2739884397</v>
      </c>
      <c r="V516" s="989" t="s">
        <v>3057</v>
      </c>
    </row>
    <row r="517" spans="1:22" s="223" customFormat="1" ht="18" customHeight="1">
      <c r="A517" s="1145">
        <v>2271255</v>
      </c>
      <c r="B517" s="1691">
        <v>5</v>
      </c>
      <c r="C517" s="1105" t="s">
        <v>1348</v>
      </c>
      <c r="D517" s="1128" t="s">
        <v>42</v>
      </c>
      <c r="E517" s="1894">
        <f>VLOOKUP(C517,'[25]Feb 17'!$B$482:$G$505,6,FALSE)</f>
        <v>23</v>
      </c>
      <c r="F517" s="827">
        <v>1821255</v>
      </c>
      <c r="G517" s="827">
        <v>450000</v>
      </c>
      <c r="H517" s="935">
        <f t="shared" si="87"/>
        <v>2271255</v>
      </c>
      <c r="I517" s="827">
        <v>10000</v>
      </c>
      <c r="J517" s="827">
        <v>0</v>
      </c>
      <c r="K517" s="827">
        <v>8000</v>
      </c>
      <c r="L517" s="1073">
        <v>391402.45086705202</v>
      </c>
      <c r="M517" s="1145">
        <v>0</v>
      </c>
      <c r="N517" s="934">
        <f t="shared" si="81"/>
        <v>805402.45086705196</v>
      </c>
      <c r="O517" s="935">
        <f t="shared" si="82"/>
        <v>3076657.4508670522</v>
      </c>
      <c r="P517" s="935">
        <f t="shared" si="83"/>
        <v>22712.55</v>
      </c>
      <c r="Q517" s="935">
        <f t="shared" si="84"/>
        <v>45425.1</v>
      </c>
      <c r="R517" s="935">
        <f t="shared" si="85"/>
        <v>22712.55</v>
      </c>
      <c r="S517" s="652">
        <f t="shared" si="86"/>
        <v>2985807.2508670525</v>
      </c>
      <c r="T517" s="1684">
        <f>VLOOKUP(C517,'[29]Feb 17'!$B$482:$I$505,8,FALSE)</f>
        <v>193200</v>
      </c>
      <c r="U517" s="652">
        <f t="shared" si="88"/>
        <v>2792607.2508670525</v>
      </c>
      <c r="V517" s="1130" t="s">
        <v>2739</v>
      </c>
    </row>
    <row r="518" spans="1:22" s="223" customFormat="1" ht="18" customHeight="1">
      <c r="A518" s="1145">
        <v>2271255</v>
      </c>
      <c r="B518" s="1691">
        <v>6</v>
      </c>
      <c r="C518" s="1105" t="s">
        <v>1349</v>
      </c>
      <c r="D518" s="1128" t="s">
        <v>42</v>
      </c>
      <c r="E518" s="1894">
        <f>VLOOKUP(C518,'[25]Feb 17'!$B$482:$G$505,6,FALSE)</f>
        <v>23</v>
      </c>
      <c r="F518" s="827">
        <v>1821255</v>
      </c>
      <c r="G518" s="827">
        <v>450000</v>
      </c>
      <c r="H518" s="935">
        <f t="shared" si="87"/>
        <v>2271255</v>
      </c>
      <c r="I518" s="827">
        <v>8000</v>
      </c>
      <c r="J518" s="827">
        <v>0</v>
      </c>
      <c r="K518" s="827">
        <v>8000</v>
      </c>
      <c r="L518" s="1073">
        <v>229326.47398843931</v>
      </c>
      <c r="M518" s="1145">
        <v>0</v>
      </c>
      <c r="N518" s="934">
        <f t="shared" si="81"/>
        <v>597326.47398843931</v>
      </c>
      <c r="O518" s="935">
        <f t="shared" si="82"/>
        <v>2868581.4739884394</v>
      </c>
      <c r="P518" s="935">
        <f t="shared" si="83"/>
        <v>22712.55</v>
      </c>
      <c r="Q518" s="935">
        <f t="shared" si="84"/>
        <v>45425.1</v>
      </c>
      <c r="R518" s="935">
        <f t="shared" si="85"/>
        <v>22712.55</v>
      </c>
      <c r="S518" s="652">
        <f t="shared" si="86"/>
        <v>2777731.2739884397</v>
      </c>
      <c r="T518" s="1684">
        <f>VLOOKUP(C518,'[29]Feb 17'!$B$482:$I$505,8,FALSE)</f>
        <v>1002247.5</v>
      </c>
      <c r="U518" s="652">
        <f t="shared" si="88"/>
        <v>1775483.7739884397</v>
      </c>
      <c r="V518" s="1119" t="s">
        <v>2740</v>
      </c>
    </row>
    <row r="519" spans="1:22" s="223" customFormat="1" ht="18" customHeight="1">
      <c r="A519" s="1145">
        <v>2271255</v>
      </c>
      <c r="B519" s="1691">
        <v>7</v>
      </c>
      <c r="C519" s="1105" t="s">
        <v>1350</v>
      </c>
      <c r="D519" s="1128" t="s">
        <v>43</v>
      </c>
      <c r="E519" s="1894">
        <f>VLOOKUP(C519,'[25]Feb 17'!$B$482:$G$505,6,FALSE)</f>
        <v>23</v>
      </c>
      <c r="F519" s="827">
        <v>1821255</v>
      </c>
      <c r="G519" s="827">
        <v>450000</v>
      </c>
      <c r="H519" s="935">
        <f t="shared" si="87"/>
        <v>2271255</v>
      </c>
      <c r="I519" s="827">
        <v>0</v>
      </c>
      <c r="J519" s="827">
        <v>0</v>
      </c>
      <c r="K519" s="827">
        <v>8000</v>
      </c>
      <c r="L519" s="1073">
        <v>229326.47398843931</v>
      </c>
      <c r="M519" s="1145">
        <v>0</v>
      </c>
      <c r="N519" s="934">
        <f t="shared" si="81"/>
        <v>413326.47398843931</v>
      </c>
      <c r="O519" s="935">
        <f t="shared" si="82"/>
        <v>2684581.4739884394</v>
      </c>
      <c r="P519" s="935">
        <f t="shared" si="83"/>
        <v>22712.55</v>
      </c>
      <c r="Q519" s="935">
        <f t="shared" si="84"/>
        <v>45425.1</v>
      </c>
      <c r="R519" s="935">
        <f t="shared" si="85"/>
        <v>22712.55</v>
      </c>
      <c r="S519" s="652">
        <f>O519-Q519-R519-P519</f>
        <v>2593731.2739884397</v>
      </c>
      <c r="T519" s="1684">
        <f>VLOOKUP(C519,'[29]Feb 17'!$B$482:$I$505,8,FALSE)</f>
        <v>0</v>
      </c>
      <c r="U519" s="652">
        <f t="shared" si="88"/>
        <v>2593731.2739884397</v>
      </c>
      <c r="V519" s="1131" t="s">
        <v>2747</v>
      </c>
    </row>
    <row r="520" spans="1:22" s="223" customFormat="1" ht="18" customHeight="1">
      <c r="A520" s="1145">
        <v>2271255</v>
      </c>
      <c r="B520" s="1691">
        <v>8</v>
      </c>
      <c r="C520" s="1132" t="s">
        <v>1351</v>
      </c>
      <c r="D520" s="1128" t="s">
        <v>42</v>
      </c>
      <c r="E520" s="1894">
        <v>23</v>
      </c>
      <c r="F520" s="827">
        <v>1821255</v>
      </c>
      <c r="G520" s="827">
        <v>450000</v>
      </c>
      <c r="H520" s="935">
        <f t="shared" si="87"/>
        <v>2271255</v>
      </c>
      <c r="I520" s="827">
        <v>0</v>
      </c>
      <c r="J520" s="827">
        <v>0</v>
      </c>
      <c r="K520" s="827">
        <v>0</v>
      </c>
      <c r="L520" s="1073">
        <v>317094.65895953757</v>
      </c>
      <c r="M520" s="1145">
        <v>0</v>
      </c>
      <c r="N520" s="934">
        <f t="shared" si="81"/>
        <v>317094.65895953757</v>
      </c>
      <c r="O520" s="935">
        <f t="shared" si="82"/>
        <v>2588349.6589595377</v>
      </c>
      <c r="P520" s="935">
        <f t="shared" si="83"/>
        <v>22712.55</v>
      </c>
      <c r="Q520" s="935">
        <f t="shared" si="84"/>
        <v>45425.1</v>
      </c>
      <c r="R520" s="935">
        <f t="shared" si="85"/>
        <v>22712.55</v>
      </c>
      <c r="S520" s="652">
        <f t="shared" si="86"/>
        <v>2497499.458959538</v>
      </c>
      <c r="T520" s="1684">
        <v>0</v>
      </c>
      <c r="U520" s="652">
        <f t="shared" si="88"/>
        <v>2497499.458959538</v>
      </c>
      <c r="V520" s="1077" t="s">
        <v>1366</v>
      </c>
    </row>
    <row r="521" spans="1:22" s="223" customFormat="1" ht="18" customHeight="1">
      <c r="A521" s="1145">
        <v>2271255</v>
      </c>
      <c r="B521" s="1691">
        <v>9</v>
      </c>
      <c r="C521" s="1105" t="s">
        <v>1352</v>
      </c>
      <c r="D521" s="1128" t="s">
        <v>42</v>
      </c>
      <c r="E521" s="1894">
        <f>VLOOKUP(C521,'[25]Feb 17'!$B$482:$G$505,6,FALSE)</f>
        <v>23</v>
      </c>
      <c r="F521" s="827">
        <v>1821255</v>
      </c>
      <c r="G521" s="827">
        <v>450000</v>
      </c>
      <c r="H521" s="935">
        <f t="shared" si="87"/>
        <v>2271255</v>
      </c>
      <c r="I521" s="827">
        <v>0</v>
      </c>
      <c r="J521" s="827">
        <v>0</v>
      </c>
      <c r="K521" s="827">
        <v>8000</v>
      </c>
      <c r="L521" s="1073">
        <v>317094.65895953757</v>
      </c>
      <c r="M521" s="1145">
        <v>0</v>
      </c>
      <c r="N521" s="934">
        <f t="shared" si="81"/>
        <v>501094.65895953757</v>
      </c>
      <c r="O521" s="935">
        <f t="shared" si="82"/>
        <v>2772349.6589595377</v>
      </c>
      <c r="P521" s="935">
        <f t="shared" si="83"/>
        <v>22712.55</v>
      </c>
      <c r="Q521" s="935">
        <f t="shared" si="84"/>
        <v>45425.1</v>
      </c>
      <c r="R521" s="935">
        <f t="shared" si="85"/>
        <v>22712.55</v>
      </c>
      <c r="S521" s="652">
        <f t="shared" si="86"/>
        <v>2681499.458959538</v>
      </c>
      <c r="T521" s="1684">
        <f>VLOOKUP(C521,'[29]Feb 17'!$B$482:$I$505,8,FALSE)</f>
        <v>380550</v>
      </c>
      <c r="U521" s="652">
        <f t="shared" si="88"/>
        <v>2300949.458959538</v>
      </c>
      <c r="V521" s="1133" t="s">
        <v>2741</v>
      </c>
    </row>
    <row r="522" spans="1:22" s="223" customFormat="1" ht="18" customHeight="1">
      <c r="A522" s="1145">
        <v>2271255</v>
      </c>
      <c r="B522" s="1691">
        <v>10</v>
      </c>
      <c r="C522" s="1132" t="s">
        <v>1353</v>
      </c>
      <c r="D522" s="1128" t="s">
        <v>43</v>
      </c>
      <c r="E522" s="1894">
        <f>VLOOKUP(C522,'[25]Feb 17'!$B$482:$G$505,6,FALSE)</f>
        <v>23</v>
      </c>
      <c r="F522" s="827">
        <v>1821255</v>
      </c>
      <c r="G522" s="827">
        <v>450000</v>
      </c>
      <c r="H522" s="935">
        <f t="shared" si="87"/>
        <v>2271255</v>
      </c>
      <c r="I522" s="827">
        <v>0</v>
      </c>
      <c r="J522" s="827">
        <v>0</v>
      </c>
      <c r="K522" s="827">
        <v>0</v>
      </c>
      <c r="L522" s="1073">
        <v>229326.47398843931</v>
      </c>
      <c r="M522" s="1145">
        <v>0</v>
      </c>
      <c r="N522" s="934">
        <f t="shared" si="81"/>
        <v>229326.47398843931</v>
      </c>
      <c r="O522" s="935">
        <f t="shared" si="82"/>
        <v>2500581.4739884394</v>
      </c>
      <c r="P522" s="935">
        <f t="shared" si="83"/>
        <v>22712.55</v>
      </c>
      <c r="Q522" s="935">
        <f t="shared" si="84"/>
        <v>45425.1</v>
      </c>
      <c r="R522" s="935">
        <f t="shared" si="85"/>
        <v>22712.55</v>
      </c>
      <c r="S522" s="652">
        <f t="shared" si="86"/>
        <v>2409731.2739884397</v>
      </c>
      <c r="T522" s="1684">
        <f>VLOOKUP(C522,'[29]Feb 17'!$B$482:$I$505,8,FALSE)</f>
        <v>0</v>
      </c>
      <c r="U522" s="652">
        <f t="shared" si="88"/>
        <v>2409731.2739884397</v>
      </c>
      <c r="V522" s="989" t="s">
        <v>2748</v>
      </c>
    </row>
    <row r="523" spans="1:22" s="112" customFormat="1" ht="18" customHeight="1">
      <c r="A523" s="1145">
        <v>2271255</v>
      </c>
      <c r="B523" s="1691">
        <v>11</v>
      </c>
      <c r="C523" s="1101" t="s">
        <v>1354</v>
      </c>
      <c r="D523" s="1134" t="s">
        <v>43</v>
      </c>
      <c r="E523" s="1894">
        <f>VLOOKUP(C523,'[25]Feb 17'!$B$482:$G$505,6,FALSE)</f>
        <v>23</v>
      </c>
      <c r="F523" s="827">
        <v>1821255</v>
      </c>
      <c r="G523" s="827">
        <v>450000</v>
      </c>
      <c r="H523" s="935">
        <f t="shared" si="87"/>
        <v>2271255</v>
      </c>
      <c r="I523" s="827">
        <v>0</v>
      </c>
      <c r="J523" s="827">
        <v>0</v>
      </c>
      <c r="K523" s="827">
        <v>8000</v>
      </c>
      <c r="L523" s="1073">
        <v>229326.47398843931</v>
      </c>
      <c r="M523" s="1145">
        <v>0</v>
      </c>
      <c r="N523" s="934">
        <f t="shared" si="81"/>
        <v>413326.47398843931</v>
      </c>
      <c r="O523" s="935">
        <f t="shared" si="82"/>
        <v>2684581.4739884394</v>
      </c>
      <c r="P523" s="935">
        <f t="shared" si="83"/>
        <v>22712.55</v>
      </c>
      <c r="Q523" s="935">
        <f t="shared" si="84"/>
        <v>45425.1</v>
      </c>
      <c r="R523" s="935">
        <f t="shared" si="85"/>
        <v>22712.55</v>
      </c>
      <c r="S523" s="652">
        <f t="shared" si="86"/>
        <v>2593731.2739884397</v>
      </c>
      <c r="T523" s="1684">
        <f>VLOOKUP(C523,'[29]Feb 17'!$B$482:$I$505,8,FALSE)</f>
        <v>0</v>
      </c>
      <c r="U523" s="652">
        <f t="shared" si="88"/>
        <v>2593731.2739884397</v>
      </c>
      <c r="V523" s="1119" t="s">
        <v>2749</v>
      </c>
    </row>
    <row r="524" spans="1:22" s="112" customFormat="1" ht="18" customHeight="1">
      <c r="A524" s="1145">
        <v>2271255</v>
      </c>
      <c r="B524" s="1691">
        <v>12</v>
      </c>
      <c r="C524" s="1122" t="s">
        <v>1355</v>
      </c>
      <c r="D524" s="1134" t="s">
        <v>43</v>
      </c>
      <c r="E524" s="1894">
        <f>VLOOKUP(C524,'[25]Feb 17'!$B$482:$G$505,6,FALSE)</f>
        <v>23</v>
      </c>
      <c r="F524" s="827">
        <v>1821255</v>
      </c>
      <c r="G524" s="827">
        <v>450000</v>
      </c>
      <c r="H524" s="935">
        <f t="shared" si="87"/>
        <v>2271255</v>
      </c>
      <c r="I524" s="827">
        <v>0</v>
      </c>
      <c r="J524" s="827">
        <v>0</v>
      </c>
      <c r="K524" s="827">
        <v>0</v>
      </c>
      <c r="L524" s="1073">
        <v>229326.47398843931</v>
      </c>
      <c r="M524" s="1145">
        <v>0</v>
      </c>
      <c r="N524" s="934">
        <f t="shared" si="81"/>
        <v>229326.47398843931</v>
      </c>
      <c r="O524" s="935">
        <f t="shared" si="82"/>
        <v>2500581.4739884394</v>
      </c>
      <c r="P524" s="935">
        <f t="shared" si="83"/>
        <v>22712.55</v>
      </c>
      <c r="Q524" s="935">
        <f t="shared" si="84"/>
        <v>45425.1</v>
      </c>
      <c r="R524" s="935">
        <f t="shared" si="85"/>
        <v>22712.55</v>
      </c>
      <c r="S524" s="652">
        <f t="shared" si="86"/>
        <v>2409731.2739884397</v>
      </c>
      <c r="T524" s="1684">
        <f>VLOOKUP(C524,'[29]Feb 17'!$B$482:$I$505,8,FALSE)</f>
        <v>692378</v>
      </c>
      <c r="U524" s="652">
        <f t="shared" si="88"/>
        <v>1717353.2739884397</v>
      </c>
      <c r="V524" s="1119">
        <v>1060011218677</v>
      </c>
    </row>
    <row r="525" spans="1:22" s="223" customFormat="1" ht="18" customHeight="1">
      <c r="A525" s="1145">
        <v>2271255</v>
      </c>
      <c r="B525" s="1691">
        <v>13</v>
      </c>
      <c r="C525" s="1105" t="s">
        <v>1356</v>
      </c>
      <c r="D525" s="1128" t="s">
        <v>42</v>
      </c>
      <c r="E525" s="1894">
        <f>VLOOKUP(C525,'[25]Feb 17'!$B$482:$G$505,6,FALSE)</f>
        <v>23</v>
      </c>
      <c r="F525" s="827">
        <v>1821255</v>
      </c>
      <c r="G525" s="827">
        <v>450000</v>
      </c>
      <c r="H525" s="935">
        <f t="shared" si="87"/>
        <v>2271255</v>
      </c>
      <c r="I525" s="827">
        <v>10000</v>
      </c>
      <c r="J525" s="827">
        <v>0</v>
      </c>
      <c r="K525" s="827">
        <v>8000</v>
      </c>
      <c r="L525" s="1073">
        <v>391402.45086705202</v>
      </c>
      <c r="M525" s="1145">
        <v>0</v>
      </c>
      <c r="N525" s="934">
        <f t="shared" si="81"/>
        <v>805402.45086705196</v>
      </c>
      <c r="O525" s="935">
        <f t="shared" si="82"/>
        <v>3076657.4508670522</v>
      </c>
      <c r="P525" s="935">
        <f t="shared" si="83"/>
        <v>22712.55</v>
      </c>
      <c r="Q525" s="935">
        <f t="shared" si="84"/>
        <v>45425.1</v>
      </c>
      <c r="R525" s="935">
        <f t="shared" si="85"/>
        <v>22712.55</v>
      </c>
      <c r="S525" s="652">
        <f t="shared" si="86"/>
        <v>2985807.2508670525</v>
      </c>
      <c r="T525" s="1684">
        <f>VLOOKUP(C525,'[29]Feb 17'!$B$482:$I$505,8,FALSE)</f>
        <v>0</v>
      </c>
      <c r="U525" s="652">
        <f t="shared" si="88"/>
        <v>2985807.2508670525</v>
      </c>
      <c r="V525" s="1129">
        <v>1060005486702</v>
      </c>
    </row>
    <row r="526" spans="1:22" s="223" customFormat="1" ht="18" customHeight="1">
      <c r="A526" s="1145">
        <v>2271255</v>
      </c>
      <c r="B526" s="1691">
        <v>14</v>
      </c>
      <c r="C526" s="1105" t="s">
        <v>1357</v>
      </c>
      <c r="D526" s="1128" t="s">
        <v>43</v>
      </c>
      <c r="E526" s="1894">
        <f>VLOOKUP(C526,'[25]Feb 17'!$B$482:$G$505,6,FALSE)</f>
        <v>23</v>
      </c>
      <c r="F526" s="827">
        <v>1821255</v>
      </c>
      <c r="G526" s="827">
        <v>450000</v>
      </c>
      <c r="H526" s="935">
        <f t="shared" si="87"/>
        <v>2271255</v>
      </c>
      <c r="I526" s="827">
        <v>0</v>
      </c>
      <c r="J526" s="827">
        <v>0</v>
      </c>
      <c r="K526" s="827">
        <v>0</v>
      </c>
      <c r="L526" s="1073">
        <v>229326.47398843931</v>
      </c>
      <c r="M526" s="1145">
        <v>0</v>
      </c>
      <c r="N526" s="934">
        <f t="shared" si="81"/>
        <v>229326.47398843931</v>
      </c>
      <c r="O526" s="935">
        <f t="shared" si="82"/>
        <v>2500581.4739884394</v>
      </c>
      <c r="P526" s="935">
        <f t="shared" si="83"/>
        <v>22712.55</v>
      </c>
      <c r="Q526" s="935">
        <f t="shared" si="84"/>
        <v>45425.1</v>
      </c>
      <c r="R526" s="935">
        <f t="shared" si="85"/>
        <v>22712.55</v>
      </c>
      <c r="S526" s="652">
        <f t="shared" si="86"/>
        <v>2409731.2739884397</v>
      </c>
      <c r="T526" s="1684">
        <f>VLOOKUP(C526,'[29]Feb 17'!$B$482:$I$505,8,FALSE)</f>
        <v>0</v>
      </c>
      <c r="U526" s="652">
        <f t="shared" si="88"/>
        <v>2409731.2739884397</v>
      </c>
      <c r="V526" s="989">
        <v>1060011217547</v>
      </c>
    </row>
    <row r="527" spans="1:22" s="223" customFormat="1" ht="18" customHeight="1">
      <c r="A527" s="1145">
        <v>2271255</v>
      </c>
      <c r="B527" s="1691">
        <v>15</v>
      </c>
      <c r="C527" s="1123" t="s">
        <v>1358</v>
      </c>
      <c r="D527" s="1128" t="s">
        <v>42</v>
      </c>
      <c r="E527" s="1894">
        <f>VLOOKUP(C527,'[25]Feb 17'!$B$482:$G$505,6,FALSE)</f>
        <v>23</v>
      </c>
      <c r="F527" s="827">
        <v>1821255</v>
      </c>
      <c r="G527" s="827">
        <v>450000</v>
      </c>
      <c r="H527" s="935">
        <f t="shared" si="87"/>
        <v>2271255</v>
      </c>
      <c r="I527" s="827">
        <v>8000</v>
      </c>
      <c r="J527" s="827">
        <v>0</v>
      </c>
      <c r="K527" s="827">
        <v>8000</v>
      </c>
      <c r="L527" s="1073">
        <v>317094.65895953757</v>
      </c>
      <c r="M527" s="1145">
        <v>0</v>
      </c>
      <c r="N527" s="934">
        <f t="shared" si="81"/>
        <v>685094.65895953751</v>
      </c>
      <c r="O527" s="935">
        <f t="shared" si="82"/>
        <v>2956349.6589595377</v>
      </c>
      <c r="P527" s="935">
        <f t="shared" si="83"/>
        <v>22712.55</v>
      </c>
      <c r="Q527" s="935">
        <f t="shared" si="84"/>
        <v>45425.1</v>
      </c>
      <c r="R527" s="935">
        <f t="shared" si="85"/>
        <v>22712.55</v>
      </c>
      <c r="S527" s="652">
        <f t="shared" si="86"/>
        <v>2865499.458959538</v>
      </c>
      <c r="T527" s="1684">
        <f>VLOOKUP(C527,'[29]Feb 17'!$B$482:$I$505,8,FALSE)</f>
        <v>190275</v>
      </c>
      <c r="U527" s="652">
        <f t="shared" si="88"/>
        <v>2675224.458959538</v>
      </c>
      <c r="V527" s="1135" t="s">
        <v>2742</v>
      </c>
    </row>
    <row r="528" spans="1:22" s="223" customFormat="1" ht="18" customHeight="1">
      <c r="A528" s="1145">
        <v>2271255</v>
      </c>
      <c r="B528" s="1691">
        <v>16</v>
      </c>
      <c r="C528" s="1105" t="s">
        <v>1359</v>
      </c>
      <c r="D528" s="1128" t="s">
        <v>42</v>
      </c>
      <c r="E528" s="1894">
        <f>VLOOKUP(C528,'[25]Feb 17'!$B$482:$G$505,6,FALSE)</f>
        <v>23</v>
      </c>
      <c r="F528" s="827">
        <v>1821255</v>
      </c>
      <c r="G528" s="827">
        <v>450000</v>
      </c>
      <c r="H528" s="935">
        <f t="shared" si="87"/>
        <v>2271255</v>
      </c>
      <c r="I528" s="827">
        <v>10000</v>
      </c>
      <c r="J528" s="827">
        <v>0</v>
      </c>
      <c r="K528" s="827">
        <v>8000</v>
      </c>
      <c r="L528" s="1073">
        <v>317094.65895953757</v>
      </c>
      <c r="M528" s="1145">
        <v>0</v>
      </c>
      <c r="N528" s="934">
        <f t="shared" si="81"/>
        <v>731094.65895953751</v>
      </c>
      <c r="O528" s="935">
        <f t="shared" si="82"/>
        <v>3002349.6589595377</v>
      </c>
      <c r="P528" s="935">
        <f t="shared" si="83"/>
        <v>22712.55</v>
      </c>
      <c r="Q528" s="935">
        <f t="shared" si="84"/>
        <v>45425.1</v>
      </c>
      <c r="R528" s="935">
        <f t="shared" si="85"/>
        <v>22712.55</v>
      </c>
      <c r="S528" s="652">
        <f t="shared" si="86"/>
        <v>2911499.458959538</v>
      </c>
      <c r="T528" s="1684">
        <f>VLOOKUP(C528,'[29]Feb 17'!$B$482:$I$505,8,FALSE)</f>
        <v>603900</v>
      </c>
      <c r="U528" s="652">
        <f t="shared" si="88"/>
        <v>2307599.458959538</v>
      </c>
      <c r="V528" s="1119" t="s">
        <v>2743</v>
      </c>
    </row>
    <row r="529" spans="1:22" s="223" customFormat="1" ht="18" customHeight="1">
      <c r="A529" s="1754">
        <v>2271255</v>
      </c>
      <c r="B529" s="1691">
        <v>17</v>
      </c>
      <c r="C529" s="1105" t="s">
        <v>505</v>
      </c>
      <c r="D529" s="1128" t="s">
        <v>1360</v>
      </c>
      <c r="E529" s="1894">
        <f>VLOOKUP(C529,'[25]Feb 17'!$B$482:$G$505,6,FALSE)</f>
        <v>23</v>
      </c>
      <c r="F529" s="1705">
        <v>1821255</v>
      </c>
      <c r="G529" s="1705">
        <v>450000</v>
      </c>
      <c r="H529" s="1653">
        <f t="shared" si="87"/>
        <v>2271255</v>
      </c>
      <c r="I529" s="1705">
        <v>0</v>
      </c>
      <c r="J529" s="1705">
        <v>0</v>
      </c>
      <c r="K529" s="1705">
        <v>10000</v>
      </c>
      <c r="L529" s="1073">
        <v>317094.65895953757</v>
      </c>
      <c r="M529" s="1145">
        <v>0</v>
      </c>
      <c r="N529" s="1685">
        <f t="shared" si="81"/>
        <v>547094.65895953751</v>
      </c>
      <c r="O529" s="1653">
        <f t="shared" si="82"/>
        <v>2818349.6589595377</v>
      </c>
      <c r="P529" s="1653">
        <f t="shared" si="83"/>
        <v>22712.55</v>
      </c>
      <c r="Q529" s="1653">
        <f t="shared" si="84"/>
        <v>45425.1</v>
      </c>
      <c r="R529" s="1653">
        <f t="shared" si="85"/>
        <v>22712.55</v>
      </c>
      <c r="S529" s="1684">
        <f t="shared" si="86"/>
        <v>2727499.458959538</v>
      </c>
      <c r="T529" s="1684">
        <f>VLOOKUP(C529,'[29]Feb 17'!$B$482:$I$505,8,FALSE)</f>
        <v>0</v>
      </c>
      <c r="U529" s="1684">
        <f t="shared" si="88"/>
        <v>2727499.458959538</v>
      </c>
      <c r="V529" s="1751" t="s">
        <v>1367</v>
      </c>
    </row>
    <row r="530" spans="1:22" s="223" customFormat="1" ht="18" customHeight="1">
      <c r="A530" s="1755">
        <v>2271255</v>
      </c>
      <c r="B530" s="1691">
        <v>18</v>
      </c>
      <c r="C530" s="1105" t="s">
        <v>1361</v>
      </c>
      <c r="D530" s="1128" t="s">
        <v>42</v>
      </c>
      <c r="E530" s="1894">
        <f>VLOOKUP(C530,'[25]Feb 17'!$B$482:$G$505,6,FALSE)</f>
        <v>23</v>
      </c>
      <c r="F530" s="1705">
        <v>1821255</v>
      </c>
      <c r="G530" s="1705">
        <v>450000</v>
      </c>
      <c r="H530" s="1653">
        <f t="shared" si="87"/>
        <v>2271255</v>
      </c>
      <c r="I530" s="1705">
        <v>8000</v>
      </c>
      <c r="J530" s="1705">
        <v>0</v>
      </c>
      <c r="K530" s="1705">
        <v>8000</v>
      </c>
      <c r="L530" s="1073">
        <v>229326.47398843931</v>
      </c>
      <c r="M530" s="1145">
        <v>0</v>
      </c>
      <c r="N530" s="1685">
        <f t="shared" si="81"/>
        <v>597326.47398843931</v>
      </c>
      <c r="O530" s="1653">
        <f t="shared" si="82"/>
        <v>2868581.4739884394</v>
      </c>
      <c r="P530" s="1653">
        <f t="shared" si="83"/>
        <v>22712.55</v>
      </c>
      <c r="Q530" s="1653">
        <f t="shared" si="84"/>
        <v>45425.1</v>
      </c>
      <c r="R530" s="1653">
        <f t="shared" si="85"/>
        <v>22712.55</v>
      </c>
      <c r="S530" s="1684">
        <f t="shared" si="86"/>
        <v>2777731.2739884397</v>
      </c>
      <c r="T530" s="1684">
        <f>VLOOKUP(C530,'[29]Feb 17'!$B$482:$I$505,8,FALSE)</f>
        <v>339512.5</v>
      </c>
      <c r="U530" s="1684">
        <f t="shared" si="88"/>
        <v>2438218.7739884397</v>
      </c>
      <c r="V530" s="1136" t="s">
        <v>2744</v>
      </c>
    </row>
    <row r="531" spans="1:22" s="223" customFormat="1" ht="18" customHeight="1">
      <c r="A531" s="1145">
        <v>2271255</v>
      </c>
      <c r="B531" s="1691">
        <v>19</v>
      </c>
      <c r="C531" s="1137" t="s">
        <v>1362</v>
      </c>
      <c r="D531" s="1128" t="s">
        <v>42</v>
      </c>
      <c r="E531" s="1894">
        <f>VLOOKUP(C531,'[25]Feb 17'!$B$482:$G$505,6,FALSE)</f>
        <v>23</v>
      </c>
      <c r="F531" s="1705">
        <v>1821255</v>
      </c>
      <c r="G531" s="1705">
        <v>450000</v>
      </c>
      <c r="H531" s="1653">
        <f t="shared" si="87"/>
        <v>2271255</v>
      </c>
      <c r="I531" s="1705">
        <v>0</v>
      </c>
      <c r="J531" s="1705">
        <v>0</v>
      </c>
      <c r="K531" s="1705">
        <v>8000</v>
      </c>
      <c r="L531" s="1073">
        <v>317094.65895953757</v>
      </c>
      <c r="M531" s="1145">
        <v>0</v>
      </c>
      <c r="N531" s="1685">
        <f t="shared" si="81"/>
        <v>501094.65895953757</v>
      </c>
      <c r="O531" s="1653">
        <f t="shared" si="82"/>
        <v>2772349.6589595377</v>
      </c>
      <c r="P531" s="1653">
        <f t="shared" si="83"/>
        <v>22712.55</v>
      </c>
      <c r="Q531" s="1653">
        <f t="shared" si="84"/>
        <v>45425.1</v>
      </c>
      <c r="R531" s="1653">
        <f t="shared" si="85"/>
        <v>22712.55</v>
      </c>
      <c r="S531" s="1684">
        <f t="shared" si="86"/>
        <v>2681499.458959538</v>
      </c>
      <c r="T531" s="1684">
        <f>VLOOKUP(C531,'[29]Feb 17'!$B$482:$I$505,8,FALSE)</f>
        <v>0</v>
      </c>
      <c r="U531" s="1684">
        <f t="shared" si="88"/>
        <v>2681499.458959538</v>
      </c>
      <c r="V531" s="1751" t="s">
        <v>1368</v>
      </c>
    </row>
    <row r="532" spans="1:22" s="223" customFormat="1" ht="18" customHeight="1">
      <c r="A532" s="1145">
        <v>2271255</v>
      </c>
      <c r="B532" s="1691">
        <v>20</v>
      </c>
      <c r="C532" s="1138" t="s">
        <v>1363</v>
      </c>
      <c r="D532" s="1128" t="s">
        <v>42</v>
      </c>
      <c r="E532" s="1894">
        <f>VLOOKUP(C532,'[25]Feb 17'!$B$482:$G$505,6,FALSE)</f>
        <v>23</v>
      </c>
      <c r="F532" s="1705">
        <v>1821255</v>
      </c>
      <c r="G532" s="1705">
        <v>450000</v>
      </c>
      <c r="H532" s="1653">
        <f t="shared" si="87"/>
        <v>2271255</v>
      </c>
      <c r="I532" s="1705">
        <v>8000</v>
      </c>
      <c r="J532" s="1705">
        <v>0</v>
      </c>
      <c r="K532" s="1705">
        <v>8000</v>
      </c>
      <c r="L532" s="1073">
        <v>317094.65895953757</v>
      </c>
      <c r="M532" s="1145">
        <v>0</v>
      </c>
      <c r="N532" s="1685">
        <f t="shared" si="81"/>
        <v>685094.65895953751</v>
      </c>
      <c r="O532" s="1653">
        <f t="shared" si="82"/>
        <v>2956349.6589595377</v>
      </c>
      <c r="P532" s="1653">
        <f t="shared" si="83"/>
        <v>22712.55</v>
      </c>
      <c r="Q532" s="1653">
        <f t="shared" si="84"/>
        <v>45425.1</v>
      </c>
      <c r="R532" s="1653">
        <f t="shared" si="85"/>
        <v>22712.55</v>
      </c>
      <c r="S532" s="1684">
        <f t="shared" si="86"/>
        <v>2865499.458959538</v>
      </c>
      <c r="T532" s="1684">
        <f>VLOOKUP(C532,'[29]Feb 17'!$B$482:$I$505,8,FALSE)</f>
        <v>0</v>
      </c>
      <c r="U532" s="1684">
        <f t="shared" si="88"/>
        <v>2865499.458959538</v>
      </c>
      <c r="V532" s="1119" t="s">
        <v>2745</v>
      </c>
    </row>
    <row r="533" spans="1:22" s="223" customFormat="1" ht="18" customHeight="1">
      <c r="A533" s="1145">
        <v>2271255</v>
      </c>
      <c r="B533" s="1691">
        <v>21</v>
      </c>
      <c r="C533" s="1139" t="s">
        <v>1364</v>
      </c>
      <c r="D533" s="1128" t="s">
        <v>43</v>
      </c>
      <c r="E533" s="1894">
        <f>VLOOKUP(C533,'[25]Feb 17'!$B$482:$G$505,6,FALSE)</f>
        <v>23</v>
      </c>
      <c r="F533" s="1705">
        <v>1821255</v>
      </c>
      <c r="G533" s="1705">
        <v>450000</v>
      </c>
      <c r="H533" s="1653">
        <f t="shared" si="87"/>
        <v>2271255</v>
      </c>
      <c r="I533" s="1705">
        <v>0</v>
      </c>
      <c r="J533" s="1705">
        <v>0</v>
      </c>
      <c r="K533" s="1705">
        <v>0</v>
      </c>
      <c r="L533" s="1073">
        <v>229326.47398843931</v>
      </c>
      <c r="M533" s="1145">
        <v>0</v>
      </c>
      <c r="N533" s="1685">
        <f t="shared" si="81"/>
        <v>229326.47398843931</v>
      </c>
      <c r="O533" s="1653">
        <f t="shared" si="82"/>
        <v>2500581.4739884394</v>
      </c>
      <c r="P533" s="1653">
        <f t="shared" si="83"/>
        <v>22712.55</v>
      </c>
      <c r="Q533" s="1653">
        <f t="shared" si="84"/>
        <v>45425.1</v>
      </c>
      <c r="R533" s="1653">
        <f t="shared" si="85"/>
        <v>22712.55</v>
      </c>
      <c r="S533" s="1684">
        <f t="shared" si="86"/>
        <v>2409731.2739884397</v>
      </c>
      <c r="T533" s="1684">
        <f>VLOOKUP(C533,'[29]Feb 17'!$B$482:$I$505,8,FALSE)</f>
        <v>760235.25</v>
      </c>
      <c r="U533" s="1684">
        <f t="shared" si="88"/>
        <v>1649496.0239884397</v>
      </c>
      <c r="V533" s="1133" t="s">
        <v>2750</v>
      </c>
    </row>
    <row r="534" spans="1:22" s="246" customFormat="1" ht="18" customHeight="1">
      <c r="A534" s="301"/>
      <c r="B534" s="2477" t="s">
        <v>1365</v>
      </c>
      <c r="C534" s="2477"/>
      <c r="D534" s="2477"/>
      <c r="E534" s="773">
        <f>SUM(E513:E533)</f>
        <v>483</v>
      </c>
      <c r="F534" s="772">
        <f>SUM(F513:F533)</f>
        <v>38246355</v>
      </c>
      <c r="G534" s="772">
        <f t="shared" ref="G534:U534" si="89">SUM(G513:G533)</f>
        <v>9450000</v>
      </c>
      <c r="H534" s="772">
        <f t="shared" si="89"/>
        <v>47696355</v>
      </c>
      <c r="I534" s="772">
        <f t="shared" si="89"/>
        <v>70000</v>
      </c>
      <c r="J534" s="772">
        <f t="shared" si="89"/>
        <v>0</v>
      </c>
      <c r="K534" s="772">
        <f t="shared" si="89"/>
        <v>106000</v>
      </c>
      <c r="L534" s="772">
        <f t="shared" si="89"/>
        <v>5842153.3872832377</v>
      </c>
      <c r="M534" s="772">
        <f t="shared" si="89"/>
        <v>0</v>
      </c>
      <c r="N534" s="772">
        <f t="shared" si="89"/>
        <v>9890153.3872832377</v>
      </c>
      <c r="O534" s="772">
        <f t="shared" si="89"/>
        <v>57586508.387283236</v>
      </c>
      <c r="P534" s="772">
        <f t="shared" si="89"/>
        <v>476963.54999999981</v>
      </c>
      <c r="Q534" s="772">
        <f t="shared" si="89"/>
        <v>953927.09999999963</v>
      </c>
      <c r="R534" s="772">
        <f t="shared" si="89"/>
        <v>476963.54999999981</v>
      </c>
      <c r="S534" s="772">
        <f t="shared" si="89"/>
        <v>55678654.187283233</v>
      </c>
      <c r="T534" s="772">
        <f t="shared" si="89"/>
        <v>5808437.5</v>
      </c>
      <c r="U534" s="772">
        <f t="shared" si="89"/>
        <v>49870216.68728324</v>
      </c>
      <c r="V534" s="1140"/>
    </row>
    <row r="535" spans="1:22" s="268" customFormat="1" ht="18" customHeight="1">
      <c r="A535" s="176"/>
      <c r="B535" s="144"/>
      <c r="C535" s="1113"/>
      <c r="D535" s="1110"/>
      <c r="E535" s="1110"/>
      <c r="F535" s="1111"/>
      <c r="G535" s="1111"/>
      <c r="H535" s="1111"/>
      <c r="I535" s="1111"/>
      <c r="J535" s="1111"/>
      <c r="K535" s="1111"/>
      <c r="L535" s="1111"/>
      <c r="M535" s="1111"/>
      <c r="N535" s="1111"/>
      <c r="O535" s="1111"/>
      <c r="P535" s="1111"/>
      <c r="Q535" s="1111"/>
      <c r="R535" s="1111"/>
      <c r="S535" s="267">
        <f>S534+S507+S242+S48</f>
        <v>1304808927.8555489</v>
      </c>
      <c r="T535" s="267">
        <f>T534+T507+T242+T48</f>
        <v>14128074.5</v>
      </c>
      <c r="U535" s="267"/>
      <c r="V535" s="1112"/>
    </row>
    <row r="536" spans="1:22" s="268" customFormat="1" ht="18" customHeight="1">
      <c r="A536" s="281"/>
      <c r="C536" s="319"/>
      <c r="D536" s="218"/>
      <c r="E536" s="218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245"/>
      <c r="U536" s="245">
        <f>U534+U507+U242+U48</f>
        <v>1290680853.3555489</v>
      </c>
      <c r="V536" s="1071"/>
    </row>
    <row r="537" spans="1:22" ht="24.75" customHeight="1">
      <c r="E537" s="218"/>
    </row>
    <row r="540" spans="1:22" ht="24.75" customHeight="1">
      <c r="B540" s="154"/>
      <c r="C540" s="658" t="s">
        <v>3689</v>
      </c>
      <c r="D540" s="154"/>
      <c r="E540" s="154"/>
      <c r="F540" s="154"/>
      <c r="G540" s="154"/>
    </row>
    <row r="541" spans="1:22" ht="30" customHeight="1">
      <c r="B541" s="659" t="s">
        <v>39</v>
      </c>
      <c r="C541" s="659" t="s">
        <v>3690</v>
      </c>
      <c r="D541" s="2274" t="s">
        <v>40</v>
      </c>
      <c r="E541" s="2275"/>
      <c r="F541" s="659" t="s">
        <v>3691</v>
      </c>
      <c r="G541" s="659" t="s">
        <v>41</v>
      </c>
    </row>
    <row r="542" spans="1:22" ht="24.75" customHeight="1">
      <c r="B542" s="525">
        <v>1</v>
      </c>
      <c r="C542" s="660" t="s">
        <v>3692</v>
      </c>
      <c r="D542" s="678">
        <f>B47</f>
        <v>37</v>
      </c>
      <c r="E542" s="727" t="s">
        <v>3701</v>
      </c>
      <c r="F542" s="668">
        <v>3000</v>
      </c>
      <c r="G542" s="669">
        <f>F542*D542</f>
        <v>111000</v>
      </c>
    </row>
    <row r="543" spans="1:22" ht="24.75" customHeight="1">
      <c r="B543" s="525">
        <v>2</v>
      </c>
      <c r="C543" s="660" t="s">
        <v>42</v>
      </c>
      <c r="D543" s="678">
        <f>B241</f>
        <v>175</v>
      </c>
      <c r="E543" s="727" t="s">
        <v>3701</v>
      </c>
      <c r="F543" s="668">
        <v>3000</v>
      </c>
      <c r="G543" s="669">
        <f>F543*D543</f>
        <v>525000</v>
      </c>
    </row>
    <row r="544" spans="1:22" ht="24.75" customHeight="1">
      <c r="B544" s="525">
        <v>3</v>
      </c>
      <c r="C544" s="660" t="s">
        <v>43</v>
      </c>
      <c r="D544" s="678">
        <f>B506</f>
        <v>259</v>
      </c>
      <c r="E544" s="727" t="s">
        <v>3701</v>
      </c>
      <c r="F544" s="668">
        <v>3000</v>
      </c>
      <c r="G544" s="669">
        <f>F544*D544</f>
        <v>777000</v>
      </c>
    </row>
    <row r="545" spans="1:22" ht="24.75" customHeight="1">
      <c r="B545" s="746">
        <v>4</v>
      </c>
      <c r="C545" s="691" t="s">
        <v>3835</v>
      </c>
      <c r="D545" s="678">
        <f>B533</f>
        <v>21</v>
      </c>
      <c r="E545" s="727" t="s">
        <v>3701</v>
      </c>
      <c r="F545" s="668">
        <v>3000</v>
      </c>
      <c r="G545" s="669">
        <f>F545*D545</f>
        <v>63000</v>
      </c>
    </row>
    <row r="546" spans="1:22" s="1149" customFormat="1" ht="24.75" customHeight="1">
      <c r="A546" s="1148"/>
      <c r="B546" s="2263" t="s">
        <v>3702</v>
      </c>
      <c r="C546" s="2264"/>
      <c r="D546" s="938">
        <f>D545+D544+D543+D542</f>
        <v>492</v>
      </c>
      <c r="E546" s="855" t="s">
        <v>3701</v>
      </c>
      <c r="F546" s="856" t="s">
        <v>2627</v>
      </c>
      <c r="G546" s="777">
        <f>SUM(G542:G544)</f>
        <v>1413000</v>
      </c>
      <c r="V546" s="1150"/>
    </row>
    <row r="547" spans="1:22" ht="15"/>
    <row r="548" spans="1:22" ht="17.25">
      <c r="C548" s="662" t="s">
        <v>3693</v>
      </c>
      <c r="H548" s="319" t="s">
        <v>2627</v>
      </c>
    </row>
    <row r="549" spans="1:22" ht="17.25">
      <c r="C549" s="662" t="s">
        <v>3834</v>
      </c>
      <c r="G549" s="319" t="s">
        <v>2627</v>
      </c>
    </row>
    <row r="550" spans="1:22" ht="15"/>
    <row r="551" spans="1:22" ht="17.25">
      <c r="C551" s="663" t="s">
        <v>4587</v>
      </c>
      <c r="D551" s="354"/>
      <c r="E551" s="354"/>
      <c r="F551" s="354"/>
      <c r="G551" s="354"/>
      <c r="H551" s="354"/>
    </row>
    <row r="552" spans="1:22" ht="24.75" customHeight="1">
      <c r="C552" s="664" t="s">
        <v>3025</v>
      </c>
      <c r="D552" s="2265" t="s">
        <v>3696</v>
      </c>
      <c r="E552" s="2266"/>
      <c r="F552" s="2265" t="s">
        <v>2130</v>
      </c>
      <c r="G552" s="2267"/>
      <c r="H552" s="2266"/>
      <c r="M552" s="266"/>
      <c r="N552" s="231" t="s">
        <v>4584</v>
      </c>
      <c r="O552" s="266"/>
    </row>
    <row r="553" spans="1:22" ht="24.75" customHeight="1">
      <c r="C553" s="690" t="s">
        <v>3692</v>
      </c>
      <c r="D553" s="678">
        <f>D542</f>
        <v>37</v>
      </c>
      <c r="E553" s="681" t="s">
        <v>3701</v>
      </c>
      <c r="F553" s="677"/>
      <c r="G553" s="681" t="s">
        <v>3703</v>
      </c>
      <c r="H553" s="679">
        <f>S48</f>
        <v>115783923.79745664</v>
      </c>
      <c r="M553" s="266"/>
      <c r="N553" s="232" t="s">
        <v>44</v>
      </c>
      <c r="O553" s="266"/>
    </row>
    <row r="554" spans="1:22" ht="24.75" customHeight="1">
      <c r="C554" s="690" t="s">
        <v>42</v>
      </c>
      <c r="D554" s="678">
        <f>D543</f>
        <v>175</v>
      </c>
      <c r="E554" s="681" t="s">
        <v>3701</v>
      </c>
      <c r="F554" s="672"/>
      <c r="G554" s="148" t="s">
        <v>3703</v>
      </c>
      <c r="H554" s="673">
        <f>S242</f>
        <v>508952940.99913263</v>
      </c>
      <c r="M554" s="266"/>
      <c r="N554" s="231"/>
      <c r="O554" s="266"/>
    </row>
    <row r="555" spans="1:22" ht="24.75" customHeight="1">
      <c r="C555" s="691" t="s">
        <v>43</v>
      </c>
      <c r="D555" s="678">
        <f>D544</f>
        <v>259</v>
      </c>
      <c r="E555" s="681" t="s">
        <v>3701</v>
      </c>
      <c r="F555" s="677"/>
      <c r="G555" s="681" t="s">
        <v>3703</v>
      </c>
      <c r="H555" s="679">
        <f>S507</f>
        <v>624393408.87167621</v>
      </c>
      <c r="M555" s="266"/>
      <c r="N555" s="231"/>
      <c r="O555" s="266"/>
    </row>
    <row r="556" spans="1:22" ht="24.75" customHeight="1">
      <c r="C556" s="691" t="s">
        <v>3835</v>
      </c>
      <c r="D556" s="678">
        <f>D545</f>
        <v>21</v>
      </c>
      <c r="E556" s="681" t="s">
        <v>3701</v>
      </c>
      <c r="F556" s="677"/>
      <c r="G556" s="681" t="s">
        <v>3703</v>
      </c>
      <c r="H556" s="679">
        <f>S534</f>
        <v>55678654.187283233</v>
      </c>
      <c r="I556" s="245">
        <f>SUM(H553:H556)</f>
        <v>1304808927.8555486</v>
      </c>
      <c r="M556" s="266"/>
      <c r="N556" s="231"/>
      <c r="O556" s="266"/>
    </row>
    <row r="557" spans="1:22" ht="24.75" customHeight="1">
      <c r="C557" s="694" t="s">
        <v>3697</v>
      </c>
      <c r="D557" s="694"/>
      <c r="E557" s="695"/>
      <c r="F557" s="697"/>
      <c r="G557" s="698" t="s">
        <v>3703</v>
      </c>
      <c r="H557" s="699">
        <f>G546</f>
        <v>1413000</v>
      </c>
      <c r="I557" s="245">
        <f>SUM(H553:H557)</f>
        <v>1306221927.8555486</v>
      </c>
      <c r="M557" s="266"/>
      <c r="N557" s="231"/>
      <c r="O557" s="266"/>
    </row>
    <row r="558" spans="1:22" ht="24.75" customHeight="1">
      <c r="C558" s="692" t="s">
        <v>3698</v>
      </c>
      <c r="D558" s="938">
        <f>D546</f>
        <v>492</v>
      </c>
      <c r="E558" s="857" t="s">
        <v>3705</v>
      </c>
      <c r="F558" s="858"/>
      <c r="G558" s="859" t="s">
        <v>3703</v>
      </c>
      <c r="H558" s="2152">
        <f>I557-6030687</f>
        <v>1300191240.8555486</v>
      </c>
      <c r="I558" s="2087" t="s">
        <v>4599</v>
      </c>
      <c r="M558" s="266"/>
      <c r="O558" s="266"/>
    </row>
    <row r="559" spans="1:22" ht="24.75" customHeight="1">
      <c r="C559" s="688" t="s">
        <v>3699</v>
      </c>
      <c r="D559" s="860">
        <v>1.4999999999999999E-2</v>
      </c>
      <c r="E559" s="855"/>
      <c r="F559" s="857"/>
      <c r="G559" s="857" t="s">
        <v>3703</v>
      </c>
      <c r="H559" s="776">
        <f>H558*D559</f>
        <v>19502868.612833228</v>
      </c>
      <c r="M559" s="266"/>
      <c r="N559" s="229" t="s">
        <v>3704</v>
      </c>
      <c r="O559" s="266"/>
    </row>
    <row r="560" spans="1:22" ht="24.75" customHeight="1">
      <c r="C560" s="680" t="s">
        <v>3700</v>
      </c>
      <c r="D560" s="858"/>
      <c r="E560" s="859"/>
      <c r="F560" s="859"/>
      <c r="G560" s="859" t="s">
        <v>3703</v>
      </c>
      <c r="H560" s="775">
        <f>SUM(H558:H559)</f>
        <v>1319694109.4683819</v>
      </c>
    </row>
    <row r="562" spans="8:8" ht="24.75" customHeight="1">
      <c r="H562" s="2087">
        <v>6030687</v>
      </c>
    </row>
    <row r="565" spans="8:8" ht="24.75" customHeight="1">
      <c r="H565" s="319">
        <v>2180405</v>
      </c>
    </row>
  </sheetData>
  <protectedRanges>
    <protectedRange sqref="C351" name="INPUTKRY_45_1_7_5_3_1_1"/>
  </protectedRanges>
  <mergeCells count="67">
    <mergeCell ref="Z435:AA506"/>
    <mergeCell ref="S9:S10"/>
    <mergeCell ref="A246:A247"/>
    <mergeCell ref="A511:A512"/>
    <mergeCell ref="H511:H512"/>
    <mergeCell ref="B511:B512"/>
    <mergeCell ref="C511:C512"/>
    <mergeCell ref="D511:D512"/>
    <mergeCell ref="E511:E512"/>
    <mergeCell ref="F511:G511"/>
    <mergeCell ref="B246:B247"/>
    <mergeCell ref="C246:C247"/>
    <mergeCell ref="D246:D247"/>
    <mergeCell ref="E246:E247"/>
    <mergeCell ref="F246:G246"/>
    <mergeCell ref="H246:H247"/>
    <mergeCell ref="A9:A10"/>
    <mergeCell ref="A65:A66"/>
    <mergeCell ref="S65:S66"/>
    <mergeCell ref="B48:D48"/>
    <mergeCell ref="H9:H10"/>
    <mergeCell ref="I9:M9"/>
    <mergeCell ref="N9:N10"/>
    <mergeCell ref="O9:O10"/>
    <mergeCell ref="B9:B10"/>
    <mergeCell ref="C9:C10"/>
    <mergeCell ref="D9:D10"/>
    <mergeCell ref="E9:E10"/>
    <mergeCell ref="F9:G9"/>
    <mergeCell ref="N65:N66"/>
    <mergeCell ref="I65:M65"/>
    <mergeCell ref="C65:C66"/>
    <mergeCell ref="O65:O66"/>
    <mergeCell ref="B242:D242"/>
    <mergeCell ref="H65:H66"/>
    <mergeCell ref="D65:D66"/>
    <mergeCell ref="E65:E66"/>
    <mergeCell ref="F65:G65"/>
    <mergeCell ref="B65:B66"/>
    <mergeCell ref="S246:S247"/>
    <mergeCell ref="S511:S512"/>
    <mergeCell ref="D541:E541"/>
    <mergeCell ref="B546:C546"/>
    <mergeCell ref="D552:E552"/>
    <mergeCell ref="F552:H552"/>
    <mergeCell ref="I511:M511"/>
    <mergeCell ref="N511:N512"/>
    <mergeCell ref="O511:O512"/>
    <mergeCell ref="I246:M246"/>
    <mergeCell ref="N246:N247"/>
    <mergeCell ref="P246:R246"/>
    <mergeCell ref="W435:Y446"/>
    <mergeCell ref="W447:Y506"/>
    <mergeCell ref="B534:D534"/>
    <mergeCell ref="B1:V1"/>
    <mergeCell ref="B2:V2"/>
    <mergeCell ref="B3:V3"/>
    <mergeCell ref="B4:V4"/>
    <mergeCell ref="V9:V10"/>
    <mergeCell ref="V65:V66"/>
    <mergeCell ref="V246:V247"/>
    <mergeCell ref="V511:V512"/>
    <mergeCell ref="B507:D507"/>
    <mergeCell ref="P65:R65"/>
    <mergeCell ref="P9:R9"/>
    <mergeCell ref="P511:R511"/>
    <mergeCell ref="O246:O247"/>
  </mergeCells>
  <conditionalFormatting sqref="V67:V241">
    <cfRule type="duplicateValues" dxfId="34" priority="1216"/>
  </conditionalFormatting>
  <conditionalFormatting sqref="V11:V47">
    <cfRule type="duplicateValues" dxfId="33" priority="1319"/>
    <cfRule type="duplicateValues" dxfId="32" priority="1320"/>
  </conditionalFormatting>
  <conditionalFormatting sqref="V248:V506">
    <cfRule type="duplicateValues" dxfId="31" priority="1321"/>
  </conditionalFormatting>
  <conditionalFormatting sqref="C67:C241">
    <cfRule type="duplicateValues" dxfId="30" priority="3"/>
  </conditionalFormatting>
  <conditionalFormatting sqref="C248:C506">
    <cfRule type="duplicateValues" dxfId="29" priority="2"/>
  </conditionalFormatting>
  <conditionalFormatting sqref="C513:C533">
    <cfRule type="duplicateValues" dxfId="28" priority="1"/>
  </conditionalFormatting>
  <printOptions horizontalCentered="1"/>
  <pageMargins left="0" right="0" top="0.18" bottom="0" header="0.16" footer="0.16"/>
  <pageSetup paperSize="9" scale="55" orientation="landscape" verticalDpi="18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X450"/>
  <sheetViews>
    <sheetView showGridLines="0" topLeftCell="B255" zoomScale="70" zoomScaleNormal="70" workbookViewId="0">
      <selection activeCell="U295" sqref="U295"/>
    </sheetView>
  </sheetViews>
  <sheetFormatPr defaultRowHeight="24.75" customHeight="1"/>
  <cols>
    <col min="1" max="1" width="13.28515625" style="131" hidden="1" customWidth="1"/>
    <col min="2" max="2" width="5.140625" style="71" customWidth="1"/>
    <col min="3" max="3" width="20" style="71" customWidth="1"/>
    <col min="4" max="4" width="18.5703125" style="71" customWidth="1"/>
    <col min="5" max="5" width="6.140625" style="71" customWidth="1"/>
    <col min="6" max="6" width="13.7109375" style="71" customWidth="1"/>
    <col min="7" max="7" width="13.42578125" style="71" customWidth="1"/>
    <col min="8" max="8" width="15.140625" style="71" bestFit="1" customWidth="1"/>
    <col min="9" max="9" width="12.42578125" style="71" customWidth="1"/>
    <col min="10" max="10" width="10.5703125" style="71" customWidth="1"/>
    <col min="11" max="11" width="11.5703125" style="71" customWidth="1"/>
    <col min="12" max="12" width="10.5703125" style="71" customWidth="1"/>
    <col min="13" max="13" width="13.7109375" style="71" customWidth="1"/>
    <col min="14" max="14" width="13.140625" style="71" customWidth="1"/>
    <col min="15" max="15" width="10.7109375" style="71" customWidth="1"/>
    <col min="16" max="16" width="11" style="71" customWidth="1"/>
    <col min="17" max="17" width="11.7109375" style="71" customWidth="1"/>
    <col min="18" max="18" width="16.28515625" style="71" customWidth="1"/>
    <col min="19" max="19" width="12" style="354" bestFit="1" customWidth="1"/>
    <col min="20" max="20" width="13" style="354" bestFit="1" customWidth="1"/>
    <col min="21" max="21" width="15.5703125" style="71" customWidth="1"/>
    <col min="22" max="22" width="11.7109375" style="71" customWidth="1"/>
    <col min="23" max="16384" width="9.140625" style="71"/>
  </cols>
  <sheetData>
    <row r="1" spans="1:21" s="24" customFormat="1" ht="18">
      <c r="A1" s="199"/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2249"/>
    </row>
    <row r="2" spans="1:21" s="24" customFormat="1" ht="18">
      <c r="A2" s="199"/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</row>
    <row r="3" spans="1:21" s="24" customFormat="1" ht="18">
      <c r="A3" s="199"/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</row>
    <row r="4" spans="1:21" s="24" customFormat="1" ht="18">
      <c r="A4" s="199"/>
      <c r="B4" s="2249" t="s">
        <v>1369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2249"/>
    </row>
    <row r="5" spans="1:21" ht="18.75">
      <c r="Q5" s="2077"/>
    </row>
    <row r="6" spans="1:21" ht="15">
      <c r="Q6" s="1567"/>
    </row>
    <row r="7" spans="1:21" s="354" customFormat="1" ht="15">
      <c r="A7" s="281"/>
    </row>
    <row r="8" spans="1:21" s="24" customFormat="1" ht="18">
      <c r="A8" s="199"/>
      <c r="B8" s="4" t="s">
        <v>2</v>
      </c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S8" s="266"/>
      <c r="T8" s="266"/>
      <c r="U8" s="71"/>
    </row>
    <row r="9" spans="1:21" s="24" customFormat="1" ht="24.75" customHeight="1">
      <c r="A9" s="2487" t="s">
        <v>2755</v>
      </c>
      <c r="B9" s="2484" t="s">
        <v>3</v>
      </c>
      <c r="C9" s="2484" t="s">
        <v>4</v>
      </c>
      <c r="D9" s="2484" t="s">
        <v>5</v>
      </c>
      <c r="E9" s="2335" t="s">
        <v>6</v>
      </c>
      <c r="F9" s="2344" t="s">
        <v>7</v>
      </c>
      <c r="G9" s="2345"/>
      <c r="H9" s="2335" t="s">
        <v>46</v>
      </c>
      <c r="I9" s="2344" t="s">
        <v>8</v>
      </c>
      <c r="J9" s="2359"/>
      <c r="K9" s="2359"/>
      <c r="L9" s="2345"/>
      <c r="M9" s="2340" t="s">
        <v>9</v>
      </c>
      <c r="N9" s="2335" t="s">
        <v>10</v>
      </c>
      <c r="O9" s="2344" t="s">
        <v>11</v>
      </c>
      <c r="P9" s="2359"/>
      <c r="Q9" s="2345"/>
      <c r="R9" s="2335" t="s">
        <v>12</v>
      </c>
      <c r="S9" s="820"/>
      <c r="T9" s="820"/>
      <c r="U9" s="2335" t="s">
        <v>13</v>
      </c>
    </row>
    <row r="10" spans="1:21" s="24" customFormat="1" ht="54" customHeight="1">
      <c r="A10" s="2487"/>
      <c r="B10" s="2485"/>
      <c r="C10" s="2486"/>
      <c r="D10" s="2486"/>
      <c r="E10" s="2488"/>
      <c r="F10" s="786" t="s">
        <v>14</v>
      </c>
      <c r="G10" s="786" t="s">
        <v>15</v>
      </c>
      <c r="H10" s="2336"/>
      <c r="I10" s="786" t="s">
        <v>17</v>
      </c>
      <c r="J10" s="786" t="s">
        <v>577</v>
      </c>
      <c r="K10" s="786" t="s">
        <v>18</v>
      </c>
      <c r="L10" s="786" t="s">
        <v>19</v>
      </c>
      <c r="M10" s="2341"/>
      <c r="N10" s="2336"/>
      <c r="O10" s="786" t="s">
        <v>2316</v>
      </c>
      <c r="P10" s="786" t="s">
        <v>20</v>
      </c>
      <c r="Q10" s="786" t="s">
        <v>2270</v>
      </c>
      <c r="R10" s="2336"/>
      <c r="S10" s="885" t="s">
        <v>3687</v>
      </c>
      <c r="T10" s="885" t="s">
        <v>3688</v>
      </c>
      <c r="U10" s="2336"/>
    </row>
    <row r="11" spans="1:21" s="1674" customFormat="1" ht="18" customHeight="1">
      <c r="A11" s="184">
        <v>1800725</v>
      </c>
      <c r="B11" s="414">
        <v>1</v>
      </c>
      <c r="C11" s="519" t="s">
        <v>1370</v>
      </c>
      <c r="D11" s="520" t="s">
        <v>1371</v>
      </c>
      <c r="E11" s="1682">
        <f>VLOOKUP(C11,'[30]LIST GAJI KARYAWAN'!$D$7:$L$38,9,FALSE)</f>
        <v>23</v>
      </c>
      <c r="F11" s="260">
        <v>1800288.75</v>
      </c>
      <c r="G11" s="260">
        <v>510000</v>
      </c>
      <c r="H11" s="282">
        <f>SUM(F11:G11)</f>
        <v>2310288.75</v>
      </c>
      <c r="I11" s="260">
        <v>20000</v>
      </c>
      <c r="J11" s="260">
        <v>20000</v>
      </c>
      <c r="K11" s="260">
        <v>500000</v>
      </c>
      <c r="L11" s="259">
        <v>250000</v>
      </c>
      <c r="M11" s="282">
        <f t="shared" ref="M11:M39" si="0">(E11*I11)+(E11*J11)+K11+L11</f>
        <v>1670000</v>
      </c>
      <c r="N11" s="48">
        <f t="shared" ref="N11:N39" si="1">H11+M11</f>
        <v>3980288.75</v>
      </c>
      <c r="O11" s="48">
        <f t="shared" ref="O11:O39" si="2">H11*1%</f>
        <v>23102.887500000001</v>
      </c>
      <c r="P11" s="48">
        <f t="shared" ref="P11:P39" si="3">H11*2%</f>
        <v>46205.775000000001</v>
      </c>
      <c r="Q11" s="48">
        <f>H11*1%</f>
        <v>23102.887500000001</v>
      </c>
      <c r="R11" s="146">
        <f>N11-P11-Q11-O11</f>
        <v>3887877.1999999997</v>
      </c>
      <c r="S11" s="1684">
        <v>0</v>
      </c>
      <c r="T11" s="1684">
        <f>R11-S11</f>
        <v>3887877.1999999997</v>
      </c>
      <c r="U11" s="1676" t="str">
        <f>VLOOKUP(C11,'[31]LIST GAJI KARYAWAN'!$D$7:$F$40,3,FALSE)</f>
        <v>4110100911160</v>
      </c>
    </row>
    <row r="12" spans="1:21" s="1674" customFormat="1" ht="18" customHeight="1">
      <c r="A12" s="184">
        <v>1800725</v>
      </c>
      <c r="B12" s="414">
        <v>2</v>
      </c>
      <c r="C12" s="521" t="s">
        <v>1372</v>
      </c>
      <c r="D12" s="520" t="s">
        <v>1373</v>
      </c>
      <c r="E12" s="1894">
        <f>VLOOKUP(C12,'[30]LIST GAJI KARYAWAN'!$D$7:$L$38,9,FALSE)</f>
        <v>28</v>
      </c>
      <c r="F12" s="260">
        <v>1475761.25</v>
      </c>
      <c r="G12" s="260">
        <v>415000</v>
      </c>
      <c r="H12" s="282">
        <f t="shared" ref="H12:H39" si="4">SUM(F12:G12)</f>
        <v>1890761.25</v>
      </c>
      <c r="I12" s="260">
        <v>20000</v>
      </c>
      <c r="J12" s="260">
        <v>20000</v>
      </c>
      <c r="K12" s="260">
        <v>500000</v>
      </c>
      <c r="L12" s="259">
        <v>250000</v>
      </c>
      <c r="M12" s="282">
        <f t="shared" si="0"/>
        <v>1870000</v>
      </c>
      <c r="N12" s="48">
        <f t="shared" si="1"/>
        <v>3760761.25</v>
      </c>
      <c r="O12" s="48">
        <f t="shared" si="2"/>
        <v>18907.612499999999</v>
      </c>
      <c r="P12" s="48">
        <f t="shared" si="3"/>
        <v>37815.224999999999</v>
      </c>
      <c r="Q12" s="48">
        <f>H12*1%</f>
        <v>18907.612499999999</v>
      </c>
      <c r="R12" s="146">
        <f t="shared" ref="R12:R39" si="5">N12-P12-Q12-O12</f>
        <v>3685130.8000000003</v>
      </c>
      <c r="S12" s="1684">
        <v>0</v>
      </c>
      <c r="T12" s="1684">
        <f t="shared" ref="T12:T42" si="6">R12-S12</f>
        <v>3685130.8000000003</v>
      </c>
      <c r="U12" s="1676" t="str">
        <f>VLOOKUP(C12,'[31]LIST GAJI KARYAWAN'!$D$7:$F$40,3,FALSE)</f>
        <v>4110100999168</v>
      </c>
    </row>
    <row r="13" spans="1:21" s="1674" customFormat="1" ht="18" customHeight="1">
      <c r="A13" s="184">
        <v>1800725</v>
      </c>
      <c r="B13" s="414">
        <v>3</v>
      </c>
      <c r="C13" s="519" t="s">
        <v>1374</v>
      </c>
      <c r="D13" s="520" t="s">
        <v>1373</v>
      </c>
      <c r="E13" s="1894">
        <f>VLOOKUP(C13,'[30]LIST GAJI KARYAWAN'!$D$7:$L$38,9,FALSE)</f>
        <v>20</v>
      </c>
      <c r="F13" s="260">
        <v>1800288.75</v>
      </c>
      <c r="G13" s="260">
        <v>510000</v>
      </c>
      <c r="H13" s="282">
        <f t="shared" si="4"/>
        <v>2310288.75</v>
      </c>
      <c r="I13" s="260">
        <v>20000</v>
      </c>
      <c r="J13" s="260">
        <v>20000</v>
      </c>
      <c r="K13" s="260">
        <v>500000</v>
      </c>
      <c r="L13" s="259">
        <v>250000</v>
      </c>
      <c r="M13" s="282">
        <f t="shared" si="0"/>
        <v>1550000</v>
      </c>
      <c r="N13" s="48">
        <f t="shared" si="1"/>
        <v>3860288.75</v>
      </c>
      <c r="O13" s="48">
        <f t="shared" si="2"/>
        <v>23102.887500000001</v>
      </c>
      <c r="P13" s="48">
        <f t="shared" si="3"/>
        <v>46205.775000000001</v>
      </c>
      <c r="Q13" s="48">
        <f>H13*1%</f>
        <v>23102.887500000001</v>
      </c>
      <c r="R13" s="146">
        <f t="shared" si="5"/>
        <v>3767877.1999999997</v>
      </c>
      <c r="S13" s="1684">
        <v>0</v>
      </c>
      <c r="T13" s="1684">
        <f t="shared" si="6"/>
        <v>3767877.1999999997</v>
      </c>
      <c r="U13" s="1676" t="str">
        <f>VLOOKUP(C13,'[31]LIST GAJI KARYAWAN'!$D$7:$F$40,3,FALSE)</f>
        <v>4110101031167</v>
      </c>
    </row>
    <row r="14" spans="1:21" s="1674" customFormat="1" ht="18" customHeight="1">
      <c r="A14" s="184">
        <v>1800725</v>
      </c>
      <c r="B14" s="414">
        <v>4</v>
      </c>
      <c r="C14" s="519" t="s">
        <v>1375</v>
      </c>
      <c r="D14" s="520" t="s">
        <v>514</v>
      </c>
      <c r="E14" s="1894">
        <f>VLOOKUP(C14,'[30]LIST GAJI KARYAWAN'!$D$7:$L$38,9,FALSE)</f>
        <v>28</v>
      </c>
      <c r="F14" s="260">
        <v>1457754</v>
      </c>
      <c r="G14" s="260">
        <v>415000</v>
      </c>
      <c r="H14" s="282">
        <f t="shared" si="4"/>
        <v>1872754</v>
      </c>
      <c r="I14" s="260">
        <v>17000</v>
      </c>
      <c r="J14" s="260">
        <v>17000</v>
      </c>
      <c r="K14" s="260">
        <v>500000</v>
      </c>
      <c r="L14" s="259">
        <v>100000</v>
      </c>
      <c r="M14" s="282">
        <f t="shared" si="0"/>
        <v>1552000</v>
      </c>
      <c r="N14" s="48">
        <f t="shared" si="1"/>
        <v>3424754</v>
      </c>
      <c r="O14" s="48">
        <f t="shared" si="2"/>
        <v>18727.54</v>
      </c>
      <c r="P14" s="48">
        <f t="shared" si="3"/>
        <v>37455.08</v>
      </c>
      <c r="Q14" s="48">
        <f>H14*1%</f>
        <v>18727.54</v>
      </c>
      <c r="R14" s="146">
        <f t="shared" si="5"/>
        <v>3349843.84</v>
      </c>
      <c r="S14" s="1684">
        <v>0</v>
      </c>
      <c r="T14" s="1684">
        <f t="shared" si="6"/>
        <v>3349843.84</v>
      </c>
      <c r="U14" s="1676" t="str">
        <f>VLOOKUP(C14,'[31]LIST GAJI KARYAWAN'!$D$7:$F$40,3,FALSE)</f>
        <v>4110100734160</v>
      </c>
    </row>
    <row r="15" spans="1:21" s="1674" customFormat="1" ht="18" customHeight="1">
      <c r="A15" s="184">
        <v>1800725</v>
      </c>
      <c r="B15" s="414">
        <v>5</v>
      </c>
      <c r="C15" s="519" t="s">
        <v>1376</v>
      </c>
      <c r="D15" s="520" t="s">
        <v>3940</v>
      </c>
      <c r="E15" s="1894">
        <f>VLOOKUP(C15,'[30]LIST GAJI KARYAWAN'!$D$7:$L$38,9,FALSE)</f>
        <v>24</v>
      </c>
      <c r="F15" s="260">
        <v>1779286.125</v>
      </c>
      <c r="G15" s="260">
        <v>510000</v>
      </c>
      <c r="H15" s="282">
        <f t="shared" si="4"/>
        <v>2289286.125</v>
      </c>
      <c r="I15" s="260">
        <v>20000</v>
      </c>
      <c r="J15" s="260">
        <v>20000</v>
      </c>
      <c r="K15" s="260">
        <v>500000</v>
      </c>
      <c r="L15" s="259">
        <v>250000</v>
      </c>
      <c r="M15" s="282">
        <f t="shared" si="0"/>
        <v>1710000</v>
      </c>
      <c r="N15" s="48">
        <f t="shared" si="1"/>
        <v>3999286.125</v>
      </c>
      <c r="O15" s="48">
        <f t="shared" si="2"/>
        <v>22892.861250000002</v>
      </c>
      <c r="P15" s="48">
        <f t="shared" si="3"/>
        <v>45785.722500000003</v>
      </c>
      <c r="Q15" s="48">
        <f>H15*1%+H15*1%</f>
        <v>45785.722500000003</v>
      </c>
      <c r="R15" s="146">
        <f t="shared" si="5"/>
        <v>3884821.8187499996</v>
      </c>
      <c r="S15" s="1684">
        <v>0</v>
      </c>
      <c r="T15" s="1684">
        <f t="shared" si="6"/>
        <v>3884821.8187499996</v>
      </c>
      <c r="U15" s="1676" t="str">
        <f>VLOOKUP(C15,'[31]LIST GAJI KARYAWAN'!$D$7:$F$40,3,FALSE)</f>
        <v>4110100701167</v>
      </c>
    </row>
    <row r="16" spans="1:21" s="1674" customFormat="1" ht="18" customHeight="1">
      <c r="A16" s="184">
        <v>1800725</v>
      </c>
      <c r="B16" s="414">
        <v>6</v>
      </c>
      <c r="C16" s="519" t="s">
        <v>1382</v>
      </c>
      <c r="D16" s="520" t="s">
        <v>1033</v>
      </c>
      <c r="E16" s="1894">
        <f>VLOOKUP(C16,'[30]LIST GAJI KARYAWAN'!$D$7:$L$38,9,FALSE)</f>
        <v>23</v>
      </c>
      <c r="F16" s="260">
        <v>1457754</v>
      </c>
      <c r="G16" s="260">
        <v>415000</v>
      </c>
      <c r="H16" s="282">
        <f t="shared" si="4"/>
        <v>1872754</v>
      </c>
      <c r="I16" s="260">
        <v>20000</v>
      </c>
      <c r="J16" s="260">
        <v>20000</v>
      </c>
      <c r="K16" s="260">
        <v>500000</v>
      </c>
      <c r="L16" s="259">
        <v>100000</v>
      </c>
      <c r="M16" s="282">
        <f t="shared" si="0"/>
        <v>1520000</v>
      </c>
      <c r="N16" s="48">
        <f t="shared" si="1"/>
        <v>3392754</v>
      </c>
      <c r="O16" s="48">
        <f t="shared" si="2"/>
        <v>18727.54</v>
      </c>
      <c r="P16" s="48">
        <f t="shared" si="3"/>
        <v>37455.08</v>
      </c>
      <c r="Q16" s="48">
        <f>H16*1%</f>
        <v>18727.54</v>
      </c>
      <c r="R16" s="146">
        <f t="shared" si="5"/>
        <v>3317843.84</v>
      </c>
      <c r="S16" s="1684">
        <v>0</v>
      </c>
      <c r="T16" s="1684">
        <f t="shared" si="6"/>
        <v>3317843.84</v>
      </c>
      <c r="U16" s="1676" t="str">
        <f>VLOOKUP(C16,'[31]LIST GAJI KARYAWAN'!$D$7:$F$40,3,FALSE)</f>
        <v>4110100787163</v>
      </c>
    </row>
    <row r="17" spans="1:21" s="1674" customFormat="1" ht="18" customHeight="1">
      <c r="A17" s="184">
        <v>1800725</v>
      </c>
      <c r="B17" s="414">
        <v>7</v>
      </c>
      <c r="C17" s="519" t="s">
        <v>1383</v>
      </c>
      <c r="D17" s="1756" t="s">
        <v>4276</v>
      </c>
      <c r="E17" s="1894">
        <f>VLOOKUP(C17,'[30]LIST GAJI KARYAWAN'!$D$7:$L$38,9,FALSE)</f>
        <v>24</v>
      </c>
      <c r="F17" s="260">
        <v>1457754</v>
      </c>
      <c r="G17" s="260">
        <v>415000</v>
      </c>
      <c r="H17" s="282">
        <f t="shared" si="4"/>
        <v>1872754</v>
      </c>
      <c r="I17" s="260">
        <v>20000</v>
      </c>
      <c r="J17" s="260">
        <v>20000</v>
      </c>
      <c r="K17" s="260">
        <v>500000</v>
      </c>
      <c r="L17" s="259">
        <v>250000</v>
      </c>
      <c r="M17" s="282">
        <f t="shared" si="0"/>
        <v>1710000</v>
      </c>
      <c r="N17" s="48">
        <f t="shared" si="1"/>
        <v>3582754</v>
      </c>
      <c r="O17" s="48">
        <f t="shared" si="2"/>
        <v>18727.54</v>
      </c>
      <c r="P17" s="48">
        <f t="shared" si="3"/>
        <v>37455.08</v>
      </c>
      <c r="Q17" s="48">
        <f>H17*1%+H17*1%</f>
        <v>37455.08</v>
      </c>
      <c r="R17" s="146">
        <f t="shared" si="5"/>
        <v>3489116.3</v>
      </c>
      <c r="S17" s="1684">
        <v>0</v>
      </c>
      <c r="T17" s="1684">
        <f t="shared" si="6"/>
        <v>3489116.3</v>
      </c>
      <c r="U17" s="1676" t="str">
        <f>VLOOKUP(C17,'[31]LIST GAJI KARYAWAN'!$D$7:$F$40,3,FALSE)</f>
        <v>4110100739160</v>
      </c>
    </row>
    <row r="18" spans="1:21" s="1674" customFormat="1" ht="18" customHeight="1">
      <c r="A18" s="184">
        <v>1800725</v>
      </c>
      <c r="B18" s="414">
        <v>8</v>
      </c>
      <c r="C18" s="519" t="s">
        <v>1384</v>
      </c>
      <c r="D18" s="520" t="s">
        <v>410</v>
      </c>
      <c r="E18" s="1894">
        <f>VLOOKUP(C18,'[30]LIST GAJI KARYAWAN'!$D$7:$L$38,9,FALSE)</f>
        <v>27</v>
      </c>
      <c r="F18" s="260">
        <v>1520761</v>
      </c>
      <c r="G18" s="260">
        <v>370000</v>
      </c>
      <c r="H18" s="282">
        <f t="shared" si="4"/>
        <v>1890761</v>
      </c>
      <c r="I18" s="260">
        <v>8000</v>
      </c>
      <c r="J18" s="260">
        <v>15000</v>
      </c>
      <c r="K18" s="260">
        <v>500000</v>
      </c>
      <c r="L18" s="259">
        <v>100000</v>
      </c>
      <c r="M18" s="282">
        <f t="shared" si="0"/>
        <v>1221000</v>
      </c>
      <c r="N18" s="48">
        <f t="shared" si="1"/>
        <v>3111761</v>
      </c>
      <c r="O18" s="48">
        <f t="shared" si="2"/>
        <v>18907.61</v>
      </c>
      <c r="P18" s="48">
        <f t="shared" si="3"/>
        <v>37815.22</v>
      </c>
      <c r="Q18" s="48">
        <f>H18*1%</f>
        <v>18907.61</v>
      </c>
      <c r="R18" s="146">
        <f t="shared" si="5"/>
        <v>3036130.56</v>
      </c>
      <c r="S18" s="1684">
        <v>0</v>
      </c>
      <c r="T18" s="1684">
        <f t="shared" si="6"/>
        <v>3036130.56</v>
      </c>
      <c r="U18" s="1676" t="str">
        <f>VLOOKUP(C18,'[31]LIST GAJI KARYAWAN'!$D$7:$F$40,3,FALSE)</f>
        <v>4110100714160</v>
      </c>
    </row>
    <row r="19" spans="1:21" s="1674" customFormat="1" ht="18" customHeight="1">
      <c r="A19" s="184">
        <v>1800725</v>
      </c>
      <c r="B19" s="414">
        <v>9</v>
      </c>
      <c r="C19" s="519" t="s">
        <v>1386</v>
      </c>
      <c r="D19" s="520" t="s">
        <v>799</v>
      </c>
      <c r="E19" s="1894">
        <f>VLOOKUP(C19,'[30]LIST GAJI KARYAWAN'!$D$7:$L$38,9,FALSE)</f>
        <v>27</v>
      </c>
      <c r="F19" s="260">
        <v>1400725</v>
      </c>
      <c r="G19" s="260">
        <v>400000</v>
      </c>
      <c r="H19" s="282">
        <f t="shared" si="4"/>
        <v>1800725</v>
      </c>
      <c r="I19" s="260">
        <v>17000</v>
      </c>
      <c r="J19" s="260">
        <v>17000</v>
      </c>
      <c r="K19" s="260">
        <v>0</v>
      </c>
      <c r="L19" s="259">
        <v>0</v>
      </c>
      <c r="M19" s="282">
        <f t="shared" si="0"/>
        <v>918000</v>
      </c>
      <c r="N19" s="48">
        <f t="shared" si="1"/>
        <v>2718725</v>
      </c>
      <c r="O19" s="48">
        <f t="shared" si="2"/>
        <v>18007.25</v>
      </c>
      <c r="P19" s="48">
        <f t="shared" si="3"/>
        <v>36014.5</v>
      </c>
      <c r="Q19" s="48">
        <f>H19*1%</f>
        <v>18007.25</v>
      </c>
      <c r="R19" s="146">
        <f t="shared" si="5"/>
        <v>2646696</v>
      </c>
      <c r="S19" s="1684">
        <v>0</v>
      </c>
      <c r="T19" s="1684">
        <f t="shared" si="6"/>
        <v>2646696</v>
      </c>
      <c r="U19" s="1676" t="str">
        <f>VLOOKUP(C19,'[31]LIST GAJI KARYAWAN'!$D$7:$F$40,3,FALSE)</f>
        <v>4110100735166</v>
      </c>
    </row>
    <row r="20" spans="1:21" s="1674" customFormat="1" ht="18" customHeight="1">
      <c r="A20" s="184">
        <v>1800725</v>
      </c>
      <c r="B20" s="414">
        <v>10</v>
      </c>
      <c r="C20" s="519" t="s">
        <v>1387</v>
      </c>
      <c r="D20" s="520" t="s">
        <v>1388</v>
      </c>
      <c r="E20" s="1894">
        <f>VLOOKUP(C20,'[30]LIST GAJI KARYAWAN'!$D$7:$L$38,9,FALSE)</f>
        <v>24</v>
      </c>
      <c r="F20" s="260">
        <v>1457754</v>
      </c>
      <c r="G20" s="260">
        <v>415000</v>
      </c>
      <c r="H20" s="282">
        <f t="shared" si="4"/>
        <v>1872754</v>
      </c>
      <c r="I20" s="260">
        <v>17000</v>
      </c>
      <c r="J20" s="260">
        <v>17000</v>
      </c>
      <c r="K20" s="260">
        <v>500000</v>
      </c>
      <c r="L20" s="259">
        <v>100000</v>
      </c>
      <c r="M20" s="282">
        <f t="shared" si="0"/>
        <v>1416000</v>
      </c>
      <c r="N20" s="48">
        <f t="shared" si="1"/>
        <v>3288754</v>
      </c>
      <c r="O20" s="48">
        <f t="shared" si="2"/>
        <v>18727.54</v>
      </c>
      <c r="P20" s="48">
        <f t="shared" si="3"/>
        <v>37455.08</v>
      </c>
      <c r="Q20" s="48">
        <f>H20*1%+H20*4%</f>
        <v>93637.700000000012</v>
      </c>
      <c r="R20" s="146">
        <f t="shared" si="5"/>
        <v>3138933.6799999997</v>
      </c>
      <c r="S20" s="1684">
        <v>0</v>
      </c>
      <c r="T20" s="1684">
        <f t="shared" si="6"/>
        <v>3138933.6799999997</v>
      </c>
      <c r="U20" s="1676" t="str">
        <f>VLOOKUP(C20,'[31]LIST GAJI KARYAWAN'!$D$7:$F$40,3,FALSE)</f>
        <v>4110100716162</v>
      </c>
    </row>
    <row r="21" spans="1:21" s="1674" customFormat="1" ht="18" customHeight="1">
      <c r="A21" s="184">
        <v>1800725</v>
      </c>
      <c r="B21" s="414">
        <v>11</v>
      </c>
      <c r="C21" s="519" t="s">
        <v>1389</v>
      </c>
      <c r="D21" s="520" t="s">
        <v>1377</v>
      </c>
      <c r="E21" s="1894">
        <f>VLOOKUP(C21,'[30]LIST GAJI KARYAWAN'!$D$7:$L$38,9,FALSE)</f>
        <v>24</v>
      </c>
      <c r="F21" s="260">
        <v>1800288.75</v>
      </c>
      <c r="G21" s="260">
        <v>510000</v>
      </c>
      <c r="H21" s="282">
        <f t="shared" si="4"/>
        <v>2310288.75</v>
      </c>
      <c r="I21" s="260">
        <v>20000</v>
      </c>
      <c r="J21" s="260">
        <v>20000</v>
      </c>
      <c r="K21" s="260">
        <v>500000</v>
      </c>
      <c r="L21" s="259">
        <v>100000</v>
      </c>
      <c r="M21" s="282">
        <f t="shared" si="0"/>
        <v>1560000</v>
      </c>
      <c r="N21" s="48">
        <f t="shared" si="1"/>
        <v>3870288.75</v>
      </c>
      <c r="O21" s="48">
        <f t="shared" si="2"/>
        <v>23102.887500000001</v>
      </c>
      <c r="P21" s="48">
        <f t="shared" si="3"/>
        <v>46205.775000000001</v>
      </c>
      <c r="Q21" s="48">
        <f>H21*1%</f>
        <v>23102.887500000001</v>
      </c>
      <c r="R21" s="146">
        <f t="shared" si="5"/>
        <v>3777877.1999999997</v>
      </c>
      <c r="S21" s="1684">
        <v>0</v>
      </c>
      <c r="T21" s="1684">
        <f t="shared" si="6"/>
        <v>3777877.1999999997</v>
      </c>
      <c r="U21" s="1676" t="str">
        <f>VLOOKUP(C21,'[31]LIST GAJI KARYAWAN'!$D$7:$F$40,3,FALSE)</f>
        <v>4110100703169</v>
      </c>
    </row>
    <row r="22" spans="1:21" s="1674" customFormat="1" ht="18" customHeight="1">
      <c r="A22" s="184">
        <v>1800725</v>
      </c>
      <c r="B22" s="414">
        <v>12</v>
      </c>
      <c r="C22" s="519" t="s">
        <v>1390</v>
      </c>
      <c r="D22" s="520" t="s">
        <v>4275</v>
      </c>
      <c r="E22" s="1894">
        <f>VLOOKUP(C22,'[30]LIST GAJI KARYAWAN'!$D$7:$L$38,9,FALSE)</f>
        <v>20</v>
      </c>
      <c r="F22" s="260">
        <v>1475761.25</v>
      </c>
      <c r="G22" s="260">
        <v>415000</v>
      </c>
      <c r="H22" s="282">
        <f t="shared" si="4"/>
        <v>1890761.25</v>
      </c>
      <c r="I22" s="260">
        <v>20000</v>
      </c>
      <c r="J22" s="260">
        <v>20000</v>
      </c>
      <c r="K22" s="260">
        <v>500000</v>
      </c>
      <c r="L22" s="259">
        <v>100000</v>
      </c>
      <c r="M22" s="282">
        <f t="shared" si="0"/>
        <v>1400000</v>
      </c>
      <c r="N22" s="48">
        <f t="shared" si="1"/>
        <v>3290761.25</v>
      </c>
      <c r="O22" s="48">
        <f t="shared" si="2"/>
        <v>18907.612499999999</v>
      </c>
      <c r="P22" s="48">
        <f t="shared" si="3"/>
        <v>37815.224999999999</v>
      </c>
      <c r="Q22" s="48">
        <f>H22*1%+H22*1%</f>
        <v>37815.224999999999</v>
      </c>
      <c r="R22" s="146">
        <f t="shared" si="5"/>
        <v>3196223.1875</v>
      </c>
      <c r="S22" s="1684">
        <v>0</v>
      </c>
      <c r="T22" s="1684">
        <f t="shared" si="6"/>
        <v>3196223.1875</v>
      </c>
      <c r="U22" s="1676" t="str">
        <f>VLOOKUP(C22,'[31]LIST GAJI KARYAWAN'!$D$7:$F$40,3,FALSE)</f>
        <v>4110100904163</v>
      </c>
    </row>
    <row r="23" spans="1:21" s="1674" customFormat="1" ht="18" customHeight="1">
      <c r="A23" s="184">
        <v>1800725</v>
      </c>
      <c r="B23" s="414">
        <v>13</v>
      </c>
      <c r="C23" s="519" t="s">
        <v>1391</v>
      </c>
      <c r="D23" s="520" t="s">
        <v>2821</v>
      </c>
      <c r="E23" s="1894">
        <f>VLOOKUP(C23,'[30]LIST GAJI KARYAWAN'!$D$7:$L$38,9,FALSE)</f>
        <v>19</v>
      </c>
      <c r="F23" s="260">
        <v>1457754</v>
      </c>
      <c r="G23" s="260">
        <v>415000</v>
      </c>
      <c r="H23" s="282">
        <f t="shared" si="4"/>
        <v>1872754</v>
      </c>
      <c r="I23" s="260">
        <v>20000</v>
      </c>
      <c r="J23" s="260">
        <v>20000</v>
      </c>
      <c r="K23" s="260">
        <v>500000</v>
      </c>
      <c r="L23" s="259">
        <v>100000</v>
      </c>
      <c r="M23" s="282">
        <f t="shared" si="0"/>
        <v>1360000</v>
      </c>
      <c r="N23" s="48">
        <f t="shared" si="1"/>
        <v>3232754</v>
      </c>
      <c r="O23" s="48">
        <f t="shared" si="2"/>
        <v>18727.54</v>
      </c>
      <c r="P23" s="48">
        <f t="shared" si="3"/>
        <v>37455.08</v>
      </c>
      <c r="Q23" s="48">
        <f>H23*1%+H23*2%</f>
        <v>56182.62</v>
      </c>
      <c r="R23" s="146">
        <f t="shared" si="5"/>
        <v>3120388.76</v>
      </c>
      <c r="S23" s="1684">
        <v>0</v>
      </c>
      <c r="T23" s="1684">
        <f t="shared" si="6"/>
        <v>3120388.76</v>
      </c>
      <c r="U23" s="1676" t="str">
        <f>VLOOKUP(C23,'[31]LIST GAJI KARYAWAN'!$D$7:$F$40,3,FALSE)</f>
        <v>4110101081162</v>
      </c>
    </row>
    <row r="24" spans="1:21" s="1674" customFormat="1" ht="18" customHeight="1">
      <c r="A24" s="184">
        <v>1800725</v>
      </c>
      <c r="B24" s="414">
        <v>14</v>
      </c>
      <c r="C24" s="521" t="s">
        <v>1392</v>
      </c>
      <c r="D24" s="520" t="s">
        <v>24</v>
      </c>
      <c r="E24" s="1894">
        <f>VLOOKUP(C24,'[30]LIST GAJI KARYAWAN'!$D$7:$L$38,9,FALSE)</f>
        <v>27</v>
      </c>
      <c r="F24" s="260">
        <v>1520761.25</v>
      </c>
      <c r="G24" s="260">
        <v>370000</v>
      </c>
      <c r="H24" s="282">
        <f t="shared" si="4"/>
        <v>1890761.25</v>
      </c>
      <c r="I24" s="260">
        <v>8000</v>
      </c>
      <c r="J24" s="260">
        <v>15000</v>
      </c>
      <c r="K24" s="260">
        <v>500000</v>
      </c>
      <c r="L24" s="259">
        <v>100000</v>
      </c>
      <c r="M24" s="282">
        <f t="shared" si="0"/>
        <v>1221000</v>
      </c>
      <c r="N24" s="48">
        <f t="shared" si="1"/>
        <v>3111761.25</v>
      </c>
      <c r="O24" s="48">
        <f t="shared" si="2"/>
        <v>18907.612499999999</v>
      </c>
      <c r="P24" s="48">
        <f t="shared" si="3"/>
        <v>37815.224999999999</v>
      </c>
      <c r="Q24" s="48">
        <f>H24*1%</f>
        <v>18907.612499999999</v>
      </c>
      <c r="R24" s="146">
        <f t="shared" si="5"/>
        <v>3036130.8000000003</v>
      </c>
      <c r="S24" s="1684">
        <v>0</v>
      </c>
      <c r="T24" s="1684">
        <f t="shared" si="6"/>
        <v>3036130.8000000003</v>
      </c>
      <c r="U24" s="1676" t="str">
        <f>VLOOKUP(C24,'[31]LIST GAJI KARYAWAN'!$D$7:$F$40,3,FALSE)</f>
        <v>8590100008169</v>
      </c>
    </row>
    <row r="25" spans="1:21" s="1674" customFormat="1" ht="18" customHeight="1">
      <c r="A25" s="184">
        <v>1800725</v>
      </c>
      <c r="B25" s="414">
        <v>15</v>
      </c>
      <c r="C25" s="519" t="s">
        <v>1393</v>
      </c>
      <c r="D25" s="520" t="s">
        <v>3018</v>
      </c>
      <c r="E25" s="1894">
        <f>VLOOKUP(C25,'[30]LIST GAJI KARYAWAN'!$D$7:$L$38,9,FALSE)</f>
        <v>27</v>
      </c>
      <c r="F25" s="260">
        <v>1779286.125</v>
      </c>
      <c r="G25" s="260">
        <v>510000</v>
      </c>
      <c r="H25" s="282">
        <f t="shared" si="4"/>
        <v>2289286.125</v>
      </c>
      <c r="I25" s="260">
        <v>8000</v>
      </c>
      <c r="J25" s="260">
        <v>17000</v>
      </c>
      <c r="K25" s="260">
        <v>500000</v>
      </c>
      <c r="L25" s="259">
        <v>100000</v>
      </c>
      <c r="M25" s="282">
        <f t="shared" si="0"/>
        <v>1275000</v>
      </c>
      <c r="N25" s="48">
        <f t="shared" si="1"/>
        <v>3564286.125</v>
      </c>
      <c r="O25" s="48">
        <f t="shared" si="2"/>
        <v>22892.861250000002</v>
      </c>
      <c r="P25" s="48">
        <f t="shared" si="3"/>
        <v>45785.722500000003</v>
      </c>
      <c r="Q25" s="48">
        <f>H25*1%</f>
        <v>22892.861250000002</v>
      </c>
      <c r="R25" s="146">
        <f t="shared" si="5"/>
        <v>3472714.6799999997</v>
      </c>
      <c r="S25" s="1684">
        <v>0</v>
      </c>
      <c r="T25" s="1684">
        <f t="shared" si="6"/>
        <v>3472714.6799999997</v>
      </c>
      <c r="U25" s="1676" t="str">
        <f>VLOOKUP(C25,'[31]LIST GAJI KARYAWAN'!$D$7:$F$40,3,FALSE)</f>
        <v>4110100806161</v>
      </c>
    </row>
    <row r="26" spans="1:21" s="1674" customFormat="1" ht="18" customHeight="1">
      <c r="A26" s="184">
        <v>1800725</v>
      </c>
      <c r="B26" s="414">
        <v>16</v>
      </c>
      <c r="C26" s="521" t="s">
        <v>1394</v>
      </c>
      <c r="D26" s="520" t="s">
        <v>1379</v>
      </c>
      <c r="E26" s="1894">
        <f>VLOOKUP(C26,'[30]LIST GAJI KARYAWAN'!$D$7:$L$38,9,FALSE)</f>
        <v>24</v>
      </c>
      <c r="F26" s="260">
        <v>1454746.75</v>
      </c>
      <c r="G26" s="260">
        <v>400000</v>
      </c>
      <c r="H26" s="282">
        <f t="shared" si="4"/>
        <v>1854746.75</v>
      </c>
      <c r="I26" s="260">
        <v>8000</v>
      </c>
      <c r="J26" s="260">
        <v>17000</v>
      </c>
      <c r="K26" s="260">
        <v>500000</v>
      </c>
      <c r="L26" s="259">
        <v>100000</v>
      </c>
      <c r="M26" s="282">
        <f t="shared" si="0"/>
        <v>1200000</v>
      </c>
      <c r="N26" s="48">
        <f t="shared" si="1"/>
        <v>3054746.75</v>
      </c>
      <c r="O26" s="48">
        <f t="shared" si="2"/>
        <v>18547.467499999999</v>
      </c>
      <c r="P26" s="48">
        <f t="shared" si="3"/>
        <v>37094.934999999998</v>
      </c>
      <c r="Q26" s="48">
        <f>H26*1%</f>
        <v>18547.467499999999</v>
      </c>
      <c r="R26" s="146">
        <f>N26-P26-Q26-O26</f>
        <v>2980556.8800000004</v>
      </c>
      <c r="S26" s="1684">
        <v>0</v>
      </c>
      <c r="T26" s="1684">
        <f t="shared" si="6"/>
        <v>2980556.8800000004</v>
      </c>
      <c r="U26" s="1676" t="str">
        <f>VLOOKUP(C26,'[31]LIST GAJI KARYAWAN'!$D$7:$F$40,3,FALSE)</f>
        <v>4110100800165</v>
      </c>
    </row>
    <row r="27" spans="1:21" s="1674" customFormat="1" ht="18" customHeight="1">
      <c r="A27" s="184">
        <v>1800725</v>
      </c>
      <c r="B27" s="414">
        <v>17</v>
      </c>
      <c r="C27" s="519" t="s">
        <v>1395</v>
      </c>
      <c r="D27" s="520" t="s">
        <v>24</v>
      </c>
      <c r="E27" s="1894">
        <f>VLOOKUP(C27,'[30]LIST GAJI KARYAWAN'!$D$7:$L$38,9,FALSE)</f>
        <v>27</v>
      </c>
      <c r="F27" s="260">
        <v>1472754</v>
      </c>
      <c r="G27" s="260">
        <v>400000</v>
      </c>
      <c r="H27" s="282">
        <f t="shared" si="4"/>
        <v>1872754</v>
      </c>
      <c r="I27" s="260">
        <v>17000</v>
      </c>
      <c r="J27" s="260">
        <v>17000</v>
      </c>
      <c r="K27" s="260">
        <v>500000</v>
      </c>
      <c r="L27" s="259">
        <v>100000</v>
      </c>
      <c r="M27" s="282">
        <f t="shared" si="0"/>
        <v>1518000</v>
      </c>
      <c r="N27" s="48">
        <f t="shared" si="1"/>
        <v>3390754</v>
      </c>
      <c r="O27" s="48">
        <f t="shared" si="2"/>
        <v>18727.54</v>
      </c>
      <c r="P27" s="48">
        <f t="shared" si="3"/>
        <v>37455.08</v>
      </c>
      <c r="Q27" s="48">
        <f>H27*1%</f>
        <v>18727.54</v>
      </c>
      <c r="R27" s="146">
        <f t="shared" si="5"/>
        <v>3315843.84</v>
      </c>
      <c r="S27" s="1684">
        <v>0</v>
      </c>
      <c r="T27" s="1684">
        <f t="shared" si="6"/>
        <v>3315843.84</v>
      </c>
      <c r="U27" s="1676" t="str">
        <f>VLOOKUP(C27,'[31]LIST GAJI KARYAWAN'!$D$7:$F$40,3,FALSE)</f>
        <v>4110100685167</v>
      </c>
    </row>
    <row r="28" spans="1:21" s="1674" customFormat="1" ht="18" customHeight="1">
      <c r="A28" s="184">
        <v>1800725</v>
      </c>
      <c r="B28" s="414">
        <v>18</v>
      </c>
      <c r="C28" s="521" t="s">
        <v>1396</v>
      </c>
      <c r="D28" s="520" t="s">
        <v>3018</v>
      </c>
      <c r="E28" s="1894">
        <f>VLOOKUP(C28,'[30]LIST GAJI KARYAWAN'!$D$7:$L$38,9,FALSE)</f>
        <v>28</v>
      </c>
      <c r="F28" s="260">
        <v>1454746.75</v>
      </c>
      <c r="G28" s="260">
        <v>400000</v>
      </c>
      <c r="H28" s="282">
        <f t="shared" si="4"/>
        <v>1854746.75</v>
      </c>
      <c r="I28" s="260">
        <v>8000</v>
      </c>
      <c r="J28" s="260">
        <v>17000</v>
      </c>
      <c r="K28" s="260">
        <v>500000</v>
      </c>
      <c r="L28" s="259">
        <v>100000</v>
      </c>
      <c r="M28" s="282">
        <f t="shared" si="0"/>
        <v>1300000</v>
      </c>
      <c r="N28" s="48">
        <f t="shared" si="1"/>
        <v>3154746.75</v>
      </c>
      <c r="O28" s="48">
        <f t="shared" si="2"/>
        <v>18547.467499999999</v>
      </c>
      <c r="P28" s="48">
        <f t="shared" si="3"/>
        <v>37094.934999999998</v>
      </c>
      <c r="Q28" s="48">
        <f>H28*1%</f>
        <v>18547.467499999999</v>
      </c>
      <c r="R28" s="146">
        <f t="shared" si="5"/>
        <v>3080556.8800000004</v>
      </c>
      <c r="S28" s="1684">
        <v>0</v>
      </c>
      <c r="T28" s="1684">
        <f t="shared" si="6"/>
        <v>3080556.8800000004</v>
      </c>
      <c r="U28" s="1676" t="str">
        <f>VLOOKUP(C28,'[31]LIST GAJI KARYAWAN'!$D$7:$F$40,3,FALSE)</f>
        <v>4110101073169</v>
      </c>
    </row>
    <row r="29" spans="1:21" s="1674" customFormat="1" ht="18" customHeight="1">
      <c r="A29" s="184">
        <v>1800725</v>
      </c>
      <c r="B29" s="414">
        <v>19</v>
      </c>
      <c r="C29" s="519" t="s">
        <v>1397</v>
      </c>
      <c r="D29" s="520" t="s">
        <v>1398</v>
      </c>
      <c r="E29" s="1894">
        <f>VLOOKUP(C29,'[30]LIST GAJI KARYAWAN'!$D$7:$L$38,9,FALSE)</f>
        <v>27</v>
      </c>
      <c r="F29" s="260">
        <v>1779286.125</v>
      </c>
      <c r="G29" s="260">
        <v>510000</v>
      </c>
      <c r="H29" s="282">
        <f t="shared" si="4"/>
        <v>2289286.125</v>
      </c>
      <c r="I29" s="260">
        <v>20000</v>
      </c>
      <c r="J29" s="260">
        <v>17000</v>
      </c>
      <c r="K29" s="260">
        <v>500000</v>
      </c>
      <c r="L29" s="259">
        <v>100000</v>
      </c>
      <c r="M29" s="282">
        <f t="shared" si="0"/>
        <v>1599000</v>
      </c>
      <c r="N29" s="48">
        <f t="shared" si="1"/>
        <v>3888286.125</v>
      </c>
      <c r="O29" s="48">
        <f t="shared" si="2"/>
        <v>22892.861250000002</v>
      </c>
      <c r="P29" s="48">
        <f t="shared" si="3"/>
        <v>45785.722500000003</v>
      </c>
      <c r="Q29" s="48">
        <f>H29*1%+H29*3%</f>
        <v>91571.444999999992</v>
      </c>
      <c r="R29" s="146">
        <f t="shared" si="5"/>
        <v>3728036.0962499999</v>
      </c>
      <c r="S29" s="1684">
        <v>0</v>
      </c>
      <c r="T29" s="1684">
        <f t="shared" si="6"/>
        <v>3728036.0962499999</v>
      </c>
      <c r="U29" s="1676" t="str">
        <f>VLOOKUP(C29,'[31]LIST GAJI KARYAWAN'!$D$7:$F$40,3,FALSE)</f>
        <v>4110100751162</v>
      </c>
    </row>
    <row r="30" spans="1:21" s="1674" customFormat="1" ht="18" customHeight="1">
      <c r="A30" s="184">
        <v>1800725</v>
      </c>
      <c r="B30" s="414">
        <v>20</v>
      </c>
      <c r="C30" s="519" t="s">
        <v>1399</v>
      </c>
      <c r="D30" s="520" t="s">
        <v>1388</v>
      </c>
      <c r="E30" s="1894">
        <f>VLOOKUP(C30,'[30]LIST GAJI KARYAWAN'!$D$7:$L$38,9,FALSE)</f>
        <v>24</v>
      </c>
      <c r="F30" s="260">
        <v>1457754</v>
      </c>
      <c r="G30" s="260">
        <v>415000</v>
      </c>
      <c r="H30" s="282">
        <f t="shared" si="4"/>
        <v>1872754</v>
      </c>
      <c r="I30" s="260">
        <v>17000</v>
      </c>
      <c r="J30" s="260">
        <v>17000</v>
      </c>
      <c r="K30" s="260">
        <v>500000</v>
      </c>
      <c r="L30" s="259">
        <v>100000</v>
      </c>
      <c r="M30" s="282">
        <f t="shared" si="0"/>
        <v>1416000</v>
      </c>
      <c r="N30" s="48">
        <f t="shared" si="1"/>
        <v>3288754</v>
      </c>
      <c r="O30" s="48">
        <f t="shared" si="2"/>
        <v>18727.54</v>
      </c>
      <c r="P30" s="48">
        <f t="shared" si="3"/>
        <v>37455.08</v>
      </c>
      <c r="Q30" s="48">
        <f>H30*1%</f>
        <v>18727.54</v>
      </c>
      <c r="R30" s="146">
        <f t="shared" si="5"/>
        <v>3213843.84</v>
      </c>
      <c r="S30" s="1684">
        <v>0</v>
      </c>
      <c r="T30" s="1684">
        <f t="shared" si="6"/>
        <v>3213843.84</v>
      </c>
      <c r="U30" s="1676" t="str">
        <f>VLOOKUP(C30,'[31]LIST GAJI KARYAWAN'!$D$7:$F$40,3,FALSE)</f>
        <v>4110100813168</v>
      </c>
    </row>
    <row r="31" spans="1:21" s="1674" customFormat="1" ht="18" customHeight="1">
      <c r="A31" s="184">
        <v>1800725</v>
      </c>
      <c r="B31" s="414">
        <v>21</v>
      </c>
      <c r="C31" s="519" t="s">
        <v>1400</v>
      </c>
      <c r="D31" s="520" t="s">
        <v>3017</v>
      </c>
      <c r="E31" s="1894">
        <f>VLOOKUP(C31,'[30]LIST GAJI KARYAWAN'!$D$7:$L$38,9,FALSE)</f>
        <v>24</v>
      </c>
      <c r="F31" s="260">
        <v>1779286.125</v>
      </c>
      <c r="G31" s="260">
        <v>510000</v>
      </c>
      <c r="H31" s="282">
        <f t="shared" si="4"/>
        <v>2289286.125</v>
      </c>
      <c r="I31" s="260">
        <v>20000</v>
      </c>
      <c r="J31" s="260">
        <v>20000</v>
      </c>
      <c r="K31" s="260">
        <v>500000</v>
      </c>
      <c r="L31" s="259">
        <v>100000</v>
      </c>
      <c r="M31" s="282">
        <f t="shared" si="0"/>
        <v>1560000</v>
      </c>
      <c r="N31" s="48">
        <f t="shared" si="1"/>
        <v>3849286.125</v>
      </c>
      <c r="O31" s="48">
        <f t="shared" si="2"/>
        <v>22892.861250000002</v>
      </c>
      <c r="P31" s="48">
        <f t="shared" si="3"/>
        <v>45785.722500000003</v>
      </c>
      <c r="Q31" s="48">
        <f>H31*1%</f>
        <v>22892.861250000002</v>
      </c>
      <c r="R31" s="146">
        <f t="shared" si="5"/>
        <v>3757714.6799999997</v>
      </c>
      <c r="S31" s="1684">
        <v>0</v>
      </c>
      <c r="T31" s="1684">
        <f t="shared" si="6"/>
        <v>3757714.6799999997</v>
      </c>
      <c r="U31" s="1676" t="str">
        <f>VLOOKUP(C31,'[31]LIST GAJI KARYAWAN'!$D$7:$F$40,3,FALSE)</f>
        <v>4110100864169</v>
      </c>
    </row>
    <row r="32" spans="1:21" s="1674" customFormat="1" ht="18" customHeight="1">
      <c r="A32" s="184">
        <v>1800725</v>
      </c>
      <c r="B32" s="414">
        <v>22</v>
      </c>
      <c r="C32" s="519" t="s">
        <v>1402</v>
      </c>
      <c r="D32" s="520" t="s">
        <v>792</v>
      </c>
      <c r="E32" s="1894">
        <f>VLOOKUP(C32,'[30]LIST GAJI KARYAWAN'!$D$7:$L$38,9,FALSE)</f>
        <v>25</v>
      </c>
      <c r="F32" s="260">
        <v>1583804.7500000002</v>
      </c>
      <c r="G32" s="260">
        <v>415000</v>
      </c>
      <c r="H32" s="282">
        <f t="shared" si="4"/>
        <v>1998804.7500000002</v>
      </c>
      <c r="I32" s="260">
        <v>20000</v>
      </c>
      <c r="J32" s="260">
        <v>20000</v>
      </c>
      <c r="K32" s="260">
        <v>500000</v>
      </c>
      <c r="L32" s="259">
        <v>100000</v>
      </c>
      <c r="M32" s="282">
        <f t="shared" si="0"/>
        <v>1600000</v>
      </c>
      <c r="N32" s="48">
        <f t="shared" si="1"/>
        <v>3598804.75</v>
      </c>
      <c r="O32" s="48">
        <f t="shared" si="2"/>
        <v>19988.047500000004</v>
      </c>
      <c r="P32" s="48">
        <f t="shared" si="3"/>
        <v>39976.095000000008</v>
      </c>
      <c r="Q32" s="48">
        <f>H32*1%</f>
        <v>19988.047500000004</v>
      </c>
      <c r="R32" s="146">
        <f t="shared" si="5"/>
        <v>3518852.56</v>
      </c>
      <c r="S32" s="1684">
        <v>0</v>
      </c>
      <c r="T32" s="1684">
        <f t="shared" si="6"/>
        <v>3518852.56</v>
      </c>
      <c r="U32" s="1676" t="str">
        <f>VLOOKUP(C32,'[31]LIST GAJI KARYAWAN'!$D$7:$F$40,3,FALSE)</f>
        <v>4110100731162</v>
      </c>
    </row>
    <row r="33" spans="1:22" s="1674" customFormat="1" ht="18" customHeight="1">
      <c r="A33" s="184">
        <v>1800725</v>
      </c>
      <c r="B33" s="414">
        <v>23</v>
      </c>
      <c r="C33" s="521" t="s">
        <v>1404</v>
      </c>
      <c r="D33" s="520" t="s">
        <v>1373</v>
      </c>
      <c r="E33" s="1894">
        <f>VLOOKUP(C33,'[30]LIST GAJI KARYAWAN'!$D$7:$L$38,9,FALSE)</f>
        <v>28</v>
      </c>
      <c r="F33" s="260">
        <v>1475761.25</v>
      </c>
      <c r="G33" s="260">
        <v>415000</v>
      </c>
      <c r="H33" s="282">
        <f t="shared" si="4"/>
        <v>1890761.25</v>
      </c>
      <c r="I33" s="260">
        <v>20000</v>
      </c>
      <c r="J33" s="260">
        <v>20000</v>
      </c>
      <c r="K33" s="260">
        <v>500000</v>
      </c>
      <c r="L33" s="259">
        <v>250000</v>
      </c>
      <c r="M33" s="282">
        <f t="shared" si="0"/>
        <v>1870000</v>
      </c>
      <c r="N33" s="48">
        <f t="shared" si="1"/>
        <v>3760761.25</v>
      </c>
      <c r="O33" s="48">
        <f t="shared" si="2"/>
        <v>18907.612499999999</v>
      </c>
      <c r="P33" s="48">
        <f t="shared" si="3"/>
        <v>37815.224999999999</v>
      </c>
      <c r="Q33" s="48">
        <f>H33*1%</f>
        <v>18907.612499999999</v>
      </c>
      <c r="R33" s="146">
        <f t="shared" si="5"/>
        <v>3685130.8000000003</v>
      </c>
      <c r="S33" s="1684">
        <v>0</v>
      </c>
      <c r="T33" s="1684">
        <f t="shared" si="6"/>
        <v>3685130.8000000003</v>
      </c>
      <c r="U33" s="1676" t="str">
        <f>VLOOKUP(C33,'[31]LIST GAJI KARYAWAN'!$D$7:$F$40,3,FALSE)</f>
        <v>4110100845165</v>
      </c>
    </row>
    <row r="34" spans="1:22" s="1674" customFormat="1" ht="18" customHeight="1">
      <c r="A34" s="184">
        <v>1800725</v>
      </c>
      <c r="B34" s="414">
        <v>24</v>
      </c>
      <c r="C34" s="521" t="s">
        <v>1405</v>
      </c>
      <c r="D34" s="520" t="s">
        <v>1385</v>
      </c>
      <c r="E34" s="1894">
        <f>VLOOKUP(C34,'[30]LIST GAJI KARYAWAN'!$D$7:$L$38,9,FALSE)</f>
        <v>24</v>
      </c>
      <c r="F34" s="260">
        <v>1454746.75</v>
      </c>
      <c r="G34" s="260">
        <v>400000</v>
      </c>
      <c r="H34" s="282">
        <f t="shared" si="4"/>
        <v>1854746.75</v>
      </c>
      <c r="I34" s="260">
        <v>8000</v>
      </c>
      <c r="J34" s="260">
        <v>17000</v>
      </c>
      <c r="K34" s="260">
        <v>500000</v>
      </c>
      <c r="L34" s="259">
        <v>100000</v>
      </c>
      <c r="M34" s="282">
        <f t="shared" si="0"/>
        <v>1200000</v>
      </c>
      <c r="N34" s="48">
        <f t="shared" si="1"/>
        <v>3054746.75</v>
      </c>
      <c r="O34" s="48">
        <f t="shared" si="2"/>
        <v>18547.467499999999</v>
      </c>
      <c r="P34" s="48">
        <f t="shared" si="3"/>
        <v>37094.934999999998</v>
      </c>
      <c r="Q34" s="48">
        <f>H34*1%</f>
        <v>18547.467499999999</v>
      </c>
      <c r="R34" s="146">
        <f t="shared" si="5"/>
        <v>2980556.8800000004</v>
      </c>
      <c r="S34" s="1684">
        <v>0</v>
      </c>
      <c r="T34" s="1684">
        <f t="shared" si="6"/>
        <v>2980556.8800000004</v>
      </c>
      <c r="U34" s="1676" t="str">
        <f>VLOOKUP(C34,'[31]LIST GAJI KARYAWAN'!$D$7:$F$40,3,FALSE)</f>
        <v>4110100842167</v>
      </c>
    </row>
    <row r="35" spans="1:22" s="1674" customFormat="1" ht="18" customHeight="1">
      <c r="A35" s="184">
        <v>1800725</v>
      </c>
      <c r="B35" s="414">
        <v>25</v>
      </c>
      <c r="C35" s="519" t="s">
        <v>1407</v>
      </c>
      <c r="D35" s="520" t="s">
        <v>28</v>
      </c>
      <c r="E35" s="1894">
        <f>VLOOKUP(C35,'[30]LIST GAJI KARYAWAN'!$D$7:$L$38,9,FALSE)</f>
        <v>24</v>
      </c>
      <c r="F35" s="260">
        <v>1939755</v>
      </c>
      <c r="G35" s="260">
        <v>510000</v>
      </c>
      <c r="H35" s="282">
        <f t="shared" si="4"/>
        <v>2449755</v>
      </c>
      <c r="I35" s="260">
        <v>20000</v>
      </c>
      <c r="J35" s="260">
        <v>20000</v>
      </c>
      <c r="K35" s="260">
        <v>500000</v>
      </c>
      <c r="L35" s="259">
        <v>250000</v>
      </c>
      <c r="M35" s="282">
        <f t="shared" si="0"/>
        <v>1710000</v>
      </c>
      <c r="N35" s="48">
        <f t="shared" si="1"/>
        <v>4159755</v>
      </c>
      <c r="O35" s="48">
        <f t="shared" si="2"/>
        <v>24497.55</v>
      </c>
      <c r="P35" s="48">
        <f t="shared" si="3"/>
        <v>48995.1</v>
      </c>
      <c r="Q35" s="48">
        <f>H35*1%+H35*1%</f>
        <v>48995.1</v>
      </c>
      <c r="R35" s="146">
        <f t="shared" si="5"/>
        <v>4037267.25</v>
      </c>
      <c r="S35" s="1684">
        <v>0</v>
      </c>
      <c r="T35" s="1684">
        <f t="shared" si="6"/>
        <v>4037267.25</v>
      </c>
      <c r="U35" s="1676" t="str">
        <f>VLOOKUP(C35,'[31]LIST GAJI KARYAWAN'!$D$7:$F$40,3,FALSE)</f>
        <v>4110100810160</v>
      </c>
    </row>
    <row r="36" spans="1:22" s="1674" customFormat="1" ht="18" customHeight="1">
      <c r="A36" s="184">
        <v>1800725</v>
      </c>
      <c r="B36" s="414">
        <v>26</v>
      </c>
      <c r="C36" s="1160" t="s">
        <v>1408</v>
      </c>
      <c r="D36" s="520" t="s">
        <v>1377</v>
      </c>
      <c r="E36" s="1894">
        <f>VLOOKUP(C36,'[30]LIST GAJI KARYAWAN'!$D$7:$L$38,9,FALSE)</f>
        <v>24</v>
      </c>
      <c r="F36" s="260">
        <v>1779286.125</v>
      </c>
      <c r="G36" s="260">
        <v>510000</v>
      </c>
      <c r="H36" s="282">
        <f t="shared" si="4"/>
        <v>2289286.125</v>
      </c>
      <c r="I36" s="260">
        <v>20000</v>
      </c>
      <c r="J36" s="260">
        <v>20000</v>
      </c>
      <c r="K36" s="260">
        <v>500000</v>
      </c>
      <c r="L36" s="259">
        <v>100000</v>
      </c>
      <c r="M36" s="282">
        <f t="shared" si="0"/>
        <v>1560000</v>
      </c>
      <c r="N36" s="48">
        <f t="shared" si="1"/>
        <v>3849286.125</v>
      </c>
      <c r="O36" s="48">
        <f t="shared" si="2"/>
        <v>22892.861250000002</v>
      </c>
      <c r="P36" s="48">
        <f t="shared" si="3"/>
        <v>45785.722500000003</v>
      </c>
      <c r="Q36" s="48">
        <f t="shared" ref="Q36:Q42" si="7">H36*1%</f>
        <v>22892.861250000002</v>
      </c>
      <c r="R36" s="146">
        <f t="shared" si="5"/>
        <v>3757714.6799999997</v>
      </c>
      <c r="S36" s="1684">
        <v>0</v>
      </c>
      <c r="T36" s="1684">
        <f t="shared" si="6"/>
        <v>3757714.6799999997</v>
      </c>
      <c r="U36" s="1676" t="str">
        <f>VLOOKUP(C36,'[31]LIST GAJI KARYAWAN'!$D$7:$F$40,3,FALSE)</f>
        <v>4110100707163</v>
      </c>
    </row>
    <row r="37" spans="1:22" s="1674" customFormat="1" ht="18" customHeight="1">
      <c r="A37" s="184">
        <v>1800725</v>
      </c>
      <c r="B37" s="414">
        <v>27</v>
      </c>
      <c r="C37" s="1160" t="s">
        <v>1409</v>
      </c>
      <c r="D37" s="520" t="s">
        <v>1410</v>
      </c>
      <c r="E37" s="1894">
        <f>VLOOKUP(C37,'[30]LIST GAJI KARYAWAN'!$D$7:$L$38,9,FALSE)</f>
        <v>27</v>
      </c>
      <c r="F37" s="260">
        <v>1800288.75</v>
      </c>
      <c r="G37" s="260">
        <v>510000</v>
      </c>
      <c r="H37" s="282">
        <f t="shared" si="4"/>
        <v>2310288.75</v>
      </c>
      <c r="I37" s="260">
        <v>20000</v>
      </c>
      <c r="J37" s="260">
        <v>20000</v>
      </c>
      <c r="K37" s="260">
        <v>500000</v>
      </c>
      <c r="L37" s="259">
        <v>250000</v>
      </c>
      <c r="M37" s="282">
        <f t="shared" si="0"/>
        <v>1830000</v>
      </c>
      <c r="N37" s="48">
        <f t="shared" si="1"/>
        <v>4140288.75</v>
      </c>
      <c r="O37" s="48">
        <f t="shared" si="2"/>
        <v>23102.887500000001</v>
      </c>
      <c r="P37" s="48">
        <f t="shared" si="3"/>
        <v>46205.775000000001</v>
      </c>
      <c r="Q37" s="48">
        <f t="shared" si="7"/>
        <v>23102.887500000001</v>
      </c>
      <c r="R37" s="146">
        <f t="shared" si="5"/>
        <v>4047877.1999999997</v>
      </c>
      <c r="S37" s="1684">
        <v>0</v>
      </c>
      <c r="T37" s="1684">
        <f t="shared" si="6"/>
        <v>4047877.1999999997</v>
      </c>
      <c r="U37" s="1676" t="str">
        <f>VLOOKUP(C37,'[31]LIST GAJI KARYAWAN'!$D$7:$F$40,3,FALSE)</f>
        <v>4110100883163</v>
      </c>
    </row>
    <row r="38" spans="1:22" s="1674" customFormat="1" ht="18" customHeight="1">
      <c r="A38" s="184">
        <v>1800725</v>
      </c>
      <c r="B38" s="414">
        <v>28</v>
      </c>
      <c r="C38" s="521" t="s">
        <v>1412</v>
      </c>
      <c r="D38" s="520" t="s">
        <v>2625</v>
      </c>
      <c r="E38" s="1894">
        <f>VLOOKUP(C38,'[30]LIST GAJI KARYAWAN'!$D$7:$L$38,9,FALSE)</f>
        <v>27</v>
      </c>
      <c r="F38" s="260">
        <v>1454746.75</v>
      </c>
      <c r="G38" s="260">
        <v>400000</v>
      </c>
      <c r="H38" s="282">
        <f t="shared" si="4"/>
        <v>1854746.75</v>
      </c>
      <c r="I38" s="260">
        <v>8000</v>
      </c>
      <c r="J38" s="260">
        <v>17000</v>
      </c>
      <c r="K38" s="260">
        <v>500000</v>
      </c>
      <c r="L38" s="259">
        <v>100000</v>
      </c>
      <c r="M38" s="282">
        <f t="shared" si="0"/>
        <v>1275000</v>
      </c>
      <c r="N38" s="48">
        <f t="shared" si="1"/>
        <v>3129746.75</v>
      </c>
      <c r="O38" s="48">
        <f t="shared" si="2"/>
        <v>18547.467499999999</v>
      </c>
      <c r="P38" s="48">
        <f t="shared" si="3"/>
        <v>37094.934999999998</v>
      </c>
      <c r="Q38" s="48">
        <f t="shared" si="7"/>
        <v>18547.467499999999</v>
      </c>
      <c r="R38" s="146">
        <f t="shared" si="5"/>
        <v>3055556.8800000004</v>
      </c>
      <c r="S38" s="1684">
        <v>0</v>
      </c>
      <c r="T38" s="1684">
        <f t="shared" si="6"/>
        <v>3055556.8800000004</v>
      </c>
      <c r="U38" s="1676" t="str">
        <f>VLOOKUP(C38,'[31]LIST GAJI KARYAWAN'!$D$7:$F$40,3,FALSE)</f>
        <v>4110101487164</v>
      </c>
    </row>
    <row r="39" spans="1:22" s="1674" customFormat="1" ht="18" customHeight="1">
      <c r="A39" s="184">
        <v>1800725</v>
      </c>
      <c r="B39" s="414">
        <v>29</v>
      </c>
      <c r="C39" s="519" t="s">
        <v>1413</v>
      </c>
      <c r="D39" s="520" t="s">
        <v>410</v>
      </c>
      <c r="E39" s="1894">
        <f>VLOOKUP(C39,'[30]LIST GAJI KARYAWAN'!$D$7:$L$38,9,FALSE)</f>
        <v>25</v>
      </c>
      <c r="F39" s="260">
        <v>1751044.625</v>
      </c>
      <c r="G39" s="260">
        <v>370000</v>
      </c>
      <c r="H39" s="282">
        <f t="shared" si="4"/>
        <v>2121044.625</v>
      </c>
      <c r="I39" s="260">
        <v>17000</v>
      </c>
      <c r="J39" s="260">
        <v>17000</v>
      </c>
      <c r="K39" s="260">
        <v>500000</v>
      </c>
      <c r="L39" s="259">
        <v>100000</v>
      </c>
      <c r="M39" s="282">
        <f t="shared" si="0"/>
        <v>1450000</v>
      </c>
      <c r="N39" s="48">
        <f t="shared" si="1"/>
        <v>3571044.625</v>
      </c>
      <c r="O39" s="48">
        <f t="shared" si="2"/>
        <v>21210.446250000001</v>
      </c>
      <c r="P39" s="48">
        <f t="shared" si="3"/>
        <v>42420.892500000002</v>
      </c>
      <c r="Q39" s="48">
        <f t="shared" si="7"/>
        <v>21210.446250000001</v>
      </c>
      <c r="R39" s="146">
        <f t="shared" si="5"/>
        <v>3486202.84</v>
      </c>
      <c r="S39" s="1684">
        <v>0</v>
      </c>
      <c r="T39" s="1684">
        <f t="shared" si="6"/>
        <v>3486202.84</v>
      </c>
      <c r="U39" s="1676" t="str">
        <f>VLOOKUP(C39,'[31]LIST GAJI KARYAWAN'!$D$7:$F$40,3,FALSE)</f>
        <v>4110100722163</v>
      </c>
    </row>
    <row r="40" spans="1:22" s="1674" customFormat="1" ht="18" customHeight="1">
      <c r="A40" s="184">
        <v>1800725</v>
      </c>
      <c r="B40" s="414">
        <v>30</v>
      </c>
      <c r="C40" s="1161" t="s">
        <v>2976</v>
      </c>
      <c r="D40" s="523" t="s">
        <v>2723</v>
      </c>
      <c r="E40" s="1894">
        <f>VLOOKUP(C40,'[30]LIST GAJI KARYAWAN'!$D$7:$L$38,9,FALSE)</f>
        <v>27</v>
      </c>
      <c r="F40" s="260">
        <v>1472754</v>
      </c>
      <c r="G40" s="260">
        <v>400000</v>
      </c>
      <c r="H40" s="282">
        <f>SUM(F40:G40)</f>
        <v>1872754</v>
      </c>
      <c r="I40" s="260">
        <v>17000</v>
      </c>
      <c r="J40" s="260">
        <v>17000</v>
      </c>
      <c r="K40" s="260">
        <v>500000</v>
      </c>
      <c r="L40" s="259">
        <v>100000</v>
      </c>
      <c r="M40" s="282">
        <f>(E40*I40)+(E40*J40)+K40+L40</f>
        <v>1518000</v>
      </c>
      <c r="N40" s="48">
        <f>H40+M40</f>
        <v>3390754</v>
      </c>
      <c r="O40" s="48">
        <f>H40*1%</f>
        <v>18727.54</v>
      </c>
      <c r="P40" s="48">
        <f>H40*2%</f>
        <v>37455.08</v>
      </c>
      <c r="Q40" s="48">
        <f t="shared" si="7"/>
        <v>18727.54</v>
      </c>
      <c r="R40" s="146">
        <f>N40-P40-Q40-O40</f>
        <v>3315843.84</v>
      </c>
      <c r="S40" s="1684">
        <v>0</v>
      </c>
      <c r="T40" s="1684">
        <f t="shared" si="6"/>
        <v>3315843.84</v>
      </c>
      <c r="U40" s="1676" t="str">
        <f>VLOOKUP(C40,'[31]LIST GAJI KARYAWAN'!$D$7:$F$40,3,FALSE)</f>
        <v>703411119100</v>
      </c>
    </row>
    <row r="41" spans="1:22" s="1674" customFormat="1" ht="18" customHeight="1">
      <c r="A41" s="184">
        <v>1800725</v>
      </c>
      <c r="B41" s="414">
        <v>31</v>
      </c>
      <c r="C41" s="1161" t="s">
        <v>2977</v>
      </c>
      <c r="D41" s="523" t="s">
        <v>2723</v>
      </c>
      <c r="E41" s="1894">
        <f>VLOOKUP(C41,'[30]LIST GAJI KARYAWAN'!$D$7:$L$38,9,FALSE)</f>
        <v>27</v>
      </c>
      <c r="F41" s="260">
        <v>1472754</v>
      </c>
      <c r="G41" s="260">
        <v>400000</v>
      </c>
      <c r="H41" s="282">
        <f>SUM(F41:G41)</f>
        <v>1872754</v>
      </c>
      <c r="I41" s="260">
        <v>17000</v>
      </c>
      <c r="J41" s="260">
        <v>17000</v>
      </c>
      <c r="K41" s="260">
        <v>500000</v>
      </c>
      <c r="L41" s="259">
        <v>100000</v>
      </c>
      <c r="M41" s="282">
        <f>(E41*I41)+(E41*J41)+K41+L41</f>
        <v>1518000</v>
      </c>
      <c r="N41" s="48">
        <f>H41+M41</f>
        <v>3390754</v>
      </c>
      <c r="O41" s="48">
        <f>H41*1%</f>
        <v>18727.54</v>
      </c>
      <c r="P41" s="48">
        <f>H41*2%</f>
        <v>37455.08</v>
      </c>
      <c r="Q41" s="48">
        <f t="shared" si="7"/>
        <v>18727.54</v>
      </c>
      <c r="R41" s="146">
        <f>N41-P41-Q41-O41</f>
        <v>3315843.84</v>
      </c>
      <c r="S41" s="1684">
        <v>0</v>
      </c>
      <c r="T41" s="1684">
        <f t="shared" si="6"/>
        <v>3315843.84</v>
      </c>
      <c r="U41" s="1676" t="str">
        <f>VLOOKUP(C41,'[31]LIST GAJI KARYAWAN'!$D$7:$F$40,3,FALSE)</f>
        <v>703408293600</v>
      </c>
    </row>
    <row r="42" spans="1:22" s="1674" customFormat="1" ht="18" customHeight="1">
      <c r="A42" s="349"/>
      <c r="B42" s="414">
        <v>32</v>
      </c>
      <c r="C42" s="1177" t="s">
        <v>2529</v>
      </c>
      <c r="D42" s="595" t="s">
        <v>2628</v>
      </c>
      <c r="E42" s="1894">
        <f>VLOOKUP(C42,'[30]LIST GAJI KARYAWAN'!$D$7:$L$38,9,FALSE)</f>
        <v>28</v>
      </c>
      <c r="F42" s="260">
        <v>1800289</v>
      </c>
      <c r="G42" s="260">
        <v>510000</v>
      </c>
      <c r="H42" s="282">
        <f>SUM(F42:G42)</f>
        <v>2310289</v>
      </c>
      <c r="I42" s="260">
        <v>20000</v>
      </c>
      <c r="J42" s="260">
        <v>20000</v>
      </c>
      <c r="K42" s="260">
        <v>500000</v>
      </c>
      <c r="L42" s="259">
        <v>500000</v>
      </c>
      <c r="M42" s="282">
        <f>(E42*I42)+(E42*J42)+K42+L42</f>
        <v>2120000</v>
      </c>
      <c r="N42" s="48">
        <f>H42+M42</f>
        <v>4430289</v>
      </c>
      <c r="O42" s="48">
        <f>H42*1%</f>
        <v>23102.89</v>
      </c>
      <c r="P42" s="48">
        <f>H42*2%</f>
        <v>46205.78</v>
      </c>
      <c r="Q42" s="48">
        <f t="shared" si="7"/>
        <v>23102.89</v>
      </c>
      <c r="R42" s="146">
        <f>N42-P42-Q42-O42</f>
        <v>4337877.4400000004</v>
      </c>
      <c r="S42" s="1684">
        <v>0</v>
      </c>
      <c r="T42" s="1684">
        <f t="shared" si="6"/>
        <v>4337877.4400000004</v>
      </c>
      <c r="U42" s="1676" t="str">
        <f>VLOOKUP(C42,'[31]LIST GAJI KARYAWAN'!$D$7:$F$40,3,FALSE)</f>
        <v>1130005458090</v>
      </c>
      <c r="V42" s="1674" t="s">
        <v>2627</v>
      </c>
    </row>
    <row r="43" spans="1:22" s="154" customFormat="1" ht="29.25" customHeight="1">
      <c r="A43" s="203"/>
      <c r="B43" s="2396" t="s">
        <v>30</v>
      </c>
      <c r="C43" s="2406"/>
      <c r="D43" s="2407"/>
      <c r="E43" s="967">
        <f>SUM(E11:E42)</f>
        <v>805</v>
      </c>
      <c r="F43" s="769">
        <f>SUM(F11:F42)</f>
        <v>51025783</v>
      </c>
      <c r="G43" s="769">
        <f t="shared" ref="G43:R43" si="8">SUM(G11:G42)</f>
        <v>14070000</v>
      </c>
      <c r="H43" s="769">
        <f t="shared" si="8"/>
        <v>65095783</v>
      </c>
      <c r="I43" s="769">
        <f t="shared" si="8"/>
        <v>532000</v>
      </c>
      <c r="J43" s="769">
        <f t="shared" si="8"/>
        <v>588000</v>
      </c>
      <c r="K43" s="769">
        <f t="shared" si="8"/>
        <v>15500000</v>
      </c>
      <c r="L43" s="769">
        <f t="shared" si="8"/>
        <v>4700000</v>
      </c>
      <c r="M43" s="769">
        <f t="shared" si="8"/>
        <v>48197000</v>
      </c>
      <c r="N43" s="769">
        <f t="shared" si="8"/>
        <v>113292783</v>
      </c>
      <c r="O43" s="769">
        <f t="shared" si="8"/>
        <v>650957.83000000007</v>
      </c>
      <c r="P43" s="769">
        <f t="shared" si="8"/>
        <v>1301915.6600000001</v>
      </c>
      <c r="Q43" s="769">
        <f t="shared" si="8"/>
        <v>917027.21750000003</v>
      </c>
      <c r="R43" s="769">
        <f t="shared" si="8"/>
        <v>110422882.29249997</v>
      </c>
      <c r="S43" s="769">
        <f t="shared" ref="S43:T43" si="9">SUM(S11:S42)</f>
        <v>0</v>
      </c>
      <c r="T43" s="769">
        <f t="shared" si="9"/>
        <v>110422882.29249997</v>
      </c>
      <c r="U43" s="770"/>
    </row>
    <row r="44" spans="1:22" s="24" customFormat="1" ht="16.5">
      <c r="A44" s="199"/>
      <c r="B44" s="33"/>
      <c r="C44" s="35"/>
      <c r="D44" s="36"/>
      <c r="E44" s="36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96"/>
      <c r="S44" s="209"/>
      <c r="T44" s="209" t="s">
        <v>2627</v>
      </c>
      <c r="U44" s="71" t="s">
        <v>2627</v>
      </c>
    </row>
    <row r="45" spans="1:22" s="258" customFormat="1" ht="16.5">
      <c r="A45" s="204"/>
      <c r="B45" s="1165"/>
      <c r="C45" s="1166"/>
      <c r="D45" s="1167"/>
      <c r="E45" s="1167"/>
      <c r="F45" s="1168"/>
      <c r="G45" s="1168"/>
      <c r="H45" s="1168"/>
      <c r="I45" s="1168"/>
      <c r="J45" s="1168"/>
      <c r="K45" s="1168"/>
      <c r="L45" s="1168"/>
      <c r="M45" s="1168"/>
      <c r="N45" s="1168"/>
      <c r="O45" s="1168"/>
      <c r="P45" s="1168"/>
      <c r="Q45" s="1168"/>
      <c r="R45" s="226"/>
      <c r="S45" s="226"/>
      <c r="T45" s="226" t="s">
        <v>2627</v>
      </c>
      <c r="U45" s="370"/>
    </row>
    <row r="46" spans="1:22" s="258" customFormat="1" ht="16.5">
      <c r="A46" s="204"/>
      <c r="B46" s="1165"/>
      <c r="C46" s="1166"/>
      <c r="D46" s="1167"/>
      <c r="E46" s="1167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226"/>
      <c r="S46" s="226"/>
      <c r="T46" s="226" t="s">
        <v>2627</v>
      </c>
      <c r="U46" s="370"/>
    </row>
    <row r="47" spans="1:22" s="258" customFormat="1" ht="16.5">
      <c r="A47" s="204"/>
      <c r="B47" s="1165"/>
      <c r="C47" s="1166"/>
      <c r="D47" s="1167"/>
      <c r="E47" s="1167"/>
      <c r="F47" s="1168"/>
      <c r="G47" s="1168"/>
      <c r="H47" s="1168"/>
      <c r="I47" s="1168"/>
      <c r="J47" s="1168"/>
      <c r="K47" s="1168"/>
      <c r="L47" s="1168"/>
      <c r="M47" s="1168"/>
      <c r="N47" s="1168"/>
      <c r="O47" s="1168"/>
      <c r="P47" s="1168"/>
      <c r="Q47" s="1168"/>
      <c r="R47" s="226"/>
      <c r="S47" s="226"/>
      <c r="T47" s="226"/>
      <c r="U47" s="370"/>
    </row>
    <row r="48" spans="1:22" s="258" customFormat="1" ht="16.5">
      <c r="A48" s="204"/>
      <c r="B48" s="1165"/>
      <c r="C48" s="1166"/>
      <c r="D48" s="1167"/>
      <c r="E48" s="1167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226"/>
      <c r="S48" s="226"/>
      <c r="T48" s="226"/>
      <c r="U48" s="370"/>
    </row>
    <row r="49" spans="1:23" s="258" customFormat="1" ht="16.5">
      <c r="A49" s="204"/>
      <c r="B49" s="1165"/>
      <c r="C49" s="1166"/>
      <c r="D49" s="1167"/>
      <c r="E49" s="1167"/>
      <c r="F49" s="1168"/>
      <c r="G49" s="1168"/>
      <c r="H49" s="1168"/>
      <c r="I49" s="1168"/>
      <c r="J49" s="1168"/>
      <c r="K49" s="1168"/>
      <c r="L49" s="1168"/>
      <c r="M49" s="1168"/>
      <c r="N49" s="1168"/>
      <c r="O49" s="1168"/>
      <c r="P49" s="1168"/>
      <c r="Q49" s="1168"/>
      <c r="R49" s="226"/>
      <c r="S49" s="226"/>
      <c r="T49" s="226"/>
      <c r="U49" s="370"/>
    </row>
    <row r="50" spans="1:23" s="258" customFormat="1" ht="16.5">
      <c r="A50" s="204"/>
      <c r="B50" s="1165"/>
      <c r="C50" s="1166"/>
      <c r="D50" s="1167"/>
      <c r="E50" s="1167"/>
      <c r="F50" s="1168"/>
      <c r="G50" s="1168"/>
      <c r="H50" s="1168"/>
      <c r="I50" s="1168"/>
      <c r="J50" s="1168"/>
      <c r="K50" s="1168"/>
      <c r="L50" s="1168"/>
      <c r="M50" s="1168"/>
      <c r="N50" s="1168"/>
      <c r="O50" s="1168"/>
      <c r="P50" s="1168"/>
      <c r="Q50" s="1168"/>
      <c r="R50" s="226"/>
      <c r="S50" s="226"/>
      <c r="T50" s="226"/>
      <c r="U50" s="370"/>
    </row>
    <row r="51" spans="1:23" s="258" customFormat="1" ht="16.5">
      <c r="A51" s="204"/>
      <c r="B51" s="1165"/>
      <c r="C51" s="1166"/>
      <c r="D51" s="1167"/>
      <c r="E51" s="1167"/>
      <c r="F51" s="1168"/>
      <c r="G51" s="1168"/>
      <c r="H51" s="1168"/>
      <c r="I51" s="1168"/>
      <c r="J51" s="1168"/>
      <c r="K51" s="1168"/>
      <c r="L51" s="1168"/>
      <c r="M51" s="1168"/>
      <c r="N51" s="1168"/>
      <c r="O51" s="1168"/>
      <c r="P51" s="1168"/>
      <c r="Q51" s="1168"/>
      <c r="R51" s="226"/>
      <c r="S51" s="226"/>
      <c r="T51" s="226"/>
      <c r="U51" s="370"/>
    </row>
    <row r="52" spans="1:23" s="258" customFormat="1" ht="16.5">
      <c r="A52" s="204"/>
      <c r="B52" s="1165"/>
      <c r="C52" s="1166"/>
      <c r="D52" s="1167"/>
      <c r="E52" s="1167"/>
      <c r="F52" s="1168"/>
      <c r="G52" s="1168"/>
      <c r="H52" s="1168"/>
      <c r="I52" s="1168"/>
      <c r="J52" s="1168"/>
      <c r="K52" s="1168"/>
      <c r="L52" s="1168"/>
      <c r="M52" s="1168"/>
      <c r="N52" s="1168"/>
      <c r="O52" s="1168"/>
      <c r="P52" s="1168"/>
      <c r="Q52" s="1168"/>
      <c r="R52" s="226"/>
      <c r="S52" s="226"/>
      <c r="T52" s="226"/>
      <c r="U52" s="2105"/>
    </row>
    <row r="53" spans="1:23" s="258" customFormat="1" ht="16.5">
      <c r="A53" s="204"/>
      <c r="B53" s="1165"/>
      <c r="C53" s="1166"/>
      <c r="D53" s="1167"/>
      <c r="E53" s="1167"/>
      <c r="F53" s="1168"/>
      <c r="G53" s="1168"/>
      <c r="H53" s="1168"/>
      <c r="I53" s="1168"/>
      <c r="J53" s="1168"/>
      <c r="K53" s="1168"/>
      <c r="L53" s="1168"/>
      <c r="M53" s="1168"/>
      <c r="N53" s="1168"/>
      <c r="O53" s="1168"/>
      <c r="P53" s="1168"/>
      <c r="Q53" s="1168"/>
      <c r="R53" s="226"/>
      <c r="S53" s="226"/>
      <c r="T53" s="226"/>
      <c r="U53" s="370"/>
    </row>
    <row r="54" spans="1:23" s="24" customFormat="1" ht="17.25">
      <c r="A54" s="199"/>
      <c r="B54" s="4" t="s">
        <v>31</v>
      </c>
      <c r="C54" s="35"/>
      <c r="D54" s="36"/>
      <c r="E54" s="36"/>
      <c r="F54" s="40"/>
      <c r="G54" s="40"/>
      <c r="H54" s="40"/>
      <c r="I54" s="40"/>
      <c r="J54" s="40"/>
      <c r="K54" s="37"/>
      <c r="L54" s="37"/>
      <c r="M54" s="37"/>
      <c r="N54" s="40"/>
      <c r="O54" s="40"/>
      <c r="P54" s="40"/>
      <c r="Q54" s="40"/>
      <c r="R54" s="210"/>
      <c r="S54" s="210"/>
      <c r="T54" s="210"/>
      <c r="U54" s="71"/>
    </row>
    <row r="55" spans="1:23" s="24" customFormat="1" ht="24.75" customHeight="1">
      <c r="A55" s="2487" t="s">
        <v>2755</v>
      </c>
      <c r="B55" s="2484" t="s">
        <v>3</v>
      </c>
      <c r="C55" s="2484" t="s">
        <v>4</v>
      </c>
      <c r="D55" s="2484" t="s">
        <v>5</v>
      </c>
      <c r="E55" s="2335" t="s">
        <v>6</v>
      </c>
      <c r="F55" s="2344" t="s">
        <v>7</v>
      </c>
      <c r="G55" s="2345"/>
      <c r="H55" s="2335" t="s">
        <v>46</v>
      </c>
      <c r="I55" s="2344" t="s">
        <v>8</v>
      </c>
      <c r="J55" s="2359"/>
      <c r="K55" s="2359"/>
      <c r="L55" s="2345"/>
      <c r="M55" s="2340" t="s">
        <v>9</v>
      </c>
      <c r="N55" s="2335" t="s">
        <v>10</v>
      </c>
      <c r="O55" s="2344" t="s">
        <v>11</v>
      </c>
      <c r="P55" s="2359"/>
      <c r="Q55" s="2345"/>
      <c r="R55" s="2335" t="s">
        <v>12</v>
      </c>
      <c r="S55" s="820"/>
      <c r="T55" s="820"/>
      <c r="U55" s="2335" t="s">
        <v>13</v>
      </c>
    </row>
    <row r="56" spans="1:23" s="24" customFormat="1" ht="49.5" customHeight="1">
      <c r="A56" s="2487"/>
      <c r="B56" s="2486"/>
      <c r="C56" s="2486"/>
      <c r="D56" s="2486"/>
      <c r="E56" s="2488"/>
      <c r="F56" s="786" t="s">
        <v>14</v>
      </c>
      <c r="G56" s="786" t="s">
        <v>15</v>
      </c>
      <c r="H56" s="2336"/>
      <c r="I56" s="786" t="s">
        <v>17</v>
      </c>
      <c r="J56" s="786" t="s">
        <v>577</v>
      </c>
      <c r="K56" s="786" t="s">
        <v>18</v>
      </c>
      <c r="L56" s="786" t="s">
        <v>19</v>
      </c>
      <c r="M56" s="2341"/>
      <c r="N56" s="2336"/>
      <c r="O56" s="786" t="s">
        <v>2316</v>
      </c>
      <c r="P56" s="786" t="s">
        <v>20</v>
      </c>
      <c r="Q56" s="786" t="s">
        <v>2270</v>
      </c>
      <c r="R56" s="2336"/>
      <c r="S56" s="885" t="s">
        <v>3687</v>
      </c>
      <c r="T56" s="885" t="s">
        <v>3688</v>
      </c>
      <c r="U56" s="2336"/>
    </row>
    <row r="57" spans="1:23" s="1686" customFormat="1" ht="18" customHeight="1">
      <c r="A57" s="206">
        <v>1800725</v>
      </c>
      <c r="B57" s="1741">
        <v>1</v>
      </c>
      <c r="C57" s="519" t="s">
        <v>1414</v>
      </c>
      <c r="D57" s="524" t="s">
        <v>521</v>
      </c>
      <c r="E57" s="1703">
        <f>VLOOKUP(C57,'[30]LIST GAJI KARYAWAN'!$D$40:$L$240,9,FALSE)</f>
        <v>22</v>
      </c>
      <c r="F57" s="261">
        <v>1385725</v>
      </c>
      <c r="G57" s="261">
        <v>415000</v>
      </c>
      <c r="H57" s="282">
        <f t="shared" ref="H57:H113" si="10">SUM(F57:G57)</f>
        <v>1800725</v>
      </c>
      <c r="I57" s="263">
        <v>20000</v>
      </c>
      <c r="J57" s="263">
        <v>25000</v>
      </c>
      <c r="K57" s="263">
        <v>200000</v>
      </c>
      <c r="L57" s="262">
        <v>0</v>
      </c>
      <c r="M57" s="282">
        <f t="shared" ref="M57:M84" si="11">(E57*I57)+(E57*J57)+K57+L57</f>
        <v>1190000</v>
      </c>
      <c r="N57" s="48">
        <f t="shared" ref="N57:N84" si="12">H57+M57</f>
        <v>2990725</v>
      </c>
      <c r="O57" s="48">
        <f t="shared" ref="O57:O84" si="13">H57*1%</f>
        <v>18007.25</v>
      </c>
      <c r="P57" s="48">
        <f t="shared" ref="P57:P84" si="14">H57*2%</f>
        <v>36014.5</v>
      </c>
      <c r="Q57" s="48">
        <f>H57*1%</f>
        <v>18007.25</v>
      </c>
      <c r="R57" s="146">
        <f t="shared" ref="R57:R114" si="15">N57-P57-Q57-O57</f>
        <v>2918696</v>
      </c>
      <c r="S57" s="1684">
        <v>0</v>
      </c>
      <c r="T57" s="1684">
        <f>R57-S57</f>
        <v>2918696</v>
      </c>
      <c r="U57" s="526" t="str">
        <f>VLOOKUP(C57,'[31]LIST GAJI KARYAWAN'!$D$42:$F$229,3,FALSE)</f>
        <v>4110100967161</v>
      </c>
      <c r="V57" s="1686">
        <f>VLOOKUP(C57,'[32]LIST GAJI KARYAWAN'!$D$40:$L$240,9,0)</f>
        <v>22</v>
      </c>
      <c r="W57" s="1686" t="b">
        <f>V57=E57</f>
        <v>1</v>
      </c>
    </row>
    <row r="58" spans="1:23" s="1688" customFormat="1" ht="18" customHeight="1">
      <c r="A58" s="206">
        <v>1800725</v>
      </c>
      <c r="B58" s="1741">
        <v>2</v>
      </c>
      <c r="C58" s="519" t="s">
        <v>1415</v>
      </c>
      <c r="D58" s="524" t="s">
        <v>521</v>
      </c>
      <c r="E58" s="1703">
        <f>VLOOKUP(C58,'[30]LIST GAJI KARYAWAN'!$D$40:$L$240,9,FALSE)</f>
        <v>23</v>
      </c>
      <c r="F58" s="261">
        <v>1385725</v>
      </c>
      <c r="G58" s="261">
        <v>415000</v>
      </c>
      <c r="H58" s="282">
        <f t="shared" si="10"/>
        <v>1800725</v>
      </c>
      <c r="I58" s="263">
        <v>20000</v>
      </c>
      <c r="J58" s="263">
        <v>25000</v>
      </c>
      <c r="K58" s="263">
        <v>200000</v>
      </c>
      <c r="L58" s="262">
        <v>0</v>
      </c>
      <c r="M58" s="282">
        <f t="shared" si="11"/>
        <v>1235000</v>
      </c>
      <c r="N58" s="48">
        <f t="shared" si="12"/>
        <v>3035725</v>
      </c>
      <c r="O58" s="48">
        <f t="shared" si="13"/>
        <v>18007.25</v>
      </c>
      <c r="P58" s="48">
        <f t="shared" si="14"/>
        <v>36014.5</v>
      </c>
      <c r="Q58" s="48">
        <f>H58*1%</f>
        <v>18007.25</v>
      </c>
      <c r="R58" s="146">
        <f t="shared" si="15"/>
        <v>2963696</v>
      </c>
      <c r="S58" s="1684">
        <v>0</v>
      </c>
      <c r="T58" s="1684">
        <f t="shared" ref="T58:T118" si="16">R58-S58</f>
        <v>2963696</v>
      </c>
      <c r="U58" s="526" t="str">
        <f>VLOOKUP(C58,'[31]LIST GAJI KARYAWAN'!$D$42:$F$229,3,FALSE)</f>
        <v>4110101043164</v>
      </c>
      <c r="V58" s="1686">
        <f>VLOOKUP(C58,'[32]LIST GAJI KARYAWAN'!$D$40:$L$240,9,0)</f>
        <v>23</v>
      </c>
      <c r="W58" s="1686" t="b">
        <f t="shared" ref="W58:W118" si="17">V58=E58</f>
        <v>1</v>
      </c>
    </row>
    <row r="59" spans="1:23" s="1688" customFormat="1" ht="18" customHeight="1">
      <c r="A59" s="206">
        <v>1800725</v>
      </c>
      <c r="B59" s="1741">
        <v>3</v>
      </c>
      <c r="C59" s="519" t="s">
        <v>1416</v>
      </c>
      <c r="D59" s="524" t="s">
        <v>521</v>
      </c>
      <c r="E59" s="1703">
        <f>VLOOKUP(C59,'[30]LIST GAJI KARYAWAN'!$D$40:$L$240,9,FALSE)</f>
        <v>20</v>
      </c>
      <c r="F59" s="261">
        <v>1385725</v>
      </c>
      <c r="G59" s="261">
        <v>415000</v>
      </c>
      <c r="H59" s="282">
        <f t="shared" si="10"/>
        <v>1800725</v>
      </c>
      <c r="I59" s="263">
        <v>20000</v>
      </c>
      <c r="J59" s="263">
        <v>25000</v>
      </c>
      <c r="K59" s="263">
        <v>200000</v>
      </c>
      <c r="L59" s="262">
        <v>0</v>
      </c>
      <c r="M59" s="282">
        <f t="shared" si="11"/>
        <v>1100000</v>
      </c>
      <c r="N59" s="48">
        <f t="shared" si="12"/>
        <v>2900725</v>
      </c>
      <c r="O59" s="48">
        <f t="shared" si="13"/>
        <v>18007.25</v>
      </c>
      <c r="P59" s="48">
        <f t="shared" si="14"/>
        <v>36014.5</v>
      </c>
      <c r="Q59" s="48">
        <f>H59*1%</f>
        <v>18007.25</v>
      </c>
      <c r="R59" s="146">
        <f t="shared" si="15"/>
        <v>2828696</v>
      </c>
      <c r="S59" s="1684">
        <v>0</v>
      </c>
      <c r="T59" s="1684">
        <f t="shared" si="16"/>
        <v>2828696</v>
      </c>
      <c r="U59" s="526" t="str">
        <f>VLOOKUP(C59,'[31]LIST GAJI KARYAWAN'!$D$42:$F$229,3,FALSE)</f>
        <v>4110100760161</v>
      </c>
      <c r="V59" s="1686">
        <f>VLOOKUP(C59,'[32]LIST GAJI KARYAWAN'!$D$40:$L$240,9,0)</f>
        <v>20</v>
      </c>
      <c r="W59" s="1686" t="b">
        <f t="shared" si="17"/>
        <v>1</v>
      </c>
    </row>
    <row r="60" spans="1:23" s="1688" customFormat="1" ht="18" customHeight="1">
      <c r="A60" s="206">
        <v>1800725</v>
      </c>
      <c r="B60" s="1741">
        <v>4</v>
      </c>
      <c r="C60" s="519" t="s">
        <v>495</v>
      </c>
      <c r="D60" s="524" t="s">
        <v>521</v>
      </c>
      <c r="E60" s="1703">
        <f>VLOOKUP(C60,'[30]LIST GAJI KARYAWAN'!$D$40:$L$240,9,FALSE)</f>
        <v>24</v>
      </c>
      <c r="F60" s="261">
        <v>1385725</v>
      </c>
      <c r="G60" s="261">
        <v>415000</v>
      </c>
      <c r="H60" s="282">
        <f t="shared" si="10"/>
        <v>1800725</v>
      </c>
      <c r="I60" s="263">
        <v>20000</v>
      </c>
      <c r="J60" s="263">
        <v>25000</v>
      </c>
      <c r="K60" s="263">
        <v>200000</v>
      </c>
      <c r="L60" s="262">
        <v>0</v>
      </c>
      <c r="M60" s="282">
        <f t="shared" si="11"/>
        <v>1280000</v>
      </c>
      <c r="N60" s="48">
        <f t="shared" si="12"/>
        <v>3080725</v>
      </c>
      <c r="O60" s="48">
        <f t="shared" si="13"/>
        <v>18007.25</v>
      </c>
      <c r="P60" s="48">
        <f t="shared" si="14"/>
        <v>36014.5</v>
      </c>
      <c r="Q60" s="48">
        <f>H60*1%+H60*1%</f>
        <v>36014.5</v>
      </c>
      <c r="R60" s="146">
        <f t="shared" si="15"/>
        <v>2990688.75</v>
      </c>
      <c r="S60" s="1684">
        <v>0</v>
      </c>
      <c r="T60" s="1684">
        <f t="shared" si="16"/>
        <v>2990688.75</v>
      </c>
      <c r="U60" s="526" t="str">
        <f>VLOOKUP(C60,'[31]LIST GAJI KARYAWAN'!$D$42:$F$229,3,FALSE)</f>
        <v>4110100932166</v>
      </c>
      <c r="V60" s="1686">
        <f>VLOOKUP(C60,'[32]LIST GAJI KARYAWAN'!$D$40:$L$240,9,0)</f>
        <v>24</v>
      </c>
      <c r="W60" s="1686" t="b">
        <f t="shared" si="17"/>
        <v>1</v>
      </c>
    </row>
    <row r="61" spans="1:23" s="1688" customFormat="1" ht="18" customHeight="1">
      <c r="A61" s="206">
        <v>1800725</v>
      </c>
      <c r="B61" s="1741">
        <v>5</v>
      </c>
      <c r="C61" s="519" t="s">
        <v>1417</v>
      </c>
      <c r="D61" s="524" t="s">
        <v>521</v>
      </c>
      <c r="E61" s="1703">
        <f>VLOOKUP(C61,'[30]LIST GAJI KARYAWAN'!$D$40:$L$240,9,FALSE)</f>
        <v>23</v>
      </c>
      <c r="F61" s="261">
        <v>1385725</v>
      </c>
      <c r="G61" s="261">
        <v>415000</v>
      </c>
      <c r="H61" s="282">
        <f t="shared" si="10"/>
        <v>1800725</v>
      </c>
      <c r="I61" s="263">
        <v>20000</v>
      </c>
      <c r="J61" s="263">
        <v>25000</v>
      </c>
      <c r="K61" s="263">
        <v>200000</v>
      </c>
      <c r="L61" s="262">
        <v>0</v>
      </c>
      <c r="M61" s="282">
        <f t="shared" si="11"/>
        <v>1235000</v>
      </c>
      <c r="N61" s="48">
        <f t="shared" si="12"/>
        <v>3035725</v>
      </c>
      <c r="O61" s="48">
        <f t="shared" si="13"/>
        <v>18007.25</v>
      </c>
      <c r="P61" s="48">
        <f t="shared" si="14"/>
        <v>36014.5</v>
      </c>
      <c r="Q61" s="48">
        <f>H61*1%</f>
        <v>18007.25</v>
      </c>
      <c r="R61" s="146">
        <f t="shared" si="15"/>
        <v>2963696</v>
      </c>
      <c r="S61" s="1684">
        <v>0</v>
      </c>
      <c r="T61" s="1684">
        <f t="shared" si="16"/>
        <v>2963696</v>
      </c>
      <c r="U61" s="526" t="str">
        <f>VLOOKUP(C61,'[31]LIST GAJI KARYAWAN'!$D$42:$F$229,3,FALSE)</f>
        <v>4110101008164</v>
      </c>
      <c r="V61" s="1686">
        <f>VLOOKUP(C61,'[32]LIST GAJI KARYAWAN'!$D$40:$L$240,9,0)</f>
        <v>23</v>
      </c>
      <c r="W61" s="1686" t="b">
        <f t="shared" si="17"/>
        <v>1</v>
      </c>
    </row>
    <row r="62" spans="1:23" s="1688" customFormat="1" ht="18" customHeight="1">
      <c r="A62" s="206">
        <v>1800725</v>
      </c>
      <c r="B62" s="1741">
        <v>6</v>
      </c>
      <c r="C62" s="519" t="s">
        <v>1418</v>
      </c>
      <c r="D62" s="524" t="s">
        <v>521</v>
      </c>
      <c r="E62" s="1703">
        <f>VLOOKUP(C62,'[30]LIST GAJI KARYAWAN'!$D$40:$L$240,9,FALSE)</f>
        <v>18</v>
      </c>
      <c r="F62" s="261">
        <v>1385725</v>
      </c>
      <c r="G62" s="261">
        <v>415000</v>
      </c>
      <c r="H62" s="282">
        <f t="shared" si="10"/>
        <v>1800725</v>
      </c>
      <c r="I62" s="263">
        <v>20000</v>
      </c>
      <c r="J62" s="263">
        <v>25000</v>
      </c>
      <c r="K62" s="263">
        <v>200000</v>
      </c>
      <c r="L62" s="262">
        <v>0</v>
      </c>
      <c r="M62" s="282">
        <f t="shared" si="11"/>
        <v>1010000</v>
      </c>
      <c r="N62" s="48">
        <f t="shared" si="12"/>
        <v>2810725</v>
      </c>
      <c r="O62" s="48">
        <f t="shared" si="13"/>
        <v>18007.25</v>
      </c>
      <c r="P62" s="48">
        <f t="shared" si="14"/>
        <v>36014.5</v>
      </c>
      <c r="Q62" s="48">
        <f>H62*1%</f>
        <v>18007.25</v>
      </c>
      <c r="R62" s="146">
        <f t="shared" si="15"/>
        <v>2738696</v>
      </c>
      <c r="S62" s="1684">
        <v>0</v>
      </c>
      <c r="T62" s="1684">
        <f t="shared" si="16"/>
        <v>2738696</v>
      </c>
      <c r="U62" s="526" t="str">
        <f>VLOOKUP(C62,'[31]LIST GAJI KARYAWAN'!$D$42:$F$229,3,FALSE)</f>
        <v>703721385500</v>
      </c>
      <c r="V62" s="1686">
        <f>VLOOKUP(C62,'[32]LIST GAJI KARYAWAN'!$D$40:$L$240,9,0)</f>
        <v>18</v>
      </c>
      <c r="W62" s="1686" t="b">
        <f t="shared" si="17"/>
        <v>1</v>
      </c>
    </row>
    <row r="63" spans="1:23" s="1688" customFormat="1" ht="18" customHeight="1">
      <c r="A63" s="206">
        <v>1800725</v>
      </c>
      <c r="B63" s="1741">
        <v>7</v>
      </c>
      <c r="C63" s="527" t="s">
        <v>1419</v>
      </c>
      <c r="D63" s="524" t="s">
        <v>521</v>
      </c>
      <c r="E63" s="1703">
        <f>VLOOKUP(C63,'[30]LIST GAJI KARYAWAN'!$D$40:$L$240,9,FALSE)</f>
        <v>21</v>
      </c>
      <c r="F63" s="261">
        <v>1385725</v>
      </c>
      <c r="G63" s="261">
        <v>415000</v>
      </c>
      <c r="H63" s="282">
        <f t="shared" si="10"/>
        <v>1800725</v>
      </c>
      <c r="I63" s="263">
        <v>20000</v>
      </c>
      <c r="J63" s="263">
        <v>25000</v>
      </c>
      <c r="K63" s="263">
        <v>200000</v>
      </c>
      <c r="L63" s="262">
        <v>0</v>
      </c>
      <c r="M63" s="282">
        <f t="shared" si="11"/>
        <v>1145000</v>
      </c>
      <c r="N63" s="48">
        <f t="shared" si="12"/>
        <v>2945725</v>
      </c>
      <c r="O63" s="48">
        <f t="shared" si="13"/>
        <v>18007.25</v>
      </c>
      <c r="P63" s="48">
        <f t="shared" si="14"/>
        <v>36014.5</v>
      </c>
      <c r="Q63" s="48">
        <f>H63*1%</f>
        <v>18007.25</v>
      </c>
      <c r="R63" s="146">
        <f t="shared" si="15"/>
        <v>2873696</v>
      </c>
      <c r="S63" s="1684">
        <v>0</v>
      </c>
      <c r="T63" s="1684">
        <f t="shared" si="16"/>
        <v>2873696</v>
      </c>
      <c r="U63" s="526" t="str">
        <f>VLOOKUP(C63,'[31]LIST GAJI KARYAWAN'!$D$42:$F$229,3,FALSE)</f>
        <v>703721383100</v>
      </c>
      <c r="V63" s="1686">
        <f>VLOOKUP(C63,'[32]LIST GAJI KARYAWAN'!$D$40:$L$240,9,0)</f>
        <v>21</v>
      </c>
      <c r="W63" s="1686" t="b">
        <f t="shared" si="17"/>
        <v>1</v>
      </c>
    </row>
    <row r="64" spans="1:23" s="1688" customFormat="1" ht="18" customHeight="1">
      <c r="A64" s="206">
        <v>1800725</v>
      </c>
      <c r="B64" s="1741">
        <v>8</v>
      </c>
      <c r="C64" s="519" t="s">
        <v>1420</v>
      </c>
      <c r="D64" s="524" t="s">
        <v>521</v>
      </c>
      <c r="E64" s="1703">
        <f>VLOOKUP(C64,'[30]LIST GAJI KARYAWAN'!$D$40:$L$240,9,FALSE)</f>
        <v>21</v>
      </c>
      <c r="F64" s="261">
        <v>1385725</v>
      </c>
      <c r="G64" s="261">
        <v>415000</v>
      </c>
      <c r="H64" s="282">
        <f t="shared" si="10"/>
        <v>1800725</v>
      </c>
      <c r="I64" s="263">
        <v>20000</v>
      </c>
      <c r="J64" s="263">
        <v>25000</v>
      </c>
      <c r="K64" s="263">
        <v>200000</v>
      </c>
      <c r="L64" s="262">
        <v>0</v>
      </c>
      <c r="M64" s="282">
        <f t="shared" si="11"/>
        <v>1145000</v>
      </c>
      <c r="N64" s="48">
        <f t="shared" si="12"/>
        <v>2945725</v>
      </c>
      <c r="O64" s="48">
        <f t="shared" si="13"/>
        <v>18007.25</v>
      </c>
      <c r="P64" s="48">
        <f t="shared" si="14"/>
        <v>36014.5</v>
      </c>
      <c r="Q64" s="48">
        <f>H64*1%+H64*1%</f>
        <v>36014.5</v>
      </c>
      <c r="R64" s="146">
        <f t="shared" si="15"/>
        <v>2855688.75</v>
      </c>
      <c r="S64" s="1684">
        <v>0</v>
      </c>
      <c r="T64" s="1684">
        <f t="shared" si="16"/>
        <v>2855688.75</v>
      </c>
      <c r="U64" s="526" t="str">
        <f>VLOOKUP(C64,'[31]LIST GAJI KARYAWAN'!$D$42:$F$229,3,FALSE)</f>
        <v>4110100768169</v>
      </c>
      <c r="V64" s="1686">
        <f>VLOOKUP(C64,'[32]LIST GAJI KARYAWAN'!$D$40:$L$240,9,0)</f>
        <v>21</v>
      </c>
      <c r="W64" s="1686" t="b">
        <f t="shared" si="17"/>
        <v>1</v>
      </c>
    </row>
    <row r="65" spans="1:23" s="1688" customFormat="1" ht="18" customHeight="1">
      <c r="A65" s="206">
        <v>1800725</v>
      </c>
      <c r="B65" s="1741">
        <v>9</v>
      </c>
      <c r="C65" s="519" t="s">
        <v>1421</v>
      </c>
      <c r="D65" s="524" t="s">
        <v>521</v>
      </c>
      <c r="E65" s="1703">
        <f>VLOOKUP(C65,'[30]LIST GAJI KARYAWAN'!$D$40:$L$240,9,FALSE)</f>
        <v>31</v>
      </c>
      <c r="F65" s="261">
        <v>1385725</v>
      </c>
      <c r="G65" s="261">
        <v>415000</v>
      </c>
      <c r="H65" s="282">
        <f t="shared" si="10"/>
        <v>1800725</v>
      </c>
      <c r="I65" s="263">
        <v>20000</v>
      </c>
      <c r="J65" s="263">
        <v>25000</v>
      </c>
      <c r="K65" s="263">
        <v>200000</v>
      </c>
      <c r="L65" s="262">
        <v>0</v>
      </c>
      <c r="M65" s="282">
        <f t="shared" si="11"/>
        <v>1595000</v>
      </c>
      <c r="N65" s="48">
        <f t="shared" si="12"/>
        <v>3395725</v>
      </c>
      <c r="O65" s="48">
        <f t="shared" si="13"/>
        <v>18007.25</v>
      </c>
      <c r="P65" s="48">
        <f t="shared" si="14"/>
        <v>36014.5</v>
      </c>
      <c r="Q65" s="48">
        <f>H65*1%</f>
        <v>18007.25</v>
      </c>
      <c r="R65" s="146">
        <f t="shared" si="15"/>
        <v>3323696</v>
      </c>
      <c r="S65" s="1684">
        <v>0</v>
      </c>
      <c r="T65" s="1684">
        <f t="shared" si="16"/>
        <v>3323696</v>
      </c>
      <c r="U65" s="526" t="str">
        <f>VLOOKUP(C65,'[31]LIST GAJI KARYAWAN'!$D$42:$F$229,3,FALSE)</f>
        <v>4110100925169</v>
      </c>
      <c r="V65" s="1686">
        <f>VLOOKUP(C65,'[32]LIST GAJI KARYAWAN'!$D$40:$L$240,9,0)</f>
        <v>31</v>
      </c>
      <c r="W65" s="1686" t="b">
        <f t="shared" si="17"/>
        <v>1</v>
      </c>
    </row>
    <row r="66" spans="1:23" s="1688" customFormat="1" ht="18" customHeight="1">
      <c r="A66" s="206">
        <v>1800725</v>
      </c>
      <c r="B66" s="1741">
        <v>10</v>
      </c>
      <c r="C66" s="519" t="s">
        <v>1422</v>
      </c>
      <c r="D66" s="524" t="s">
        <v>521</v>
      </c>
      <c r="E66" s="1703">
        <f>VLOOKUP(C66,'[30]LIST GAJI KARYAWAN'!$D$40:$L$240,9,FALSE)</f>
        <v>24</v>
      </c>
      <c r="F66" s="261">
        <v>1385725</v>
      </c>
      <c r="G66" s="261">
        <v>415000</v>
      </c>
      <c r="H66" s="282">
        <f t="shared" si="10"/>
        <v>1800725</v>
      </c>
      <c r="I66" s="263">
        <v>20000</v>
      </c>
      <c r="J66" s="263">
        <v>25000</v>
      </c>
      <c r="K66" s="263">
        <v>200000</v>
      </c>
      <c r="L66" s="262">
        <v>0</v>
      </c>
      <c r="M66" s="282">
        <f t="shared" si="11"/>
        <v>1280000</v>
      </c>
      <c r="N66" s="48">
        <f t="shared" si="12"/>
        <v>3080725</v>
      </c>
      <c r="O66" s="48">
        <f t="shared" si="13"/>
        <v>18007.25</v>
      </c>
      <c r="P66" s="48">
        <f t="shared" si="14"/>
        <v>36014.5</v>
      </c>
      <c r="Q66" s="48">
        <f>H66*1%</f>
        <v>18007.25</v>
      </c>
      <c r="R66" s="146">
        <f t="shared" si="15"/>
        <v>3008696</v>
      </c>
      <c r="S66" s="1684">
        <v>0</v>
      </c>
      <c r="T66" s="1684">
        <f t="shared" si="16"/>
        <v>3008696</v>
      </c>
      <c r="U66" s="526" t="str">
        <f>VLOOKUP(C66,'[31]LIST GAJI KARYAWAN'!$D$42:$F$229,3,FALSE)</f>
        <v>4110101000166</v>
      </c>
      <c r="V66" s="1686">
        <f>VLOOKUP(C66,'[32]LIST GAJI KARYAWAN'!$D$40:$L$240,9,0)</f>
        <v>24</v>
      </c>
      <c r="W66" s="1686" t="b">
        <f t="shared" si="17"/>
        <v>1</v>
      </c>
    </row>
    <row r="67" spans="1:23" s="1688" customFormat="1" ht="18" customHeight="1">
      <c r="A67" s="206">
        <v>1800725</v>
      </c>
      <c r="B67" s="1741">
        <v>11</v>
      </c>
      <c r="C67" s="519" t="s">
        <v>1554</v>
      </c>
      <c r="D67" s="524" t="s">
        <v>42</v>
      </c>
      <c r="E67" s="1703">
        <f>VLOOKUP(C67,'[30]LIST GAJI KARYAWAN'!$D$40:$L$240,9,FALSE)</f>
        <v>24</v>
      </c>
      <c r="F67" s="261">
        <v>1385725</v>
      </c>
      <c r="G67" s="261">
        <v>415000</v>
      </c>
      <c r="H67" s="282">
        <f t="shared" si="10"/>
        <v>1800725</v>
      </c>
      <c r="I67" s="263">
        <v>20000</v>
      </c>
      <c r="J67" s="263">
        <v>25000</v>
      </c>
      <c r="K67" s="263">
        <v>200000</v>
      </c>
      <c r="L67" s="262">
        <v>0</v>
      </c>
      <c r="M67" s="282">
        <f t="shared" si="11"/>
        <v>1280000</v>
      </c>
      <c r="N67" s="48">
        <f t="shared" si="12"/>
        <v>3080725</v>
      </c>
      <c r="O67" s="48">
        <f t="shared" si="13"/>
        <v>18007.25</v>
      </c>
      <c r="P67" s="48">
        <f t="shared" si="14"/>
        <v>36014.5</v>
      </c>
      <c r="Q67" s="48">
        <f>H67*1%</f>
        <v>18007.25</v>
      </c>
      <c r="R67" s="146">
        <f t="shared" si="15"/>
        <v>3008696</v>
      </c>
      <c r="S67" s="1684">
        <v>0</v>
      </c>
      <c r="T67" s="1684">
        <f t="shared" si="16"/>
        <v>3008696</v>
      </c>
      <c r="U67" s="526" t="str">
        <f>VLOOKUP(C67,'[31]LIST GAJI KARYAWAN'!$D$42:$F$229,3,FALSE)</f>
        <v>4110100890160</v>
      </c>
      <c r="V67" s="1686">
        <f>VLOOKUP(C67,'[32]LIST GAJI KARYAWAN'!$D$40:$L$240,9,0)</f>
        <v>24</v>
      </c>
      <c r="W67" s="1686" t="b">
        <f t="shared" si="17"/>
        <v>1</v>
      </c>
    </row>
    <row r="68" spans="1:23" s="1688" customFormat="1" ht="18" customHeight="1">
      <c r="A68" s="206">
        <v>1800725</v>
      </c>
      <c r="B68" s="1741">
        <v>12</v>
      </c>
      <c r="C68" s="519" t="s">
        <v>1423</v>
      </c>
      <c r="D68" s="524" t="s">
        <v>521</v>
      </c>
      <c r="E68" s="1703">
        <f>VLOOKUP(C68,'[30]LIST GAJI KARYAWAN'!$D$40:$L$240,9,FALSE)</f>
        <v>22</v>
      </c>
      <c r="F68" s="261">
        <v>1385725</v>
      </c>
      <c r="G68" s="261">
        <v>415000</v>
      </c>
      <c r="H68" s="282">
        <f t="shared" si="10"/>
        <v>1800725</v>
      </c>
      <c r="I68" s="263">
        <v>20000</v>
      </c>
      <c r="J68" s="263">
        <v>25000</v>
      </c>
      <c r="K68" s="263">
        <v>200000</v>
      </c>
      <c r="L68" s="262">
        <v>0</v>
      </c>
      <c r="M68" s="282">
        <f t="shared" si="11"/>
        <v>1190000</v>
      </c>
      <c r="N68" s="48">
        <f t="shared" si="12"/>
        <v>2990725</v>
      </c>
      <c r="O68" s="48">
        <f t="shared" si="13"/>
        <v>18007.25</v>
      </c>
      <c r="P68" s="48">
        <f t="shared" si="14"/>
        <v>36014.5</v>
      </c>
      <c r="Q68" s="48">
        <f>H68*1%</f>
        <v>18007.25</v>
      </c>
      <c r="R68" s="146">
        <f t="shared" si="15"/>
        <v>2918696</v>
      </c>
      <c r="S68" s="1684">
        <v>0</v>
      </c>
      <c r="T68" s="1684">
        <f t="shared" si="16"/>
        <v>2918696</v>
      </c>
      <c r="U68" s="526" t="str">
        <f>VLOOKUP(C68,'[31]LIST GAJI KARYAWAN'!$D$42:$F$229,3,FALSE)</f>
        <v>4110100833168</v>
      </c>
      <c r="V68" s="1686">
        <f>VLOOKUP(C68,'[32]LIST GAJI KARYAWAN'!$D$40:$L$240,9,0)</f>
        <v>22</v>
      </c>
      <c r="W68" s="1686" t="b">
        <f t="shared" si="17"/>
        <v>1</v>
      </c>
    </row>
    <row r="69" spans="1:23" s="1688" customFormat="1" ht="18" customHeight="1">
      <c r="A69" s="206">
        <v>1800725</v>
      </c>
      <c r="B69" s="1741">
        <v>13</v>
      </c>
      <c r="C69" s="522" t="s">
        <v>1555</v>
      </c>
      <c r="D69" s="524" t="s">
        <v>42</v>
      </c>
      <c r="E69" s="1703">
        <f>VLOOKUP(C69,'[30]LIST GAJI KARYAWAN'!$D$40:$L$240,9,FALSE)</f>
        <v>22</v>
      </c>
      <c r="F69" s="261">
        <v>1385725</v>
      </c>
      <c r="G69" s="261">
        <v>415000</v>
      </c>
      <c r="H69" s="282">
        <f t="shared" si="10"/>
        <v>1800725</v>
      </c>
      <c r="I69" s="263">
        <v>20000</v>
      </c>
      <c r="J69" s="263">
        <v>25000</v>
      </c>
      <c r="K69" s="263">
        <v>200000</v>
      </c>
      <c r="L69" s="262">
        <v>0</v>
      </c>
      <c r="M69" s="282">
        <f t="shared" si="11"/>
        <v>1190000</v>
      </c>
      <c r="N69" s="48">
        <f t="shared" si="12"/>
        <v>2990725</v>
      </c>
      <c r="O69" s="48">
        <f t="shared" si="13"/>
        <v>18007.25</v>
      </c>
      <c r="P69" s="48">
        <f t="shared" si="14"/>
        <v>36014.5</v>
      </c>
      <c r="Q69" s="48">
        <f>H69*1%+H69*1%</f>
        <v>36014.5</v>
      </c>
      <c r="R69" s="146">
        <f t="shared" si="15"/>
        <v>2900688.75</v>
      </c>
      <c r="S69" s="1684">
        <v>0</v>
      </c>
      <c r="T69" s="1684">
        <f t="shared" si="16"/>
        <v>2900688.75</v>
      </c>
      <c r="U69" s="526" t="str">
        <f>VLOOKUP(C69,'[31]LIST GAJI KARYAWAN'!$D$42:$F$229,3,FALSE)</f>
        <v>4110100902161</v>
      </c>
      <c r="V69" s="1686">
        <f>VLOOKUP(C69,'[32]LIST GAJI KARYAWAN'!$D$40:$L$240,9,0)</f>
        <v>22</v>
      </c>
      <c r="W69" s="1686" t="b">
        <f t="shared" si="17"/>
        <v>1</v>
      </c>
    </row>
    <row r="70" spans="1:23" s="1688" customFormat="1" ht="18" customHeight="1">
      <c r="A70" s="206">
        <v>1800725</v>
      </c>
      <c r="B70" s="1741">
        <v>14</v>
      </c>
      <c r="C70" s="519" t="s">
        <v>1424</v>
      </c>
      <c r="D70" s="524" t="s">
        <v>521</v>
      </c>
      <c r="E70" s="1703">
        <f>VLOOKUP(C70,'[30]LIST GAJI KARYAWAN'!$D$40:$L$240,9,FALSE)</f>
        <v>24</v>
      </c>
      <c r="F70" s="261">
        <v>1385725</v>
      </c>
      <c r="G70" s="261">
        <v>415000</v>
      </c>
      <c r="H70" s="282">
        <f t="shared" si="10"/>
        <v>1800725</v>
      </c>
      <c r="I70" s="263">
        <v>20000</v>
      </c>
      <c r="J70" s="263">
        <v>25000</v>
      </c>
      <c r="K70" s="263">
        <v>200000</v>
      </c>
      <c r="L70" s="262">
        <v>0</v>
      </c>
      <c r="M70" s="282">
        <f t="shared" si="11"/>
        <v>1280000</v>
      </c>
      <c r="N70" s="48">
        <f t="shared" si="12"/>
        <v>3080725</v>
      </c>
      <c r="O70" s="48">
        <f t="shared" si="13"/>
        <v>18007.25</v>
      </c>
      <c r="P70" s="48">
        <f t="shared" si="14"/>
        <v>36014.5</v>
      </c>
      <c r="Q70" s="48">
        <f>H70*1%</f>
        <v>18007.25</v>
      </c>
      <c r="R70" s="146">
        <f t="shared" si="15"/>
        <v>3008696</v>
      </c>
      <c r="S70" s="1684">
        <v>0</v>
      </c>
      <c r="T70" s="1684">
        <f t="shared" si="16"/>
        <v>3008696</v>
      </c>
      <c r="U70" s="526" t="str">
        <f>VLOOKUP(C70,'[31]LIST GAJI KARYAWAN'!$D$42:$F$229,3,FALSE)</f>
        <v>4110100798164</v>
      </c>
      <c r="V70" s="1686">
        <f>VLOOKUP(C70,'[32]LIST GAJI KARYAWAN'!$D$40:$L$240,9,0)</f>
        <v>24</v>
      </c>
      <c r="W70" s="1686" t="b">
        <f t="shared" si="17"/>
        <v>1</v>
      </c>
    </row>
    <row r="71" spans="1:23" s="1688" customFormat="1" ht="18" customHeight="1">
      <c r="A71" s="206">
        <v>1800725</v>
      </c>
      <c r="B71" s="1741">
        <v>15</v>
      </c>
      <c r="C71" s="519" t="s">
        <v>1425</v>
      </c>
      <c r="D71" s="524" t="s">
        <v>521</v>
      </c>
      <c r="E71" s="1703">
        <f>VLOOKUP(C71,'[30]LIST GAJI KARYAWAN'!$D$40:$L$240,9,FALSE)</f>
        <v>23</v>
      </c>
      <c r="F71" s="261">
        <v>1385725</v>
      </c>
      <c r="G71" s="261">
        <v>415000</v>
      </c>
      <c r="H71" s="282">
        <f t="shared" si="10"/>
        <v>1800725</v>
      </c>
      <c r="I71" s="263">
        <v>20000</v>
      </c>
      <c r="J71" s="263">
        <v>25000</v>
      </c>
      <c r="K71" s="263">
        <v>200000</v>
      </c>
      <c r="L71" s="262">
        <v>0</v>
      </c>
      <c r="M71" s="282">
        <f t="shared" si="11"/>
        <v>1235000</v>
      </c>
      <c r="N71" s="48">
        <f t="shared" si="12"/>
        <v>3035725</v>
      </c>
      <c r="O71" s="48">
        <f t="shared" si="13"/>
        <v>18007.25</v>
      </c>
      <c r="P71" s="48">
        <f t="shared" si="14"/>
        <v>36014.5</v>
      </c>
      <c r="Q71" s="48">
        <f>H71*1%</f>
        <v>18007.25</v>
      </c>
      <c r="R71" s="146">
        <f t="shared" si="15"/>
        <v>2963696</v>
      </c>
      <c r="S71" s="1684">
        <v>0</v>
      </c>
      <c r="T71" s="1684">
        <f t="shared" si="16"/>
        <v>2963696</v>
      </c>
      <c r="U71" s="526" t="str">
        <f>VLOOKUP(C71,'[31]LIST GAJI KARYAWAN'!$D$42:$F$229,3,FALSE)</f>
        <v>4110100764165</v>
      </c>
      <c r="V71" s="1686">
        <f>VLOOKUP(C71,'[32]LIST GAJI KARYAWAN'!$D$40:$L$240,9,0)</f>
        <v>23</v>
      </c>
      <c r="W71" s="1686" t="b">
        <f t="shared" si="17"/>
        <v>1</v>
      </c>
    </row>
    <row r="72" spans="1:23" s="1688" customFormat="1" ht="18" customHeight="1">
      <c r="A72" s="206">
        <v>1800725</v>
      </c>
      <c r="B72" s="1741">
        <v>16</v>
      </c>
      <c r="C72" s="522" t="s">
        <v>1560</v>
      </c>
      <c r="D72" s="524" t="s">
        <v>42</v>
      </c>
      <c r="E72" s="1703">
        <f>VLOOKUP(C72,'[30]LIST GAJI KARYAWAN'!$D$40:$L$240,9,FALSE)</f>
        <v>23</v>
      </c>
      <c r="F72" s="261">
        <v>1385725</v>
      </c>
      <c r="G72" s="261">
        <v>415000</v>
      </c>
      <c r="H72" s="282">
        <f t="shared" si="10"/>
        <v>1800725</v>
      </c>
      <c r="I72" s="263">
        <v>20000</v>
      </c>
      <c r="J72" s="263">
        <v>25000</v>
      </c>
      <c r="K72" s="263">
        <v>200000</v>
      </c>
      <c r="L72" s="262">
        <v>0</v>
      </c>
      <c r="M72" s="282">
        <f t="shared" si="11"/>
        <v>1235000</v>
      </c>
      <c r="N72" s="48">
        <f t="shared" si="12"/>
        <v>3035725</v>
      </c>
      <c r="O72" s="48">
        <f t="shared" si="13"/>
        <v>18007.25</v>
      </c>
      <c r="P72" s="48">
        <f t="shared" si="14"/>
        <v>36014.5</v>
      </c>
      <c r="Q72" s="48">
        <f>H72*1%</f>
        <v>18007.25</v>
      </c>
      <c r="R72" s="146">
        <f t="shared" si="15"/>
        <v>2963696</v>
      </c>
      <c r="S72" s="1684">
        <v>0</v>
      </c>
      <c r="T72" s="1684">
        <f t="shared" si="16"/>
        <v>2963696</v>
      </c>
      <c r="U72" s="526" t="str">
        <f>VLOOKUP(C72,'[31]LIST GAJI KARYAWAN'!$D$42:$F$229,3,FALSE)</f>
        <v>4110100915164</v>
      </c>
      <c r="V72" s="1686">
        <f>VLOOKUP(C72,'[32]LIST GAJI KARYAWAN'!$D$40:$L$240,9,0)</f>
        <v>23</v>
      </c>
      <c r="W72" s="1686" t="b">
        <f t="shared" si="17"/>
        <v>1</v>
      </c>
    </row>
    <row r="73" spans="1:23" s="1688" customFormat="1" ht="18" customHeight="1">
      <c r="A73" s="206">
        <v>1800725</v>
      </c>
      <c r="B73" s="1741">
        <v>17</v>
      </c>
      <c r="C73" s="519" t="s">
        <v>1426</v>
      </c>
      <c r="D73" s="524" t="s">
        <v>521</v>
      </c>
      <c r="E73" s="1703">
        <f>VLOOKUP(C73,'[30]LIST GAJI KARYAWAN'!$D$40:$L$240,9,FALSE)</f>
        <v>22</v>
      </c>
      <c r="F73" s="261">
        <v>1385725</v>
      </c>
      <c r="G73" s="261">
        <v>415000</v>
      </c>
      <c r="H73" s="282">
        <f t="shared" si="10"/>
        <v>1800725</v>
      </c>
      <c r="I73" s="263">
        <v>20000</v>
      </c>
      <c r="J73" s="263">
        <v>25000</v>
      </c>
      <c r="K73" s="263">
        <v>200000</v>
      </c>
      <c r="L73" s="262">
        <v>0</v>
      </c>
      <c r="M73" s="282">
        <f t="shared" si="11"/>
        <v>1190000</v>
      </c>
      <c r="N73" s="48">
        <f t="shared" si="12"/>
        <v>2990725</v>
      </c>
      <c r="O73" s="48">
        <f t="shared" si="13"/>
        <v>18007.25</v>
      </c>
      <c r="P73" s="48">
        <f t="shared" si="14"/>
        <v>36014.5</v>
      </c>
      <c r="Q73" s="48">
        <f>H73*1%+H73*1%</f>
        <v>36014.5</v>
      </c>
      <c r="R73" s="146">
        <f t="shared" si="15"/>
        <v>2900688.75</v>
      </c>
      <c r="S73" s="1684">
        <v>0</v>
      </c>
      <c r="T73" s="1684">
        <f t="shared" si="16"/>
        <v>2900688.75</v>
      </c>
      <c r="U73" s="526" t="str">
        <f>VLOOKUP(C73,'[31]LIST GAJI KARYAWAN'!$D$42:$F$229,3,FALSE)</f>
        <v>4110101015161</v>
      </c>
      <c r="V73" s="1686">
        <f>VLOOKUP(C73,'[32]LIST GAJI KARYAWAN'!$D$40:$L$240,9,0)</f>
        <v>22</v>
      </c>
      <c r="W73" s="1686" t="b">
        <f t="shared" si="17"/>
        <v>1</v>
      </c>
    </row>
    <row r="74" spans="1:23" s="1688" customFormat="1" ht="18" customHeight="1">
      <c r="A74" s="206">
        <v>1800725</v>
      </c>
      <c r="B74" s="1741">
        <v>18</v>
      </c>
      <c r="C74" s="522" t="s">
        <v>1427</v>
      </c>
      <c r="D74" s="524" t="s">
        <v>521</v>
      </c>
      <c r="E74" s="1703">
        <f>VLOOKUP(C74,'[30]LIST GAJI KARYAWAN'!$D$40:$L$240,9,FALSE)</f>
        <v>22</v>
      </c>
      <c r="F74" s="261">
        <v>1385725</v>
      </c>
      <c r="G74" s="261">
        <v>415000</v>
      </c>
      <c r="H74" s="282">
        <f t="shared" si="10"/>
        <v>1800725</v>
      </c>
      <c r="I74" s="263">
        <v>20000</v>
      </c>
      <c r="J74" s="263">
        <v>25000</v>
      </c>
      <c r="K74" s="263">
        <v>200000</v>
      </c>
      <c r="L74" s="262">
        <v>0</v>
      </c>
      <c r="M74" s="282">
        <f t="shared" si="11"/>
        <v>1190000</v>
      </c>
      <c r="N74" s="48">
        <f t="shared" si="12"/>
        <v>2990725</v>
      </c>
      <c r="O74" s="48">
        <f t="shared" si="13"/>
        <v>18007.25</v>
      </c>
      <c r="P74" s="48">
        <f t="shared" si="14"/>
        <v>36014.5</v>
      </c>
      <c r="Q74" s="48">
        <f>H74*1%</f>
        <v>18007.25</v>
      </c>
      <c r="R74" s="146">
        <f t="shared" si="15"/>
        <v>2918696</v>
      </c>
      <c r="S74" s="1684">
        <v>0</v>
      </c>
      <c r="T74" s="1684">
        <f t="shared" si="16"/>
        <v>2918696</v>
      </c>
      <c r="U74" s="526" t="str">
        <f>VLOOKUP(C74,'[31]LIST GAJI KARYAWAN'!$D$42:$F$229,3,FALSE)</f>
        <v>4110100951160</v>
      </c>
      <c r="V74" s="1686">
        <f>VLOOKUP(C74,'[32]LIST GAJI KARYAWAN'!$D$40:$L$240,9,0)</f>
        <v>22</v>
      </c>
      <c r="W74" s="1686" t="b">
        <f t="shared" si="17"/>
        <v>1</v>
      </c>
    </row>
    <row r="75" spans="1:23" s="1688" customFormat="1" ht="18" customHeight="1">
      <c r="A75" s="206">
        <v>1800725</v>
      </c>
      <c r="B75" s="1741">
        <v>19</v>
      </c>
      <c r="C75" s="519" t="s">
        <v>1428</v>
      </c>
      <c r="D75" s="524" t="s">
        <v>521</v>
      </c>
      <c r="E75" s="1703">
        <f>VLOOKUP(C75,'[30]LIST GAJI KARYAWAN'!$D$40:$L$240,9,FALSE)</f>
        <v>22</v>
      </c>
      <c r="F75" s="261">
        <v>1385725</v>
      </c>
      <c r="G75" s="261">
        <v>415000</v>
      </c>
      <c r="H75" s="282">
        <f t="shared" si="10"/>
        <v>1800725</v>
      </c>
      <c r="I75" s="263">
        <v>20000</v>
      </c>
      <c r="J75" s="263">
        <v>25000</v>
      </c>
      <c r="K75" s="263">
        <v>200000</v>
      </c>
      <c r="L75" s="262">
        <v>0</v>
      </c>
      <c r="M75" s="282">
        <f t="shared" si="11"/>
        <v>1190000</v>
      </c>
      <c r="N75" s="48">
        <f t="shared" si="12"/>
        <v>2990725</v>
      </c>
      <c r="O75" s="48">
        <f t="shared" si="13"/>
        <v>18007.25</v>
      </c>
      <c r="P75" s="48">
        <f t="shared" si="14"/>
        <v>36014.5</v>
      </c>
      <c r="Q75" s="48">
        <f>H75*2%</f>
        <v>36014.5</v>
      </c>
      <c r="R75" s="146">
        <f t="shared" si="15"/>
        <v>2900688.75</v>
      </c>
      <c r="S75" s="1684">
        <v>0</v>
      </c>
      <c r="T75" s="1684">
        <f t="shared" si="16"/>
        <v>2900688.75</v>
      </c>
      <c r="U75" s="526" t="str">
        <f>VLOOKUP(C75,'[31]LIST GAJI KARYAWAN'!$D$42:$F$229,3,FALSE)</f>
        <v>4110100913162</v>
      </c>
      <c r="V75" s="1686">
        <f>VLOOKUP(C75,'[32]LIST GAJI KARYAWAN'!$D$40:$L$240,9,0)</f>
        <v>22</v>
      </c>
      <c r="W75" s="1686" t="b">
        <f t="shared" si="17"/>
        <v>1</v>
      </c>
    </row>
    <row r="76" spans="1:23" s="1688" customFormat="1" ht="18" customHeight="1">
      <c r="A76" s="206">
        <v>1800725</v>
      </c>
      <c r="B76" s="1741">
        <v>20</v>
      </c>
      <c r="C76" s="519" t="s">
        <v>1429</v>
      </c>
      <c r="D76" s="524" t="s">
        <v>521</v>
      </c>
      <c r="E76" s="1703">
        <f>VLOOKUP(C76,'[30]LIST GAJI KARYAWAN'!$D$40:$L$240,9,FALSE)</f>
        <v>22</v>
      </c>
      <c r="F76" s="261">
        <v>1385725</v>
      </c>
      <c r="G76" s="261">
        <v>415000</v>
      </c>
      <c r="H76" s="282">
        <f t="shared" si="10"/>
        <v>1800725</v>
      </c>
      <c r="I76" s="263">
        <v>20000</v>
      </c>
      <c r="J76" s="263">
        <v>25000</v>
      </c>
      <c r="K76" s="263">
        <v>200000</v>
      </c>
      <c r="L76" s="262">
        <v>0</v>
      </c>
      <c r="M76" s="282">
        <f t="shared" si="11"/>
        <v>1190000</v>
      </c>
      <c r="N76" s="48">
        <f t="shared" si="12"/>
        <v>2990725</v>
      </c>
      <c r="O76" s="48">
        <f t="shared" si="13"/>
        <v>18007.25</v>
      </c>
      <c r="P76" s="48">
        <f t="shared" si="14"/>
        <v>36014.5</v>
      </c>
      <c r="Q76" s="48">
        <f t="shared" ref="Q76:Q105" si="18">H76*1%</f>
        <v>18007.25</v>
      </c>
      <c r="R76" s="146">
        <f t="shared" si="15"/>
        <v>2918696</v>
      </c>
      <c r="S76" s="1684">
        <v>0</v>
      </c>
      <c r="T76" s="1684">
        <f t="shared" si="16"/>
        <v>2918696</v>
      </c>
      <c r="U76" s="526" t="str">
        <f>VLOOKUP(C76,'[31]LIST GAJI KARYAWAN'!$D$42:$F$229,3,FALSE)</f>
        <v>4110100759160</v>
      </c>
      <c r="V76" s="1686">
        <f>VLOOKUP(C76,'[32]LIST GAJI KARYAWAN'!$D$40:$L$240,9,0)</f>
        <v>22</v>
      </c>
      <c r="W76" s="1686" t="b">
        <f t="shared" si="17"/>
        <v>1</v>
      </c>
    </row>
    <row r="77" spans="1:23" s="1688" customFormat="1" ht="18" customHeight="1">
      <c r="A77" s="206">
        <v>1800725</v>
      </c>
      <c r="B77" s="1741">
        <v>21</v>
      </c>
      <c r="C77" s="519" t="s">
        <v>1430</v>
      </c>
      <c r="D77" s="524" t="s">
        <v>521</v>
      </c>
      <c r="E77" s="1703">
        <f>VLOOKUP(C77,'[30]LIST GAJI KARYAWAN'!$D$40:$L$240,9,FALSE)</f>
        <v>18</v>
      </c>
      <c r="F77" s="261">
        <v>1385725</v>
      </c>
      <c r="G77" s="261">
        <v>415000</v>
      </c>
      <c r="H77" s="282">
        <f t="shared" si="10"/>
        <v>1800725</v>
      </c>
      <c r="I77" s="263">
        <v>20000</v>
      </c>
      <c r="J77" s="263">
        <v>25000</v>
      </c>
      <c r="K77" s="263">
        <v>200000</v>
      </c>
      <c r="L77" s="262">
        <v>0</v>
      </c>
      <c r="M77" s="282">
        <f t="shared" si="11"/>
        <v>1010000</v>
      </c>
      <c r="N77" s="48">
        <f t="shared" si="12"/>
        <v>2810725</v>
      </c>
      <c r="O77" s="48">
        <f t="shared" si="13"/>
        <v>18007.25</v>
      </c>
      <c r="P77" s="48">
        <f t="shared" si="14"/>
        <v>36014.5</v>
      </c>
      <c r="Q77" s="48">
        <f t="shared" si="18"/>
        <v>18007.25</v>
      </c>
      <c r="R77" s="146">
        <f t="shared" si="15"/>
        <v>2738696</v>
      </c>
      <c r="S77" s="1684">
        <v>0</v>
      </c>
      <c r="T77" s="1684">
        <f t="shared" si="16"/>
        <v>2738696</v>
      </c>
      <c r="U77" s="526" t="str">
        <f>VLOOKUP(C77,'[31]LIST GAJI KARYAWAN'!$D$42:$F$229,3,FALSE)</f>
        <v>4110100765161</v>
      </c>
      <c r="V77" s="1686">
        <f>VLOOKUP(C77,'[32]LIST GAJI KARYAWAN'!$D$40:$L$240,9,0)</f>
        <v>18</v>
      </c>
      <c r="W77" s="1686" t="b">
        <f t="shared" si="17"/>
        <v>1</v>
      </c>
    </row>
    <row r="78" spans="1:23" s="1688" customFormat="1" ht="18" customHeight="1">
      <c r="A78" s="206">
        <v>1800725</v>
      </c>
      <c r="B78" s="1741">
        <v>22</v>
      </c>
      <c r="C78" s="519" t="s">
        <v>1431</v>
      </c>
      <c r="D78" s="524" t="s">
        <v>521</v>
      </c>
      <c r="E78" s="1703">
        <f>VLOOKUP(C78,'[30]LIST GAJI KARYAWAN'!$D$40:$L$240,9,FALSE)</f>
        <v>23</v>
      </c>
      <c r="F78" s="261">
        <v>1385725</v>
      </c>
      <c r="G78" s="261">
        <v>415000</v>
      </c>
      <c r="H78" s="282">
        <f t="shared" si="10"/>
        <v>1800725</v>
      </c>
      <c r="I78" s="263">
        <v>20000</v>
      </c>
      <c r="J78" s="263">
        <v>25000</v>
      </c>
      <c r="K78" s="263">
        <v>200000</v>
      </c>
      <c r="L78" s="262">
        <v>0</v>
      </c>
      <c r="M78" s="282">
        <f t="shared" si="11"/>
        <v>1235000</v>
      </c>
      <c r="N78" s="48">
        <f t="shared" si="12"/>
        <v>3035725</v>
      </c>
      <c r="O78" s="48">
        <f t="shared" si="13"/>
        <v>18007.25</v>
      </c>
      <c r="P78" s="48">
        <f t="shared" si="14"/>
        <v>36014.5</v>
      </c>
      <c r="Q78" s="48">
        <f t="shared" si="18"/>
        <v>18007.25</v>
      </c>
      <c r="R78" s="146">
        <f t="shared" si="15"/>
        <v>2963696</v>
      </c>
      <c r="S78" s="1684">
        <v>0</v>
      </c>
      <c r="T78" s="1684">
        <f t="shared" si="16"/>
        <v>2963696</v>
      </c>
      <c r="U78" s="526" t="str">
        <f>VLOOKUP(C78,'[31]LIST GAJI KARYAWAN'!$D$42:$F$229,3,FALSE)</f>
        <v>4110100960169</v>
      </c>
      <c r="V78" s="1686">
        <f>VLOOKUP(C78,'[32]LIST GAJI KARYAWAN'!$D$40:$L$240,9,0)</f>
        <v>23</v>
      </c>
      <c r="W78" s="1686" t="b">
        <f t="shared" si="17"/>
        <v>1</v>
      </c>
    </row>
    <row r="79" spans="1:23" s="1688" customFormat="1" ht="18" customHeight="1">
      <c r="A79" s="206">
        <v>1800725</v>
      </c>
      <c r="B79" s="1741">
        <v>23</v>
      </c>
      <c r="C79" s="519" t="s">
        <v>1432</v>
      </c>
      <c r="D79" s="524" t="s">
        <v>521</v>
      </c>
      <c r="E79" s="1703">
        <f>VLOOKUP(C79,'[30]LIST GAJI KARYAWAN'!$D$40:$L$240,9,FALSE)</f>
        <v>22</v>
      </c>
      <c r="F79" s="261">
        <v>1385725</v>
      </c>
      <c r="G79" s="261">
        <v>415000</v>
      </c>
      <c r="H79" s="282">
        <f t="shared" si="10"/>
        <v>1800725</v>
      </c>
      <c r="I79" s="263">
        <v>20000</v>
      </c>
      <c r="J79" s="263">
        <v>25000</v>
      </c>
      <c r="K79" s="263">
        <v>200000</v>
      </c>
      <c r="L79" s="262">
        <v>0</v>
      </c>
      <c r="M79" s="282">
        <f t="shared" si="11"/>
        <v>1190000</v>
      </c>
      <c r="N79" s="48">
        <f t="shared" si="12"/>
        <v>2990725</v>
      </c>
      <c r="O79" s="48">
        <f t="shared" si="13"/>
        <v>18007.25</v>
      </c>
      <c r="P79" s="48">
        <f t="shared" si="14"/>
        <v>36014.5</v>
      </c>
      <c r="Q79" s="48">
        <f t="shared" si="18"/>
        <v>18007.25</v>
      </c>
      <c r="R79" s="146">
        <f t="shared" si="15"/>
        <v>2918696</v>
      </c>
      <c r="S79" s="1684">
        <v>0</v>
      </c>
      <c r="T79" s="1684">
        <f t="shared" si="16"/>
        <v>2918696</v>
      </c>
      <c r="U79" s="526" t="str">
        <f>VLOOKUP(C79,'[31]LIST GAJI KARYAWAN'!$D$42:$F$229,3,FALSE)</f>
        <v>4110101037163</v>
      </c>
      <c r="V79" s="1686">
        <f>VLOOKUP(C79,'[32]LIST GAJI KARYAWAN'!$D$40:$L$240,9,0)</f>
        <v>22</v>
      </c>
      <c r="W79" s="1686" t="b">
        <f t="shared" si="17"/>
        <v>1</v>
      </c>
    </row>
    <row r="80" spans="1:23" s="1688" customFormat="1" ht="18" customHeight="1">
      <c r="A80" s="206">
        <v>1800725</v>
      </c>
      <c r="B80" s="1741">
        <v>24</v>
      </c>
      <c r="C80" s="519" t="s">
        <v>1433</v>
      </c>
      <c r="D80" s="524" t="s">
        <v>521</v>
      </c>
      <c r="E80" s="1703">
        <f>VLOOKUP(C80,'[30]LIST GAJI KARYAWAN'!$D$40:$L$240,9,FALSE)</f>
        <v>28</v>
      </c>
      <c r="F80" s="261">
        <v>1385725</v>
      </c>
      <c r="G80" s="261">
        <v>415000</v>
      </c>
      <c r="H80" s="282">
        <f t="shared" si="10"/>
        <v>1800725</v>
      </c>
      <c r="I80" s="263">
        <v>20000</v>
      </c>
      <c r="J80" s="263">
        <v>25000</v>
      </c>
      <c r="K80" s="263">
        <v>200000</v>
      </c>
      <c r="L80" s="262">
        <v>0</v>
      </c>
      <c r="M80" s="282">
        <f t="shared" si="11"/>
        <v>1460000</v>
      </c>
      <c r="N80" s="48">
        <f t="shared" si="12"/>
        <v>3260725</v>
      </c>
      <c r="O80" s="48">
        <f t="shared" si="13"/>
        <v>18007.25</v>
      </c>
      <c r="P80" s="48">
        <f t="shared" si="14"/>
        <v>36014.5</v>
      </c>
      <c r="Q80" s="48">
        <f t="shared" si="18"/>
        <v>18007.25</v>
      </c>
      <c r="R80" s="146">
        <f t="shared" si="15"/>
        <v>3188696</v>
      </c>
      <c r="S80" s="1684">
        <v>0</v>
      </c>
      <c r="T80" s="1684">
        <f t="shared" si="16"/>
        <v>3188696</v>
      </c>
      <c r="U80" s="526" t="str">
        <f>VLOOKUP(C80,'[31]LIST GAJI KARYAWAN'!$D$42:$F$229,3,FALSE)</f>
        <v>4110100832162</v>
      </c>
      <c r="V80" s="1686">
        <f>VLOOKUP(C80,'[32]LIST GAJI KARYAWAN'!$D$40:$L$240,9,0)</f>
        <v>28</v>
      </c>
      <c r="W80" s="1686" t="b">
        <f t="shared" si="17"/>
        <v>1</v>
      </c>
    </row>
    <row r="81" spans="1:24" s="1688" customFormat="1" ht="18" customHeight="1">
      <c r="A81" s="206">
        <v>1800725</v>
      </c>
      <c r="B81" s="1741">
        <v>25</v>
      </c>
      <c r="C81" s="519" t="s">
        <v>1434</v>
      </c>
      <c r="D81" s="524" t="s">
        <v>521</v>
      </c>
      <c r="E81" s="1703">
        <f>VLOOKUP(C81,'[30]LIST GAJI KARYAWAN'!$D$40:$L$240,9,FALSE)</f>
        <v>29</v>
      </c>
      <c r="F81" s="261">
        <v>1385725</v>
      </c>
      <c r="G81" s="261">
        <v>415000</v>
      </c>
      <c r="H81" s="282">
        <f t="shared" si="10"/>
        <v>1800725</v>
      </c>
      <c r="I81" s="263">
        <v>20000</v>
      </c>
      <c r="J81" s="263">
        <v>25000</v>
      </c>
      <c r="K81" s="263">
        <v>200000</v>
      </c>
      <c r="L81" s="262">
        <v>0</v>
      </c>
      <c r="M81" s="282">
        <f t="shared" si="11"/>
        <v>1505000</v>
      </c>
      <c r="N81" s="48">
        <f t="shared" si="12"/>
        <v>3305725</v>
      </c>
      <c r="O81" s="48">
        <f t="shared" si="13"/>
        <v>18007.25</v>
      </c>
      <c r="P81" s="48">
        <f t="shared" si="14"/>
        <v>36014.5</v>
      </c>
      <c r="Q81" s="48">
        <f t="shared" si="18"/>
        <v>18007.25</v>
      </c>
      <c r="R81" s="146">
        <f t="shared" si="15"/>
        <v>3233696</v>
      </c>
      <c r="S81" s="1684">
        <v>0</v>
      </c>
      <c r="T81" s="1684">
        <f t="shared" si="16"/>
        <v>3233696</v>
      </c>
      <c r="U81" s="526" t="str">
        <f>VLOOKUP(C81,'[31]LIST GAJI KARYAWAN'!$D$42:$F$229,3,FALSE)</f>
        <v>4110100927161</v>
      </c>
      <c r="V81" s="1686">
        <f>VLOOKUP(C81,'[32]LIST GAJI KARYAWAN'!$D$40:$L$240,9,0)</f>
        <v>29</v>
      </c>
      <c r="W81" s="1686" t="b">
        <f t="shared" si="17"/>
        <v>1</v>
      </c>
    </row>
    <row r="82" spans="1:24" s="1688" customFormat="1" ht="18" customHeight="1">
      <c r="A82" s="206">
        <v>1800725</v>
      </c>
      <c r="B82" s="1741">
        <v>26</v>
      </c>
      <c r="C82" s="519" t="s">
        <v>105</v>
      </c>
      <c r="D82" s="524" t="s">
        <v>521</v>
      </c>
      <c r="E82" s="1703">
        <f>VLOOKUP(C82,'[30]LIST GAJI KARYAWAN'!$D$40:$L$240,9,FALSE)</f>
        <v>22</v>
      </c>
      <c r="F82" s="261">
        <v>1385725</v>
      </c>
      <c r="G82" s="261">
        <v>415000</v>
      </c>
      <c r="H82" s="282">
        <f t="shared" si="10"/>
        <v>1800725</v>
      </c>
      <c r="I82" s="263">
        <v>20000</v>
      </c>
      <c r="J82" s="263">
        <v>25000</v>
      </c>
      <c r="K82" s="263">
        <v>200000</v>
      </c>
      <c r="L82" s="262">
        <v>0</v>
      </c>
      <c r="M82" s="282">
        <f t="shared" si="11"/>
        <v>1190000</v>
      </c>
      <c r="N82" s="48">
        <f t="shared" si="12"/>
        <v>2990725</v>
      </c>
      <c r="O82" s="48">
        <f t="shared" si="13"/>
        <v>18007.25</v>
      </c>
      <c r="P82" s="48">
        <f t="shared" si="14"/>
        <v>36014.5</v>
      </c>
      <c r="Q82" s="48">
        <f t="shared" si="18"/>
        <v>18007.25</v>
      </c>
      <c r="R82" s="146">
        <f t="shared" si="15"/>
        <v>2918696</v>
      </c>
      <c r="S82" s="1684">
        <v>0</v>
      </c>
      <c r="T82" s="1684">
        <f t="shared" si="16"/>
        <v>2918696</v>
      </c>
      <c r="U82" s="526" t="str">
        <f>VLOOKUP(C82,'[31]LIST GAJI KARYAWAN'!$D$42:$F$229,3,FALSE)</f>
        <v>4110100998162</v>
      </c>
      <c r="V82" s="1686">
        <f>VLOOKUP(C82,'[32]LIST GAJI KARYAWAN'!$D$40:$L$240,9,0)</f>
        <v>22</v>
      </c>
      <c r="W82" s="1686" t="b">
        <f t="shared" si="17"/>
        <v>1</v>
      </c>
    </row>
    <row r="83" spans="1:24" s="1688" customFormat="1" ht="18" customHeight="1">
      <c r="A83" s="206">
        <v>1800725</v>
      </c>
      <c r="B83" s="1741">
        <v>27</v>
      </c>
      <c r="C83" s="519" t="s">
        <v>1435</v>
      </c>
      <c r="D83" s="524" t="s">
        <v>521</v>
      </c>
      <c r="E83" s="1703">
        <f>VLOOKUP(C83,'[30]LIST GAJI KARYAWAN'!$D$40:$L$240,9,FALSE)</f>
        <v>21</v>
      </c>
      <c r="F83" s="261">
        <v>1385725</v>
      </c>
      <c r="G83" s="261">
        <v>415000</v>
      </c>
      <c r="H83" s="282">
        <f t="shared" si="10"/>
        <v>1800725</v>
      </c>
      <c r="I83" s="263">
        <v>20000</v>
      </c>
      <c r="J83" s="263">
        <v>25000</v>
      </c>
      <c r="K83" s="263">
        <v>200000</v>
      </c>
      <c r="L83" s="262">
        <v>0</v>
      </c>
      <c r="M83" s="282">
        <f t="shared" si="11"/>
        <v>1145000</v>
      </c>
      <c r="N83" s="48">
        <f t="shared" si="12"/>
        <v>2945725</v>
      </c>
      <c r="O83" s="48">
        <f t="shared" si="13"/>
        <v>18007.25</v>
      </c>
      <c r="P83" s="48">
        <f t="shared" si="14"/>
        <v>36014.5</v>
      </c>
      <c r="Q83" s="48">
        <f t="shared" si="18"/>
        <v>18007.25</v>
      </c>
      <c r="R83" s="146">
        <f t="shared" si="15"/>
        <v>2873696</v>
      </c>
      <c r="S83" s="1684">
        <v>0</v>
      </c>
      <c r="T83" s="1684">
        <f t="shared" si="16"/>
        <v>2873696</v>
      </c>
      <c r="U83" s="526" t="str">
        <f>VLOOKUP(C83,'[31]LIST GAJI KARYAWAN'!$D$42:$F$229,3,FALSE)</f>
        <v>4110100934168</v>
      </c>
      <c r="V83" s="1686">
        <f>VLOOKUP(C83,'[32]LIST GAJI KARYAWAN'!$D$40:$L$240,9,0)</f>
        <v>21</v>
      </c>
      <c r="W83" s="1686" t="b">
        <f t="shared" si="17"/>
        <v>1</v>
      </c>
    </row>
    <row r="84" spans="1:24" s="1688" customFormat="1" ht="18" customHeight="1">
      <c r="A84" s="206">
        <v>1800725</v>
      </c>
      <c r="B84" s="1741">
        <v>28</v>
      </c>
      <c r="C84" s="519" t="s">
        <v>89</v>
      </c>
      <c r="D84" s="524" t="s">
        <v>521</v>
      </c>
      <c r="E84" s="1703">
        <f>VLOOKUP(C84,'[30]LIST GAJI KARYAWAN'!$D$40:$L$240,9,FALSE)</f>
        <v>22</v>
      </c>
      <c r="F84" s="261">
        <v>1385725</v>
      </c>
      <c r="G84" s="261">
        <v>415000</v>
      </c>
      <c r="H84" s="282">
        <f t="shared" si="10"/>
        <v>1800725</v>
      </c>
      <c r="I84" s="263">
        <v>20000</v>
      </c>
      <c r="J84" s="263">
        <v>25000</v>
      </c>
      <c r="K84" s="263">
        <v>200000</v>
      </c>
      <c r="L84" s="262">
        <v>0</v>
      </c>
      <c r="M84" s="282">
        <f t="shared" si="11"/>
        <v>1190000</v>
      </c>
      <c r="N84" s="48">
        <f t="shared" si="12"/>
        <v>2990725</v>
      </c>
      <c r="O84" s="48">
        <f t="shared" si="13"/>
        <v>18007.25</v>
      </c>
      <c r="P84" s="48">
        <f t="shared" si="14"/>
        <v>36014.5</v>
      </c>
      <c r="Q84" s="48">
        <f t="shared" si="18"/>
        <v>18007.25</v>
      </c>
      <c r="R84" s="146">
        <f t="shared" si="15"/>
        <v>2918696</v>
      </c>
      <c r="S84" s="1684">
        <v>0</v>
      </c>
      <c r="T84" s="1684">
        <f t="shared" si="16"/>
        <v>2918696</v>
      </c>
      <c r="U84" s="526" t="str">
        <f>VLOOKUP(C84,'[31]LIST GAJI KARYAWAN'!$D$42:$F$229,3,FALSE)</f>
        <v>4110100775166</v>
      </c>
      <c r="V84" s="1686">
        <f>VLOOKUP(C84,'[32]LIST GAJI KARYAWAN'!$D$40:$L$240,9,0)</f>
        <v>22</v>
      </c>
      <c r="W84" s="1686" t="b">
        <f t="shared" si="17"/>
        <v>1</v>
      </c>
    </row>
    <row r="85" spans="1:24" s="1688" customFormat="1" ht="18" customHeight="1">
      <c r="A85" s="206">
        <v>1800725</v>
      </c>
      <c r="B85" s="1741">
        <v>29</v>
      </c>
      <c r="C85" s="519" t="s">
        <v>1436</v>
      </c>
      <c r="D85" s="524" t="s">
        <v>521</v>
      </c>
      <c r="E85" s="1703">
        <v>25</v>
      </c>
      <c r="F85" s="261">
        <v>1385725</v>
      </c>
      <c r="G85" s="261">
        <v>415000</v>
      </c>
      <c r="H85" s="282">
        <f t="shared" si="10"/>
        <v>1800725</v>
      </c>
      <c r="I85" s="263">
        <v>20000</v>
      </c>
      <c r="J85" s="263">
        <v>25000</v>
      </c>
      <c r="K85" s="263">
        <v>200000</v>
      </c>
      <c r="L85" s="262">
        <v>0</v>
      </c>
      <c r="M85" s="282">
        <f t="shared" ref="M85:M114" si="19">(E85*I85)+(E85*J85)+K85+L85</f>
        <v>1325000</v>
      </c>
      <c r="N85" s="48">
        <f t="shared" ref="N85:N114" si="20">H85+M85</f>
        <v>3125725</v>
      </c>
      <c r="O85" s="48">
        <f t="shared" ref="O85:O114" si="21">H85*1%</f>
        <v>18007.25</v>
      </c>
      <c r="P85" s="48">
        <f t="shared" ref="P85:P114" si="22">H85*2%</f>
        <v>36014.5</v>
      </c>
      <c r="Q85" s="48">
        <f t="shared" si="18"/>
        <v>18007.25</v>
      </c>
      <c r="R85" s="146">
        <f t="shared" si="15"/>
        <v>3053696</v>
      </c>
      <c r="S85" s="1684">
        <v>0</v>
      </c>
      <c r="T85" s="1684">
        <f t="shared" si="16"/>
        <v>3053696</v>
      </c>
      <c r="U85" s="526" t="str">
        <f>VLOOKUP(C85,'[31]LIST GAJI KARYAWAN'!$D$42:$F$229,3,FALSE)</f>
        <v>4110100824169</v>
      </c>
      <c r="V85" s="1686">
        <f>VLOOKUP(C85,'[32]LIST GAJI KARYAWAN'!$D$40:$L$240,9,0)</f>
        <v>25</v>
      </c>
      <c r="W85" s="1686" t="b">
        <f t="shared" si="17"/>
        <v>1</v>
      </c>
    </row>
    <row r="86" spans="1:24" s="1688" customFormat="1" ht="18" customHeight="1">
      <c r="A86" s="206">
        <v>1800725</v>
      </c>
      <c r="B86" s="1741">
        <v>30</v>
      </c>
      <c r="C86" s="519" t="s">
        <v>1436</v>
      </c>
      <c r="D86" s="524" t="s">
        <v>521</v>
      </c>
      <c r="E86" s="1703">
        <f>VLOOKUP(C86,'[30]LIST GAJI KARYAWAN'!$D$40:$L$240,9,FALSE)</f>
        <v>25</v>
      </c>
      <c r="F86" s="261">
        <v>1385725</v>
      </c>
      <c r="G86" s="261">
        <v>415000</v>
      </c>
      <c r="H86" s="282">
        <f t="shared" si="10"/>
        <v>1800725</v>
      </c>
      <c r="I86" s="263">
        <v>20000</v>
      </c>
      <c r="J86" s="263">
        <v>25000</v>
      </c>
      <c r="K86" s="263">
        <v>200000</v>
      </c>
      <c r="L86" s="262">
        <v>0</v>
      </c>
      <c r="M86" s="282">
        <f t="shared" si="19"/>
        <v>1325000</v>
      </c>
      <c r="N86" s="48">
        <f t="shared" si="20"/>
        <v>3125725</v>
      </c>
      <c r="O86" s="48">
        <f t="shared" si="21"/>
        <v>18007.25</v>
      </c>
      <c r="P86" s="48">
        <f t="shared" si="22"/>
        <v>36014.5</v>
      </c>
      <c r="Q86" s="48">
        <f t="shared" si="18"/>
        <v>18007.25</v>
      </c>
      <c r="R86" s="146">
        <f t="shared" si="15"/>
        <v>3053696</v>
      </c>
      <c r="S86" s="1684">
        <v>0</v>
      </c>
      <c r="T86" s="1684">
        <f t="shared" si="16"/>
        <v>3053696</v>
      </c>
      <c r="U86" s="526" t="str">
        <f>VLOOKUP(C86,'[31]LIST GAJI KARYAWAN'!$D$42:$F$229,3,FALSE)</f>
        <v>4110100824169</v>
      </c>
      <c r="V86" s="1686">
        <f>VLOOKUP(C86,'[32]LIST GAJI KARYAWAN'!$D$40:$L$240,9,0)</f>
        <v>25</v>
      </c>
      <c r="W86" s="1686" t="b">
        <f t="shared" si="17"/>
        <v>1</v>
      </c>
    </row>
    <row r="87" spans="1:24" s="1688" customFormat="1" ht="18" customHeight="1">
      <c r="A87" s="206">
        <v>1800725</v>
      </c>
      <c r="B87" s="1741">
        <v>31</v>
      </c>
      <c r="C87" s="519" t="s">
        <v>1437</v>
      </c>
      <c r="D87" s="524" t="s">
        <v>521</v>
      </c>
      <c r="E87" s="1703">
        <f>VLOOKUP(C87,'[30]LIST GAJI KARYAWAN'!$D$40:$L$240,9,FALSE)</f>
        <v>20</v>
      </c>
      <c r="F87" s="261">
        <v>1385725</v>
      </c>
      <c r="G87" s="261">
        <v>415000</v>
      </c>
      <c r="H87" s="282">
        <f t="shared" si="10"/>
        <v>1800725</v>
      </c>
      <c r="I87" s="263">
        <v>20000</v>
      </c>
      <c r="J87" s="263">
        <v>25000</v>
      </c>
      <c r="K87" s="263">
        <v>200000</v>
      </c>
      <c r="L87" s="262">
        <v>0</v>
      </c>
      <c r="M87" s="282">
        <f t="shared" si="19"/>
        <v>1100000</v>
      </c>
      <c r="N87" s="48">
        <f t="shared" si="20"/>
        <v>2900725</v>
      </c>
      <c r="O87" s="48">
        <f t="shared" si="21"/>
        <v>18007.25</v>
      </c>
      <c r="P87" s="48">
        <f t="shared" si="22"/>
        <v>36014.5</v>
      </c>
      <c r="Q87" s="48">
        <f t="shared" si="18"/>
        <v>18007.25</v>
      </c>
      <c r="R87" s="146">
        <f t="shared" si="15"/>
        <v>2828696</v>
      </c>
      <c r="S87" s="1684">
        <v>0</v>
      </c>
      <c r="T87" s="1684">
        <f t="shared" si="16"/>
        <v>2828696</v>
      </c>
      <c r="U87" s="526" t="str">
        <f>VLOOKUP(C87,'[31]LIST GAJI KARYAWAN'!$D$42:$F$229,3,FALSE)</f>
        <v>4110100981165</v>
      </c>
      <c r="V87" s="1686">
        <f>VLOOKUP(C87,'[32]LIST GAJI KARYAWAN'!$D$40:$L$240,9,0)</f>
        <v>20</v>
      </c>
      <c r="W87" s="1686" t="b">
        <f t="shared" si="17"/>
        <v>1</v>
      </c>
    </row>
    <row r="88" spans="1:24" s="1688" customFormat="1" ht="18" customHeight="1">
      <c r="A88" s="206">
        <v>1800725</v>
      </c>
      <c r="B88" s="1741">
        <v>32</v>
      </c>
      <c r="C88" s="519" t="s">
        <v>1438</v>
      </c>
      <c r="D88" s="524" t="s">
        <v>521</v>
      </c>
      <c r="E88" s="1703">
        <f>VLOOKUP(C88,'[30]LIST GAJI KARYAWAN'!$D$40:$L$240,9,FALSE)</f>
        <v>20</v>
      </c>
      <c r="F88" s="261">
        <v>1385725</v>
      </c>
      <c r="G88" s="261">
        <v>415000</v>
      </c>
      <c r="H88" s="282">
        <f t="shared" si="10"/>
        <v>1800725</v>
      </c>
      <c r="I88" s="263">
        <v>20000</v>
      </c>
      <c r="J88" s="263">
        <v>25000</v>
      </c>
      <c r="K88" s="263">
        <v>200000</v>
      </c>
      <c r="L88" s="262">
        <v>0</v>
      </c>
      <c r="M88" s="282">
        <f t="shared" si="19"/>
        <v>1100000</v>
      </c>
      <c r="N88" s="48">
        <f t="shared" si="20"/>
        <v>2900725</v>
      </c>
      <c r="O88" s="48">
        <f t="shared" si="21"/>
        <v>18007.25</v>
      </c>
      <c r="P88" s="48">
        <f t="shared" si="22"/>
        <v>36014.5</v>
      </c>
      <c r="Q88" s="48">
        <f t="shared" si="18"/>
        <v>18007.25</v>
      </c>
      <c r="R88" s="146">
        <f t="shared" si="15"/>
        <v>2828696</v>
      </c>
      <c r="S88" s="1684">
        <v>0</v>
      </c>
      <c r="T88" s="1684">
        <f t="shared" si="16"/>
        <v>2828696</v>
      </c>
      <c r="U88" s="526" t="str">
        <f>VLOOKUP(C88,'[31]LIST GAJI KARYAWAN'!$D$42:$F$229,3,FALSE)</f>
        <v>4110100693160</v>
      </c>
      <c r="V88" s="1686">
        <f>VLOOKUP(C88,'[32]LIST GAJI KARYAWAN'!$D$40:$L$240,9,0)</f>
        <v>20</v>
      </c>
      <c r="W88" s="1686" t="b">
        <f t="shared" si="17"/>
        <v>1</v>
      </c>
    </row>
    <row r="89" spans="1:24" s="1688" customFormat="1" ht="18" customHeight="1">
      <c r="A89" s="206">
        <v>1800725</v>
      </c>
      <c r="B89" s="1741">
        <v>33</v>
      </c>
      <c r="C89" s="519" t="s">
        <v>1439</v>
      </c>
      <c r="D89" s="524" t="s">
        <v>521</v>
      </c>
      <c r="E89" s="2188">
        <f>VLOOKUP(C89,'[30]LIST GAJI KARYAWAN'!$D$40:$L$240,9,FALSE)</f>
        <v>7</v>
      </c>
      <c r="F89" s="2189">
        <v>1385725</v>
      </c>
      <c r="G89" s="2189">
        <v>415000</v>
      </c>
      <c r="H89" s="2190">
        <f t="shared" si="10"/>
        <v>1800725</v>
      </c>
      <c r="I89" s="2191">
        <v>20000</v>
      </c>
      <c r="J89" s="2191">
        <v>25000</v>
      </c>
      <c r="K89" s="2191">
        <v>200000</v>
      </c>
      <c r="L89" s="2192">
        <v>0</v>
      </c>
      <c r="M89" s="2190">
        <f t="shared" si="19"/>
        <v>515000</v>
      </c>
      <c r="N89" s="2193">
        <f t="shared" si="20"/>
        <v>2315725</v>
      </c>
      <c r="O89" s="2193">
        <f t="shared" si="21"/>
        <v>18007.25</v>
      </c>
      <c r="P89" s="2193">
        <f t="shared" si="22"/>
        <v>36014.5</v>
      </c>
      <c r="Q89" s="2193">
        <f t="shared" si="18"/>
        <v>18007.25</v>
      </c>
      <c r="R89" s="2194">
        <f t="shared" si="15"/>
        <v>2243696</v>
      </c>
      <c r="S89" s="2195">
        <v>0</v>
      </c>
      <c r="T89" s="2195">
        <f t="shared" si="16"/>
        <v>2243696</v>
      </c>
      <c r="U89" s="2196" t="str">
        <f>VLOOKUP(C89,'[31]LIST GAJI KARYAWAN'!$D$42:$F$229,3,FALSE)</f>
        <v>1110004793770</v>
      </c>
      <c r="V89" s="1686">
        <f>VLOOKUP(C89,'[32]LIST GAJI KARYAWAN'!$D$40:$L$240,9,0)</f>
        <v>7</v>
      </c>
      <c r="W89" s="1686" t="b">
        <f t="shared" si="17"/>
        <v>1</v>
      </c>
      <c r="X89" s="1688" t="s">
        <v>2627</v>
      </c>
    </row>
    <row r="90" spans="1:24" s="1688" customFormat="1" ht="18" customHeight="1">
      <c r="A90" s="206">
        <v>1800725</v>
      </c>
      <c r="B90" s="1741">
        <v>34</v>
      </c>
      <c r="C90" s="519" t="s">
        <v>1440</v>
      </c>
      <c r="D90" s="524" t="s">
        <v>521</v>
      </c>
      <c r="E90" s="1703">
        <f>VLOOKUP(C90,'[30]LIST GAJI KARYAWAN'!$D$40:$L$240,9,FALSE)</f>
        <v>22</v>
      </c>
      <c r="F90" s="261">
        <v>1385725</v>
      </c>
      <c r="G90" s="261">
        <v>415000</v>
      </c>
      <c r="H90" s="282">
        <f t="shared" si="10"/>
        <v>1800725</v>
      </c>
      <c r="I90" s="263">
        <v>20000</v>
      </c>
      <c r="J90" s="263">
        <v>25000</v>
      </c>
      <c r="K90" s="263">
        <v>200000</v>
      </c>
      <c r="L90" s="262">
        <v>0</v>
      </c>
      <c r="M90" s="282">
        <f t="shared" si="19"/>
        <v>1190000</v>
      </c>
      <c r="N90" s="48">
        <f t="shared" si="20"/>
        <v>2990725</v>
      </c>
      <c r="O90" s="48">
        <f t="shared" si="21"/>
        <v>18007.25</v>
      </c>
      <c r="P90" s="48">
        <f t="shared" si="22"/>
        <v>36014.5</v>
      </c>
      <c r="Q90" s="48">
        <f t="shared" si="18"/>
        <v>18007.25</v>
      </c>
      <c r="R90" s="146">
        <f t="shared" si="15"/>
        <v>2918696</v>
      </c>
      <c r="S90" s="1684">
        <v>0</v>
      </c>
      <c r="T90" s="1684">
        <f t="shared" si="16"/>
        <v>2918696</v>
      </c>
      <c r="U90" s="526" t="str">
        <f>VLOOKUP(C90,'[31]LIST GAJI KARYAWAN'!$D$42:$F$229,3,FALSE)</f>
        <v>4110100907161</v>
      </c>
      <c r="V90" s="1686">
        <f>VLOOKUP(C90,'[32]LIST GAJI KARYAWAN'!$D$40:$L$240,9,0)</f>
        <v>22</v>
      </c>
      <c r="W90" s="1686" t="b">
        <f t="shared" si="17"/>
        <v>1</v>
      </c>
    </row>
    <row r="91" spans="1:24" s="1688" customFormat="1" ht="18" customHeight="1">
      <c r="A91" s="206">
        <v>1800725</v>
      </c>
      <c r="B91" s="1741">
        <v>35</v>
      </c>
      <c r="C91" s="519" t="s">
        <v>284</v>
      </c>
      <c r="D91" s="524" t="s">
        <v>521</v>
      </c>
      <c r="E91" s="1703">
        <f>VLOOKUP(C91,'[30]LIST GAJI KARYAWAN'!$D$40:$L$240,9,FALSE)</f>
        <v>23</v>
      </c>
      <c r="F91" s="261">
        <v>1385725</v>
      </c>
      <c r="G91" s="261">
        <v>415000</v>
      </c>
      <c r="H91" s="282">
        <f t="shared" si="10"/>
        <v>1800725</v>
      </c>
      <c r="I91" s="263">
        <v>20000</v>
      </c>
      <c r="J91" s="263">
        <v>25000</v>
      </c>
      <c r="K91" s="263">
        <v>200000</v>
      </c>
      <c r="L91" s="262">
        <v>0</v>
      </c>
      <c r="M91" s="282">
        <f t="shared" si="19"/>
        <v>1235000</v>
      </c>
      <c r="N91" s="48">
        <f t="shared" si="20"/>
        <v>3035725</v>
      </c>
      <c r="O91" s="48">
        <f t="shared" si="21"/>
        <v>18007.25</v>
      </c>
      <c r="P91" s="48">
        <f t="shared" si="22"/>
        <v>36014.5</v>
      </c>
      <c r="Q91" s="48">
        <f t="shared" si="18"/>
        <v>18007.25</v>
      </c>
      <c r="R91" s="146">
        <f t="shared" si="15"/>
        <v>2963696</v>
      </c>
      <c r="S91" s="1684">
        <v>0</v>
      </c>
      <c r="T91" s="1684">
        <f t="shared" si="16"/>
        <v>2963696</v>
      </c>
      <c r="U91" s="526" t="str">
        <f>VLOOKUP(C91,'[31]LIST GAJI KARYAWAN'!$D$42:$F$229,3,FALSE)</f>
        <v>4110101041162</v>
      </c>
      <c r="V91" s="1686">
        <f>VLOOKUP(C91,'[32]LIST GAJI KARYAWAN'!$D$40:$L$240,9,0)</f>
        <v>23</v>
      </c>
      <c r="W91" s="1686" t="b">
        <f t="shared" si="17"/>
        <v>1</v>
      </c>
    </row>
    <row r="92" spans="1:24" s="1688" customFormat="1" ht="18" customHeight="1">
      <c r="A92" s="206">
        <v>1800725</v>
      </c>
      <c r="B92" s="1741">
        <v>36</v>
      </c>
      <c r="C92" s="519" t="s">
        <v>1441</v>
      </c>
      <c r="D92" s="524" t="s">
        <v>521</v>
      </c>
      <c r="E92" s="1703">
        <f>VLOOKUP(C92,'[30]LIST GAJI KARYAWAN'!$D$40:$L$240,9,FALSE)</f>
        <v>19</v>
      </c>
      <c r="F92" s="261">
        <v>1385725</v>
      </c>
      <c r="G92" s="261">
        <v>415000</v>
      </c>
      <c r="H92" s="282">
        <f t="shared" si="10"/>
        <v>1800725</v>
      </c>
      <c r="I92" s="263">
        <v>20000</v>
      </c>
      <c r="J92" s="263">
        <v>25000</v>
      </c>
      <c r="K92" s="263">
        <v>200000</v>
      </c>
      <c r="L92" s="262">
        <v>0</v>
      </c>
      <c r="M92" s="282">
        <f t="shared" si="19"/>
        <v>1055000</v>
      </c>
      <c r="N92" s="48">
        <f t="shared" si="20"/>
        <v>2855725</v>
      </c>
      <c r="O92" s="48">
        <f t="shared" si="21"/>
        <v>18007.25</v>
      </c>
      <c r="P92" s="48">
        <f t="shared" si="22"/>
        <v>36014.5</v>
      </c>
      <c r="Q92" s="48">
        <f t="shared" si="18"/>
        <v>18007.25</v>
      </c>
      <c r="R92" s="146">
        <f t="shared" si="15"/>
        <v>2783696</v>
      </c>
      <c r="S92" s="1684">
        <v>0</v>
      </c>
      <c r="T92" s="1684">
        <f t="shared" si="16"/>
        <v>2783696</v>
      </c>
      <c r="U92" s="526" t="str">
        <f>VLOOKUP(C92,'[31]LIST GAJI KARYAWAN'!$D$42:$F$229,3,FALSE)</f>
        <v>4110100743169</v>
      </c>
      <c r="V92" s="1686">
        <f>VLOOKUP(C92,'[32]LIST GAJI KARYAWAN'!$D$40:$L$240,9,0)</f>
        <v>19</v>
      </c>
      <c r="W92" s="1686" t="b">
        <f t="shared" si="17"/>
        <v>1</v>
      </c>
    </row>
    <row r="93" spans="1:24" s="1688" customFormat="1" ht="18" customHeight="1">
      <c r="A93" s="206">
        <v>1800725</v>
      </c>
      <c r="B93" s="1741">
        <v>37</v>
      </c>
      <c r="C93" s="519" t="s">
        <v>1573</v>
      </c>
      <c r="D93" s="524" t="s">
        <v>42</v>
      </c>
      <c r="E93" s="1703">
        <f>VLOOKUP(C93,'[30]LIST GAJI KARYAWAN'!$D$40:$L$240,9,FALSE)</f>
        <v>23</v>
      </c>
      <c r="F93" s="261">
        <v>1385725</v>
      </c>
      <c r="G93" s="261">
        <v>415000</v>
      </c>
      <c r="H93" s="282">
        <f t="shared" si="10"/>
        <v>1800725</v>
      </c>
      <c r="I93" s="263">
        <v>20000</v>
      </c>
      <c r="J93" s="263">
        <v>25000</v>
      </c>
      <c r="K93" s="263">
        <v>200000</v>
      </c>
      <c r="L93" s="262">
        <v>0</v>
      </c>
      <c r="M93" s="282">
        <f t="shared" si="19"/>
        <v>1235000</v>
      </c>
      <c r="N93" s="48">
        <f t="shared" si="20"/>
        <v>3035725</v>
      </c>
      <c r="O93" s="48">
        <f t="shared" si="21"/>
        <v>18007.25</v>
      </c>
      <c r="P93" s="48">
        <f t="shared" si="22"/>
        <v>36014.5</v>
      </c>
      <c r="Q93" s="48">
        <f t="shared" si="18"/>
        <v>18007.25</v>
      </c>
      <c r="R93" s="146">
        <f t="shared" si="15"/>
        <v>2963696</v>
      </c>
      <c r="S93" s="1684">
        <v>0</v>
      </c>
      <c r="T93" s="1684">
        <f t="shared" si="16"/>
        <v>2963696</v>
      </c>
      <c r="U93" s="526" t="str">
        <f>VLOOKUP(C93,'[31]LIST GAJI KARYAWAN'!$D$42:$F$229,3,FALSE)</f>
        <v>4110100923167</v>
      </c>
      <c r="V93" s="1686">
        <f>VLOOKUP(C93,'[32]LIST GAJI KARYAWAN'!$D$40:$L$240,9,0)</f>
        <v>23</v>
      </c>
      <c r="W93" s="1686" t="b">
        <f t="shared" si="17"/>
        <v>1</v>
      </c>
    </row>
    <row r="94" spans="1:24" s="1688" customFormat="1" ht="18" customHeight="1">
      <c r="A94" s="206">
        <v>1800725</v>
      </c>
      <c r="B94" s="1741">
        <v>38</v>
      </c>
      <c r="C94" s="519" t="s">
        <v>1442</v>
      </c>
      <c r="D94" s="524" t="s">
        <v>521</v>
      </c>
      <c r="E94" s="1703">
        <f>VLOOKUP(C94,'[30]LIST GAJI KARYAWAN'!$D$40:$L$240,9,FALSE)</f>
        <v>17</v>
      </c>
      <c r="F94" s="261">
        <v>1385725</v>
      </c>
      <c r="G94" s="261">
        <v>415000</v>
      </c>
      <c r="H94" s="282">
        <f t="shared" si="10"/>
        <v>1800725</v>
      </c>
      <c r="I94" s="263">
        <v>20000</v>
      </c>
      <c r="J94" s="263">
        <v>25000</v>
      </c>
      <c r="K94" s="263">
        <v>200000</v>
      </c>
      <c r="L94" s="262">
        <v>0</v>
      </c>
      <c r="M94" s="282">
        <f t="shared" si="19"/>
        <v>965000</v>
      </c>
      <c r="N94" s="48">
        <f t="shared" si="20"/>
        <v>2765725</v>
      </c>
      <c r="O94" s="48">
        <f t="shared" si="21"/>
        <v>18007.25</v>
      </c>
      <c r="P94" s="48">
        <f t="shared" si="22"/>
        <v>36014.5</v>
      </c>
      <c r="Q94" s="48">
        <f t="shared" si="18"/>
        <v>18007.25</v>
      </c>
      <c r="R94" s="146">
        <f t="shared" si="15"/>
        <v>2693696</v>
      </c>
      <c r="S94" s="1684">
        <v>0</v>
      </c>
      <c r="T94" s="1684">
        <f t="shared" si="16"/>
        <v>2693696</v>
      </c>
      <c r="U94" s="526" t="str">
        <f>VLOOKUP(C94,'[31]LIST GAJI KARYAWAN'!$D$42:$F$229,3,FALSE)</f>
        <v>4110100886161</v>
      </c>
      <c r="V94" s="1686">
        <f>VLOOKUP(C94,'[32]LIST GAJI KARYAWAN'!$D$40:$L$240,9,0)</f>
        <v>17</v>
      </c>
      <c r="W94" s="1686" t="b">
        <f t="shared" si="17"/>
        <v>1</v>
      </c>
    </row>
    <row r="95" spans="1:24" s="1688" customFormat="1" ht="18" customHeight="1">
      <c r="A95" s="206">
        <v>1800725</v>
      </c>
      <c r="B95" s="1741">
        <v>39</v>
      </c>
      <c r="C95" s="519" t="s">
        <v>1443</v>
      </c>
      <c r="D95" s="524" t="s">
        <v>521</v>
      </c>
      <c r="E95" s="1703">
        <f>VLOOKUP(C95,'[30]LIST GAJI KARYAWAN'!$D$40:$L$240,9,FALSE)</f>
        <v>23</v>
      </c>
      <c r="F95" s="261">
        <v>1385725</v>
      </c>
      <c r="G95" s="261">
        <v>415000</v>
      </c>
      <c r="H95" s="282">
        <f t="shared" si="10"/>
        <v>1800725</v>
      </c>
      <c r="I95" s="263">
        <v>20000</v>
      </c>
      <c r="J95" s="263">
        <v>25000</v>
      </c>
      <c r="K95" s="263">
        <v>200000</v>
      </c>
      <c r="L95" s="262">
        <v>0</v>
      </c>
      <c r="M95" s="282">
        <f t="shared" si="19"/>
        <v>1235000</v>
      </c>
      <c r="N95" s="48">
        <f t="shared" si="20"/>
        <v>3035725</v>
      </c>
      <c r="O95" s="48">
        <f t="shared" si="21"/>
        <v>18007.25</v>
      </c>
      <c r="P95" s="48">
        <f t="shared" si="22"/>
        <v>36014.5</v>
      </c>
      <c r="Q95" s="48">
        <f t="shared" si="18"/>
        <v>18007.25</v>
      </c>
      <c r="R95" s="146">
        <f t="shared" si="15"/>
        <v>2963696</v>
      </c>
      <c r="S95" s="1684">
        <v>0</v>
      </c>
      <c r="T95" s="1684">
        <f t="shared" si="16"/>
        <v>2963696</v>
      </c>
      <c r="U95" s="526" t="str">
        <f>VLOOKUP(C95,'[31]LIST GAJI KARYAWAN'!$D$42:$F$229,3,FALSE)</f>
        <v>4110100987161</v>
      </c>
      <c r="V95" s="1686">
        <f>VLOOKUP(C95,'[32]LIST GAJI KARYAWAN'!$D$40:$L$240,9,0)</f>
        <v>23</v>
      </c>
      <c r="W95" s="1686" t="b">
        <f t="shared" si="17"/>
        <v>1</v>
      </c>
    </row>
    <row r="96" spans="1:24" s="1688" customFormat="1" ht="18" customHeight="1">
      <c r="A96" s="206">
        <v>1800725</v>
      </c>
      <c r="B96" s="1741">
        <v>40</v>
      </c>
      <c r="C96" s="528" t="s">
        <v>1574</v>
      </c>
      <c r="D96" s="524" t="s">
        <v>42</v>
      </c>
      <c r="E96" s="1703">
        <f>VLOOKUP(C96,'[30]LIST GAJI KARYAWAN'!$D$40:$L$240,9,FALSE)</f>
        <v>25</v>
      </c>
      <c r="F96" s="261">
        <v>1385725</v>
      </c>
      <c r="G96" s="261">
        <v>415000</v>
      </c>
      <c r="H96" s="282">
        <f t="shared" si="10"/>
        <v>1800725</v>
      </c>
      <c r="I96" s="263">
        <v>20000</v>
      </c>
      <c r="J96" s="263">
        <v>25000</v>
      </c>
      <c r="K96" s="263">
        <v>200000</v>
      </c>
      <c r="L96" s="262">
        <v>0</v>
      </c>
      <c r="M96" s="282">
        <f t="shared" si="19"/>
        <v>1325000</v>
      </c>
      <c r="N96" s="48">
        <f t="shared" si="20"/>
        <v>3125725</v>
      </c>
      <c r="O96" s="48">
        <f t="shared" si="21"/>
        <v>18007.25</v>
      </c>
      <c r="P96" s="48">
        <f t="shared" si="22"/>
        <v>36014.5</v>
      </c>
      <c r="Q96" s="48">
        <f t="shared" si="18"/>
        <v>18007.25</v>
      </c>
      <c r="R96" s="146">
        <f t="shared" si="15"/>
        <v>3053696</v>
      </c>
      <c r="S96" s="1684">
        <v>0</v>
      </c>
      <c r="T96" s="1684">
        <f t="shared" si="16"/>
        <v>3053696</v>
      </c>
      <c r="U96" s="526" t="str">
        <f>VLOOKUP(C96,'[31]LIST GAJI KARYAWAN'!$D$42:$F$229,3,FALSE)</f>
        <v>4110101469166</v>
      </c>
      <c r="V96" s="1686">
        <f>VLOOKUP(C96,'[32]LIST GAJI KARYAWAN'!$D$40:$L$240,9,0)</f>
        <v>25</v>
      </c>
      <c r="W96" s="1686" t="b">
        <f t="shared" si="17"/>
        <v>1</v>
      </c>
    </row>
    <row r="97" spans="1:23" s="1688" customFormat="1" ht="18" customHeight="1">
      <c r="A97" s="206">
        <v>1800725</v>
      </c>
      <c r="B97" s="1741">
        <v>41</v>
      </c>
      <c r="C97" s="519" t="s">
        <v>1575</v>
      </c>
      <c r="D97" s="524" t="s">
        <v>42</v>
      </c>
      <c r="E97" s="1703">
        <f>VLOOKUP(C97,'[30]LIST GAJI KARYAWAN'!$D$40:$L$240,9,FALSE)</f>
        <v>25</v>
      </c>
      <c r="F97" s="261">
        <v>1385725</v>
      </c>
      <c r="G97" s="261">
        <v>415000</v>
      </c>
      <c r="H97" s="282">
        <f t="shared" si="10"/>
        <v>1800725</v>
      </c>
      <c r="I97" s="263">
        <v>20000</v>
      </c>
      <c r="J97" s="263">
        <v>25000</v>
      </c>
      <c r="K97" s="263">
        <v>200000</v>
      </c>
      <c r="L97" s="262">
        <v>0</v>
      </c>
      <c r="M97" s="282">
        <f t="shared" si="19"/>
        <v>1325000</v>
      </c>
      <c r="N97" s="48">
        <f t="shared" si="20"/>
        <v>3125725</v>
      </c>
      <c r="O97" s="48">
        <f t="shared" si="21"/>
        <v>18007.25</v>
      </c>
      <c r="P97" s="48">
        <f t="shared" si="22"/>
        <v>36014.5</v>
      </c>
      <c r="Q97" s="48">
        <f t="shared" si="18"/>
        <v>18007.25</v>
      </c>
      <c r="R97" s="146">
        <f t="shared" si="15"/>
        <v>3053696</v>
      </c>
      <c r="S97" s="1684">
        <v>0</v>
      </c>
      <c r="T97" s="1684">
        <f t="shared" si="16"/>
        <v>3053696</v>
      </c>
      <c r="U97" s="526" t="str">
        <f>VLOOKUP(C97,'[31]LIST GAJI KARYAWAN'!$D$42:$F$229,3,FALSE)</f>
        <v>4110100738164</v>
      </c>
      <c r="V97" s="1686">
        <f>VLOOKUP(C97,'[32]LIST GAJI KARYAWAN'!$D$40:$L$240,9,0)</f>
        <v>25</v>
      </c>
      <c r="W97" s="1686" t="b">
        <f t="shared" si="17"/>
        <v>1</v>
      </c>
    </row>
    <row r="98" spans="1:23" s="1688" customFormat="1" ht="18" customHeight="1">
      <c r="A98" s="206">
        <v>1800725</v>
      </c>
      <c r="B98" s="1741">
        <v>42</v>
      </c>
      <c r="C98" s="519" t="s">
        <v>1444</v>
      </c>
      <c r="D98" s="524" t="s">
        <v>521</v>
      </c>
      <c r="E98" s="1703">
        <f>VLOOKUP(C98,'[30]LIST GAJI KARYAWAN'!$D$40:$L$240,9,FALSE)</f>
        <v>22</v>
      </c>
      <c r="F98" s="261">
        <v>1385725</v>
      </c>
      <c r="G98" s="261">
        <v>415000</v>
      </c>
      <c r="H98" s="282">
        <f t="shared" si="10"/>
        <v>1800725</v>
      </c>
      <c r="I98" s="263">
        <v>20000</v>
      </c>
      <c r="J98" s="263">
        <v>25000</v>
      </c>
      <c r="K98" s="263">
        <v>200000</v>
      </c>
      <c r="L98" s="262">
        <v>0</v>
      </c>
      <c r="M98" s="282">
        <f t="shared" si="19"/>
        <v>1190000</v>
      </c>
      <c r="N98" s="48">
        <f t="shared" si="20"/>
        <v>2990725</v>
      </c>
      <c r="O98" s="48">
        <f t="shared" si="21"/>
        <v>18007.25</v>
      </c>
      <c r="P98" s="48">
        <f t="shared" si="22"/>
        <v>36014.5</v>
      </c>
      <c r="Q98" s="48">
        <f t="shared" si="18"/>
        <v>18007.25</v>
      </c>
      <c r="R98" s="146">
        <f t="shared" si="15"/>
        <v>2918696</v>
      </c>
      <c r="S98" s="1684">
        <v>0</v>
      </c>
      <c r="T98" s="1684">
        <f t="shared" si="16"/>
        <v>2918696</v>
      </c>
      <c r="U98" s="526" t="str">
        <f>VLOOKUP(C98,'[31]LIST GAJI KARYAWAN'!$D$42:$F$229,3,FALSE)</f>
        <v>4110101013169</v>
      </c>
      <c r="V98" s="1686">
        <f>VLOOKUP(C98,'[32]LIST GAJI KARYAWAN'!$D$40:$L$240,9,0)</f>
        <v>22</v>
      </c>
      <c r="W98" s="1686" t="b">
        <f t="shared" si="17"/>
        <v>1</v>
      </c>
    </row>
    <row r="99" spans="1:23" s="1688" customFormat="1" ht="18" customHeight="1">
      <c r="A99" s="206">
        <v>1800725</v>
      </c>
      <c r="B99" s="1741">
        <v>43</v>
      </c>
      <c r="C99" s="519" t="s">
        <v>1445</v>
      </c>
      <c r="D99" s="524" t="s">
        <v>521</v>
      </c>
      <c r="E99" s="1703">
        <f>VLOOKUP(C99,'[30]LIST GAJI KARYAWAN'!$D$40:$L$240,9,FALSE)</f>
        <v>21</v>
      </c>
      <c r="F99" s="261">
        <v>1385725</v>
      </c>
      <c r="G99" s="261">
        <v>415000</v>
      </c>
      <c r="H99" s="282">
        <f t="shared" si="10"/>
        <v>1800725</v>
      </c>
      <c r="I99" s="263">
        <v>20000</v>
      </c>
      <c r="J99" s="263">
        <v>25000</v>
      </c>
      <c r="K99" s="263">
        <v>200000</v>
      </c>
      <c r="L99" s="262">
        <v>0</v>
      </c>
      <c r="M99" s="282">
        <f t="shared" si="19"/>
        <v>1145000</v>
      </c>
      <c r="N99" s="48">
        <f t="shared" si="20"/>
        <v>2945725</v>
      </c>
      <c r="O99" s="48">
        <f t="shared" si="21"/>
        <v>18007.25</v>
      </c>
      <c r="P99" s="48">
        <f t="shared" si="22"/>
        <v>36014.5</v>
      </c>
      <c r="Q99" s="48">
        <f t="shared" si="18"/>
        <v>18007.25</v>
      </c>
      <c r="R99" s="146">
        <f t="shared" si="15"/>
        <v>2873696</v>
      </c>
      <c r="S99" s="1684">
        <v>0</v>
      </c>
      <c r="T99" s="1684">
        <f t="shared" si="16"/>
        <v>2873696</v>
      </c>
      <c r="U99" s="526" t="str">
        <f>VLOOKUP(C99,'[31]LIST GAJI KARYAWAN'!$D$42:$F$229,3,FALSE)</f>
        <v>4110100788169</v>
      </c>
      <c r="V99" s="1686">
        <f>VLOOKUP(C99,'[32]LIST GAJI KARYAWAN'!$D$40:$L$240,9,0)</f>
        <v>21</v>
      </c>
      <c r="W99" s="1686" t="b">
        <f t="shared" si="17"/>
        <v>1</v>
      </c>
    </row>
    <row r="100" spans="1:23" s="1688" customFormat="1" ht="18" customHeight="1">
      <c r="A100" s="206">
        <v>1800725</v>
      </c>
      <c r="B100" s="1741">
        <v>44</v>
      </c>
      <c r="C100" s="527" t="s">
        <v>1446</v>
      </c>
      <c r="D100" s="524" t="s">
        <v>521</v>
      </c>
      <c r="E100" s="1703">
        <f>VLOOKUP(C100,'[30]LIST GAJI KARYAWAN'!$D$40:$L$240,9,FALSE)</f>
        <v>25</v>
      </c>
      <c r="F100" s="261">
        <v>1385725</v>
      </c>
      <c r="G100" s="261">
        <v>415000</v>
      </c>
      <c r="H100" s="282">
        <f t="shared" si="10"/>
        <v>1800725</v>
      </c>
      <c r="I100" s="263">
        <v>20000</v>
      </c>
      <c r="J100" s="263">
        <v>25000</v>
      </c>
      <c r="K100" s="263">
        <v>200000</v>
      </c>
      <c r="L100" s="262">
        <v>0</v>
      </c>
      <c r="M100" s="282">
        <f t="shared" si="19"/>
        <v>1325000</v>
      </c>
      <c r="N100" s="48">
        <f t="shared" si="20"/>
        <v>3125725</v>
      </c>
      <c r="O100" s="48">
        <f t="shared" si="21"/>
        <v>18007.25</v>
      </c>
      <c r="P100" s="48">
        <f t="shared" si="22"/>
        <v>36014.5</v>
      </c>
      <c r="Q100" s="48">
        <f t="shared" si="18"/>
        <v>18007.25</v>
      </c>
      <c r="R100" s="146">
        <f t="shared" si="15"/>
        <v>3053696</v>
      </c>
      <c r="S100" s="1684">
        <v>0</v>
      </c>
      <c r="T100" s="1684">
        <f t="shared" si="16"/>
        <v>3053696</v>
      </c>
      <c r="U100" s="526" t="str">
        <f>VLOOKUP(C100,'[31]LIST GAJI KARYAWAN'!$D$42:$F$229,3,FALSE)</f>
        <v>4110101071167</v>
      </c>
      <c r="V100" s="1686">
        <f>VLOOKUP(C100,'[32]LIST GAJI KARYAWAN'!$D$40:$L$240,9,0)</f>
        <v>25</v>
      </c>
      <c r="W100" s="1686" t="b">
        <f t="shared" si="17"/>
        <v>1</v>
      </c>
    </row>
    <row r="101" spans="1:23" s="1688" customFormat="1" ht="18" customHeight="1">
      <c r="A101" s="206">
        <v>1800725</v>
      </c>
      <c r="B101" s="1741">
        <v>45</v>
      </c>
      <c r="C101" s="519" t="s">
        <v>1580</v>
      </c>
      <c r="D101" s="524" t="s">
        <v>42</v>
      </c>
      <c r="E101" s="1703">
        <f>VLOOKUP(C101,'[30]LIST GAJI KARYAWAN'!$D$40:$L$240,9,FALSE)</f>
        <v>23</v>
      </c>
      <c r="F101" s="261">
        <v>1385725</v>
      </c>
      <c r="G101" s="261">
        <v>415000</v>
      </c>
      <c r="H101" s="282">
        <f t="shared" si="10"/>
        <v>1800725</v>
      </c>
      <c r="I101" s="263">
        <v>20000</v>
      </c>
      <c r="J101" s="263">
        <v>25000</v>
      </c>
      <c r="K101" s="263">
        <v>200000</v>
      </c>
      <c r="L101" s="262">
        <v>0</v>
      </c>
      <c r="M101" s="282">
        <f t="shared" si="19"/>
        <v>1235000</v>
      </c>
      <c r="N101" s="48">
        <f t="shared" si="20"/>
        <v>3035725</v>
      </c>
      <c r="O101" s="48">
        <f t="shared" si="21"/>
        <v>18007.25</v>
      </c>
      <c r="P101" s="48">
        <f t="shared" si="22"/>
        <v>36014.5</v>
      </c>
      <c r="Q101" s="48">
        <f t="shared" si="18"/>
        <v>18007.25</v>
      </c>
      <c r="R101" s="146">
        <f t="shared" si="15"/>
        <v>2963696</v>
      </c>
      <c r="S101" s="1684">
        <v>0</v>
      </c>
      <c r="T101" s="1684">
        <f t="shared" si="16"/>
        <v>2963696</v>
      </c>
      <c r="U101" s="526" t="str">
        <f>VLOOKUP(C101,'[31]LIST GAJI KARYAWAN'!$D$42:$F$229,3,FALSE)</f>
        <v>4110100993162</v>
      </c>
      <c r="V101" s="1686">
        <f>VLOOKUP(C101,'[32]LIST GAJI KARYAWAN'!$D$40:$L$240,9,0)</f>
        <v>23</v>
      </c>
      <c r="W101" s="1686" t="b">
        <f t="shared" si="17"/>
        <v>1</v>
      </c>
    </row>
    <row r="102" spans="1:23" s="1688" customFormat="1" ht="18" customHeight="1">
      <c r="A102" s="206">
        <v>1800725</v>
      </c>
      <c r="B102" s="1741">
        <v>46</v>
      </c>
      <c r="C102" s="519" t="s">
        <v>1447</v>
      </c>
      <c r="D102" s="524" t="s">
        <v>521</v>
      </c>
      <c r="E102" s="1703">
        <f>VLOOKUP(C102,'[30]LIST GAJI KARYAWAN'!$D$40:$L$240,9,FALSE)</f>
        <v>23</v>
      </c>
      <c r="F102" s="261">
        <v>1385725</v>
      </c>
      <c r="G102" s="261">
        <v>415000</v>
      </c>
      <c r="H102" s="282">
        <f t="shared" si="10"/>
        <v>1800725</v>
      </c>
      <c r="I102" s="263">
        <v>20000</v>
      </c>
      <c r="J102" s="263">
        <v>25000</v>
      </c>
      <c r="K102" s="263">
        <v>200000</v>
      </c>
      <c r="L102" s="262">
        <v>0</v>
      </c>
      <c r="M102" s="282">
        <f t="shared" si="19"/>
        <v>1235000</v>
      </c>
      <c r="N102" s="48">
        <f t="shared" si="20"/>
        <v>3035725</v>
      </c>
      <c r="O102" s="48">
        <f t="shared" si="21"/>
        <v>18007.25</v>
      </c>
      <c r="P102" s="48">
        <f t="shared" si="22"/>
        <v>36014.5</v>
      </c>
      <c r="Q102" s="48">
        <f t="shared" si="18"/>
        <v>18007.25</v>
      </c>
      <c r="R102" s="146">
        <f t="shared" si="15"/>
        <v>2963696</v>
      </c>
      <c r="S102" s="1684">
        <v>0</v>
      </c>
      <c r="T102" s="1684">
        <f t="shared" si="16"/>
        <v>2963696</v>
      </c>
      <c r="U102" s="526" t="str">
        <f>VLOOKUP(C102,'[31]LIST GAJI KARYAWAN'!$D$42:$F$229,3,FALSE)</f>
        <v>4110100762163</v>
      </c>
      <c r="V102" s="1686">
        <f>VLOOKUP(C102,'[32]LIST GAJI KARYAWAN'!$D$40:$L$240,9,0)</f>
        <v>23</v>
      </c>
      <c r="W102" s="1686" t="b">
        <f t="shared" si="17"/>
        <v>1</v>
      </c>
    </row>
    <row r="103" spans="1:23" s="1688" customFormat="1" ht="18" customHeight="1">
      <c r="A103" s="206">
        <v>1800725</v>
      </c>
      <c r="B103" s="1741">
        <v>47</v>
      </c>
      <c r="C103" s="519" t="s">
        <v>1448</v>
      </c>
      <c r="D103" s="524" t="s">
        <v>521</v>
      </c>
      <c r="E103" s="1703">
        <f>VLOOKUP(C103,'[30]LIST GAJI KARYAWAN'!$D$40:$L$240,9,FALSE)</f>
        <v>21</v>
      </c>
      <c r="F103" s="261">
        <v>1385725</v>
      </c>
      <c r="G103" s="261">
        <v>415000</v>
      </c>
      <c r="H103" s="282">
        <f t="shared" si="10"/>
        <v>1800725</v>
      </c>
      <c r="I103" s="263">
        <v>20000</v>
      </c>
      <c r="J103" s="263">
        <v>25000</v>
      </c>
      <c r="K103" s="263">
        <v>200000</v>
      </c>
      <c r="L103" s="262">
        <v>0</v>
      </c>
      <c r="M103" s="282">
        <f t="shared" si="19"/>
        <v>1145000</v>
      </c>
      <c r="N103" s="48">
        <f t="shared" si="20"/>
        <v>2945725</v>
      </c>
      <c r="O103" s="48">
        <f t="shared" si="21"/>
        <v>18007.25</v>
      </c>
      <c r="P103" s="48">
        <f t="shared" si="22"/>
        <v>36014.5</v>
      </c>
      <c r="Q103" s="48">
        <f t="shared" si="18"/>
        <v>18007.25</v>
      </c>
      <c r="R103" s="146">
        <f t="shared" si="15"/>
        <v>2873696</v>
      </c>
      <c r="S103" s="1684">
        <v>0</v>
      </c>
      <c r="T103" s="1684">
        <f t="shared" si="16"/>
        <v>2873696</v>
      </c>
      <c r="U103" s="526" t="str">
        <f>VLOOKUP(C103,'[31]LIST GAJI KARYAWAN'!$D$42:$F$229,3,FALSE)</f>
        <v>4110100956160</v>
      </c>
      <c r="V103" s="1686">
        <f>VLOOKUP(C103,'[32]LIST GAJI KARYAWAN'!$D$40:$L$240,9,0)</f>
        <v>21</v>
      </c>
      <c r="W103" s="1686" t="b">
        <f t="shared" si="17"/>
        <v>1</v>
      </c>
    </row>
    <row r="104" spans="1:23" s="1688" customFormat="1" ht="18" customHeight="1">
      <c r="A104" s="206">
        <v>1800725</v>
      </c>
      <c r="B104" s="1741">
        <v>48</v>
      </c>
      <c r="C104" s="519" t="s">
        <v>432</v>
      </c>
      <c r="D104" s="524" t="s">
        <v>521</v>
      </c>
      <c r="E104" s="1703">
        <f>VLOOKUP(C104,'[30]LIST GAJI KARYAWAN'!$D$40:$L$240,9,FALSE)</f>
        <v>29</v>
      </c>
      <c r="F104" s="261">
        <v>1385725</v>
      </c>
      <c r="G104" s="261">
        <v>415000</v>
      </c>
      <c r="H104" s="282">
        <f t="shared" si="10"/>
        <v>1800725</v>
      </c>
      <c r="I104" s="263">
        <v>20000</v>
      </c>
      <c r="J104" s="263">
        <v>25000</v>
      </c>
      <c r="K104" s="263">
        <v>200000</v>
      </c>
      <c r="L104" s="262">
        <v>0</v>
      </c>
      <c r="M104" s="282">
        <f t="shared" si="19"/>
        <v>1505000</v>
      </c>
      <c r="N104" s="48">
        <f t="shared" si="20"/>
        <v>3305725</v>
      </c>
      <c r="O104" s="48">
        <f t="shared" si="21"/>
        <v>18007.25</v>
      </c>
      <c r="P104" s="48">
        <f t="shared" si="22"/>
        <v>36014.5</v>
      </c>
      <c r="Q104" s="48">
        <f t="shared" si="18"/>
        <v>18007.25</v>
      </c>
      <c r="R104" s="146">
        <f t="shared" si="15"/>
        <v>3233696</v>
      </c>
      <c r="S104" s="1684">
        <v>0</v>
      </c>
      <c r="T104" s="1684">
        <f t="shared" si="16"/>
        <v>3233696</v>
      </c>
      <c r="U104" s="526" t="str">
        <f>VLOOKUP(C104,'[31]LIST GAJI KARYAWAN'!$D$42:$F$229,3,FALSE)</f>
        <v>4110100873168</v>
      </c>
      <c r="V104" s="1686">
        <f>VLOOKUP(C104,'[32]LIST GAJI KARYAWAN'!$D$40:$L$240,9,0)</f>
        <v>29</v>
      </c>
      <c r="W104" s="1686" t="b">
        <f t="shared" si="17"/>
        <v>1</v>
      </c>
    </row>
    <row r="105" spans="1:23" s="1688" customFormat="1" ht="18" customHeight="1">
      <c r="A105" s="206">
        <v>1800725</v>
      </c>
      <c r="B105" s="1741">
        <v>49</v>
      </c>
      <c r="C105" s="519" t="s">
        <v>1449</v>
      </c>
      <c r="D105" s="524" t="s">
        <v>521</v>
      </c>
      <c r="E105" s="1703">
        <f>VLOOKUP(C105,'[30]LIST GAJI KARYAWAN'!$D$40:$L$240,9,FALSE)</f>
        <v>20</v>
      </c>
      <c r="F105" s="261">
        <v>1385725</v>
      </c>
      <c r="G105" s="261">
        <v>415000</v>
      </c>
      <c r="H105" s="282">
        <f t="shared" si="10"/>
        <v>1800725</v>
      </c>
      <c r="I105" s="263">
        <v>20000</v>
      </c>
      <c r="J105" s="263">
        <v>25000</v>
      </c>
      <c r="K105" s="263">
        <v>200000</v>
      </c>
      <c r="L105" s="262">
        <v>0</v>
      </c>
      <c r="M105" s="282">
        <f t="shared" si="19"/>
        <v>1100000</v>
      </c>
      <c r="N105" s="48">
        <f t="shared" si="20"/>
        <v>2900725</v>
      </c>
      <c r="O105" s="48">
        <f t="shared" si="21"/>
        <v>18007.25</v>
      </c>
      <c r="P105" s="48">
        <f t="shared" si="22"/>
        <v>36014.5</v>
      </c>
      <c r="Q105" s="48">
        <f t="shared" si="18"/>
        <v>18007.25</v>
      </c>
      <c r="R105" s="146">
        <f t="shared" si="15"/>
        <v>2828696</v>
      </c>
      <c r="S105" s="1684">
        <v>0</v>
      </c>
      <c r="T105" s="1684">
        <f t="shared" si="16"/>
        <v>2828696</v>
      </c>
      <c r="U105" s="526" t="str">
        <f>VLOOKUP(C105,'[31]LIST GAJI KARYAWAN'!$D$42:$F$229,3,FALSE)</f>
        <v>4110101003164</v>
      </c>
      <c r="V105" s="1686">
        <f>VLOOKUP(C105,'[32]LIST GAJI KARYAWAN'!$D$40:$L$240,9,0)</f>
        <v>20</v>
      </c>
      <c r="W105" s="1686" t="b">
        <f t="shared" si="17"/>
        <v>1</v>
      </c>
    </row>
    <row r="106" spans="1:23" s="1688" customFormat="1" ht="18" customHeight="1">
      <c r="A106" s="206">
        <v>1800725</v>
      </c>
      <c r="B106" s="1741">
        <v>50</v>
      </c>
      <c r="C106" s="519" t="s">
        <v>887</v>
      </c>
      <c r="D106" s="524" t="s">
        <v>521</v>
      </c>
      <c r="E106" s="1703">
        <f>VLOOKUP(C106,'[30]LIST GAJI KARYAWAN'!$D$40:$L$240,9,FALSE)</f>
        <v>23</v>
      </c>
      <c r="F106" s="261">
        <v>1385725</v>
      </c>
      <c r="G106" s="261">
        <v>415000</v>
      </c>
      <c r="H106" s="282">
        <f t="shared" si="10"/>
        <v>1800725</v>
      </c>
      <c r="I106" s="263">
        <v>20000</v>
      </c>
      <c r="J106" s="263">
        <v>25000</v>
      </c>
      <c r="K106" s="263">
        <v>200000</v>
      </c>
      <c r="L106" s="262">
        <v>0</v>
      </c>
      <c r="M106" s="282">
        <f t="shared" si="19"/>
        <v>1235000</v>
      </c>
      <c r="N106" s="48">
        <f t="shared" si="20"/>
        <v>3035725</v>
      </c>
      <c r="O106" s="48">
        <f t="shared" si="21"/>
        <v>18007.25</v>
      </c>
      <c r="P106" s="48">
        <f t="shared" si="22"/>
        <v>36014.5</v>
      </c>
      <c r="Q106" s="48">
        <f>H106*1%+H106*3%</f>
        <v>72029</v>
      </c>
      <c r="R106" s="146">
        <f t="shared" si="15"/>
        <v>2909674.25</v>
      </c>
      <c r="S106" s="1684">
        <v>0</v>
      </c>
      <c r="T106" s="1684">
        <f t="shared" si="16"/>
        <v>2909674.25</v>
      </c>
      <c r="U106" s="526" t="str">
        <f>VLOOKUP(C106,'[31]LIST GAJI KARYAWAN'!$D$42:$F$229,3,FALSE)</f>
        <v>4110100776162</v>
      </c>
      <c r="V106" s="1686">
        <f>VLOOKUP(C106,'[32]LIST GAJI KARYAWAN'!$D$40:$L$240,9,0)</f>
        <v>23</v>
      </c>
      <c r="W106" s="1686" t="b">
        <f t="shared" si="17"/>
        <v>1</v>
      </c>
    </row>
    <row r="107" spans="1:23" s="1688" customFormat="1" ht="18" customHeight="1">
      <c r="A107" s="206">
        <v>1800725</v>
      </c>
      <c r="B107" s="1741">
        <v>51</v>
      </c>
      <c r="C107" s="519" t="s">
        <v>1450</v>
      </c>
      <c r="D107" s="524" t="s">
        <v>521</v>
      </c>
      <c r="E107" s="1703">
        <f>VLOOKUP(C107,'[30]LIST GAJI KARYAWAN'!$D$40:$L$240,9,FALSE)</f>
        <v>24</v>
      </c>
      <c r="F107" s="261">
        <v>1385725</v>
      </c>
      <c r="G107" s="261">
        <v>415000</v>
      </c>
      <c r="H107" s="282">
        <f t="shared" si="10"/>
        <v>1800725</v>
      </c>
      <c r="I107" s="263">
        <v>20000</v>
      </c>
      <c r="J107" s="263">
        <v>25000</v>
      </c>
      <c r="K107" s="263">
        <v>200000</v>
      </c>
      <c r="L107" s="262">
        <v>0</v>
      </c>
      <c r="M107" s="282">
        <f t="shared" si="19"/>
        <v>1280000</v>
      </c>
      <c r="N107" s="48">
        <f t="shared" si="20"/>
        <v>3080725</v>
      </c>
      <c r="O107" s="48">
        <f t="shared" si="21"/>
        <v>18007.25</v>
      </c>
      <c r="P107" s="48">
        <f t="shared" si="22"/>
        <v>36014.5</v>
      </c>
      <c r="Q107" s="48">
        <f>H107*1%</f>
        <v>18007.25</v>
      </c>
      <c r="R107" s="146">
        <f t="shared" si="15"/>
        <v>3008696</v>
      </c>
      <c r="S107" s="1684">
        <v>0</v>
      </c>
      <c r="T107" s="1684">
        <f t="shared" si="16"/>
        <v>3008696</v>
      </c>
      <c r="U107" s="526" t="str">
        <f>VLOOKUP(C107,'[31]LIST GAJI KARYAWAN'!$D$42:$F$229,3,FALSE)</f>
        <v>4110101017163</v>
      </c>
      <c r="V107" s="1686">
        <f>VLOOKUP(C107,'[32]LIST GAJI KARYAWAN'!$D$40:$L$240,9,0)</f>
        <v>24</v>
      </c>
      <c r="W107" s="1686" t="b">
        <f t="shared" si="17"/>
        <v>1</v>
      </c>
    </row>
    <row r="108" spans="1:23" s="1688" customFormat="1" ht="18" customHeight="1">
      <c r="A108" s="206">
        <v>1800725</v>
      </c>
      <c r="B108" s="1741">
        <v>52</v>
      </c>
      <c r="C108" s="519" t="s">
        <v>306</v>
      </c>
      <c r="D108" s="524" t="s">
        <v>521</v>
      </c>
      <c r="E108" s="1703">
        <f>VLOOKUP(C108,'[30]LIST GAJI KARYAWAN'!$D$40:$L$240,9,FALSE)</f>
        <v>23</v>
      </c>
      <c r="F108" s="261">
        <v>1385725</v>
      </c>
      <c r="G108" s="261">
        <v>415000</v>
      </c>
      <c r="H108" s="282">
        <f t="shared" si="10"/>
        <v>1800725</v>
      </c>
      <c r="I108" s="263">
        <v>20000</v>
      </c>
      <c r="J108" s="263">
        <v>25000</v>
      </c>
      <c r="K108" s="263">
        <v>200000</v>
      </c>
      <c r="L108" s="262">
        <v>0</v>
      </c>
      <c r="M108" s="282">
        <f t="shared" si="19"/>
        <v>1235000</v>
      </c>
      <c r="N108" s="48">
        <f t="shared" si="20"/>
        <v>3035725</v>
      </c>
      <c r="O108" s="48">
        <f t="shared" si="21"/>
        <v>18007.25</v>
      </c>
      <c r="P108" s="48">
        <f t="shared" si="22"/>
        <v>36014.5</v>
      </c>
      <c r="Q108" s="48">
        <f>H108*2%</f>
        <v>36014.5</v>
      </c>
      <c r="R108" s="146">
        <f t="shared" si="15"/>
        <v>2945688.75</v>
      </c>
      <c r="S108" s="1684">
        <v>0</v>
      </c>
      <c r="T108" s="1684">
        <f t="shared" si="16"/>
        <v>2945688.75</v>
      </c>
      <c r="U108" s="526" t="str">
        <f>VLOOKUP(C108,'[31]LIST GAJI KARYAWAN'!$D$42:$F$229,3,FALSE)</f>
        <v>4110100825165</v>
      </c>
      <c r="V108" s="1686">
        <f>VLOOKUP(C108,'[32]LIST GAJI KARYAWAN'!$D$40:$L$240,9,0)</f>
        <v>23</v>
      </c>
      <c r="W108" s="1686" t="b">
        <f t="shared" si="17"/>
        <v>1</v>
      </c>
    </row>
    <row r="109" spans="1:23" s="1688" customFormat="1" ht="18" customHeight="1">
      <c r="A109" s="206">
        <v>1800725</v>
      </c>
      <c r="B109" s="1741">
        <v>53</v>
      </c>
      <c r="C109" s="522" t="s">
        <v>1451</v>
      </c>
      <c r="D109" s="524" t="s">
        <v>521</v>
      </c>
      <c r="E109" s="1703">
        <f>VLOOKUP(C109,'[30]LIST GAJI KARYAWAN'!$D$40:$L$240,9,FALSE)</f>
        <v>23</v>
      </c>
      <c r="F109" s="261">
        <v>1385725</v>
      </c>
      <c r="G109" s="261">
        <v>415000</v>
      </c>
      <c r="H109" s="282">
        <f t="shared" si="10"/>
        <v>1800725</v>
      </c>
      <c r="I109" s="263">
        <v>20000</v>
      </c>
      <c r="J109" s="263">
        <v>25000</v>
      </c>
      <c r="K109" s="263">
        <v>200000</v>
      </c>
      <c r="L109" s="262">
        <v>0</v>
      </c>
      <c r="M109" s="282">
        <f t="shared" si="19"/>
        <v>1235000</v>
      </c>
      <c r="N109" s="48">
        <f t="shared" si="20"/>
        <v>3035725</v>
      </c>
      <c r="O109" s="48">
        <f t="shared" si="21"/>
        <v>18007.25</v>
      </c>
      <c r="P109" s="48">
        <f t="shared" si="22"/>
        <v>36014.5</v>
      </c>
      <c r="Q109" s="48">
        <f t="shared" ref="Q109:Q123" si="23">H109*1%</f>
        <v>18007.25</v>
      </c>
      <c r="R109" s="146">
        <f t="shared" si="15"/>
        <v>2963696</v>
      </c>
      <c r="S109" s="1684">
        <v>0</v>
      </c>
      <c r="T109" s="1684">
        <f t="shared" si="16"/>
        <v>2963696</v>
      </c>
      <c r="U109" s="526" t="str">
        <f>VLOOKUP(C109,'[31]LIST GAJI KARYAWAN'!$D$42:$F$229,3,FALSE)</f>
        <v>4110101009160</v>
      </c>
      <c r="V109" s="1686">
        <f>VLOOKUP(C109,'[32]LIST GAJI KARYAWAN'!$D$40:$L$240,9,0)</f>
        <v>23</v>
      </c>
      <c r="W109" s="1686" t="b">
        <f t="shared" si="17"/>
        <v>1</v>
      </c>
    </row>
    <row r="110" spans="1:23" s="1688" customFormat="1" ht="18" customHeight="1">
      <c r="A110" s="206">
        <v>1800725</v>
      </c>
      <c r="B110" s="1741">
        <v>54</v>
      </c>
      <c r="C110" s="519" t="s">
        <v>1452</v>
      </c>
      <c r="D110" s="524" t="s">
        <v>521</v>
      </c>
      <c r="E110" s="1703">
        <f>VLOOKUP(C110,'[30]LIST GAJI KARYAWAN'!$D$40:$L$240,9,FALSE)</f>
        <v>21</v>
      </c>
      <c r="F110" s="261">
        <v>1385725</v>
      </c>
      <c r="G110" s="261">
        <v>415000</v>
      </c>
      <c r="H110" s="282">
        <f t="shared" si="10"/>
        <v>1800725</v>
      </c>
      <c r="I110" s="263">
        <v>20000</v>
      </c>
      <c r="J110" s="263">
        <v>25000</v>
      </c>
      <c r="K110" s="263">
        <v>200000</v>
      </c>
      <c r="L110" s="262">
        <v>0</v>
      </c>
      <c r="M110" s="282">
        <f t="shared" si="19"/>
        <v>1145000</v>
      </c>
      <c r="N110" s="48">
        <f t="shared" si="20"/>
        <v>2945725</v>
      </c>
      <c r="O110" s="48">
        <f t="shared" si="21"/>
        <v>18007.25</v>
      </c>
      <c r="P110" s="48">
        <f t="shared" si="22"/>
        <v>36014.5</v>
      </c>
      <c r="Q110" s="48">
        <f t="shared" si="23"/>
        <v>18007.25</v>
      </c>
      <c r="R110" s="146">
        <f t="shared" si="15"/>
        <v>2873696</v>
      </c>
      <c r="S110" s="1684">
        <v>0</v>
      </c>
      <c r="T110" s="1684">
        <f t="shared" si="16"/>
        <v>2873696</v>
      </c>
      <c r="U110" s="526" t="str">
        <f>VLOOKUP(C110,'[31]LIST GAJI KARYAWAN'!$D$42:$F$229,3,FALSE)</f>
        <v>4110100782163</v>
      </c>
      <c r="V110" s="1686">
        <f>VLOOKUP(C110,'[32]LIST GAJI KARYAWAN'!$D$40:$L$240,9,0)</f>
        <v>21</v>
      </c>
      <c r="W110" s="1686" t="b">
        <f t="shared" si="17"/>
        <v>1</v>
      </c>
    </row>
    <row r="111" spans="1:23" s="1688" customFormat="1" ht="18" customHeight="1">
      <c r="A111" s="206">
        <v>1800725</v>
      </c>
      <c r="B111" s="1741">
        <v>55</v>
      </c>
      <c r="C111" s="519" t="s">
        <v>1591</v>
      </c>
      <c r="D111" s="524" t="s">
        <v>42</v>
      </c>
      <c r="E111" s="1703">
        <f>VLOOKUP(C111,'[30]LIST GAJI KARYAWAN'!$D$40:$L$240,9,FALSE)</f>
        <v>18</v>
      </c>
      <c r="F111" s="261">
        <v>1385725</v>
      </c>
      <c r="G111" s="261">
        <v>415000</v>
      </c>
      <c r="H111" s="282">
        <f t="shared" si="10"/>
        <v>1800725</v>
      </c>
      <c r="I111" s="263">
        <v>20000</v>
      </c>
      <c r="J111" s="263">
        <v>25000</v>
      </c>
      <c r="K111" s="263">
        <v>200000</v>
      </c>
      <c r="L111" s="262">
        <v>0</v>
      </c>
      <c r="M111" s="282">
        <f t="shared" si="19"/>
        <v>1010000</v>
      </c>
      <c r="N111" s="48">
        <f t="shared" si="20"/>
        <v>2810725</v>
      </c>
      <c r="O111" s="48">
        <f t="shared" si="21"/>
        <v>18007.25</v>
      </c>
      <c r="P111" s="48">
        <f t="shared" si="22"/>
        <v>36014.5</v>
      </c>
      <c r="Q111" s="48">
        <f t="shared" si="23"/>
        <v>18007.25</v>
      </c>
      <c r="R111" s="146">
        <f t="shared" si="15"/>
        <v>2738696</v>
      </c>
      <c r="S111" s="1684">
        <v>0</v>
      </c>
      <c r="T111" s="1684">
        <f t="shared" si="16"/>
        <v>2738696</v>
      </c>
      <c r="U111" s="526" t="str">
        <f>VLOOKUP(C111,'[31]LIST GAJI KARYAWAN'!$D$42:$F$229,3,FALSE)</f>
        <v>4110100853168</v>
      </c>
      <c r="V111" s="1686">
        <f>VLOOKUP(C111,'[32]LIST GAJI KARYAWAN'!$D$40:$L$240,9,0)</f>
        <v>18</v>
      </c>
      <c r="W111" s="1686" t="b">
        <f t="shared" si="17"/>
        <v>1</v>
      </c>
    </row>
    <row r="112" spans="1:23" s="1688" customFormat="1" ht="18" customHeight="1">
      <c r="A112" s="206">
        <v>1800725</v>
      </c>
      <c r="B112" s="1741">
        <v>56</v>
      </c>
      <c r="C112" s="519" t="s">
        <v>1592</v>
      </c>
      <c r="D112" s="524" t="s">
        <v>42</v>
      </c>
      <c r="E112" s="1703">
        <f>VLOOKUP(C112,'[30]LIST GAJI KARYAWAN'!$D$40:$L$240,9,FALSE)</f>
        <v>22</v>
      </c>
      <c r="F112" s="261">
        <v>1385725</v>
      </c>
      <c r="G112" s="261">
        <v>415000</v>
      </c>
      <c r="H112" s="282">
        <f t="shared" si="10"/>
        <v>1800725</v>
      </c>
      <c r="I112" s="263">
        <v>20000</v>
      </c>
      <c r="J112" s="263">
        <v>25000</v>
      </c>
      <c r="K112" s="263">
        <v>200000</v>
      </c>
      <c r="L112" s="262">
        <v>0</v>
      </c>
      <c r="M112" s="282">
        <f t="shared" si="19"/>
        <v>1190000</v>
      </c>
      <c r="N112" s="48">
        <f t="shared" si="20"/>
        <v>2990725</v>
      </c>
      <c r="O112" s="48">
        <f t="shared" si="21"/>
        <v>18007.25</v>
      </c>
      <c r="P112" s="48">
        <f t="shared" si="22"/>
        <v>36014.5</v>
      </c>
      <c r="Q112" s="48">
        <f t="shared" si="23"/>
        <v>18007.25</v>
      </c>
      <c r="R112" s="146">
        <f t="shared" si="15"/>
        <v>2918696</v>
      </c>
      <c r="S112" s="1684">
        <v>0</v>
      </c>
      <c r="T112" s="1684">
        <f t="shared" si="16"/>
        <v>2918696</v>
      </c>
      <c r="U112" s="526" t="str">
        <f>VLOOKUP(C112,'[31]LIST GAJI KARYAWAN'!$D$42:$F$229,3,FALSE)</f>
        <v>4110100784165</v>
      </c>
      <c r="V112" s="1686">
        <f>VLOOKUP(C112,'[32]LIST GAJI KARYAWAN'!$D$40:$L$240,9,0)</f>
        <v>22</v>
      </c>
      <c r="W112" s="1686" t="b">
        <f t="shared" si="17"/>
        <v>1</v>
      </c>
    </row>
    <row r="113" spans="1:23" s="1688" customFormat="1" ht="18" customHeight="1">
      <c r="A113" s="206">
        <v>1800725</v>
      </c>
      <c r="B113" s="1741">
        <v>57</v>
      </c>
      <c r="C113" s="519" t="s">
        <v>1453</v>
      </c>
      <c r="D113" s="524" t="s">
        <v>521</v>
      </c>
      <c r="E113" s="2188">
        <f>VLOOKUP(C113,'[30]LIST GAJI KARYAWAN'!$D$40:$L$240,9,FALSE)</f>
        <v>23</v>
      </c>
      <c r="F113" s="2189">
        <v>1385725</v>
      </c>
      <c r="G113" s="2189">
        <v>415000</v>
      </c>
      <c r="H113" s="2190">
        <f t="shared" si="10"/>
        <v>1800725</v>
      </c>
      <c r="I113" s="2191">
        <v>20000</v>
      </c>
      <c r="J113" s="2191">
        <v>25000</v>
      </c>
      <c r="K113" s="2191">
        <v>200000</v>
      </c>
      <c r="L113" s="2192">
        <v>0</v>
      </c>
      <c r="M113" s="2190">
        <f t="shared" si="19"/>
        <v>1235000</v>
      </c>
      <c r="N113" s="2193">
        <f t="shared" si="20"/>
        <v>3035725</v>
      </c>
      <c r="O113" s="2193">
        <f t="shared" si="21"/>
        <v>18007.25</v>
      </c>
      <c r="P113" s="2193">
        <f t="shared" si="22"/>
        <v>36014.5</v>
      </c>
      <c r="Q113" s="2193">
        <f t="shared" si="23"/>
        <v>18007.25</v>
      </c>
      <c r="R113" s="2194">
        <f t="shared" si="15"/>
        <v>2963696</v>
      </c>
      <c r="S113" s="2195">
        <v>0</v>
      </c>
      <c r="T113" s="2195">
        <f t="shared" si="16"/>
        <v>2963696</v>
      </c>
      <c r="U113" s="2196" t="str">
        <f>VLOOKUP(C113,'[31]LIST GAJI KARYAWAN'!$D$42:$F$229,3,FALSE)</f>
        <v>1110005291774</v>
      </c>
      <c r="V113" s="1686">
        <f>VLOOKUP(C113,'[32]LIST GAJI KARYAWAN'!$D$40:$L$240,9,0)</f>
        <v>23</v>
      </c>
      <c r="W113" s="1686" t="b">
        <f t="shared" si="17"/>
        <v>1</v>
      </c>
    </row>
    <row r="114" spans="1:23" s="1688" customFormat="1" ht="18" customHeight="1">
      <c r="A114" s="206">
        <v>1800725</v>
      </c>
      <c r="B114" s="1741">
        <v>58</v>
      </c>
      <c r="C114" s="522" t="s">
        <v>1454</v>
      </c>
      <c r="D114" s="524" t="s">
        <v>521</v>
      </c>
      <c r="E114" s="1703">
        <f>VLOOKUP(C114,'[30]LIST GAJI KARYAWAN'!$D$40:$L$240,9,FALSE)</f>
        <v>21</v>
      </c>
      <c r="F114" s="261">
        <v>1385725</v>
      </c>
      <c r="G114" s="261">
        <v>415000</v>
      </c>
      <c r="H114" s="282">
        <f t="shared" ref="H114:H172" si="24">SUM(F114:G114)</f>
        <v>1800725</v>
      </c>
      <c r="I114" s="263">
        <v>20000</v>
      </c>
      <c r="J114" s="263">
        <v>25000</v>
      </c>
      <c r="K114" s="263">
        <v>200000</v>
      </c>
      <c r="L114" s="262">
        <v>0</v>
      </c>
      <c r="M114" s="282">
        <f t="shared" si="19"/>
        <v>1145000</v>
      </c>
      <c r="N114" s="48">
        <f t="shared" si="20"/>
        <v>2945725</v>
      </c>
      <c r="O114" s="48">
        <f t="shared" si="21"/>
        <v>18007.25</v>
      </c>
      <c r="P114" s="48">
        <f t="shared" si="22"/>
        <v>36014.5</v>
      </c>
      <c r="Q114" s="48">
        <f t="shared" si="23"/>
        <v>18007.25</v>
      </c>
      <c r="R114" s="146">
        <f t="shared" si="15"/>
        <v>2873696</v>
      </c>
      <c r="S114" s="1684">
        <v>0</v>
      </c>
      <c r="T114" s="1684">
        <f t="shared" si="16"/>
        <v>2873696</v>
      </c>
      <c r="U114" s="526" t="str">
        <f>VLOOKUP(C114,'[31]LIST GAJI KARYAWAN'!$D$42:$F$229,3,FALSE)</f>
        <v>4110100910164</v>
      </c>
      <c r="V114" s="1686">
        <f>VLOOKUP(C114,'[32]LIST GAJI KARYAWAN'!$D$40:$L$240,9,0)</f>
        <v>21</v>
      </c>
      <c r="W114" s="1686" t="b">
        <f t="shared" si="17"/>
        <v>1</v>
      </c>
    </row>
    <row r="115" spans="1:23" s="1688" customFormat="1" ht="18" customHeight="1">
      <c r="A115" s="206">
        <v>1800725</v>
      </c>
      <c r="B115" s="1741">
        <v>59</v>
      </c>
      <c r="C115" s="519" t="s">
        <v>1455</v>
      </c>
      <c r="D115" s="524" t="s">
        <v>521</v>
      </c>
      <c r="E115" s="1703">
        <f>VLOOKUP(C115,'[30]LIST GAJI KARYAWAN'!$D$40:$L$240,9,FALSE)</f>
        <v>20</v>
      </c>
      <c r="F115" s="261">
        <v>1385725</v>
      </c>
      <c r="G115" s="261">
        <v>415000</v>
      </c>
      <c r="H115" s="282">
        <f t="shared" si="24"/>
        <v>1800725</v>
      </c>
      <c r="I115" s="263">
        <v>20000</v>
      </c>
      <c r="J115" s="263">
        <v>25000</v>
      </c>
      <c r="K115" s="263">
        <v>200000</v>
      </c>
      <c r="L115" s="262">
        <v>0</v>
      </c>
      <c r="M115" s="282">
        <f t="shared" ref="M115:M143" si="25">(E115*I115)+(E115*J115)+K115+L115</f>
        <v>1100000</v>
      </c>
      <c r="N115" s="48">
        <f t="shared" ref="N115:N143" si="26">H115+M115</f>
        <v>2900725</v>
      </c>
      <c r="O115" s="48">
        <f t="shared" ref="O115:O143" si="27">H115*1%</f>
        <v>18007.25</v>
      </c>
      <c r="P115" s="48">
        <f t="shared" ref="P115:P143" si="28">H115*2%</f>
        <v>36014.5</v>
      </c>
      <c r="Q115" s="48">
        <v>0</v>
      </c>
      <c r="R115" s="146">
        <f t="shared" ref="R115:R173" si="29">N115-P115-Q115-O115</f>
        <v>2846703.25</v>
      </c>
      <c r="S115" s="1684">
        <v>0</v>
      </c>
      <c r="T115" s="1684">
        <f t="shared" si="16"/>
        <v>2846703.25</v>
      </c>
      <c r="U115" s="526" t="str">
        <f>VLOOKUP(C115,'[31]LIST GAJI KARYAWAN'!$D$42:$F$229,3,FALSE)</f>
        <v>4110100850160</v>
      </c>
      <c r="V115" s="1686">
        <f>VLOOKUP(C115,'[32]LIST GAJI KARYAWAN'!$D$40:$L$240,9,0)</f>
        <v>20</v>
      </c>
      <c r="W115" s="1686" t="b">
        <f t="shared" si="17"/>
        <v>1</v>
      </c>
    </row>
    <row r="116" spans="1:23" s="1688" customFormat="1" ht="18" customHeight="1">
      <c r="A116" s="206">
        <v>1800725</v>
      </c>
      <c r="B116" s="1741">
        <v>60</v>
      </c>
      <c r="C116" s="519" t="s">
        <v>1456</v>
      </c>
      <c r="D116" s="524" t="s">
        <v>521</v>
      </c>
      <c r="E116" s="1703">
        <f>VLOOKUP(C116,'[30]LIST GAJI KARYAWAN'!$D$40:$L$240,9,FALSE)</f>
        <v>6</v>
      </c>
      <c r="F116" s="261">
        <v>1385725</v>
      </c>
      <c r="G116" s="261">
        <v>415000</v>
      </c>
      <c r="H116" s="282">
        <f t="shared" si="24"/>
        <v>1800725</v>
      </c>
      <c r="I116" s="263">
        <v>20000</v>
      </c>
      <c r="J116" s="263">
        <v>25000</v>
      </c>
      <c r="K116" s="263">
        <v>200000</v>
      </c>
      <c r="L116" s="262">
        <v>0</v>
      </c>
      <c r="M116" s="282">
        <f t="shared" si="25"/>
        <v>470000</v>
      </c>
      <c r="N116" s="48">
        <f t="shared" si="26"/>
        <v>2270725</v>
      </c>
      <c r="O116" s="48">
        <f t="shared" si="27"/>
        <v>18007.25</v>
      </c>
      <c r="P116" s="48">
        <f t="shared" si="28"/>
        <v>36014.5</v>
      </c>
      <c r="Q116" s="48">
        <f t="shared" si="23"/>
        <v>18007.25</v>
      </c>
      <c r="R116" s="146">
        <f t="shared" si="29"/>
        <v>2198696</v>
      </c>
      <c r="S116" s="1684">
        <v>0</v>
      </c>
      <c r="T116" s="1684">
        <f t="shared" si="16"/>
        <v>2198696</v>
      </c>
      <c r="U116" s="526" t="str">
        <f>VLOOKUP(C116,'[31]LIST GAJI KARYAWAN'!$D$42:$F$229,3,FALSE)</f>
        <v>4110100769165</v>
      </c>
      <c r="V116" s="1686">
        <f>VLOOKUP(C116,'[32]LIST GAJI KARYAWAN'!$D$40:$L$240,9,0)</f>
        <v>6</v>
      </c>
      <c r="W116" s="1686" t="b">
        <f t="shared" si="17"/>
        <v>1</v>
      </c>
    </row>
    <row r="117" spans="1:23" s="1688" customFormat="1" ht="18" customHeight="1">
      <c r="A117" s="206">
        <v>1800725</v>
      </c>
      <c r="B117" s="1741">
        <v>61</v>
      </c>
      <c r="C117" s="519" t="s">
        <v>1457</v>
      </c>
      <c r="D117" s="524" t="s">
        <v>521</v>
      </c>
      <c r="E117" s="1703">
        <f>VLOOKUP(C117,'[30]LIST GAJI KARYAWAN'!$D$40:$L$240,9,FALSE)</f>
        <v>22</v>
      </c>
      <c r="F117" s="261">
        <v>1385725</v>
      </c>
      <c r="G117" s="261">
        <v>415000</v>
      </c>
      <c r="H117" s="282">
        <f t="shared" si="24"/>
        <v>1800725</v>
      </c>
      <c r="I117" s="263">
        <v>20000</v>
      </c>
      <c r="J117" s="263">
        <v>25000</v>
      </c>
      <c r="K117" s="263">
        <v>200000</v>
      </c>
      <c r="L117" s="262">
        <v>0</v>
      </c>
      <c r="M117" s="282">
        <f t="shared" si="25"/>
        <v>1190000</v>
      </c>
      <c r="N117" s="48">
        <f t="shared" si="26"/>
        <v>2990725</v>
      </c>
      <c r="O117" s="48">
        <f t="shared" si="27"/>
        <v>18007.25</v>
      </c>
      <c r="P117" s="48">
        <f t="shared" si="28"/>
        <v>36014.5</v>
      </c>
      <c r="Q117" s="48">
        <f t="shared" si="23"/>
        <v>18007.25</v>
      </c>
      <c r="R117" s="146">
        <f t="shared" si="29"/>
        <v>2918696</v>
      </c>
      <c r="S117" s="1684">
        <v>0</v>
      </c>
      <c r="T117" s="1684">
        <f t="shared" si="16"/>
        <v>2918696</v>
      </c>
      <c r="U117" s="526" t="str">
        <f>VLOOKUP(C117,'[31]LIST GAJI KARYAWAN'!$D$42:$F$229,3,FALSE)</f>
        <v>4110100968167</v>
      </c>
      <c r="V117" s="1686">
        <f>VLOOKUP(C117,'[32]LIST GAJI KARYAWAN'!$D$40:$L$240,9,0)</f>
        <v>22</v>
      </c>
      <c r="W117" s="1686" t="b">
        <f t="shared" si="17"/>
        <v>1</v>
      </c>
    </row>
    <row r="118" spans="1:23" s="1688" customFormat="1" ht="18" customHeight="1">
      <c r="A118" s="206">
        <v>1800725</v>
      </c>
      <c r="B118" s="1741">
        <v>62</v>
      </c>
      <c r="C118" s="519" t="s">
        <v>1458</v>
      </c>
      <c r="D118" s="524" t="s">
        <v>521</v>
      </c>
      <c r="E118" s="1703">
        <f>VLOOKUP(C118,'[30]LIST GAJI KARYAWAN'!$D$40:$L$240,9,FALSE)</f>
        <v>22</v>
      </c>
      <c r="F118" s="261">
        <v>1385725</v>
      </c>
      <c r="G118" s="261">
        <v>415000</v>
      </c>
      <c r="H118" s="282">
        <f t="shared" si="24"/>
        <v>1800725</v>
      </c>
      <c r="I118" s="263">
        <v>20000</v>
      </c>
      <c r="J118" s="263">
        <v>25000</v>
      </c>
      <c r="K118" s="263">
        <v>200000</v>
      </c>
      <c r="L118" s="262">
        <v>0</v>
      </c>
      <c r="M118" s="282">
        <f t="shared" si="25"/>
        <v>1190000</v>
      </c>
      <c r="N118" s="48">
        <f t="shared" si="26"/>
        <v>2990725</v>
      </c>
      <c r="O118" s="48">
        <f t="shared" si="27"/>
        <v>18007.25</v>
      </c>
      <c r="P118" s="48">
        <f t="shared" si="28"/>
        <v>36014.5</v>
      </c>
      <c r="Q118" s="48">
        <f t="shared" si="23"/>
        <v>18007.25</v>
      </c>
      <c r="R118" s="146">
        <f t="shared" si="29"/>
        <v>2918696</v>
      </c>
      <c r="S118" s="1684">
        <v>0</v>
      </c>
      <c r="T118" s="1684">
        <f t="shared" si="16"/>
        <v>2918696</v>
      </c>
      <c r="U118" s="526" t="str">
        <f>VLOOKUP(C118,'[31]LIST GAJI KARYAWAN'!$D$42:$F$229,3,FALSE)</f>
        <v>4110100781167</v>
      </c>
      <c r="V118" s="1686">
        <f>VLOOKUP(C118,'[32]LIST GAJI KARYAWAN'!$D$40:$L$240,9,0)</f>
        <v>22</v>
      </c>
      <c r="W118" s="1686" t="b">
        <f t="shared" si="17"/>
        <v>1</v>
      </c>
    </row>
    <row r="119" spans="1:23" s="1688" customFormat="1" ht="18" customHeight="1">
      <c r="A119" s="206">
        <v>1800725</v>
      </c>
      <c r="B119" s="1741">
        <v>63</v>
      </c>
      <c r="C119" s="519" t="s">
        <v>1459</v>
      </c>
      <c r="D119" s="524" t="s">
        <v>521</v>
      </c>
      <c r="E119" s="1703">
        <f>VLOOKUP(C119,'[30]LIST GAJI KARYAWAN'!$D$40:$L$240,9,FALSE)</f>
        <v>23</v>
      </c>
      <c r="F119" s="261">
        <v>1385725</v>
      </c>
      <c r="G119" s="261">
        <v>415000</v>
      </c>
      <c r="H119" s="282">
        <f t="shared" si="24"/>
        <v>1800725</v>
      </c>
      <c r="I119" s="263">
        <v>20000</v>
      </c>
      <c r="J119" s="263">
        <v>25000</v>
      </c>
      <c r="K119" s="263">
        <v>200000</v>
      </c>
      <c r="L119" s="262">
        <v>0</v>
      </c>
      <c r="M119" s="282">
        <f t="shared" si="25"/>
        <v>1235000</v>
      </c>
      <c r="N119" s="48">
        <f t="shared" si="26"/>
        <v>3035725</v>
      </c>
      <c r="O119" s="48">
        <f t="shared" si="27"/>
        <v>18007.25</v>
      </c>
      <c r="P119" s="48">
        <f t="shared" si="28"/>
        <v>36014.5</v>
      </c>
      <c r="Q119" s="48">
        <f t="shared" si="23"/>
        <v>18007.25</v>
      </c>
      <c r="R119" s="146">
        <f t="shared" si="29"/>
        <v>2963696</v>
      </c>
      <c r="S119" s="1684">
        <v>0</v>
      </c>
      <c r="T119" s="1684">
        <f t="shared" ref="T119:T181" si="30">R119-S119</f>
        <v>2963696</v>
      </c>
      <c r="U119" s="526" t="str">
        <f>VLOOKUP(C119,'[31]LIST GAJI KARYAWAN'!$D$42:$F$229,3,FALSE)</f>
        <v>4110100847167</v>
      </c>
      <c r="V119" s="1686">
        <f>VLOOKUP(C119,'[32]LIST GAJI KARYAWAN'!$D$40:$L$240,9,0)</f>
        <v>23</v>
      </c>
      <c r="W119" s="1686" t="b">
        <f t="shared" ref="W119:W182" si="31">V119=E119</f>
        <v>1</v>
      </c>
    </row>
    <row r="120" spans="1:23" s="1688" customFormat="1" ht="18" customHeight="1">
      <c r="A120" s="206">
        <v>1800725</v>
      </c>
      <c r="B120" s="1741">
        <v>64</v>
      </c>
      <c r="C120" s="519" t="s">
        <v>1596</v>
      </c>
      <c r="D120" s="524" t="s">
        <v>42</v>
      </c>
      <c r="E120" s="1703">
        <f>VLOOKUP(C120,'[30]LIST GAJI KARYAWAN'!$D$40:$L$240,9,FALSE)</f>
        <v>23</v>
      </c>
      <c r="F120" s="261">
        <v>1385725</v>
      </c>
      <c r="G120" s="261">
        <v>415000</v>
      </c>
      <c r="H120" s="282">
        <f t="shared" si="24"/>
        <v>1800725</v>
      </c>
      <c r="I120" s="263">
        <v>20000</v>
      </c>
      <c r="J120" s="263">
        <v>25000</v>
      </c>
      <c r="K120" s="263">
        <v>200000</v>
      </c>
      <c r="L120" s="262">
        <v>0</v>
      </c>
      <c r="M120" s="282">
        <f t="shared" si="25"/>
        <v>1235000</v>
      </c>
      <c r="N120" s="48">
        <f t="shared" si="26"/>
        <v>3035725</v>
      </c>
      <c r="O120" s="48">
        <f t="shared" si="27"/>
        <v>18007.25</v>
      </c>
      <c r="P120" s="48">
        <f t="shared" si="28"/>
        <v>36014.5</v>
      </c>
      <c r="Q120" s="48">
        <f t="shared" si="23"/>
        <v>18007.25</v>
      </c>
      <c r="R120" s="146">
        <f t="shared" si="29"/>
        <v>2963696</v>
      </c>
      <c r="S120" s="1684">
        <v>0</v>
      </c>
      <c r="T120" s="1684">
        <f t="shared" si="30"/>
        <v>2963696</v>
      </c>
      <c r="U120" s="526" t="str">
        <f>VLOOKUP(C120,'[31]LIST GAJI KARYAWAN'!$D$42:$F$229,3,FALSE)</f>
        <v>4110100838168</v>
      </c>
      <c r="V120" s="1686">
        <f>VLOOKUP(C120,'[32]LIST GAJI KARYAWAN'!$D$40:$L$240,9,0)</f>
        <v>23</v>
      </c>
      <c r="W120" s="1686" t="b">
        <f t="shared" si="31"/>
        <v>1</v>
      </c>
    </row>
    <row r="121" spans="1:23" s="1688" customFormat="1" ht="18" customHeight="1">
      <c r="A121" s="206">
        <v>1800725</v>
      </c>
      <c r="B121" s="1741">
        <v>65</v>
      </c>
      <c r="C121" s="519" t="s">
        <v>1597</v>
      </c>
      <c r="D121" s="524" t="s">
        <v>42</v>
      </c>
      <c r="E121" s="1703">
        <f>VLOOKUP(C121,'[30]LIST GAJI KARYAWAN'!$D$40:$L$240,9,FALSE)</f>
        <v>24</v>
      </c>
      <c r="F121" s="261">
        <v>1385725</v>
      </c>
      <c r="G121" s="261">
        <v>415000</v>
      </c>
      <c r="H121" s="282">
        <f t="shared" si="24"/>
        <v>1800725</v>
      </c>
      <c r="I121" s="263">
        <v>20000</v>
      </c>
      <c r="J121" s="263">
        <v>25000</v>
      </c>
      <c r="K121" s="263">
        <v>200000</v>
      </c>
      <c r="L121" s="262">
        <v>0</v>
      </c>
      <c r="M121" s="282">
        <f t="shared" si="25"/>
        <v>1280000</v>
      </c>
      <c r="N121" s="48">
        <f t="shared" si="26"/>
        <v>3080725</v>
      </c>
      <c r="O121" s="48">
        <f t="shared" si="27"/>
        <v>18007.25</v>
      </c>
      <c r="P121" s="48">
        <f t="shared" si="28"/>
        <v>36014.5</v>
      </c>
      <c r="Q121" s="48">
        <f t="shared" si="23"/>
        <v>18007.25</v>
      </c>
      <c r="R121" s="146">
        <f t="shared" si="29"/>
        <v>3008696</v>
      </c>
      <c r="S121" s="1684">
        <v>0</v>
      </c>
      <c r="T121" s="1684">
        <f t="shared" si="30"/>
        <v>3008696</v>
      </c>
      <c r="U121" s="526" t="str">
        <f>VLOOKUP(C121,'[31]LIST GAJI KARYAWAN'!$D$42:$F$229,3,FALSE)</f>
        <v>4110100846161</v>
      </c>
      <c r="V121" s="1686">
        <f>VLOOKUP(C121,'[32]LIST GAJI KARYAWAN'!$D$40:$L$240,9,0)</f>
        <v>24</v>
      </c>
      <c r="W121" s="1686" t="b">
        <f t="shared" si="31"/>
        <v>1</v>
      </c>
    </row>
    <row r="122" spans="1:23" s="1688" customFormat="1" ht="18" customHeight="1">
      <c r="A122" s="206">
        <v>1800725</v>
      </c>
      <c r="B122" s="1741">
        <v>66</v>
      </c>
      <c r="C122" s="519" t="s">
        <v>1461</v>
      </c>
      <c r="D122" s="524" t="s">
        <v>521</v>
      </c>
      <c r="E122" s="1703">
        <f>VLOOKUP(C122,'[30]LIST GAJI KARYAWAN'!$D$40:$L$240,9,FALSE)</f>
        <v>23</v>
      </c>
      <c r="F122" s="261">
        <v>1385725</v>
      </c>
      <c r="G122" s="261">
        <v>415000</v>
      </c>
      <c r="H122" s="282">
        <f t="shared" si="24"/>
        <v>1800725</v>
      </c>
      <c r="I122" s="263">
        <v>20000</v>
      </c>
      <c r="J122" s="263">
        <v>25000</v>
      </c>
      <c r="K122" s="263">
        <v>200000</v>
      </c>
      <c r="L122" s="262">
        <v>0</v>
      </c>
      <c r="M122" s="282">
        <f t="shared" si="25"/>
        <v>1235000</v>
      </c>
      <c r="N122" s="48">
        <f t="shared" si="26"/>
        <v>3035725</v>
      </c>
      <c r="O122" s="48">
        <f t="shared" si="27"/>
        <v>18007.25</v>
      </c>
      <c r="P122" s="48">
        <f t="shared" si="28"/>
        <v>36014.5</v>
      </c>
      <c r="Q122" s="48">
        <f t="shared" si="23"/>
        <v>18007.25</v>
      </c>
      <c r="R122" s="146">
        <f t="shared" si="29"/>
        <v>2963696</v>
      </c>
      <c r="S122" s="1684">
        <v>0</v>
      </c>
      <c r="T122" s="1684">
        <f t="shared" si="30"/>
        <v>2963696</v>
      </c>
      <c r="U122" s="526" t="str">
        <f>VLOOKUP(C122,'[31]LIST GAJI KARYAWAN'!$D$42:$F$229,3,FALSE)</f>
        <v>4110100929163</v>
      </c>
      <c r="V122" s="1686">
        <f>VLOOKUP(C122,'[32]LIST GAJI KARYAWAN'!$D$40:$L$240,9,0)</f>
        <v>23</v>
      </c>
      <c r="W122" s="1686" t="b">
        <f t="shared" si="31"/>
        <v>1</v>
      </c>
    </row>
    <row r="123" spans="1:23" s="1688" customFormat="1" ht="18" customHeight="1">
      <c r="A123" s="206">
        <v>1800725</v>
      </c>
      <c r="B123" s="1741">
        <v>67</v>
      </c>
      <c r="C123" s="519" t="s">
        <v>1462</v>
      </c>
      <c r="D123" s="524" t="s">
        <v>521</v>
      </c>
      <c r="E123" s="1703">
        <f>VLOOKUP(C123,'[30]LIST GAJI KARYAWAN'!$D$40:$L$240,9,FALSE)</f>
        <v>23</v>
      </c>
      <c r="F123" s="261">
        <v>1385725</v>
      </c>
      <c r="G123" s="261">
        <v>415000</v>
      </c>
      <c r="H123" s="282">
        <f t="shared" si="24"/>
        <v>1800725</v>
      </c>
      <c r="I123" s="263">
        <v>20000</v>
      </c>
      <c r="J123" s="263">
        <v>25000</v>
      </c>
      <c r="K123" s="263">
        <v>200000</v>
      </c>
      <c r="L123" s="262">
        <v>0</v>
      </c>
      <c r="M123" s="282">
        <f t="shared" si="25"/>
        <v>1235000</v>
      </c>
      <c r="N123" s="48">
        <f t="shared" si="26"/>
        <v>3035725</v>
      </c>
      <c r="O123" s="48">
        <f t="shared" si="27"/>
        <v>18007.25</v>
      </c>
      <c r="P123" s="48">
        <f t="shared" si="28"/>
        <v>36014.5</v>
      </c>
      <c r="Q123" s="48">
        <f t="shared" si="23"/>
        <v>18007.25</v>
      </c>
      <c r="R123" s="146">
        <f t="shared" si="29"/>
        <v>2963696</v>
      </c>
      <c r="S123" s="1684">
        <v>0</v>
      </c>
      <c r="T123" s="1684">
        <f t="shared" si="30"/>
        <v>2963696</v>
      </c>
      <c r="U123" s="526" t="str">
        <f>VLOOKUP(C123,'[31]LIST GAJI KARYAWAN'!$D$42:$F$229,3,FALSE)</f>
        <v>4110100926165</v>
      </c>
      <c r="V123" s="1686">
        <f>VLOOKUP(C123,'[32]LIST GAJI KARYAWAN'!$D$40:$L$240,9,0)</f>
        <v>23</v>
      </c>
      <c r="W123" s="1686" t="b">
        <f t="shared" si="31"/>
        <v>1</v>
      </c>
    </row>
    <row r="124" spans="1:23" s="1688" customFormat="1" ht="18" customHeight="1">
      <c r="A124" s="206">
        <v>1800725</v>
      </c>
      <c r="B124" s="1741">
        <v>68</v>
      </c>
      <c r="C124" s="519" t="s">
        <v>1463</v>
      </c>
      <c r="D124" s="524" t="s">
        <v>521</v>
      </c>
      <c r="E124" s="2188">
        <f>VLOOKUP(C124,'[30]LIST GAJI KARYAWAN'!$D$40:$L$240,9,FALSE)</f>
        <v>23</v>
      </c>
      <c r="F124" s="2189">
        <v>1385725</v>
      </c>
      <c r="G124" s="2189">
        <v>415000</v>
      </c>
      <c r="H124" s="2190">
        <f t="shared" si="24"/>
        <v>1800725</v>
      </c>
      <c r="I124" s="2191">
        <v>20000</v>
      </c>
      <c r="J124" s="2191">
        <v>25000</v>
      </c>
      <c r="K124" s="2191">
        <v>200000</v>
      </c>
      <c r="L124" s="2192">
        <v>0</v>
      </c>
      <c r="M124" s="2190">
        <f t="shared" si="25"/>
        <v>1235000</v>
      </c>
      <c r="N124" s="2193">
        <f t="shared" si="26"/>
        <v>3035725</v>
      </c>
      <c r="O124" s="2193">
        <f t="shared" si="27"/>
        <v>18007.25</v>
      </c>
      <c r="P124" s="2193">
        <f t="shared" si="28"/>
        <v>36014.5</v>
      </c>
      <c r="Q124" s="2193">
        <f>H124*1%+H124*2%</f>
        <v>54021.75</v>
      </c>
      <c r="R124" s="2194">
        <f t="shared" si="29"/>
        <v>2927681.5</v>
      </c>
      <c r="S124" s="2195">
        <v>0</v>
      </c>
      <c r="T124" s="2195">
        <f t="shared" si="30"/>
        <v>2927681.5</v>
      </c>
      <c r="U124" s="2197" t="str">
        <f>VLOOKUP(C124,'[31]LIST GAJI KARYAWAN'!$D$42:$F$229,3,FALSE)</f>
        <v>900-00-1503261-9</v>
      </c>
      <c r="V124" s="1686">
        <f>VLOOKUP(C124,'[32]LIST GAJI KARYAWAN'!$D$40:$L$240,9,0)</f>
        <v>23</v>
      </c>
      <c r="W124" s="1686" t="b">
        <f t="shared" si="31"/>
        <v>1</v>
      </c>
    </row>
    <row r="125" spans="1:23" s="1688" customFormat="1" ht="18" customHeight="1">
      <c r="A125" s="206">
        <v>1800725</v>
      </c>
      <c r="B125" s="1741">
        <v>69</v>
      </c>
      <c r="C125" s="519" t="s">
        <v>1464</v>
      </c>
      <c r="D125" s="524" t="s">
        <v>521</v>
      </c>
      <c r="E125" s="1703">
        <f>VLOOKUP(C125,'[30]LIST GAJI KARYAWAN'!$D$40:$L$240,9,FALSE)</f>
        <v>22</v>
      </c>
      <c r="F125" s="261">
        <v>1385725</v>
      </c>
      <c r="G125" s="261">
        <v>415000</v>
      </c>
      <c r="H125" s="282">
        <f t="shared" si="24"/>
        <v>1800725</v>
      </c>
      <c r="I125" s="263">
        <v>20000</v>
      </c>
      <c r="J125" s="263">
        <v>25000</v>
      </c>
      <c r="K125" s="263">
        <v>200000</v>
      </c>
      <c r="L125" s="262">
        <v>0</v>
      </c>
      <c r="M125" s="282">
        <f t="shared" si="25"/>
        <v>1190000</v>
      </c>
      <c r="N125" s="48">
        <f t="shared" si="26"/>
        <v>2990725</v>
      </c>
      <c r="O125" s="48">
        <f t="shared" si="27"/>
        <v>18007.25</v>
      </c>
      <c r="P125" s="48">
        <f t="shared" si="28"/>
        <v>36014.5</v>
      </c>
      <c r="Q125" s="48">
        <f>H125*1%</f>
        <v>18007.25</v>
      </c>
      <c r="R125" s="146">
        <f t="shared" si="29"/>
        <v>2918696</v>
      </c>
      <c r="S125" s="1684">
        <v>0</v>
      </c>
      <c r="T125" s="1684">
        <f t="shared" si="30"/>
        <v>2918696</v>
      </c>
      <c r="U125" s="526" t="str">
        <f>VLOOKUP(C125,'[31]LIST GAJI KARYAWAN'!$D$42:$F$229,3,FALSE)</f>
        <v>4110100772168</v>
      </c>
      <c r="V125" s="1686">
        <f>VLOOKUP(C125,'[32]LIST GAJI KARYAWAN'!$D$40:$L$240,9,0)</f>
        <v>22</v>
      </c>
      <c r="W125" s="1686" t="b">
        <f t="shared" si="31"/>
        <v>1</v>
      </c>
    </row>
    <row r="126" spans="1:23" s="1688" customFormat="1" ht="18" customHeight="1">
      <c r="A126" s="206">
        <v>1800725</v>
      </c>
      <c r="B126" s="1741">
        <v>70</v>
      </c>
      <c r="C126" s="519" t="s">
        <v>529</v>
      </c>
      <c r="D126" s="524" t="s">
        <v>42</v>
      </c>
      <c r="E126" s="1703">
        <f>VLOOKUP(C126,'[30]LIST GAJI KARYAWAN'!$D$40:$L$240,9,FALSE)</f>
        <v>22</v>
      </c>
      <c r="F126" s="261">
        <v>1385725</v>
      </c>
      <c r="G126" s="261">
        <v>415000</v>
      </c>
      <c r="H126" s="282">
        <f t="shared" si="24"/>
        <v>1800725</v>
      </c>
      <c r="I126" s="263">
        <v>20000</v>
      </c>
      <c r="J126" s="263">
        <v>25000</v>
      </c>
      <c r="K126" s="263">
        <v>200000</v>
      </c>
      <c r="L126" s="262">
        <v>0</v>
      </c>
      <c r="M126" s="282">
        <f t="shared" si="25"/>
        <v>1190000</v>
      </c>
      <c r="N126" s="48">
        <f t="shared" si="26"/>
        <v>2990725</v>
      </c>
      <c r="O126" s="48">
        <f t="shared" si="27"/>
        <v>18007.25</v>
      </c>
      <c r="P126" s="48">
        <f t="shared" si="28"/>
        <v>36014.5</v>
      </c>
      <c r="Q126" s="48">
        <f>H126*1%</f>
        <v>18007.25</v>
      </c>
      <c r="R126" s="146">
        <f t="shared" si="29"/>
        <v>2918696</v>
      </c>
      <c r="S126" s="1684">
        <v>0</v>
      </c>
      <c r="T126" s="1684">
        <f t="shared" si="30"/>
        <v>2918696</v>
      </c>
      <c r="U126" s="526" t="str">
        <f>VLOOKUP(C126,'[31]LIST GAJI KARYAWAN'!$D$42:$F$229,3,FALSE)</f>
        <v>4110100919168</v>
      </c>
      <c r="V126" s="1686">
        <f>VLOOKUP(C126,'[32]LIST GAJI KARYAWAN'!$D$40:$L$240,9,0)</f>
        <v>22</v>
      </c>
      <c r="W126" s="1686" t="b">
        <f t="shared" si="31"/>
        <v>1</v>
      </c>
    </row>
    <row r="127" spans="1:23" s="1688" customFormat="1" ht="18" customHeight="1">
      <c r="A127" s="206">
        <v>1800725</v>
      </c>
      <c r="B127" s="1741">
        <v>71</v>
      </c>
      <c r="C127" s="519" t="s">
        <v>1465</v>
      </c>
      <c r="D127" s="524" t="s">
        <v>521</v>
      </c>
      <c r="E127" s="1703">
        <f>VLOOKUP(C127,'[30]LIST GAJI KARYAWAN'!$D$40:$L$240,9,FALSE)</f>
        <v>24</v>
      </c>
      <c r="F127" s="261">
        <v>1385725</v>
      </c>
      <c r="G127" s="261">
        <v>415000</v>
      </c>
      <c r="H127" s="282">
        <f t="shared" si="24"/>
        <v>1800725</v>
      </c>
      <c r="I127" s="263">
        <v>20000</v>
      </c>
      <c r="J127" s="263">
        <v>25000</v>
      </c>
      <c r="K127" s="263">
        <v>200000</v>
      </c>
      <c r="L127" s="262">
        <v>0</v>
      </c>
      <c r="M127" s="282">
        <f t="shared" si="25"/>
        <v>1280000</v>
      </c>
      <c r="N127" s="48">
        <f t="shared" si="26"/>
        <v>3080725</v>
      </c>
      <c r="O127" s="48">
        <f t="shared" si="27"/>
        <v>18007.25</v>
      </c>
      <c r="P127" s="48">
        <f t="shared" si="28"/>
        <v>36014.5</v>
      </c>
      <c r="Q127" s="48">
        <f>H127*1%+H127*2%</f>
        <v>54021.75</v>
      </c>
      <c r="R127" s="146">
        <f t="shared" si="29"/>
        <v>2972681.5</v>
      </c>
      <c r="S127" s="1684">
        <v>0</v>
      </c>
      <c r="T127" s="1684">
        <f t="shared" si="30"/>
        <v>2972681.5</v>
      </c>
      <c r="U127" s="526" t="str">
        <f>VLOOKUP(C127,'[31]LIST GAJI KARYAWAN'!$D$42:$F$229,3,FALSE)</f>
        <v>4110100695162</v>
      </c>
      <c r="V127" s="1686">
        <f>VLOOKUP(C127,'[32]LIST GAJI KARYAWAN'!$D$40:$L$240,9,0)</f>
        <v>24</v>
      </c>
      <c r="W127" s="1686" t="b">
        <f t="shared" si="31"/>
        <v>1</v>
      </c>
    </row>
    <row r="128" spans="1:23" s="1688" customFormat="1" ht="18" customHeight="1">
      <c r="A128" s="206">
        <v>1800725</v>
      </c>
      <c r="B128" s="1741">
        <v>72</v>
      </c>
      <c r="C128" s="519" t="s">
        <v>1466</v>
      </c>
      <c r="D128" s="524" t="s">
        <v>521</v>
      </c>
      <c r="E128" s="1703">
        <f>VLOOKUP(C128,'[30]LIST GAJI KARYAWAN'!$D$40:$L$240,9,FALSE)</f>
        <v>24</v>
      </c>
      <c r="F128" s="261">
        <v>1385725</v>
      </c>
      <c r="G128" s="261">
        <v>415000</v>
      </c>
      <c r="H128" s="282">
        <f t="shared" si="24"/>
        <v>1800725</v>
      </c>
      <c r="I128" s="263">
        <v>20000</v>
      </c>
      <c r="J128" s="263">
        <v>25000</v>
      </c>
      <c r="K128" s="263">
        <v>200000</v>
      </c>
      <c r="L128" s="262">
        <v>0</v>
      </c>
      <c r="M128" s="282">
        <f t="shared" si="25"/>
        <v>1280000</v>
      </c>
      <c r="N128" s="48">
        <f t="shared" si="26"/>
        <v>3080725</v>
      </c>
      <c r="O128" s="48">
        <f t="shared" si="27"/>
        <v>18007.25</v>
      </c>
      <c r="P128" s="48">
        <f t="shared" si="28"/>
        <v>36014.5</v>
      </c>
      <c r="Q128" s="48">
        <f t="shared" ref="Q128:Q133" si="32">H128*1%</f>
        <v>18007.25</v>
      </c>
      <c r="R128" s="146">
        <f t="shared" si="29"/>
        <v>3008696</v>
      </c>
      <c r="S128" s="1684">
        <v>0</v>
      </c>
      <c r="T128" s="1684">
        <f t="shared" si="30"/>
        <v>3008696</v>
      </c>
      <c r="U128" s="526" t="str">
        <f>VLOOKUP(C128,'[31]LIST GAJI KARYAWAN'!$D$42:$F$229,3,FALSE)</f>
        <v>4110100696168</v>
      </c>
      <c r="V128" s="1686">
        <f>VLOOKUP(C128,'[32]LIST GAJI KARYAWAN'!$D$40:$L$240,9,0)</f>
        <v>24</v>
      </c>
      <c r="W128" s="1686" t="b">
        <f t="shared" si="31"/>
        <v>1</v>
      </c>
    </row>
    <row r="129" spans="1:23" s="1688" customFormat="1" ht="18" customHeight="1">
      <c r="A129" s="206">
        <v>1800725</v>
      </c>
      <c r="B129" s="1741">
        <v>73</v>
      </c>
      <c r="C129" s="519" t="s">
        <v>1467</v>
      </c>
      <c r="D129" s="524" t="s">
        <v>521</v>
      </c>
      <c r="E129" s="1703">
        <f>VLOOKUP(C129,'[30]LIST GAJI KARYAWAN'!$D$40:$L$240,9,FALSE)</f>
        <v>22</v>
      </c>
      <c r="F129" s="261">
        <v>1385725</v>
      </c>
      <c r="G129" s="261">
        <v>415000</v>
      </c>
      <c r="H129" s="282">
        <f t="shared" si="24"/>
        <v>1800725</v>
      </c>
      <c r="I129" s="263">
        <v>20000</v>
      </c>
      <c r="J129" s="263">
        <v>25000</v>
      </c>
      <c r="K129" s="263">
        <v>200000</v>
      </c>
      <c r="L129" s="262">
        <v>0</v>
      </c>
      <c r="M129" s="282">
        <f t="shared" si="25"/>
        <v>1190000</v>
      </c>
      <c r="N129" s="48">
        <f t="shared" si="26"/>
        <v>2990725</v>
      </c>
      <c r="O129" s="48">
        <f t="shared" si="27"/>
        <v>18007.25</v>
      </c>
      <c r="P129" s="48">
        <f t="shared" si="28"/>
        <v>36014.5</v>
      </c>
      <c r="Q129" s="48">
        <f t="shared" si="32"/>
        <v>18007.25</v>
      </c>
      <c r="R129" s="146">
        <f t="shared" si="29"/>
        <v>2918696</v>
      </c>
      <c r="S129" s="1684">
        <v>0</v>
      </c>
      <c r="T129" s="1684">
        <f t="shared" si="30"/>
        <v>2918696</v>
      </c>
      <c r="U129" s="526" t="str">
        <f>VLOOKUP(C129,'[31]LIST GAJI KARYAWAN'!$D$42:$F$229,3,FALSE)</f>
        <v>4110100770166</v>
      </c>
      <c r="V129" s="1686">
        <f>VLOOKUP(C129,'[32]LIST GAJI KARYAWAN'!$D$40:$L$240,9,0)</f>
        <v>22</v>
      </c>
      <c r="W129" s="1686" t="b">
        <f t="shared" si="31"/>
        <v>1</v>
      </c>
    </row>
    <row r="130" spans="1:23" s="1688" customFormat="1" ht="18" customHeight="1">
      <c r="A130" s="206">
        <v>1800725</v>
      </c>
      <c r="B130" s="1741">
        <v>74</v>
      </c>
      <c r="C130" s="519" t="s">
        <v>1468</v>
      </c>
      <c r="D130" s="524" t="s">
        <v>521</v>
      </c>
      <c r="E130" s="1703">
        <f>VLOOKUP(C130,'[30]LIST GAJI KARYAWAN'!$D$40:$L$240,9,FALSE)</f>
        <v>28</v>
      </c>
      <c r="F130" s="261">
        <v>1385725</v>
      </c>
      <c r="G130" s="261">
        <v>415000</v>
      </c>
      <c r="H130" s="282">
        <f t="shared" si="24"/>
        <v>1800725</v>
      </c>
      <c r="I130" s="263">
        <v>20000</v>
      </c>
      <c r="J130" s="263">
        <v>25000</v>
      </c>
      <c r="K130" s="263">
        <v>200000</v>
      </c>
      <c r="L130" s="262">
        <v>0</v>
      </c>
      <c r="M130" s="282">
        <f t="shared" si="25"/>
        <v>1460000</v>
      </c>
      <c r="N130" s="48">
        <f t="shared" si="26"/>
        <v>3260725</v>
      </c>
      <c r="O130" s="48">
        <f t="shared" si="27"/>
        <v>18007.25</v>
      </c>
      <c r="P130" s="48">
        <f t="shared" si="28"/>
        <v>36014.5</v>
      </c>
      <c r="Q130" s="48">
        <f t="shared" si="32"/>
        <v>18007.25</v>
      </c>
      <c r="R130" s="146">
        <f t="shared" si="29"/>
        <v>3188696</v>
      </c>
      <c r="S130" s="1684">
        <v>0</v>
      </c>
      <c r="T130" s="1684">
        <f t="shared" si="30"/>
        <v>3188696</v>
      </c>
      <c r="U130" s="526" t="str">
        <f>VLOOKUP(C130,'[31]LIST GAJI KARYAWAN'!$D$42:$F$229,3,FALSE)</f>
        <v>5430102239111</v>
      </c>
      <c r="V130" s="1686">
        <f>VLOOKUP(C130,'[32]LIST GAJI KARYAWAN'!$D$40:$L$240,9,0)</f>
        <v>28</v>
      </c>
      <c r="W130" s="1686" t="b">
        <f t="shared" si="31"/>
        <v>1</v>
      </c>
    </row>
    <row r="131" spans="1:23" s="1688" customFormat="1" ht="18" customHeight="1">
      <c r="A131" s="206">
        <v>1800725</v>
      </c>
      <c r="B131" s="1741">
        <v>75</v>
      </c>
      <c r="C131" s="519" t="s">
        <v>1469</v>
      </c>
      <c r="D131" s="524" t="s">
        <v>521</v>
      </c>
      <c r="E131" s="1703">
        <f>VLOOKUP(C131,'[30]LIST GAJI KARYAWAN'!$D$40:$L$240,9,FALSE)</f>
        <v>24</v>
      </c>
      <c r="F131" s="261">
        <v>1385725</v>
      </c>
      <c r="G131" s="261">
        <v>415000</v>
      </c>
      <c r="H131" s="282">
        <f t="shared" si="24"/>
        <v>1800725</v>
      </c>
      <c r="I131" s="263">
        <v>20000</v>
      </c>
      <c r="J131" s="263">
        <v>25000</v>
      </c>
      <c r="K131" s="263">
        <v>200000</v>
      </c>
      <c r="L131" s="262">
        <v>0</v>
      </c>
      <c r="M131" s="282">
        <f t="shared" si="25"/>
        <v>1280000</v>
      </c>
      <c r="N131" s="48">
        <f t="shared" si="26"/>
        <v>3080725</v>
      </c>
      <c r="O131" s="48">
        <f t="shared" si="27"/>
        <v>18007.25</v>
      </c>
      <c r="P131" s="48">
        <f t="shared" si="28"/>
        <v>36014.5</v>
      </c>
      <c r="Q131" s="48">
        <f t="shared" si="32"/>
        <v>18007.25</v>
      </c>
      <c r="R131" s="146">
        <f t="shared" si="29"/>
        <v>3008696</v>
      </c>
      <c r="S131" s="1684">
        <v>0</v>
      </c>
      <c r="T131" s="1684">
        <f t="shared" si="30"/>
        <v>3008696</v>
      </c>
      <c r="U131" s="526" t="str">
        <f>VLOOKUP(C131,'[31]LIST GAJI KARYAWAN'!$D$42:$F$229,3,FALSE)</f>
        <v>4110100836166</v>
      </c>
      <c r="V131" s="1686">
        <f>VLOOKUP(C131,'[32]LIST GAJI KARYAWAN'!$D$40:$L$240,9,0)</f>
        <v>24</v>
      </c>
      <c r="W131" s="1686" t="b">
        <f t="shared" si="31"/>
        <v>1</v>
      </c>
    </row>
    <row r="132" spans="1:23" s="1688" customFormat="1" ht="18" customHeight="1">
      <c r="A132" s="206">
        <v>1800725</v>
      </c>
      <c r="B132" s="1741">
        <v>76</v>
      </c>
      <c r="C132" s="522" t="s">
        <v>1607</v>
      </c>
      <c r="D132" s="524" t="s">
        <v>2822</v>
      </c>
      <c r="E132" s="1703">
        <f>VLOOKUP(C132,'[30]LIST GAJI KARYAWAN'!$D$40:$L$240,9,FALSE)</f>
        <v>24</v>
      </c>
      <c r="F132" s="261">
        <v>1385725</v>
      </c>
      <c r="G132" s="261">
        <v>415000</v>
      </c>
      <c r="H132" s="282">
        <f t="shared" si="24"/>
        <v>1800725</v>
      </c>
      <c r="I132" s="263">
        <v>20000</v>
      </c>
      <c r="J132" s="263">
        <v>25000</v>
      </c>
      <c r="K132" s="263">
        <v>200000</v>
      </c>
      <c r="L132" s="262">
        <v>0</v>
      </c>
      <c r="M132" s="282">
        <f t="shared" si="25"/>
        <v>1280000</v>
      </c>
      <c r="N132" s="48">
        <f t="shared" si="26"/>
        <v>3080725</v>
      </c>
      <c r="O132" s="48">
        <f t="shared" si="27"/>
        <v>18007.25</v>
      </c>
      <c r="P132" s="48">
        <f t="shared" si="28"/>
        <v>36014.5</v>
      </c>
      <c r="Q132" s="48">
        <f t="shared" si="32"/>
        <v>18007.25</v>
      </c>
      <c r="R132" s="146">
        <f t="shared" si="29"/>
        <v>3008696</v>
      </c>
      <c r="S132" s="1684">
        <v>0</v>
      </c>
      <c r="T132" s="1684">
        <f t="shared" si="30"/>
        <v>3008696</v>
      </c>
      <c r="U132" s="526" t="str">
        <f>VLOOKUP(C132,'[31]LIST GAJI KARYAWAN'!$D$42:$F$229,3,FALSE)</f>
        <v>4110100740161</v>
      </c>
      <c r="V132" s="1686">
        <f>VLOOKUP(C132,'[32]LIST GAJI KARYAWAN'!$D$40:$L$240,9,0)</f>
        <v>24</v>
      </c>
      <c r="W132" s="1686" t="b">
        <f t="shared" si="31"/>
        <v>1</v>
      </c>
    </row>
    <row r="133" spans="1:23" s="1688" customFormat="1" ht="18" customHeight="1">
      <c r="A133" s="206">
        <v>1800725</v>
      </c>
      <c r="B133" s="1741">
        <v>77</v>
      </c>
      <c r="C133" s="519" t="s">
        <v>448</v>
      </c>
      <c r="D133" s="524" t="s">
        <v>521</v>
      </c>
      <c r="E133" s="1703">
        <f>VLOOKUP(C133,'[30]LIST GAJI KARYAWAN'!$D$40:$L$240,9,FALSE)</f>
        <v>18</v>
      </c>
      <c r="F133" s="261">
        <v>1385725</v>
      </c>
      <c r="G133" s="261">
        <v>415000</v>
      </c>
      <c r="H133" s="282">
        <f t="shared" si="24"/>
        <v>1800725</v>
      </c>
      <c r="I133" s="263">
        <v>20000</v>
      </c>
      <c r="J133" s="263">
        <v>25000</v>
      </c>
      <c r="K133" s="263">
        <v>200000</v>
      </c>
      <c r="L133" s="262">
        <v>0</v>
      </c>
      <c r="M133" s="282">
        <f t="shared" si="25"/>
        <v>1010000</v>
      </c>
      <c r="N133" s="48">
        <f t="shared" si="26"/>
        <v>2810725</v>
      </c>
      <c r="O133" s="48">
        <f t="shared" si="27"/>
        <v>18007.25</v>
      </c>
      <c r="P133" s="48">
        <f t="shared" si="28"/>
        <v>36014.5</v>
      </c>
      <c r="Q133" s="48">
        <f t="shared" si="32"/>
        <v>18007.25</v>
      </c>
      <c r="R133" s="146">
        <f t="shared" si="29"/>
        <v>2738696</v>
      </c>
      <c r="S133" s="1684">
        <v>0</v>
      </c>
      <c r="T133" s="1684">
        <f t="shared" si="30"/>
        <v>2738696</v>
      </c>
      <c r="U133" s="526" t="str">
        <f>VLOOKUP(C133,'[31]LIST GAJI KARYAWAN'!$D$42:$F$229,3,FALSE)</f>
        <v>4110100749165</v>
      </c>
      <c r="V133" s="1686">
        <f>VLOOKUP(C133,'[32]LIST GAJI KARYAWAN'!$D$40:$L$240,9,0)</f>
        <v>18</v>
      </c>
      <c r="W133" s="1686" t="b">
        <f t="shared" si="31"/>
        <v>1</v>
      </c>
    </row>
    <row r="134" spans="1:23" s="1688" customFormat="1" ht="18" customHeight="1">
      <c r="A134" s="206">
        <v>1800725</v>
      </c>
      <c r="B134" s="1741">
        <v>78</v>
      </c>
      <c r="C134" s="519" t="s">
        <v>1471</v>
      </c>
      <c r="D134" s="524" t="s">
        <v>521</v>
      </c>
      <c r="E134" s="1703">
        <f>VLOOKUP(C134,'[30]LIST GAJI KARYAWAN'!$D$40:$L$240,9,FALSE)</f>
        <v>22</v>
      </c>
      <c r="F134" s="261">
        <v>1385725</v>
      </c>
      <c r="G134" s="261">
        <v>415000</v>
      </c>
      <c r="H134" s="282">
        <f t="shared" si="24"/>
        <v>1800725</v>
      </c>
      <c r="I134" s="263">
        <v>20000</v>
      </c>
      <c r="J134" s="263">
        <v>25000</v>
      </c>
      <c r="K134" s="263">
        <v>200000</v>
      </c>
      <c r="L134" s="262">
        <v>0</v>
      </c>
      <c r="M134" s="282">
        <f t="shared" si="25"/>
        <v>1190000</v>
      </c>
      <c r="N134" s="48">
        <f t="shared" si="26"/>
        <v>2990725</v>
      </c>
      <c r="O134" s="48">
        <f t="shared" si="27"/>
        <v>18007.25</v>
      </c>
      <c r="P134" s="48">
        <f t="shared" si="28"/>
        <v>36014.5</v>
      </c>
      <c r="Q134" s="48">
        <v>0</v>
      </c>
      <c r="R134" s="146">
        <f t="shared" si="29"/>
        <v>2936703.25</v>
      </c>
      <c r="S134" s="1684">
        <v>0</v>
      </c>
      <c r="T134" s="1684">
        <f t="shared" si="30"/>
        <v>2936703.25</v>
      </c>
      <c r="U134" s="526" t="str">
        <f>VLOOKUP(C134,'[31]LIST GAJI KARYAWAN'!$D$42:$F$229,3,FALSE)</f>
        <v>4110100920169</v>
      </c>
      <c r="V134" s="1686">
        <f>VLOOKUP(C134,'[32]LIST GAJI KARYAWAN'!$D$40:$L$240,9,0)</f>
        <v>22</v>
      </c>
      <c r="W134" s="1686" t="b">
        <f t="shared" si="31"/>
        <v>1</v>
      </c>
    </row>
    <row r="135" spans="1:23" s="1688" customFormat="1" ht="18" customHeight="1">
      <c r="A135" s="206">
        <v>1800725</v>
      </c>
      <c r="B135" s="1741">
        <v>79</v>
      </c>
      <c r="C135" s="522" t="s">
        <v>1472</v>
      </c>
      <c r="D135" s="524" t="s">
        <v>521</v>
      </c>
      <c r="E135" s="1703">
        <f>VLOOKUP(C135,'[30]LIST GAJI KARYAWAN'!$D$40:$L$240,9,FALSE)</f>
        <v>21</v>
      </c>
      <c r="F135" s="261">
        <v>1385725</v>
      </c>
      <c r="G135" s="261">
        <v>415000</v>
      </c>
      <c r="H135" s="282">
        <f t="shared" si="24"/>
        <v>1800725</v>
      </c>
      <c r="I135" s="263">
        <v>20000</v>
      </c>
      <c r="J135" s="263">
        <v>25000</v>
      </c>
      <c r="K135" s="263">
        <v>200000</v>
      </c>
      <c r="L135" s="262">
        <v>0</v>
      </c>
      <c r="M135" s="282">
        <f t="shared" si="25"/>
        <v>1145000</v>
      </c>
      <c r="N135" s="48">
        <f t="shared" si="26"/>
        <v>2945725</v>
      </c>
      <c r="O135" s="48">
        <f t="shared" si="27"/>
        <v>18007.25</v>
      </c>
      <c r="P135" s="48">
        <f t="shared" si="28"/>
        <v>36014.5</v>
      </c>
      <c r="Q135" s="48">
        <f>H135*1%</f>
        <v>18007.25</v>
      </c>
      <c r="R135" s="146">
        <f t="shared" si="29"/>
        <v>2873696</v>
      </c>
      <c r="S135" s="1684">
        <v>0</v>
      </c>
      <c r="T135" s="1684">
        <f t="shared" si="30"/>
        <v>2873696</v>
      </c>
      <c r="U135" s="526" t="str">
        <f>VLOOKUP(C135,'[31]LIST GAJI KARYAWAN'!$D$42:$F$229,3,FALSE)</f>
        <v>4110100691168</v>
      </c>
      <c r="V135" s="1686">
        <f>VLOOKUP(C135,'[32]LIST GAJI KARYAWAN'!$D$40:$L$240,9,0)</f>
        <v>21</v>
      </c>
      <c r="W135" s="1686" t="b">
        <f t="shared" si="31"/>
        <v>1</v>
      </c>
    </row>
    <row r="136" spans="1:23" s="1688" customFormat="1" ht="18" customHeight="1">
      <c r="A136" s="206">
        <v>1800725</v>
      </c>
      <c r="B136" s="1741">
        <v>80</v>
      </c>
      <c r="C136" s="519" t="s">
        <v>1473</v>
      </c>
      <c r="D136" s="524" t="s">
        <v>521</v>
      </c>
      <c r="E136" s="1703">
        <f>VLOOKUP(C136,'[30]LIST GAJI KARYAWAN'!$D$40:$L$240,9,FALSE)</f>
        <v>23</v>
      </c>
      <c r="F136" s="261">
        <v>1385725</v>
      </c>
      <c r="G136" s="261">
        <v>415000</v>
      </c>
      <c r="H136" s="282">
        <f t="shared" si="24"/>
        <v>1800725</v>
      </c>
      <c r="I136" s="263">
        <v>20000</v>
      </c>
      <c r="J136" s="263">
        <v>25000</v>
      </c>
      <c r="K136" s="263">
        <v>200000</v>
      </c>
      <c r="L136" s="262">
        <v>0</v>
      </c>
      <c r="M136" s="282">
        <f t="shared" si="25"/>
        <v>1235000</v>
      </c>
      <c r="N136" s="48">
        <f t="shared" si="26"/>
        <v>3035725</v>
      </c>
      <c r="O136" s="48">
        <f t="shared" si="27"/>
        <v>18007.25</v>
      </c>
      <c r="P136" s="48">
        <f t="shared" si="28"/>
        <v>36014.5</v>
      </c>
      <c r="Q136" s="48">
        <f>H136*1%</f>
        <v>18007.25</v>
      </c>
      <c r="R136" s="146">
        <f t="shared" si="29"/>
        <v>2963696</v>
      </c>
      <c r="S136" s="1684">
        <v>0</v>
      </c>
      <c r="T136" s="1684">
        <f t="shared" si="30"/>
        <v>2963696</v>
      </c>
      <c r="U136" s="526" t="str">
        <f>VLOOKUP(C136,'[31]LIST GAJI KARYAWAN'!$D$42:$F$229,3,FALSE)</f>
        <v>4110100819164</v>
      </c>
      <c r="V136" s="1686">
        <f>VLOOKUP(C136,'[32]LIST GAJI KARYAWAN'!$D$40:$L$240,9,0)</f>
        <v>23</v>
      </c>
      <c r="W136" s="1686" t="b">
        <f t="shared" si="31"/>
        <v>1</v>
      </c>
    </row>
    <row r="137" spans="1:23" s="1688" customFormat="1" ht="18" customHeight="1">
      <c r="A137" s="206">
        <v>1800725</v>
      </c>
      <c r="B137" s="1741">
        <v>81</v>
      </c>
      <c r="C137" s="519" t="s">
        <v>1474</v>
      </c>
      <c r="D137" s="524" t="s">
        <v>521</v>
      </c>
      <c r="E137" s="1703">
        <f>VLOOKUP(C137,'[30]LIST GAJI KARYAWAN'!$D$40:$L$240,9,FALSE)</f>
        <v>23</v>
      </c>
      <c r="F137" s="261">
        <v>1385725</v>
      </c>
      <c r="G137" s="261">
        <v>415000</v>
      </c>
      <c r="H137" s="282">
        <f t="shared" si="24"/>
        <v>1800725</v>
      </c>
      <c r="I137" s="263">
        <v>20000</v>
      </c>
      <c r="J137" s="263">
        <v>25000</v>
      </c>
      <c r="K137" s="263">
        <v>200000</v>
      </c>
      <c r="L137" s="262">
        <v>0</v>
      </c>
      <c r="M137" s="282">
        <f t="shared" si="25"/>
        <v>1235000</v>
      </c>
      <c r="N137" s="48">
        <f t="shared" si="26"/>
        <v>3035725</v>
      </c>
      <c r="O137" s="48">
        <f t="shared" si="27"/>
        <v>18007.25</v>
      </c>
      <c r="P137" s="48">
        <f t="shared" si="28"/>
        <v>36014.5</v>
      </c>
      <c r="Q137" s="48">
        <f>H137*1%+H137*2%</f>
        <v>54021.75</v>
      </c>
      <c r="R137" s="146">
        <f t="shared" si="29"/>
        <v>2927681.5</v>
      </c>
      <c r="S137" s="1684">
        <v>0</v>
      </c>
      <c r="T137" s="1684">
        <f t="shared" si="30"/>
        <v>2927681.5</v>
      </c>
      <c r="U137" s="526" t="str">
        <f>VLOOKUP(C137,'[31]LIST GAJI KARYAWAN'!$D$42:$F$229,3,FALSE)</f>
        <v>4110100697164</v>
      </c>
      <c r="V137" s="1686">
        <f>VLOOKUP(C137,'[32]LIST GAJI KARYAWAN'!$D$40:$L$240,9,0)</f>
        <v>23</v>
      </c>
      <c r="W137" s="1686" t="b">
        <f t="shared" si="31"/>
        <v>1</v>
      </c>
    </row>
    <row r="138" spans="1:23" s="1688" customFormat="1" ht="18" customHeight="1">
      <c r="A138" s="206">
        <v>1800725</v>
      </c>
      <c r="B138" s="1741">
        <v>82</v>
      </c>
      <c r="C138" s="519" t="s">
        <v>1475</v>
      </c>
      <c r="D138" s="524" t="s">
        <v>521</v>
      </c>
      <c r="E138" s="1703">
        <f>VLOOKUP(C138,'[30]LIST GAJI KARYAWAN'!$D$40:$L$240,9,FALSE)</f>
        <v>20</v>
      </c>
      <c r="F138" s="261">
        <v>1385725</v>
      </c>
      <c r="G138" s="261">
        <v>415000</v>
      </c>
      <c r="H138" s="282">
        <f t="shared" si="24"/>
        <v>1800725</v>
      </c>
      <c r="I138" s="263">
        <v>20000</v>
      </c>
      <c r="J138" s="263">
        <v>25000</v>
      </c>
      <c r="K138" s="263">
        <v>200000</v>
      </c>
      <c r="L138" s="262">
        <v>0</v>
      </c>
      <c r="M138" s="282">
        <f t="shared" si="25"/>
        <v>1100000</v>
      </c>
      <c r="N138" s="48">
        <f t="shared" si="26"/>
        <v>2900725</v>
      </c>
      <c r="O138" s="48">
        <f t="shared" si="27"/>
        <v>18007.25</v>
      </c>
      <c r="P138" s="48">
        <f t="shared" si="28"/>
        <v>36014.5</v>
      </c>
      <c r="Q138" s="48">
        <f t="shared" ref="Q138:Q145" si="33">H138*1%</f>
        <v>18007.25</v>
      </c>
      <c r="R138" s="146">
        <f t="shared" si="29"/>
        <v>2828696</v>
      </c>
      <c r="S138" s="1684">
        <v>0</v>
      </c>
      <c r="T138" s="1684">
        <f t="shared" si="30"/>
        <v>2828696</v>
      </c>
      <c r="U138" s="526" t="str">
        <f>VLOOKUP(C138,'[31]LIST GAJI KARYAWAN'!$D$42:$F$229,3,FALSE)</f>
        <v>4110100834164</v>
      </c>
      <c r="V138" s="1686">
        <f>VLOOKUP(C138,'[32]LIST GAJI KARYAWAN'!$D$40:$L$240,9,0)</f>
        <v>20</v>
      </c>
      <c r="W138" s="1686" t="b">
        <f t="shared" si="31"/>
        <v>1</v>
      </c>
    </row>
    <row r="139" spans="1:23" s="1688" customFormat="1" ht="18" customHeight="1">
      <c r="A139" s="206">
        <v>1800725</v>
      </c>
      <c r="B139" s="1741">
        <v>83</v>
      </c>
      <c r="C139" s="519" t="s">
        <v>1476</v>
      </c>
      <c r="D139" s="524" t="s">
        <v>521</v>
      </c>
      <c r="E139" s="1703">
        <f>VLOOKUP(C139,'[30]LIST GAJI KARYAWAN'!$D$40:$L$240,9,FALSE)</f>
        <v>24</v>
      </c>
      <c r="F139" s="261">
        <v>1385725</v>
      </c>
      <c r="G139" s="261">
        <v>415000</v>
      </c>
      <c r="H139" s="282">
        <f t="shared" si="24"/>
        <v>1800725</v>
      </c>
      <c r="I139" s="263">
        <v>20000</v>
      </c>
      <c r="J139" s="263">
        <v>25000</v>
      </c>
      <c r="K139" s="263">
        <v>200000</v>
      </c>
      <c r="L139" s="262">
        <v>0</v>
      </c>
      <c r="M139" s="282">
        <f t="shared" si="25"/>
        <v>1280000</v>
      </c>
      <c r="N139" s="48">
        <f t="shared" si="26"/>
        <v>3080725</v>
      </c>
      <c r="O139" s="48">
        <f t="shared" si="27"/>
        <v>18007.25</v>
      </c>
      <c r="P139" s="48">
        <f t="shared" si="28"/>
        <v>36014.5</v>
      </c>
      <c r="Q139" s="48">
        <f t="shared" si="33"/>
        <v>18007.25</v>
      </c>
      <c r="R139" s="146">
        <f t="shared" si="29"/>
        <v>3008696</v>
      </c>
      <c r="S139" s="1684">
        <v>0</v>
      </c>
      <c r="T139" s="1684">
        <f t="shared" si="30"/>
        <v>3008696</v>
      </c>
      <c r="U139" s="526" t="str">
        <f>VLOOKUP(C139,'[31]LIST GAJI KARYAWAN'!$D$42:$F$229,3,FALSE)</f>
        <v>4110100835160</v>
      </c>
      <c r="V139" s="1686">
        <f>VLOOKUP(C139,'[32]LIST GAJI KARYAWAN'!$D$40:$L$240,9,0)</f>
        <v>24</v>
      </c>
      <c r="W139" s="1686" t="b">
        <f t="shared" si="31"/>
        <v>1</v>
      </c>
    </row>
    <row r="140" spans="1:23" s="1688" customFormat="1" ht="18" customHeight="1">
      <c r="A140" s="206">
        <v>1800725</v>
      </c>
      <c r="B140" s="1741">
        <v>84</v>
      </c>
      <c r="C140" s="519" t="s">
        <v>1477</v>
      </c>
      <c r="D140" s="524" t="s">
        <v>521</v>
      </c>
      <c r="E140" s="1703">
        <f>VLOOKUP(C140,'[30]LIST GAJI KARYAWAN'!$D$40:$L$240,9,FALSE)</f>
        <v>25</v>
      </c>
      <c r="F140" s="261">
        <v>1385725</v>
      </c>
      <c r="G140" s="261">
        <v>415000</v>
      </c>
      <c r="H140" s="282">
        <f t="shared" si="24"/>
        <v>1800725</v>
      </c>
      <c r="I140" s="263">
        <v>20000</v>
      </c>
      <c r="J140" s="263">
        <v>25000</v>
      </c>
      <c r="K140" s="263">
        <v>200000</v>
      </c>
      <c r="L140" s="262">
        <v>0</v>
      </c>
      <c r="M140" s="282">
        <f t="shared" si="25"/>
        <v>1325000</v>
      </c>
      <c r="N140" s="48">
        <f t="shared" si="26"/>
        <v>3125725</v>
      </c>
      <c r="O140" s="48">
        <f t="shared" si="27"/>
        <v>18007.25</v>
      </c>
      <c r="P140" s="48">
        <f t="shared" si="28"/>
        <v>36014.5</v>
      </c>
      <c r="Q140" s="48">
        <f t="shared" si="33"/>
        <v>18007.25</v>
      </c>
      <c r="R140" s="146">
        <f t="shared" si="29"/>
        <v>3053696</v>
      </c>
      <c r="S140" s="1684">
        <v>0</v>
      </c>
      <c r="T140" s="1684">
        <f t="shared" si="30"/>
        <v>3053696</v>
      </c>
      <c r="U140" s="526" t="str">
        <f>VLOOKUP(C140,'[31]LIST GAJI KARYAWAN'!$D$42:$F$229,3,FALSE)</f>
        <v>4110100888163</v>
      </c>
      <c r="V140" s="1686">
        <f>VLOOKUP(C140,'[32]LIST GAJI KARYAWAN'!$D$40:$L$240,9,0)</f>
        <v>25</v>
      </c>
      <c r="W140" s="1686" t="b">
        <f t="shared" si="31"/>
        <v>1</v>
      </c>
    </row>
    <row r="141" spans="1:23" s="1688" customFormat="1" ht="18" customHeight="1">
      <c r="A141" s="206">
        <v>1800725</v>
      </c>
      <c r="B141" s="1741">
        <v>85</v>
      </c>
      <c r="C141" s="519" t="s">
        <v>1478</v>
      </c>
      <c r="D141" s="524" t="s">
        <v>521</v>
      </c>
      <c r="E141" s="1703">
        <f>VLOOKUP(C141,'[30]LIST GAJI KARYAWAN'!$D$40:$L$240,9,FALSE)</f>
        <v>22</v>
      </c>
      <c r="F141" s="261">
        <v>1385725</v>
      </c>
      <c r="G141" s="261">
        <v>415000</v>
      </c>
      <c r="H141" s="282">
        <f t="shared" si="24"/>
        <v>1800725</v>
      </c>
      <c r="I141" s="263">
        <v>20000</v>
      </c>
      <c r="J141" s="263">
        <v>25000</v>
      </c>
      <c r="K141" s="263">
        <v>200000</v>
      </c>
      <c r="L141" s="262">
        <v>0</v>
      </c>
      <c r="M141" s="282">
        <f t="shared" si="25"/>
        <v>1190000</v>
      </c>
      <c r="N141" s="48">
        <f t="shared" si="26"/>
        <v>2990725</v>
      </c>
      <c r="O141" s="48">
        <f t="shared" si="27"/>
        <v>18007.25</v>
      </c>
      <c r="P141" s="48">
        <f t="shared" si="28"/>
        <v>36014.5</v>
      </c>
      <c r="Q141" s="48">
        <f t="shared" si="33"/>
        <v>18007.25</v>
      </c>
      <c r="R141" s="146">
        <f t="shared" si="29"/>
        <v>2918696</v>
      </c>
      <c r="S141" s="1684">
        <v>0</v>
      </c>
      <c r="T141" s="1684">
        <f t="shared" si="30"/>
        <v>2918696</v>
      </c>
      <c r="U141" s="526" t="str">
        <f>VLOOKUP(C141,'[31]LIST GAJI KARYAWAN'!$D$42:$F$229,3,FALSE)</f>
        <v>4110100789165</v>
      </c>
      <c r="V141" s="1686">
        <f>VLOOKUP(C141,'[32]LIST GAJI KARYAWAN'!$D$40:$L$240,9,0)</f>
        <v>22</v>
      </c>
      <c r="W141" s="1686" t="b">
        <f t="shared" si="31"/>
        <v>1</v>
      </c>
    </row>
    <row r="142" spans="1:23" s="1688" customFormat="1" ht="18" customHeight="1">
      <c r="A142" s="206">
        <v>1800725</v>
      </c>
      <c r="B142" s="1741">
        <v>86</v>
      </c>
      <c r="C142" s="519" t="s">
        <v>1479</v>
      </c>
      <c r="D142" s="524" t="s">
        <v>521</v>
      </c>
      <c r="E142" s="1703">
        <f>VLOOKUP(C142,'[30]LIST GAJI KARYAWAN'!$D$40:$L$240,9,FALSE)</f>
        <v>23</v>
      </c>
      <c r="F142" s="261">
        <v>1385725</v>
      </c>
      <c r="G142" s="261">
        <v>415000</v>
      </c>
      <c r="H142" s="282">
        <f t="shared" si="24"/>
        <v>1800725</v>
      </c>
      <c r="I142" s="263">
        <v>20000</v>
      </c>
      <c r="J142" s="263">
        <v>25000</v>
      </c>
      <c r="K142" s="263">
        <v>200000</v>
      </c>
      <c r="L142" s="262">
        <v>0</v>
      </c>
      <c r="M142" s="282">
        <f t="shared" si="25"/>
        <v>1235000</v>
      </c>
      <c r="N142" s="48">
        <f t="shared" si="26"/>
        <v>3035725</v>
      </c>
      <c r="O142" s="48">
        <f t="shared" si="27"/>
        <v>18007.25</v>
      </c>
      <c r="P142" s="48">
        <f t="shared" si="28"/>
        <v>36014.5</v>
      </c>
      <c r="Q142" s="48">
        <f t="shared" si="33"/>
        <v>18007.25</v>
      </c>
      <c r="R142" s="146">
        <f t="shared" si="29"/>
        <v>2963696</v>
      </c>
      <c r="S142" s="1684">
        <v>0</v>
      </c>
      <c r="T142" s="1684">
        <f t="shared" si="30"/>
        <v>2963696</v>
      </c>
      <c r="U142" s="526" t="str">
        <f>VLOOKUP(C142,'[31]LIST GAJI KARYAWAN'!$D$42:$F$229,3,FALSE)</f>
        <v>4110100715166</v>
      </c>
      <c r="V142" s="1686">
        <f>VLOOKUP(C142,'[32]LIST GAJI KARYAWAN'!$D$40:$L$240,9,0)</f>
        <v>23</v>
      </c>
      <c r="W142" s="1686" t="b">
        <f t="shared" si="31"/>
        <v>1</v>
      </c>
    </row>
    <row r="143" spans="1:23" s="1688" customFormat="1" ht="18" customHeight="1">
      <c r="A143" s="206">
        <v>1800725</v>
      </c>
      <c r="B143" s="1741">
        <v>87</v>
      </c>
      <c r="C143" s="519" t="s">
        <v>1617</v>
      </c>
      <c r="D143" s="524" t="s">
        <v>42</v>
      </c>
      <c r="E143" s="1703">
        <f>VLOOKUP(C143,'[30]LIST GAJI KARYAWAN'!$D$40:$L$240,9,FALSE)</f>
        <v>21</v>
      </c>
      <c r="F143" s="261">
        <v>1385725</v>
      </c>
      <c r="G143" s="261">
        <v>415000</v>
      </c>
      <c r="H143" s="282">
        <f t="shared" si="24"/>
        <v>1800725</v>
      </c>
      <c r="I143" s="263">
        <v>20000</v>
      </c>
      <c r="J143" s="263">
        <v>25000</v>
      </c>
      <c r="K143" s="263">
        <v>200000</v>
      </c>
      <c r="L143" s="262">
        <v>0</v>
      </c>
      <c r="M143" s="282">
        <f t="shared" si="25"/>
        <v>1145000</v>
      </c>
      <c r="N143" s="48">
        <f t="shared" si="26"/>
        <v>2945725</v>
      </c>
      <c r="O143" s="48">
        <f t="shared" si="27"/>
        <v>18007.25</v>
      </c>
      <c r="P143" s="48">
        <f t="shared" si="28"/>
        <v>36014.5</v>
      </c>
      <c r="Q143" s="48">
        <f t="shared" si="33"/>
        <v>18007.25</v>
      </c>
      <c r="R143" s="146">
        <f t="shared" si="29"/>
        <v>2873696</v>
      </c>
      <c r="S143" s="1684">
        <v>0</v>
      </c>
      <c r="T143" s="1684">
        <f t="shared" si="30"/>
        <v>2873696</v>
      </c>
      <c r="U143" s="526" t="str">
        <f>VLOOKUP(C143,'[31]LIST GAJI KARYAWAN'!$D$42:$F$229,3,FALSE)</f>
        <v>4110100891166</v>
      </c>
      <c r="V143" s="1686">
        <f>VLOOKUP(C143,'[32]LIST GAJI KARYAWAN'!$D$40:$L$240,9,0)</f>
        <v>21</v>
      </c>
      <c r="W143" s="1686" t="b">
        <f t="shared" si="31"/>
        <v>1</v>
      </c>
    </row>
    <row r="144" spans="1:23" s="1688" customFormat="1" ht="18" customHeight="1">
      <c r="A144" s="206">
        <v>1800725</v>
      </c>
      <c r="B144" s="1741">
        <v>88</v>
      </c>
      <c r="C144" s="519" t="s">
        <v>1480</v>
      </c>
      <c r="D144" s="524" t="s">
        <v>521</v>
      </c>
      <c r="E144" s="1703">
        <f>VLOOKUP(C144,'[30]LIST GAJI KARYAWAN'!$D$40:$L$240,9,FALSE)</f>
        <v>21</v>
      </c>
      <c r="F144" s="261">
        <v>1385725</v>
      </c>
      <c r="G144" s="261">
        <v>415000</v>
      </c>
      <c r="H144" s="282">
        <f t="shared" si="24"/>
        <v>1800725</v>
      </c>
      <c r="I144" s="263">
        <v>20000</v>
      </c>
      <c r="J144" s="263">
        <v>25000</v>
      </c>
      <c r="K144" s="263">
        <v>200000</v>
      </c>
      <c r="L144" s="262">
        <v>0</v>
      </c>
      <c r="M144" s="282">
        <f t="shared" ref="M144:M173" si="34">(E144*I144)+(E144*J144)+K144+L144</f>
        <v>1145000</v>
      </c>
      <c r="N144" s="48">
        <f t="shared" ref="N144:N173" si="35">H144+M144</f>
        <v>2945725</v>
      </c>
      <c r="O144" s="48">
        <f t="shared" ref="O144:O173" si="36">H144*1%</f>
        <v>18007.25</v>
      </c>
      <c r="P144" s="48">
        <f t="shared" ref="P144:P173" si="37">H144*2%</f>
        <v>36014.5</v>
      </c>
      <c r="Q144" s="48">
        <f t="shared" si="33"/>
        <v>18007.25</v>
      </c>
      <c r="R144" s="146">
        <f t="shared" si="29"/>
        <v>2873696</v>
      </c>
      <c r="S144" s="1684">
        <v>0</v>
      </c>
      <c r="T144" s="1684">
        <f t="shared" si="30"/>
        <v>2873696</v>
      </c>
      <c r="U144" s="526" t="str">
        <f>VLOOKUP(C144,'[31]LIST GAJI KARYAWAN'!$D$42:$F$229,3,FALSE)</f>
        <v>4110100928167</v>
      </c>
      <c r="V144" s="1686">
        <f>VLOOKUP(C144,'[32]LIST GAJI KARYAWAN'!$D$40:$L$240,9,0)</f>
        <v>21</v>
      </c>
      <c r="W144" s="1686" t="b">
        <f t="shared" si="31"/>
        <v>1</v>
      </c>
    </row>
    <row r="145" spans="1:23" s="1688" customFormat="1" ht="18" customHeight="1">
      <c r="A145" s="206">
        <v>1800725</v>
      </c>
      <c r="B145" s="1741">
        <v>89</v>
      </c>
      <c r="C145" s="519" t="s">
        <v>1482</v>
      </c>
      <c r="D145" s="524" t="s">
        <v>521</v>
      </c>
      <c r="E145" s="1703">
        <f>VLOOKUP(C145,'[30]LIST GAJI KARYAWAN'!$D$40:$L$240,9,FALSE)</f>
        <v>24</v>
      </c>
      <c r="F145" s="261">
        <v>1385725</v>
      </c>
      <c r="G145" s="261">
        <v>415000</v>
      </c>
      <c r="H145" s="282">
        <f t="shared" si="24"/>
        <v>1800725</v>
      </c>
      <c r="I145" s="263">
        <v>20000</v>
      </c>
      <c r="J145" s="263">
        <v>25000</v>
      </c>
      <c r="K145" s="263">
        <v>200000</v>
      </c>
      <c r="L145" s="262">
        <v>0</v>
      </c>
      <c r="M145" s="282">
        <f t="shared" si="34"/>
        <v>1280000</v>
      </c>
      <c r="N145" s="48">
        <f t="shared" si="35"/>
        <v>3080725</v>
      </c>
      <c r="O145" s="48">
        <f t="shared" si="36"/>
        <v>18007.25</v>
      </c>
      <c r="P145" s="48">
        <f t="shared" si="37"/>
        <v>36014.5</v>
      </c>
      <c r="Q145" s="48">
        <f t="shared" si="33"/>
        <v>18007.25</v>
      </c>
      <c r="R145" s="146">
        <f t="shared" si="29"/>
        <v>3008696</v>
      </c>
      <c r="S145" s="1684">
        <v>0</v>
      </c>
      <c r="T145" s="1684">
        <f t="shared" si="30"/>
        <v>3008696</v>
      </c>
      <c r="U145" s="526" t="str">
        <f>VLOOKUP(C145,'[31]LIST GAJI KARYAWAN'!$D$42:$F$229,3,FALSE)</f>
        <v>4110100698160</v>
      </c>
      <c r="V145" s="1686">
        <f>VLOOKUP(C145,'[32]LIST GAJI KARYAWAN'!$D$40:$L$240,9,0)</f>
        <v>24</v>
      </c>
      <c r="W145" s="1686" t="b">
        <f t="shared" si="31"/>
        <v>1</v>
      </c>
    </row>
    <row r="146" spans="1:23" s="1688" customFormat="1" ht="18" customHeight="1">
      <c r="A146" s="206">
        <v>1800725</v>
      </c>
      <c r="B146" s="1741">
        <v>90</v>
      </c>
      <c r="C146" s="519" t="s">
        <v>1483</v>
      </c>
      <c r="D146" s="524" t="s">
        <v>521</v>
      </c>
      <c r="E146" s="1703">
        <f>VLOOKUP(C146,'[30]LIST GAJI KARYAWAN'!$D$40:$L$240,9,FALSE)</f>
        <v>23</v>
      </c>
      <c r="F146" s="261">
        <v>1385725</v>
      </c>
      <c r="G146" s="261">
        <v>415000</v>
      </c>
      <c r="H146" s="282">
        <f t="shared" si="24"/>
        <v>1800725</v>
      </c>
      <c r="I146" s="263">
        <v>20000</v>
      </c>
      <c r="J146" s="263">
        <v>25000</v>
      </c>
      <c r="K146" s="263">
        <v>200000</v>
      </c>
      <c r="L146" s="262">
        <v>0</v>
      </c>
      <c r="M146" s="282">
        <f t="shared" si="34"/>
        <v>1235000</v>
      </c>
      <c r="N146" s="48">
        <f t="shared" si="35"/>
        <v>3035725</v>
      </c>
      <c r="O146" s="48">
        <f t="shared" si="36"/>
        <v>18007.25</v>
      </c>
      <c r="P146" s="48">
        <f t="shared" si="37"/>
        <v>36014.5</v>
      </c>
      <c r="Q146" s="48">
        <f>H146*1%+H146*2%</f>
        <v>54021.75</v>
      </c>
      <c r="R146" s="146">
        <f t="shared" si="29"/>
        <v>2927681.5</v>
      </c>
      <c r="S146" s="1684">
        <v>0</v>
      </c>
      <c r="T146" s="1684">
        <f t="shared" si="30"/>
        <v>2927681.5</v>
      </c>
      <c r="U146" s="526" t="str">
        <f>VLOOKUP(C146,'[31]LIST GAJI KARYAWAN'!$D$42:$F$229,3,FALSE)</f>
        <v>4110100808163</v>
      </c>
      <c r="V146" s="1686">
        <f>VLOOKUP(C146,'[32]LIST GAJI KARYAWAN'!$D$40:$L$240,9,0)</f>
        <v>23</v>
      </c>
      <c r="W146" s="1686" t="b">
        <f t="shared" si="31"/>
        <v>1</v>
      </c>
    </row>
    <row r="147" spans="1:23" s="1688" customFormat="1" ht="18" customHeight="1">
      <c r="A147" s="206">
        <v>1800725</v>
      </c>
      <c r="B147" s="1741">
        <v>91</v>
      </c>
      <c r="C147" s="519" t="s">
        <v>1484</v>
      </c>
      <c r="D147" s="524" t="s">
        <v>521</v>
      </c>
      <c r="E147" s="1703">
        <f>VLOOKUP(C147,'[30]LIST GAJI KARYAWAN'!$D$40:$L$240,9,FALSE)</f>
        <v>21</v>
      </c>
      <c r="F147" s="261">
        <v>1385725</v>
      </c>
      <c r="G147" s="261">
        <v>415000</v>
      </c>
      <c r="H147" s="282">
        <f t="shared" si="24"/>
        <v>1800725</v>
      </c>
      <c r="I147" s="263">
        <v>20000</v>
      </c>
      <c r="J147" s="263">
        <v>25000</v>
      </c>
      <c r="K147" s="263">
        <v>200000</v>
      </c>
      <c r="L147" s="262">
        <v>0</v>
      </c>
      <c r="M147" s="282">
        <f t="shared" si="34"/>
        <v>1145000</v>
      </c>
      <c r="N147" s="48">
        <f t="shared" si="35"/>
        <v>2945725</v>
      </c>
      <c r="O147" s="48">
        <f t="shared" si="36"/>
        <v>18007.25</v>
      </c>
      <c r="P147" s="48">
        <f t="shared" si="37"/>
        <v>36014.5</v>
      </c>
      <c r="Q147" s="48">
        <f t="shared" ref="Q147:Q174" si="38">H147*1%</f>
        <v>18007.25</v>
      </c>
      <c r="R147" s="146">
        <f t="shared" si="29"/>
        <v>2873696</v>
      </c>
      <c r="S147" s="1684">
        <v>0</v>
      </c>
      <c r="T147" s="1684">
        <f t="shared" si="30"/>
        <v>2873696</v>
      </c>
      <c r="U147" s="526" t="str">
        <f>VLOOKUP(C147,'[31]LIST GAJI KARYAWAN'!$D$42:$F$229,3,FALSE)</f>
        <v>4110101066162</v>
      </c>
      <c r="V147" s="1686">
        <f>VLOOKUP(C147,'[32]LIST GAJI KARYAWAN'!$D$40:$L$240,9,0)</f>
        <v>21</v>
      </c>
      <c r="W147" s="1686" t="b">
        <f t="shared" si="31"/>
        <v>1</v>
      </c>
    </row>
    <row r="148" spans="1:23" s="1688" customFormat="1" ht="18" customHeight="1">
      <c r="A148" s="206">
        <v>1800725</v>
      </c>
      <c r="B148" s="1741">
        <v>92</v>
      </c>
      <c r="C148" s="519" t="s">
        <v>1620</v>
      </c>
      <c r="D148" s="524" t="s">
        <v>42</v>
      </c>
      <c r="E148" s="1703">
        <f>VLOOKUP(C148,'[30]LIST GAJI KARYAWAN'!$D$40:$L$240,9,FALSE)</f>
        <v>22</v>
      </c>
      <c r="F148" s="261">
        <v>1385725</v>
      </c>
      <c r="G148" s="261">
        <v>415000</v>
      </c>
      <c r="H148" s="282">
        <f t="shared" si="24"/>
        <v>1800725</v>
      </c>
      <c r="I148" s="263">
        <v>20000</v>
      </c>
      <c r="J148" s="263">
        <v>25000</v>
      </c>
      <c r="K148" s="263">
        <v>200000</v>
      </c>
      <c r="L148" s="262">
        <v>0</v>
      </c>
      <c r="M148" s="282">
        <f t="shared" si="34"/>
        <v>1190000</v>
      </c>
      <c r="N148" s="48">
        <f t="shared" si="35"/>
        <v>2990725</v>
      </c>
      <c r="O148" s="48">
        <f t="shared" si="36"/>
        <v>18007.25</v>
      </c>
      <c r="P148" s="48">
        <f t="shared" si="37"/>
        <v>36014.5</v>
      </c>
      <c r="Q148" s="48">
        <f t="shared" si="38"/>
        <v>18007.25</v>
      </c>
      <c r="R148" s="146">
        <f t="shared" si="29"/>
        <v>2918696</v>
      </c>
      <c r="S148" s="1684">
        <v>0</v>
      </c>
      <c r="T148" s="1684">
        <f t="shared" si="30"/>
        <v>2918696</v>
      </c>
      <c r="U148" s="526" t="str">
        <f>VLOOKUP(C148,'[31]LIST GAJI KARYAWAN'!$D$42:$F$229,3,FALSE)</f>
        <v>4110100793164</v>
      </c>
      <c r="V148" s="1686">
        <f>VLOOKUP(C148,'[32]LIST GAJI KARYAWAN'!$D$40:$L$240,9,0)</f>
        <v>22</v>
      </c>
      <c r="W148" s="1686" t="b">
        <f t="shared" si="31"/>
        <v>1</v>
      </c>
    </row>
    <row r="149" spans="1:23" s="1688" customFormat="1" ht="18" customHeight="1">
      <c r="A149" s="206">
        <v>1800725</v>
      </c>
      <c r="B149" s="1741">
        <v>93</v>
      </c>
      <c r="C149" s="519" t="s">
        <v>1485</v>
      </c>
      <c r="D149" s="524" t="s">
        <v>521</v>
      </c>
      <c r="E149" s="1703">
        <f>VLOOKUP(C149,'[30]LIST GAJI KARYAWAN'!$D$40:$L$240,9,FALSE)</f>
        <v>21</v>
      </c>
      <c r="F149" s="261">
        <v>1385725</v>
      </c>
      <c r="G149" s="261">
        <v>415000</v>
      </c>
      <c r="H149" s="282">
        <f t="shared" si="24"/>
        <v>1800725</v>
      </c>
      <c r="I149" s="263">
        <v>20000</v>
      </c>
      <c r="J149" s="263">
        <v>25000</v>
      </c>
      <c r="K149" s="263">
        <v>200000</v>
      </c>
      <c r="L149" s="262">
        <v>0</v>
      </c>
      <c r="M149" s="282">
        <f t="shared" si="34"/>
        <v>1145000</v>
      </c>
      <c r="N149" s="48">
        <f t="shared" si="35"/>
        <v>2945725</v>
      </c>
      <c r="O149" s="48">
        <f t="shared" si="36"/>
        <v>18007.25</v>
      </c>
      <c r="P149" s="48">
        <f t="shared" si="37"/>
        <v>36014.5</v>
      </c>
      <c r="Q149" s="48">
        <f t="shared" si="38"/>
        <v>18007.25</v>
      </c>
      <c r="R149" s="146">
        <f t="shared" si="29"/>
        <v>2873696</v>
      </c>
      <c r="S149" s="1684">
        <v>0</v>
      </c>
      <c r="T149" s="1684">
        <f t="shared" si="30"/>
        <v>2873696</v>
      </c>
      <c r="U149" s="526" t="str">
        <f>VLOOKUP(C149,'[31]LIST GAJI KARYAWAN'!$D$42:$F$229,3,FALSE)</f>
        <v>4110101036167</v>
      </c>
      <c r="V149" s="1686">
        <f>VLOOKUP(C149,'[32]LIST GAJI KARYAWAN'!$D$40:$L$240,9,0)</f>
        <v>21</v>
      </c>
      <c r="W149" s="1686" t="b">
        <f t="shared" si="31"/>
        <v>1</v>
      </c>
    </row>
    <row r="150" spans="1:23" s="1688" customFormat="1" ht="18" customHeight="1">
      <c r="A150" s="206">
        <v>1800725</v>
      </c>
      <c r="B150" s="1741">
        <v>94</v>
      </c>
      <c r="C150" s="519" t="s">
        <v>1486</v>
      </c>
      <c r="D150" s="524" t="s">
        <v>521</v>
      </c>
      <c r="E150" s="1703">
        <f>VLOOKUP(C150,'[30]LIST GAJI KARYAWAN'!$D$40:$L$240,9,FALSE)</f>
        <v>23</v>
      </c>
      <c r="F150" s="261">
        <v>1385725</v>
      </c>
      <c r="G150" s="261">
        <v>415000</v>
      </c>
      <c r="H150" s="282">
        <f t="shared" si="24"/>
        <v>1800725</v>
      </c>
      <c r="I150" s="263">
        <v>20000</v>
      </c>
      <c r="J150" s="263">
        <v>25000</v>
      </c>
      <c r="K150" s="263">
        <v>200000</v>
      </c>
      <c r="L150" s="262">
        <v>0</v>
      </c>
      <c r="M150" s="282">
        <f t="shared" si="34"/>
        <v>1235000</v>
      </c>
      <c r="N150" s="48">
        <f t="shared" si="35"/>
        <v>3035725</v>
      </c>
      <c r="O150" s="48">
        <f t="shared" si="36"/>
        <v>18007.25</v>
      </c>
      <c r="P150" s="48">
        <f t="shared" si="37"/>
        <v>36014.5</v>
      </c>
      <c r="Q150" s="48">
        <f t="shared" si="38"/>
        <v>18007.25</v>
      </c>
      <c r="R150" s="146">
        <f t="shared" si="29"/>
        <v>2963696</v>
      </c>
      <c r="S150" s="1684">
        <v>0</v>
      </c>
      <c r="T150" s="1684">
        <f t="shared" si="30"/>
        <v>2963696</v>
      </c>
      <c r="U150" s="526" t="str">
        <f>VLOOKUP(C150,'[31]LIST GAJI KARYAWAN'!$D$42:$F$229,3,FALSE)</f>
        <v>4110101033169</v>
      </c>
      <c r="V150" s="1686">
        <f>VLOOKUP(C150,'[32]LIST GAJI KARYAWAN'!$D$40:$L$240,9,0)</f>
        <v>23</v>
      </c>
      <c r="W150" s="1686" t="b">
        <f t="shared" si="31"/>
        <v>1</v>
      </c>
    </row>
    <row r="151" spans="1:23" s="1688" customFormat="1" ht="18" customHeight="1">
      <c r="A151" s="206">
        <v>1800725</v>
      </c>
      <c r="B151" s="1741">
        <v>95</v>
      </c>
      <c r="C151" s="519" t="s">
        <v>1487</v>
      </c>
      <c r="D151" s="524" t="s">
        <v>521</v>
      </c>
      <c r="E151" s="1703">
        <f>VLOOKUP(C151,'[30]LIST GAJI KARYAWAN'!$D$40:$L$240,9,FALSE)</f>
        <v>23</v>
      </c>
      <c r="F151" s="261">
        <v>1385725</v>
      </c>
      <c r="G151" s="261">
        <v>415000</v>
      </c>
      <c r="H151" s="282">
        <f t="shared" si="24"/>
        <v>1800725</v>
      </c>
      <c r="I151" s="263">
        <v>20000</v>
      </c>
      <c r="J151" s="263">
        <v>25000</v>
      </c>
      <c r="K151" s="263">
        <v>200000</v>
      </c>
      <c r="L151" s="262">
        <v>0</v>
      </c>
      <c r="M151" s="282">
        <f t="shared" si="34"/>
        <v>1235000</v>
      </c>
      <c r="N151" s="48">
        <f t="shared" si="35"/>
        <v>3035725</v>
      </c>
      <c r="O151" s="48">
        <f t="shared" si="36"/>
        <v>18007.25</v>
      </c>
      <c r="P151" s="48">
        <f t="shared" si="37"/>
        <v>36014.5</v>
      </c>
      <c r="Q151" s="48">
        <f t="shared" si="38"/>
        <v>18007.25</v>
      </c>
      <c r="R151" s="146">
        <f t="shared" si="29"/>
        <v>2963696</v>
      </c>
      <c r="S151" s="1684">
        <v>0</v>
      </c>
      <c r="T151" s="1684">
        <f t="shared" si="30"/>
        <v>2963696</v>
      </c>
      <c r="U151" s="526" t="str">
        <f>VLOOKUP(C151,'[31]LIST GAJI KARYAWAN'!$D$42:$F$229,3,FALSE)</f>
        <v>4110101072163</v>
      </c>
      <c r="V151" s="1686">
        <f>VLOOKUP(C151,'[32]LIST GAJI KARYAWAN'!$D$40:$L$240,9,0)</f>
        <v>23</v>
      </c>
      <c r="W151" s="1686" t="b">
        <f t="shared" si="31"/>
        <v>1</v>
      </c>
    </row>
    <row r="152" spans="1:23" s="1688" customFormat="1" ht="18" customHeight="1">
      <c r="A152" s="206">
        <v>1800725</v>
      </c>
      <c r="B152" s="1741">
        <v>96</v>
      </c>
      <c r="C152" s="519" t="s">
        <v>1488</v>
      </c>
      <c r="D152" s="524" t="s">
        <v>521</v>
      </c>
      <c r="E152" s="1703">
        <f>VLOOKUP(C152,'[30]LIST GAJI KARYAWAN'!$D$40:$L$240,9,FALSE)</f>
        <v>23</v>
      </c>
      <c r="F152" s="261">
        <v>1385725</v>
      </c>
      <c r="G152" s="261">
        <v>415000</v>
      </c>
      <c r="H152" s="282">
        <f t="shared" si="24"/>
        <v>1800725</v>
      </c>
      <c r="I152" s="263">
        <v>20000</v>
      </c>
      <c r="J152" s="263">
        <v>25000</v>
      </c>
      <c r="K152" s="263">
        <v>200000</v>
      </c>
      <c r="L152" s="262">
        <v>0</v>
      </c>
      <c r="M152" s="282">
        <f t="shared" si="34"/>
        <v>1235000</v>
      </c>
      <c r="N152" s="48">
        <f t="shared" si="35"/>
        <v>3035725</v>
      </c>
      <c r="O152" s="48">
        <f t="shared" si="36"/>
        <v>18007.25</v>
      </c>
      <c r="P152" s="48">
        <f t="shared" si="37"/>
        <v>36014.5</v>
      </c>
      <c r="Q152" s="48">
        <f t="shared" si="38"/>
        <v>18007.25</v>
      </c>
      <c r="R152" s="146">
        <f t="shared" si="29"/>
        <v>2963696</v>
      </c>
      <c r="S152" s="1684">
        <v>0</v>
      </c>
      <c r="T152" s="1684">
        <f t="shared" si="30"/>
        <v>2963696</v>
      </c>
      <c r="U152" s="526" t="str">
        <f>VLOOKUP(C152,'[31]LIST GAJI KARYAWAN'!$D$42:$F$229,3,FALSE)</f>
        <v>4110101045166</v>
      </c>
      <c r="V152" s="1686">
        <f>VLOOKUP(C152,'[32]LIST GAJI KARYAWAN'!$D$40:$L$240,9,0)</f>
        <v>23</v>
      </c>
      <c r="W152" s="1686" t="b">
        <f t="shared" si="31"/>
        <v>1</v>
      </c>
    </row>
    <row r="153" spans="1:23" s="1688" customFormat="1" ht="18" customHeight="1">
      <c r="A153" s="206">
        <v>1800725</v>
      </c>
      <c r="B153" s="1741">
        <v>97</v>
      </c>
      <c r="C153" s="519" t="s">
        <v>1489</v>
      </c>
      <c r="D153" s="524" t="s">
        <v>521</v>
      </c>
      <c r="E153" s="1703">
        <f>VLOOKUP(C153,'[30]LIST GAJI KARYAWAN'!$D$40:$L$240,9,FALSE)</f>
        <v>4</v>
      </c>
      <c r="F153" s="261">
        <v>1385725</v>
      </c>
      <c r="G153" s="261">
        <v>415000</v>
      </c>
      <c r="H153" s="282">
        <f t="shared" si="24"/>
        <v>1800725</v>
      </c>
      <c r="I153" s="263">
        <v>20000</v>
      </c>
      <c r="J153" s="263">
        <v>25000</v>
      </c>
      <c r="K153" s="263">
        <v>200000</v>
      </c>
      <c r="L153" s="262">
        <v>0</v>
      </c>
      <c r="M153" s="282">
        <f t="shared" si="34"/>
        <v>380000</v>
      </c>
      <c r="N153" s="48">
        <f t="shared" si="35"/>
        <v>2180725</v>
      </c>
      <c r="O153" s="48">
        <f t="shared" si="36"/>
        <v>18007.25</v>
      </c>
      <c r="P153" s="48">
        <f t="shared" si="37"/>
        <v>36014.5</v>
      </c>
      <c r="Q153" s="48">
        <f t="shared" si="38"/>
        <v>18007.25</v>
      </c>
      <c r="R153" s="146">
        <f t="shared" si="29"/>
        <v>2108696</v>
      </c>
      <c r="S153" s="1684">
        <v>0</v>
      </c>
      <c r="T153" s="1684">
        <f t="shared" si="30"/>
        <v>2108696</v>
      </c>
      <c r="U153" s="526" t="str">
        <f>VLOOKUP(C153,'[31]LIST GAJI KARYAWAN'!$D$42:$F$229,3,FALSE)</f>
        <v>4110100706167</v>
      </c>
      <c r="V153" s="1686">
        <f>VLOOKUP(C153,'[32]LIST GAJI KARYAWAN'!$D$40:$L$240,9,0)</f>
        <v>4</v>
      </c>
      <c r="W153" s="1686" t="b">
        <f t="shared" si="31"/>
        <v>1</v>
      </c>
    </row>
    <row r="154" spans="1:23" s="1688" customFormat="1" ht="18" customHeight="1">
      <c r="A154" s="206">
        <v>1800725</v>
      </c>
      <c r="B154" s="1741">
        <v>98</v>
      </c>
      <c r="C154" s="519" t="s">
        <v>1490</v>
      </c>
      <c r="D154" s="524" t="s">
        <v>521</v>
      </c>
      <c r="E154" s="1703">
        <f>VLOOKUP(C154,'[30]LIST GAJI KARYAWAN'!$D$40:$L$240,9,FALSE)</f>
        <v>20</v>
      </c>
      <c r="F154" s="261">
        <v>1385725</v>
      </c>
      <c r="G154" s="261">
        <v>415000</v>
      </c>
      <c r="H154" s="282">
        <f t="shared" si="24"/>
        <v>1800725</v>
      </c>
      <c r="I154" s="263">
        <v>20000</v>
      </c>
      <c r="J154" s="263">
        <v>25000</v>
      </c>
      <c r="K154" s="263">
        <v>200000</v>
      </c>
      <c r="L154" s="262">
        <v>0</v>
      </c>
      <c r="M154" s="282">
        <f t="shared" si="34"/>
        <v>1100000</v>
      </c>
      <c r="N154" s="48">
        <f t="shared" si="35"/>
        <v>2900725</v>
      </c>
      <c r="O154" s="48">
        <f t="shared" si="36"/>
        <v>18007.25</v>
      </c>
      <c r="P154" s="48">
        <f t="shared" si="37"/>
        <v>36014.5</v>
      </c>
      <c r="Q154" s="48">
        <f t="shared" si="38"/>
        <v>18007.25</v>
      </c>
      <c r="R154" s="146">
        <f t="shared" si="29"/>
        <v>2828696</v>
      </c>
      <c r="S154" s="1684">
        <v>0</v>
      </c>
      <c r="T154" s="1684">
        <f t="shared" si="30"/>
        <v>2828696</v>
      </c>
      <c r="U154" s="526" t="str">
        <f>VLOOKUP(C154,'[31]LIST GAJI KARYAWAN'!$D$42:$F$229,3,FALSE)</f>
        <v>4110100709165</v>
      </c>
      <c r="V154" s="1686">
        <f>VLOOKUP(C154,'[32]LIST GAJI KARYAWAN'!$D$40:$L$240,9,0)</f>
        <v>20</v>
      </c>
      <c r="W154" s="1686" t="b">
        <f t="shared" si="31"/>
        <v>1</v>
      </c>
    </row>
    <row r="155" spans="1:23" s="1688" customFormat="1" ht="18" customHeight="1">
      <c r="A155" s="206">
        <v>1800725</v>
      </c>
      <c r="B155" s="1741">
        <v>99</v>
      </c>
      <c r="C155" s="519" t="s">
        <v>1491</v>
      </c>
      <c r="D155" s="524" t="s">
        <v>521</v>
      </c>
      <c r="E155" s="1703">
        <f>VLOOKUP(C155,'[30]LIST GAJI KARYAWAN'!$D$40:$L$240,9,FALSE)</f>
        <v>20</v>
      </c>
      <c r="F155" s="261">
        <v>1385725</v>
      </c>
      <c r="G155" s="261">
        <v>415000</v>
      </c>
      <c r="H155" s="282">
        <f t="shared" si="24"/>
        <v>1800725</v>
      </c>
      <c r="I155" s="263">
        <v>20000</v>
      </c>
      <c r="J155" s="263">
        <v>25000</v>
      </c>
      <c r="K155" s="263">
        <v>200000</v>
      </c>
      <c r="L155" s="262">
        <v>0</v>
      </c>
      <c r="M155" s="282">
        <f t="shared" si="34"/>
        <v>1100000</v>
      </c>
      <c r="N155" s="48">
        <f t="shared" si="35"/>
        <v>2900725</v>
      </c>
      <c r="O155" s="48">
        <f t="shared" si="36"/>
        <v>18007.25</v>
      </c>
      <c r="P155" s="48">
        <f t="shared" si="37"/>
        <v>36014.5</v>
      </c>
      <c r="Q155" s="48">
        <v>0</v>
      </c>
      <c r="R155" s="146">
        <f t="shared" si="29"/>
        <v>2846703.25</v>
      </c>
      <c r="S155" s="1684">
        <v>0</v>
      </c>
      <c r="T155" s="1684">
        <f t="shared" si="30"/>
        <v>2846703.25</v>
      </c>
      <c r="U155" s="526" t="str">
        <f>VLOOKUP(C155,'[31]LIST GAJI KARYAWAN'!$D$42:$F$229,3,FALSE)</f>
        <v>4110100887167</v>
      </c>
      <c r="V155" s="1686">
        <f>VLOOKUP(C155,'[32]LIST GAJI KARYAWAN'!$D$40:$L$240,9,0)</f>
        <v>20</v>
      </c>
      <c r="W155" s="1686" t="b">
        <f t="shared" si="31"/>
        <v>1</v>
      </c>
    </row>
    <row r="156" spans="1:23" s="1688" customFormat="1" ht="18" customHeight="1">
      <c r="A156" s="206">
        <v>1800725</v>
      </c>
      <c r="B156" s="1741">
        <v>100</v>
      </c>
      <c r="C156" s="519" t="s">
        <v>1492</v>
      </c>
      <c r="D156" s="524" t="s">
        <v>521</v>
      </c>
      <c r="E156" s="1703">
        <f>VLOOKUP(C156,'[30]LIST GAJI KARYAWAN'!$D$40:$L$240,9,FALSE)</f>
        <v>23</v>
      </c>
      <c r="F156" s="261">
        <v>1385725</v>
      </c>
      <c r="G156" s="261">
        <v>415000</v>
      </c>
      <c r="H156" s="282">
        <f t="shared" si="24"/>
        <v>1800725</v>
      </c>
      <c r="I156" s="263">
        <v>20000</v>
      </c>
      <c r="J156" s="263">
        <v>25000</v>
      </c>
      <c r="K156" s="263">
        <v>200000</v>
      </c>
      <c r="L156" s="262">
        <v>0</v>
      </c>
      <c r="M156" s="282">
        <f t="shared" si="34"/>
        <v>1235000</v>
      </c>
      <c r="N156" s="48">
        <f t="shared" si="35"/>
        <v>3035725</v>
      </c>
      <c r="O156" s="48">
        <f t="shared" si="36"/>
        <v>18007.25</v>
      </c>
      <c r="P156" s="48">
        <f t="shared" si="37"/>
        <v>36014.5</v>
      </c>
      <c r="Q156" s="48">
        <f t="shared" si="38"/>
        <v>18007.25</v>
      </c>
      <c r="R156" s="146">
        <f t="shared" si="29"/>
        <v>2963696</v>
      </c>
      <c r="S156" s="1684">
        <v>0</v>
      </c>
      <c r="T156" s="1684">
        <f t="shared" si="30"/>
        <v>2963696</v>
      </c>
      <c r="U156" s="526" t="str">
        <f>VLOOKUP(C156,'[31]LIST GAJI KARYAWAN'!$D$42:$F$229,3,FALSE)</f>
        <v>4110100949163</v>
      </c>
      <c r="V156" s="1686">
        <f>VLOOKUP(C156,'[32]LIST GAJI KARYAWAN'!$D$40:$L$240,9,0)</f>
        <v>23</v>
      </c>
      <c r="W156" s="1686" t="b">
        <f t="shared" si="31"/>
        <v>1</v>
      </c>
    </row>
    <row r="157" spans="1:23" s="1688" customFormat="1" ht="18" customHeight="1">
      <c r="A157" s="206">
        <v>1800725</v>
      </c>
      <c r="B157" s="1741">
        <v>101</v>
      </c>
      <c r="C157" s="519" t="s">
        <v>1493</v>
      </c>
      <c r="D157" s="524" t="s">
        <v>521</v>
      </c>
      <c r="E157" s="2188">
        <f>VLOOKUP(C157,'[30]LIST GAJI KARYAWAN'!$D$40:$L$240,9,FALSE)</f>
        <v>22</v>
      </c>
      <c r="F157" s="2189">
        <v>1385725</v>
      </c>
      <c r="G157" s="2189">
        <v>415000</v>
      </c>
      <c r="H157" s="2190">
        <f t="shared" si="24"/>
        <v>1800725</v>
      </c>
      <c r="I157" s="2191">
        <v>20000</v>
      </c>
      <c r="J157" s="2191">
        <v>25000</v>
      </c>
      <c r="K157" s="2191">
        <v>200000</v>
      </c>
      <c r="L157" s="2192">
        <v>0</v>
      </c>
      <c r="M157" s="2190">
        <f t="shared" si="34"/>
        <v>1190000</v>
      </c>
      <c r="N157" s="2193">
        <f t="shared" si="35"/>
        <v>2990725</v>
      </c>
      <c r="O157" s="2193">
        <f t="shared" si="36"/>
        <v>18007.25</v>
      </c>
      <c r="P157" s="2193">
        <f t="shared" si="37"/>
        <v>36014.5</v>
      </c>
      <c r="Q157" s="2193">
        <f t="shared" si="38"/>
        <v>18007.25</v>
      </c>
      <c r="R157" s="2194">
        <f t="shared" si="29"/>
        <v>2918696</v>
      </c>
      <c r="S157" s="2195">
        <v>0</v>
      </c>
      <c r="T157" s="2195">
        <f t="shared" si="30"/>
        <v>2918696</v>
      </c>
      <c r="U157" s="2196" t="str">
        <f>VLOOKUP(C157,'[31]LIST GAJI KARYAWAN'!$D$42:$F$229,3,FALSE)</f>
        <v>1110004787756</v>
      </c>
      <c r="V157" s="1686">
        <f>VLOOKUP(C157,'[32]LIST GAJI KARYAWAN'!$D$40:$L$240,9,0)</f>
        <v>22</v>
      </c>
      <c r="W157" s="1686" t="b">
        <f t="shared" si="31"/>
        <v>1</v>
      </c>
    </row>
    <row r="158" spans="1:23" s="1688" customFormat="1" ht="18" customHeight="1">
      <c r="A158" s="206">
        <v>1800725</v>
      </c>
      <c r="B158" s="1741">
        <v>102</v>
      </c>
      <c r="C158" s="519" t="s">
        <v>1494</v>
      </c>
      <c r="D158" s="524" t="s">
        <v>521</v>
      </c>
      <c r="E158" s="1703">
        <f>VLOOKUP(C158,'[30]LIST GAJI KARYAWAN'!$D$40:$L$240,9,FALSE)</f>
        <v>24</v>
      </c>
      <c r="F158" s="261">
        <v>1385725</v>
      </c>
      <c r="G158" s="261">
        <v>415000</v>
      </c>
      <c r="H158" s="282">
        <f t="shared" si="24"/>
        <v>1800725</v>
      </c>
      <c r="I158" s="263">
        <v>20000</v>
      </c>
      <c r="J158" s="263">
        <v>25000</v>
      </c>
      <c r="K158" s="263">
        <v>200000</v>
      </c>
      <c r="L158" s="262">
        <v>0</v>
      </c>
      <c r="M158" s="282">
        <f t="shared" si="34"/>
        <v>1280000</v>
      </c>
      <c r="N158" s="48">
        <f t="shared" si="35"/>
        <v>3080725</v>
      </c>
      <c r="O158" s="48">
        <f t="shared" si="36"/>
        <v>18007.25</v>
      </c>
      <c r="P158" s="48">
        <f t="shared" si="37"/>
        <v>36014.5</v>
      </c>
      <c r="Q158" s="48">
        <f t="shared" si="38"/>
        <v>18007.25</v>
      </c>
      <c r="R158" s="146">
        <f t="shared" si="29"/>
        <v>3008696</v>
      </c>
      <c r="S158" s="1684">
        <v>0</v>
      </c>
      <c r="T158" s="1684">
        <f t="shared" si="30"/>
        <v>3008696</v>
      </c>
      <c r="U158" s="526" t="str">
        <f>VLOOKUP(C158,'[31]LIST GAJI KARYAWAN'!$D$42:$F$229,3,FALSE)</f>
        <v>4110100817162</v>
      </c>
      <c r="V158" s="1686">
        <f>VLOOKUP(C158,'[32]LIST GAJI KARYAWAN'!$D$40:$L$240,9,0)</f>
        <v>24</v>
      </c>
      <c r="W158" s="1686" t="b">
        <f t="shared" si="31"/>
        <v>1</v>
      </c>
    </row>
    <row r="159" spans="1:23" s="1688" customFormat="1" ht="18" customHeight="1">
      <c r="A159" s="206">
        <v>1800725</v>
      </c>
      <c r="B159" s="1741">
        <v>103</v>
      </c>
      <c r="C159" s="519" t="s">
        <v>1495</v>
      </c>
      <c r="D159" s="524" t="s">
        <v>521</v>
      </c>
      <c r="E159" s="1703">
        <f>VLOOKUP(C159,'[30]LIST GAJI KARYAWAN'!$D$40:$L$240,9,FALSE)</f>
        <v>24</v>
      </c>
      <c r="F159" s="261">
        <v>1385725</v>
      </c>
      <c r="G159" s="261">
        <v>415000</v>
      </c>
      <c r="H159" s="282">
        <f t="shared" si="24"/>
        <v>1800725</v>
      </c>
      <c r="I159" s="263">
        <v>20000</v>
      </c>
      <c r="J159" s="263">
        <v>25000</v>
      </c>
      <c r="K159" s="263">
        <v>200000</v>
      </c>
      <c r="L159" s="262">
        <v>0</v>
      </c>
      <c r="M159" s="282">
        <f t="shared" si="34"/>
        <v>1280000</v>
      </c>
      <c r="N159" s="48">
        <f t="shared" si="35"/>
        <v>3080725</v>
      </c>
      <c r="O159" s="48">
        <f t="shared" si="36"/>
        <v>18007.25</v>
      </c>
      <c r="P159" s="48">
        <f t="shared" si="37"/>
        <v>36014.5</v>
      </c>
      <c r="Q159" s="48">
        <f t="shared" si="38"/>
        <v>18007.25</v>
      </c>
      <c r="R159" s="146">
        <f t="shared" si="29"/>
        <v>3008696</v>
      </c>
      <c r="S159" s="1684">
        <v>0</v>
      </c>
      <c r="T159" s="1684">
        <f t="shared" si="30"/>
        <v>3008696</v>
      </c>
      <c r="U159" s="526" t="str">
        <f>VLOOKUP(C159,'[31]LIST GAJI KARYAWAN'!$D$42:$F$229,3,FALSE)</f>
        <v>4110100827167</v>
      </c>
      <c r="V159" s="1686">
        <f>VLOOKUP(C159,'[32]LIST GAJI KARYAWAN'!$D$40:$L$240,9,0)</f>
        <v>24</v>
      </c>
      <c r="W159" s="1686" t="b">
        <f t="shared" si="31"/>
        <v>1</v>
      </c>
    </row>
    <row r="160" spans="1:23" s="1688" customFormat="1" ht="18" customHeight="1">
      <c r="A160" s="206">
        <v>1800725</v>
      </c>
      <c r="B160" s="1741">
        <v>104</v>
      </c>
      <c r="C160" s="519" t="s">
        <v>1496</v>
      </c>
      <c r="D160" s="524" t="s">
        <v>521</v>
      </c>
      <c r="E160" s="1703">
        <f>VLOOKUP(C160,'[30]LIST GAJI KARYAWAN'!$D$40:$L$240,9,FALSE)</f>
        <v>25</v>
      </c>
      <c r="F160" s="261">
        <v>1385725</v>
      </c>
      <c r="G160" s="261">
        <v>415000</v>
      </c>
      <c r="H160" s="282">
        <f t="shared" si="24"/>
        <v>1800725</v>
      </c>
      <c r="I160" s="263">
        <v>20000</v>
      </c>
      <c r="J160" s="263">
        <v>25000</v>
      </c>
      <c r="K160" s="263">
        <v>200000</v>
      </c>
      <c r="L160" s="262">
        <v>0</v>
      </c>
      <c r="M160" s="282">
        <f t="shared" si="34"/>
        <v>1325000</v>
      </c>
      <c r="N160" s="48">
        <f t="shared" si="35"/>
        <v>3125725</v>
      </c>
      <c r="O160" s="48">
        <f t="shared" si="36"/>
        <v>18007.25</v>
      </c>
      <c r="P160" s="48">
        <f t="shared" si="37"/>
        <v>36014.5</v>
      </c>
      <c r="Q160" s="48">
        <f t="shared" si="38"/>
        <v>18007.25</v>
      </c>
      <c r="R160" s="146">
        <f t="shared" si="29"/>
        <v>3053696</v>
      </c>
      <c r="S160" s="1684">
        <v>0</v>
      </c>
      <c r="T160" s="1684">
        <f t="shared" si="30"/>
        <v>3053696</v>
      </c>
      <c r="U160" s="526" t="str">
        <f>VLOOKUP(C160,'[31]LIST GAJI KARYAWAN'!$D$42:$F$229,3,FALSE)</f>
        <v>4110102040169</v>
      </c>
      <c r="V160" s="1686">
        <f>VLOOKUP(C160,'[32]LIST GAJI KARYAWAN'!$D$40:$L$240,9,0)</f>
        <v>25</v>
      </c>
      <c r="W160" s="1686" t="b">
        <f t="shared" si="31"/>
        <v>1</v>
      </c>
    </row>
    <row r="161" spans="1:23" s="1688" customFormat="1" ht="18" customHeight="1">
      <c r="A161" s="206">
        <v>1800725</v>
      </c>
      <c r="B161" s="1741">
        <v>105</v>
      </c>
      <c r="C161" s="519" t="s">
        <v>314</v>
      </c>
      <c r="D161" s="524" t="s">
        <v>521</v>
      </c>
      <c r="E161" s="1703">
        <f>VLOOKUP(C161,'[30]LIST GAJI KARYAWAN'!$D$40:$L$240,9,FALSE)</f>
        <v>24</v>
      </c>
      <c r="F161" s="261">
        <v>1385725</v>
      </c>
      <c r="G161" s="261">
        <v>415000</v>
      </c>
      <c r="H161" s="282">
        <f t="shared" si="24"/>
        <v>1800725</v>
      </c>
      <c r="I161" s="263">
        <v>20000</v>
      </c>
      <c r="J161" s="263">
        <v>25000</v>
      </c>
      <c r="K161" s="263">
        <v>200000</v>
      </c>
      <c r="L161" s="262">
        <v>0</v>
      </c>
      <c r="M161" s="282">
        <f t="shared" si="34"/>
        <v>1280000</v>
      </c>
      <c r="N161" s="48">
        <f t="shared" si="35"/>
        <v>3080725</v>
      </c>
      <c r="O161" s="48">
        <f t="shared" si="36"/>
        <v>18007.25</v>
      </c>
      <c r="P161" s="48">
        <f t="shared" si="37"/>
        <v>36014.5</v>
      </c>
      <c r="Q161" s="48">
        <f t="shared" si="38"/>
        <v>18007.25</v>
      </c>
      <c r="R161" s="146">
        <f t="shared" si="29"/>
        <v>3008696</v>
      </c>
      <c r="S161" s="1684">
        <v>0</v>
      </c>
      <c r="T161" s="1684">
        <f t="shared" si="30"/>
        <v>3008696</v>
      </c>
      <c r="U161" s="526" t="str">
        <f>VLOOKUP(C161,'[31]LIST GAJI KARYAWAN'!$D$42:$F$229,3,FALSE)</f>
        <v>4110101319167</v>
      </c>
      <c r="V161" s="1686">
        <f>VLOOKUP(C161,'[32]LIST GAJI KARYAWAN'!$D$40:$L$240,9,0)</f>
        <v>24</v>
      </c>
      <c r="W161" s="1686" t="b">
        <f t="shared" si="31"/>
        <v>1</v>
      </c>
    </row>
    <row r="162" spans="1:23" s="1688" customFormat="1" ht="18" customHeight="1">
      <c r="A162" s="206">
        <v>1800725</v>
      </c>
      <c r="B162" s="1741">
        <v>106</v>
      </c>
      <c r="C162" s="519" t="s">
        <v>1497</v>
      </c>
      <c r="D162" s="524" t="s">
        <v>521</v>
      </c>
      <c r="E162" s="1703">
        <f>VLOOKUP(C162,'[30]LIST GAJI KARYAWAN'!$D$40:$L$240,9,FALSE)</f>
        <v>21</v>
      </c>
      <c r="F162" s="261">
        <v>1385725</v>
      </c>
      <c r="G162" s="261">
        <v>415000</v>
      </c>
      <c r="H162" s="282">
        <f t="shared" si="24"/>
        <v>1800725</v>
      </c>
      <c r="I162" s="263">
        <v>20000</v>
      </c>
      <c r="J162" s="263">
        <v>25000</v>
      </c>
      <c r="K162" s="263">
        <v>200000</v>
      </c>
      <c r="L162" s="262">
        <v>0</v>
      </c>
      <c r="M162" s="282">
        <f t="shared" si="34"/>
        <v>1145000</v>
      </c>
      <c r="N162" s="48">
        <f t="shared" si="35"/>
        <v>2945725</v>
      </c>
      <c r="O162" s="48">
        <f t="shared" si="36"/>
        <v>18007.25</v>
      </c>
      <c r="P162" s="48">
        <f t="shared" si="37"/>
        <v>36014.5</v>
      </c>
      <c r="Q162" s="48">
        <f t="shared" si="38"/>
        <v>18007.25</v>
      </c>
      <c r="R162" s="146">
        <f t="shared" si="29"/>
        <v>2873696</v>
      </c>
      <c r="S162" s="1684">
        <v>0</v>
      </c>
      <c r="T162" s="1684">
        <f t="shared" si="30"/>
        <v>2873696</v>
      </c>
      <c r="U162" s="526" t="str">
        <f>VLOOKUP(C162,'[31]LIST GAJI KARYAWAN'!$D$42:$F$229,3,FALSE)</f>
        <v>4110101046162</v>
      </c>
      <c r="V162" s="1686">
        <f>VLOOKUP(C162,'[32]LIST GAJI KARYAWAN'!$D$40:$L$240,9,0)</f>
        <v>21</v>
      </c>
      <c r="W162" s="1686" t="b">
        <f t="shared" si="31"/>
        <v>1</v>
      </c>
    </row>
    <row r="163" spans="1:23" s="1688" customFormat="1" ht="18" customHeight="1">
      <c r="A163" s="206">
        <v>1800725</v>
      </c>
      <c r="B163" s="1741">
        <v>107</v>
      </c>
      <c r="C163" s="519" t="s">
        <v>1498</v>
      </c>
      <c r="D163" s="524" t="s">
        <v>521</v>
      </c>
      <c r="E163" s="1703">
        <f>VLOOKUP(C163,'[30]LIST GAJI KARYAWAN'!$D$40:$L$240,9,FALSE)</f>
        <v>22</v>
      </c>
      <c r="F163" s="261">
        <v>1385725</v>
      </c>
      <c r="G163" s="261">
        <v>415000</v>
      </c>
      <c r="H163" s="282">
        <f t="shared" si="24"/>
        <v>1800725</v>
      </c>
      <c r="I163" s="263">
        <v>20000</v>
      </c>
      <c r="J163" s="263">
        <v>25000</v>
      </c>
      <c r="K163" s="263">
        <v>200000</v>
      </c>
      <c r="L163" s="262">
        <v>0</v>
      </c>
      <c r="M163" s="282">
        <f t="shared" si="34"/>
        <v>1190000</v>
      </c>
      <c r="N163" s="48">
        <f t="shared" si="35"/>
        <v>2990725</v>
      </c>
      <c r="O163" s="48">
        <f t="shared" si="36"/>
        <v>18007.25</v>
      </c>
      <c r="P163" s="48">
        <f t="shared" si="37"/>
        <v>36014.5</v>
      </c>
      <c r="Q163" s="48">
        <f t="shared" si="38"/>
        <v>18007.25</v>
      </c>
      <c r="R163" s="146">
        <f t="shared" si="29"/>
        <v>2918696</v>
      </c>
      <c r="S163" s="1684">
        <v>0</v>
      </c>
      <c r="T163" s="1684">
        <f t="shared" si="30"/>
        <v>2918696</v>
      </c>
      <c r="U163" s="526" t="str">
        <f>VLOOKUP(C163,'[31]LIST GAJI KARYAWAN'!$D$42:$F$229,3,FALSE)</f>
        <v>4110100807167</v>
      </c>
      <c r="V163" s="1686">
        <f>VLOOKUP(C163,'[32]LIST GAJI KARYAWAN'!$D$40:$L$240,9,0)</f>
        <v>22</v>
      </c>
      <c r="W163" s="1686" t="b">
        <f t="shared" si="31"/>
        <v>1</v>
      </c>
    </row>
    <row r="164" spans="1:23" s="1688" customFormat="1" ht="18" customHeight="1">
      <c r="A164" s="206">
        <v>1800725</v>
      </c>
      <c r="B164" s="1741">
        <v>108</v>
      </c>
      <c r="C164" s="519" t="s">
        <v>1499</v>
      </c>
      <c r="D164" s="524" t="s">
        <v>521</v>
      </c>
      <c r="E164" s="1703">
        <f>VLOOKUP(C164,'[30]LIST GAJI KARYAWAN'!$D$40:$L$240,9,FALSE)</f>
        <v>24</v>
      </c>
      <c r="F164" s="261">
        <v>1385725</v>
      </c>
      <c r="G164" s="261">
        <v>415000</v>
      </c>
      <c r="H164" s="282">
        <f t="shared" si="24"/>
        <v>1800725</v>
      </c>
      <c r="I164" s="263">
        <v>20000</v>
      </c>
      <c r="J164" s="263">
        <v>25000</v>
      </c>
      <c r="K164" s="263">
        <v>200000</v>
      </c>
      <c r="L164" s="262">
        <v>0</v>
      </c>
      <c r="M164" s="282">
        <f t="shared" si="34"/>
        <v>1280000</v>
      </c>
      <c r="N164" s="48">
        <f t="shared" si="35"/>
        <v>3080725</v>
      </c>
      <c r="O164" s="48">
        <f t="shared" si="36"/>
        <v>18007.25</v>
      </c>
      <c r="P164" s="48">
        <f t="shared" si="37"/>
        <v>36014.5</v>
      </c>
      <c r="Q164" s="48">
        <f t="shared" si="38"/>
        <v>18007.25</v>
      </c>
      <c r="R164" s="146">
        <f t="shared" si="29"/>
        <v>3008696</v>
      </c>
      <c r="S164" s="1684">
        <v>0</v>
      </c>
      <c r="T164" s="1684">
        <f t="shared" si="30"/>
        <v>3008696</v>
      </c>
      <c r="U164" s="526" t="str">
        <f>VLOOKUP(C164,'[31]LIST GAJI KARYAWAN'!$D$42:$F$229,3,FALSE)</f>
        <v>4110100687169</v>
      </c>
      <c r="V164" s="1686">
        <f>VLOOKUP(C164,'[32]LIST GAJI KARYAWAN'!$D$40:$L$240,9,0)</f>
        <v>24</v>
      </c>
      <c r="W164" s="1686" t="b">
        <f t="shared" si="31"/>
        <v>1</v>
      </c>
    </row>
    <row r="165" spans="1:23" s="1688" customFormat="1" ht="18" customHeight="1">
      <c r="A165" s="206">
        <v>1800725</v>
      </c>
      <c r="B165" s="1741">
        <v>109</v>
      </c>
      <c r="C165" s="519" t="s">
        <v>1500</v>
      </c>
      <c r="D165" s="524" t="s">
        <v>521</v>
      </c>
      <c r="E165" s="1703">
        <f>VLOOKUP(C165,'[30]LIST GAJI KARYAWAN'!$D$40:$L$240,9,FALSE)</f>
        <v>26</v>
      </c>
      <c r="F165" s="261">
        <v>1385725</v>
      </c>
      <c r="G165" s="261">
        <v>415000</v>
      </c>
      <c r="H165" s="282">
        <f t="shared" si="24"/>
        <v>1800725</v>
      </c>
      <c r="I165" s="263">
        <v>20000</v>
      </c>
      <c r="J165" s="263">
        <v>25000</v>
      </c>
      <c r="K165" s="263">
        <v>200000</v>
      </c>
      <c r="L165" s="262">
        <v>0</v>
      </c>
      <c r="M165" s="282">
        <f t="shared" si="34"/>
        <v>1370000</v>
      </c>
      <c r="N165" s="48">
        <f t="shared" si="35"/>
        <v>3170725</v>
      </c>
      <c r="O165" s="48">
        <f t="shared" si="36"/>
        <v>18007.25</v>
      </c>
      <c r="P165" s="48">
        <f t="shared" si="37"/>
        <v>36014.5</v>
      </c>
      <c r="Q165" s="48">
        <f t="shared" si="38"/>
        <v>18007.25</v>
      </c>
      <c r="R165" s="146">
        <f t="shared" si="29"/>
        <v>3098696</v>
      </c>
      <c r="S165" s="1684">
        <v>0</v>
      </c>
      <c r="T165" s="1684">
        <f t="shared" si="30"/>
        <v>3098696</v>
      </c>
      <c r="U165" s="526" t="str">
        <f>VLOOKUP(C165,'[31]LIST GAJI KARYAWAN'!$D$42:$F$229,3,FALSE)</f>
        <v>4110100681163</v>
      </c>
      <c r="V165" s="1686">
        <f>VLOOKUP(C165,'[32]LIST GAJI KARYAWAN'!$D$40:$L$240,9,0)</f>
        <v>26</v>
      </c>
      <c r="W165" s="1686" t="b">
        <f t="shared" si="31"/>
        <v>1</v>
      </c>
    </row>
    <row r="166" spans="1:23" s="1688" customFormat="1" ht="18" customHeight="1">
      <c r="A166" s="206">
        <v>1800725</v>
      </c>
      <c r="B166" s="1741">
        <v>110</v>
      </c>
      <c r="C166" s="519" t="s">
        <v>1501</v>
      </c>
      <c r="D166" s="524" t="s">
        <v>521</v>
      </c>
      <c r="E166" s="1703">
        <f>VLOOKUP(C166,'[30]LIST GAJI KARYAWAN'!$D$40:$L$240,9,FALSE)</f>
        <v>23</v>
      </c>
      <c r="F166" s="261">
        <v>1385725</v>
      </c>
      <c r="G166" s="261">
        <v>415000</v>
      </c>
      <c r="H166" s="282">
        <f t="shared" si="24"/>
        <v>1800725</v>
      </c>
      <c r="I166" s="263">
        <v>20000</v>
      </c>
      <c r="J166" s="263">
        <v>25000</v>
      </c>
      <c r="K166" s="263">
        <v>200000</v>
      </c>
      <c r="L166" s="262">
        <v>0</v>
      </c>
      <c r="M166" s="282">
        <f t="shared" si="34"/>
        <v>1235000</v>
      </c>
      <c r="N166" s="48">
        <f t="shared" si="35"/>
        <v>3035725</v>
      </c>
      <c r="O166" s="48">
        <f t="shared" si="36"/>
        <v>18007.25</v>
      </c>
      <c r="P166" s="48">
        <f t="shared" si="37"/>
        <v>36014.5</v>
      </c>
      <c r="Q166" s="48">
        <f t="shared" si="38"/>
        <v>18007.25</v>
      </c>
      <c r="R166" s="146">
        <f t="shared" si="29"/>
        <v>2963696</v>
      </c>
      <c r="S166" s="1684">
        <v>0</v>
      </c>
      <c r="T166" s="1684">
        <f t="shared" si="30"/>
        <v>2963696</v>
      </c>
      <c r="U166" s="526" t="str">
        <f>VLOOKUP(C166,'[31]LIST GAJI KARYAWAN'!$D$42:$F$229,3,FALSE)</f>
        <v>4110100680167</v>
      </c>
      <c r="V166" s="1686">
        <f>VLOOKUP(C166,'[32]LIST GAJI KARYAWAN'!$D$40:$L$240,9,0)</f>
        <v>23</v>
      </c>
      <c r="W166" s="1686" t="b">
        <f t="shared" si="31"/>
        <v>1</v>
      </c>
    </row>
    <row r="167" spans="1:23" s="1688" customFormat="1" ht="18" customHeight="1">
      <c r="A167" s="206">
        <v>1800725</v>
      </c>
      <c r="B167" s="1741">
        <v>111</v>
      </c>
      <c r="C167" s="519" t="s">
        <v>1502</v>
      </c>
      <c r="D167" s="524" t="s">
        <v>521</v>
      </c>
      <c r="E167" s="1703">
        <f>VLOOKUP(C167,'[30]LIST GAJI KARYAWAN'!$D$40:$L$240,9,FALSE)</f>
        <v>24</v>
      </c>
      <c r="F167" s="261">
        <v>1385725</v>
      </c>
      <c r="G167" s="261">
        <v>415000</v>
      </c>
      <c r="H167" s="282">
        <f t="shared" si="24"/>
        <v>1800725</v>
      </c>
      <c r="I167" s="263">
        <v>20000</v>
      </c>
      <c r="J167" s="263">
        <v>25000</v>
      </c>
      <c r="K167" s="263">
        <v>200000</v>
      </c>
      <c r="L167" s="262">
        <v>0</v>
      </c>
      <c r="M167" s="282">
        <f t="shared" si="34"/>
        <v>1280000</v>
      </c>
      <c r="N167" s="48">
        <f t="shared" si="35"/>
        <v>3080725</v>
      </c>
      <c r="O167" s="48">
        <f t="shared" si="36"/>
        <v>18007.25</v>
      </c>
      <c r="P167" s="48">
        <f t="shared" si="37"/>
        <v>36014.5</v>
      </c>
      <c r="Q167" s="48">
        <f t="shared" si="38"/>
        <v>18007.25</v>
      </c>
      <c r="R167" s="146">
        <f t="shared" si="29"/>
        <v>3008696</v>
      </c>
      <c r="S167" s="1684">
        <v>0</v>
      </c>
      <c r="T167" s="1684">
        <f t="shared" si="30"/>
        <v>3008696</v>
      </c>
      <c r="U167" s="526" t="str">
        <f>VLOOKUP(C167,'[31]LIST GAJI KARYAWAN'!$D$42:$F$229,3,FALSE)</f>
        <v>4110100965169</v>
      </c>
      <c r="V167" s="1686">
        <f>VLOOKUP(C167,'[32]LIST GAJI KARYAWAN'!$D$40:$L$240,9,0)</f>
        <v>24</v>
      </c>
      <c r="W167" s="1686" t="b">
        <f t="shared" si="31"/>
        <v>1</v>
      </c>
    </row>
    <row r="168" spans="1:23" s="1688" customFormat="1" ht="18" customHeight="1">
      <c r="A168" s="206">
        <v>1800725</v>
      </c>
      <c r="B168" s="1741">
        <v>112</v>
      </c>
      <c r="C168" s="519" t="s">
        <v>1503</v>
      </c>
      <c r="D168" s="524" t="s">
        <v>521</v>
      </c>
      <c r="E168" s="1703">
        <f>VLOOKUP(C168,'[30]LIST GAJI KARYAWAN'!$D$40:$L$240,9,FALSE)</f>
        <v>22</v>
      </c>
      <c r="F168" s="261">
        <v>1385725</v>
      </c>
      <c r="G168" s="261">
        <v>415000</v>
      </c>
      <c r="H168" s="282">
        <f t="shared" si="24"/>
        <v>1800725</v>
      </c>
      <c r="I168" s="263">
        <v>20000</v>
      </c>
      <c r="J168" s="263">
        <v>25000</v>
      </c>
      <c r="K168" s="263">
        <v>200000</v>
      </c>
      <c r="L168" s="262">
        <v>0</v>
      </c>
      <c r="M168" s="282">
        <f t="shared" si="34"/>
        <v>1190000</v>
      </c>
      <c r="N168" s="48">
        <f t="shared" si="35"/>
        <v>2990725</v>
      </c>
      <c r="O168" s="48">
        <f t="shared" si="36"/>
        <v>18007.25</v>
      </c>
      <c r="P168" s="48">
        <f t="shared" si="37"/>
        <v>36014.5</v>
      </c>
      <c r="Q168" s="48">
        <f t="shared" si="38"/>
        <v>18007.25</v>
      </c>
      <c r="R168" s="146">
        <f t="shared" si="29"/>
        <v>2918696</v>
      </c>
      <c r="S168" s="1684">
        <v>0</v>
      </c>
      <c r="T168" s="1684">
        <f t="shared" si="30"/>
        <v>2918696</v>
      </c>
      <c r="U168" s="526" t="str">
        <f>VLOOKUP(C168,'[31]LIST GAJI KARYAWAN'!$D$42:$F$229,3,FALSE)</f>
        <v>4110101010161</v>
      </c>
      <c r="V168" s="1686">
        <f>VLOOKUP(C168,'[32]LIST GAJI KARYAWAN'!$D$40:$L$240,9,0)</f>
        <v>22</v>
      </c>
      <c r="W168" s="1686" t="b">
        <f t="shared" si="31"/>
        <v>1</v>
      </c>
    </row>
    <row r="169" spans="1:23" s="1688" customFormat="1" ht="18" customHeight="1">
      <c r="A169" s="206">
        <v>1800725</v>
      </c>
      <c r="B169" s="1741">
        <v>113</v>
      </c>
      <c r="C169" s="519" t="s">
        <v>1504</v>
      </c>
      <c r="D169" s="524" t="s">
        <v>521</v>
      </c>
      <c r="E169" s="1703">
        <f>VLOOKUP(C169,'[30]LIST GAJI KARYAWAN'!$D$40:$L$240,9,FALSE)</f>
        <v>24</v>
      </c>
      <c r="F169" s="261">
        <v>1385725</v>
      </c>
      <c r="G169" s="261">
        <v>415000</v>
      </c>
      <c r="H169" s="282">
        <f t="shared" si="24"/>
        <v>1800725</v>
      </c>
      <c r="I169" s="263">
        <v>20000</v>
      </c>
      <c r="J169" s="263">
        <v>25000</v>
      </c>
      <c r="K169" s="263">
        <v>200000</v>
      </c>
      <c r="L169" s="262">
        <v>0</v>
      </c>
      <c r="M169" s="282">
        <f t="shared" si="34"/>
        <v>1280000</v>
      </c>
      <c r="N169" s="48">
        <f t="shared" si="35"/>
        <v>3080725</v>
      </c>
      <c r="O169" s="48">
        <f t="shared" si="36"/>
        <v>18007.25</v>
      </c>
      <c r="P169" s="48">
        <f t="shared" si="37"/>
        <v>36014.5</v>
      </c>
      <c r="Q169" s="48">
        <f t="shared" si="38"/>
        <v>18007.25</v>
      </c>
      <c r="R169" s="146">
        <f t="shared" si="29"/>
        <v>3008696</v>
      </c>
      <c r="S169" s="1684">
        <v>0</v>
      </c>
      <c r="T169" s="1684">
        <f t="shared" si="30"/>
        <v>3008696</v>
      </c>
      <c r="U169" s="526" t="str">
        <f>VLOOKUP(C169,'[31]LIST GAJI KARYAWAN'!$D$42:$F$229,3,FALSE)</f>
        <v>4110100994168</v>
      </c>
      <c r="V169" s="1686">
        <f>VLOOKUP(C169,'[32]LIST GAJI KARYAWAN'!$D$40:$L$240,9,0)</f>
        <v>24</v>
      </c>
      <c r="W169" s="1686" t="b">
        <f t="shared" si="31"/>
        <v>1</v>
      </c>
    </row>
    <row r="170" spans="1:23" s="1688" customFormat="1" ht="18" customHeight="1">
      <c r="A170" s="206">
        <v>1800725</v>
      </c>
      <c r="B170" s="1741">
        <v>114</v>
      </c>
      <c r="C170" s="519" t="s">
        <v>1505</v>
      </c>
      <c r="D170" s="524" t="s">
        <v>521</v>
      </c>
      <c r="E170" s="1703">
        <f>VLOOKUP(C170,'[30]LIST GAJI KARYAWAN'!$D$40:$L$240,9,FALSE)</f>
        <v>15</v>
      </c>
      <c r="F170" s="261">
        <v>1385725</v>
      </c>
      <c r="G170" s="261">
        <v>415000</v>
      </c>
      <c r="H170" s="282">
        <f t="shared" si="24"/>
        <v>1800725</v>
      </c>
      <c r="I170" s="263">
        <v>20000</v>
      </c>
      <c r="J170" s="263">
        <v>25000</v>
      </c>
      <c r="K170" s="263">
        <v>200000</v>
      </c>
      <c r="L170" s="262">
        <v>0</v>
      </c>
      <c r="M170" s="282">
        <f t="shared" si="34"/>
        <v>875000</v>
      </c>
      <c r="N170" s="48">
        <f t="shared" si="35"/>
        <v>2675725</v>
      </c>
      <c r="O170" s="48">
        <f t="shared" si="36"/>
        <v>18007.25</v>
      </c>
      <c r="P170" s="48">
        <f t="shared" si="37"/>
        <v>36014.5</v>
      </c>
      <c r="Q170" s="48">
        <f t="shared" si="38"/>
        <v>18007.25</v>
      </c>
      <c r="R170" s="146">
        <f t="shared" si="29"/>
        <v>2603696</v>
      </c>
      <c r="S170" s="1684">
        <v>0</v>
      </c>
      <c r="T170" s="1684">
        <f t="shared" si="30"/>
        <v>2603696</v>
      </c>
      <c r="U170" s="526" t="str">
        <f>VLOOKUP(C170,'[31]LIST GAJI KARYAWAN'!$D$42:$F$229,3,FALSE)</f>
        <v>4110100708169</v>
      </c>
      <c r="V170" s="1686">
        <f>VLOOKUP(C170,'[32]LIST GAJI KARYAWAN'!$D$40:$L$240,9,0)</f>
        <v>15</v>
      </c>
      <c r="W170" s="1686" t="b">
        <f t="shared" si="31"/>
        <v>1</v>
      </c>
    </row>
    <row r="171" spans="1:23" s="1688" customFormat="1" ht="18" customHeight="1">
      <c r="A171" s="206">
        <v>1800725</v>
      </c>
      <c r="B171" s="1741">
        <v>115</v>
      </c>
      <c r="C171" s="519" t="s">
        <v>1643</v>
      </c>
      <c r="D171" s="524" t="s">
        <v>42</v>
      </c>
      <c r="E171" s="1703">
        <f>VLOOKUP(C171,'[30]LIST GAJI KARYAWAN'!$D$40:$L$240,9,FALSE)</f>
        <v>12</v>
      </c>
      <c r="F171" s="261">
        <v>1385725</v>
      </c>
      <c r="G171" s="261">
        <v>415000</v>
      </c>
      <c r="H171" s="282">
        <f t="shared" si="24"/>
        <v>1800725</v>
      </c>
      <c r="I171" s="263">
        <v>20000</v>
      </c>
      <c r="J171" s="263">
        <v>25000</v>
      </c>
      <c r="K171" s="263">
        <v>200000</v>
      </c>
      <c r="L171" s="262">
        <v>0</v>
      </c>
      <c r="M171" s="282">
        <f t="shared" si="34"/>
        <v>740000</v>
      </c>
      <c r="N171" s="48">
        <f t="shared" si="35"/>
        <v>2540725</v>
      </c>
      <c r="O171" s="48">
        <f t="shared" si="36"/>
        <v>18007.25</v>
      </c>
      <c r="P171" s="48">
        <f t="shared" si="37"/>
        <v>36014.5</v>
      </c>
      <c r="Q171" s="48">
        <f t="shared" si="38"/>
        <v>18007.25</v>
      </c>
      <c r="R171" s="146">
        <f t="shared" si="29"/>
        <v>2468696</v>
      </c>
      <c r="S171" s="1684">
        <v>0</v>
      </c>
      <c r="T171" s="1684">
        <f t="shared" si="30"/>
        <v>2468696</v>
      </c>
      <c r="U171" s="526" t="str">
        <f>VLOOKUP(C171,'[31]LIST GAJI KARYAWAN'!$D$42:$F$229,3,FALSE)</f>
        <v>4110100677164</v>
      </c>
      <c r="V171" s="1686">
        <f>VLOOKUP(C171,'[32]LIST GAJI KARYAWAN'!$D$40:$L$240,9,0)</f>
        <v>12</v>
      </c>
      <c r="W171" s="1686" t="b">
        <f t="shared" si="31"/>
        <v>1</v>
      </c>
    </row>
    <row r="172" spans="1:23" s="1688" customFormat="1" ht="18" customHeight="1">
      <c r="A172" s="206">
        <v>1800725</v>
      </c>
      <c r="B172" s="1741">
        <v>116</v>
      </c>
      <c r="C172" s="519" t="s">
        <v>1506</v>
      </c>
      <c r="D172" s="524" t="s">
        <v>521</v>
      </c>
      <c r="E172" s="1703">
        <f>VLOOKUP(C172,'[30]LIST GAJI KARYAWAN'!$D$40:$L$240,9,FALSE)</f>
        <v>23</v>
      </c>
      <c r="F172" s="261">
        <v>1385725</v>
      </c>
      <c r="G172" s="261">
        <v>415000</v>
      </c>
      <c r="H172" s="282">
        <f t="shared" si="24"/>
        <v>1800725</v>
      </c>
      <c r="I172" s="263">
        <v>20000</v>
      </c>
      <c r="J172" s="263">
        <v>25000</v>
      </c>
      <c r="K172" s="263">
        <v>200000</v>
      </c>
      <c r="L172" s="262">
        <v>0</v>
      </c>
      <c r="M172" s="282">
        <f t="shared" si="34"/>
        <v>1235000</v>
      </c>
      <c r="N172" s="48">
        <f t="shared" si="35"/>
        <v>3035725</v>
      </c>
      <c r="O172" s="48">
        <f t="shared" si="36"/>
        <v>18007.25</v>
      </c>
      <c r="P172" s="48">
        <f t="shared" si="37"/>
        <v>36014.5</v>
      </c>
      <c r="Q172" s="48">
        <f t="shared" si="38"/>
        <v>18007.25</v>
      </c>
      <c r="R172" s="146">
        <f t="shared" si="29"/>
        <v>2963696</v>
      </c>
      <c r="S172" s="1684">
        <v>0</v>
      </c>
      <c r="T172" s="1684">
        <f t="shared" si="30"/>
        <v>2963696</v>
      </c>
      <c r="U172" s="526" t="str">
        <f>VLOOKUP(C172,'[31]LIST GAJI KARYAWAN'!$D$42:$F$229,3,FALSE)</f>
        <v>4110100809169</v>
      </c>
      <c r="V172" s="1686">
        <f>VLOOKUP(C172,'[32]LIST GAJI KARYAWAN'!$D$40:$L$240,9,0)</f>
        <v>23</v>
      </c>
      <c r="W172" s="1686" t="b">
        <f t="shared" si="31"/>
        <v>1</v>
      </c>
    </row>
    <row r="173" spans="1:23" s="1688" customFormat="1" ht="18" customHeight="1">
      <c r="A173" s="206">
        <v>1800725</v>
      </c>
      <c r="B173" s="1741">
        <v>117</v>
      </c>
      <c r="C173" s="519" t="s">
        <v>1507</v>
      </c>
      <c r="D173" s="524" t="s">
        <v>521</v>
      </c>
      <c r="E173" s="1703">
        <f>VLOOKUP(C173,'[30]LIST GAJI KARYAWAN'!$D$40:$L$240,9,FALSE)</f>
        <v>23</v>
      </c>
      <c r="F173" s="261">
        <v>1385725</v>
      </c>
      <c r="G173" s="261">
        <v>415000</v>
      </c>
      <c r="H173" s="282">
        <f t="shared" ref="H173:H198" si="39">SUM(F173:G173)</f>
        <v>1800725</v>
      </c>
      <c r="I173" s="263">
        <v>20000</v>
      </c>
      <c r="J173" s="263">
        <v>25000</v>
      </c>
      <c r="K173" s="263">
        <v>200000</v>
      </c>
      <c r="L173" s="262">
        <v>0</v>
      </c>
      <c r="M173" s="282">
        <f t="shared" si="34"/>
        <v>1235000</v>
      </c>
      <c r="N173" s="48">
        <f t="shared" si="35"/>
        <v>3035725</v>
      </c>
      <c r="O173" s="48">
        <f t="shared" si="36"/>
        <v>18007.25</v>
      </c>
      <c r="P173" s="48">
        <f t="shared" si="37"/>
        <v>36014.5</v>
      </c>
      <c r="Q173" s="48">
        <f t="shared" si="38"/>
        <v>18007.25</v>
      </c>
      <c r="R173" s="146">
        <f t="shared" si="29"/>
        <v>2963696</v>
      </c>
      <c r="S173" s="1684">
        <v>0</v>
      </c>
      <c r="T173" s="1684">
        <f t="shared" si="30"/>
        <v>2963696</v>
      </c>
      <c r="U173" s="526" t="str">
        <f>VLOOKUP(C173,'[31]LIST GAJI KARYAWAN'!$D$42:$F$229,3,FALSE)</f>
        <v>4110101047168</v>
      </c>
      <c r="V173" s="1686">
        <f>VLOOKUP(C173,'[32]LIST GAJI KARYAWAN'!$D$40:$L$240,9,0)</f>
        <v>23</v>
      </c>
      <c r="W173" s="1686" t="b">
        <f t="shared" si="31"/>
        <v>1</v>
      </c>
    </row>
    <row r="174" spans="1:23" s="1688" customFormat="1" ht="18" customHeight="1">
      <c r="A174" s="206">
        <v>1800725</v>
      </c>
      <c r="B174" s="1741">
        <v>118</v>
      </c>
      <c r="C174" s="519" t="s">
        <v>1508</v>
      </c>
      <c r="D174" s="524" t="s">
        <v>521</v>
      </c>
      <c r="E174" s="1703">
        <f>VLOOKUP(C174,'[30]LIST GAJI KARYAWAN'!$D$40:$L$240,9,FALSE)</f>
        <v>22</v>
      </c>
      <c r="F174" s="261">
        <v>1385725</v>
      </c>
      <c r="G174" s="261">
        <v>415000</v>
      </c>
      <c r="H174" s="282">
        <f t="shared" si="39"/>
        <v>1800725</v>
      </c>
      <c r="I174" s="263">
        <v>20000</v>
      </c>
      <c r="J174" s="263">
        <v>25000</v>
      </c>
      <c r="K174" s="263">
        <v>200000</v>
      </c>
      <c r="L174" s="262">
        <v>0</v>
      </c>
      <c r="M174" s="282">
        <f t="shared" ref="M174:M198" si="40">(E174*I174)+(E174*J174)+K174+L174</f>
        <v>1190000</v>
      </c>
      <c r="N174" s="48">
        <f t="shared" ref="N174:N198" si="41">H174+M174</f>
        <v>2990725</v>
      </c>
      <c r="O174" s="48">
        <f t="shared" ref="O174:O198" si="42">H174*1%</f>
        <v>18007.25</v>
      </c>
      <c r="P174" s="48">
        <f t="shared" ref="P174:P198" si="43">H174*2%</f>
        <v>36014.5</v>
      </c>
      <c r="Q174" s="48">
        <f t="shared" si="38"/>
        <v>18007.25</v>
      </c>
      <c r="R174" s="146">
        <f t="shared" ref="R174:R198" si="44">N174-P174-Q174-O174</f>
        <v>2918696</v>
      </c>
      <c r="S174" s="1684">
        <v>0</v>
      </c>
      <c r="T174" s="1684">
        <f t="shared" si="30"/>
        <v>2918696</v>
      </c>
      <c r="U174" s="526" t="str">
        <f>VLOOKUP(C174,'[31]LIST GAJI KARYAWAN'!$D$42:$F$229,3,FALSE)</f>
        <v>4110100860165</v>
      </c>
      <c r="V174" s="1686">
        <f>VLOOKUP(C174,'[32]LIST GAJI KARYAWAN'!$D$40:$L$240,9,0)</f>
        <v>22</v>
      </c>
      <c r="W174" s="1686" t="b">
        <f t="shared" si="31"/>
        <v>1</v>
      </c>
    </row>
    <row r="175" spans="1:23" s="1688" customFormat="1" ht="18" customHeight="1">
      <c r="A175" s="206">
        <v>1800725</v>
      </c>
      <c r="B175" s="1741">
        <v>119</v>
      </c>
      <c r="C175" s="519" t="s">
        <v>1509</v>
      </c>
      <c r="D175" s="524" t="s">
        <v>521</v>
      </c>
      <c r="E175" s="1703">
        <f>VLOOKUP(C175,'[30]LIST GAJI KARYAWAN'!$D$40:$L$240,9,FALSE)</f>
        <v>23</v>
      </c>
      <c r="F175" s="261">
        <v>1385725</v>
      </c>
      <c r="G175" s="261">
        <v>415000</v>
      </c>
      <c r="H175" s="282">
        <f t="shared" si="39"/>
        <v>1800725</v>
      </c>
      <c r="I175" s="263">
        <v>20000</v>
      </c>
      <c r="J175" s="263">
        <v>25000</v>
      </c>
      <c r="K175" s="263">
        <v>200000</v>
      </c>
      <c r="L175" s="262">
        <v>0</v>
      </c>
      <c r="M175" s="282">
        <f t="shared" si="40"/>
        <v>1235000</v>
      </c>
      <c r="N175" s="48">
        <f t="shared" si="41"/>
        <v>3035725</v>
      </c>
      <c r="O175" s="48">
        <f t="shared" si="42"/>
        <v>18007.25</v>
      </c>
      <c r="P175" s="48">
        <f t="shared" si="43"/>
        <v>36014.5</v>
      </c>
      <c r="Q175" s="48">
        <f>H175*1%+H175*2%</f>
        <v>54021.75</v>
      </c>
      <c r="R175" s="146">
        <f t="shared" si="44"/>
        <v>2927681.5</v>
      </c>
      <c r="S175" s="1684">
        <v>0</v>
      </c>
      <c r="T175" s="1684">
        <f t="shared" si="30"/>
        <v>2927681.5</v>
      </c>
      <c r="U175" s="526" t="str">
        <f>VLOOKUP(C175,'[31]LIST GAJI KARYAWAN'!$D$42:$F$229,3,FALSE)</f>
        <v>4110100727163</v>
      </c>
      <c r="V175" s="1686">
        <f>VLOOKUP(C175,'[32]LIST GAJI KARYAWAN'!$D$40:$L$240,9,0)</f>
        <v>23</v>
      </c>
      <c r="W175" s="1686" t="b">
        <f t="shared" si="31"/>
        <v>1</v>
      </c>
    </row>
    <row r="176" spans="1:23" s="1688" customFormat="1" ht="18" customHeight="1">
      <c r="A176" s="206">
        <v>1800725</v>
      </c>
      <c r="B176" s="1741">
        <v>120</v>
      </c>
      <c r="C176" s="527" t="s">
        <v>1510</v>
      </c>
      <c r="D176" s="524" t="s">
        <v>521</v>
      </c>
      <c r="E176" s="1703">
        <f>VLOOKUP(C176,'[30]LIST GAJI KARYAWAN'!$D$40:$L$240,9,FALSE)</f>
        <v>22</v>
      </c>
      <c r="F176" s="261">
        <v>1385725</v>
      </c>
      <c r="G176" s="261">
        <v>415000</v>
      </c>
      <c r="H176" s="282">
        <f t="shared" si="39"/>
        <v>1800725</v>
      </c>
      <c r="I176" s="263">
        <v>20000</v>
      </c>
      <c r="J176" s="263">
        <v>25000</v>
      </c>
      <c r="K176" s="263">
        <v>200000</v>
      </c>
      <c r="L176" s="262">
        <v>0</v>
      </c>
      <c r="M176" s="282">
        <f t="shared" si="40"/>
        <v>1190000</v>
      </c>
      <c r="N176" s="48">
        <f t="shared" si="41"/>
        <v>2990725</v>
      </c>
      <c r="O176" s="48">
        <f t="shared" si="42"/>
        <v>18007.25</v>
      </c>
      <c r="P176" s="48">
        <f t="shared" si="43"/>
        <v>36014.5</v>
      </c>
      <c r="Q176" s="48">
        <f>H176*1%</f>
        <v>18007.25</v>
      </c>
      <c r="R176" s="146">
        <f t="shared" si="44"/>
        <v>2918696</v>
      </c>
      <c r="S176" s="1684">
        <v>0</v>
      </c>
      <c r="T176" s="1684">
        <f t="shared" si="30"/>
        <v>2918696</v>
      </c>
      <c r="U176" s="526" t="str">
        <f>VLOOKUP(C176,'[31]LIST GAJI KARYAWAN'!$D$42:$F$229,3,FALSE)</f>
        <v>4110100746167</v>
      </c>
      <c r="V176" s="1686">
        <f>VLOOKUP(C176,'[32]LIST GAJI KARYAWAN'!$D$40:$L$240,9,0)</f>
        <v>22</v>
      </c>
      <c r="W176" s="1686" t="b">
        <f t="shared" si="31"/>
        <v>1</v>
      </c>
    </row>
    <row r="177" spans="1:23" s="1688" customFormat="1" ht="18" customHeight="1">
      <c r="A177" s="206">
        <v>1800725</v>
      </c>
      <c r="B177" s="1741">
        <v>121</v>
      </c>
      <c r="C177" s="527" t="s">
        <v>1651</v>
      </c>
      <c r="D177" s="524" t="s">
        <v>42</v>
      </c>
      <c r="E177" s="1703">
        <f>VLOOKUP(C177,'[30]LIST GAJI KARYAWAN'!$D$40:$L$240,9,FALSE)</f>
        <v>23</v>
      </c>
      <c r="F177" s="261">
        <v>1385725</v>
      </c>
      <c r="G177" s="261">
        <v>415000</v>
      </c>
      <c r="H177" s="282">
        <f t="shared" si="39"/>
        <v>1800725</v>
      </c>
      <c r="I177" s="263">
        <v>20000</v>
      </c>
      <c r="J177" s="263">
        <v>25000</v>
      </c>
      <c r="K177" s="263">
        <v>200000</v>
      </c>
      <c r="L177" s="262">
        <v>0</v>
      </c>
      <c r="M177" s="282">
        <f t="shared" si="40"/>
        <v>1235000</v>
      </c>
      <c r="N177" s="48">
        <f t="shared" si="41"/>
        <v>3035725</v>
      </c>
      <c r="O177" s="48">
        <f t="shared" si="42"/>
        <v>18007.25</v>
      </c>
      <c r="P177" s="48">
        <f t="shared" si="43"/>
        <v>36014.5</v>
      </c>
      <c r="Q177" s="48">
        <f>H177*1%+H177*1%</f>
        <v>36014.5</v>
      </c>
      <c r="R177" s="146">
        <f t="shared" si="44"/>
        <v>2945688.75</v>
      </c>
      <c r="S177" s="1684">
        <v>0</v>
      </c>
      <c r="T177" s="1684">
        <f t="shared" si="30"/>
        <v>2945688.75</v>
      </c>
      <c r="U177" s="526" t="str">
        <f>VLOOKUP(C177,'[31]LIST GAJI KARYAWAN'!$D$42:$F$229,3,FALSE)</f>
        <v>4110100843163</v>
      </c>
      <c r="V177" s="1686">
        <f>VLOOKUP(C177,'[32]LIST GAJI KARYAWAN'!$D$40:$L$240,9,0)</f>
        <v>23</v>
      </c>
      <c r="W177" s="1686" t="b">
        <f t="shared" si="31"/>
        <v>1</v>
      </c>
    </row>
    <row r="178" spans="1:23" s="1688" customFormat="1" ht="18" customHeight="1">
      <c r="A178" s="206">
        <v>1800725</v>
      </c>
      <c r="B178" s="1741">
        <v>122</v>
      </c>
      <c r="C178" s="519" t="s">
        <v>1511</v>
      </c>
      <c r="D178" s="524" t="s">
        <v>521</v>
      </c>
      <c r="E178" s="1703">
        <f>VLOOKUP(C178,'[30]LIST GAJI KARYAWAN'!$D$40:$L$240,9,FALSE)</f>
        <v>21</v>
      </c>
      <c r="F178" s="261">
        <v>1385725</v>
      </c>
      <c r="G178" s="261">
        <v>415000</v>
      </c>
      <c r="H178" s="282">
        <f t="shared" si="39"/>
        <v>1800725</v>
      </c>
      <c r="I178" s="263">
        <v>20000</v>
      </c>
      <c r="J178" s="263">
        <v>25000</v>
      </c>
      <c r="K178" s="263">
        <v>200000</v>
      </c>
      <c r="L178" s="262">
        <v>0</v>
      </c>
      <c r="M178" s="282">
        <f t="shared" si="40"/>
        <v>1145000</v>
      </c>
      <c r="N178" s="48">
        <f t="shared" si="41"/>
        <v>2945725</v>
      </c>
      <c r="O178" s="48">
        <f t="shared" si="42"/>
        <v>18007.25</v>
      </c>
      <c r="P178" s="48">
        <f t="shared" si="43"/>
        <v>36014.5</v>
      </c>
      <c r="Q178" s="48">
        <f t="shared" ref="Q178:Q198" si="45">H178*1%</f>
        <v>18007.25</v>
      </c>
      <c r="R178" s="146">
        <f t="shared" si="44"/>
        <v>2873696</v>
      </c>
      <c r="S178" s="1684">
        <v>0</v>
      </c>
      <c r="T178" s="1684">
        <f t="shared" si="30"/>
        <v>2873696</v>
      </c>
      <c r="U178" s="526" t="str">
        <f>VLOOKUP(C178,'[31]LIST GAJI KARYAWAN'!$D$42:$F$229,3,FALSE)</f>
        <v>4110100863163</v>
      </c>
      <c r="V178" s="1686">
        <f>VLOOKUP(C178,'[32]LIST GAJI KARYAWAN'!$D$40:$L$240,9,0)</f>
        <v>21</v>
      </c>
      <c r="W178" s="1686" t="b">
        <f t="shared" si="31"/>
        <v>1</v>
      </c>
    </row>
    <row r="179" spans="1:23" s="1688" customFormat="1" ht="18" customHeight="1">
      <c r="A179" s="206">
        <v>1800725</v>
      </c>
      <c r="B179" s="1741">
        <v>123</v>
      </c>
      <c r="C179" s="519" t="s">
        <v>1512</v>
      </c>
      <c r="D179" s="524" t="s">
        <v>521</v>
      </c>
      <c r="E179" s="1703">
        <f>VLOOKUP(C179,'[30]LIST GAJI KARYAWAN'!$D$40:$L$240,9,FALSE)</f>
        <v>20</v>
      </c>
      <c r="F179" s="261">
        <v>1385725</v>
      </c>
      <c r="G179" s="261">
        <v>415000</v>
      </c>
      <c r="H179" s="282">
        <f t="shared" si="39"/>
        <v>1800725</v>
      </c>
      <c r="I179" s="263">
        <v>20000</v>
      </c>
      <c r="J179" s="263">
        <v>25000</v>
      </c>
      <c r="K179" s="263">
        <v>200000</v>
      </c>
      <c r="L179" s="262">
        <v>0</v>
      </c>
      <c r="M179" s="282">
        <f t="shared" si="40"/>
        <v>1100000</v>
      </c>
      <c r="N179" s="48">
        <f t="shared" si="41"/>
        <v>2900725</v>
      </c>
      <c r="O179" s="48">
        <f t="shared" si="42"/>
        <v>18007.25</v>
      </c>
      <c r="P179" s="48">
        <f t="shared" si="43"/>
        <v>36014.5</v>
      </c>
      <c r="Q179" s="48">
        <f t="shared" si="45"/>
        <v>18007.25</v>
      </c>
      <c r="R179" s="146">
        <f t="shared" si="44"/>
        <v>2828696</v>
      </c>
      <c r="S179" s="1684">
        <v>0</v>
      </c>
      <c r="T179" s="1684">
        <f t="shared" si="30"/>
        <v>2828696</v>
      </c>
      <c r="U179" s="526" t="str">
        <f>VLOOKUP(C179,'[31]LIST GAJI KARYAWAN'!$D$42:$F$229,3,FALSE)</f>
        <v>4110101018169</v>
      </c>
      <c r="V179" s="1686">
        <f>VLOOKUP(C179,'[32]LIST GAJI KARYAWAN'!$D$40:$L$240,9,0)</f>
        <v>20</v>
      </c>
      <c r="W179" s="1686" t="b">
        <f t="shared" si="31"/>
        <v>1</v>
      </c>
    </row>
    <row r="180" spans="1:23" s="1688" customFormat="1" ht="18" customHeight="1">
      <c r="A180" s="206">
        <v>1800725</v>
      </c>
      <c r="B180" s="1741">
        <v>124</v>
      </c>
      <c r="C180" s="519" t="s">
        <v>1513</v>
      </c>
      <c r="D180" s="524" t="s">
        <v>521</v>
      </c>
      <c r="E180" s="1703">
        <f>VLOOKUP(C180,'[30]LIST GAJI KARYAWAN'!$D$40:$L$240,9,FALSE)</f>
        <v>23</v>
      </c>
      <c r="F180" s="261">
        <v>1385725</v>
      </c>
      <c r="G180" s="261">
        <v>415000</v>
      </c>
      <c r="H180" s="282">
        <f t="shared" si="39"/>
        <v>1800725</v>
      </c>
      <c r="I180" s="263">
        <v>20000</v>
      </c>
      <c r="J180" s="263">
        <v>25000</v>
      </c>
      <c r="K180" s="263">
        <v>200000</v>
      </c>
      <c r="L180" s="262">
        <v>0</v>
      </c>
      <c r="M180" s="282">
        <f t="shared" si="40"/>
        <v>1235000</v>
      </c>
      <c r="N180" s="48">
        <f t="shared" si="41"/>
        <v>3035725</v>
      </c>
      <c r="O180" s="48">
        <f t="shared" si="42"/>
        <v>18007.25</v>
      </c>
      <c r="P180" s="48">
        <f t="shared" si="43"/>
        <v>36014.5</v>
      </c>
      <c r="Q180" s="48">
        <f t="shared" si="45"/>
        <v>18007.25</v>
      </c>
      <c r="R180" s="146">
        <f t="shared" si="44"/>
        <v>2963696</v>
      </c>
      <c r="S180" s="1684">
        <v>0</v>
      </c>
      <c r="T180" s="1684">
        <f t="shared" si="30"/>
        <v>2963696</v>
      </c>
      <c r="U180" s="526" t="str">
        <f>VLOOKUP(C180,'[31]LIST GAJI KARYAWAN'!$D$42:$F$229,3,FALSE)</f>
        <v>4110100899164</v>
      </c>
      <c r="V180" s="1686">
        <f>VLOOKUP(C180,'[32]LIST GAJI KARYAWAN'!$D$40:$L$240,9,0)</f>
        <v>23</v>
      </c>
      <c r="W180" s="1686" t="b">
        <f t="shared" si="31"/>
        <v>1</v>
      </c>
    </row>
    <row r="181" spans="1:23" s="1688" customFormat="1" ht="18" customHeight="1">
      <c r="A181" s="206">
        <v>1800725</v>
      </c>
      <c r="B181" s="1741">
        <v>125</v>
      </c>
      <c r="C181" s="527" t="s">
        <v>1514</v>
      </c>
      <c r="D181" s="524" t="s">
        <v>521</v>
      </c>
      <c r="E181" s="1703">
        <f>VLOOKUP(C181,'[30]LIST GAJI KARYAWAN'!$D$40:$L$240,9,FALSE)</f>
        <v>22</v>
      </c>
      <c r="F181" s="261">
        <v>1385725</v>
      </c>
      <c r="G181" s="261">
        <v>415000</v>
      </c>
      <c r="H181" s="282">
        <f t="shared" si="39"/>
        <v>1800725</v>
      </c>
      <c r="I181" s="263">
        <v>20000</v>
      </c>
      <c r="J181" s="263">
        <v>25000</v>
      </c>
      <c r="K181" s="263">
        <v>200000</v>
      </c>
      <c r="L181" s="262">
        <v>0</v>
      </c>
      <c r="M181" s="282">
        <f t="shared" si="40"/>
        <v>1190000</v>
      </c>
      <c r="N181" s="48">
        <f t="shared" si="41"/>
        <v>2990725</v>
      </c>
      <c r="O181" s="48">
        <f t="shared" si="42"/>
        <v>18007.25</v>
      </c>
      <c r="P181" s="48">
        <f t="shared" si="43"/>
        <v>36014.5</v>
      </c>
      <c r="Q181" s="48">
        <f t="shared" si="45"/>
        <v>18007.25</v>
      </c>
      <c r="R181" s="146">
        <f t="shared" si="44"/>
        <v>2918696</v>
      </c>
      <c r="S181" s="1684">
        <v>0</v>
      </c>
      <c r="T181" s="1684">
        <f t="shared" si="30"/>
        <v>2918696</v>
      </c>
      <c r="U181" s="526" t="str">
        <f>VLOOKUP(C181,'[31]LIST GAJI KARYAWAN'!$D$42:$F$229,3,FALSE)</f>
        <v>4110100694166</v>
      </c>
      <c r="V181" s="1686">
        <f>VLOOKUP(C181,'[32]LIST GAJI KARYAWAN'!$D$40:$L$240,9,0)</f>
        <v>22</v>
      </c>
      <c r="W181" s="1686" t="b">
        <f t="shared" si="31"/>
        <v>1</v>
      </c>
    </row>
    <row r="182" spans="1:23" s="1688" customFormat="1" ht="18" customHeight="1">
      <c r="A182" s="206">
        <v>1800725</v>
      </c>
      <c r="B182" s="1741">
        <v>126</v>
      </c>
      <c r="C182" s="519" t="s">
        <v>1515</v>
      </c>
      <c r="D182" s="524" t="s">
        <v>521</v>
      </c>
      <c r="E182" s="1703">
        <f>VLOOKUP(C182,'[30]LIST GAJI KARYAWAN'!$D$40:$L$240,9,FALSE)</f>
        <v>23</v>
      </c>
      <c r="F182" s="261">
        <v>1385725</v>
      </c>
      <c r="G182" s="261">
        <v>415000</v>
      </c>
      <c r="H182" s="282">
        <f t="shared" si="39"/>
        <v>1800725</v>
      </c>
      <c r="I182" s="263">
        <v>20000</v>
      </c>
      <c r="J182" s="263">
        <v>25000</v>
      </c>
      <c r="K182" s="263">
        <v>200000</v>
      </c>
      <c r="L182" s="262">
        <v>0</v>
      </c>
      <c r="M182" s="282">
        <f t="shared" si="40"/>
        <v>1235000</v>
      </c>
      <c r="N182" s="48">
        <f t="shared" si="41"/>
        <v>3035725</v>
      </c>
      <c r="O182" s="48">
        <f t="shared" si="42"/>
        <v>18007.25</v>
      </c>
      <c r="P182" s="48">
        <f t="shared" si="43"/>
        <v>36014.5</v>
      </c>
      <c r="Q182" s="48">
        <f t="shared" si="45"/>
        <v>18007.25</v>
      </c>
      <c r="R182" s="146">
        <f t="shared" si="44"/>
        <v>2963696</v>
      </c>
      <c r="S182" s="1684">
        <v>0</v>
      </c>
      <c r="T182" s="1684">
        <f t="shared" ref="T182:T237" si="46">R182-S182</f>
        <v>2963696</v>
      </c>
      <c r="U182" s="526" t="str">
        <f>VLOOKUP(C182,'[31]LIST GAJI KARYAWAN'!$D$42:$F$229,3,FALSE)</f>
        <v>4110100841161</v>
      </c>
      <c r="V182" s="1686">
        <f>VLOOKUP(C182,'[32]LIST GAJI KARYAWAN'!$D$40:$L$240,9,0)</f>
        <v>23</v>
      </c>
      <c r="W182" s="1686" t="b">
        <f t="shared" si="31"/>
        <v>1</v>
      </c>
    </row>
    <row r="183" spans="1:23" s="1688" customFormat="1" ht="18" customHeight="1">
      <c r="A183" s="206">
        <v>1800725</v>
      </c>
      <c r="B183" s="1741">
        <v>127</v>
      </c>
      <c r="C183" s="519" t="s">
        <v>1516</v>
      </c>
      <c r="D183" s="524" t="s">
        <v>521</v>
      </c>
      <c r="E183" s="2188">
        <f>VLOOKUP(C183,'[30]LIST GAJI KARYAWAN'!$D$40:$L$240,9,FALSE)</f>
        <v>25</v>
      </c>
      <c r="F183" s="2189">
        <v>1385725</v>
      </c>
      <c r="G183" s="2189">
        <v>415000</v>
      </c>
      <c r="H183" s="2190">
        <f t="shared" si="39"/>
        <v>1800725</v>
      </c>
      <c r="I183" s="2191">
        <v>20000</v>
      </c>
      <c r="J183" s="2191">
        <v>25000</v>
      </c>
      <c r="K183" s="2191">
        <v>200000</v>
      </c>
      <c r="L183" s="2192">
        <v>0</v>
      </c>
      <c r="M183" s="2190">
        <f t="shared" si="40"/>
        <v>1325000</v>
      </c>
      <c r="N183" s="2193">
        <f t="shared" si="41"/>
        <v>3125725</v>
      </c>
      <c r="O183" s="2193">
        <f t="shared" si="42"/>
        <v>18007.25</v>
      </c>
      <c r="P183" s="2193">
        <f t="shared" si="43"/>
        <v>36014.5</v>
      </c>
      <c r="Q183" s="2193">
        <f t="shared" si="45"/>
        <v>18007.25</v>
      </c>
      <c r="R183" s="2194">
        <f t="shared" si="44"/>
        <v>3053696</v>
      </c>
      <c r="S183" s="2195">
        <v>0</v>
      </c>
      <c r="T183" s="2195">
        <f t="shared" si="46"/>
        <v>3053696</v>
      </c>
      <c r="U183" s="2196" t="str">
        <f>VLOOKUP(C183,'[31]LIST GAJI KARYAWAN'!$D$42:$F$229,3,FALSE)</f>
        <v>1110004792632</v>
      </c>
      <c r="V183" s="1686">
        <f>VLOOKUP(C183,'[32]LIST GAJI KARYAWAN'!$D$40:$L$240,9,0)</f>
        <v>25</v>
      </c>
      <c r="W183" s="1686" t="b">
        <f t="shared" ref="W183:W245" si="47">V183=E183</f>
        <v>1</v>
      </c>
    </row>
    <row r="184" spans="1:23" s="1688" customFormat="1" ht="18" customHeight="1">
      <c r="A184" s="206">
        <v>1800725</v>
      </c>
      <c r="B184" s="1741">
        <v>128</v>
      </c>
      <c r="C184" s="519" t="s">
        <v>1517</v>
      </c>
      <c r="D184" s="524" t="s">
        <v>521</v>
      </c>
      <c r="E184" s="1703">
        <f>VLOOKUP(C184,'[30]LIST GAJI KARYAWAN'!$D$40:$L$240,9,FALSE)</f>
        <v>21</v>
      </c>
      <c r="F184" s="261">
        <v>1385725</v>
      </c>
      <c r="G184" s="261">
        <v>415000</v>
      </c>
      <c r="H184" s="282">
        <f t="shared" si="39"/>
        <v>1800725</v>
      </c>
      <c r="I184" s="263">
        <v>20000</v>
      </c>
      <c r="J184" s="263">
        <v>25000</v>
      </c>
      <c r="K184" s="263">
        <v>200000</v>
      </c>
      <c r="L184" s="262">
        <v>0</v>
      </c>
      <c r="M184" s="282">
        <f t="shared" si="40"/>
        <v>1145000</v>
      </c>
      <c r="N184" s="48">
        <f t="shared" si="41"/>
        <v>2945725</v>
      </c>
      <c r="O184" s="48">
        <f t="shared" si="42"/>
        <v>18007.25</v>
      </c>
      <c r="P184" s="48">
        <f t="shared" si="43"/>
        <v>36014.5</v>
      </c>
      <c r="Q184" s="48">
        <f t="shared" si="45"/>
        <v>18007.25</v>
      </c>
      <c r="R184" s="146">
        <f t="shared" si="44"/>
        <v>2873696</v>
      </c>
      <c r="S184" s="1684">
        <v>0</v>
      </c>
      <c r="T184" s="1684">
        <f t="shared" si="46"/>
        <v>2873696</v>
      </c>
      <c r="U184" s="526" t="str">
        <f>VLOOKUP(C184,'[31]LIST GAJI KARYAWAN'!$D$42:$F$229,3,FALSE)</f>
        <v>4110100854164</v>
      </c>
      <c r="V184" s="1686">
        <f>VLOOKUP(C184,'[32]LIST GAJI KARYAWAN'!$D$40:$L$240,9,0)</f>
        <v>21</v>
      </c>
      <c r="W184" s="1686" t="b">
        <f t="shared" si="47"/>
        <v>1</v>
      </c>
    </row>
    <row r="185" spans="1:23" s="1688" customFormat="1" ht="18" customHeight="1">
      <c r="A185" s="206">
        <v>1800725</v>
      </c>
      <c r="B185" s="1741">
        <v>129</v>
      </c>
      <c r="C185" s="519" t="s">
        <v>1518</v>
      </c>
      <c r="D185" s="524" t="s">
        <v>521</v>
      </c>
      <c r="E185" s="1703">
        <f>VLOOKUP(C185,'[30]LIST GAJI KARYAWAN'!$D$40:$L$240,9,FALSE)</f>
        <v>23</v>
      </c>
      <c r="F185" s="261">
        <v>1385725</v>
      </c>
      <c r="G185" s="261">
        <v>415000</v>
      </c>
      <c r="H185" s="282">
        <f t="shared" si="39"/>
        <v>1800725</v>
      </c>
      <c r="I185" s="263">
        <v>20000</v>
      </c>
      <c r="J185" s="263">
        <v>25000</v>
      </c>
      <c r="K185" s="263">
        <v>200000</v>
      </c>
      <c r="L185" s="262">
        <v>0</v>
      </c>
      <c r="M185" s="282">
        <f t="shared" si="40"/>
        <v>1235000</v>
      </c>
      <c r="N185" s="48">
        <f t="shared" si="41"/>
        <v>3035725</v>
      </c>
      <c r="O185" s="48">
        <f t="shared" si="42"/>
        <v>18007.25</v>
      </c>
      <c r="P185" s="48">
        <f t="shared" si="43"/>
        <v>36014.5</v>
      </c>
      <c r="Q185" s="48">
        <f t="shared" si="45"/>
        <v>18007.25</v>
      </c>
      <c r="R185" s="146">
        <f t="shared" si="44"/>
        <v>2963696</v>
      </c>
      <c r="S185" s="1684">
        <v>0</v>
      </c>
      <c r="T185" s="1684">
        <f t="shared" si="46"/>
        <v>2963696</v>
      </c>
      <c r="U185" s="526" t="str">
        <f>VLOOKUP(C185,'[31]LIST GAJI KARYAWAN'!$D$42:$F$229,3,FALSE)</f>
        <v>4110100678160</v>
      </c>
      <c r="V185" s="1686">
        <f>VLOOKUP(C185,'[32]LIST GAJI KARYAWAN'!$D$40:$L$240,9,0)</f>
        <v>23</v>
      </c>
      <c r="W185" s="1686" t="b">
        <f t="shared" si="47"/>
        <v>1</v>
      </c>
    </row>
    <row r="186" spans="1:23" s="1688" customFormat="1" ht="18" customHeight="1">
      <c r="A186" s="206">
        <v>1800725</v>
      </c>
      <c r="B186" s="1741">
        <v>130</v>
      </c>
      <c r="C186" s="519" t="s">
        <v>1519</v>
      </c>
      <c r="D186" s="524" t="s">
        <v>521</v>
      </c>
      <c r="E186" s="1703">
        <f>VLOOKUP(C186,'[30]LIST GAJI KARYAWAN'!$D$40:$L$240,9,FALSE)</f>
        <v>24</v>
      </c>
      <c r="F186" s="261">
        <v>1385725</v>
      </c>
      <c r="G186" s="261">
        <v>415000</v>
      </c>
      <c r="H186" s="282">
        <f t="shared" si="39"/>
        <v>1800725</v>
      </c>
      <c r="I186" s="263">
        <v>20000</v>
      </c>
      <c r="J186" s="263">
        <v>25000</v>
      </c>
      <c r="K186" s="263">
        <v>200000</v>
      </c>
      <c r="L186" s="262">
        <v>0</v>
      </c>
      <c r="M186" s="282">
        <f t="shared" si="40"/>
        <v>1280000</v>
      </c>
      <c r="N186" s="48">
        <f t="shared" si="41"/>
        <v>3080725</v>
      </c>
      <c r="O186" s="48">
        <f t="shared" si="42"/>
        <v>18007.25</v>
      </c>
      <c r="P186" s="48">
        <f t="shared" si="43"/>
        <v>36014.5</v>
      </c>
      <c r="Q186" s="48">
        <f t="shared" si="45"/>
        <v>18007.25</v>
      </c>
      <c r="R186" s="146">
        <f t="shared" si="44"/>
        <v>3008696</v>
      </c>
      <c r="S186" s="1684">
        <v>0</v>
      </c>
      <c r="T186" s="1684">
        <f t="shared" si="46"/>
        <v>3008696</v>
      </c>
      <c r="U186" s="526" t="str">
        <f>VLOOKUP(C186,'[31]LIST GAJI KARYAWAN'!$D$42:$F$229,3,FALSE)</f>
        <v>4110100804169</v>
      </c>
      <c r="V186" s="1686">
        <f>VLOOKUP(C186,'[32]LIST GAJI KARYAWAN'!$D$40:$L$240,9,0)</f>
        <v>24</v>
      </c>
      <c r="W186" s="1686" t="b">
        <f t="shared" si="47"/>
        <v>1</v>
      </c>
    </row>
    <row r="187" spans="1:23" s="1688" customFormat="1" ht="18" customHeight="1">
      <c r="A187" s="206">
        <v>1800725</v>
      </c>
      <c r="B187" s="1741">
        <v>131</v>
      </c>
      <c r="C187" s="519" t="s">
        <v>37</v>
      </c>
      <c r="D187" s="524" t="s">
        <v>42</v>
      </c>
      <c r="E187" s="1703">
        <f>VLOOKUP(C187,'[30]LIST GAJI KARYAWAN'!$D$40:$L$240,9,FALSE)</f>
        <v>21</v>
      </c>
      <c r="F187" s="261">
        <v>1385725</v>
      </c>
      <c r="G187" s="261">
        <v>415000</v>
      </c>
      <c r="H187" s="282">
        <f t="shared" si="39"/>
        <v>1800725</v>
      </c>
      <c r="I187" s="263">
        <v>20000</v>
      </c>
      <c r="J187" s="263">
        <v>25000</v>
      </c>
      <c r="K187" s="263">
        <v>200000</v>
      </c>
      <c r="L187" s="262">
        <v>0</v>
      </c>
      <c r="M187" s="282">
        <f t="shared" si="40"/>
        <v>1145000</v>
      </c>
      <c r="N187" s="48">
        <f t="shared" si="41"/>
        <v>2945725</v>
      </c>
      <c r="O187" s="48">
        <f t="shared" si="42"/>
        <v>18007.25</v>
      </c>
      <c r="P187" s="48">
        <f t="shared" si="43"/>
        <v>36014.5</v>
      </c>
      <c r="Q187" s="48">
        <f t="shared" si="45"/>
        <v>18007.25</v>
      </c>
      <c r="R187" s="146">
        <f t="shared" si="44"/>
        <v>2873696</v>
      </c>
      <c r="S187" s="1684">
        <v>0</v>
      </c>
      <c r="T187" s="1684">
        <f t="shared" si="46"/>
        <v>2873696</v>
      </c>
      <c r="U187" s="526" t="str">
        <f>VLOOKUP(C187,'[31]LIST GAJI KARYAWAN'!$D$42:$F$229,3,FALSE)</f>
        <v>4110100895160</v>
      </c>
      <c r="V187" s="1686">
        <f>VLOOKUP(C187,'[32]LIST GAJI KARYAWAN'!$D$40:$L$240,9,0)</f>
        <v>21</v>
      </c>
      <c r="W187" s="1686" t="b">
        <f t="shared" si="47"/>
        <v>1</v>
      </c>
    </row>
    <row r="188" spans="1:23" s="1688" customFormat="1" ht="18" customHeight="1">
      <c r="A188" s="206">
        <v>1800725</v>
      </c>
      <c r="B188" s="1741">
        <v>132</v>
      </c>
      <c r="C188" s="519" t="s">
        <v>1520</v>
      </c>
      <c r="D188" s="524" t="s">
        <v>521</v>
      </c>
      <c r="E188" s="1703">
        <f>VLOOKUP(C188,'[30]LIST GAJI KARYAWAN'!$D$40:$L$240,9,FALSE)</f>
        <v>24</v>
      </c>
      <c r="F188" s="261">
        <v>1385725</v>
      </c>
      <c r="G188" s="261">
        <v>415000</v>
      </c>
      <c r="H188" s="282">
        <f t="shared" si="39"/>
        <v>1800725</v>
      </c>
      <c r="I188" s="263">
        <v>20000</v>
      </c>
      <c r="J188" s="263">
        <v>25000</v>
      </c>
      <c r="K188" s="263">
        <v>200000</v>
      </c>
      <c r="L188" s="262">
        <v>0</v>
      </c>
      <c r="M188" s="282">
        <f t="shared" si="40"/>
        <v>1280000</v>
      </c>
      <c r="N188" s="48">
        <f t="shared" si="41"/>
        <v>3080725</v>
      </c>
      <c r="O188" s="48">
        <f t="shared" si="42"/>
        <v>18007.25</v>
      </c>
      <c r="P188" s="48">
        <f t="shared" si="43"/>
        <v>36014.5</v>
      </c>
      <c r="Q188" s="48">
        <f t="shared" si="45"/>
        <v>18007.25</v>
      </c>
      <c r="R188" s="146">
        <f t="shared" si="44"/>
        <v>3008696</v>
      </c>
      <c r="S188" s="1684">
        <v>0</v>
      </c>
      <c r="T188" s="1684">
        <f t="shared" si="46"/>
        <v>3008696</v>
      </c>
      <c r="U188" s="526" t="str">
        <f>VLOOKUP(C188,'[31]LIST GAJI KARYAWAN'!$D$42:$F$229,3,FALSE)</f>
        <v>4110100909163</v>
      </c>
      <c r="V188" s="1686">
        <f>VLOOKUP(C188,'[32]LIST GAJI KARYAWAN'!$D$40:$L$240,9,0)</f>
        <v>24</v>
      </c>
      <c r="W188" s="1686" t="b">
        <f t="shared" si="47"/>
        <v>1</v>
      </c>
    </row>
    <row r="189" spans="1:23" s="1688" customFormat="1" ht="18" customHeight="1">
      <c r="A189" s="206">
        <v>1800725</v>
      </c>
      <c r="B189" s="1741">
        <v>133</v>
      </c>
      <c r="C189" s="519" t="s">
        <v>1521</v>
      </c>
      <c r="D189" s="524" t="s">
        <v>521</v>
      </c>
      <c r="E189" s="1703">
        <f>VLOOKUP(C189,'[30]LIST GAJI KARYAWAN'!$D$40:$L$240,9,FALSE)</f>
        <v>24</v>
      </c>
      <c r="F189" s="261">
        <v>1385725</v>
      </c>
      <c r="G189" s="261">
        <v>415000</v>
      </c>
      <c r="H189" s="282">
        <f t="shared" si="39"/>
        <v>1800725</v>
      </c>
      <c r="I189" s="263">
        <v>20000</v>
      </c>
      <c r="J189" s="263">
        <v>25000</v>
      </c>
      <c r="K189" s="263">
        <v>200000</v>
      </c>
      <c r="L189" s="262">
        <v>0</v>
      </c>
      <c r="M189" s="282">
        <f t="shared" si="40"/>
        <v>1280000</v>
      </c>
      <c r="N189" s="48">
        <f t="shared" si="41"/>
        <v>3080725</v>
      </c>
      <c r="O189" s="48">
        <f t="shared" si="42"/>
        <v>18007.25</v>
      </c>
      <c r="P189" s="48">
        <f t="shared" si="43"/>
        <v>36014.5</v>
      </c>
      <c r="Q189" s="48">
        <f t="shared" si="45"/>
        <v>18007.25</v>
      </c>
      <c r="R189" s="146">
        <f t="shared" si="44"/>
        <v>3008696</v>
      </c>
      <c r="S189" s="1684">
        <v>0</v>
      </c>
      <c r="T189" s="1684">
        <f t="shared" si="46"/>
        <v>3008696</v>
      </c>
      <c r="U189" s="526" t="str">
        <f>VLOOKUP(C189,'[31]LIST GAJI KARYAWAN'!$D$42:$F$229,3,FALSE)</f>
        <v>4110100839164</v>
      </c>
      <c r="V189" s="1686">
        <f>VLOOKUP(C189,'[32]LIST GAJI KARYAWAN'!$D$40:$L$240,9,0)</f>
        <v>24</v>
      </c>
      <c r="W189" s="1686" t="b">
        <f t="shared" si="47"/>
        <v>1</v>
      </c>
    </row>
    <row r="190" spans="1:23" s="1688" customFormat="1" ht="18" customHeight="1">
      <c r="A190" s="206">
        <v>1800725</v>
      </c>
      <c r="B190" s="1741">
        <v>134</v>
      </c>
      <c r="C190" s="519" t="s">
        <v>1668</v>
      </c>
      <c r="D190" s="524" t="s">
        <v>42</v>
      </c>
      <c r="E190" s="1703">
        <f>VLOOKUP(C190,'[30]LIST GAJI KARYAWAN'!$D$40:$L$240,9,FALSE)</f>
        <v>23</v>
      </c>
      <c r="F190" s="261">
        <v>1385725</v>
      </c>
      <c r="G190" s="261">
        <v>415000</v>
      </c>
      <c r="H190" s="282">
        <f t="shared" si="39"/>
        <v>1800725</v>
      </c>
      <c r="I190" s="263">
        <v>20000</v>
      </c>
      <c r="J190" s="263">
        <v>25000</v>
      </c>
      <c r="K190" s="263">
        <v>200000</v>
      </c>
      <c r="L190" s="262">
        <v>0</v>
      </c>
      <c r="M190" s="282">
        <f t="shared" si="40"/>
        <v>1235000</v>
      </c>
      <c r="N190" s="48">
        <f t="shared" si="41"/>
        <v>3035725</v>
      </c>
      <c r="O190" s="48">
        <f t="shared" si="42"/>
        <v>18007.25</v>
      </c>
      <c r="P190" s="48">
        <f t="shared" si="43"/>
        <v>36014.5</v>
      </c>
      <c r="Q190" s="48">
        <f t="shared" si="45"/>
        <v>18007.25</v>
      </c>
      <c r="R190" s="146">
        <f t="shared" si="44"/>
        <v>2963696</v>
      </c>
      <c r="S190" s="1684">
        <v>0</v>
      </c>
      <c r="T190" s="1684">
        <f t="shared" si="46"/>
        <v>2963696</v>
      </c>
      <c r="U190" s="526" t="str">
        <f>VLOOKUP(C190,'[31]LIST GAJI KARYAWAN'!$D$42:$F$229,3,FALSE)</f>
        <v>4110100995164</v>
      </c>
      <c r="V190" s="1686">
        <f>VLOOKUP(C190,'[32]LIST GAJI KARYAWAN'!$D$40:$L$240,9,0)</f>
        <v>23</v>
      </c>
      <c r="W190" s="1686" t="b">
        <f t="shared" si="47"/>
        <v>1</v>
      </c>
    </row>
    <row r="191" spans="1:23" s="1688" customFormat="1" ht="18" customHeight="1">
      <c r="A191" s="206">
        <v>1800725</v>
      </c>
      <c r="B191" s="1741">
        <v>135</v>
      </c>
      <c r="C191" s="519" t="s">
        <v>1522</v>
      </c>
      <c r="D191" s="524" t="s">
        <v>521</v>
      </c>
      <c r="E191" s="1703">
        <f>VLOOKUP(C191,'[30]LIST GAJI KARYAWAN'!$D$40:$L$240,9,FALSE)</f>
        <v>22</v>
      </c>
      <c r="F191" s="261">
        <v>1385725</v>
      </c>
      <c r="G191" s="261">
        <v>415000</v>
      </c>
      <c r="H191" s="282">
        <f t="shared" si="39"/>
        <v>1800725</v>
      </c>
      <c r="I191" s="263">
        <v>20000</v>
      </c>
      <c r="J191" s="263">
        <v>25000</v>
      </c>
      <c r="K191" s="263">
        <v>200000</v>
      </c>
      <c r="L191" s="262">
        <v>0</v>
      </c>
      <c r="M191" s="282">
        <f t="shared" si="40"/>
        <v>1190000</v>
      </c>
      <c r="N191" s="48">
        <f t="shared" si="41"/>
        <v>2990725</v>
      </c>
      <c r="O191" s="48">
        <f t="shared" si="42"/>
        <v>18007.25</v>
      </c>
      <c r="P191" s="48">
        <f t="shared" si="43"/>
        <v>36014.5</v>
      </c>
      <c r="Q191" s="48">
        <f t="shared" si="45"/>
        <v>18007.25</v>
      </c>
      <c r="R191" s="146">
        <f t="shared" si="44"/>
        <v>2918696</v>
      </c>
      <c r="S191" s="1684">
        <v>0</v>
      </c>
      <c r="T191" s="1684">
        <f t="shared" si="46"/>
        <v>2918696</v>
      </c>
      <c r="U191" s="526" t="str">
        <f>VLOOKUP(C191,'[31]LIST GAJI KARYAWAN'!$D$42:$F$229,3,FALSE)</f>
        <v>4110100930164</v>
      </c>
      <c r="V191" s="1686">
        <f>VLOOKUP(C191,'[32]LIST GAJI KARYAWAN'!$D$40:$L$240,9,0)</f>
        <v>22</v>
      </c>
      <c r="W191" s="1686" t="b">
        <f t="shared" si="47"/>
        <v>1</v>
      </c>
    </row>
    <row r="192" spans="1:23" s="1688" customFormat="1" ht="18" customHeight="1">
      <c r="A192" s="206">
        <v>1800725</v>
      </c>
      <c r="B192" s="1741">
        <v>136</v>
      </c>
      <c r="C192" s="1627" t="s">
        <v>871</v>
      </c>
      <c r="D192" s="608" t="s">
        <v>521</v>
      </c>
      <c r="E192" s="1703">
        <f>VLOOKUP(C192,'[30]LIST GAJI KARYAWAN'!$D$40:$L$240,9,FALSE)</f>
        <v>22</v>
      </c>
      <c r="F192" s="609">
        <v>1385725</v>
      </c>
      <c r="G192" s="609">
        <v>415000</v>
      </c>
      <c r="H192" s="1163">
        <f t="shared" si="39"/>
        <v>1800725</v>
      </c>
      <c r="I192" s="610">
        <v>20000</v>
      </c>
      <c r="J192" s="610">
        <v>25000</v>
      </c>
      <c r="K192" s="610">
        <v>200000</v>
      </c>
      <c r="L192" s="262">
        <v>0</v>
      </c>
      <c r="M192" s="1163">
        <f t="shared" si="40"/>
        <v>1190000</v>
      </c>
      <c r="N192" s="48">
        <f t="shared" si="41"/>
        <v>2990725</v>
      </c>
      <c r="O192" s="48">
        <f t="shared" si="42"/>
        <v>18007.25</v>
      </c>
      <c r="P192" s="48">
        <f t="shared" si="43"/>
        <v>36014.5</v>
      </c>
      <c r="Q192" s="48">
        <f t="shared" si="45"/>
        <v>18007.25</v>
      </c>
      <c r="R192" s="146">
        <f t="shared" si="44"/>
        <v>2918696</v>
      </c>
      <c r="S192" s="1684">
        <v>0</v>
      </c>
      <c r="T192" s="1684">
        <f t="shared" si="46"/>
        <v>2918696</v>
      </c>
      <c r="U192" s="526" t="str">
        <f>VLOOKUP(C192,'[31]LIST GAJI KARYAWAN'!$D$42:$F$229,3,FALSE)</f>
        <v>4110101023164</v>
      </c>
      <c r="V192" s="1686">
        <f>VLOOKUP(C192,'[32]LIST GAJI KARYAWAN'!$D$40:$L$240,9,0)</f>
        <v>22</v>
      </c>
      <c r="W192" s="1686" t="b">
        <f t="shared" si="47"/>
        <v>1</v>
      </c>
    </row>
    <row r="193" spans="1:23" s="1688" customFormat="1" ht="18" customHeight="1">
      <c r="A193" s="206">
        <v>1800725</v>
      </c>
      <c r="B193" s="1741">
        <v>137</v>
      </c>
      <c r="C193" s="519" t="s">
        <v>871</v>
      </c>
      <c r="D193" s="524" t="s">
        <v>42</v>
      </c>
      <c r="E193" s="1703">
        <f>VLOOKUP(C193,'[30]LIST GAJI KARYAWAN'!$D$40:$L$240,9,FALSE)</f>
        <v>22</v>
      </c>
      <c r="F193" s="261">
        <v>1385725</v>
      </c>
      <c r="G193" s="261">
        <v>415000</v>
      </c>
      <c r="H193" s="282">
        <f t="shared" si="39"/>
        <v>1800725</v>
      </c>
      <c r="I193" s="263">
        <v>20000</v>
      </c>
      <c r="J193" s="263">
        <v>25000</v>
      </c>
      <c r="K193" s="263">
        <v>200000</v>
      </c>
      <c r="L193" s="262">
        <v>0</v>
      </c>
      <c r="M193" s="282">
        <f t="shared" si="40"/>
        <v>1190000</v>
      </c>
      <c r="N193" s="48">
        <f t="shared" si="41"/>
        <v>2990725</v>
      </c>
      <c r="O193" s="48">
        <f t="shared" si="42"/>
        <v>18007.25</v>
      </c>
      <c r="P193" s="48">
        <f t="shared" si="43"/>
        <v>36014.5</v>
      </c>
      <c r="Q193" s="48">
        <f t="shared" si="45"/>
        <v>18007.25</v>
      </c>
      <c r="R193" s="146">
        <f t="shared" si="44"/>
        <v>2918696</v>
      </c>
      <c r="S193" s="1684">
        <v>0</v>
      </c>
      <c r="T193" s="1684">
        <f t="shared" si="46"/>
        <v>2918696</v>
      </c>
      <c r="U193" s="1680" t="s">
        <v>4257</v>
      </c>
      <c r="V193" s="1686">
        <f>VLOOKUP(C193,'[32]LIST GAJI KARYAWAN'!$D$40:$L$240,9,0)</f>
        <v>22</v>
      </c>
      <c r="W193" s="1686" t="b">
        <f t="shared" si="47"/>
        <v>1</v>
      </c>
    </row>
    <row r="194" spans="1:23" s="1688" customFormat="1" ht="18" customHeight="1">
      <c r="A194" s="206">
        <v>1800725</v>
      </c>
      <c r="B194" s="1741">
        <v>138</v>
      </c>
      <c r="C194" s="519" t="s">
        <v>1523</v>
      </c>
      <c r="D194" s="524" t="s">
        <v>521</v>
      </c>
      <c r="E194" s="1703">
        <f>VLOOKUP(C194,'[30]LIST GAJI KARYAWAN'!$D$40:$L$240,9,FALSE)</f>
        <v>21</v>
      </c>
      <c r="F194" s="261">
        <v>1385725</v>
      </c>
      <c r="G194" s="261">
        <v>415000</v>
      </c>
      <c r="H194" s="282">
        <f t="shared" si="39"/>
        <v>1800725</v>
      </c>
      <c r="I194" s="263">
        <v>20000</v>
      </c>
      <c r="J194" s="263">
        <v>25000</v>
      </c>
      <c r="K194" s="263">
        <v>200000</v>
      </c>
      <c r="L194" s="262">
        <v>0</v>
      </c>
      <c r="M194" s="282">
        <f t="shared" si="40"/>
        <v>1145000</v>
      </c>
      <c r="N194" s="48">
        <f t="shared" si="41"/>
        <v>2945725</v>
      </c>
      <c r="O194" s="48">
        <f t="shared" si="42"/>
        <v>18007.25</v>
      </c>
      <c r="P194" s="48">
        <f t="shared" si="43"/>
        <v>36014.5</v>
      </c>
      <c r="Q194" s="48">
        <f t="shared" si="45"/>
        <v>18007.25</v>
      </c>
      <c r="R194" s="146">
        <f t="shared" si="44"/>
        <v>2873696</v>
      </c>
      <c r="S194" s="1684">
        <v>0</v>
      </c>
      <c r="T194" s="1684">
        <f t="shared" si="46"/>
        <v>2873696</v>
      </c>
      <c r="U194" s="526" t="str">
        <f>VLOOKUP(C194,'[31]LIST GAJI KARYAWAN'!$D$42:$F$229,3,FALSE)</f>
        <v>4110100866161</v>
      </c>
      <c r="V194" s="1686">
        <f>VLOOKUP(C194,'[32]LIST GAJI KARYAWAN'!$D$40:$L$240,9,0)</f>
        <v>21</v>
      </c>
      <c r="W194" s="1686" t="b">
        <f t="shared" si="47"/>
        <v>1</v>
      </c>
    </row>
    <row r="195" spans="1:23" s="1688" customFormat="1" ht="18" customHeight="1">
      <c r="A195" s="206">
        <v>1800725</v>
      </c>
      <c r="B195" s="1741">
        <v>139</v>
      </c>
      <c r="C195" s="519" t="s">
        <v>1524</v>
      </c>
      <c r="D195" s="524" t="s">
        <v>521</v>
      </c>
      <c r="E195" s="1703">
        <f>VLOOKUP(C195,'[30]LIST GAJI KARYAWAN'!$D$40:$L$240,9,FALSE)</f>
        <v>26</v>
      </c>
      <c r="F195" s="261">
        <v>1385725</v>
      </c>
      <c r="G195" s="261">
        <v>415000</v>
      </c>
      <c r="H195" s="282">
        <f t="shared" si="39"/>
        <v>1800725</v>
      </c>
      <c r="I195" s="263">
        <v>20000</v>
      </c>
      <c r="J195" s="263">
        <v>25000</v>
      </c>
      <c r="K195" s="263">
        <v>200000</v>
      </c>
      <c r="L195" s="262">
        <v>0</v>
      </c>
      <c r="M195" s="282">
        <f t="shared" si="40"/>
        <v>1370000</v>
      </c>
      <c r="N195" s="48">
        <f t="shared" si="41"/>
        <v>3170725</v>
      </c>
      <c r="O195" s="48">
        <f t="shared" si="42"/>
        <v>18007.25</v>
      </c>
      <c r="P195" s="48">
        <f t="shared" si="43"/>
        <v>36014.5</v>
      </c>
      <c r="Q195" s="48">
        <f t="shared" si="45"/>
        <v>18007.25</v>
      </c>
      <c r="R195" s="146">
        <f t="shared" si="44"/>
        <v>3098696</v>
      </c>
      <c r="S195" s="1684">
        <v>0</v>
      </c>
      <c r="T195" s="1684">
        <f t="shared" si="46"/>
        <v>3098696</v>
      </c>
      <c r="U195" s="526" t="str">
        <f>VLOOKUP(C195,'[31]LIST GAJI KARYAWAN'!$D$42:$F$229,3,FALSE)</f>
        <v>4110100837162</v>
      </c>
      <c r="V195" s="1686">
        <f>VLOOKUP(C195,'[32]LIST GAJI KARYAWAN'!$D$40:$L$240,9,0)</f>
        <v>26</v>
      </c>
      <c r="W195" s="1686" t="b">
        <f t="shared" si="47"/>
        <v>1</v>
      </c>
    </row>
    <row r="196" spans="1:23" s="1688" customFormat="1" ht="18" customHeight="1">
      <c r="A196" s="206">
        <v>1800725</v>
      </c>
      <c r="B196" s="1741">
        <v>140</v>
      </c>
      <c r="C196" s="519" t="s">
        <v>1525</v>
      </c>
      <c r="D196" s="524" t="s">
        <v>521</v>
      </c>
      <c r="E196" s="1703">
        <f>VLOOKUP(C196,'[30]LIST GAJI KARYAWAN'!$D$40:$L$240,9,FALSE)</f>
        <v>26</v>
      </c>
      <c r="F196" s="261">
        <v>1385725</v>
      </c>
      <c r="G196" s="261">
        <v>415000</v>
      </c>
      <c r="H196" s="282">
        <f t="shared" si="39"/>
        <v>1800725</v>
      </c>
      <c r="I196" s="263">
        <v>20000</v>
      </c>
      <c r="J196" s="263">
        <v>25000</v>
      </c>
      <c r="K196" s="263">
        <v>200000</v>
      </c>
      <c r="L196" s="262">
        <v>0</v>
      </c>
      <c r="M196" s="282">
        <f t="shared" si="40"/>
        <v>1370000</v>
      </c>
      <c r="N196" s="48">
        <f t="shared" si="41"/>
        <v>3170725</v>
      </c>
      <c r="O196" s="48">
        <f t="shared" si="42"/>
        <v>18007.25</v>
      </c>
      <c r="P196" s="48">
        <f t="shared" si="43"/>
        <v>36014.5</v>
      </c>
      <c r="Q196" s="48">
        <f t="shared" si="45"/>
        <v>18007.25</v>
      </c>
      <c r="R196" s="146">
        <f t="shared" si="44"/>
        <v>3098696</v>
      </c>
      <c r="S196" s="1684">
        <v>0</v>
      </c>
      <c r="T196" s="1684">
        <f t="shared" si="46"/>
        <v>3098696</v>
      </c>
      <c r="U196" s="526" t="str">
        <f>VLOOKUP(C196,'[31]LIST GAJI KARYAWAN'!$D$42:$F$229,3,FALSE)</f>
        <v>4110100822167</v>
      </c>
      <c r="V196" s="1686">
        <f>VLOOKUP(C196,'[32]LIST GAJI KARYAWAN'!$D$40:$L$240,9,0)</f>
        <v>26</v>
      </c>
      <c r="W196" s="1686" t="b">
        <f t="shared" si="47"/>
        <v>1</v>
      </c>
    </row>
    <row r="197" spans="1:23" s="1688" customFormat="1" ht="18" customHeight="1">
      <c r="A197" s="206">
        <v>1800725</v>
      </c>
      <c r="B197" s="1741">
        <v>141</v>
      </c>
      <c r="C197" s="519" t="s">
        <v>1526</v>
      </c>
      <c r="D197" s="524" t="s">
        <v>521</v>
      </c>
      <c r="E197" s="1703">
        <f>VLOOKUP(C197,'[30]LIST GAJI KARYAWAN'!$D$40:$L$240,9,FALSE)</f>
        <v>22</v>
      </c>
      <c r="F197" s="261">
        <v>1385725</v>
      </c>
      <c r="G197" s="261">
        <v>415000</v>
      </c>
      <c r="H197" s="282">
        <f t="shared" si="39"/>
        <v>1800725</v>
      </c>
      <c r="I197" s="263">
        <v>20000</v>
      </c>
      <c r="J197" s="263">
        <v>25000</v>
      </c>
      <c r="K197" s="263">
        <v>200000</v>
      </c>
      <c r="L197" s="262">
        <v>0</v>
      </c>
      <c r="M197" s="282">
        <f t="shared" si="40"/>
        <v>1190000</v>
      </c>
      <c r="N197" s="48">
        <f t="shared" si="41"/>
        <v>2990725</v>
      </c>
      <c r="O197" s="48">
        <f t="shared" si="42"/>
        <v>18007.25</v>
      </c>
      <c r="P197" s="48">
        <f t="shared" si="43"/>
        <v>36014.5</v>
      </c>
      <c r="Q197" s="48">
        <f t="shared" si="45"/>
        <v>18007.25</v>
      </c>
      <c r="R197" s="146">
        <f t="shared" si="44"/>
        <v>2918696</v>
      </c>
      <c r="S197" s="1684">
        <v>0</v>
      </c>
      <c r="T197" s="1684">
        <f t="shared" si="46"/>
        <v>2918696</v>
      </c>
      <c r="U197" s="526" t="str">
        <f>VLOOKUP(C197,'[31]LIST GAJI KARYAWAN'!$D$42:$F$229,3,FALSE)</f>
        <v>4110100682169</v>
      </c>
      <c r="V197" s="1686">
        <f>VLOOKUP(C197,'[32]LIST GAJI KARYAWAN'!$D$40:$L$240,9,0)</f>
        <v>22</v>
      </c>
      <c r="W197" s="1686" t="b">
        <f t="shared" si="47"/>
        <v>1</v>
      </c>
    </row>
    <row r="198" spans="1:23" s="1688" customFormat="1" ht="18" customHeight="1">
      <c r="A198" s="206">
        <v>1800725</v>
      </c>
      <c r="B198" s="1741">
        <v>142</v>
      </c>
      <c r="C198" s="522" t="s">
        <v>1527</v>
      </c>
      <c r="D198" s="524" t="s">
        <v>521</v>
      </c>
      <c r="E198" s="1703">
        <f>VLOOKUP(C198,'[30]LIST GAJI KARYAWAN'!$D$40:$L$240,9,FALSE)</f>
        <v>28</v>
      </c>
      <c r="F198" s="261">
        <v>1385725</v>
      </c>
      <c r="G198" s="261">
        <v>415000</v>
      </c>
      <c r="H198" s="282">
        <f t="shared" si="39"/>
        <v>1800725</v>
      </c>
      <c r="I198" s="263">
        <v>20000</v>
      </c>
      <c r="J198" s="263">
        <v>25000</v>
      </c>
      <c r="K198" s="263">
        <v>200000</v>
      </c>
      <c r="L198" s="262">
        <v>0</v>
      </c>
      <c r="M198" s="282">
        <f t="shared" si="40"/>
        <v>1460000</v>
      </c>
      <c r="N198" s="48">
        <f t="shared" si="41"/>
        <v>3260725</v>
      </c>
      <c r="O198" s="48">
        <f t="shared" si="42"/>
        <v>18007.25</v>
      </c>
      <c r="P198" s="48">
        <f t="shared" si="43"/>
        <v>36014.5</v>
      </c>
      <c r="Q198" s="48">
        <f t="shared" si="45"/>
        <v>18007.25</v>
      </c>
      <c r="R198" s="146">
        <f t="shared" si="44"/>
        <v>3188696</v>
      </c>
      <c r="S198" s="1684">
        <v>0</v>
      </c>
      <c r="T198" s="1684">
        <f t="shared" si="46"/>
        <v>3188696</v>
      </c>
      <c r="U198" s="526" t="str">
        <f>VLOOKUP(C198,'[31]LIST GAJI KARYAWAN'!$D$42:$F$229,3,FALSE)</f>
        <v>4110100844169</v>
      </c>
      <c r="V198" s="1686">
        <f>VLOOKUP(C198,'[32]LIST GAJI KARYAWAN'!$D$40:$L$240,9,0)</f>
        <v>28</v>
      </c>
      <c r="W198" s="1686" t="b">
        <f t="shared" si="47"/>
        <v>1</v>
      </c>
    </row>
    <row r="199" spans="1:23" s="1146" customFormat="1" ht="18" customHeight="1">
      <c r="A199" s="206">
        <v>1800725</v>
      </c>
      <c r="B199" s="1741">
        <v>143</v>
      </c>
      <c r="C199" s="519" t="s">
        <v>1528</v>
      </c>
      <c r="D199" s="524" t="s">
        <v>521</v>
      </c>
      <c r="E199" s="1703">
        <f>VLOOKUP(C199,'[30]LIST GAJI KARYAWAN'!$D$40:$L$240,9,FALSE)</f>
        <v>23</v>
      </c>
      <c r="F199" s="261">
        <v>1385725</v>
      </c>
      <c r="G199" s="261">
        <v>415000</v>
      </c>
      <c r="H199" s="282">
        <f t="shared" ref="H199:H216" si="48">SUM(F199:G199)</f>
        <v>1800725</v>
      </c>
      <c r="I199" s="263">
        <v>20000</v>
      </c>
      <c r="J199" s="263">
        <v>25000</v>
      </c>
      <c r="K199" s="263">
        <v>200000</v>
      </c>
      <c r="L199" s="262">
        <v>0</v>
      </c>
      <c r="M199" s="282">
        <f t="shared" ref="M199:M216" si="49">(E199*I199)+(E199*J199)+K199+L199</f>
        <v>1235000</v>
      </c>
      <c r="N199" s="48">
        <f t="shared" ref="N199:N216" si="50">H199+M199</f>
        <v>3035725</v>
      </c>
      <c r="O199" s="48">
        <f t="shared" ref="O199:O216" si="51">H199*1%</f>
        <v>18007.25</v>
      </c>
      <c r="P199" s="48">
        <f t="shared" ref="P199:P216" si="52">H199*2%</f>
        <v>36014.5</v>
      </c>
      <c r="Q199" s="48">
        <f t="shared" ref="Q199:Q204" si="53">H199*1%</f>
        <v>18007.25</v>
      </c>
      <c r="R199" s="146">
        <f t="shared" ref="R199:R216" si="54">N199-P199-Q199-O199</f>
        <v>2963696</v>
      </c>
      <c r="S199" s="1684">
        <v>0</v>
      </c>
      <c r="T199" s="1684">
        <f t="shared" si="46"/>
        <v>2963696</v>
      </c>
      <c r="U199" s="526" t="str">
        <f>VLOOKUP(C199,'[31]LIST GAJI KARYAWAN'!$D$42:$F$229,3,FALSE)</f>
        <v>4110100897162</v>
      </c>
      <c r="V199" s="1686">
        <f>VLOOKUP(C199,'[32]LIST GAJI KARYAWAN'!$D$40:$L$240,9,0)</f>
        <v>23</v>
      </c>
      <c r="W199" s="1686" t="b">
        <f t="shared" si="47"/>
        <v>1</v>
      </c>
    </row>
    <row r="200" spans="1:23" s="1688" customFormat="1" ht="18" customHeight="1">
      <c r="A200" s="206">
        <v>1800725</v>
      </c>
      <c r="B200" s="1741">
        <v>144</v>
      </c>
      <c r="C200" s="527" t="s">
        <v>1529</v>
      </c>
      <c r="D200" s="524" t="s">
        <v>521</v>
      </c>
      <c r="E200" s="1703">
        <f>VLOOKUP(C200,'[30]LIST GAJI KARYAWAN'!$D$40:$L$240,9,FALSE)</f>
        <v>23</v>
      </c>
      <c r="F200" s="261">
        <v>1385725</v>
      </c>
      <c r="G200" s="261">
        <v>415000</v>
      </c>
      <c r="H200" s="282">
        <f t="shared" si="48"/>
        <v>1800725</v>
      </c>
      <c r="I200" s="263">
        <v>20000</v>
      </c>
      <c r="J200" s="263">
        <v>25000</v>
      </c>
      <c r="K200" s="263">
        <v>200000</v>
      </c>
      <c r="L200" s="262">
        <v>0</v>
      </c>
      <c r="M200" s="282">
        <f t="shared" si="49"/>
        <v>1235000</v>
      </c>
      <c r="N200" s="48">
        <f t="shared" si="50"/>
        <v>3035725</v>
      </c>
      <c r="O200" s="48">
        <f t="shared" si="51"/>
        <v>18007.25</v>
      </c>
      <c r="P200" s="48">
        <f t="shared" si="52"/>
        <v>36014.5</v>
      </c>
      <c r="Q200" s="48">
        <f t="shared" si="53"/>
        <v>18007.25</v>
      </c>
      <c r="R200" s="146">
        <f t="shared" si="54"/>
        <v>2963696</v>
      </c>
      <c r="S200" s="1684">
        <v>0</v>
      </c>
      <c r="T200" s="1684">
        <f t="shared" si="46"/>
        <v>2963696</v>
      </c>
      <c r="U200" s="526" t="str">
        <f>VLOOKUP(C200,'[31]LIST GAJI KARYAWAN'!$D$42:$F$229,3,FALSE)</f>
        <v>4110100780161</v>
      </c>
      <c r="V200" s="1686">
        <f>VLOOKUP(C200,'[32]LIST GAJI KARYAWAN'!$D$40:$L$240,9,0)</f>
        <v>23</v>
      </c>
      <c r="W200" s="1686" t="b">
        <f t="shared" si="47"/>
        <v>1</v>
      </c>
    </row>
    <row r="201" spans="1:23" s="1688" customFormat="1" ht="18" customHeight="1">
      <c r="A201" s="206">
        <v>1800725</v>
      </c>
      <c r="B201" s="1741">
        <v>145</v>
      </c>
      <c r="C201" s="519" t="s">
        <v>1530</v>
      </c>
      <c r="D201" s="524" t="s">
        <v>521</v>
      </c>
      <c r="E201" s="1703">
        <f>VLOOKUP(C201,'[30]LIST GAJI KARYAWAN'!$D$40:$L$240,9,FALSE)</f>
        <v>27</v>
      </c>
      <c r="F201" s="261">
        <v>1385725</v>
      </c>
      <c r="G201" s="261">
        <v>415000</v>
      </c>
      <c r="H201" s="282">
        <f t="shared" si="48"/>
        <v>1800725</v>
      </c>
      <c r="I201" s="263">
        <v>20000</v>
      </c>
      <c r="J201" s="263">
        <v>25000</v>
      </c>
      <c r="K201" s="263">
        <v>200000</v>
      </c>
      <c r="L201" s="262">
        <v>0</v>
      </c>
      <c r="M201" s="282">
        <f t="shared" si="49"/>
        <v>1415000</v>
      </c>
      <c r="N201" s="48">
        <f t="shared" si="50"/>
        <v>3215725</v>
      </c>
      <c r="O201" s="48">
        <f t="shared" si="51"/>
        <v>18007.25</v>
      </c>
      <c r="P201" s="48">
        <f t="shared" si="52"/>
        <v>36014.5</v>
      </c>
      <c r="Q201" s="48">
        <f t="shared" si="53"/>
        <v>18007.25</v>
      </c>
      <c r="R201" s="146">
        <f t="shared" si="54"/>
        <v>3143696</v>
      </c>
      <c r="S201" s="1684">
        <v>0</v>
      </c>
      <c r="T201" s="1684">
        <f t="shared" si="46"/>
        <v>3143696</v>
      </c>
      <c r="U201" s="526" t="str">
        <f>VLOOKUP(C201,'[31]LIST GAJI KARYAWAN'!$D$42:$F$229,3,FALSE)</f>
        <v>4110100961165</v>
      </c>
      <c r="V201" s="1686">
        <f>VLOOKUP(C201,'[32]LIST GAJI KARYAWAN'!$D$40:$L$240,9,0)</f>
        <v>27</v>
      </c>
      <c r="W201" s="1686" t="b">
        <f t="shared" si="47"/>
        <v>1</v>
      </c>
    </row>
    <row r="202" spans="1:23" s="1688" customFormat="1" ht="18" customHeight="1">
      <c r="A202" s="206">
        <v>1800725</v>
      </c>
      <c r="B202" s="1741">
        <v>146</v>
      </c>
      <c r="C202" s="519" t="s">
        <v>1531</v>
      </c>
      <c r="D202" s="524" t="s">
        <v>521</v>
      </c>
      <c r="E202" s="1703">
        <f>VLOOKUP(C202,'[30]LIST GAJI KARYAWAN'!$D$40:$L$240,9,FALSE)</f>
        <v>20</v>
      </c>
      <c r="F202" s="261">
        <v>1385725</v>
      </c>
      <c r="G202" s="261">
        <v>415000</v>
      </c>
      <c r="H202" s="282">
        <f t="shared" si="48"/>
        <v>1800725</v>
      </c>
      <c r="I202" s="263">
        <v>20000</v>
      </c>
      <c r="J202" s="263">
        <v>25000</v>
      </c>
      <c r="K202" s="263">
        <v>200000</v>
      </c>
      <c r="L202" s="262">
        <v>0</v>
      </c>
      <c r="M202" s="282">
        <f t="shared" si="49"/>
        <v>1100000</v>
      </c>
      <c r="N202" s="48">
        <f t="shared" si="50"/>
        <v>2900725</v>
      </c>
      <c r="O202" s="48">
        <f t="shared" si="51"/>
        <v>18007.25</v>
      </c>
      <c r="P202" s="48">
        <f t="shared" si="52"/>
        <v>36014.5</v>
      </c>
      <c r="Q202" s="48">
        <f t="shared" si="53"/>
        <v>18007.25</v>
      </c>
      <c r="R202" s="146">
        <f t="shared" si="54"/>
        <v>2828696</v>
      </c>
      <c r="S202" s="1684">
        <v>0</v>
      </c>
      <c r="T202" s="1684">
        <f t="shared" si="46"/>
        <v>2828696</v>
      </c>
      <c r="U202" s="526" t="str">
        <f>VLOOKUP(C202,'[31]LIST GAJI KARYAWAN'!$D$42:$F$229,3,FALSE)</f>
        <v>4110101032163</v>
      </c>
      <c r="V202" s="1686">
        <f>VLOOKUP(C202,'[32]LIST GAJI KARYAWAN'!$D$40:$L$240,9,0)</f>
        <v>20</v>
      </c>
      <c r="W202" s="1686" t="b">
        <f t="shared" si="47"/>
        <v>1</v>
      </c>
    </row>
    <row r="203" spans="1:23" s="1688" customFormat="1" ht="18" customHeight="1">
      <c r="A203" s="206">
        <v>1800725</v>
      </c>
      <c r="B203" s="1741">
        <v>147</v>
      </c>
      <c r="C203" s="519" t="s">
        <v>1533</v>
      </c>
      <c r="D203" s="524" t="s">
        <v>521</v>
      </c>
      <c r="E203" s="1703">
        <f>VLOOKUP(C203,'[30]LIST GAJI KARYAWAN'!$D$40:$L$240,9,FALSE)</f>
        <v>24</v>
      </c>
      <c r="F203" s="261">
        <v>1385725</v>
      </c>
      <c r="G203" s="261">
        <v>415000</v>
      </c>
      <c r="H203" s="282">
        <f t="shared" si="48"/>
        <v>1800725</v>
      </c>
      <c r="I203" s="263">
        <v>20000</v>
      </c>
      <c r="J203" s="263">
        <v>25000</v>
      </c>
      <c r="K203" s="263">
        <v>200000</v>
      </c>
      <c r="L203" s="262">
        <v>0</v>
      </c>
      <c r="M203" s="282">
        <f t="shared" si="49"/>
        <v>1280000</v>
      </c>
      <c r="N203" s="48">
        <f t="shared" si="50"/>
        <v>3080725</v>
      </c>
      <c r="O203" s="48">
        <f t="shared" si="51"/>
        <v>18007.25</v>
      </c>
      <c r="P203" s="48">
        <f t="shared" si="52"/>
        <v>36014.5</v>
      </c>
      <c r="Q203" s="48">
        <f t="shared" si="53"/>
        <v>18007.25</v>
      </c>
      <c r="R203" s="146">
        <f t="shared" si="54"/>
        <v>3008696</v>
      </c>
      <c r="S203" s="1684">
        <v>0</v>
      </c>
      <c r="T203" s="1684">
        <f t="shared" si="46"/>
        <v>3008696</v>
      </c>
      <c r="U203" s="526" t="str">
        <f>VLOOKUP(C203,'[31]LIST GAJI KARYAWAN'!$D$42:$F$229,3,FALSE)</f>
        <v>4110100778164</v>
      </c>
      <c r="V203" s="1686">
        <f>VLOOKUP(C203,'[32]LIST GAJI KARYAWAN'!$D$40:$L$240,9,0)</f>
        <v>24</v>
      </c>
      <c r="W203" s="1686" t="b">
        <f t="shared" si="47"/>
        <v>1</v>
      </c>
    </row>
    <row r="204" spans="1:23" s="1688" customFormat="1" ht="18" customHeight="1">
      <c r="A204" s="206">
        <v>1800725</v>
      </c>
      <c r="B204" s="1741">
        <v>148</v>
      </c>
      <c r="C204" s="519" t="s">
        <v>1534</v>
      </c>
      <c r="D204" s="524" t="s">
        <v>521</v>
      </c>
      <c r="E204" s="1703">
        <f>VLOOKUP(C204,'[30]LIST GAJI KARYAWAN'!$D$40:$L$240,9,FALSE)</f>
        <v>23</v>
      </c>
      <c r="F204" s="261">
        <v>1385725</v>
      </c>
      <c r="G204" s="261">
        <v>415000</v>
      </c>
      <c r="H204" s="282">
        <f t="shared" si="48"/>
        <v>1800725</v>
      </c>
      <c r="I204" s="263">
        <v>20000</v>
      </c>
      <c r="J204" s="263">
        <v>25000</v>
      </c>
      <c r="K204" s="263">
        <v>200000</v>
      </c>
      <c r="L204" s="262">
        <v>0</v>
      </c>
      <c r="M204" s="282">
        <f t="shared" si="49"/>
        <v>1235000</v>
      </c>
      <c r="N204" s="48">
        <f t="shared" si="50"/>
        <v>3035725</v>
      </c>
      <c r="O204" s="48">
        <f t="shared" si="51"/>
        <v>18007.25</v>
      </c>
      <c r="P204" s="48">
        <f t="shared" si="52"/>
        <v>36014.5</v>
      </c>
      <c r="Q204" s="48">
        <f t="shared" si="53"/>
        <v>18007.25</v>
      </c>
      <c r="R204" s="146">
        <f t="shared" si="54"/>
        <v>2963696</v>
      </c>
      <c r="S204" s="1684">
        <v>0</v>
      </c>
      <c r="T204" s="1684">
        <f t="shared" si="46"/>
        <v>2963696</v>
      </c>
      <c r="U204" s="526" t="str">
        <f>VLOOKUP(C204,'[31]LIST GAJI KARYAWAN'!$D$42:$F$229,3,FALSE)</f>
        <v>4110100754160</v>
      </c>
      <c r="V204" s="1686">
        <f>VLOOKUP(C204,'[32]LIST GAJI KARYAWAN'!$D$40:$L$240,9,0)</f>
        <v>23</v>
      </c>
      <c r="W204" s="1686" t="b">
        <f t="shared" si="47"/>
        <v>1</v>
      </c>
    </row>
    <row r="205" spans="1:23" s="1932" customFormat="1" ht="18" customHeight="1">
      <c r="A205" s="1931">
        <v>1800725</v>
      </c>
      <c r="B205" s="1980">
        <v>0</v>
      </c>
      <c r="C205" s="1981" t="s">
        <v>4395</v>
      </c>
      <c r="D205" s="1982" t="s">
        <v>521</v>
      </c>
      <c r="E205" s="1983">
        <v>0</v>
      </c>
      <c r="F205" s="1984">
        <v>0</v>
      </c>
      <c r="G205" s="1984">
        <v>0</v>
      </c>
      <c r="H205" s="1985">
        <f t="shared" si="48"/>
        <v>0</v>
      </c>
      <c r="I205" s="1986">
        <v>0</v>
      </c>
      <c r="J205" s="1986">
        <v>0</v>
      </c>
      <c r="K205" s="1986">
        <v>0</v>
      </c>
      <c r="L205" s="1987">
        <v>0</v>
      </c>
      <c r="M205" s="1985">
        <f t="shared" si="49"/>
        <v>0</v>
      </c>
      <c r="N205" s="1988">
        <f t="shared" si="50"/>
        <v>0</v>
      </c>
      <c r="O205" s="1988">
        <f t="shared" si="51"/>
        <v>0</v>
      </c>
      <c r="P205" s="1988">
        <f t="shared" si="52"/>
        <v>0</v>
      </c>
      <c r="Q205" s="1988">
        <v>0</v>
      </c>
      <c r="R205" s="1989">
        <v>0</v>
      </c>
      <c r="S205" s="1684">
        <v>0</v>
      </c>
      <c r="T205" s="1926">
        <f t="shared" si="46"/>
        <v>0</v>
      </c>
      <c r="U205" s="1990" t="e">
        <f>VLOOKUP(C205,'[31]LIST GAJI KARYAWAN'!$D$42:$F$229,3,FALSE)</f>
        <v>#N/A</v>
      </c>
      <c r="V205" s="1991" t="e">
        <f>VLOOKUP(C205,'[32]LIST GAJI KARYAWAN'!$D$40:$L$240,9,0)</f>
        <v>#N/A</v>
      </c>
      <c r="W205" s="1991" t="e">
        <f t="shared" si="47"/>
        <v>#N/A</v>
      </c>
    </row>
    <row r="206" spans="1:23" s="1688" customFormat="1" ht="18" customHeight="1">
      <c r="A206" s="206">
        <v>1800725</v>
      </c>
      <c r="B206" s="1741">
        <v>149</v>
      </c>
      <c r="C206" s="519" t="s">
        <v>1535</v>
      </c>
      <c r="D206" s="524" t="s">
        <v>521</v>
      </c>
      <c r="E206" s="1703">
        <f>VLOOKUP(C206,'[30]LIST GAJI KARYAWAN'!$D$40:$L$240,9,FALSE)</f>
        <v>24</v>
      </c>
      <c r="F206" s="261">
        <v>1385725</v>
      </c>
      <c r="G206" s="261">
        <v>415000</v>
      </c>
      <c r="H206" s="282">
        <f t="shared" si="48"/>
        <v>1800725</v>
      </c>
      <c r="I206" s="263">
        <v>20000</v>
      </c>
      <c r="J206" s="263">
        <v>25000</v>
      </c>
      <c r="K206" s="263">
        <v>200000</v>
      </c>
      <c r="L206" s="262">
        <v>0</v>
      </c>
      <c r="M206" s="282">
        <f t="shared" si="49"/>
        <v>1280000</v>
      </c>
      <c r="N206" s="48">
        <f t="shared" si="50"/>
        <v>3080725</v>
      </c>
      <c r="O206" s="48">
        <f t="shared" si="51"/>
        <v>18007.25</v>
      </c>
      <c r="P206" s="48">
        <f t="shared" si="52"/>
        <v>36014.5</v>
      </c>
      <c r="Q206" s="48">
        <f>H206*1%+H206*2%</f>
        <v>54021.75</v>
      </c>
      <c r="R206" s="146">
        <f t="shared" si="54"/>
        <v>2972681.5</v>
      </c>
      <c r="S206" s="1684">
        <v>0</v>
      </c>
      <c r="T206" s="1684">
        <f t="shared" si="46"/>
        <v>2972681.5</v>
      </c>
      <c r="U206" s="526" t="str">
        <f>VLOOKUP(C206,'[31]LIST GAJI KARYAWAN'!$D$42:$F$229,3,FALSE)</f>
        <v>4110100884169</v>
      </c>
      <c r="V206" s="1686">
        <f>VLOOKUP(C206,'[32]LIST GAJI KARYAWAN'!$D$40:$L$240,9,0)</f>
        <v>24</v>
      </c>
      <c r="W206" s="1686" t="b">
        <f t="shared" si="47"/>
        <v>1</v>
      </c>
    </row>
    <row r="207" spans="1:23" s="1688" customFormat="1" ht="18" customHeight="1">
      <c r="A207" s="206">
        <v>1800725</v>
      </c>
      <c r="B207" s="1741">
        <v>150</v>
      </c>
      <c r="C207" s="519" t="s">
        <v>1536</v>
      </c>
      <c r="D207" s="524" t="s">
        <v>521</v>
      </c>
      <c r="E207" s="1703">
        <f>VLOOKUP(C207,'[30]LIST GAJI KARYAWAN'!$D$40:$L$240,9,FALSE)</f>
        <v>24</v>
      </c>
      <c r="F207" s="261">
        <v>1385725</v>
      </c>
      <c r="G207" s="261">
        <v>415000</v>
      </c>
      <c r="H207" s="282">
        <f t="shared" si="48"/>
        <v>1800725</v>
      </c>
      <c r="I207" s="263">
        <v>20000</v>
      </c>
      <c r="J207" s="263">
        <v>25000</v>
      </c>
      <c r="K207" s="263">
        <v>200000</v>
      </c>
      <c r="L207" s="262">
        <v>0</v>
      </c>
      <c r="M207" s="282">
        <f t="shared" si="49"/>
        <v>1280000</v>
      </c>
      <c r="N207" s="48">
        <f t="shared" si="50"/>
        <v>3080725</v>
      </c>
      <c r="O207" s="48">
        <f t="shared" si="51"/>
        <v>18007.25</v>
      </c>
      <c r="P207" s="48">
        <f t="shared" si="52"/>
        <v>36014.5</v>
      </c>
      <c r="Q207" s="48">
        <f t="shared" ref="Q207:Q212" si="55">H207*1%</f>
        <v>18007.25</v>
      </c>
      <c r="R207" s="146">
        <f t="shared" si="54"/>
        <v>3008696</v>
      </c>
      <c r="S207" s="1684">
        <v>0</v>
      </c>
      <c r="T207" s="1684">
        <f t="shared" si="46"/>
        <v>3008696</v>
      </c>
      <c r="U207" s="526" t="str">
        <f>VLOOKUP(C207,'[31]LIST GAJI KARYAWAN'!$D$42:$F$229,3,FALSE)</f>
        <v>4110100900169</v>
      </c>
      <c r="V207" s="1686">
        <f>VLOOKUP(C207,'[32]LIST GAJI KARYAWAN'!$D$40:$L$240,9,0)</f>
        <v>24</v>
      </c>
      <c r="W207" s="1686" t="b">
        <f t="shared" si="47"/>
        <v>1</v>
      </c>
    </row>
    <row r="208" spans="1:23" s="1688" customFormat="1" ht="18" customHeight="1">
      <c r="A208" s="206">
        <v>1800725</v>
      </c>
      <c r="B208" s="1741">
        <v>151</v>
      </c>
      <c r="C208" s="519" t="s">
        <v>1537</v>
      </c>
      <c r="D208" s="524" t="s">
        <v>521</v>
      </c>
      <c r="E208" s="1703">
        <f>VLOOKUP(C208,'[30]LIST GAJI KARYAWAN'!$D$40:$L$240,9,FALSE)</f>
        <v>23</v>
      </c>
      <c r="F208" s="261">
        <v>1385725</v>
      </c>
      <c r="G208" s="261">
        <v>415000</v>
      </c>
      <c r="H208" s="282">
        <f t="shared" si="48"/>
        <v>1800725</v>
      </c>
      <c r="I208" s="263">
        <v>20000</v>
      </c>
      <c r="J208" s="263">
        <v>25000</v>
      </c>
      <c r="K208" s="263">
        <v>200000</v>
      </c>
      <c r="L208" s="262">
        <v>0</v>
      </c>
      <c r="M208" s="282">
        <f t="shared" si="49"/>
        <v>1235000</v>
      </c>
      <c r="N208" s="48">
        <f t="shared" si="50"/>
        <v>3035725</v>
      </c>
      <c r="O208" s="48">
        <f t="shared" si="51"/>
        <v>18007.25</v>
      </c>
      <c r="P208" s="48">
        <f t="shared" si="52"/>
        <v>36014.5</v>
      </c>
      <c r="Q208" s="48">
        <f t="shared" si="55"/>
        <v>18007.25</v>
      </c>
      <c r="R208" s="146">
        <f t="shared" si="54"/>
        <v>2963696</v>
      </c>
      <c r="S208" s="1684">
        <v>0</v>
      </c>
      <c r="T208" s="1684">
        <f t="shared" si="46"/>
        <v>2963696</v>
      </c>
      <c r="U208" s="526" t="str">
        <f>VLOOKUP(C208,'[31]LIST GAJI KARYAWAN'!$D$42:$F$229,3,FALSE)</f>
        <v>4110100753164</v>
      </c>
      <c r="V208" s="1686">
        <f>VLOOKUP(C208,'[32]LIST GAJI KARYAWAN'!$D$40:$L$240,9,0)</f>
        <v>23</v>
      </c>
      <c r="W208" s="1686" t="b">
        <f t="shared" si="47"/>
        <v>1</v>
      </c>
    </row>
    <row r="209" spans="1:23" s="1688" customFormat="1" ht="18" customHeight="1">
      <c r="A209" s="206">
        <v>1800725</v>
      </c>
      <c r="B209" s="1741">
        <v>152</v>
      </c>
      <c r="C209" s="519" t="s">
        <v>1538</v>
      </c>
      <c r="D209" s="524" t="s">
        <v>521</v>
      </c>
      <c r="E209" s="1703">
        <f>VLOOKUP(C209,'[30]LIST GAJI KARYAWAN'!$D$40:$L$240,9,FALSE)</f>
        <v>24</v>
      </c>
      <c r="F209" s="261">
        <v>1385725</v>
      </c>
      <c r="G209" s="261">
        <v>415000</v>
      </c>
      <c r="H209" s="282">
        <f t="shared" si="48"/>
        <v>1800725</v>
      </c>
      <c r="I209" s="263">
        <v>20000</v>
      </c>
      <c r="J209" s="263">
        <v>25000</v>
      </c>
      <c r="K209" s="263">
        <v>200000</v>
      </c>
      <c r="L209" s="262">
        <v>0</v>
      </c>
      <c r="M209" s="282">
        <f t="shared" si="49"/>
        <v>1280000</v>
      </c>
      <c r="N209" s="48">
        <f t="shared" si="50"/>
        <v>3080725</v>
      </c>
      <c r="O209" s="48">
        <f t="shared" si="51"/>
        <v>18007.25</v>
      </c>
      <c r="P209" s="48">
        <f t="shared" si="52"/>
        <v>36014.5</v>
      </c>
      <c r="Q209" s="48">
        <f t="shared" si="55"/>
        <v>18007.25</v>
      </c>
      <c r="R209" s="146">
        <f t="shared" si="54"/>
        <v>3008696</v>
      </c>
      <c r="S209" s="1684">
        <v>0</v>
      </c>
      <c r="T209" s="1684">
        <f t="shared" si="46"/>
        <v>3008696</v>
      </c>
      <c r="U209" s="526" t="str">
        <f>VLOOKUP(C209,'[31]LIST GAJI KARYAWAN'!$D$42:$F$229,3,FALSE)</f>
        <v>4110100818168</v>
      </c>
      <c r="V209" s="1686">
        <f>VLOOKUP(C209,'[32]LIST GAJI KARYAWAN'!$D$40:$L$240,9,0)</f>
        <v>24</v>
      </c>
      <c r="W209" s="1686" t="b">
        <f t="shared" si="47"/>
        <v>1</v>
      </c>
    </row>
    <row r="210" spans="1:23" s="1688" customFormat="1" ht="18" customHeight="1">
      <c r="A210" s="206">
        <v>1800725</v>
      </c>
      <c r="B210" s="1741">
        <v>153</v>
      </c>
      <c r="C210" s="519" t="s">
        <v>1540</v>
      </c>
      <c r="D210" s="524" t="s">
        <v>521</v>
      </c>
      <c r="E210" s="1703">
        <f>VLOOKUP(C210,'[30]LIST GAJI KARYAWAN'!$D$40:$L$240,9,FALSE)</f>
        <v>23</v>
      </c>
      <c r="F210" s="261">
        <v>1385725</v>
      </c>
      <c r="G210" s="261">
        <v>415000</v>
      </c>
      <c r="H210" s="282">
        <f t="shared" si="48"/>
        <v>1800725</v>
      </c>
      <c r="I210" s="263">
        <v>20000</v>
      </c>
      <c r="J210" s="263">
        <v>25000</v>
      </c>
      <c r="K210" s="263">
        <v>200000</v>
      </c>
      <c r="L210" s="262">
        <v>0</v>
      </c>
      <c r="M210" s="282">
        <f t="shared" si="49"/>
        <v>1235000</v>
      </c>
      <c r="N210" s="48">
        <f t="shared" si="50"/>
        <v>3035725</v>
      </c>
      <c r="O210" s="48">
        <f t="shared" si="51"/>
        <v>18007.25</v>
      </c>
      <c r="P210" s="48">
        <f t="shared" si="52"/>
        <v>36014.5</v>
      </c>
      <c r="Q210" s="48">
        <f t="shared" si="55"/>
        <v>18007.25</v>
      </c>
      <c r="R210" s="146">
        <f t="shared" si="54"/>
        <v>2963696</v>
      </c>
      <c r="S210" s="1684">
        <v>0</v>
      </c>
      <c r="T210" s="1684">
        <f t="shared" si="46"/>
        <v>2963696</v>
      </c>
      <c r="U210" s="526" t="str">
        <f>VLOOKUP(C210,'[31]LIST GAJI KARYAWAN'!$D$42:$F$229,3,FALSE)</f>
        <v>4110100948167</v>
      </c>
      <c r="V210" s="1686">
        <f>VLOOKUP(C210,'[32]LIST GAJI KARYAWAN'!$D$40:$L$240,9,0)</f>
        <v>23</v>
      </c>
      <c r="W210" s="1686" t="b">
        <f t="shared" si="47"/>
        <v>1</v>
      </c>
    </row>
    <row r="211" spans="1:23" s="1688" customFormat="1" ht="18" customHeight="1">
      <c r="A211" s="206">
        <v>1800725</v>
      </c>
      <c r="B211" s="1741">
        <v>154</v>
      </c>
      <c r="C211" s="519" t="s">
        <v>1541</v>
      </c>
      <c r="D211" s="524" t="s">
        <v>521</v>
      </c>
      <c r="E211" s="1703">
        <f>VLOOKUP(C211,'[30]LIST GAJI KARYAWAN'!$D$40:$L$240,9,FALSE)</f>
        <v>18</v>
      </c>
      <c r="F211" s="261">
        <v>1385725</v>
      </c>
      <c r="G211" s="261">
        <v>415000</v>
      </c>
      <c r="H211" s="282">
        <f t="shared" si="48"/>
        <v>1800725</v>
      </c>
      <c r="I211" s="263">
        <v>20000</v>
      </c>
      <c r="J211" s="263">
        <v>25000</v>
      </c>
      <c r="K211" s="263">
        <v>200000</v>
      </c>
      <c r="L211" s="262">
        <v>0</v>
      </c>
      <c r="M211" s="282">
        <f t="shared" si="49"/>
        <v>1010000</v>
      </c>
      <c r="N211" s="48">
        <f t="shared" si="50"/>
        <v>2810725</v>
      </c>
      <c r="O211" s="48">
        <f t="shared" si="51"/>
        <v>18007.25</v>
      </c>
      <c r="P211" s="48">
        <f t="shared" si="52"/>
        <v>36014.5</v>
      </c>
      <c r="Q211" s="48">
        <f t="shared" si="55"/>
        <v>18007.25</v>
      </c>
      <c r="R211" s="146">
        <f t="shared" si="54"/>
        <v>2738696</v>
      </c>
      <c r="S211" s="1684">
        <v>0</v>
      </c>
      <c r="T211" s="1684">
        <f t="shared" si="46"/>
        <v>2738696</v>
      </c>
      <c r="U211" s="526" t="str">
        <f>VLOOKUP(C211,'[31]LIST GAJI KARYAWAN'!$D$42:$F$229,3,FALSE)</f>
        <v>4110100986165</v>
      </c>
      <c r="V211" s="1686">
        <f>VLOOKUP(C211,'[32]LIST GAJI KARYAWAN'!$D$40:$L$240,9,0)</f>
        <v>18</v>
      </c>
      <c r="W211" s="1686" t="b">
        <f t="shared" si="47"/>
        <v>1</v>
      </c>
    </row>
    <row r="212" spans="1:23" s="1688" customFormat="1" ht="18" customHeight="1">
      <c r="A212" s="206">
        <v>1800725</v>
      </c>
      <c r="B212" s="1741">
        <v>155</v>
      </c>
      <c r="C212" s="519" t="s">
        <v>1542</v>
      </c>
      <c r="D212" s="524" t="s">
        <v>521</v>
      </c>
      <c r="E212" s="1703">
        <f>VLOOKUP(C212,'[30]LIST GAJI KARYAWAN'!$D$40:$L$240,9,FALSE)</f>
        <v>20</v>
      </c>
      <c r="F212" s="261">
        <v>1385725</v>
      </c>
      <c r="G212" s="261">
        <v>415000</v>
      </c>
      <c r="H212" s="282">
        <f t="shared" si="48"/>
        <v>1800725</v>
      </c>
      <c r="I212" s="263">
        <v>20000</v>
      </c>
      <c r="J212" s="263">
        <v>25000</v>
      </c>
      <c r="K212" s="263">
        <v>200000</v>
      </c>
      <c r="L212" s="262">
        <v>0</v>
      </c>
      <c r="M212" s="282">
        <f t="shared" si="49"/>
        <v>1100000</v>
      </c>
      <c r="N212" s="48">
        <f t="shared" si="50"/>
        <v>2900725</v>
      </c>
      <c r="O212" s="48">
        <f t="shared" si="51"/>
        <v>18007.25</v>
      </c>
      <c r="P212" s="48">
        <f t="shared" si="52"/>
        <v>36014.5</v>
      </c>
      <c r="Q212" s="48">
        <f t="shared" si="55"/>
        <v>18007.25</v>
      </c>
      <c r="R212" s="146">
        <f t="shared" si="54"/>
        <v>2828696</v>
      </c>
      <c r="S212" s="1684">
        <v>0</v>
      </c>
      <c r="T212" s="1684">
        <f t="shared" si="46"/>
        <v>2828696</v>
      </c>
      <c r="U212" s="526" t="str">
        <f>VLOOKUP(C212,'[31]LIST GAJI KARYAWAN'!$D$42:$F$229,3,FALSE)</f>
        <v>4110100821161</v>
      </c>
      <c r="V212" s="1686">
        <f>VLOOKUP(C212,'[32]LIST GAJI KARYAWAN'!$D$40:$L$240,9,0)</f>
        <v>20</v>
      </c>
      <c r="W212" s="1686" t="b">
        <f t="shared" si="47"/>
        <v>1</v>
      </c>
    </row>
    <row r="213" spans="1:23" s="1688" customFormat="1" ht="18" customHeight="1">
      <c r="A213" s="206">
        <v>1800725</v>
      </c>
      <c r="B213" s="1741">
        <v>156</v>
      </c>
      <c r="C213" s="519" t="s">
        <v>1685</v>
      </c>
      <c r="D213" s="524" t="s">
        <v>42</v>
      </c>
      <c r="E213" s="1703">
        <f>VLOOKUP(C213,'[30]LIST GAJI KARYAWAN'!$D$40:$L$240,9,FALSE)</f>
        <v>22</v>
      </c>
      <c r="F213" s="261">
        <v>1385725</v>
      </c>
      <c r="G213" s="261">
        <v>415000</v>
      </c>
      <c r="H213" s="282">
        <f t="shared" si="48"/>
        <v>1800725</v>
      </c>
      <c r="I213" s="263">
        <v>20000</v>
      </c>
      <c r="J213" s="263">
        <v>25000</v>
      </c>
      <c r="K213" s="263">
        <v>200000</v>
      </c>
      <c r="L213" s="262">
        <v>0</v>
      </c>
      <c r="M213" s="282">
        <f t="shared" si="49"/>
        <v>1190000</v>
      </c>
      <c r="N213" s="48">
        <f t="shared" si="50"/>
        <v>2990725</v>
      </c>
      <c r="O213" s="48">
        <f t="shared" si="51"/>
        <v>18007.25</v>
      </c>
      <c r="P213" s="48">
        <f t="shared" si="52"/>
        <v>36014.5</v>
      </c>
      <c r="Q213" s="48">
        <f>H213*1%+H213*2%</f>
        <v>54021.75</v>
      </c>
      <c r="R213" s="146">
        <f t="shared" si="54"/>
        <v>2882681.5</v>
      </c>
      <c r="S213" s="1684">
        <v>0</v>
      </c>
      <c r="T213" s="1684">
        <f t="shared" si="46"/>
        <v>2882681.5</v>
      </c>
      <c r="U213" s="526" t="str">
        <f>VLOOKUP(C213,'[31]LIST GAJI KARYAWAN'!$D$42:$F$229,3,FALSE)</f>
        <v>4110100896166</v>
      </c>
      <c r="V213" s="1686">
        <f>VLOOKUP(C213,'[32]LIST GAJI KARYAWAN'!$D$40:$L$240,9,0)</f>
        <v>22</v>
      </c>
      <c r="W213" s="1686" t="b">
        <f t="shared" si="47"/>
        <v>1</v>
      </c>
    </row>
    <row r="214" spans="1:23" s="1688" customFormat="1" ht="18" customHeight="1">
      <c r="A214" s="206">
        <v>1800725</v>
      </c>
      <c r="B214" s="1741">
        <v>157</v>
      </c>
      <c r="C214" s="519" t="s">
        <v>1543</v>
      </c>
      <c r="D214" s="524" t="s">
        <v>521</v>
      </c>
      <c r="E214" s="1703">
        <f>VLOOKUP(C214,'[30]LIST GAJI KARYAWAN'!$D$40:$L$240,9,FALSE)</f>
        <v>23</v>
      </c>
      <c r="F214" s="261">
        <v>1385725</v>
      </c>
      <c r="G214" s="261">
        <v>415000</v>
      </c>
      <c r="H214" s="282">
        <f t="shared" si="48"/>
        <v>1800725</v>
      </c>
      <c r="I214" s="263">
        <v>20000</v>
      </c>
      <c r="J214" s="263">
        <v>25000</v>
      </c>
      <c r="K214" s="263">
        <v>200000</v>
      </c>
      <c r="L214" s="262">
        <v>0</v>
      </c>
      <c r="M214" s="282">
        <f t="shared" si="49"/>
        <v>1235000</v>
      </c>
      <c r="N214" s="48">
        <f t="shared" si="50"/>
        <v>3035725</v>
      </c>
      <c r="O214" s="48">
        <f t="shared" si="51"/>
        <v>18007.25</v>
      </c>
      <c r="P214" s="48">
        <f t="shared" si="52"/>
        <v>36014.5</v>
      </c>
      <c r="Q214" s="48">
        <f>H214*1%</f>
        <v>18007.25</v>
      </c>
      <c r="R214" s="146">
        <f t="shared" si="54"/>
        <v>2963696</v>
      </c>
      <c r="S214" s="1684">
        <v>0</v>
      </c>
      <c r="T214" s="1684">
        <f t="shared" si="46"/>
        <v>2963696</v>
      </c>
      <c r="U214" s="526" t="str">
        <f>VLOOKUP(C214,'[31]LIST GAJI KARYAWAN'!$D$42:$F$229,3,FALSE)</f>
        <v>4110100848163</v>
      </c>
      <c r="V214" s="1686">
        <f>VLOOKUP(C214,'[32]LIST GAJI KARYAWAN'!$D$40:$L$240,9,0)</f>
        <v>23</v>
      </c>
      <c r="W214" s="1686" t="b">
        <f t="shared" si="47"/>
        <v>1</v>
      </c>
    </row>
    <row r="215" spans="1:23" s="1688" customFormat="1" ht="18" customHeight="1">
      <c r="A215" s="206">
        <v>1800725</v>
      </c>
      <c r="B215" s="1741">
        <v>158</v>
      </c>
      <c r="C215" s="519" t="s">
        <v>1544</v>
      </c>
      <c r="D215" s="524" t="s">
        <v>521</v>
      </c>
      <c r="E215" s="1703">
        <f>VLOOKUP(C215,'[30]LIST GAJI KARYAWAN'!$D$40:$L$240,9,FALSE)</f>
        <v>23</v>
      </c>
      <c r="F215" s="261">
        <v>1385725</v>
      </c>
      <c r="G215" s="261">
        <v>415000</v>
      </c>
      <c r="H215" s="282">
        <f t="shared" si="48"/>
        <v>1800725</v>
      </c>
      <c r="I215" s="263">
        <v>20000</v>
      </c>
      <c r="J215" s="263">
        <v>25000</v>
      </c>
      <c r="K215" s="263">
        <v>200000</v>
      </c>
      <c r="L215" s="262">
        <v>0</v>
      </c>
      <c r="M215" s="282">
        <f t="shared" si="49"/>
        <v>1235000</v>
      </c>
      <c r="N215" s="48">
        <f t="shared" si="50"/>
        <v>3035725</v>
      </c>
      <c r="O215" s="48">
        <f t="shared" si="51"/>
        <v>18007.25</v>
      </c>
      <c r="P215" s="48">
        <f t="shared" si="52"/>
        <v>36014.5</v>
      </c>
      <c r="Q215" s="48">
        <f>H215*1%</f>
        <v>18007.25</v>
      </c>
      <c r="R215" s="146">
        <f t="shared" si="54"/>
        <v>2963696</v>
      </c>
      <c r="S215" s="1684">
        <v>0</v>
      </c>
      <c r="T215" s="1684">
        <f t="shared" si="46"/>
        <v>2963696</v>
      </c>
      <c r="U215" s="526" t="str">
        <f>VLOOKUP(C215,'[31]LIST GAJI KARYAWAN'!$D$42:$F$229,3,FALSE)</f>
        <v>4110100820165</v>
      </c>
      <c r="V215" s="1686">
        <f>VLOOKUP(C215,'[32]LIST GAJI KARYAWAN'!$D$40:$L$240,9,0)</f>
        <v>23</v>
      </c>
      <c r="W215" s="1686" t="b">
        <f t="shared" si="47"/>
        <v>1</v>
      </c>
    </row>
    <row r="216" spans="1:23" s="1688" customFormat="1" ht="18" customHeight="1">
      <c r="A216" s="206">
        <v>1800725</v>
      </c>
      <c r="B216" s="1741">
        <v>159</v>
      </c>
      <c r="C216" s="522" t="s">
        <v>1545</v>
      </c>
      <c r="D216" s="524" t="s">
        <v>521</v>
      </c>
      <c r="E216" s="1703">
        <f>VLOOKUP(C216,'[30]LIST GAJI KARYAWAN'!$D$40:$L$240,9,FALSE)</f>
        <v>27</v>
      </c>
      <c r="F216" s="261">
        <v>1385725</v>
      </c>
      <c r="G216" s="261">
        <v>415000</v>
      </c>
      <c r="H216" s="282">
        <f t="shared" si="48"/>
        <v>1800725</v>
      </c>
      <c r="I216" s="263">
        <v>20000</v>
      </c>
      <c r="J216" s="263">
        <v>25000</v>
      </c>
      <c r="K216" s="263">
        <v>200000</v>
      </c>
      <c r="L216" s="262">
        <v>0</v>
      </c>
      <c r="M216" s="282">
        <f t="shared" si="49"/>
        <v>1415000</v>
      </c>
      <c r="N216" s="48">
        <f t="shared" si="50"/>
        <v>3215725</v>
      </c>
      <c r="O216" s="48">
        <f t="shared" si="51"/>
        <v>18007.25</v>
      </c>
      <c r="P216" s="48">
        <f t="shared" si="52"/>
        <v>36014.5</v>
      </c>
      <c r="Q216" s="48">
        <f>H216*1%</f>
        <v>18007.25</v>
      </c>
      <c r="R216" s="146">
        <f t="shared" si="54"/>
        <v>3143696</v>
      </c>
      <c r="S216" s="1684">
        <v>0</v>
      </c>
      <c r="T216" s="1684">
        <f t="shared" si="46"/>
        <v>3143696</v>
      </c>
      <c r="U216" s="526" t="str">
        <f>VLOOKUP(C216,'[31]LIST GAJI KARYAWAN'!$D$42:$F$229,3,FALSE)</f>
        <v>4110100921165</v>
      </c>
      <c r="V216" s="1686">
        <f>VLOOKUP(C216,'[32]LIST GAJI KARYAWAN'!$D$40:$L$240,9,0)</f>
        <v>27</v>
      </c>
      <c r="W216" s="1686" t="b">
        <f t="shared" si="47"/>
        <v>1</v>
      </c>
    </row>
    <row r="217" spans="1:23" s="1688" customFormat="1" ht="18" customHeight="1">
      <c r="A217" s="1679"/>
      <c r="B217" s="1741">
        <v>160</v>
      </c>
      <c r="C217" s="529" t="s">
        <v>1549</v>
      </c>
      <c r="D217" s="530" t="s">
        <v>521</v>
      </c>
      <c r="E217" s="1703">
        <f>VLOOKUP(C217,'[30]LIST GAJI KARYAWAN'!$D$40:$L$240,9,FALSE)</f>
        <v>24</v>
      </c>
      <c r="F217" s="261">
        <v>1385725</v>
      </c>
      <c r="G217" s="261">
        <v>415000</v>
      </c>
      <c r="H217" s="282">
        <f t="shared" ref="H217:H232" si="56">SUM(F217:G217)</f>
        <v>1800725</v>
      </c>
      <c r="I217" s="263">
        <v>20000</v>
      </c>
      <c r="J217" s="263">
        <v>25000</v>
      </c>
      <c r="K217" s="263">
        <v>200000</v>
      </c>
      <c r="L217" s="262">
        <v>0</v>
      </c>
      <c r="M217" s="282">
        <f t="shared" ref="M217:M232" si="57">(E217*I217)+(E217*J217)+K217+L217</f>
        <v>1280000</v>
      </c>
      <c r="N217" s="48">
        <f t="shared" ref="N217:N232" si="58">H217+M217</f>
        <v>3080725</v>
      </c>
      <c r="O217" s="48">
        <f t="shared" ref="O217:O232" si="59">H217*1%</f>
        <v>18007.25</v>
      </c>
      <c r="P217" s="48">
        <f t="shared" ref="P217:P232" si="60">H217*2%</f>
        <v>36014.5</v>
      </c>
      <c r="Q217" s="48">
        <f t="shared" ref="Q217:Q232" si="61">H217*1%</f>
        <v>18007.25</v>
      </c>
      <c r="R217" s="146">
        <f t="shared" ref="R217:R232" si="62">N217-P217-Q217-O217</f>
        <v>3008696</v>
      </c>
      <c r="S217" s="1684">
        <v>0</v>
      </c>
      <c r="T217" s="1684">
        <f t="shared" si="46"/>
        <v>3008696</v>
      </c>
      <c r="U217" s="526" t="str">
        <f>VLOOKUP(C217,'[31]LIST GAJI KARYAWAN'!$D$42:$F$229,3,FALSE)</f>
        <v>4110100802167</v>
      </c>
      <c r="V217" s="1686">
        <f>VLOOKUP(C217,'[32]LIST GAJI KARYAWAN'!$D$40:$L$240,9,0)</f>
        <v>24</v>
      </c>
      <c r="W217" s="1686" t="b">
        <f t="shared" si="47"/>
        <v>1</v>
      </c>
    </row>
    <row r="218" spans="1:23" s="1688" customFormat="1" ht="18" customHeight="1">
      <c r="A218" s="1679"/>
      <c r="B218" s="1741">
        <v>161</v>
      </c>
      <c r="C218" s="531" t="s">
        <v>1556</v>
      </c>
      <c r="D218" s="530" t="s">
        <v>521</v>
      </c>
      <c r="E218" s="1703">
        <f>VLOOKUP(C218,'[30]LIST GAJI KARYAWAN'!$D$40:$L$240,9,FALSE)</f>
        <v>23</v>
      </c>
      <c r="F218" s="261">
        <v>1385725</v>
      </c>
      <c r="G218" s="261">
        <v>415000</v>
      </c>
      <c r="H218" s="282">
        <f t="shared" si="56"/>
        <v>1800725</v>
      </c>
      <c r="I218" s="263">
        <v>20000</v>
      </c>
      <c r="J218" s="263">
        <v>25000</v>
      </c>
      <c r="K218" s="263">
        <v>200000</v>
      </c>
      <c r="L218" s="262">
        <v>0</v>
      </c>
      <c r="M218" s="282">
        <f t="shared" si="57"/>
        <v>1235000</v>
      </c>
      <c r="N218" s="48">
        <f t="shared" si="58"/>
        <v>3035725</v>
      </c>
      <c r="O218" s="48">
        <f t="shared" si="59"/>
        <v>18007.25</v>
      </c>
      <c r="P218" s="48">
        <f t="shared" si="60"/>
        <v>36014.5</v>
      </c>
      <c r="Q218" s="48">
        <f t="shared" si="61"/>
        <v>18007.25</v>
      </c>
      <c r="R218" s="146">
        <f t="shared" si="62"/>
        <v>2963696</v>
      </c>
      <c r="S218" s="1684">
        <v>0</v>
      </c>
      <c r="T218" s="1684">
        <f t="shared" si="46"/>
        <v>2963696</v>
      </c>
      <c r="U218" s="526" t="str">
        <f>VLOOKUP(C218,'[31]LIST GAJI KARYAWAN'!$D$42:$F$229,3,FALSE)</f>
        <v>4110100829169</v>
      </c>
      <c r="V218" s="1686">
        <f>VLOOKUP(C218,'[32]LIST GAJI KARYAWAN'!$D$40:$L$240,9,0)</f>
        <v>23</v>
      </c>
      <c r="W218" s="1686" t="b">
        <f t="shared" si="47"/>
        <v>1</v>
      </c>
    </row>
    <row r="219" spans="1:23" s="1688" customFormat="1" ht="18" customHeight="1">
      <c r="A219" s="1679"/>
      <c r="B219" s="1741">
        <v>162</v>
      </c>
      <c r="C219" s="531" t="s">
        <v>1561</v>
      </c>
      <c r="D219" s="530" t="s">
        <v>521</v>
      </c>
      <c r="E219" s="1703">
        <f>VLOOKUP(C219,'[30]LIST GAJI KARYAWAN'!$D$40:$L$240,9,FALSE)</f>
        <v>20</v>
      </c>
      <c r="F219" s="261">
        <v>1385725</v>
      </c>
      <c r="G219" s="261">
        <v>415000</v>
      </c>
      <c r="H219" s="282">
        <f t="shared" si="56"/>
        <v>1800725</v>
      </c>
      <c r="I219" s="263">
        <v>20000</v>
      </c>
      <c r="J219" s="263">
        <v>25000</v>
      </c>
      <c r="K219" s="263">
        <v>200000</v>
      </c>
      <c r="L219" s="262">
        <v>0</v>
      </c>
      <c r="M219" s="282">
        <f t="shared" si="57"/>
        <v>1100000</v>
      </c>
      <c r="N219" s="48">
        <f t="shared" si="58"/>
        <v>2900725</v>
      </c>
      <c r="O219" s="48">
        <f t="shared" si="59"/>
        <v>18007.25</v>
      </c>
      <c r="P219" s="48">
        <f t="shared" si="60"/>
        <v>36014.5</v>
      </c>
      <c r="Q219" s="48">
        <f t="shared" si="61"/>
        <v>18007.25</v>
      </c>
      <c r="R219" s="146">
        <f t="shared" si="62"/>
        <v>2828696</v>
      </c>
      <c r="S219" s="1684">
        <v>0</v>
      </c>
      <c r="T219" s="1684">
        <f t="shared" si="46"/>
        <v>2828696</v>
      </c>
      <c r="U219" s="526" t="str">
        <f>VLOOKUP(C219,'[31]LIST GAJI KARYAWAN'!$D$42:$F$229,3,FALSE)</f>
        <v>4110100791162</v>
      </c>
      <c r="V219" s="1686">
        <f>VLOOKUP(C219,'[32]LIST GAJI KARYAWAN'!$D$40:$L$240,9,0)</f>
        <v>20</v>
      </c>
      <c r="W219" s="1686" t="b">
        <f t="shared" si="47"/>
        <v>1</v>
      </c>
    </row>
    <row r="220" spans="1:23" s="1688" customFormat="1" ht="18" customHeight="1">
      <c r="A220" s="1679"/>
      <c r="B220" s="1741">
        <v>163</v>
      </c>
      <c r="C220" s="532" t="s">
        <v>1378</v>
      </c>
      <c r="D220" s="530" t="s">
        <v>521</v>
      </c>
      <c r="E220" s="1703">
        <f>VLOOKUP(C220,'[30]LIST GAJI KARYAWAN'!$D$40:$L$240,9,FALSE)</f>
        <v>23</v>
      </c>
      <c r="F220" s="261">
        <v>1385725</v>
      </c>
      <c r="G220" s="261">
        <v>415000</v>
      </c>
      <c r="H220" s="282">
        <f t="shared" si="56"/>
        <v>1800725</v>
      </c>
      <c r="I220" s="263">
        <v>20000</v>
      </c>
      <c r="J220" s="263">
        <v>25000</v>
      </c>
      <c r="K220" s="263">
        <v>200000</v>
      </c>
      <c r="L220" s="262">
        <v>0</v>
      </c>
      <c r="M220" s="282">
        <f t="shared" si="57"/>
        <v>1235000</v>
      </c>
      <c r="N220" s="48">
        <f t="shared" si="58"/>
        <v>3035725</v>
      </c>
      <c r="O220" s="48">
        <f t="shared" si="59"/>
        <v>18007.25</v>
      </c>
      <c r="P220" s="48">
        <f t="shared" si="60"/>
        <v>36014.5</v>
      </c>
      <c r="Q220" s="48">
        <f t="shared" si="61"/>
        <v>18007.25</v>
      </c>
      <c r="R220" s="146">
        <f t="shared" si="62"/>
        <v>2963696</v>
      </c>
      <c r="S220" s="1684">
        <v>0</v>
      </c>
      <c r="T220" s="1684">
        <f t="shared" si="46"/>
        <v>2963696</v>
      </c>
      <c r="U220" s="526" t="str">
        <f>VLOOKUP(C220,'[31]LIST GAJI KARYAWAN'!$D$42:$F$229,3,FALSE)</f>
        <v>5060134519112</v>
      </c>
      <c r="V220" s="1686">
        <f>VLOOKUP(C220,'[32]LIST GAJI KARYAWAN'!$D$40:$L$240,9,0)</f>
        <v>23</v>
      </c>
      <c r="W220" s="1686" t="b">
        <f t="shared" si="47"/>
        <v>1</v>
      </c>
    </row>
    <row r="221" spans="1:23" s="1688" customFormat="1" ht="18" customHeight="1">
      <c r="A221" s="1679"/>
      <c r="B221" s="1741">
        <v>164</v>
      </c>
      <c r="C221" s="531" t="s">
        <v>1584</v>
      </c>
      <c r="D221" s="530" t="s">
        <v>521</v>
      </c>
      <c r="E221" s="1703">
        <f>VLOOKUP(C221,'[30]LIST GAJI KARYAWAN'!$D$40:$L$240,9,FALSE)</f>
        <v>22</v>
      </c>
      <c r="F221" s="261">
        <v>1385725</v>
      </c>
      <c r="G221" s="261">
        <v>415000</v>
      </c>
      <c r="H221" s="282">
        <f t="shared" si="56"/>
        <v>1800725</v>
      </c>
      <c r="I221" s="263">
        <v>20000</v>
      </c>
      <c r="J221" s="263">
        <v>25000</v>
      </c>
      <c r="K221" s="263">
        <v>200000</v>
      </c>
      <c r="L221" s="262">
        <v>0</v>
      </c>
      <c r="M221" s="282">
        <f t="shared" si="57"/>
        <v>1190000</v>
      </c>
      <c r="N221" s="48">
        <f t="shared" si="58"/>
        <v>2990725</v>
      </c>
      <c r="O221" s="48">
        <f t="shared" si="59"/>
        <v>18007.25</v>
      </c>
      <c r="P221" s="48">
        <f t="shared" si="60"/>
        <v>36014.5</v>
      </c>
      <c r="Q221" s="48">
        <f>H221*3%</f>
        <v>54021.75</v>
      </c>
      <c r="R221" s="146">
        <f t="shared" si="62"/>
        <v>2882681.5</v>
      </c>
      <c r="S221" s="1684">
        <v>0</v>
      </c>
      <c r="T221" s="1684">
        <f t="shared" si="46"/>
        <v>2882681.5</v>
      </c>
      <c r="U221" s="526" t="str">
        <f>VLOOKUP(C221,'[31]LIST GAJI KARYAWAN'!$D$42:$F$229,3,FALSE)</f>
        <v>4110100710166</v>
      </c>
      <c r="V221" s="1686">
        <f>VLOOKUP(C221,'[32]LIST GAJI KARYAWAN'!$D$40:$L$240,9,0)</f>
        <v>22</v>
      </c>
      <c r="W221" s="1686" t="b">
        <f t="shared" si="47"/>
        <v>1</v>
      </c>
    </row>
    <row r="222" spans="1:23" s="1688" customFormat="1" ht="18" customHeight="1">
      <c r="A222" s="1679"/>
      <c r="B222" s="1741">
        <v>165</v>
      </c>
      <c r="C222" s="533" t="s">
        <v>1625</v>
      </c>
      <c r="D222" s="530" t="s">
        <v>521</v>
      </c>
      <c r="E222" s="1703">
        <f>VLOOKUP(C222,'[30]LIST GAJI KARYAWAN'!$D$40:$L$240,9,FALSE)</f>
        <v>22</v>
      </c>
      <c r="F222" s="261">
        <v>1385725</v>
      </c>
      <c r="G222" s="261">
        <v>415000</v>
      </c>
      <c r="H222" s="282">
        <f t="shared" si="56"/>
        <v>1800725</v>
      </c>
      <c r="I222" s="263">
        <v>20000</v>
      </c>
      <c r="J222" s="263">
        <v>25000</v>
      </c>
      <c r="K222" s="263">
        <v>200000</v>
      </c>
      <c r="L222" s="262">
        <v>0</v>
      </c>
      <c r="M222" s="282">
        <f t="shared" si="57"/>
        <v>1190000</v>
      </c>
      <c r="N222" s="48">
        <f t="shared" si="58"/>
        <v>2990725</v>
      </c>
      <c r="O222" s="48">
        <f t="shared" si="59"/>
        <v>18007.25</v>
      </c>
      <c r="P222" s="48">
        <f t="shared" si="60"/>
        <v>36014.5</v>
      </c>
      <c r="Q222" s="48">
        <f>H222*2%</f>
        <v>36014.5</v>
      </c>
      <c r="R222" s="146">
        <f t="shared" si="62"/>
        <v>2900688.75</v>
      </c>
      <c r="S222" s="1684">
        <v>0</v>
      </c>
      <c r="T222" s="1684">
        <f t="shared" si="46"/>
        <v>2900688.75</v>
      </c>
      <c r="U222" s="526" t="str">
        <f>VLOOKUP(C222,'[31]LIST GAJI KARYAWAN'!$D$42:$F$229,3,FALSE)</f>
        <v>4110101011167</v>
      </c>
      <c r="V222" s="1686">
        <f>VLOOKUP(C222,'[32]LIST GAJI KARYAWAN'!$D$40:$L$240,9,0)</f>
        <v>22</v>
      </c>
      <c r="W222" s="1686" t="b">
        <f t="shared" si="47"/>
        <v>1</v>
      </c>
    </row>
    <row r="223" spans="1:23" s="1688" customFormat="1" ht="18" customHeight="1">
      <c r="A223" s="1679"/>
      <c r="B223" s="1741">
        <v>166</v>
      </c>
      <c r="C223" s="531" t="s">
        <v>1626</v>
      </c>
      <c r="D223" s="530" t="s">
        <v>521</v>
      </c>
      <c r="E223" s="1703">
        <f>VLOOKUP(C223,'[30]LIST GAJI KARYAWAN'!$D$40:$L$240,9,FALSE)</f>
        <v>22</v>
      </c>
      <c r="F223" s="261">
        <v>1385725</v>
      </c>
      <c r="G223" s="261">
        <v>415000</v>
      </c>
      <c r="H223" s="282">
        <f t="shared" si="56"/>
        <v>1800725</v>
      </c>
      <c r="I223" s="263">
        <v>20000</v>
      </c>
      <c r="J223" s="263">
        <v>25000</v>
      </c>
      <c r="K223" s="263">
        <v>200000</v>
      </c>
      <c r="L223" s="262">
        <v>0</v>
      </c>
      <c r="M223" s="282">
        <f t="shared" si="57"/>
        <v>1190000</v>
      </c>
      <c r="N223" s="48">
        <f t="shared" si="58"/>
        <v>2990725</v>
      </c>
      <c r="O223" s="48">
        <f t="shared" si="59"/>
        <v>18007.25</v>
      </c>
      <c r="P223" s="48">
        <f t="shared" si="60"/>
        <v>36014.5</v>
      </c>
      <c r="Q223" s="48">
        <f t="shared" si="61"/>
        <v>18007.25</v>
      </c>
      <c r="R223" s="146">
        <f t="shared" si="62"/>
        <v>2918696</v>
      </c>
      <c r="S223" s="1684">
        <v>0</v>
      </c>
      <c r="T223" s="1684">
        <f t="shared" si="46"/>
        <v>2918696</v>
      </c>
      <c r="U223" s="526" t="str">
        <f>VLOOKUP(C223,'[31]LIST GAJI KARYAWAN'!$D$42:$F$229,3,FALSE)</f>
        <v>4110100805165</v>
      </c>
      <c r="V223" s="1686">
        <f>VLOOKUP(C223,'[32]LIST GAJI KARYAWAN'!$D$40:$L$240,9,0)</f>
        <v>22</v>
      </c>
      <c r="W223" s="1686" t="b">
        <f t="shared" si="47"/>
        <v>1</v>
      </c>
    </row>
    <row r="224" spans="1:23" s="1688" customFormat="1" ht="18" customHeight="1">
      <c r="A224" s="1679"/>
      <c r="B224" s="1741">
        <v>167</v>
      </c>
      <c r="C224" s="531" t="s">
        <v>1630</v>
      </c>
      <c r="D224" s="530" t="s">
        <v>521</v>
      </c>
      <c r="E224" s="1703">
        <f>VLOOKUP(C224,'[30]LIST GAJI KARYAWAN'!$D$40:$L$240,9,FALSE)</f>
        <v>23</v>
      </c>
      <c r="F224" s="261">
        <v>1385725</v>
      </c>
      <c r="G224" s="261">
        <v>415000</v>
      </c>
      <c r="H224" s="282">
        <f t="shared" si="56"/>
        <v>1800725</v>
      </c>
      <c r="I224" s="263">
        <v>20000</v>
      </c>
      <c r="J224" s="263">
        <v>25000</v>
      </c>
      <c r="K224" s="263">
        <v>200000</v>
      </c>
      <c r="L224" s="262">
        <v>0</v>
      </c>
      <c r="M224" s="282">
        <f t="shared" si="57"/>
        <v>1235000</v>
      </c>
      <c r="N224" s="48">
        <f t="shared" si="58"/>
        <v>3035725</v>
      </c>
      <c r="O224" s="48">
        <f t="shared" si="59"/>
        <v>18007.25</v>
      </c>
      <c r="P224" s="48">
        <f t="shared" si="60"/>
        <v>36014.5</v>
      </c>
      <c r="Q224" s="48">
        <f t="shared" si="61"/>
        <v>18007.25</v>
      </c>
      <c r="R224" s="146">
        <f t="shared" si="62"/>
        <v>2963696</v>
      </c>
      <c r="S224" s="1684">
        <v>0</v>
      </c>
      <c r="T224" s="1684">
        <f t="shared" si="46"/>
        <v>2963696</v>
      </c>
      <c r="U224" s="526" t="str">
        <f>VLOOKUP(C224,'[31]LIST GAJI KARYAWAN'!$D$42:$F$229,3,FALSE)</f>
        <v>4110100799160</v>
      </c>
      <c r="V224" s="1686">
        <f>VLOOKUP(C224,'[32]LIST GAJI KARYAWAN'!$D$40:$L$240,9,0)</f>
        <v>23</v>
      </c>
      <c r="W224" s="1686" t="b">
        <f t="shared" si="47"/>
        <v>1</v>
      </c>
    </row>
    <row r="225" spans="1:23" s="1688" customFormat="1" ht="18" customHeight="1">
      <c r="A225" s="1679"/>
      <c r="B225" s="1741">
        <v>168</v>
      </c>
      <c r="C225" s="531" t="s">
        <v>1636</v>
      </c>
      <c r="D225" s="530" t="s">
        <v>521</v>
      </c>
      <c r="E225" s="1703">
        <f>VLOOKUP(C225,'[30]LIST GAJI KARYAWAN'!$D$40:$L$240,9,FALSE)</f>
        <v>19</v>
      </c>
      <c r="F225" s="261">
        <v>1385725</v>
      </c>
      <c r="G225" s="261">
        <v>415000</v>
      </c>
      <c r="H225" s="282">
        <f t="shared" si="56"/>
        <v>1800725</v>
      </c>
      <c r="I225" s="263">
        <v>20000</v>
      </c>
      <c r="J225" s="263">
        <v>25000</v>
      </c>
      <c r="K225" s="263">
        <v>200000</v>
      </c>
      <c r="L225" s="262">
        <v>0</v>
      </c>
      <c r="M225" s="282">
        <f t="shared" si="57"/>
        <v>1055000</v>
      </c>
      <c r="N225" s="48">
        <f t="shared" si="58"/>
        <v>2855725</v>
      </c>
      <c r="O225" s="48">
        <f t="shared" si="59"/>
        <v>18007.25</v>
      </c>
      <c r="P225" s="48">
        <f t="shared" si="60"/>
        <v>36014.5</v>
      </c>
      <c r="Q225" s="48">
        <f t="shared" si="61"/>
        <v>18007.25</v>
      </c>
      <c r="R225" s="146">
        <f t="shared" si="62"/>
        <v>2783696</v>
      </c>
      <c r="S225" s="1684">
        <v>0</v>
      </c>
      <c r="T225" s="1684">
        <f t="shared" si="46"/>
        <v>2783696</v>
      </c>
      <c r="U225" s="526" t="str">
        <f>VLOOKUP(C225,'[31]LIST GAJI KARYAWAN'!$D$42:$F$229,3,FALSE)</f>
        <v>4110101024160</v>
      </c>
      <c r="V225" s="1686">
        <f>VLOOKUP(C225,'[32]LIST GAJI KARYAWAN'!$D$40:$L$240,9,0)</f>
        <v>19</v>
      </c>
      <c r="W225" s="1686" t="b">
        <f t="shared" si="47"/>
        <v>1</v>
      </c>
    </row>
    <row r="226" spans="1:23" s="1688" customFormat="1" ht="18" customHeight="1">
      <c r="A226" s="1679"/>
      <c r="B226" s="1741">
        <v>169</v>
      </c>
      <c r="C226" s="531" t="s">
        <v>1640</v>
      </c>
      <c r="D226" s="530" t="s">
        <v>521</v>
      </c>
      <c r="E226" s="1703">
        <f>VLOOKUP(C226,'[30]LIST GAJI KARYAWAN'!$D$40:$L$240,9,FALSE)</f>
        <v>24</v>
      </c>
      <c r="F226" s="261">
        <v>1385725</v>
      </c>
      <c r="G226" s="261">
        <v>415000</v>
      </c>
      <c r="H226" s="282">
        <f t="shared" si="56"/>
        <v>1800725</v>
      </c>
      <c r="I226" s="263">
        <v>20000</v>
      </c>
      <c r="J226" s="263">
        <v>25000</v>
      </c>
      <c r="K226" s="263">
        <v>200000</v>
      </c>
      <c r="L226" s="262">
        <v>0</v>
      </c>
      <c r="M226" s="282">
        <f t="shared" si="57"/>
        <v>1280000</v>
      </c>
      <c r="N226" s="48">
        <f t="shared" si="58"/>
        <v>3080725</v>
      </c>
      <c r="O226" s="48">
        <f t="shared" si="59"/>
        <v>18007.25</v>
      </c>
      <c r="P226" s="48">
        <f t="shared" si="60"/>
        <v>36014.5</v>
      </c>
      <c r="Q226" s="48">
        <f t="shared" si="61"/>
        <v>18007.25</v>
      </c>
      <c r="R226" s="146">
        <f t="shared" si="62"/>
        <v>3008696</v>
      </c>
      <c r="S226" s="1684">
        <v>0</v>
      </c>
      <c r="T226" s="1684">
        <f t="shared" si="46"/>
        <v>3008696</v>
      </c>
      <c r="U226" s="526" t="str">
        <f>VLOOKUP(C226,'[31]LIST GAJI KARYAWAN'!$D$42:$F$229,3,FALSE)</f>
        <v>4110101039165</v>
      </c>
      <c r="V226" s="1686">
        <f>VLOOKUP(C226,'[32]LIST GAJI KARYAWAN'!$D$40:$L$240,9,0)</f>
        <v>24</v>
      </c>
      <c r="W226" s="1686" t="b">
        <f t="shared" si="47"/>
        <v>1</v>
      </c>
    </row>
    <row r="227" spans="1:23" s="1688" customFormat="1" ht="18" customHeight="1">
      <c r="A227" s="1679"/>
      <c r="B227" s="1741">
        <v>170</v>
      </c>
      <c r="C227" s="531" t="s">
        <v>1647</v>
      </c>
      <c r="D227" s="530" t="s">
        <v>521</v>
      </c>
      <c r="E227" s="1703">
        <f>VLOOKUP(C227,'[30]LIST GAJI KARYAWAN'!$D$40:$L$240,9,FALSE)</f>
        <v>22</v>
      </c>
      <c r="F227" s="261">
        <v>1385725</v>
      </c>
      <c r="G227" s="261">
        <v>415000</v>
      </c>
      <c r="H227" s="282">
        <f t="shared" si="56"/>
        <v>1800725</v>
      </c>
      <c r="I227" s="263">
        <v>20000</v>
      </c>
      <c r="J227" s="263">
        <v>25000</v>
      </c>
      <c r="K227" s="263">
        <v>200000</v>
      </c>
      <c r="L227" s="262">
        <v>0</v>
      </c>
      <c r="M227" s="282">
        <f t="shared" si="57"/>
        <v>1190000</v>
      </c>
      <c r="N227" s="48">
        <f t="shared" si="58"/>
        <v>2990725</v>
      </c>
      <c r="O227" s="48">
        <f t="shared" si="59"/>
        <v>18007.25</v>
      </c>
      <c r="P227" s="48">
        <f t="shared" si="60"/>
        <v>36014.5</v>
      </c>
      <c r="Q227" s="48">
        <f t="shared" si="61"/>
        <v>18007.25</v>
      </c>
      <c r="R227" s="146">
        <f t="shared" si="62"/>
        <v>2918696</v>
      </c>
      <c r="S227" s="1684">
        <v>0</v>
      </c>
      <c r="T227" s="1684">
        <f t="shared" si="46"/>
        <v>2918696</v>
      </c>
      <c r="U227" s="526" t="str">
        <f>VLOOKUP(C227,'[31]LIST GAJI KARYAWAN'!$D$42:$F$229,3,FALSE)</f>
        <v>4110101020166</v>
      </c>
      <c r="V227" s="1686">
        <f>VLOOKUP(C227,'[32]LIST GAJI KARYAWAN'!$D$40:$L$240,9,0)</f>
        <v>22</v>
      </c>
      <c r="W227" s="1686" t="b">
        <f t="shared" si="47"/>
        <v>1</v>
      </c>
    </row>
    <row r="228" spans="1:23" s="1688" customFormat="1" ht="18" customHeight="1">
      <c r="A228" s="1679"/>
      <c r="B228" s="1741">
        <v>171</v>
      </c>
      <c r="C228" s="533" t="s">
        <v>1650</v>
      </c>
      <c r="D228" s="530" t="s">
        <v>521</v>
      </c>
      <c r="E228" s="1703">
        <f>VLOOKUP(C228,'[30]LIST GAJI KARYAWAN'!$D$40:$L$240,9,FALSE)</f>
        <v>5</v>
      </c>
      <c r="F228" s="261">
        <v>1385725</v>
      </c>
      <c r="G228" s="261">
        <v>415000</v>
      </c>
      <c r="H228" s="282">
        <f t="shared" si="56"/>
        <v>1800725</v>
      </c>
      <c r="I228" s="263">
        <v>20000</v>
      </c>
      <c r="J228" s="263">
        <v>25000</v>
      </c>
      <c r="K228" s="263">
        <v>200000</v>
      </c>
      <c r="L228" s="262">
        <v>0</v>
      </c>
      <c r="M228" s="282">
        <f t="shared" si="57"/>
        <v>425000</v>
      </c>
      <c r="N228" s="48">
        <f t="shared" si="58"/>
        <v>2225725</v>
      </c>
      <c r="O228" s="48">
        <f t="shared" si="59"/>
        <v>18007.25</v>
      </c>
      <c r="P228" s="48">
        <f t="shared" si="60"/>
        <v>36014.5</v>
      </c>
      <c r="Q228" s="48">
        <f t="shared" si="61"/>
        <v>18007.25</v>
      </c>
      <c r="R228" s="146">
        <f t="shared" si="62"/>
        <v>2153696</v>
      </c>
      <c r="S228" s="1684">
        <v>0</v>
      </c>
      <c r="T228" s="1684">
        <f t="shared" si="46"/>
        <v>2153696</v>
      </c>
      <c r="U228" s="526" t="str">
        <f>VLOOKUP(C228,'[31]LIST GAJI KARYAWAN'!$D$42:$F$229,3,FALSE)</f>
        <v>4110100901165</v>
      </c>
      <c r="V228" s="1686">
        <f>VLOOKUP(C228,'[32]LIST GAJI KARYAWAN'!$D$40:$L$240,9,0)</f>
        <v>5</v>
      </c>
      <c r="W228" s="1686" t="b">
        <f t="shared" si="47"/>
        <v>1</v>
      </c>
    </row>
    <row r="229" spans="1:23" s="1688" customFormat="1" ht="18" customHeight="1">
      <c r="A229" s="1679"/>
      <c r="B229" s="1741">
        <v>172</v>
      </c>
      <c r="C229" s="531" t="s">
        <v>1654</v>
      </c>
      <c r="D229" s="530" t="s">
        <v>521</v>
      </c>
      <c r="E229" s="1703">
        <f>VLOOKUP(C229,'[30]LIST GAJI KARYAWAN'!$D$40:$L$240,9,FALSE)</f>
        <v>23</v>
      </c>
      <c r="F229" s="261">
        <v>1385725</v>
      </c>
      <c r="G229" s="261">
        <v>415000</v>
      </c>
      <c r="H229" s="282">
        <f t="shared" si="56"/>
        <v>1800725</v>
      </c>
      <c r="I229" s="263">
        <v>20000</v>
      </c>
      <c r="J229" s="263">
        <v>25000</v>
      </c>
      <c r="K229" s="263">
        <v>200000</v>
      </c>
      <c r="L229" s="262">
        <v>0</v>
      </c>
      <c r="M229" s="282">
        <f t="shared" si="57"/>
        <v>1235000</v>
      </c>
      <c r="N229" s="48">
        <f t="shared" si="58"/>
        <v>3035725</v>
      </c>
      <c r="O229" s="48">
        <f t="shared" si="59"/>
        <v>18007.25</v>
      </c>
      <c r="P229" s="48">
        <f t="shared" si="60"/>
        <v>36014.5</v>
      </c>
      <c r="Q229" s="48">
        <f t="shared" si="61"/>
        <v>18007.25</v>
      </c>
      <c r="R229" s="146">
        <f t="shared" si="62"/>
        <v>2963696</v>
      </c>
      <c r="S229" s="1684">
        <v>0</v>
      </c>
      <c r="T229" s="1684">
        <f t="shared" si="46"/>
        <v>2963696</v>
      </c>
      <c r="U229" s="526" t="str">
        <f>VLOOKUP(C229,'[31]LIST GAJI KARYAWAN'!$D$42:$F$229,3,FALSE)</f>
        <v>4110100980169</v>
      </c>
      <c r="V229" s="1686">
        <f>VLOOKUP(C229,'[32]LIST GAJI KARYAWAN'!$D$40:$L$240,9,0)</f>
        <v>23</v>
      </c>
      <c r="W229" s="1686" t="b">
        <f t="shared" si="47"/>
        <v>1</v>
      </c>
    </row>
    <row r="230" spans="1:23" s="1688" customFormat="1" ht="18" customHeight="1">
      <c r="A230" s="1679"/>
      <c r="B230" s="1741">
        <v>173</v>
      </c>
      <c r="C230" s="531" t="s">
        <v>1655</v>
      </c>
      <c r="D230" s="530" t="s">
        <v>521</v>
      </c>
      <c r="E230" s="1703">
        <f>VLOOKUP(C230,'[30]LIST GAJI KARYAWAN'!$D$40:$L$240,9,FALSE)</f>
        <v>23</v>
      </c>
      <c r="F230" s="261">
        <v>1385725</v>
      </c>
      <c r="G230" s="261">
        <v>415000</v>
      </c>
      <c r="H230" s="282">
        <f t="shared" si="56"/>
        <v>1800725</v>
      </c>
      <c r="I230" s="263">
        <v>20000</v>
      </c>
      <c r="J230" s="263">
        <v>25000</v>
      </c>
      <c r="K230" s="263">
        <v>200000</v>
      </c>
      <c r="L230" s="262">
        <v>0</v>
      </c>
      <c r="M230" s="282">
        <f t="shared" si="57"/>
        <v>1235000</v>
      </c>
      <c r="N230" s="48">
        <f t="shared" si="58"/>
        <v>3035725</v>
      </c>
      <c r="O230" s="48">
        <f t="shared" si="59"/>
        <v>18007.25</v>
      </c>
      <c r="P230" s="48">
        <f t="shared" si="60"/>
        <v>36014.5</v>
      </c>
      <c r="Q230" s="48">
        <f t="shared" si="61"/>
        <v>18007.25</v>
      </c>
      <c r="R230" s="146">
        <f t="shared" si="62"/>
        <v>2963696</v>
      </c>
      <c r="S230" s="1684">
        <v>0</v>
      </c>
      <c r="T230" s="1684">
        <f t="shared" si="46"/>
        <v>2963696</v>
      </c>
      <c r="U230" s="526" t="str">
        <f>VLOOKUP(C230,'[31]LIST GAJI KARYAWAN'!$D$42:$F$229,3,FALSE)</f>
        <v>4110101002168</v>
      </c>
      <c r="V230" s="1686">
        <f>VLOOKUP(C230,'[32]LIST GAJI KARYAWAN'!$D$40:$L$240,9,0)</f>
        <v>23</v>
      </c>
      <c r="W230" s="1686" t="b">
        <f t="shared" si="47"/>
        <v>1</v>
      </c>
    </row>
    <row r="231" spans="1:23" s="1688" customFormat="1" ht="18" customHeight="1">
      <c r="A231" s="1679"/>
      <c r="B231" s="1741">
        <v>174</v>
      </c>
      <c r="C231" s="531" t="s">
        <v>1667</v>
      </c>
      <c r="D231" s="530" t="s">
        <v>521</v>
      </c>
      <c r="E231" s="1703">
        <f>VLOOKUP(C231,'[30]LIST GAJI KARYAWAN'!$D$40:$L$240,9,FALSE)</f>
        <v>24</v>
      </c>
      <c r="F231" s="261">
        <v>1385725</v>
      </c>
      <c r="G231" s="261">
        <v>415000</v>
      </c>
      <c r="H231" s="282">
        <f t="shared" si="56"/>
        <v>1800725</v>
      </c>
      <c r="I231" s="263">
        <v>20000</v>
      </c>
      <c r="J231" s="263">
        <v>25000</v>
      </c>
      <c r="K231" s="263">
        <v>200000</v>
      </c>
      <c r="L231" s="262">
        <v>0</v>
      </c>
      <c r="M231" s="282">
        <f t="shared" si="57"/>
        <v>1280000</v>
      </c>
      <c r="N231" s="48">
        <f t="shared" si="58"/>
        <v>3080725</v>
      </c>
      <c r="O231" s="48">
        <f t="shared" si="59"/>
        <v>18007.25</v>
      </c>
      <c r="P231" s="48">
        <f t="shared" si="60"/>
        <v>36014.5</v>
      </c>
      <c r="Q231" s="48">
        <f t="shared" si="61"/>
        <v>18007.25</v>
      </c>
      <c r="R231" s="146">
        <f t="shared" si="62"/>
        <v>3008696</v>
      </c>
      <c r="S231" s="1684">
        <v>0</v>
      </c>
      <c r="T231" s="1684">
        <f t="shared" si="46"/>
        <v>3008696</v>
      </c>
      <c r="U231" s="526" t="str">
        <f>VLOOKUP(C231,'[31]LIST GAJI KARYAWAN'!$D$42:$F$229,3,FALSE)</f>
        <v>4110100741167</v>
      </c>
      <c r="V231" s="1686">
        <f>VLOOKUP(C231,'[32]LIST GAJI KARYAWAN'!$D$40:$L$240,9,0)</f>
        <v>24</v>
      </c>
      <c r="W231" s="1686" t="b">
        <f t="shared" si="47"/>
        <v>1</v>
      </c>
    </row>
    <row r="232" spans="1:23" s="1688" customFormat="1" ht="18" customHeight="1">
      <c r="A232" s="1679"/>
      <c r="B232" s="1741">
        <v>175</v>
      </c>
      <c r="C232" s="534" t="s">
        <v>1683</v>
      </c>
      <c r="D232" s="535" t="s">
        <v>521</v>
      </c>
      <c r="E232" s="1703">
        <f>VLOOKUP(C232,'[30]LIST GAJI KARYAWAN'!$D$40:$L$240,9,FALSE)</f>
        <v>22</v>
      </c>
      <c r="F232" s="261">
        <v>1385725</v>
      </c>
      <c r="G232" s="261">
        <v>415000</v>
      </c>
      <c r="H232" s="282">
        <f t="shared" si="56"/>
        <v>1800725</v>
      </c>
      <c r="I232" s="263">
        <v>20000</v>
      </c>
      <c r="J232" s="263">
        <v>25000</v>
      </c>
      <c r="K232" s="263">
        <v>200000</v>
      </c>
      <c r="L232" s="262">
        <v>0</v>
      </c>
      <c r="M232" s="282">
        <f t="shared" si="57"/>
        <v>1190000</v>
      </c>
      <c r="N232" s="48">
        <f t="shared" si="58"/>
        <v>2990725</v>
      </c>
      <c r="O232" s="48">
        <f t="shared" si="59"/>
        <v>18007.25</v>
      </c>
      <c r="P232" s="48">
        <f t="shared" si="60"/>
        <v>36014.5</v>
      </c>
      <c r="Q232" s="48">
        <f t="shared" si="61"/>
        <v>18007.25</v>
      </c>
      <c r="R232" s="146">
        <f t="shared" si="62"/>
        <v>2918696</v>
      </c>
      <c r="S232" s="1684">
        <v>0</v>
      </c>
      <c r="T232" s="1684">
        <f t="shared" si="46"/>
        <v>2918696</v>
      </c>
      <c r="U232" s="526" t="str">
        <f>VLOOKUP(C232,'[31]LIST GAJI KARYAWAN'!$D$42:$F$229,3,FALSE)</f>
        <v>4110100823163</v>
      </c>
      <c r="V232" s="1686">
        <f>VLOOKUP(C232,'[32]LIST GAJI KARYAWAN'!$D$40:$L$240,9,0)</f>
        <v>22</v>
      </c>
      <c r="W232" s="1686" t="b">
        <f t="shared" si="47"/>
        <v>1</v>
      </c>
    </row>
    <row r="233" spans="1:23" s="1688" customFormat="1" ht="18" customHeight="1">
      <c r="A233" s="1679"/>
      <c r="B233" s="1741">
        <v>176</v>
      </c>
      <c r="C233" s="536" t="s">
        <v>1621</v>
      </c>
      <c r="D233" s="530" t="s">
        <v>615</v>
      </c>
      <c r="E233" s="1703">
        <f>VLOOKUP(C233,'[30]LIST GAJI KARYAWAN'!$D$40:$L$240,9,FALSE)</f>
        <v>27</v>
      </c>
      <c r="F233" s="261">
        <v>1385725</v>
      </c>
      <c r="G233" s="261">
        <v>415000</v>
      </c>
      <c r="H233" s="282">
        <f>SUM(F233:G233)</f>
        <v>1800725</v>
      </c>
      <c r="I233" s="263">
        <v>20000</v>
      </c>
      <c r="J233" s="263">
        <v>25000</v>
      </c>
      <c r="K233" s="263">
        <v>200000</v>
      </c>
      <c r="L233" s="262">
        <v>0</v>
      </c>
      <c r="M233" s="282">
        <f t="shared" ref="M233:M257" si="63">(E233*I233)+(E233*J233)+K233+L233</f>
        <v>1415000</v>
      </c>
      <c r="N233" s="48">
        <f t="shared" ref="N233:N257" si="64">H233+M233</f>
        <v>3215725</v>
      </c>
      <c r="O233" s="48">
        <f t="shared" ref="O233:O257" si="65">H233*1%</f>
        <v>18007.25</v>
      </c>
      <c r="P233" s="48">
        <f t="shared" ref="P233:P257" si="66">H233*2%</f>
        <v>36014.5</v>
      </c>
      <c r="Q233" s="48">
        <f t="shared" ref="Q233:Q239" si="67">H233*1%</f>
        <v>18007.25</v>
      </c>
      <c r="R233" s="146">
        <f t="shared" ref="R233:R257" si="68">N233-P233-Q233-O233</f>
        <v>3143696</v>
      </c>
      <c r="S233" s="1684">
        <v>0</v>
      </c>
      <c r="T233" s="1684">
        <f t="shared" si="46"/>
        <v>3143696</v>
      </c>
      <c r="U233" s="526" t="str">
        <f>VLOOKUP(C233,'[31]LIST GAJI KARYAWAN'!$D$42:$F$229,3,FALSE)</f>
        <v>4110100953162</v>
      </c>
      <c r="V233" s="1686">
        <f>VLOOKUP(C233,'[32]LIST GAJI KARYAWAN'!$D$40:$L$240,9,0)</f>
        <v>27</v>
      </c>
      <c r="W233" s="1686" t="b">
        <f t="shared" si="47"/>
        <v>1</v>
      </c>
    </row>
    <row r="234" spans="1:23" s="1688" customFormat="1" ht="18" customHeight="1">
      <c r="A234" s="1679"/>
      <c r="B234" s="1741">
        <v>177</v>
      </c>
      <c r="C234" s="536" t="s">
        <v>1627</v>
      </c>
      <c r="D234" s="530" t="s">
        <v>615</v>
      </c>
      <c r="E234" s="1703">
        <f>VLOOKUP(C234,'[30]LIST GAJI KARYAWAN'!$D$40:$L$240,9,FALSE)</f>
        <v>23</v>
      </c>
      <c r="F234" s="261">
        <v>1385725</v>
      </c>
      <c r="G234" s="261">
        <v>415000</v>
      </c>
      <c r="H234" s="282">
        <f>SUM(F234:G234)</f>
        <v>1800725</v>
      </c>
      <c r="I234" s="263">
        <v>20000</v>
      </c>
      <c r="J234" s="263">
        <v>25000</v>
      </c>
      <c r="K234" s="263">
        <v>200000</v>
      </c>
      <c r="L234" s="262">
        <v>0</v>
      </c>
      <c r="M234" s="282">
        <f t="shared" si="63"/>
        <v>1235000</v>
      </c>
      <c r="N234" s="48">
        <f t="shared" si="64"/>
        <v>3035725</v>
      </c>
      <c r="O234" s="48">
        <f t="shared" si="65"/>
        <v>18007.25</v>
      </c>
      <c r="P234" s="48">
        <f t="shared" si="66"/>
        <v>36014.5</v>
      </c>
      <c r="Q234" s="48">
        <f t="shared" si="67"/>
        <v>18007.25</v>
      </c>
      <c r="R234" s="146">
        <f t="shared" si="68"/>
        <v>2963696</v>
      </c>
      <c r="S234" s="1684">
        <v>0</v>
      </c>
      <c r="T234" s="1684">
        <f t="shared" si="46"/>
        <v>2963696</v>
      </c>
      <c r="U234" s="526" t="str">
        <f>VLOOKUP(C234,'[31]LIST GAJI KARYAWAN'!$D$42:$F$229,3,FALSE)</f>
        <v>4110100874164</v>
      </c>
      <c r="V234" s="1686">
        <f>VLOOKUP(C234,'[32]LIST GAJI KARYAWAN'!$D$40:$L$240,9,0)</f>
        <v>23</v>
      </c>
      <c r="W234" s="1686" t="b">
        <f t="shared" si="47"/>
        <v>1</v>
      </c>
    </row>
    <row r="235" spans="1:23" s="1688" customFormat="1" ht="18" customHeight="1">
      <c r="A235" s="1679"/>
      <c r="B235" s="1741">
        <v>178</v>
      </c>
      <c r="C235" s="533" t="s">
        <v>1672</v>
      </c>
      <c r="D235" s="530" t="s">
        <v>615</v>
      </c>
      <c r="E235" s="1703">
        <f>VLOOKUP(C235,'[30]LIST GAJI KARYAWAN'!$D$40:$L$240,9,FALSE)</f>
        <v>24</v>
      </c>
      <c r="F235" s="261">
        <v>1385725</v>
      </c>
      <c r="G235" s="261">
        <v>415000</v>
      </c>
      <c r="H235" s="282">
        <f>SUM(F235:G235)</f>
        <v>1800725</v>
      </c>
      <c r="I235" s="263">
        <v>20000</v>
      </c>
      <c r="J235" s="263">
        <v>25000</v>
      </c>
      <c r="K235" s="263">
        <v>200000</v>
      </c>
      <c r="L235" s="262">
        <v>0</v>
      </c>
      <c r="M235" s="282">
        <f t="shared" si="63"/>
        <v>1280000</v>
      </c>
      <c r="N235" s="48">
        <f t="shared" si="64"/>
        <v>3080725</v>
      </c>
      <c r="O235" s="48">
        <f t="shared" si="65"/>
        <v>18007.25</v>
      </c>
      <c r="P235" s="48">
        <f t="shared" si="66"/>
        <v>36014.5</v>
      </c>
      <c r="Q235" s="48">
        <f t="shared" si="67"/>
        <v>18007.25</v>
      </c>
      <c r="R235" s="146">
        <f t="shared" si="68"/>
        <v>3008696</v>
      </c>
      <c r="S235" s="1684">
        <v>0</v>
      </c>
      <c r="T235" s="1684">
        <f t="shared" si="46"/>
        <v>3008696</v>
      </c>
      <c r="U235" s="526" t="str">
        <f>VLOOKUP(C235,'[31]LIST GAJI KARYAWAN'!$D$42:$F$229,3,FALSE)</f>
        <v>4110100723169</v>
      </c>
      <c r="V235" s="1686">
        <f>VLOOKUP(C235,'[32]LIST GAJI KARYAWAN'!$D$40:$L$240,9,0)</f>
        <v>24</v>
      </c>
      <c r="W235" s="1686" t="b">
        <f t="shared" si="47"/>
        <v>1</v>
      </c>
    </row>
    <row r="236" spans="1:23" s="1688" customFormat="1" ht="18" customHeight="1">
      <c r="A236" s="1679"/>
      <c r="B236" s="1741">
        <v>179</v>
      </c>
      <c r="C236" s="533" t="s">
        <v>1588</v>
      </c>
      <c r="D236" s="530" t="s">
        <v>615</v>
      </c>
      <c r="E236" s="1703">
        <f>VLOOKUP(C236,'[30]LIST GAJI KARYAWAN'!$D$40:$L$240,9,FALSE)</f>
        <v>22</v>
      </c>
      <c r="F236" s="261">
        <v>1385725</v>
      </c>
      <c r="G236" s="261">
        <v>415000</v>
      </c>
      <c r="H236" s="282">
        <f>SUM(F236:G236)</f>
        <v>1800725</v>
      </c>
      <c r="I236" s="263">
        <v>20000</v>
      </c>
      <c r="J236" s="263">
        <v>25000</v>
      </c>
      <c r="K236" s="263">
        <v>200000</v>
      </c>
      <c r="L236" s="262">
        <v>0</v>
      </c>
      <c r="M236" s="282">
        <f t="shared" si="63"/>
        <v>1190000</v>
      </c>
      <c r="N236" s="48">
        <f t="shared" si="64"/>
        <v>2990725</v>
      </c>
      <c r="O236" s="48">
        <f t="shared" si="65"/>
        <v>18007.25</v>
      </c>
      <c r="P236" s="48">
        <f t="shared" si="66"/>
        <v>36014.5</v>
      </c>
      <c r="Q236" s="48">
        <f t="shared" si="67"/>
        <v>18007.25</v>
      </c>
      <c r="R236" s="146">
        <f t="shared" si="68"/>
        <v>2918696</v>
      </c>
      <c r="S236" s="1684">
        <v>0</v>
      </c>
      <c r="T236" s="1684">
        <f t="shared" si="46"/>
        <v>2918696</v>
      </c>
      <c r="U236" s="526" t="str">
        <f>VLOOKUP(C236,'[31]LIST GAJI KARYAWAN'!$D$42:$F$229,3,FALSE)</f>
        <v>4110100796162</v>
      </c>
      <c r="V236" s="1686">
        <f>VLOOKUP(C236,'[32]LIST GAJI KARYAWAN'!$D$40:$L$240,9,0)</f>
        <v>22</v>
      </c>
      <c r="W236" s="1686" t="b">
        <f t="shared" si="47"/>
        <v>1</v>
      </c>
    </row>
    <row r="237" spans="1:23" s="1688" customFormat="1" ht="18" customHeight="1">
      <c r="A237" s="2018" t="s">
        <v>4429</v>
      </c>
      <c r="B237" s="1741">
        <v>180</v>
      </c>
      <c r="C237" s="531" t="s">
        <v>1618</v>
      </c>
      <c r="D237" s="530" t="s">
        <v>615</v>
      </c>
      <c r="E237" s="1703">
        <f>VLOOKUP(C237,'[30]LIST GAJI KARYAWAN'!$D$40:$L$240,9,FALSE)</f>
        <v>24</v>
      </c>
      <c r="F237" s="261">
        <v>1385725</v>
      </c>
      <c r="G237" s="261">
        <v>415000</v>
      </c>
      <c r="H237" s="282">
        <f>SUM(F237:G237)</f>
        <v>1800725</v>
      </c>
      <c r="I237" s="263">
        <v>20000</v>
      </c>
      <c r="J237" s="263">
        <v>25000</v>
      </c>
      <c r="K237" s="263">
        <v>200000</v>
      </c>
      <c r="L237" s="262">
        <v>0</v>
      </c>
      <c r="M237" s="282">
        <f t="shared" si="63"/>
        <v>1280000</v>
      </c>
      <c r="N237" s="48">
        <f t="shared" si="64"/>
        <v>3080725</v>
      </c>
      <c r="O237" s="48">
        <f t="shared" si="65"/>
        <v>18007.25</v>
      </c>
      <c r="P237" s="48">
        <f t="shared" si="66"/>
        <v>36014.5</v>
      </c>
      <c r="Q237" s="48">
        <f t="shared" si="67"/>
        <v>18007.25</v>
      </c>
      <c r="R237" s="146">
        <f t="shared" si="68"/>
        <v>3008696</v>
      </c>
      <c r="S237" s="1684">
        <v>0</v>
      </c>
      <c r="T237" s="1684">
        <f t="shared" si="46"/>
        <v>3008696</v>
      </c>
      <c r="U237" s="526" t="str">
        <f>VLOOKUP(C237,'[31]LIST GAJI KARYAWAN'!$D$42:$F$229,3,FALSE)</f>
        <v>4110100767163</v>
      </c>
      <c r="V237" s="1686">
        <f>VLOOKUP(C237,'[32]LIST GAJI KARYAWAN'!$D$40:$L$240,9,0)</f>
        <v>24</v>
      </c>
      <c r="W237" s="1686" t="b">
        <f t="shared" si="47"/>
        <v>1</v>
      </c>
    </row>
    <row r="238" spans="1:23" s="1688" customFormat="1" ht="18" customHeight="1">
      <c r="A238" s="1679"/>
      <c r="B238" s="1741">
        <v>181</v>
      </c>
      <c r="C238" s="1773" t="s">
        <v>1648</v>
      </c>
      <c r="D238" s="1774" t="s">
        <v>615</v>
      </c>
      <c r="E238" s="1703">
        <f>VLOOKUP(C238,'[30]LIST GAJI KARYAWAN'!$D$40:$L$240,9,FALSE)</f>
        <v>24</v>
      </c>
      <c r="F238" s="1782">
        <v>1385725</v>
      </c>
      <c r="G238" s="1782">
        <v>415000</v>
      </c>
      <c r="H238" s="1775">
        <f t="shared" ref="H238:H257" si="69">SUM(F238:G238)</f>
        <v>1800725</v>
      </c>
      <c r="I238" s="1783">
        <v>20000</v>
      </c>
      <c r="J238" s="1783">
        <v>25000</v>
      </c>
      <c r="K238" s="1783">
        <v>200000</v>
      </c>
      <c r="L238" s="1776">
        <v>0</v>
      </c>
      <c r="M238" s="1775">
        <f t="shared" si="63"/>
        <v>1280000</v>
      </c>
      <c r="N238" s="1777">
        <f t="shared" si="64"/>
        <v>3080725</v>
      </c>
      <c r="O238" s="1777">
        <f t="shared" si="65"/>
        <v>18007.25</v>
      </c>
      <c r="P238" s="1777">
        <f t="shared" si="66"/>
        <v>36014.5</v>
      </c>
      <c r="Q238" s="1777">
        <f t="shared" si="67"/>
        <v>18007.25</v>
      </c>
      <c r="R238" s="1778">
        <f t="shared" si="68"/>
        <v>3008696</v>
      </c>
      <c r="S238" s="1684">
        <v>0</v>
      </c>
      <c r="T238" s="1779">
        <f t="shared" ref="T238:T260" si="70">R238-S238</f>
        <v>3008696</v>
      </c>
      <c r="U238" s="1774" t="str">
        <f>VLOOKUP(C238,'[31]LIST GAJI KARYAWAN'!$D$231:$F$370,3,FALSE)</f>
        <v>4110100690162</v>
      </c>
      <c r="V238" s="1686">
        <f>VLOOKUP(C238,'[32]LIST GAJI KARYAWAN'!$D$40:$L$240,9,0)</f>
        <v>24</v>
      </c>
      <c r="W238" s="1686" t="b">
        <f t="shared" si="47"/>
        <v>1</v>
      </c>
    </row>
    <row r="239" spans="1:23" s="1688" customFormat="1" ht="18" customHeight="1">
      <c r="A239" s="206">
        <v>1800725</v>
      </c>
      <c r="B239" s="1741">
        <v>182</v>
      </c>
      <c r="C239" s="1780" t="s">
        <v>1601</v>
      </c>
      <c r="D239" s="1774" t="s">
        <v>615</v>
      </c>
      <c r="E239" s="2188">
        <f>VLOOKUP(C239,'[30]LIST GAJI KARYAWAN'!$D$40:$L$240,9,FALSE)</f>
        <v>26</v>
      </c>
      <c r="F239" s="2189">
        <v>1385725</v>
      </c>
      <c r="G239" s="2189">
        <v>415000</v>
      </c>
      <c r="H239" s="2190">
        <f t="shared" si="69"/>
        <v>1800725</v>
      </c>
      <c r="I239" s="2191">
        <v>20000</v>
      </c>
      <c r="J239" s="2191">
        <v>25000</v>
      </c>
      <c r="K239" s="2191">
        <v>200000</v>
      </c>
      <c r="L239" s="2198">
        <v>0</v>
      </c>
      <c r="M239" s="2190">
        <f t="shared" si="63"/>
        <v>1370000</v>
      </c>
      <c r="N239" s="2193">
        <f t="shared" si="64"/>
        <v>3170725</v>
      </c>
      <c r="O239" s="2193">
        <f t="shared" si="65"/>
        <v>18007.25</v>
      </c>
      <c r="P239" s="2193">
        <f t="shared" si="66"/>
        <v>36014.5</v>
      </c>
      <c r="Q239" s="2193">
        <f t="shared" si="67"/>
        <v>18007.25</v>
      </c>
      <c r="R239" s="2194">
        <f t="shared" si="68"/>
        <v>3098696</v>
      </c>
      <c r="S239" s="2195">
        <v>0</v>
      </c>
      <c r="T239" s="2195">
        <f t="shared" si="70"/>
        <v>3098696</v>
      </c>
      <c r="U239" s="2199" t="str">
        <f>VLOOKUP(C239,'[31]LIST GAJI KARYAWAN'!$D$231:$F$370,3,FALSE)</f>
        <v>900-00-1519652-1</v>
      </c>
      <c r="V239" s="1686">
        <f>VLOOKUP(C239,'[32]LIST GAJI KARYAWAN'!$D$40:$L$240,9,0)</f>
        <v>26</v>
      </c>
      <c r="W239" s="1686" t="b">
        <f t="shared" si="47"/>
        <v>1</v>
      </c>
    </row>
    <row r="240" spans="1:23" s="1688" customFormat="1" ht="18" customHeight="1">
      <c r="A240" s="206">
        <v>1800725</v>
      </c>
      <c r="B240" s="1741">
        <v>183</v>
      </c>
      <c r="C240" s="1780" t="s">
        <v>1681</v>
      </c>
      <c r="D240" s="1774" t="s">
        <v>615</v>
      </c>
      <c r="E240" s="1703">
        <v>20</v>
      </c>
      <c r="F240" s="1782">
        <v>1385725</v>
      </c>
      <c r="G240" s="1782">
        <v>415000</v>
      </c>
      <c r="H240" s="1775">
        <f t="shared" si="69"/>
        <v>1800725</v>
      </c>
      <c r="I240" s="1783">
        <v>20000</v>
      </c>
      <c r="J240" s="1783">
        <v>25000</v>
      </c>
      <c r="K240" s="1783">
        <v>200000</v>
      </c>
      <c r="L240" s="1776">
        <v>0</v>
      </c>
      <c r="M240" s="1775">
        <f t="shared" si="63"/>
        <v>1100000</v>
      </c>
      <c r="N240" s="1777">
        <f t="shared" si="64"/>
        <v>2900725</v>
      </c>
      <c r="O240" s="1777">
        <f t="shared" si="65"/>
        <v>18007.25</v>
      </c>
      <c r="P240" s="1777">
        <f t="shared" si="66"/>
        <v>36014.5</v>
      </c>
      <c r="Q240" s="1777">
        <f>H240*3%</f>
        <v>54021.75</v>
      </c>
      <c r="R240" s="1778">
        <f t="shared" si="68"/>
        <v>2792681.5</v>
      </c>
      <c r="S240" s="1684">
        <v>0</v>
      </c>
      <c r="T240" s="1779">
        <f t="shared" si="70"/>
        <v>2792681.5</v>
      </c>
      <c r="U240" s="1774" t="str">
        <f>VLOOKUP(C240,'[31]LIST GAJI KARYAWAN'!$D$231:$F$370,3,FALSE)</f>
        <v>4110100752168</v>
      </c>
      <c r="V240" s="1992">
        <v>20</v>
      </c>
      <c r="W240" s="1686" t="b">
        <f t="shared" si="47"/>
        <v>1</v>
      </c>
    </row>
    <row r="241" spans="1:23" s="1688" customFormat="1" ht="18" customHeight="1">
      <c r="A241" s="206">
        <v>1800725</v>
      </c>
      <c r="B241" s="1741">
        <v>184</v>
      </c>
      <c r="C241" s="1780" t="s">
        <v>1577</v>
      </c>
      <c r="D241" s="1774" t="s">
        <v>615</v>
      </c>
      <c r="E241" s="1703">
        <f>VLOOKUP(C241,'[30]LIST GAJI KARYAWAN'!$D$40:$L$240,9,FALSE)</f>
        <v>23</v>
      </c>
      <c r="F241" s="1782">
        <v>1385725</v>
      </c>
      <c r="G241" s="1782">
        <v>415000</v>
      </c>
      <c r="H241" s="1775">
        <f t="shared" si="69"/>
        <v>1800725</v>
      </c>
      <c r="I241" s="1783">
        <v>20000</v>
      </c>
      <c r="J241" s="1783">
        <v>25000</v>
      </c>
      <c r="K241" s="1783">
        <v>200000</v>
      </c>
      <c r="L241" s="1776">
        <v>0</v>
      </c>
      <c r="M241" s="1775">
        <f t="shared" si="63"/>
        <v>1235000</v>
      </c>
      <c r="N241" s="1777">
        <f t="shared" si="64"/>
        <v>3035725</v>
      </c>
      <c r="O241" s="1777">
        <f t="shared" si="65"/>
        <v>18007.25</v>
      </c>
      <c r="P241" s="1777">
        <f t="shared" si="66"/>
        <v>36014.5</v>
      </c>
      <c r="Q241" s="1777">
        <f>H241*1%</f>
        <v>18007.25</v>
      </c>
      <c r="R241" s="1778">
        <f t="shared" si="68"/>
        <v>2963696</v>
      </c>
      <c r="S241" s="1684">
        <v>0</v>
      </c>
      <c r="T241" s="1779">
        <f t="shared" si="70"/>
        <v>2963696</v>
      </c>
      <c r="U241" s="1774" t="str">
        <f>VLOOKUP(C241,'[31]LIST GAJI KARYAWAN'!$D$231:$F$370,3,FALSE)</f>
        <v>4110100875160</v>
      </c>
      <c r="V241" s="1686">
        <f>VLOOKUP(C241,'[32]LIST GAJI KARYAWAN'!$D$40:$L$240,9,0)</f>
        <v>23</v>
      </c>
      <c r="W241" s="1686" t="b">
        <f t="shared" si="47"/>
        <v>1</v>
      </c>
    </row>
    <row r="242" spans="1:23" s="1688" customFormat="1" ht="18" customHeight="1">
      <c r="A242" s="206">
        <v>1800725</v>
      </c>
      <c r="B242" s="1741">
        <v>185</v>
      </c>
      <c r="C242" s="1780" t="s">
        <v>1579</v>
      </c>
      <c r="D242" s="1774" t="s">
        <v>615</v>
      </c>
      <c r="E242" s="1703">
        <f>VLOOKUP(C242,'[30]LIST GAJI KARYAWAN'!$D$40:$L$240,9,FALSE)</f>
        <v>24</v>
      </c>
      <c r="F242" s="1782">
        <v>1385725</v>
      </c>
      <c r="G242" s="1782">
        <v>415000</v>
      </c>
      <c r="H242" s="1775">
        <f t="shared" si="69"/>
        <v>1800725</v>
      </c>
      <c r="I242" s="1783">
        <v>20000</v>
      </c>
      <c r="J242" s="1783">
        <v>25000</v>
      </c>
      <c r="K242" s="1783">
        <v>200000</v>
      </c>
      <c r="L242" s="1776">
        <v>0</v>
      </c>
      <c r="M242" s="1775">
        <f t="shared" si="63"/>
        <v>1280000</v>
      </c>
      <c r="N242" s="1777">
        <f t="shared" si="64"/>
        <v>3080725</v>
      </c>
      <c r="O242" s="1777">
        <f t="shared" si="65"/>
        <v>18007.25</v>
      </c>
      <c r="P242" s="1777">
        <f t="shared" si="66"/>
        <v>36014.5</v>
      </c>
      <c r="Q242" s="1777">
        <f>H242*1%+H242*1%</f>
        <v>36014.5</v>
      </c>
      <c r="R242" s="1778">
        <f t="shared" si="68"/>
        <v>2990688.75</v>
      </c>
      <c r="S242" s="1684">
        <v>0</v>
      </c>
      <c r="T242" s="1779">
        <f t="shared" si="70"/>
        <v>2990688.75</v>
      </c>
      <c r="U242" s="1774" t="str">
        <f>VLOOKUP(C242,'[31]LIST GAJI KARYAWAN'!$D$231:$F$370,3,FALSE)</f>
        <v>4110100952166</v>
      </c>
      <c r="V242" s="1686">
        <f>VLOOKUP(C242,'[32]LIST GAJI KARYAWAN'!$D$40:$L$240,9,0)</f>
        <v>24</v>
      </c>
      <c r="W242" s="1686" t="b">
        <f t="shared" si="47"/>
        <v>1</v>
      </c>
    </row>
    <row r="243" spans="1:23" s="1688" customFormat="1" ht="18" customHeight="1">
      <c r="A243" s="206">
        <v>1800725</v>
      </c>
      <c r="B243" s="1741">
        <v>186</v>
      </c>
      <c r="C243" s="1780" t="s">
        <v>1614</v>
      </c>
      <c r="D243" s="1774" t="s">
        <v>615</v>
      </c>
      <c r="E243" s="1703">
        <f>VLOOKUP(C243,'[30]LIST GAJI KARYAWAN'!$D$40:$L$240,9,FALSE)</f>
        <v>23</v>
      </c>
      <c r="F243" s="1782">
        <v>1385725</v>
      </c>
      <c r="G243" s="1782">
        <v>415000</v>
      </c>
      <c r="H243" s="1775">
        <f t="shared" si="69"/>
        <v>1800725</v>
      </c>
      <c r="I243" s="1783">
        <v>20000</v>
      </c>
      <c r="J243" s="1783">
        <v>25000</v>
      </c>
      <c r="K243" s="1783">
        <v>200000</v>
      </c>
      <c r="L243" s="1776">
        <v>0</v>
      </c>
      <c r="M243" s="1775">
        <f t="shared" si="63"/>
        <v>1235000</v>
      </c>
      <c r="N243" s="1777">
        <f t="shared" si="64"/>
        <v>3035725</v>
      </c>
      <c r="O243" s="1777">
        <f t="shared" si="65"/>
        <v>18007.25</v>
      </c>
      <c r="P243" s="1777">
        <f t="shared" si="66"/>
        <v>36014.5</v>
      </c>
      <c r="Q243" s="1777">
        <f t="shared" ref="Q243:Q248" si="71">H243*1%</f>
        <v>18007.25</v>
      </c>
      <c r="R243" s="1778">
        <f t="shared" si="68"/>
        <v>2963696</v>
      </c>
      <c r="S243" s="1684">
        <v>0</v>
      </c>
      <c r="T243" s="1779">
        <f t="shared" si="70"/>
        <v>2963696</v>
      </c>
      <c r="U243" s="1774" t="str">
        <f>VLOOKUP(C243,'[31]LIST GAJI KARYAWAN'!$D$231:$F$370,3,FALSE)</f>
        <v>4110100869169</v>
      </c>
      <c r="V243" s="1686">
        <f>VLOOKUP(C243,'[32]LIST GAJI KARYAWAN'!$D$40:$L$240,9,0)</f>
        <v>23</v>
      </c>
      <c r="W243" s="1686" t="b">
        <f t="shared" si="47"/>
        <v>1</v>
      </c>
    </row>
    <row r="244" spans="1:23" s="1688" customFormat="1" ht="18" customHeight="1">
      <c r="A244" s="206">
        <v>1800725</v>
      </c>
      <c r="B244" s="1741">
        <v>187</v>
      </c>
      <c r="C244" s="1780" t="s">
        <v>1682</v>
      </c>
      <c r="D244" s="1774" t="s">
        <v>615</v>
      </c>
      <c r="E244" s="1703">
        <f>VLOOKUP(C244,'[30]LIST GAJI KARYAWAN'!$D$40:$L$240,9,FALSE)</f>
        <v>25</v>
      </c>
      <c r="F244" s="1782">
        <v>1385725</v>
      </c>
      <c r="G244" s="1782">
        <v>415000</v>
      </c>
      <c r="H244" s="1775">
        <f t="shared" si="69"/>
        <v>1800725</v>
      </c>
      <c r="I244" s="1783">
        <v>20000</v>
      </c>
      <c r="J244" s="1783">
        <v>25000</v>
      </c>
      <c r="K244" s="1783">
        <v>200000</v>
      </c>
      <c r="L244" s="1776">
        <v>0</v>
      </c>
      <c r="M244" s="1775">
        <f t="shared" si="63"/>
        <v>1325000</v>
      </c>
      <c r="N244" s="1777">
        <f t="shared" si="64"/>
        <v>3125725</v>
      </c>
      <c r="O244" s="1777">
        <f t="shared" si="65"/>
        <v>18007.25</v>
      </c>
      <c r="P244" s="1777">
        <f t="shared" si="66"/>
        <v>36014.5</v>
      </c>
      <c r="Q244" s="1777">
        <f t="shared" si="71"/>
        <v>18007.25</v>
      </c>
      <c r="R244" s="1778">
        <f t="shared" si="68"/>
        <v>3053696</v>
      </c>
      <c r="S244" s="1684">
        <v>0</v>
      </c>
      <c r="T244" s="1779">
        <f t="shared" si="70"/>
        <v>3053696</v>
      </c>
      <c r="U244" s="1774" t="str">
        <f>VLOOKUP(C244,'[31]LIST GAJI KARYAWAN'!$D$231:$F$370,3,FALSE)</f>
        <v>4110100982161</v>
      </c>
      <c r="V244" s="1686">
        <f>VLOOKUP(C244,'[32]LIST GAJI KARYAWAN'!$D$40:$L$240,9,0)</f>
        <v>25</v>
      </c>
      <c r="W244" s="1686" t="b">
        <f t="shared" si="47"/>
        <v>1</v>
      </c>
    </row>
    <row r="245" spans="1:23" s="1688" customFormat="1" ht="18" customHeight="1">
      <c r="A245" s="206">
        <v>1800725</v>
      </c>
      <c r="B245" s="1741">
        <v>188</v>
      </c>
      <c r="C245" s="1780" t="s">
        <v>1669</v>
      </c>
      <c r="D245" s="1774" t="s">
        <v>615</v>
      </c>
      <c r="E245" s="1703">
        <f>VLOOKUP(C245,'[30]LIST GAJI KARYAWAN'!$D$40:$L$240,9,FALSE)</f>
        <v>24</v>
      </c>
      <c r="F245" s="1782">
        <v>1385725</v>
      </c>
      <c r="G245" s="1782">
        <v>415000</v>
      </c>
      <c r="H245" s="1775">
        <f t="shared" si="69"/>
        <v>1800725</v>
      </c>
      <c r="I245" s="1783">
        <v>20000</v>
      </c>
      <c r="J245" s="1783">
        <v>25000</v>
      </c>
      <c r="K245" s="1783">
        <v>200000</v>
      </c>
      <c r="L245" s="1776">
        <v>0</v>
      </c>
      <c r="M245" s="1775">
        <f t="shared" si="63"/>
        <v>1280000</v>
      </c>
      <c r="N245" s="1777">
        <f t="shared" si="64"/>
        <v>3080725</v>
      </c>
      <c r="O245" s="1777">
        <f t="shared" si="65"/>
        <v>18007.25</v>
      </c>
      <c r="P245" s="1777">
        <f t="shared" si="66"/>
        <v>36014.5</v>
      </c>
      <c r="Q245" s="1777">
        <f t="shared" si="71"/>
        <v>18007.25</v>
      </c>
      <c r="R245" s="1778">
        <f t="shared" si="68"/>
        <v>3008696</v>
      </c>
      <c r="S245" s="1684">
        <v>0</v>
      </c>
      <c r="T245" s="1779">
        <f t="shared" si="70"/>
        <v>3008696</v>
      </c>
      <c r="U245" s="1774" t="str">
        <f>VLOOKUP(C245,'[31]LIST GAJI KARYAWAN'!$D$231:$F$370,3,FALSE)</f>
        <v>4110100992166</v>
      </c>
      <c r="V245" s="1686">
        <f>VLOOKUP(C245,'[32]LIST GAJI KARYAWAN'!$D$40:$L$240,9,0)</f>
        <v>24</v>
      </c>
      <c r="W245" s="1686" t="b">
        <f t="shared" si="47"/>
        <v>1</v>
      </c>
    </row>
    <row r="246" spans="1:23" s="1686" customFormat="1" ht="18" customHeight="1">
      <c r="A246" s="206">
        <v>1800725</v>
      </c>
      <c r="B246" s="1741">
        <v>189</v>
      </c>
      <c r="C246" s="1780" t="s">
        <v>1547</v>
      </c>
      <c r="D246" s="1774" t="s">
        <v>615</v>
      </c>
      <c r="E246" s="1703">
        <f>VLOOKUP(C246,'[30]LIST GAJI KARYAWAN'!$D$40:$L$240,9,FALSE)</f>
        <v>22</v>
      </c>
      <c r="F246" s="1782">
        <v>1385725</v>
      </c>
      <c r="G246" s="1782">
        <v>415000</v>
      </c>
      <c r="H246" s="1775">
        <f t="shared" si="69"/>
        <v>1800725</v>
      </c>
      <c r="I246" s="1783">
        <v>20000</v>
      </c>
      <c r="J246" s="1783">
        <v>25000</v>
      </c>
      <c r="K246" s="1783">
        <v>200000</v>
      </c>
      <c r="L246" s="1776">
        <v>0</v>
      </c>
      <c r="M246" s="1775">
        <f t="shared" si="63"/>
        <v>1190000</v>
      </c>
      <c r="N246" s="1777">
        <f t="shared" si="64"/>
        <v>2990725</v>
      </c>
      <c r="O246" s="1777">
        <f t="shared" si="65"/>
        <v>18007.25</v>
      </c>
      <c r="P246" s="1777">
        <f t="shared" si="66"/>
        <v>36014.5</v>
      </c>
      <c r="Q246" s="1777">
        <f t="shared" si="71"/>
        <v>18007.25</v>
      </c>
      <c r="R246" s="1778">
        <f t="shared" si="68"/>
        <v>2918696</v>
      </c>
      <c r="S246" s="1684">
        <v>0</v>
      </c>
      <c r="T246" s="1779">
        <f t="shared" si="70"/>
        <v>2918696</v>
      </c>
      <c r="U246" s="1774" t="str">
        <f>VLOOKUP(C246,'[31]LIST GAJI KARYAWAN'!$D$231:$F$370,3,FALSE)</f>
        <v>4110100912166</v>
      </c>
      <c r="V246" s="1686">
        <f>VLOOKUP(C246,'[32]LIST GAJI KARYAWAN'!$D$40:$L$240,9,0)</f>
        <v>22</v>
      </c>
      <c r="W246" s="1686" t="b">
        <f t="shared" ref="W246:W257" si="72">V246=E246</f>
        <v>1</v>
      </c>
    </row>
    <row r="247" spans="1:23" s="1688" customFormat="1" ht="18" customHeight="1">
      <c r="A247" s="206">
        <v>1800725</v>
      </c>
      <c r="B247" s="1741">
        <v>190</v>
      </c>
      <c r="C247" s="1780" t="s">
        <v>1593</v>
      </c>
      <c r="D247" s="1774" t="s">
        <v>615</v>
      </c>
      <c r="E247" s="1703">
        <f>VLOOKUP(C247,'[30]LIST GAJI KARYAWAN'!$D$40:$L$240,9,FALSE)</f>
        <v>23</v>
      </c>
      <c r="F247" s="1782">
        <v>1385725</v>
      </c>
      <c r="G247" s="1782">
        <v>415000</v>
      </c>
      <c r="H247" s="1775">
        <f t="shared" si="69"/>
        <v>1800725</v>
      </c>
      <c r="I247" s="1783">
        <v>20000</v>
      </c>
      <c r="J247" s="1783">
        <v>25000</v>
      </c>
      <c r="K247" s="1783">
        <v>200000</v>
      </c>
      <c r="L247" s="1776">
        <v>0</v>
      </c>
      <c r="M247" s="1775">
        <f t="shared" si="63"/>
        <v>1235000</v>
      </c>
      <c r="N247" s="1777">
        <f t="shared" si="64"/>
        <v>3035725</v>
      </c>
      <c r="O247" s="1777">
        <f t="shared" si="65"/>
        <v>18007.25</v>
      </c>
      <c r="P247" s="1777">
        <f t="shared" si="66"/>
        <v>36014.5</v>
      </c>
      <c r="Q247" s="1777">
        <f t="shared" si="71"/>
        <v>18007.25</v>
      </c>
      <c r="R247" s="1778">
        <f t="shared" si="68"/>
        <v>2963696</v>
      </c>
      <c r="S247" s="1684">
        <v>0</v>
      </c>
      <c r="T247" s="1779">
        <f t="shared" si="70"/>
        <v>2963696</v>
      </c>
      <c r="U247" s="1774" t="str">
        <f>VLOOKUP(C247,'[31]LIST GAJI KARYAWAN'!$D$231:$F$370,3,FALSE)</f>
        <v>4110100962161</v>
      </c>
      <c r="V247" s="1686">
        <f>VLOOKUP(C247,'[32]LIST GAJI KARYAWAN'!$D$40:$L$240,9,0)</f>
        <v>23</v>
      </c>
      <c r="W247" s="1686" t="b">
        <f t="shared" si="72"/>
        <v>1</v>
      </c>
    </row>
    <row r="248" spans="1:23" s="1688" customFormat="1" ht="18" customHeight="1">
      <c r="A248" s="206">
        <v>1800725</v>
      </c>
      <c r="B248" s="1741">
        <v>191</v>
      </c>
      <c r="C248" s="1773" t="s">
        <v>1659</v>
      </c>
      <c r="D248" s="1774" t="s">
        <v>615</v>
      </c>
      <c r="E248" s="1703">
        <f>VLOOKUP(C248,'[30]LIST GAJI KARYAWAN'!$D$40:$L$240,9,FALSE)</f>
        <v>19</v>
      </c>
      <c r="F248" s="1782">
        <v>1385725</v>
      </c>
      <c r="G248" s="1782">
        <v>415000</v>
      </c>
      <c r="H248" s="1775">
        <f t="shared" si="69"/>
        <v>1800725</v>
      </c>
      <c r="I248" s="1783">
        <v>20000</v>
      </c>
      <c r="J248" s="1783">
        <v>25000</v>
      </c>
      <c r="K248" s="1783">
        <v>200000</v>
      </c>
      <c r="L248" s="1776">
        <v>0</v>
      </c>
      <c r="M248" s="1775">
        <f t="shared" si="63"/>
        <v>1055000</v>
      </c>
      <c r="N248" s="1777">
        <f t="shared" si="64"/>
        <v>2855725</v>
      </c>
      <c r="O248" s="1777">
        <f t="shared" si="65"/>
        <v>18007.25</v>
      </c>
      <c r="P248" s="1777">
        <f t="shared" si="66"/>
        <v>36014.5</v>
      </c>
      <c r="Q248" s="1777">
        <f t="shared" si="71"/>
        <v>18007.25</v>
      </c>
      <c r="R248" s="1778">
        <f t="shared" si="68"/>
        <v>2783696</v>
      </c>
      <c r="S248" s="1684">
        <v>0</v>
      </c>
      <c r="T248" s="1779">
        <f t="shared" si="70"/>
        <v>2783696</v>
      </c>
      <c r="U248" s="1774" t="str">
        <f>VLOOKUP(C248,'[31]LIST GAJI KARYAWAN'!$D$231:$F$370,3,FALSE)</f>
        <v>4110100744165</v>
      </c>
      <c r="V248" s="1686">
        <f>VLOOKUP(C248,'[32]LIST GAJI KARYAWAN'!$D$40:$L$240,9,0)</f>
        <v>19</v>
      </c>
      <c r="W248" s="1686" t="b">
        <f t="shared" si="72"/>
        <v>1</v>
      </c>
    </row>
    <row r="249" spans="1:23" s="1688" customFormat="1" ht="18" customHeight="1">
      <c r="A249" s="206">
        <v>1800725</v>
      </c>
      <c r="B249" s="1741">
        <v>192</v>
      </c>
      <c r="C249" s="1780" t="s">
        <v>1638</v>
      </c>
      <c r="D249" s="1774" t="s">
        <v>615</v>
      </c>
      <c r="E249" s="1703">
        <f>VLOOKUP(C249,'[30]LIST GAJI KARYAWAN'!$D$40:$L$240,9,FALSE)</f>
        <v>20</v>
      </c>
      <c r="F249" s="1782">
        <v>1385725</v>
      </c>
      <c r="G249" s="1782">
        <v>415000</v>
      </c>
      <c r="H249" s="1775">
        <f t="shared" si="69"/>
        <v>1800725</v>
      </c>
      <c r="I249" s="1783">
        <v>20000</v>
      </c>
      <c r="J249" s="1783">
        <v>25000</v>
      </c>
      <c r="K249" s="1783">
        <v>200000</v>
      </c>
      <c r="L249" s="1776">
        <v>0</v>
      </c>
      <c r="M249" s="1775">
        <f t="shared" si="63"/>
        <v>1100000</v>
      </c>
      <c r="N249" s="1777">
        <f t="shared" si="64"/>
        <v>2900725</v>
      </c>
      <c r="O249" s="1777">
        <f t="shared" si="65"/>
        <v>18007.25</v>
      </c>
      <c r="P249" s="1777">
        <f t="shared" si="66"/>
        <v>36014.5</v>
      </c>
      <c r="Q249" s="1777">
        <f>H249*2%</f>
        <v>36014.5</v>
      </c>
      <c r="R249" s="1778">
        <f t="shared" si="68"/>
        <v>2810688.75</v>
      </c>
      <c r="S249" s="1684">
        <v>0</v>
      </c>
      <c r="T249" s="1779">
        <f t="shared" si="70"/>
        <v>2810688.75</v>
      </c>
      <c r="U249" s="1774" t="str">
        <f>VLOOKUP(C249,'[31]LIST GAJI KARYAWAN'!$D$231:$F$370,3,FALSE)</f>
        <v>4110100862167</v>
      </c>
      <c r="V249" s="1686">
        <f>VLOOKUP(C249,'[32]LIST GAJI KARYAWAN'!$D$40:$L$240,9,0)</f>
        <v>20</v>
      </c>
      <c r="W249" s="1686" t="b">
        <f t="shared" si="72"/>
        <v>1</v>
      </c>
    </row>
    <row r="250" spans="1:23" s="1688" customFormat="1" ht="18" customHeight="1">
      <c r="A250" s="206">
        <v>1800725</v>
      </c>
      <c r="B250" s="1741">
        <v>193</v>
      </c>
      <c r="C250" s="1773" t="s">
        <v>1633</v>
      </c>
      <c r="D250" s="1774" t="s">
        <v>615</v>
      </c>
      <c r="E250" s="1703">
        <f>VLOOKUP(C250,'[30]LIST GAJI KARYAWAN'!$D$40:$L$240,9,FALSE)</f>
        <v>27</v>
      </c>
      <c r="F250" s="1782">
        <v>1385725</v>
      </c>
      <c r="G250" s="1782">
        <v>415000</v>
      </c>
      <c r="H250" s="1775">
        <f t="shared" si="69"/>
        <v>1800725</v>
      </c>
      <c r="I250" s="1783">
        <v>20000</v>
      </c>
      <c r="J250" s="1783">
        <v>25000</v>
      </c>
      <c r="K250" s="1783">
        <v>200000</v>
      </c>
      <c r="L250" s="1776">
        <v>0</v>
      </c>
      <c r="M250" s="1775">
        <f t="shared" si="63"/>
        <v>1415000</v>
      </c>
      <c r="N250" s="1777">
        <f t="shared" si="64"/>
        <v>3215725</v>
      </c>
      <c r="O250" s="1777">
        <f t="shared" si="65"/>
        <v>18007.25</v>
      </c>
      <c r="P250" s="1777">
        <f t="shared" si="66"/>
        <v>36014.5</v>
      </c>
      <c r="Q250" s="1777">
        <f>H250*1%</f>
        <v>18007.25</v>
      </c>
      <c r="R250" s="1778">
        <f t="shared" si="68"/>
        <v>3143696</v>
      </c>
      <c r="S250" s="1684">
        <v>0</v>
      </c>
      <c r="T250" s="1779">
        <f t="shared" si="70"/>
        <v>3143696</v>
      </c>
      <c r="U250" s="1774" t="str">
        <f>VLOOKUP(C250,'[31]LIST GAJI KARYAWAN'!$D$231:$F$370,3,FALSE)</f>
        <v>4110100683165</v>
      </c>
      <c r="V250" s="1686">
        <f>VLOOKUP(C250,'[32]LIST GAJI KARYAWAN'!$D$40:$L$240,9,0)</f>
        <v>27</v>
      </c>
      <c r="W250" s="1686" t="b">
        <f t="shared" si="72"/>
        <v>1</v>
      </c>
    </row>
    <row r="251" spans="1:23" s="1688" customFormat="1" ht="18" customHeight="1">
      <c r="A251" s="206">
        <v>1800725</v>
      </c>
      <c r="B251" s="1741">
        <v>194</v>
      </c>
      <c r="C251" s="1780" t="s">
        <v>1581</v>
      </c>
      <c r="D251" s="1774" t="s">
        <v>615</v>
      </c>
      <c r="E251" s="1703">
        <f>VLOOKUP(C251,'[30]LIST GAJI KARYAWAN'!$D$40:$L$240,9,FALSE)</f>
        <v>23</v>
      </c>
      <c r="F251" s="1782">
        <v>1385725</v>
      </c>
      <c r="G251" s="1782">
        <v>415000</v>
      </c>
      <c r="H251" s="1775">
        <f t="shared" si="69"/>
        <v>1800725</v>
      </c>
      <c r="I251" s="1783">
        <v>20000</v>
      </c>
      <c r="J251" s="1783">
        <v>25000</v>
      </c>
      <c r="K251" s="1783">
        <v>200000</v>
      </c>
      <c r="L251" s="1776">
        <v>0</v>
      </c>
      <c r="M251" s="1775">
        <f t="shared" si="63"/>
        <v>1235000</v>
      </c>
      <c r="N251" s="1777">
        <f t="shared" si="64"/>
        <v>3035725</v>
      </c>
      <c r="O251" s="1777">
        <f t="shared" si="65"/>
        <v>18007.25</v>
      </c>
      <c r="P251" s="1777">
        <f t="shared" si="66"/>
        <v>36014.5</v>
      </c>
      <c r="Q251" s="1777">
        <f>H251*1%</f>
        <v>18007.25</v>
      </c>
      <c r="R251" s="1778">
        <f t="shared" si="68"/>
        <v>2963696</v>
      </c>
      <c r="S251" s="1684">
        <v>0</v>
      </c>
      <c r="T251" s="1779">
        <f t="shared" si="70"/>
        <v>2963696</v>
      </c>
      <c r="U251" s="1774" t="str">
        <f>VLOOKUP(C251,'[31]LIST GAJI KARYAWAN'!$D$231:$F$370,3,FALSE)</f>
        <v>4110101001162</v>
      </c>
      <c r="V251" s="1686">
        <f>VLOOKUP(C251,'[32]LIST GAJI KARYAWAN'!$D$40:$L$240,9,0)</f>
        <v>23</v>
      </c>
      <c r="W251" s="1686" t="b">
        <f t="shared" si="72"/>
        <v>1</v>
      </c>
    </row>
    <row r="252" spans="1:23" s="1688" customFormat="1" ht="18" customHeight="1">
      <c r="A252" s="206">
        <v>1800725</v>
      </c>
      <c r="B252" s="1741">
        <v>195</v>
      </c>
      <c r="C252" s="1780" t="s">
        <v>1564</v>
      </c>
      <c r="D252" s="1774" t="s">
        <v>615</v>
      </c>
      <c r="E252" s="1703">
        <f>VLOOKUP(C252,'[30]LIST GAJI KARYAWAN'!$D$40:$L$240,9,FALSE)</f>
        <v>23</v>
      </c>
      <c r="F252" s="1782">
        <v>1385725</v>
      </c>
      <c r="G252" s="1782">
        <v>415000</v>
      </c>
      <c r="H252" s="1775">
        <f t="shared" si="69"/>
        <v>1800725</v>
      </c>
      <c r="I252" s="1783">
        <v>20000</v>
      </c>
      <c r="J252" s="1783">
        <v>25000</v>
      </c>
      <c r="K252" s="1783">
        <v>200000</v>
      </c>
      <c r="L252" s="1776">
        <v>0</v>
      </c>
      <c r="M252" s="1775">
        <f t="shared" si="63"/>
        <v>1235000</v>
      </c>
      <c r="N252" s="1777">
        <f t="shared" si="64"/>
        <v>3035725</v>
      </c>
      <c r="O252" s="1777">
        <f t="shared" si="65"/>
        <v>18007.25</v>
      </c>
      <c r="P252" s="1777">
        <f t="shared" si="66"/>
        <v>36014.5</v>
      </c>
      <c r="Q252" s="1777">
        <f>H252*1%</f>
        <v>18007.25</v>
      </c>
      <c r="R252" s="1778">
        <f t="shared" si="68"/>
        <v>2963696</v>
      </c>
      <c r="S252" s="1684">
        <v>0</v>
      </c>
      <c r="T252" s="1779">
        <f t="shared" si="70"/>
        <v>2963696</v>
      </c>
      <c r="U252" s="1774" t="str">
        <f>VLOOKUP(C252,'[31]LIST GAJI KARYAWAN'!$D$231:$F$370,3,FALSE)</f>
        <v>4110100941165</v>
      </c>
      <c r="V252" s="1686">
        <f>VLOOKUP(C252,'[32]LIST GAJI KARYAWAN'!$D$40:$L$240,9,0)</f>
        <v>23</v>
      </c>
      <c r="W252" s="1686" t="b">
        <f t="shared" si="72"/>
        <v>1</v>
      </c>
    </row>
    <row r="253" spans="1:23" s="1688" customFormat="1" ht="18" customHeight="1">
      <c r="A253" s="206">
        <v>1800725</v>
      </c>
      <c r="B253" s="1741">
        <v>196</v>
      </c>
      <c r="C253" s="1773" t="s">
        <v>1675</v>
      </c>
      <c r="D253" s="1774" t="s">
        <v>615</v>
      </c>
      <c r="E253" s="1703">
        <f>VLOOKUP(C253,'[30]LIST GAJI KARYAWAN'!$D$40:$L$240,9,FALSE)</f>
        <v>26</v>
      </c>
      <c r="F253" s="1782">
        <v>1385725</v>
      </c>
      <c r="G253" s="1782">
        <v>415000</v>
      </c>
      <c r="H253" s="1775">
        <f t="shared" si="69"/>
        <v>1800725</v>
      </c>
      <c r="I253" s="1783">
        <v>20000</v>
      </c>
      <c r="J253" s="1783">
        <v>25000</v>
      </c>
      <c r="K253" s="1783">
        <v>200000</v>
      </c>
      <c r="L253" s="1776">
        <v>0</v>
      </c>
      <c r="M253" s="1775">
        <f t="shared" si="63"/>
        <v>1370000</v>
      </c>
      <c r="N253" s="1777">
        <f t="shared" si="64"/>
        <v>3170725</v>
      </c>
      <c r="O253" s="1777">
        <f t="shared" si="65"/>
        <v>18007.25</v>
      </c>
      <c r="P253" s="1777">
        <f t="shared" si="66"/>
        <v>36014.5</v>
      </c>
      <c r="Q253" s="1777">
        <f>H253*1%</f>
        <v>18007.25</v>
      </c>
      <c r="R253" s="1778">
        <f t="shared" si="68"/>
        <v>3098696</v>
      </c>
      <c r="S253" s="1684">
        <v>0</v>
      </c>
      <c r="T253" s="1779">
        <f t="shared" si="70"/>
        <v>3098696</v>
      </c>
      <c r="U253" s="1774" t="str">
        <f>VLOOKUP(C253,'[31]LIST GAJI KARYAWAN'!$D$231:$F$370,3,FALSE)</f>
        <v>4110100971160</v>
      </c>
      <c r="V253" s="1686">
        <f>VLOOKUP(C253,'[32]LIST GAJI KARYAWAN'!$D$40:$L$240,9,0)</f>
        <v>26</v>
      </c>
      <c r="W253" s="1686" t="b">
        <f t="shared" si="72"/>
        <v>1</v>
      </c>
    </row>
    <row r="254" spans="1:23" s="1688" customFormat="1" ht="18" customHeight="1">
      <c r="A254" s="206">
        <v>1800725</v>
      </c>
      <c r="B254" s="1741">
        <v>197</v>
      </c>
      <c r="C254" s="1773" t="s">
        <v>1576</v>
      </c>
      <c r="D254" s="1774" t="s">
        <v>615</v>
      </c>
      <c r="E254" s="1703">
        <f>VLOOKUP(C254,'[30]LIST GAJI KARYAWAN'!$D$40:$L$240,9,FALSE)</f>
        <v>22</v>
      </c>
      <c r="F254" s="1782">
        <v>1385725</v>
      </c>
      <c r="G254" s="1782">
        <v>415000</v>
      </c>
      <c r="H254" s="1775">
        <f t="shared" si="69"/>
        <v>1800725</v>
      </c>
      <c r="I254" s="1783">
        <v>20000</v>
      </c>
      <c r="J254" s="1783">
        <v>25000</v>
      </c>
      <c r="K254" s="1783">
        <v>200000</v>
      </c>
      <c r="L254" s="1776">
        <v>0</v>
      </c>
      <c r="M254" s="1775">
        <f t="shared" si="63"/>
        <v>1190000</v>
      </c>
      <c r="N254" s="1777">
        <f t="shared" si="64"/>
        <v>2990725</v>
      </c>
      <c r="O254" s="1777">
        <f t="shared" si="65"/>
        <v>18007.25</v>
      </c>
      <c r="P254" s="1777">
        <f t="shared" si="66"/>
        <v>36014.5</v>
      </c>
      <c r="Q254" s="1777">
        <f>H254*1%</f>
        <v>18007.25</v>
      </c>
      <c r="R254" s="1778">
        <f t="shared" si="68"/>
        <v>2918696</v>
      </c>
      <c r="S254" s="1684">
        <v>0</v>
      </c>
      <c r="T254" s="1779">
        <f t="shared" si="70"/>
        <v>2918696</v>
      </c>
      <c r="U254" s="1774" t="str">
        <f>VLOOKUP(C254,'[31]LIST GAJI KARYAWAN'!$D$231:$F$370,3,FALSE)</f>
        <v>4110101012163</v>
      </c>
      <c r="V254" s="1686">
        <f>VLOOKUP(C254,'[32]LIST GAJI KARYAWAN'!$D$40:$L$240,9,0)</f>
        <v>22</v>
      </c>
      <c r="W254" s="1686" t="b">
        <f t="shared" si="72"/>
        <v>1</v>
      </c>
    </row>
    <row r="255" spans="1:23" s="1688" customFormat="1" ht="18" customHeight="1">
      <c r="A255" s="206">
        <v>1800725</v>
      </c>
      <c r="B255" s="1741">
        <v>198</v>
      </c>
      <c r="C255" s="1781" t="s">
        <v>1676</v>
      </c>
      <c r="D255" s="1774" t="s">
        <v>615</v>
      </c>
      <c r="E255" s="1703">
        <f>VLOOKUP(C255,'[30]LIST GAJI KARYAWAN'!$D$40:$L$240,9,FALSE)</f>
        <v>23</v>
      </c>
      <c r="F255" s="1782">
        <v>1385725</v>
      </c>
      <c r="G255" s="1782">
        <v>415000</v>
      </c>
      <c r="H255" s="1775">
        <f t="shared" si="69"/>
        <v>1800725</v>
      </c>
      <c r="I255" s="1783">
        <v>20000</v>
      </c>
      <c r="J255" s="1783">
        <v>25000</v>
      </c>
      <c r="K255" s="1783">
        <v>200000</v>
      </c>
      <c r="L255" s="1776">
        <v>0</v>
      </c>
      <c r="M255" s="1775">
        <f t="shared" si="63"/>
        <v>1235000</v>
      </c>
      <c r="N255" s="1777">
        <f t="shared" si="64"/>
        <v>3035725</v>
      </c>
      <c r="O255" s="1777">
        <f t="shared" si="65"/>
        <v>18007.25</v>
      </c>
      <c r="P255" s="1777">
        <f t="shared" si="66"/>
        <v>36014.5</v>
      </c>
      <c r="Q255" s="1777">
        <f>H255*2%</f>
        <v>36014.5</v>
      </c>
      <c r="R255" s="1778">
        <f t="shared" si="68"/>
        <v>2945688.75</v>
      </c>
      <c r="S255" s="1684">
        <v>0</v>
      </c>
      <c r="T255" s="1779">
        <f t="shared" si="70"/>
        <v>2945688.75</v>
      </c>
      <c r="U255" s="1774" t="str">
        <f>VLOOKUP(C255,'[31]LIST GAJI KARYAWAN'!$D$231:$F$370,3,FALSE)</f>
        <v>4110101478165</v>
      </c>
      <c r="V255" s="1686">
        <f>VLOOKUP(C255,'[32]LIST GAJI KARYAWAN'!$D$40:$L$240,9,0)</f>
        <v>23</v>
      </c>
      <c r="W255" s="1686" t="b">
        <f t="shared" si="72"/>
        <v>1</v>
      </c>
    </row>
    <row r="256" spans="1:23" s="1688" customFormat="1" ht="18" customHeight="1">
      <c r="A256" s="206">
        <v>1800725</v>
      </c>
      <c r="B256" s="1741">
        <v>199</v>
      </c>
      <c r="C256" s="1781" t="s">
        <v>1567</v>
      </c>
      <c r="D256" s="1774" t="s">
        <v>615</v>
      </c>
      <c r="E256" s="1703">
        <f>VLOOKUP(C256,'[30]LIST GAJI KARYAWAN'!$D$40:$L$240,9,FALSE)</f>
        <v>23</v>
      </c>
      <c r="F256" s="1782">
        <v>1385725</v>
      </c>
      <c r="G256" s="1782">
        <v>415000</v>
      </c>
      <c r="H256" s="1775">
        <f t="shared" si="69"/>
        <v>1800725</v>
      </c>
      <c r="I256" s="1783">
        <v>20000</v>
      </c>
      <c r="J256" s="1783">
        <v>25000</v>
      </c>
      <c r="K256" s="1783">
        <v>200000</v>
      </c>
      <c r="L256" s="1776">
        <v>0</v>
      </c>
      <c r="M256" s="1775">
        <f t="shared" si="63"/>
        <v>1235000</v>
      </c>
      <c r="N256" s="1777">
        <f t="shared" si="64"/>
        <v>3035725</v>
      </c>
      <c r="O256" s="1777">
        <f t="shared" si="65"/>
        <v>18007.25</v>
      </c>
      <c r="P256" s="1777">
        <f t="shared" si="66"/>
        <v>36014.5</v>
      </c>
      <c r="Q256" s="1777">
        <f>H256*1%</f>
        <v>18007.25</v>
      </c>
      <c r="R256" s="1778">
        <f t="shared" si="68"/>
        <v>2963696</v>
      </c>
      <c r="S256" s="1684">
        <v>0</v>
      </c>
      <c r="T256" s="1779">
        <f t="shared" si="70"/>
        <v>2963696</v>
      </c>
      <c r="U256" s="1774" t="str">
        <f>VLOOKUP(C256,'[31]LIST GAJI KARYAWAN'!$D$231:$F$370,3,FALSE)</f>
        <v>4110101493165</v>
      </c>
      <c r="V256" s="1686">
        <f>VLOOKUP(C256,'[32]LIST GAJI KARYAWAN'!$D$40:$L$240,9,0)</f>
        <v>23</v>
      </c>
      <c r="W256" s="1686" t="b">
        <f t="shared" si="72"/>
        <v>1</v>
      </c>
    </row>
    <row r="257" spans="1:23" s="1688" customFormat="1" ht="18" customHeight="1">
      <c r="A257" s="206">
        <v>1800725</v>
      </c>
      <c r="B257" s="1741">
        <v>200</v>
      </c>
      <c r="C257" s="1781" t="s">
        <v>1603</v>
      </c>
      <c r="D257" s="1774" t="s">
        <v>615</v>
      </c>
      <c r="E257" s="1703">
        <f>VLOOKUP(C257,'[30]LIST GAJI KARYAWAN'!$D$40:$L$240,9,FALSE)</f>
        <v>20</v>
      </c>
      <c r="F257" s="1782">
        <v>1385725</v>
      </c>
      <c r="G257" s="1782">
        <v>415000</v>
      </c>
      <c r="H257" s="1775">
        <f t="shared" si="69"/>
        <v>1800725</v>
      </c>
      <c r="I257" s="1783">
        <v>20000</v>
      </c>
      <c r="J257" s="1783">
        <v>25000</v>
      </c>
      <c r="K257" s="1783">
        <v>200000</v>
      </c>
      <c r="L257" s="1776">
        <v>0</v>
      </c>
      <c r="M257" s="1775">
        <f t="shared" si="63"/>
        <v>1100000</v>
      </c>
      <c r="N257" s="1777">
        <f t="shared" si="64"/>
        <v>2900725</v>
      </c>
      <c r="O257" s="1777">
        <f t="shared" si="65"/>
        <v>18007.25</v>
      </c>
      <c r="P257" s="1777">
        <f t="shared" si="66"/>
        <v>36014.5</v>
      </c>
      <c r="Q257" s="1777">
        <f>H257*1%</f>
        <v>18007.25</v>
      </c>
      <c r="R257" s="1778">
        <f t="shared" si="68"/>
        <v>2828696</v>
      </c>
      <c r="S257" s="1684">
        <v>0</v>
      </c>
      <c r="T257" s="1779">
        <f t="shared" si="70"/>
        <v>2828696</v>
      </c>
      <c r="U257" s="1774" t="str">
        <f>VLOOKUP(C257,'[31]LIST GAJI KARYAWAN'!$D$231:$F$370,3,FALSE)</f>
        <v>4110101477169</v>
      </c>
      <c r="V257" s="1686">
        <f>VLOOKUP(C257,'[32]LIST GAJI KARYAWAN'!$D$40:$L$240,9,0)</f>
        <v>20</v>
      </c>
      <c r="W257" s="1686" t="b">
        <f t="shared" si="72"/>
        <v>1</v>
      </c>
    </row>
    <row r="258" spans="1:23" s="1688" customFormat="1" ht="18" customHeight="1">
      <c r="A258" s="1685"/>
      <c r="B258" s="1741">
        <v>201</v>
      </c>
      <c r="C258" s="2018" t="s">
        <v>4429</v>
      </c>
      <c r="D258" s="1774" t="s">
        <v>615</v>
      </c>
      <c r="E258" s="2021">
        <v>0</v>
      </c>
      <c r="F258" s="1782">
        <v>1385725</v>
      </c>
      <c r="G258" s="1782">
        <v>415000</v>
      </c>
      <c r="H258" s="1775">
        <f t="shared" ref="H258" si="73">SUM(F258:G258)</f>
        <v>1800725</v>
      </c>
      <c r="I258" s="1783">
        <v>20000</v>
      </c>
      <c r="J258" s="1783">
        <v>25000</v>
      </c>
      <c r="K258" s="1783">
        <v>200000</v>
      </c>
      <c r="L258" s="1776">
        <v>0</v>
      </c>
      <c r="M258" s="1775">
        <f t="shared" ref="M258" si="74">(E258*I258)+(E258*J258)+K258+L258</f>
        <v>200000</v>
      </c>
      <c r="N258" s="1777">
        <f t="shared" ref="N258" si="75">H258+M258</f>
        <v>2000725</v>
      </c>
      <c r="O258" s="1777">
        <f t="shared" ref="O258" si="76">H258*1%</f>
        <v>18007.25</v>
      </c>
      <c r="P258" s="1777">
        <f t="shared" ref="P258" si="77">H258*2%</f>
        <v>36014.5</v>
      </c>
      <c r="Q258" s="1777">
        <f>H258*1%</f>
        <v>18007.25</v>
      </c>
      <c r="R258" s="1778">
        <f t="shared" ref="R258" si="78">N258-P258-Q258-O258</f>
        <v>1928696</v>
      </c>
      <c r="S258" s="1684">
        <v>0</v>
      </c>
      <c r="T258" s="1779">
        <f t="shared" si="70"/>
        <v>1928696</v>
      </c>
      <c r="U258" s="2022" t="s">
        <v>4430</v>
      </c>
      <c r="V258" s="1686"/>
      <c r="W258" s="1686"/>
    </row>
    <row r="259" spans="1:23" s="1688" customFormat="1" ht="18" customHeight="1">
      <c r="A259" s="1685"/>
      <c r="B259" s="1741">
        <v>202</v>
      </c>
      <c r="C259" s="2023" t="s">
        <v>4433</v>
      </c>
      <c r="D259" s="1774" t="s">
        <v>615</v>
      </c>
      <c r="E259" s="2021">
        <v>0</v>
      </c>
      <c r="F259" s="1782">
        <v>1385725</v>
      </c>
      <c r="G259" s="1782">
        <v>415000</v>
      </c>
      <c r="H259" s="1775">
        <f t="shared" ref="H259" si="79">SUM(F259:G259)</f>
        <v>1800725</v>
      </c>
      <c r="I259" s="1783">
        <v>20000</v>
      </c>
      <c r="J259" s="1783">
        <v>25000</v>
      </c>
      <c r="K259" s="1783">
        <v>200000</v>
      </c>
      <c r="L259" s="1776">
        <v>0</v>
      </c>
      <c r="M259" s="1775">
        <f t="shared" ref="M259" si="80">(E259*I259)+(E259*J259)+K259+L259</f>
        <v>200000</v>
      </c>
      <c r="N259" s="1777">
        <f t="shared" ref="N259" si="81">H259+M259</f>
        <v>2000725</v>
      </c>
      <c r="O259" s="1777">
        <f t="shared" ref="O259" si="82">H259*1%</f>
        <v>18007.25</v>
      </c>
      <c r="P259" s="1777">
        <f t="shared" ref="P259" si="83">H259*2%</f>
        <v>36014.5</v>
      </c>
      <c r="Q259" s="1777">
        <f>H259*1%</f>
        <v>18007.25</v>
      </c>
      <c r="R259" s="1778">
        <f t="shared" ref="R259" si="84">N259-P259-Q259-O259</f>
        <v>1928696</v>
      </c>
      <c r="S259" s="1684">
        <v>0</v>
      </c>
      <c r="T259" s="1779">
        <f t="shared" si="70"/>
        <v>1928696</v>
      </c>
      <c r="U259" s="2024" t="s">
        <v>4434</v>
      </c>
      <c r="V259" s="1686"/>
      <c r="W259" s="1686"/>
    </row>
    <row r="260" spans="1:23" s="1688" customFormat="1" ht="18" customHeight="1">
      <c r="A260" s="1685"/>
      <c r="B260" s="1741">
        <v>203</v>
      </c>
      <c r="C260" s="2023" t="s">
        <v>4431</v>
      </c>
      <c r="D260" s="1774" t="s">
        <v>615</v>
      </c>
      <c r="E260" s="2021">
        <v>0</v>
      </c>
      <c r="F260" s="1782">
        <v>1385725</v>
      </c>
      <c r="G260" s="1782">
        <v>415000</v>
      </c>
      <c r="H260" s="1775">
        <f t="shared" ref="H260" si="85">SUM(F260:G260)</f>
        <v>1800725</v>
      </c>
      <c r="I260" s="1783">
        <v>20000</v>
      </c>
      <c r="J260" s="1783">
        <v>25000</v>
      </c>
      <c r="K260" s="1783">
        <v>200000</v>
      </c>
      <c r="L260" s="1776">
        <v>0</v>
      </c>
      <c r="M260" s="1775">
        <f t="shared" ref="M260" si="86">(E260*I260)+(E260*J260)+K260+L260</f>
        <v>200000</v>
      </c>
      <c r="N260" s="1777">
        <f t="shared" ref="N260" si="87">H260+M260</f>
        <v>2000725</v>
      </c>
      <c r="O260" s="1777">
        <f t="shared" ref="O260" si="88">H260*1%</f>
        <v>18007.25</v>
      </c>
      <c r="P260" s="1777">
        <f t="shared" ref="P260" si="89">H260*2%</f>
        <v>36014.5</v>
      </c>
      <c r="Q260" s="1777">
        <f>H260*1%</f>
        <v>18007.25</v>
      </c>
      <c r="R260" s="1778">
        <f t="shared" ref="R260" si="90">N260-P260-Q260-O260</f>
        <v>1928696</v>
      </c>
      <c r="S260" s="1684">
        <v>0</v>
      </c>
      <c r="T260" s="1779">
        <f t="shared" si="70"/>
        <v>1928696</v>
      </c>
      <c r="U260" s="2022" t="s">
        <v>4432</v>
      </c>
      <c r="V260" s="1686"/>
      <c r="W260" s="1686"/>
    </row>
    <row r="261" spans="1:23" s="223" customFormat="1" ht="25.5" customHeight="1">
      <c r="A261" s="206">
        <v>1800725</v>
      </c>
      <c r="B261" s="2269" t="s">
        <v>34</v>
      </c>
      <c r="C261" s="2270"/>
      <c r="D261" s="2481"/>
      <c r="E261" s="1162">
        <f>SUM(E57:E237)</f>
        <v>4006</v>
      </c>
      <c r="F261" s="769">
        <f>SUM(F57:F260)</f>
        <v>281302175</v>
      </c>
      <c r="G261" s="769">
        <f t="shared" ref="G261:R261" si="91">SUM(G57:G260)</f>
        <v>84245000</v>
      </c>
      <c r="H261" s="769">
        <f t="shared" si="91"/>
        <v>365547175</v>
      </c>
      <c r="I261" s="769">
        <f t="shared" si="91"/>
        <v>4060000</v>
      </c>
      <c r="J261" s="769">
        <f t="shared" si="91"/>
        <v>5075000</v>
      </c>
      <c r="K261" s="769">
        <f t="shared" si="91"/>
        <v>40600000</v>
      </c>
      <c r="L261" s="769">
        <f t="shared" si="91"/>
        <v>0</v>
      </c>
      <c r="M261" s="769">
        <f t="shared" si="91"/>
        <v>241570000</v>
      </c>
      <c r="N261" s="769">
        <f t="shared" si="91"/>
        <v>607117175</v>
      </c>
      <c r="O261" s="769">
        <f t="shared" si="91"/>
        <v>3655471.75</v>
      </c>
      <c r="P261" s="769">
        <f t="shared" si="91"/>
        <v>7310943.5</v>
      </c>
      <c r="Q261" s="769">
        <f t="shared" si="91"/>
        <v>4177682</v>
      </c>
      <c r="R261" s="769">
        <f t="shared" si="91"/>
        <v>591973077.75</v>
      </c>
      <c r="S261" s="769">
        <f t="shared" ref="S261:T261" si="92">SUM(S57:S260)</f>
        <v>0</v>
      </c>
      <c r="T261" s="769">
        <f t="shared" si="92"/>
        <v>591973077.75</v>
      </c>
      <c r="U261" s="769"/>
    </row>
    <row r="262" spans="1:23" s="370" customFormat="1" ht="16.5">
      <c r="A262" s="1170"/>
      <c r="B262" s="258"/>
      <c r="C262" s="258"/>
      <c r="D262" s="124"/>
      <c r="E262" s="124" t="s">
        <v>2627</v>
      </c>
      <c r="F262" s="258" t="s">
        <v>2627</v>
      </c>
      <c r="G262" s="258"/>
      <c r="H262" s="258"/>
      <c r="I262" s="258"/>
      <c r="J262" s="258"/>
      <c r="K262" s="124"/>
      <c r="L262" s="124"/>
      <c r="M262" s="124"/>
      <c r="N262" s="258"/>
      <c r="O262" s="258"/>
      <c r="P262" s="258"/>
      <c r="Q262" s="1169"/>
      <c r="R262" s="1169"/>
      <c r="S262" s="1169" t="s">
        <v>2627</v>
      </c>
      <c r="T262" s="1169" t="s">
        <v>2627</v>
      </c>
    </row>
    <row r="263" spans="1:23" s="24" customFormat="1" ht="16.5">
      <c r="A263" s="204"/>
      <c r="D263" s="57"/>
      <c r="E263" s="57"/>
      <c r="F263" s="117" t="s">
        <v>2627</v>
      </c>
      <c r="G263" s="117"/>
      <c r="K263" s="57"/>
      <c r="L263" s="57" t="s">
        <v>2627</v>
      </c>
      <c r="M263" s="57"/>
      <c r="Q263" s="117"/>
      <c r="R263" s="117"/>
      <c r="S263" s="117"/>
      <c r="T263" s="117" t="s">
        <v>2627</v>
      </c>
      <c r="U263" s="71"/>
    </row>
    <row r="264" spans="1:23" s="24" customFormat="1" ht="17.25">
      <c r="A264" s="199"/>
      <c r="B264" s="4" t="s">
        <v>35</v>
      </c>
      <c r="C264" s="35"/>
      <c r="D264" s="36"/>
      <c r="E264" s="36"/>
      <c r="F264" s="40"/>
      <c r="G264" s="40"/>
      <c r="H264" s="40"/>
      <c r="I264" s="40"/>
      <c r="J264" s="40"/>
      <c r="K264" s="37"/>
      <c r="L264" s="37"/>
      <c r="M264" s="37"/>
      <c r="N264" s="40"/>
      <c r="O264" s="40"/>
      <c r="P264" s="40"/>
      <c r="Q264" s="40"/>
      <c r="R264" s="97"/>
      <c r="S264" s="210"/>
      <c r="T264" s="210"/>
      <c r="U264" s="71"/>
    </row>
    <row r="265" spans="1:23" s="24" customFormat="1" ht="16.5">
      <c r="A265" s="199"/>
      <c r="B265" s="42"/>
      <c r="C265" s="44"/>
      <c r="D265" s="45"/>
      <c r="E265" s="36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96"/>
      <c r="S265" s="209"/>
      <c r="T265" s="209"/>
      <c r="U265" s="71"/>
    </row>
    <row r="266" spans="1:23" s="24" customFormat="1" ht="24.75" customHeight="1">
      <c r="A266" s="199"/>
      <c r="B266" s="2484" t="s">
        <v>3</v>
      </c>
      <c r="C266" s="2484" t="s">
        <v>4</v>
      </c>
      <c r="D266" s="2484" t="s">
        <v>5</v>
      </c>
      <c r="E266" s="2335" t="s">
        <v>6</v>
      </c>
      <c r="F266" s="2344" t="s">
        <v>7</v>
      </c>
      <c r="G266" s="2345"/>
      <c r="H266" s="2335" t="s">
        <v>46</v>
      </c>
      <c r="I266" s="2344" t="s">
        <v>8</v>
      </c>
      <c r="J266" s="2359"/>
      <c r="K266" s="2359"/>
      <c r="L266" s="2345"/>
      <c r="M266" s="2340" t="s">
        <v>9</v>
      </c>
      <c r="N266" s="2335" t="s">
        <v>10</v>
      </c>
      <c r="O266" s="2344" t="s">
        <v>11</v>
      </c>
      <c r="P266" s="2359"/>
      <c r="Q266" s="2345"/>
      <c r="R266" s="2335" t="s">
        <v>12</v>
      </c>
      <c r="S266" s="820"/>
      <c r="T266" s="820"/>
      <c r="U266" s="2335" t="s">
        <v>13</v>
      </c>
    </row>
    <row r="267" spans="1:23" s="24" customFormat="1" ht="48" customHeight="1">
      <c r="A267" s="2487" t="s">
        <v>2755</v>
      </c>
      <c r="B267" s="2486"/>
      <c r="C267" s="2486"/>
      <c r="D267" s="2486"/>
      <c r="E267" s="2488"/>
      <c r="F267" s="786" t="s">
        <v>14</v>
      </c>
      <c r="G267" s="786" t="s">
        <v>15</v>
      </c>
      <c r="H267" s="2336"/>
      <c r="I267" s="786" t="s">
        <v>17</v>
      </c>
      <c r="J267" s="786" t="s">
        <v>577</v>
      </c>
      <c r="K267" s="786" t="s">
        <v>18</v>
      </c>
      <c r="L267" s="786" t="s">
        <v>19</v>
      </c>
      <c r="M267" s="2341"/>
      <c r="N267" s="2336"/>
      <c r="O267" s="786" t="s">
        <v>2316</v>
      </c>
      <c r="P267" s="786" t="s">
        <v>20</v>
      </c>
      <c r="Q267" s="786" t="s">
        <v>2270</v>
      </c>
      <c r="R267" s="2336"/>
      <c r="S267" s="885" t="s">
        <v>3687</v>
      </c>
      <c r="T267" s="885" t="s">
        <v>3688</v>
      </c>
      <c r="U267" s="2336"/>
    </row>
    <row r="268" spans="1:23" s="1686" customFormat="1" ht="18" customHeight="1">
      <c r="A268" s="2487"/>
      <c r="B268" s="1742">
        <v>1</v>
      </c>
      <c r="C268" s="531" t="s">
        <v>1546</v>
      </c>
      <c r="D268" s="530" t="s">
        <v>547</v>
      </c>
      <c r="E268" s="1703">
        <f>VLOOKUP(C268,'[30]LIST GAJI KARYAWAN'!$D$242:$L$400,9,FALSE)</f>
        <v>17</v>
      </c>
      <c r="F268" s="265">
        <v>1400725</v>
      </c>
      <c r="G268" s="265">
        <v>400000</v>
      </c>
      <c r="H268" s="282">
        <f t="shared" ref="H268:H276" si="93">SUM(F268:G268)</f>
        <v>1800725</v>
      </c>
      <c r="I268" s="265">
        <v>8000</v>
      </c>
      <c r="J268" s="265">
        <v>17000</v>
      </c>
      <c r="K268" s="265">
        <v>100000</v>
      </c>
      <c r="L268" s="264">
        <v>0</v>
      </c>
      <c r="M268" s="282">
        <f t="shared" ref="M268:M287" si="94">(E268*I268)+(E268*J268)+K268+L268</f>
        <v>525000</v>
      </c>
      <c r="N268" s="48">
        <f t="shared" ref="N268:N287" si="95">H268+M268</f>
        <v>2325725</v>
      </c>
      <c r="O268" s="48">
        <f t="shared" ref="O268:O287" si="96">H268*1%</f>
        <v>18007.25</v>
      </c>
      <c r="P268" s="48">
        <f t="shared" ref="P268:P287" si="97">H268*2%</f>
        <v>36014.5</v>
      </c>
      <c r="Q268" s="48">
        <f>H268*1%+H268*2%</f>
        <v>54021.75</v>
      </c>
      <c r="R268" s="146">
        <f>N268-P268-Q268-O268</f>
        <v>2217681.5</v>
      </c>
      <c r="S268" s="1684">
        <v>0</v>
      </c>
      <c r="T268" s="1684">
        <f>R268-S268</f>
        <v>2217681.5</v>
      </c>
      <c r="U268" s="530" t="str">
        <f>VLOOKUP(C268,'[31]LIST GAJI KARYAWAN'!$D$231:$F$370,3,FALSE)</f>
        <v>4110100724165</v>
      </c>
      <c r="V268" s="1686">
        <f>VLOOKUP(C268,'[32]LIST GAJI KARYAWAN'!$D$242:$L$400,9,0)</f>
        <v>17</v>
      </c>
      <c r="W268" s="1686" t="b">
        <f>V268=E268</f>
        <v>1</v>
      </c>
    </row>
    <row r="269" spans="1:23" s="1688" customFormat="1" ht="18" customHeight="1">
      <c r="A269" s="206">
        <v>1800725</v>
      </c>
      <c r="B269" s="1742">
        <v>2</v>
      </c>
      <c r="C269" s="529" t="s">
        <v>1548</v>
      </c>
      <c r="D269" s="530" t="s">
        <v>547</v>
      </c>
      <c r="E269" s="1703">
        <f>VLOOKUP(C269,'[30]LIST GAJI KARYAWAN'!$D$242:$L$400,9,FALSE)</f>
        <v>0</v>
      </c>
      <c r="F269" s="265">
        <v>1400725</v>
      </c>
      <c r="G269" s="265">
        <v>400000</v>
      </c>
      <c r="H269" s="282">
        <f t="shared" si="93"/>
        <v>1800725</v>
      </c>
      <c r="I269" s="265">
        <v>8000</v>
      </c>
      <c r="J269" s="265">
        <v>17000</v>
      </c>
      <c r="K269" s="265">
        <v>100000</v>
      </c>
      <c r="L269" s="264">
        <v>0</v>
      </c>
      <c r="M269" s="282">
        <f t="shared" si="94"/>
        <v>100000</v>
      </c>
      <c r="N269" s="48">
        <f t="shared" si="95"/>
        <v>1900725</v>
      </c>
      <c r="O269" s="48">
        <f t="shared" si="96"/>
        <v>18007.25</v>
      </c>
      <c r="P269" s="48">
        <f t="shared" si="97"/>
        <v>36014.5</v>
      </c>
      <c r="Q269" s="48">
        <f t="shared" ref="Q269:Q285" si="98">H269*1%</f>
        <v>18007.25</v>
      </c>
      <c r="R269" s="146">
        <f t="shared" ref="R269:R286" si="99">N269-P269-Q269-O269</f>
        <v>1828696</v>
      </c>
      <c r="S269" s="1684">
        <v>0</v>
      </c>
      <c r="T269" s="1684">
        <f t="shared" ref="T269:T319" si="100">R269-S269</f>
        <v>1828696</v>
      </c>
      <c r="U269" s="530" t="str">
        <f>VLOOKUP(C269,'[31]LIST GAJI KARYAWAN'!$D$231:$F$370,3,FALSE)</f>
        <v>4110100797168</v>
      </c>
      <c r="V269" s="1686">
        <f>VLOOKUP(C269,'[32]LIST GAJI KARYAWAN'!$D$242:$L$400,9,0)</f>
        <v>0</v>
      </c>
      <c r="W269" s="1686" t="b">
        <f t="shared" ref="W269:W332" si="101">V269=E269</f>
        <v>1</v>
      </c>
    </row>
    <row r="270" spans="1:23" s="1688" customFormat="1" ht="18" customHeight="1">
      <c r="A270" s="206">
        <v>1800725</v>
      </c>
      <c r="B270" s="1742">
        <v>3</v>
      </c>
      <c r="C270" s="531" t="s">
        <v>1550</v>
      </c>
      <c r="D270" s="530" t="s">
        <v>547</v>
      </c>
      <c r="E270" s="1703">
        <f>VLOOKUP(C270,'[30]LIST GAJI KARYAWAN'!$D$242:$L$400,9,FALSE)</f>
        <v>22</v>
      </c>
      <c r="F270" s="265">
        <v>1400725</v>
      </c>
      <c r="G270" s="265">
        <v>400000</v>
      </c>
      <c r="H270" s="282">
        <f t="shared" si="93"/>
        <v>1800725</v>
      </c>
      <c r="I270" s="265">
        <v>8000</v>
      </c>
      <c r="J270" s="265">
        <v>17000</v>
      </c>
      <c r="K270" s="265">
        <v>100000</v>
      </c>
      <c r="L270" s="264">
        <v>0</v>
      </c>
      <c r="M270" s="282">
        <f t="shared" si="94"/>
        <v>650000</v>
      </c>
      <c r="N270" s="48">
        <f t="shared" si="95"/>
        <v>2450725</v>
      </c>
      <c r="O270" s="48">
        <f t="shared" si="96"/>
        <v>18007.25</v>
      </c>
      <c r="P270" s="48">
        <f t="shared" si="97"/>
        <v>36014.5</v>
      </c>
      <c r="Q270" s="48">
        <f t="shared" si="98"/>
        <v>18007.25</v>
      </c>
      <c r="R270" s="146">
        <f t="shared" si="99"/>
        <v>2378696</v>
      </c>
      <c r="S270" s="1684">
        <v>0</v>
      </c>
      <c r="T270" s="1684">
        <f t="shared" si="100"/>
        <v>2378696</v>
      </c>
      <c r="U270" s="530" t="str">
        <f>VLOOKUP(C270,'[31]LIST GAJI KARYAWAN'!$D$231:$F$370,3,FALSE)</f>
        <v>4110100918162</v>
      </c>
      <c r="V270" s="1686">
        <f>VLOOKUP(C270,'[32]LIST GAJI KARYAWAN'!$D$242:$L$400,9,0)</f>
        <v>22</v>
      </c>
      <c r="W270" s="1686" t="b">
        <f t="shared" si="101"/>
        <v>1</v>
      </c>
    </row>
    <row r="271" spans="1:23" s="1688" customFormat="1" ht="18" customHeight="1">
      <c r="A271" s="206">
        <v>1800725</v>
      </c>
      <c r="B271" s="1742">
        <v>4</v>
      </c>
      <c r="C271" s="531" t="s">
        <v>1551</v>
      </c>
      <c r="D271" s="530" t="s">
        <v>547</v>
      </c>
      <c r="E271" s="1703">
        <f>VLOOKUP(C271,'[30]LIST GAJI KARYAWAN'!$D$242:$L$400,9,FALSE)</f>
        <v>23</v>
      </c>
      <c r="F271" s="265">
        <v>1400725</v>
      </c>
      <c r="G271" s="265">
        <v>400000</v>
      </c>
      <c r="H271" s="282">
        <f t="shared" si="93"/>
        <v>1800725</v>
      </c>
      <c r="I271" s="265">
        <v>8000</v>
      </c>
      <c r="J271" s="265">
        <v>17000</v>
      </c>
      <c r="K271" s="265">
        <v>100000</v>
      </c>
      <c r="L271" s="264">
        <v>0</v>
      </c>
      <c r="M271" s="282">
        <f t="shared" si="94"/>
        <v>675000</v>
      </c>
      <c r="N271" s="48">
        <f t="shared" si="95"/>
        <v>2475725</v>
      </c>
      <c r="O271" s="48">
        <f t="shared" si="96"/>
        <v>18007.25</v>
      </c>
      <c r="P271" s="48">
        <f t="shared" si="97"/>
        <v>36014.5</v>
      </c>
      <c r="Q271" s="48">
        <f t="shared" si="98"/>
        <v>18007.25</v>
      </c>
      <c r="R271" s="146">
        <f t="shared" si="99"/>
        <v>2403696</v>
      </c>
      <c r="S271" s="1684">
        <v>0</v>
      </c>
      <c r="T271" s="1684">
        <f t="shared" si="100"/>
        <v>2403696</v>
      </c>
      <c r="U271" s="530" t="str">
        <f>VLOOKUP(C271,'[31]LIST GAJI KARYAWAN'!$D$231:$F$370,3,FALSE)</f>
        <v>4110100711162</v>
      </c>
      <c r="V271" s="1686">
        <f>VLOOKUP(C271,'[32]LIST GAJI KARYAWAN'!$D$242:$L$400,9,0)</f>
        <v>23</v>
      </c>
      <c r="W271" s="1686" t="b">
        <f t="shared" si="101"/>
        <v>1</v>
      </c>
    </row>
    <row r="272" spans="1:23" s="1688" customFormat="1" ht="18" customHeight="1">
      <c r="A272" s="206">
        <v>1800725</v>
      </c>
      <c r="B272" s="1742">
        <v>5</v>
      </c>
      <c r="C272" s="1172" t="s">
        <v>495</v>
      </c>
      <c r="D272" s="530" t="s">
        <v>547</v>
      </c>
      <c r="E272" s="1703">
        <f>VLOOKUP(C272,'[30]LIST GAJI KARYAWAN'!$D$242:$L$400,9,FALSE)</f>
        <v>21</v>
      </c>
      <c r="F272" s="265">
        <v>1385725</v>
      </c>
      <c r="G272" s="265">
        <v>415000</v>
      </c>
      <c r="H272" s="282">
        <f t="shared" si="93"/>
        <v>1800725</v>
      </c>
      <c r="I272" s="265">
        <v>8000</v>
      </c>
      <c r="J272" s="265">
        <v>17000</v>
      </c>
      <c r="K272" s="265">
        <v>100000</v>
      </c>
      <c r="L272" s="264">
        <v>0</v>
      </c>
      <c r="M272" s="282">
        <f t="shared" si="94"/>
        <v>625000</v>
      </c>
      <c r="N272" s="48">
        <f t="shared" si="95"/>
        <v>2425725</v>
      </c>
      <c r="O272" s="48">
        <f t="shared" si="96"/>
        <v>18007.25</v>
      </c>
      <c r="P272" s="48">
        <f t="shared" si="97"/>
        <v>36014.5</v>
      </c>
      <c r="Q272" s="48">
        <f t="shared" si="98"/>
        <v>18007.25</v>
      </c>
      <c r="R272" s="146">
        <f t="shared" si="99"/>
        <v>2353696</v>
      </c>
      <c r="S272" s="1684">
        <v>0</v>
      </c>
      <c r="T272" s="1684">
        <f t="shared" si="100"/>
        <v>2353696</v>
      </c>
      <c r="U272" s="530" t="str">
        <f>VLOOKUP(C272,'[31]LIST GAJI KARYAWAN'!$D$231:$F$370,3,FALSE)</f>
        <v>4110101494161</v>
      </c>
      <c r="V272" s="1686">
        <f>VLOOKUP(C272,'[32]LIST GAJI KARYAWAN'!$D$242:$L$400,9,0)</f>
        <v>21</v>
      </c>
      <c r="W272" s="1686" t="b">
        <f t="shared" si="101"/>
        <v>1</v>
      </c>
    </row>
    <row r="273" spans="1:23" s="1688" customFormat="1" ht="18" customHeight="1">
      <c r="A273" s="206">
        <v>1800725</v>
      </c>
      <c r="B273" s="1742">
        <v>6</v>
      </c>
      <c r="C273" s="531" t="s">
        <v>1552</v>
      </c>
      <c r="D273" s="530" t="s">
        <v>547</v>
      </c>
      <c r="E273" s="1703">
        <f>VLOOKUP(C273,'[30]LIST GAJI KARYAWAN'!$D$242:$L$400,9,FALSE)</f>
        <v>15</v>
      </c>
      <c r="F273" s="265">
        <v>1400725</v>
      </c>
      <c r="G273" s="265">
        <v>400000</v>
      </c>
      <c r="H273" s="282">
        <f t="shared" si="93"/>
        <v>1800725</v>
      </c>
      <c r="I273" s="265">
        <v>8000</v>
      </c>
      <c r="J273" s="265">
        <v>17000</v>
      </c>
      <c r="K273" s="265">
        <v>100000</v>
      </c>
      <c r="L273" s="264">
        <v>0</v>
      </c>
      <c r="M273" s="282">
        <f t="shared" si="94"/>
        <v>475000</v>
      </c>
      <c r="N273" s="48">
        <f t="shared" si="95"/>
        <v>2275725</v>
      </c>
      <c r="O273" s="48">
        <f t="shared" si="96"/>
        <v>18007.25</v>
      </c>
      <c r="P273" s="48">
        <f t="shared" si="97"/>
        <v>36014.5</v>
      </c>
      <c r="Q273" s="48">
        <f t="shared" si="98"/>
        <v>18007.25</v>
      </c>
      <c r="R273" s="146">
        <f t="shared" si="99"/>
        <v>2203696</v>
      </c>
      <c r="S273" s="1684">
        <v>0</v>
      </c>
      <c r="T273" s="1684">
        <f t="shared" si="100"/>
        <v>2203696</v>
      </c>
      <c r="U273" s="530" t="str">
        <f>VLOOKUP(C273,'[31]LIST GAJI KARYAWAN'!$D$231:$F$370,3,FALSE)</f>
        <v>4110101019165</v>
      </c>
      <c r="V273" s="1686">
        <f>VLOOKUP(C273,'[32]LIST GAJI KARYAWAN'!$D$242:$L$400,9,0)</f>
        <v>15</v>
      </c>
      <c r="W273" s="1686" t="b">
        <f t="shared" si="101"/>
        <v>1</v>
      </c>
    </row>
    <row r="274" spans="1:23" s="1688" customFormat="1" ht="18" customHeight="1">
      <c r="A274" s="206">
        <v>1800725</v>
      </c>
      <c r="B274" s="1742">
        <v>7</v>
      </c>
      <c r="C274" s="531" t="s">
        <v>416</v>
      </c>
      <c r="D274" s="530" t="s">
        <v>547</v>
      </c>
      <c r="E274" s="1703">
        <f>VLOOKUP(C274,'[30]LIST GAJI KARYAWAN'!$D$242:$L$400,9,FALSE)</f>
        <v>18</v>
      </c>
      <c r="F274" s="265">
        <v>1400725</v>
      </c>
      <c r="G274" s="265">
        <v>400000</v>
      </c>
      <c r="H274" s="282">
        <f t="shared" si="93"/>
        <v>1800725</v>
      </c>
      <c r="I274" s="265">
        <v>8000</v>
      </c>
      <c r="J274" s="265">
        <v>17000</v>
      </c>
      <c r="K274" s="265">
        <v>100000</v>
      </c>
      <c r="L274" s="264">
        <v>0</v>
      </c>
      <c r="M274" s="282">
        <f t="shared" si="94"/>
        <v>550000</v>
      </c>
      <c r="N274" s="48">
        <f t="shared" si="95"/>
        <v>2350725</v>
      </c>
      <c r="O274" s="48">
        <f t="shared" si="96"/>
        <v>18007.25</v>
      </c>
      <c r="P274" s="48">
        <f t="shared" si="97"/>
        <v>36014.5</v>
      </c>
      <c r="Q274" s="48">
        <f t="shared" si="98"/>
        <v>18007.25</v>
      </c>
      <c r="R274" s="146">
        <f t="shared" si="99"/>
        <v>2278696</v>
      </c>
      <c r="S274" s="1684">
        <v>0</v>
      </c>
      <c r="T274" s="1684">
        <f t="shared" si="100"/>
        <v>2278696</v>
      </c>
      <c r="U274" s="530" t="str">
        <f>VLOOKUP(C274,'[31]LIST GAJI KARYAWAN'!$D$231:$F$370,3,FALSE)</f>
        <v>4110100942161</v>
      </c>
      <c r="V274" s="1686">
        <f>VLOOKUP(C274,'[32]LIST GAJI KARYAWAN'!$D$242:$L$400,9,0)</f>
        <v>18</v>
      </c>
      <c r="W274" s="1686" t="b">
        <f t="shared" si="101"/>
        <v>1</v>
      </c>
    </row>
    <row r="275" spans="1:23" s="1688" customFormat="1" ht="18" customHeight="1">
      <c r="A275" s="206">
        <v>1800725</v>
      </c>
      <c r="B275" s="1742">
        <v>8</v>
      </c>
      <c r="C275" s="531" t="s">
        <v>1557</v>
      </c>
      <c r="D275" s="530" t="s">
        <v>547</v>
      </c>
      <c r="E275" s="1703">
        <f>VLOOKUP(C275,'[30]LIST GAJI KARYAWAN'!$D$242:$L$400,9,FALSE)</f>
        <v>19</v>
      </c>
      <c r="F275" s="265">
        <v>1400725</v>
      </c>
      <c r="G275" s="265">
        <v>400000</v>
      </c>
      <c r="H275" s="282">
        <f t="shared" si="93"/>
        <v>1800725</v>
      </c>
      <c r="I275" s="265">
        <v>8000</v>
      </c>
      <c r="J275" s="265">
        <v>17000</v>
      </c>
      <c r="K275" s="265">
        <v>100000</v>
      </c>
      <c r="L275" s="264">
        <v>0</v>
      </c>
      <c r="M275" s="282">
        <f t="shared" si="94"/>
        <v>575000</v>
      </c>
      <c r="N275" s="48">
        <f t="shared" si="95"/>
        <v>2375725</v>
      </c>
      <c r="O275" s="48">
        <f t="shared" si="96"/>
        <v>18007.25</v>
      </c>
      <c r="P275" s="48">
        <f t="shared" si="97"/>
        <v>36014.5</v>
      </c>
      <c r="Q275" s="48">
        <f t="shared" si="98"/>
        <v>18007.25</v>
      </c>
      <c r="R275" s="146">
        <f t="shared" si="99"/>
        <v>2303696</v>
      </c>
      <c r="S275" s="1684">
        <v>0</v>
      </c>
      <c r="T275" s="1684">
        <f t="shared" si="100"/>
        <v>2303696</v>
      </c>
      <c r="U275" s="530" t="str">
        <f>VLOOKUP(C275,'[31]LIST GAJI KARYAWAN'!$D$231:$F$370,3,FALSE)</f>
        <v>4110100990164</v>
      </c>
      <c r="V275" s="1686">
        <f>VLOOKUP(C275,'[32]LIST GAJI KARYAWAN'!$D$242:$L$400,9,0)</f>
        <v>19</v>
      </c>
      <c r="W275" s="1686" t="b">
        <f t="shared" si="101"/>
        <v>1</v>
      </c>
    </row>
    <row r="276" spans="1:23" s="1688" customFormat="1" ht="18" customHeight="1">
      <c r="A276" s="206">
        <v>1800725</v>
      </c>
      <c r="B276" s="1742">
        <v>9</v>
      </c>
      <c r="C276" s="531" t="s">
        <v>1558</v>
      </c>
      <c r="D276" s="530" t="s">
        <v>547</v>
      </c>
      <c r="E276" s="1703">
        <f>VLOOKUP(C276,'[30]LIST GAJI KARYAWAN'!$D$242:$L$400,9,FALSE)</f>
        <v>18</v>
      </c>
      <c r="F276" s="265">
        <v>1400725</v>
      </c>
      <c r="G276" s="265">
        <v>400000</v>
      </c>
      <c r="H276" s="282">
        <f t="shared" si="93"/>
        <v>1800725</v>
      </c>
      <c r="I276" s="265">
        <v>8000</v>
      </c>
      <c r="J276" s="265">
        <v>17000</v>
      </c>
      <c r="K276" s="265">
        <v>100000</v>
      </c>
      <c r="L276" s="264">
        <v>0</v>
      </c>
      <c r="M276" s="282">
        <f t="shared" si="94"/>
        <v>550000</v>
      </c>
      <c r="N276" s="48">
        <f t="shared" si="95"/>
        <v>2350725</v>
      </c>
      <c r="O276" s="48">
        <f t="shared" si="96"/>
        <v>18007.25</v>
      </c>
      <c r="P276" s="48">
        <f t="shared" si="97"/>
        <v>36014.5</v>
      </c>
      <c r="Q276" s="48">
        <f t="shared" si="98"/>
        <v>18007.25</v>
      </c>
      <c r="R276" s="146">
        <f t="shared" si="99"/>
        <v>2278696</v>
      </c>
      <c r="S276" s="1684">
        <v>0</v>
      </c>
      <c r="T276" s="1684">
        <f t="shared" si="100"/>
        <v>2278696</v>
      </c>
      <c r="U276" s="530" t="str">
        <f>VLOOKUP(C276,'[31]LIST GAJI KARYAWAN'!$D$231:$F$370,3,FALSE)</f>
        <v>4110100761167</v>
      </c>
      <c r="V276" s="1686">
        <f>VLOOKUP(C276,'[32]LIST GAJI KARYAWAN'!$D$242:$L$400,9,0)</f>
        <v>18</v>
      </c>
      <c r="W276" s="1686" t="b">
        <f t="shared" si="101"/>
        <v>1</v>
      </c>
    </row>
    <row r="277" spans="1:23" s="1688" customFormat="1" ht="18" customHeight="1">
      <c r="A277" s="206">
        <v>1800725</v>
      </c>
      <c r="B277" s="1742">
        <v>10</v>
      </c>
      <c r="C277" s="531" t="s">
        <v>1559</v>
      </c>
      <c r="D277" s="530" t="s">
        <v>547</v>
      </c>
      <c r="E277" s="1703">
        <f>VLOOKUP(C277,'[30]LIST GAJI KARYAWAN'!$D$242:$L$400,9,FALSE)</f>
        <v>18</v>
      </c>
      <c r="F277" s="265">
        <v>1400725</v>
      </c>
      <c r="G277" s="265">
        <v>400000</v>
      </c>
      <c r="H277" s="282">
        <f t="shared" ref="H277:H286" si="102">SUM(F277:G277)</f>
        <v>1800725</v>
      </c>
      <c r="I277" s="265">
        <v>8000</v>
      </c>
      <c r="J277" s="265">
        <v>17000</v>
      </c>
      <c r="K277" s="265">
        <v>100000</v>
      </c>
      <c r="L277" s="264">
        <v>0</v>
      </c>
      <c r="M277" s="282">
        <f t="shared" si="94"/>
        <v>550000</v>
      </c>
      <c r="N277" s="48">
        <f t="shared" si="95"/>
        <v>2350725</v>
      </c>
      <c r="O277" s="48">
        <f t="shared" si="96"/>
        <v>18007.25</v>
      </c>
      <c r="P277" s="48">
        <f t="shared" si="97"/>
        <v>36014.5</v>
      </c>
      <c r="Q277" s="48">
        <f t="shared" si="98"/>
        <v>18007.25</v>
      </c>
      <c r="R277" s="146">
        <f t="shared" si="99"/>
        <v>2278696</v>
      </c>
      <c r="S277" s="1684">
        <v>0</v>
      </c>
      <c r="T277" s="1684">
        <f t="shared" si="100"/>
        <v>2278696</v>
      </c>
      <c r="U277" s="530" t="str">
        <f>VLOOKUP(C277,'[31]LIST GAJI KARYAWAN'!$D$231:$F$370,3,FALSE)</f>
        <v>4110100758164</v>
      </c>
      <c r="V277" s="1686">
        <f>VLOOKUP(C277,'[32]LIST GAJI KARYAWAN'!$D$242:$L$400,9,0)</f>
        <v>18</v>
      </c>
      <c r="W277" s="1686" t="b">
        <f t="shared" si="101"/>
        <v>1</v>
      </c>
    </row>
    <row r="278" spans="1:23" s="1688" customFormat="1" ht="18" customHeight="1">
      <c r="A278" s="206">
        <v>1800725</v>
      </c>
      <c r="B278" s="1742">
        <v>11</v>
      </c>
      <c r="C278" s="1172" t="s">
        <v>1562</v>
      </c>
      <c r="D278" s="530" t="s">
        <v>547</v>
      </c>
      <c r="E278" s="1703">
        <f>VLOOKUP(C278,'[30]LIST GAJI KARYAWAN'!$D$242:$L$400,9,FALSE)</f>
        <v>22</v>
      </c>
      <c r="F278" s="265">
        <v>1400725</v>
      </c>
      <c r="G278" s="265">
        <v>400000</v>
      </c>
      <c r="H278" s="282">
        <f t="shared" si="102"/>
        <v>1800725</v>
      </c>
      <c r="I278" s="265">
        <v>8000</v>
      </c>
      <c r="J278" s="265">
        <v>17000</v>
      </c>
      <c r="K278" s="265">
        <v>100000</v>
      </c>
      <c r="L278" s="264">
        <v>0</v>
      </c>
      <c r="M278" s="282">
        <f t="shared" si="94"/>
        <v>650000</v>
      </c>
      <c r="N278" s="48">
        <f t="shared" si="95"/>
        <v>2450725</v>
      </c>
      <c r="O278" s="48">
        <f t="shared" si="96"/>
        <v>18007.25</v>
      </c>
      <c r="P278" s="48">
        <f t="shared" si="97"/>
        <v>36014.5</v>
      </c>
      <c r="Q278" s="48">
        <f t="shared" si="98"/>
        <v>18007.25</v>
      </c>
      <c r="R278" s="146">
        <f t="shared" si="99"/>
        <v>2378696</v>
      </c>
      <c r="S278" s="1684">
        <v>0</v>
      </c>
      <c r="T278" s="1684">
        <f t="shared" si="100"/>
        <v>2378696</v>
      </c>
      <c r="U278" s="530" t="str">
        <f>VLOOKUP(C278,'[31]LIST GAJI KARYAWAN'!$D$231:$F$370,3,FALSE)</f>
        <v>4110101491163</v>
      </c>
      <c r="V278" s="1686">
        <f>VLOOKUP(C278,'[32]LIST GAJI KARYAWAN'!$D$242:$L$400,9,0)</f>
        <v>22</v>
      </c>
      <c r="W278" s="1686" t="b">
        <f t="shared" si="101"/>
        <v>1</v>
      </c>
    </row>
    <row r="279" spans="1:23" s="1688" customFormat="1" ht="18" customHeight="1">
      <c r="A279" s="206">
        <v>1800725</v>
      </c>
      <c r="B279" s="1742">
        <v>12</v>
      </c>
      <c r="C279" s="531" t="s">
        <v>1563</v>
      </c>
      <c r="D279" s="530" t="s">
        <v>547</v>
      </c>
      <c r="E279" s="1703">
        <f>VLOOKUP(C279,'[30]LIST GAJI KARYAWAN'!$D$242:$L$400,9,FALSE)</f>
        <v>25</v>
      </c>
      <c r="F279" s="265">
        <v>1400725</v>
      </c>
      <c r="G279" s="265">
        <v>400000</v>
      </c>
      <c r="H279" s="282">
        <f t="shared" si="102"/>
        <v>1800725</v>
      </c>
      <c r="I279" s="265">
        <v>8000</v>
      </c>
      <c r="J279" s="265">
        <v>17000</v>
      </c>
      <c r="K279" s="265">
        <v>100000</v>
      </c>
      <c r="L279" s="264">
        <v>0</v>
      </c>
      <c r="M279" s="282">
        <f t="shared" si="94"/>
        <v>725000</v>
      </c>
      <c r="N279" s="48">
        <f t="shared" si="95"/>
        <v>2525725</v>
      </c>
      <c r="O279" s="48">
        <f t="shared" si="96"/>
        <v>18007.25</v>
      </c>
      <c r="P279" s="48">
        <f t="shared" si="97"/>
        <v>36014.5</v>
      </c>
      <c r="Q279" s="48">
        <f t="shared" si="98"/>
        <v>18007.25</v>
      </c>
      <c r="R279" s="146">
        <f t="shared" si="99"/>
        <v>2453696</v>
      </c>
      <c r="S279" s="1684">
        <v>0</v>
      </c>
      <c r="T279" s="1684">
        <f t="shared" si="100"/>
        <v>2453696</v>
      </c>
      <c r="U279" s="530" t="str">
        <f>VLOOKUP(C279,'[31]LIST GAJI KARYAWAN'!$D$231:$F$370,3,FALSE)</f>
        <v>4110100954168</v>
      </c>
      <c r="V279" s="1686">
        <f>VLOOKUP(C279,'[32]LIST GAJI KARYAWAN'!$D$242:$L$400,9,0)</f>
        <v>25</v>
      </c>
      <c r="W279" s="1686" t="b">
        <f t="shared" si="101"/>
        <v>1</v>
      </c>
    </row>
    <row r="280" spans="1:23" s="1688" customFormat="1" ht="18" customHeight="1">
      <c r="A280" s="206">
        <v>1800725</v>
      </c>
      <c r="B280" s="1742">
        <v>13</v>
      </c>
      <c r="C280" s="531" t="s">
        <v>1565</v>
      </c>
      <c r="D280" s="530" t="s">
        <v>547</v>
      </c>
      <c r="E280" s="1703">
        <f>VLOOKUP(C280,'[30]LIST GAJI KARYAWAN'!$D$242:$L$400,9,FALSE)</f>
        <v>23</v>
      </c>
      <c r="F280" s="265">
        <v>1400725</v>
      </c>
      <c r="G280" s="265">
        <v>400000</v>
      </c>
      <c r="H280" s="282">
        <f t="shared" si="102"/>
        <v>1800725</v>
      </c>
      <c r="I280" s="265">
        <v>8000</v>
      </c>
      <c r="J280" s="265">
        <v>17000</v>
      </c>
      <c r="K280" s="265">
        <v>100000</v>
      </c>
      <c r="L280" s="264">
        <v>0</v>
      </c>
      <c r="M280" s="282">
        <f t="shared" si="94"/>
        <v>675000</v>
      </c>
      <c r="N280" s="48">
        <f t="shared" si="95"/>
        <v>2475725</v>
      </c>
      <c r="O280" s="48">
        <f t="shared" si="96"/>
        <v>18007.25</v>
      </c>
      <c r="P280" s="48">
        <f t="shared" si="97"/>
        <v>36014.5</v>
      </c>
      <c r="Q280" s="48">
        <f t="shared" si="98"/>
        <v>18007.25</v>
      </c>
      <c r="R280" s="146">
        <f t="shared" si="99"/>
        <v>2403696</v>
      </c>
      <c r="S280" s="1684">
        <v>0</v>
      </c>
      <c r="T280" s="1684">
        <f t="shared" si="100"/>
        <v>2403696</v>
      </c>
      <c r="U280" s="530" t="str">
        <f>VLOOKUP(C280,'[31]LIST GAJI KARYAWAN'!$D$231:$F$370,3,FALSE)</f>
        <v>4110100795166</v>
      </c>
      <c r="V280" s="1686">
        <f>VLOOKUP(C280,'[32]LIST GAJI KARYAWAN'!$D$242:$L$400,9,0)</f>
        <v>23</v>
      </c>
      <c r="W280" s="1686" t="b">
        <f t="shared" si="101"/>
        <v>1</v>
      </c>
    </row>
    <row r="281" spans="1:23" s="1688" customFormat="1" ht="18" customHeight="1">
      <c r="A281" s="206">
        <v>1800725</v>
      </c>
      <c r="B281" s="1742">
        <v>14</v>
      </c>
      <c r="C281" s="531" t="s">
        <v>1566</v>
      </c>
      <c r="D281" s="530" t="s">
        <v>547</v>
      </c>
      <c r="E281" s="1703">
        <f>VLOOKUP(C281,'[30]LIST GAJI KARYAWAN'!$D$242:$L$400,9,FALSE)</f>
        <v>29</v>
      </c>
      <c r="F281" s="265">
        <v>1400725</v>
      </c>
      <c r="G281" s="265">
        <v>400000</v>
      </c>
      <c r="H281" s="282">
        <f t="shared" si="102"/>
        <v>1800725</v>
      </c>
      <c r="I281" s="265">
        <v>8000</v>
      </c>
      <c r="J281" s="265">
        <v>17000</v>
      </c>
      <c r="K281" s="265">
        <v>100000</v>
      </c>
      <c r="L281" s="264">
        <v>0</v>
      </c>
      <c r="M281" s="282">
        <f t="shared" si="94"/>
        <v>825000</v>
      </c>
      <c r="N281" s="48">
        <f t="shared" si="95"/>
        <v>2625725</v>
      </c>
      <c r="O281" s="48">
        <f t="shared" si="96"/>
        <v>18007.25</v>
      </c>
      <c r="P281" s="48">
        <f t="shared" si="97"/>
        <v>36014.5</v>
      </c>
      <c r="Q281" s="48">
        <f t="shared" si="98"/>
        <v>18007.25</v>
      </c>
      <c r="R281" s="146">
        <f t="shared" si="99"/>
        <v>2553696</v>
      </c>
      <c r="S281" s="1684">
        <v>0</v>
      </c>
      <c r="T281" s="1684">
        <f t="shared" si="100"/>
        <v>2553696</v>
      </c>
      <c r="U281" s="530" t="str">
        <f>VLOOKUP(C281,'[31]LIST GAJI KARYAWAN'!$D$231:$F$370,3,FALSE)</f>
        <v>4110100830160</v>
      </c>
      <c r="V281" s="1686">
        <f>VLOOKUP(C281,'[32]LIST GAJI KARYAWAN'!$D$242:$L$400,9,0)</f>
        <v>29</v>
      </c>
      <c r="W281" s="1686" t="b">
        <f t="shared" si="101"/>
        <v>1</v>
      </c>
    </row>
    <row r="282" spans="1:23" s="1688" customFormat="1" ht="18" customHeight="1">
      <c r="A282" s="206">
        <v>1800725</v>
      </c>
      <c r="B282" s="1742">
        <v>15</v>
      </c>
      <c r="C282" s="531" t="s">
        <v>1568</v>
      </c>
      <c r="D282" s="530" t="s">
        <v>547</v>
      </c>
      <c r="E282" s="1703">
        <f>VLOOKUP(C282,'[30]LIST GAJI KARYAWAN'!$D$242:$L$400,9,FALSE)</f>
        <v>6</v>
      </c>
      <c r="F282" s="265">
        <v>1400725</v>
      </c>
      <c r="G282" s="265">
        <v>400000</v>
      </c>
      <c r="H282" s="282">
        <f t="shared" si="102"/>
        <v>1800725</v>
      </c>
      <c r="I282" s="265">
        <v>8000</v>
      </c>
      <c r="J282" s="265">
        <v>17000</v>
      </c>
      <c r="K282" s="265">
        <v>100000</v>
      </c>
      <c r="L282" s="264">
        <v>0</v>
      </c>
      <c r="M282" s="282">
        <f t="shared" si="94"/>
        <v>250000</v>
      </c>
      <c r="N282" s="48">
        <f t="shared" si="95"/>
        <v>2050725</v>
      </c>
      <c r="O282" s="48">
        <f t="shared" si="96"/>
        <v>18007.25</v>
      </c>
      <c r="P282" s="48">
        <f t="shared" si="97"/>
        <v>36014.5</v>
      </c>
      <c r="Q282" s="48">
        <f t="shared" si="98"/>
        <v>18007.25</v>
      </c>
      <c r="R282" s="146">
        <f t="shared" si="99"/>
        <v>1978696</v>
      </c>
      <c r="S282" s="1684">
        <v>0</v>
      </c>
      <c r="T282" s="1684">
        <f t="shared" si="100"/>
        <v>1978696</v>
      </c>
      <c r="U282" s="530" t="str">
        <f>VLOOKUP(C282,'[31]LIST GAJI KARYAWAN'!$D$231:$F$370,3,FALSE)</f>
        <v>4110100755166</v>
      </c>
      <c r="V282" s="1686">
        <f>VLOOKUP(C282,'[32]LIST GAJI KARYAWAN'!$D$242:$L$400,9,0)</f>
        <v>6</v>
      </c>
      <c r="W282" s="1686" t="b">
        <f t="shared" si="101"/>
        <v>1</v>
      </c>
    </row>
    <row r="283" spans="1:23" s="1688" customFormat="1" ht="18" customHeight="1">
      <c r="A283" s="206">
        <v>1800725</v>
      </c>
      <c r="B283" s="1742">
        <v>16</v>
      </c>
      <c r="C283" s="531" t="s">
        <v>1569</v>
      </c>
      <c r="D283" s="530" t="s">
        <v>547</v>
      </c>
      <c r="E283" s="1703">
        <f>VLOOKUP(C283,'[30]LIST GAJI KARYAWAN'!$D$242:$L$400,9,FALSE)</f>
        <v>21</v>
      </c>
      <c r="F283" s="265">
        <v>1400725</v>
      </c>
      <c r="G283" s="265">
        <v>400000</v>
      </c>
      <c r="H283" s="282">
        <f t="shared" si="102"/>
        <v>1800725</v>
      </c>
      <c r="I283" s="265">
        <v>8000</v>
      </c>
      <c r="J283" s="265">
        <v>17000</v>
      </c>
      <c r="K283" s="265">
        <v>100000</v>
      </c>
      <c r="L283" s="264">
        <v>0</v>
      </c>
      <c r="M283" s="282">
        <f t="shared" si="94"/>
        <v>625000</v>
      </c>
      <c r="N283" s="48">
        <f t="shared" si="95"/>
        <v>2425725</v>
      </c>
      <c r="O283" s="48">
        <f t="shared" si="96"/>
        <v>18007.25</v>
      </c>
      <c r="P283" s="48">
        <f t="shared" si="97"/>
        <v>36014.5</v>
      </c>
      <c r="Q283" s="48">
        <f t="shared" si="98"/>
        <v>18007.25</v>
      </c>
      <c r="R283" s="146">
        <f t="shared" si="99"/>
        <v>2353696</v>
      </c>
      <c r="S283" s="1684">
        <v>0</v>
      </c>
      <c r="T283" s="1684">
        <f t="shared" si="100"/>
        <v>2353696</v>
      </c>
      <c r="U283" s="530" t="str">
        <f>VLOOKUP(C283,'[31]LIST GAJI KARYAWAN'!$D$231:$F$370,3,FALSE)</f>
        <v>4110100717168</v>
      </c>
      <c r="V283" s="1686">
        <f>VLOOKUP(C283,'[32]LIST GAJI KARYAWAN'!$D$242:$L$400,9,0)</f>
        <v>21</v>
      </c>
      <c r="W283" s="1686" t="b">
        <f t="shared" si="101"/>
        <v>1</v>
      </c>
    </row>
    <row r="284" spans="1:23" s="1688" customFormat="1" ht="18" customHeight="1">
      <c r="A284" s="206">
        <v>1800725</v>
      </c>
      <c r="B284" s="1742">
        <v>17</v>
      </c>
      <c r="C284" s="1172" t="s">
        <v>1570</v>
      </c>
      <c r="D284" s="530" t="s">
        <v>547</v>
      </c>
      <c r="E284" s="1703">
        <f>VLOOKUP(C284,'[30]LIST GAJI KARYAWAN'!$D$242:$L$400,9,FALSE)</f>
        <v>19</v>
      </c>
      <c r="F284" s="265">
        <v>1400725</v>
      </c>
      <c r="G284" s="265">
        <v>400000</v>
      </c>
      <c r="H284" s="282">
        <f t="shared" si="102"/>
        <v>1800725</v>
      </c>
      <c r="I284" s="265">
        <v>8000</v>
      </c>
      <c r="J284" s="265">
        <v>17000</v>
      </c>
      <c r="K284" s="265">
        <v>100000</v>
      </c>
      <c r="L284" s="264">
        <v>0</v>
      </c>
      <c r="M284" s="282">
        <f t="shared" si="94"/>
        <v>575000</v>
      </c>
      <c r="N284" s="48">
        <f t="shared" si="95"/>
        <v>2375725</v>
      </c>
      <c r="O284" s="48">
        <f t="shared" si="96"/>
        <v>18007.25</v>
      </c>
      <c r="P284" s="48">
        <f t="shared" si="97"/>
        <v>36014.5</v>
      </c>
      <c r="Q284" s="48">
        <f t="shared" si="98"/>
        <v>18007.25</v>
      </c>
      <c r="R284" s="146">
        <f t="shared" si="99"/>
        <v>2303696</v>
      </c>
      <c r="S284" s="1684">
        <v>0</v>
      </c>
      <c r="T284" s="1684">
        <f t="shared" si="100"/>
        <v>2303696</v>
      </c>
      <c r="U284" s="530" t="str">
        <f>VLOOKUP(C284,'[31]LIST GAJI KARYAWAN'!$D$231:$F$370,3,FALSE)</f>
        <v>4110101481168</v>
      </c>
      <c r="V284" s="1686">
        <f>VLOOKUP(C284,'[32]LIST GAJI KARYAWAN'!$D$242:$L$400,9,0)</f>
        <v>19</v>
      </c>
      <c r="W284" s="1686" t="b">
        <f t="shared" si="101"/>
        <v>1</v>
      </c>
    </row>
    <row r="285" spans="1:23" s="1688" customFormat="1" ht="18" customHeight="1">
      <c r="A285" s="206">
        <v>1800725</v>
      </c>
      <c r="B285" s="1742">
        <v>18</v>
      </c>
      <c r="C285" s="531" t="s">
        <v>1571</v>
      </c>
      <c r="D285" s="530" t="s">
        <v>547</v>
      </c>
      <c r="E285" s="1703">
        <f>VLOOKUP(C285,'[30]LIST GAJI KARYAWAN'!$D$242:$L$400,9,FALSE)</f>
        <v>2</v>
      </c>
      <c r="F285" s="265">
        <v>1400725</v>
      </c>
      <c r="G285" s="265">
        <v>400000</v>
      </c>
      <c r="H285" s="282">
        <f t="shared" si="102"/>
        <v>1800725</v>
      </c>
      <c r="I285" s="265">
        <v>8000</v>
      </c>
      <c r="J285" s="265">
        <v>17000</v>
      </c>
      <c r="K285" s="265">
        <v>100000</v>
      </c>
      <c r="L285" s="264">
        <v>0</v>
      </c>
      <c r="M285" s="282">
        <f t="shared" si="94"/>
        <v>150000</v>
      </c>
      <c r="N285" s="48">
        <f t="shared" si="95"/>
        <v>1950725</v>
      </c>
      <c r="O285" s="48">
        <f t="shared" si="96"/>
        <v>18007.25</v>
      </c>
      <c r="P285" s="48">
        <f t="shared" si="97"/>
        <v>36014.5</v>
      </c>
      <c r="Q285" s="48">
        <f t="shared" si="98"/>
        <v>18007.25</v>
      </c>
      <c r="R285" s="146">
        <f t="shared" si="99"/>
        <v>1878696</v>
      </c>
      <c r="S285" s="1684">
        <v>0</v>
      </c>
      <c r="T285" s="1684">
        <f t="shared" si="100"/>
        <v>1878696</v>
      </c>
      <c r="U285" s="530" t="str">
        <f>VLOOKUP(C285,'[31]LIST GAJI KARYAWAN'!$D$231:$F$370,3,FALSE)</f>
        <v>4110102053162</v>
      </c>
      <c r="V285" s="1686">
        <f>VLOOKUP(C285,'[32]LIST GAJI KARYAWAN'!$D$242:$L$400,9,0)</f>
        <v>2</v>
      </c>
      <c r="W285" s="1686" t="b">
        <f t="shared" si="101"/>
        <v>1</v>
      </c>
    </row>
    <row r="286" spans="1:23" s="1688" customFormat="1" ht="18" customHeight="1">
      <c r="A286" s="206">
        <v>1800725</v>
      </c>
      <c r="B286" s="1742">
        <v>19</v>
      </c>
      <c r="C286" s="531" t="s">
        <v>1572</v>
      </c>
      <c r="D286" s="530" t="s">
        <v>547</v>
      </c>
      <c r="E286" s="1703">
        <f>VLOOKUP(C286,'[30]LIST GAJI KARYAWAN'!$D$242:$L$400,9,FALSE)</f>
        <v>20</v>
      </c>
      <c r="F286" s="265">
        <v>1400725</v>
      </c>
      <c r="G286" s="265">
        <v>400000</v>
      </c>
      <c r="H286" s="282">
        <f t="shared" si="102"/>
        <v>1800725</v>
      </c>
      <c r="I286" s="265">
        <v>8000</v>
      </c>
      <c r="J286" s="265">
        <v>17000</v>
      </c>
      <c r="K286" s="265">
        <v>100000</v>
      </c>
      <c r="L286" s="264">
        <v>0</v>
      </c>
      <c r="M286" s="282">
        <f t="shared" si="94"/>
        <v>600000</v>
      </c>
      <c r="N286" s="48">
        <f t="shared" si="95"/>
        <v>2400725</v>
      </c>
      <c r="O286" s="48">
        <f t="shared" si="96"/>
        <v>18007.25</v>
      </c>
      <c r="P286" s="48">
        <f t="shared" si="97"/>
        <v>36014.5</v>
      </c>
      <c r="Q286" s="48">
        <f>H286*1%+H286*1%</f>
        <v>36014.5</v>
      </c>
      <c r="R286" s="146">
        <f t="shared" si="99"/>
        <v>2310688.75</v>
      </c>
      <c r="S286" s="1684">
        <v>0</v>
      </c>
      <c r="T286" s="1684">
        <f t="shared" si="100"/>
        <v>2310688.75</v>
      </c>
      <c r="U286" s="530" t="str">
        <f>VLOOKUP(C286,'[31]LIST GAJI KARYAWAN'!$D$231:$F$370,3,FALSE)</f>
        <v>4110100906165</v>
      </c>
      <c r="V286" s="1686">
        <f>VLOOKUP(C286,'[32]LIST GAJI KARYAWAN'!$D$242:$L$400,9,0)</f>
        <v>20</v>
      </c>
      <c r="W286" s="1686" t="b">
        <f t="shared" si="101"/>
        <v>1</v>
      </c>
    </row>
    <row r="287" spans="1:23" s="1688" customFormat="1" ht="18" customHeight="1">
      <c r="A287" s="206">
        <v>1800725</v>
      </c>
      <c r="B287" s="1742">
        <v>20</v>
      </c>
      <c r="C287" s="1172" t="s">
        <v>1578</v>
      </c>
      <c r="D287" s="530" t="s">
        <v>547</v>
      </c>
      <c r="E287" s="1703">
        <f>VLOOKUP(C287,'[30]LIST GAJI KARYAWAN'!$D$242:$L$400,9,FALSE)</f>
        <v>22</v>
      </c>
      <c r="F287" s="265">
        <v>1400725</v>
      </c>
      <c r="G287" s="265">
        <v>400000</v>
      </c>
      <c r="H287" s="282">
        <f t="shared" ref="H287:H292" si="103">SUM(F287:G287)</f>
        <v>1800725</v>
      </c>
      <c r="I287" s="265">
        <v>8000</v>
      </c>
      <c r="J287" s="265">
        <v>17000</v>
      </c>
      <c r="K287" s="265">
        <v>100000</v>
      </c>
      <c r="L287" s="264">
        <v>0</v>
      </c>
      <c r="M287" s="282">
        <f t="shared" si="94"/>
        <v>650000</v>
      </c>
      <c r="N287" s="48">
        <f t="shared" si="95"/>
        <v>2450725</v>
      </c>
      <c r="O287" s="48">
        <f t="shared" si="96"/>
        <v>18007.25</v>
      </c>
      <c r="P287" s="48">
        <f t="shared" si="97"/>
        <v>36014.5</v>
      </c>
      <c r="Q287" s="48">
        <f>H287*1%</f>
        <v>18007.25</v>
      </c>
      <c r="R287" s="146">
        <f t="shared" ref="R287:R327" si="104">N287-P287-Q287-O287</f>
        <v>2378696</v>
      </c>
      <c r="S287" s="1684">
        <v>0</v>
      </c>
      <c r="T287" s="1684">
        <f t="shared" si="100"/>
        <v>2378696</v>
      </c>
      <c r="U287" s="530" t="str">
        <f>VLOOKUP(C287,'[31]LIST GAJI KARYAWAN'!$D$231:$F$370,3,FALSE)</f>
        <v>4110101492169</v>
      </c>
      <c r="V287" s="1686">
        <f>VLOOKUP(C287,'[32]LIST GAJI KARYAWAN'!$D$242:$L$400,9,0)</f>
        <v>22</v>
      </c>
      <c r="W287" s="1686" t="b">
        <f t="shared" si="101"/>
        <v>1</v>
      </c>
    </row>
    <row r="288" spans="1:23" s="1688" customFormat="1" ht="18" customHeight="1">
      <c r="A288" s="206">
        <v>1800725</v>
      </c>
      <c r="B288" s="1742">
        <v>21</v>
      </c>
      <c r="C288" s="531" t="s">
        <v>1582</v>
      </c>
      <c r="D288" s="530" t="s">
        <v>547</v>
      </c>
      <c r="E288" s="1703">
        <f>VLOOKUP(C288,'[30]LIST GAJI KARYAWAN'!$D$242:$L$400,9,FALSE)</f>
        <v>16</v>
      </c>
      <c r="F288" s="265">
        <v>1400725</v>
      </c>
      <c r="G288" s="265">
        <v>400000</v>
      </c>
      <c r="H288" s="282">
        <f t="shared" si="103"/>
        <v>1800725</v>
      </c>
      <c r="I288" s="265">
        <v>8000</v>
      </c>
      <c r="J288" s="265">
        <v>17000</v>
      </c>
      <c r="K288" s="265">
        <v>100000</v>
      </c>
      <c r="L288" s="264">
        <v>0</v>
      </c>
      <c r="M288" s="282">
        <f t="shared" ref="M288:M312" si="105">(E288*I288)+(E288*J288)+K288+L288</f>
        <v>500000</v>
      </c>
      <c r="N288" s="48">
        <f t="shared" ref="N288:N312" si="106">H288+M288</f>
        <v>2300725</v>
      </c>
      <c r="O288" s="48">
        <f t="shared" ref="O288:O312" si="107">H288*1%</f>
        <v>18007.25</v>
      </c>
      <c r="P288" s="48">
        <f t="shared" ref="P288:P312" si="108">H288*2%</f>
        <v>36014.5</v>
      </c>
      <c r="Q288" s="48">
        <f>H288*1%</f>
        <v>18007.25</v>
      </c>
      <c r="R288" s="146">
        <f t="shared" si="104"/>
        <v>2228696</v>
      </c>
      <c r="S288" s="1684">
        <v>0</v>
      </c>
      <c r="T288" s="1684">
        <f t="shared" si="100"/>
        <v>2228696</v>
      </c>
      <c r="U288" s="530" t="str">
        <f>VLOOKUP(C288,'[31]LIST GAJI KARYAWAN'!$D$231:$F$370,3,FALSE)</f>
        <v>4110101042168</v>
      </c>
      <c r="V288" s="1686">
        <f>VLOOKUP(C288,'[32]LIST GAJI KARYAWAN'!$D$242:$L$400,9,0)</f>
        <v>16</v>
      </c>
      <c r="W288" s="1686" t="b">
        <f t="shared" si="101"/>
        <v>1</v>
      </c>
    </row>
    <row r="289" spans="1:23" s="1688" customFormat="1" ht="18" customHeight="1">
      <c r="A289" s="206">
        <v>1800725</v>
      </c>
      <c r="B289" s="1742">
        <v>22</v>
      </c>
      <c r="C289" s="529" t="s">
        <v>1583</v>
      </c>
      <c r="D289" s="530" t="s">
        <v>547</v>
      </c>
      <c r="E289" s="1703">
        <f>VLOOKUP(C289,'[30]LIST GAJI KARYAWAN'!$D$242:$L$400,9,FALSE)</f>
        <v>20</v>
      </c>
      <c r="F289" s="265">
        <v>1400725</v>
      </c>
      <c r="G289" s="265">
        <v>400000</v>
      </c>
      <c r="H289" s="282">
        <f t="shared" si="103"/>
        <v>1800725</v>
      </c>
      <c r="I289" s="265">
        <v>8000</v>
      </c>
      <c r="J289" s="265">
        <v>17000</v>
      </c>
      <c r="K289" s="265">
        <v>100000</v>
      </c>
      <c r="L289" s="264">
        <v>0</v>
      </c>
      <c r="M289" s="282">
        <f t="shared" si="105"/>
        <v>600000</v>
      </c>
      <c r="N289" s="48">
        <f t="shared" si="106"/>
        <v>2400725</v>
      </c>
      <c r="O289" s="48">
        <f t="shared" si="107"/>
        <v>18007.25</v>
      </c>
      <c r="P289" s="48">
        <f t="shared" si="108"/>
        <v>36014.5</v>
      </c>
      <c r="Q289" s="48">
        <f>H289*1%</f>
        <v>18007.25</v>
      </c>
      <c r="R289" s="146">
        <f t="shared" si="104"/>
        <v>2328696</v>
      </c>
      <c r="S289" s="1684">
        <v>0</v>
      </c>
      <c r="T289" s="1684">
        <f t="shared" si="100"/>
        <v>2328696</v>
      </c>
      <c r="U289" s="530" t="str">
        <f>VLOOKUP(C289,'[31]LIST GAJI KARYAWAN'!$D$231:$F$370,3,FALSE)</f>
        <v>4110100868163</v>
      </c>
      <c r="V289" s="1686">
        <f>VLOOKUP(C289,'[32]LIST GAJI KARYAWAN'!$D$242:$L$400,9,0)</f>
        <v>20</v>
      </c>
      <c r="W289" s="1686" t="b">
        <f t="shared" si="101"/>
        <v>1</v>
      </c>
    </row>
    <row r="290" spans="1:23" s="1688" customFormat="1" ht="18" customHeight="1">
      <c r="A290" s="206">
        <v>1800725</v>
      </c>
      <c r="B290" s="1742">
        <v>23</v>
      </c>
      <c r="C290" s="1172" t="s">
        <v>1585</v>
      </c>
      <c r="D290" s="530" t="s">
        <v>547</v>
      </c>
      <c r="E290" s="1703">
        <f>VLOOKUP(C290,'[30]LIST GAJI KARYAWAN'!$D$242:$L$400,9,FALSE)</f>
        <v>22</v>
      </c>
      <c r="F290" s="265">
        <v>1400725</v>
      </c>
      <c r="G290" s="265">
        <v>400000</v>
      </c>
      <c r="H290" s="282">
        <f t="shared" si="103"/>
        <v>1800725</v>
      </c>
      <c r="I290" s="265">
        <v>8000</v>
      </c>
      <c r="J290" s="265">
        <v>17000</v>
      </c>
      <c r="K290" s="265">
        <v>100000</v>
      </c>
      <c r="L290" s="264">
        <v>0</v>
      </c>
      <c r="M290" s="282">
        <f t="shared" si="105"/>
        <v>650000</v>
      </c>
      <c r="N290" s="48">
        <f t="shared" si="106"/>
        <v>2450725</v>
      </c>
      <c r="O290" s="48">
        <f t="shared" si="107"/>
        <v>18007.25</v>
      </c>
      <c r="P290" s="48">
        <f t="shared" si="108"/>
        <v>36014.5</v>
      </c>
      <c r="Q290" s="48">
        <f t="shared" ref="Q290:Q295" si="109">H290*1%</f>
        <v>18007.25</v>
      </c>
      <c r="R290" s="146">
        <f t="shared" si="104"/>
        <v>2378696</v>
      </c>
      <c r="S290" s="1684">
        <v>0</v>
      </c>
      <c r="T290" s="1684">
        <f t="shared" si="100"/>
        <v>2378696</v>
      </c>
      <c r="U290" s="530" t="str">
        <f>VLOOKUP(C290,'[31]LIST GAJI KARYAWAN'!$D$231:$F$370,3,FALSE)</f>
        <v>4110101475167</v>
      </c>
      <c r="V290" s="1686">
        <f>VLOOKUP(C290,'[32]LIST GAJI KARYAWAN'!$D$242:$L$400,9,0)</f>
        <v>22</v>
      </c>
      <c r="W290" s="1686" t="b">
        <f t="shared" si="101"/>
        <v>1</v>
      </c>
    </row>
    <row r="291" spans="1:23" s="1688" customFormat="1" ht="18" customHeight="1">
      <c r="A291" s="206">
        <v>1800725</v>
      </c>
      <c r="B291" s="1742">
        <v>24</v>
      </c>
      <c r="C291" s="531" t="s">
        <v>1586</v>
      </c>
      <c r="D291" s="530" t="s">
        <v>547</v>
      </c>
      <c r="E291" s="1703">
        <f>VLOOKUP(C291,'[30]LIST GAJI KARYAWAN'!$D$242:$L$400,9,FALSE)</f>
        <v>23</v>
      </c>
      <c r="F291" s="265">
        <v>1400725</v>
      </c>
      <c r="G291" s="265">
        <v>400000</v>
      </c>
      <c r="H291" s="282">
        <f t="shared" si="103"/>
        <v>1800725</v>
      </c>
      <c r="I291" s="265">
        <v>8000</v>
      </c>
      <c r="J291" s="265">
        <v>17000</v>
      </c>
      <c r="K291" s="265">
        <v>100000</v>
      </c>
      <c r="L291" s="264">
        <v>0</v>
      </c>
      <c r="M291" s="282">
        <f t="shared" si="105"/>
        <v>675000</v>
      </c>
      <c r="N291" s="48">
        <f t="shared" si="106"/>
        <v>2475725</v>
      </c>
      <c r="O291" s="48">
        <f t="shared" si="107"/>
        <v>18007.25</v>
      </c>
      <c r="P291" s="48">
        <f t="shared" si="108"/>
        <v>36014.5</v>
      </c>
      <c r="Q291" s="48">
        <f t="shared" si="109"/>
        <v>18007.25</v>
      </c>
      <c r="R291" s="146">
        <f t="shared" si="104"/>
        <v>2403696</v>
      </c>
      <c r="S291" s="1684">
        <v>0</v>
      </c>
      <c r="T291" s="1684">
        <f t="shared" si="100"/>
        <v>2403696</v>
      </c>
      <c r="U291" s="530" t="str">
        <f>VLOOKUP(C291,'[31]LIST GAJI KARYAWAN'!$D$231:$F$370,3,FALSE)</f>
        <v>4110100989163</v>
      </c>
      <c r="V291" s="1686">
        <f>VLOOKUP(C291,'[32]LIST GAJI KARYAWAN'!$D$242:$L$400,9,0)</f>
        <v>23</v>
      </c>
      <c r="W291" s="1686" t="b">
        <f t="shared" si="101"/>
        <v>1</v>
      </c>
    </row>
    <row r="292" spans="1:23" s="1688" customFormat="1" ht="18" customHeight="1">
      <c r="A292" s="206">
        <v>1800725</v>
      </c>
      <c r="B292" s="1742">
        <v>25</v>
      </c>
      <c r="C292" s="1172" t="s">
        <v>1386</v>
      </c>
      <c r="D292" s="530" t="s">
        <v>547</v>
      </c>
      <c r="E292" s="1703">
        <f>VLOOKUP(C292,'[30]LIST GAJI KARYAWAN'!$D$242:$L$400,9,FALSE)</f>
        <v>21</v>
      </c>
      <c r="F292" s="265">
        <v>1400725</v>
      </c>
      <c r="G292" s="265">
        <v>400000</v>
      </c>
      <c r="H292" s="282">
        <f t="shared" si="103"/>
        <v>1800725</v>
      </c>
      <c r="I292" s="265">
        <v>8000</v>
      </c>
      <c r="J292" s="265">
        <v>17000</v>
      </c>
      <c r="K292" s="265">
        <v>100000</v>
      </c>
      <c r="L292" s="264">
        <v>0</v>
      </c>
      <c r="M292" s="282">
        <f t="shared" si="105"/>
        <v>625000</v>
      </c>
      <c r="N292" s="48">
        <f t="shared" si="106"/>
        <v>2425725</v>
      </c>
      <c r="O292" s="48">
        <f t="shared" si="107"/>
        <v>18007.25</v>
      </c>
      <c r="P292" s="48">
        <f t="shared" si="108"/>
        <v>36014.5</v>
      </c>
      <c r="Q292" s="48">
        <f t="shared" si="109"/>
        <v>18007.25</v>
      </c>
      <c r="R292" s="146">
        <f t="shared" si="104"/>
        <v>2353696</v>
      </c>
      <c r="S292" s="1684">
        <v>0</v>
      </c>
      <c r="T292" s="1684">
        <f t="shared" si="100"/>
        <v>2353696</v>
      </c>
      <c r="U292" s="530" t="str">
        <f>VLOOKUP(C292,'[31]LIST GAJI KARYAWAN'!$D$231:$F$370,3,FALSE)</f>
        <v>4110101479161</v>
      </c>
      <c r="V292" s="1686">
        <f>VLOOKUP(C292,'[32]LIST GAJI KARYAWAN'!$D$242:$L$400,9,0)</f>
        <v>21</v>
      </c>
      <c r="W292" s="1686" t="b">
        <f t="shared" si="101"/>
        <v>1</v>
      </c>
    </row>
    <row r="293" spans="1:23" s="1688" customFormat="1" ht="18" customHeight="1">
      <c r="A293" s="206">
        <v>1800725</v>
      </c>
      <c r="B293" s="1742">
        <v>26</v>
      </c>
      <c r="C293" s="1172" t="s">
        <v>1587</v>
      </c>
      <c r="D293" s="530" t="s">
        <v>547</v>
      </c>
      <c r="E293" s="1703">
        <f>VLOOKUP(C293,'[30]LIST GAJI KARYAWAN'!$D$242:$L$400,9,FALSE)</f>
        <v>19</v>
      </c>
      <c r="F293" s="265">
        <v>1400725</v>
      </c>
      <c r="G293" s="265">
        <v>400000</v>
      </c>
      <c r="H293" s="282">
        <f t="shared" ref="H293:H336" si="110">SUM(F293:G293)</f>
        <v>1800725</v>
      </c>
      <c r="I293" s="265">
        <v>8000</v>
      </c>
      <c r="J293" s="265">
        <v>17000</v>
      </c>
      <c r="K293" s="265">
        <v>100000</v>
      </c>
      <c r="L293" s="264">
        <v>0</v>
      </c>
      <c r="M293" s="282">
        <f t="shared" si="105"/>
        <v>575000</v>
      </c>
      <c r="N293" s="48">
        <f t="shared" si="106"/>
        <v>2375725</v>
      </c>
      <c r="O293" s="48">
        <f t="shared" si="107"/>
        <v>18007.25</v>
      </c>
      <c r="P293" s="48">
        <f t="shared" si="108"/>
        <v>36014.5</v>
      </c>
      <c r="Q293" s="48">
        <f t="shared" si="109"/>
        <v>18007.25</v>
      </c>
      <c r="R293" s="146">
        <f t="shared" si="104"/>
        <v>2303696</v>
      </c>
      <c r="S293" s="1684">
        <v>0</v>
      </c>
      <c r="T293" s="1684">
        <f t="shared" si="100"/>
        <v>2303696</v>
      </c>
      <c r="U293" s="530" t="str">
        <f>VLOOKUP(C293,'[31]LIST GAJI KARYAWAN'!$D$231:$F$370,3,FALSE)</f>
        <v>703234835500</v>
      </c>
      <c r="V293" s="1686">
        <f>VLOOKUP(C293,'[32]LIST GAJI KARYAWAN'!$D$242:$L$400,9,0)</f>
        <v>19</v>
      </c>
      <c r="W293" s="1686" t="b">
        <f t="shared" si="101"/>
        <v>1</v>
      </c>
    </row>
    <row r="294" spans="1:23" s="1688" customFormat="1" ht="18" customHeight="1">
      <c r="A294" s="206">
        <v>1800725</v>
      </c>
      <c r="B294" s="1742">
        <v>27</v>
      </c>
      <c r="C294" s="1172" t="s">
        <v>1589</v>
      </c>
      <c r="D294" s="530" t="s">
        <v>547</v>
      </c>
      <c r="E294" s="1703">
        <f>VLOOKUP(C294,'[30]LIST GAJI KARYAWAN'!$D$242:$L$400,9,FALSE)</f>
        <v>19</v>
      </c>
      <c r="F294" s="265">
        <v>1400725</v>
      </c>
      <c r="G294" s="265">
        <v>400000</v>
      </c>
      <c r="H294" s="282">
        <f t="shared" si="110"/>
        <v>1800725</v>
      </c>
      <c r="I294" s="265">
        <v>8000</v>
      </c>
      <c r="J294" s="265">
        <v>17000</v>
      </c>
      <c r="K294" s="265">
        <v>100000</v>
      </c>
      <c r="L294" s="264">
        <v>0</v>
      </c>
      <c r="M294" s="282">
        <f t="shared" si="105"/>
        <v>575000</v>
      </c>
      <c r="N294" s="48">
        <f t="shared" si="106"/>
        <v>2375725</v>
      </c>
      <c r="O294" s="48">
        <f t="shared" si="107"/>
        <v>18007.25</v>
      </c>
      <c r="P294" s="48">
        <f t="shared" si="108"/>
        <v>36014.5</v>
      </c>
      <c r="Q294" s="48">
        <f t="shared" si="109"/>
        <v>18007.25</v>
      </c>
      <c r="R294" s="146">
        <f t="shared" si="104"/>
        <v>2303696</v>
      </c>
      <c r="S294" s="1684">
        <v>0</v>
      </c>
      <c r="T294" s="1684">
        <f t="shared" si="100"/>
        <v>2303696</v>
      </c>
      <c r="U294" s="530" t="str">
        <f>VLOOKUP(C294,'[31]LIST GAJI KARYAWAN'!$D$231:$F$370,3,FALSE)</f>
        <v>4110101468160</v>
      </c>
      <c r="V294" s="1686">
        <f>VLOOKUP(C294,'[32]LIST GAJI KARYAWAN'!$D$242:$L$400,9,0)</f>
        <v>19</v>
      </c>
      <c r="W294" s="1686" t="b">
        <f t="shared" si="101"/>
        <v>1</v>
      </c>
    </row>
    <row r="295" spans="1:23" s="1688" customFormat="1" ht="18" customHeight="1">
      <c r="A295" s="206">
        <v>1800725</v>
      </c>
      <c r="B295" s="1742">
        <v>28</v>
      </c>
      <c r="C295" s="531" t="s">
        <v>1590</v>
      </c>
      <c r="D295" s="530" t="s">
        <v>547</v>
      </c>
      <c r="E295" s="1703">
        <f>VLOOKUP(C295,'[30]LIST GAJI KARYAWAN'!$D$242:$L$400,9,FALSE)</f>
        <v>3</v>
      </c>
      <c r="F295" s="2200">
        <v>1400725</v>
      </c>
      <c r="G295" s="2200">
        <v>400000</v>
      </c>
      <c r="H295" s="2190">
        <f t="shared" si="110"/>
        <v>1800725</v>
      </c>
      <c r="I295" s="2200">
        <v>8000</v>
      </c>
      <c r="J295" s="2200">
        <v>17000</v>
      </c>
      <c r="K295" s="2200">
        <v>100000</v>
      </c>
      <c r="L295" s="2198">
        <v>0</v>
      </c>
      <c r="M295" s="2190">
        <f t="shared" si="105"/>
        <v>175000</v>
      </c>
      <c r="N295" s="2193">
        <f t="shared" si="106"/>
        <v>1975725</v>
      </c>
      <c r="O295" s="2193">
        <f t="shared" si="107"/>
        <v>18007.25</v>
      </c>
      <c r="P295" s="2193">
        <f t="shared" si="108"/>
        <v>36014.5</v>
      </c>
      <c r="Q295" s="2193">
        <f t="shared" si="109"/>
        <v>18007.25</v>
      </c>
      <c r="R295" s="2194">
        <f t="shared" si="104"/>
        <v>1903696</v>
      </c>
      <c r="S295" s="2195">
        <v>0</v>
      </c>
      <c r="T295" s="2195">
        <f t="shared" si="100"/>
        <v>1903696</v>
      </c>
      <c r="U295" s="2199" t="str">
        <f>VLOOKUP(C295,'[31]LIST GAJI KARYAWAN'!$D$231:$F$370,3,FALSE)</f>
        <v>900-00-1900522-3</v>
      </c>
      <c r="V295" s="1686">
        <f>VLOOKUP(C295,'[32]LIST GAJI KARYAWAN'!$D$242:$L$400,9,0)</f>
        <v>3</v>
      </c>
      <c r="W295" s="1686" t="b">
        <f t="shared" si="101"/>
        <v>1</v>
      </c>
    </row>
    <row r="296" spans="1:23" s="1688" customFormat="1" ht="18" customHeight="1">
      <c r="A296" s="206">
        <v>1800725</v>
      </c>
      <c r="B296" s="1742">
        <v>29</v>
      </c>
      <c r="C296" s="1694" t="s">
        <v>4258</v>
      </c>
      <c r="D296" s="530" t="s">
        <v>547</v>
      </c>
      <c r="E296" s="1703">
        <f>VLOOKUP(C296,'[30]LIST GAJI KARYAWAN'!$D$242:$L$400,9,FALSE)</f>
        <v>21</v>
      </c>
      <c r="F296" s="265">
        <v>1400725</v>
      </c>
      <c r="G296" s="265">
        <v>400000</v>
      </c>
      <c r="H296" s="282">
        <f t="shared" si="110"/>
        <v>1800725</v>
      </c>
      <c r="I296" s="265">
        <v>8000</v>
      </c>
      <c r="J296" s="265">
        <v>17000</v>
      </c>
      <c r="K296" s="265">
        <v>100000</v>
      </c>
      <c r="L296" s="264">
        <v>0</v>
      </c>
      <c r="M296" s="282">
        <f t="shared" si="105"/>
        <v>625000</v>
      </c>
      <c r="N296" s="48">
        <f t="shared" si="106"/>
        <v>2425725</v>
      </c>
      <c r="O296" s="48">
        <f t="shared" si="107"/>
        <v>18007.25</v>
      </c>
      <c r="P296" s="48">
        <f t="shared" si="108"/>
        <v>36014.5</v>
      </c>
      <c r="Q296" s="48">
        <f>H296*1%+H296*1%</f>
        <v>36014.5</v>
      </c>
      <c r="R296" s="146">
        <f t="shared" si="104"/>
        <v>2335688.75</v>
      </c>
      <c r="S296" s="1684">
        <v>0</v>
      </c>
      <c r="T296" s="1684">
        <f t="shared" si="100"/>
        <v>2335688.75</v>
      </c>
      <c r="U296" s="530" t="str">
        <f>VLOOKUP(C296,'[31]LIST GAJI KARYAWAN'!$D$231:$F$370,3,FALSE)</f>
        <v>4110100947161</v>
      </c>
      <c r="V296" s="1686">
        <f>VLOOKUP(C296,'[32]LIST GAJI KARYAWAN'!$D$242:$L$400,9,0)</f>
        <v>21</v>
      </c>
      <c r="W296" s="1686" t="b">
        <f t="shared" si="101"/>
        <v>1</v>
      </c>
    </row>
    <row r="297" spans="1:23" s="1688" customFormat="1" ht="18" customHeight="1">
      <c r="A297" s="206">
        <v>1800725</v>
      </c>
      <c r="B297" s="1742">
        <v>30</v>
      </c>
      <c r="C297" s="531" t="s">
        <v>1594</v>
      </c>
      <c r="D297" s="530" t="s">
        <v>547</v>
      </c>
      <c r="E297" s="1703">
        <f>VLOOKUP(C297,'[30]LIST GAJI KARYAWAN'!$D$242:$L$400,9,FALSE)</f>
        <v>22</v>
      </c>
      <c r="F297" s="265">
        <v>1400725</v>
      </c>
      <c r="G297" s="265">
        <v>400000</v>
      </c>
      <c r="H297" s="282">
        <f t="shared" si="110"/>
        <v>1800725</v>
      </c>
      <c r="I297" s="265">
        <v>8000</v>
      </c>
      <c r="J297" s="265">
        <v>17000</v>
      </c>
      <c r="K297" s="265">
        <v>100000</v>
      </c>
      <c r="L297" s="264">
        <v>0</v>
      </c>
      <c r="M297" s="282">
        <f t="shared" si="105"/>
        <v>650000</v>
      </c>
      <c r="N297" s="48">
        <f t="shared" si="106"/>
        <v>2450725</v>
      </c>
      <c r="O297" s="48">
        <f t="shared" si="107"/>
        <v>18007.25</v>
      </c>
      <c r="P297" s="48">
        <f t="shared" si="108"/>
        <v>36014.5</v>
      </c>
      <c r="Q297" s="48">
        <f>H297*1%</f>
        <v>18007.25</v>
      </c>
      <c r="R297" s="146">
        <f t="shared" si="104"/>
        <v>2378696</v>
      </c>
      <c r="S297" s="1684">
        <v>0</v>
      </c>
      <c r="T297" s="1684">
        <f t="shared" si="100"/>
        <v>2378696</v>
      </c>
      <c r="U297" s="530" t="str">
        <f>VLOOKUP(C297,'[31]LIST GAJI KARYAWAN'!$D$231:$F$370,3,FALSE)</f>
        <v>4110100725161</v>
      </c>
      <c r="V297" s="1686">
        <f>VLOOKUP(C297,'[32]LIST GAJI KARYAWAN'!$D$242:$L$400,9,0)</f>
        <v>22</v>
      </c>
      <c r="W297" s="1686" t="b">
        <f t="shared" si="101"/>
        <v>1</v>
      </c>
    </row>
    <row r="298" spans="1:23" s="1688" customFormat="1" ht="18" customHeight="1">
      <c r="A298" s="206">
        <v>1800725</v>
      </c>
      <c r="B298" s="1742">
        <v>31</v>
      </c>
      <c r="C298" s="531" t="s">
        <v>1595</v>
      </c>
      <c r="D298" s="530" t="s">
        <v>547</v>
      </c>
      <c r="E298" s="1703">
        <f>VLOOKUP(C298,'[30]LIST GAJI KARYAWAN'!$D$242:$L$400,9,FALSE)</f>
        <v>23</v>
      </c>
      <c r="F298" s="265">
        <v>1400725</v>
      </c>
      <c r="G298" s="265">
        <v>400000</v>
      </c>
      <c r="H298" s="282">
        <f t="shared" si="110"/>
        <v>1800725</v>
      </c>
      <c r="I298" s="265">
        <v>8000</v>
      </c>
      <c r="J298" s="265">
        <v>17000</v>
      </c>
      <c r="K298" s="265">
        <v>100000</v>
      </c>
      <c r="L298" s="264">
        <v>0</v>
      </c>
      <c r="M298" s="282">
        <f t="shared" si="105"/>
        <v>675000</v>
      </c>
      <c r="N298" s="48">
        <f t="shared" si="106"/>
        <v>2475725</v>
      </c>
      <c r="O298" s="48">
        <f t="shared" si="107"/>
        <v>18007.25</v>
      </c>
      <c r="P298" s="48">
        <f t="shared" si="108"/>
        <v>36014.5</v>
      </c>
      <c r="Q298" s="48">
        <f>H298*1%</f>
        <v>18007.25</v>
      </c>
      <c r="R298" s="146">
        <f t="shared" si="104"/>
        <v>2403696</v>
      </c>
      <c r="S298" s="1684">
        <v>0</v>
      </c>
      <c r="T298" s="1684">
        <f t="shared" si="100"/>
        <v>2403696</v>
      </c>
      <c r="U298" s="530" t="str">
        <f>VLOOKUP(C298,'[31]LIST GAJI KARYAWAN'!$D$231:$F$370,3,FALSE)</f>
        <v>4110100840165</v>
      </c>
      <c r="V298" s="1686">
        <f>VLOOKUP(C298,'[32]LIST GAJI KARYAWAN'!$D$242:$L$400,9,0)</f>
        <v>23</v>
      </c>
      <c r="W298" s="1686" t="b">
        <f t="shared" si="101"/>
        <v>1</v>
      </c>
    </row>
    <row r="299" spans="1:23" s="1688" customFormat="1" ht="18" customHeight="1">
      <c r="A299" s="206">
        <v>1800725</v>
      </c>
      <c r="B299" s="1742">
        <v>32</v>
      </c>
      <c r="C299" s="531" t="s">
        <v>1598</v>
      </c>
      <c r="D299" s="530" t="s">
        <v>547</v>
      </c>
      <c r="E299" s="1703">
        <f>VLOOKUP(C299,'[30]LIST GAJI KARYAWAN'!$D$242:$L$400,9,FALSE)</f>
        <v>23</v>
      </c>
      <c r="F299" s="265">
        <v>1400725</v>
      </c>
      <c r="G299" s="265">
        <v>400000</v>
      </c>
      <c r="H299" s="282">
        <f t="shared" si="110"/>
        <v>1800725</v>
      </c>
      <c r="I299" s="265">
        <v>8000</v>
      </c>
      <c r="J299" s="265">
        <v>17000</v>
      </c>
      <c r="K299" s="265">
        <v>100000</v>
      </c>
      <c r="L299" s="264">
        <v>0</v>
      </c>
      <c r="M299" s="282">
        <f t="shared" si="105"/>
        <v>675000</v>
      </c>
      <c r="N299" s="48">
        <f t="shared" si="106"/>
        <v>2475725</v>
      </c>
      <c r="O299" s="48">
        <f t="shared" si="107"/>
        <v>18007.25</v>
      </c>
      <c r="P299" s="48">
        <f t="shared" si="108"/>
        <v>36014.5</v>
      </c>
      <c r="Q299" s="48">
        <f>H299*1%</f>
        <v>18007.25</v>
      </c>
      <c r="R299" s="146">
        <f t="shared" si="104"/>
        <v>2403696</v>
      </c>
      <c r="S299" s="1684">
        <v>0</v>
      </c>
      <c r="T299" s="1684">
        <f t="shared" si="100"/>
        <v>2403696</v>
      </c>
      <c r="U299" s="530" t="str">
        <f>VLOOKUP(C299,'[31]LIST GAJI KARYAWAN'!$D$231:$F$370,3,FALSE)</f>
        <v>4110100996160</v>
      </c>
      <c r="V299" s="1686">
        <f>VLOOKUP(C299,'[32]LIST GAJI KARYAWAN'!$D$242:$L$400,9,0)</f>
        <v>23</v>
      </c>
      <c r="W299" s="1686" t="b">
        <f t="shared" si="101"/>
        <v>1</v>
      </c>
    </row>
    <row r="300" spans="1:23" s="1688" customFormat="1" ht="18" customHeight="1">
      <c r="A300" s="206">
        <v>1800725</v>
      </c>
      <c r="B300" s="1742">
        <v>33</v>
      </c>
      <c r="C300" s="1172" t="s">
        <v>1599</v>
      </c>
      <c r="D300" s="530" t="s">
        <v>547</v>
      </c>
      <c r="E300" s="1703">
        <f>VLOOKUP(C300,'[30]LIST GAJI KARYAWAN'!$D$242:$L$400,9,FALSE)</f>
        <v>23</v>
      </c>
      <c r="F300" s="265">
        <v>1400725</v>
      </c>
      <c r="G300" s="265">
        <v>400000</v>
      </c>
      <c r="H300" s="282">
        <f t="shared" si="110"/>
        <v>1800725</v>
      </c>
      <c r="I300" s="265">
        <v>8000</v>
      </c>
      <c r="J300" s="265">
        <v>17000</v>
      </c>
      <c r="K300" s="265">
        <v>100000</v>
      </c>
      <c r="L300" s="264">
        <v>0</v>
      </c>
      <c r="M300" s="282">
        <f t="shared" si="105"/>
        <v>675000</v>
      </c>
      <c r="N300" s="48">
        <f t="shared" si="106"/>
        <v>2475725</v>
      </c>
      <c r="O300" s="48">
        <f t="shared" si="107"/>
        <v>18007.25</v>
      </c>
      <c r="P300" s="48">
        <f t="shared" si="108"/>
        <v>36014.5</v>
      </c>
      <c r="Q300" s="48">
        <f>H300*1%</f>
        <v>18007.25</v>
      </c>
      <c r="R300" s="146">
        <f t="shared" si="104"/>
        <v>2403696</v>
      </c>
      <c r="S300" s="1684">
        <v>0</v>
      </c>
      <c r="T300" s="1684">
        <f t="shared" si="100"/>
        <v>2403696</v>
      </c>
      <c r="U300" s="530" t="str">
        <f>VLOOKUP(C300,'[31]LIST GAJI KARYAWAN'!$D$231:$F$370,3,FALSE)</f>
        <v>4110101467164</v>
      </c>
      <c r="V300" s="1686">
        <f>VLOOKUP(C300,'[32]LIST GAJI KARYAWAN'!$D$242:$L$400,9,0)</f>
        <v>23</v>
      </c>
      <c r="W300" s="1686" t="b">
        <f t="shared" si="101"/>
        <v>1</v>
      </c>
    </row>
    <row r="301" spans="1:23" s="1688" customFormat="1" ht="18" customHeight="1">
      <c r="A301" s="206">
        <v>1800725</v>
      </c>
      <c r="B301" s="1742">
        <v>34</v>
      </c>
      <c r="C301" s="531" t="s">
        <v>1600</v>
      </c>
      <c r="D301" s="530" t="s">
        <v>547</v>
      </c>
      <c r="E301" s="1703">
        <f>VLOOKUP(C301,'[30]LIST GAJI KARYAWAN'!$D$242:$L$400,9,FALSE)</f>
        <v>24</v>
      </c>
      <c r="F301" s="265">
        <v>1400725</v>
      </c>
      <c r="G301" s="265">
        <v>400000</v>
      </c>
      <c r="H301" s="282">
        <f t="shared" si="110"/>
        <v>1800725</v>
      </c>
      <c r="I301" s="265">
        <v>8000</v>
      </c>
      <c r="J301" s="265">
        <v>17000</v>
      </c>
      <c r="K301" s="265">
        <v>100000</v>
      </c>
      <c r="L301" s="264">
        <v>0</v>
      </c>
      <c r="M301" s="282">
        <f t="shared" si="105"/>
        <v>700000</v>
      </c>
      <c r="N301" s="48">
        <f t="shared" si="106"/>
        <v>2500725</v>
      </c>
      <c r="O301" s="48">
        <f t="shared" si="107"/>
        <v>18007.25</v>
      </c>
      <c r="P301" s="48">
        <f t="shared" si="108"/>
        <v>36014.5</v>
      </c>
      <c r="Q301" s="48">
        <f>H301*1%</f>
        <v>18007.25</v>
      </c>
      <c r="R301" s="146">
        <f t="shared" si="104"/>
        <v>2428696</v>
      </c>
      <c r="S301" s="1684">
        <v>0</v>
      </c>
      <c r="T301" s="1684">
        <f t="shared" si="100"/>
        <v>2428696</v>
      </c>
      <c r="U301" s="530" t="str">
        <f>VLOOKUP(C301,'[31]LIST GAJI KARYAWAN'!$D$231:$F$370,3,FALSE)</f>
        <v>4110100872162</v>
      </c>
      <c r="V301" s="1686">
        <f>VLOOKUP(C301,'[32]LIST GAJI KARYAWAN'!$D$242:$L$400,9,0)</f>
        <v>24</v>
      </c>
      <c r="W301" s="1686" t="b">
        <f t="shared" si="101"/>
        <v>1</v>
      </c>
    </row>
    <row r="302" spans="1:23" s="1688" customFormat="1" ht="18" customHeight="1">
      <c r="A302" s="206">
        <v>1800725</v>
      </c>
      <c r="B302" s="1742">
        <v>35</v>
      </c>
      <c r="C302" s="531" t="s">
        <v>1602</v>
      </c>
      <c r="D302" s="530" t="s">
        <v>547</v>
      </c>
      <c r="E302" s="1703">
        <f>VLOOKUP(C302,'[30]LIST GAJI KARYAWAN'!$D$242:$L$400,9,FALSE)</f>
        <v>22</v>
      </c>
      <c r="F302" s="265">
        <v>1400725</v>
      </c>
      <c r="G302" s="265">
        <v>400000</v>
      </c>
      <c r="H302" s="282">
        <f t="shared" si="110"/>
        <v>1800725</v>
      </c>
      <c r="I302" s="265">
        <v>8000</v>
      </c>
      <c r="J302" s="265">
        <v>17000</v>
      </c>
      <c r="K302" s="265">
        <v>100000</v>
      </c>
      <c r="L302" s="264">
        <v>0</v>
      </c>
      <c r="M302" s="282">
        <f t="shared" si="105"/>
        <v>650000</v>
      </c>
      <c r="N302" s="48">
        <f t="shared" si="106"/>
        <v>2450725</v>
      </c>
      <c r="O302" s="48">
        <f t="shared" si="107"/>
        <v>18007.25</v>
      </c>
      <c r="P302" s="48">
        <f t="shared" si="108"/>
        <v>36014.5</v>
      </c>
      <c r="Q302" s="48">
        <f t="shared" ref="Q302:Q308" si="111">H302*1%</f>
        <v>18007.25</v>
      </c>
      <c r="R302" s="146">
        <f t="shared" si="104"/>
        <v>2378696</v>
      </c>
      <c r="S302" s="1684">
        <v>0</v>
      </c>
      <c r="T302" s="1684">
        <f t="shared" si="100"/>
        <v>2378696</v>
      </c>
      <c r="U302" s="530" t="str">
        <f>VLOOKUP(C302,'[31]LIST GAJI KARYAWAN'!$D$231:$F$370,3,FALSE)</f>
        <v>4110100892162</v>
      </c>
      <c r="V302" s="1686">
        <f>VLOOKUP(C302,'[32]LIST GAJI KARYAWAN'!$D$242:$L$400,9,0)</f>
        <v>22</v>
      </c>
      <c r="W302" s="1686" t="b">
        <f t="shared" si="101"/>
        <v>1</v>
      </c>
    </row>
    <row r="303" spans="1:23" s="1688" customFormat="1" ht="18" customHeight="1">
      <c r="A303" s="206">
        <v>1800725</v>
      </c>
      <c r="B303" s="1742">
        <v>36</v>
      </c>
      <c r="C303" s="531" t="s">
        <v>929</v>
      </c>
      <c r="D303" s="530" t="s">
        <v>547</v>
      </c>
      <c r="E303" s="1703">
        <f>VLOOKUP(C303,'[30]LIST GAJI KARYAWAN'!$D$242:$L$400,9,FALSE)</f>
        <v>23</v>
      </c>
      <c r="F303" s="265">
        <v>1400725</v>
      </c>
      <c r="G303" s="265">
        <v>400000</v>
      </c>
      <c r="H303" s="282">
        <f t="shared" si="110"/>
        <v>1800725</v>
      </c>
      <c r="I303" s="265">
        <v>8000</v>
      </c>
      <c r="J303" s="265">
        <v>17000</v>
      </c>
      <c r="K303" s="265">
        <v>100000</v>
      </c>
      <c r="L303" s="264">
        <v>0</v>
      </c>
      <c r="M303" s="282">
        <f t="shared" si="105"/>
        <v>675000</v>
      </c>
      <c r="N303" s="48">
        <f t="shared" si="106"/>
        <v>2475725</v>
      </c>
      <c r="O303" s="48">
        <f t="shared" si="107"/>
        <v>18007.25</v>
      </c>
      <c r="P303" s="48">
        <f t="shared" si="108"/>
        <v>36014.5</v>
      </c>
      <c r="Q303" s="48">
        <f t="shared" si="111"/>
        <v>18007.25</v>
      </c>
      <c r="R303" s="146">
        <f t="shared" si="104"/>
        <v>2403696</v>
      </c>
      <c r="S303" s="1684">
        <v>0</v>
      </c>
      <c r="T303" s="1684">
        <f t="shared" si="100"/>
        <v>2403696</v>
      </c>
      <c r="U303" s="530" t="str">
        <f>VLOOKUP(C303,'[31]LIST GAJI KARYAWAN'!$D$231:$F$370,3,FALSE)</f>
        <v>4110100814164</v>
      </c>
      <c r="V303" s="1686">
        <f>VLOOKUP(C303,'[32]LIST GAJI KARYAWAN'!$D$242:$L$400,9,0)</f>
        <v>23</v>
      </c>
      <c r="W303" s="1686" t="b">
        <f t="shared" si="101"/>
        <v>1</v>
      </c>
    </row>
    <row r="304" spans="1:23" s="1688" customFormat="1" ht="18" customHeight="1">
      <c r="A304" s="206">
        <v>1800725</v>
      </c>
      <c r="B304" s="1742">
        <v>37</v>
      </c>
      <c r="C304" s="529" t="s">
        <v>1604</v>
      </c>
      <c r="D304" s="530" t="s">
        <v>547</v>
      </c>
      <c r="E304" s="1703">
        <f>VLOOKUP(C304,'[30]LIST GAJI KARYAWAN'!$D$242:$L$400,9,FALSE)</f>
        <v>18</v>
      </c>
      <c r="F304" s="265">
        <v>1400725</v>
      </c>
      <c r="G304" s="265">
        <v>400000</v>
      </c>
      <c r="H304" s="282">
        <f t="shared" si="110"/>
        <v>1800725</v>
      </c>
      <c r="I304" s="265">
        <v>8000</v>
      </c>
      <c r="J304" s="265">
        <v>17000</v>
      </c>
      <c r="K304" s="265">
        <v>100000</v>
      </c>
      <c r="L304" s="264">
        <v>0</v>
      </c>
      <c r="M304" s="282">
        <f t="shared" si="105"/>
        <v>550000</v>
      </c>
      <c r="N304" s="48">
        <f t="shared" si="106"/>
        <v>2350725</v>
      </c>
      <c r="O304" s="48">
        <f t="shared" si="107"/>
        <v>18007.25</v>
      </c>
      <c r="P304" s="48">
        <f t="shared" si="108"/>
        <v>36014.5</v>
      </c>
      <c r="Q304" s="48">
        <f t="shared" si="111"/>
        <v>18007.25</v>
      </c>
      <c r="R304" s="146">
        <f t="shared" si="104"/>
        <v>2278696</v>
      </c>
      <c r="S304" s="1684">
        <v>500000</v>
      </c>
      <c r="T304" s="1684">
        <f t="shared" si="100"/>
        <v>1778696</v>
      </c>
      <c r="U304" s="530" t="str">
        <f>VLOOKUP(C304,'[31]LIST GAJI KARYAWAN'!$D$231:$F$370,3,FALSE)</f>
        <v>4110101061162</v>
      </c>
      <c r="V304" s="1686">
        <f>VLOOKUP(C304,'[32]LIST GAJI KARYAWAN'!$D$242:$L$400,9,0)</f>
        <v>18</v>
      </c>
      <c r="W304" s="1686" t="b">
        <f t="shared" si="101"/>
        <v>1</v>
      </c>
    </row>
    <row r="305" spans="1:23" s="1688" customFormat="1" ht="18" customHeight="1">
      <c r="A305" s="206">
        <v>1800725</v>
      </c>
      <c r="B305" s="1742">
        <v>38</v>
      </c>
      <c r="C305" s="1172" t="s">
        <v>1605</v>
      </c>
      <c r="D305" s="530" t="s">
        <v>547</v>
      </c>
      <c r="E305" s="1703">
        <f>VLOOKUP(C305,'[30]LIST GAJI KARYAWAN'!$D$242:$L$400,9,FALSE)</f>
        <v>20</v>
      </c>
      <c r="F305" s="265">
        <v>1400725</v>
      </c>
      <c r="G305" s="265">
        <v>400000</v>
      </c>
      <c r="H305" s="282">
        <f t="shared" si="110"/>
        <v>1800725</v>
      </c>
      <c r="I305" s="265">
        <v>8000</v>
      </c>
      <c r="J305" s="265">
        <v>17000</v>
      </c>
      <c r="K305" s="265">
        <v>100000</v>
      </c>
      <c r="L305" s="264">
        <v>0</v>
      </c>
      <c r="M305" s="282">
        <f t="shared" si="105"/>
        <v>600000</v>
      </c>
      <c r="N305" s="48">
        <f t="shared" si="106"/>
        <v>2400725</v>
      </c>
      <c r="O305" s="48">
        <f t="shared" si="107"/>
        <v>18007.25</v>
      </c>
      <c r="P305" s="48">
        <f t="shared" si="108"/>
        <v>36014.5</v>
      </c>
      <c r="Q305" s="48">
        <f t="shared" si="111"/>
        <v>18007.25</v>
      </c>
      <c r="R305" s="146">
        <f t="shared" si="104"/>
        <v>2328696</v>
      </c>
      <c r="S305" s="1684">
        <v>0</v>
      </c>
      <c r="T305" s="1684">
        <f t="shared" si="100"/>
        <v>2328696</v>
      </c>
      <c r="U305" s="530" t="str">
        <f>VLOOKUP(C305,'[31]LIST GAJI KARYAWAN'!$D$231:$F$370,3,FALSE)</f>
        <v>4110101470167</v>
      </c>
      <c r="V305" s="1686">
        <f>VLOOKUP(C305,'[32]LIST GAJI KARYAWAN'!$D$242:$L$400,9,0)</f>
        <v>20</v>
      </c>
      <c r="W305" s="1686" t="b">
        <f t="shared" si="101"/>
        <v>1</v>
      </c>
    </row>
    <row r="306" spans="1:23" s="1688" customFormat="1" ht="18" customHeight="1">
      <c r="A306" s="206">
        <v>1800725</v>
      </c>
      <c r="B306" s="1742">
        <v>39</v>
      </c>
      <c r="C306" s="531" t="s">
        <v>1606</v>
      </c>
      <c r="D306" s="530" t="s">
        <v>547</v>
      </c>
      <c r="E306" s="1703">
        <f>VLOOKUP(C306,'[30]LIST GAJI KARYAWAN'!$D$242:$L$400,9,FALSE)</f>
        <v>18</v>
      </c>
      <c r="F306" s="265">
        <v>1400725</v>
      </c>
      <c r="G306" s="265">
        <v>400000</v>
      </c>
      <c r="H306" s="282">
        <f t="shared" si="110"/>
        <v>1800725</v>
      </c>
      <c r="I306" s="265">
        <v>8000</v>
      </c>
      <c r="J306" s="265">
        <v>17000</v>
      </c>
      <c r="K306" s="265">
        <v>100000</v>
      </c>
      <c r="L306" s="264">
        <v>0</v>
      </c>
      <c r="M306" s="282">
        <f t="shared" si="105"/>
        <v>550000</v>
      </c>
      <c r="N306" s="48">
        <f t="shared" si="106"/>
        <v>2350725</v>
      </c>
      <c r="O306" s="48">
        <f t="shared" si="107"/>
        <v>18007.25</v>
      </c>
      <c r="P306" s="48">
        <f t="shared" si="108"/>
        <v>36014.5</v>
      </c>
      <c r="Q306" s="48">
        <f t="shared" si="111"/>
        <v>18007.25</v>
      </c>
      <c r="R306" s="146">
        <f t="shared" si="104"/>
        <v>2278696</v>
      </c>
      <c r="S306" s="1684">
        <v>0</v>
      </c>
      <c r="T306" s="1684">
        <f t="shared" si="100"/>
        <v>2278696</v>
      </c>
      <c r="U306" s="530" t="str">
        <f>VLOOKUP(C306,'[31]LIST GAJI KARYAWAN'!$D$231:$F$370,3,FALSE)</f>
        <v>4110100718164</v>
      </c>
      <c r="V306" s="1686">
        <f>VLOOKUP(C306,'[32]LIST GAJI KARYAWAN'!$D$242:$L$400,9,0)</f>
        <v>18</v>
      </c>
      <c r="W306" s="1686" t="b">
        <f t="shared" si="101"/>
        <v>1</v>
      </c>
    </row>
    <row r="307" spans="1:23" s="1688" customFormat="1" ht="18" customHeight="1">
      <c r="A307" s="206">
        <v>1800725</v>
      </c>
      <c r="B307" s="1742">
        <v>40</v>
      </c>
      <c r="C307" s="531" t="s">
        <v>1608</v>
      </c>
      <c r="D307" s="530" t="s">
        <v>547</v>
      </c>
      <c r="E307" s="1703">
        <f>VLOOKUP(C307,'[30]LIST GAJI KARYAWAN'!$D$242:$L$400,9,FALSE)</f>
        <v>22</v>
      </c>
      <c r="F307" s="265">
        <v>1400725</v>
      </c>
      <c r="G307" s="265">
        <v>400000</v>
      </c>
      <c r="H307" s="282">
        <f t="shared" si="110"/>
        <v>1800725</v>
      </c>
      <c r="I307" s="265">
        <v>8000</v>
      </c>
      <c r="J307" s="265">
        <v>17000</v>
      </c>
      <c r="K307" s="265">
        <v>100000</v>
      </c>
      <c r="L307" s="264">
        <v>0</v>
      </c>
      <c r="M307" s="282">
        <f t="shared" si="105"/>
        <v>650000</v>
      </c>
      <c r="N307" s="48">
        <f t="shared" si="106"/>
        <v>2450725</v>
      </c>
      <c r="O307" s="48">
        <f t="shared" si="107"/>
        <v>18007.25</v>
      </c>
      <c r="P307" s="48">
        <f t="shared" si="108"/>
        <v>36014.5</v>
      </c>
      <c r="Q307" s="48">
        <f t="shared" si="111"/>
        <v>18007.25</v>
      </c>
      <c r="R307" s="146">
        <f t="shared" si="104"/>
        <v>2378696</v>
      </c>
      <c r="S307" s="1684">
        <v>0</v>
      </c>
      <c r="T307" s="1684">
        <f t="shared" si="100"/>
        <v>2378696</v>
      </c>
      <c r="U307" s="530" t="str">
        <f>VLOOKUP(C307,'[31]LIST GAJI KARYAWAN'!$D$231:$F$370,3,FALSE)</f>
        <v>4110100879164</v>
      </c>
      <c r="V307" s="1686">
        <f>VLOOKUP(C307,'[32]LIST GAJI KARYAWAN'!$D$242:$L$400,9,0)</f>
        <v>22</v>
      </c>
      <c r="W307" s="1686" t="b">
        <f t="shared" si="101"/>
        <v>1</v>
      </c>
    </row>
    <row r="308" spans="1:23" s="1688" customFormat="1" ht="18" customHeight="1">
      <c r="A308" s="206">
        <v>1800725</v>
      </c>
      <c r="B308" s="1742">
        <v>41</v>
      </c>
      <c r="C308" s="531" t="s">
        <v>1609</v>
      </c>
      <c r="D308" s="530" t="s">
        <v>547</v>
      </c>
      <c r="E308" s="1703">
        <f>VLOOKUP(C308,'[30]LIST GAJI KARYAWAN'!$D$242:$L$400,9,FALSE)</f>
        <v>18</v>
      </c>
      <c r="F308" s="265">
        <v>1400725</v>
      </c>
      <c r="G308" s="265">
        <v>400000</v>
      </c>
      <c r="H308" s="282">
        <f t="shared" si="110"/>
        <v>1800725</v>
      </c>
      <c r="I308" s="265">
        <v>8000</v>
      </c>
      <c r="J308" s="265">
        <v>17000</v>
      </c>
      <c r="K308" s="265">
        <v>100000</v>
      </c>
      <c r="L308" s="264">
        <v>0</v>
      </c>
      <c r="M308" s="282">
        <f t="shared" si="105"/>
        <v>550000</v>
      </c>
      <c r="N308" s="48">
        <f t="shared" si="106"/>
        <v>2350725</v>
      </c>
      <c r="O308" s="48">
        <f t="shared" si="107"/>
        <v>18007.25</v>
      </c>
      <c r="P308" s="48">
        <f t="shared" si="108"/>
        <v>36014.5</v>
      </c>
      <c r="Q308" s="48">
        <f t="shared" si="111"/>
        <v>18007.25</v>
      </c>
      <c r="R308" s="146">
        <f t="shared" si="104"/>
        <v>2278696</v>
      </c>
      <c r="S308" s="1684">
        <v>0</v>
      </c>
      <c r="T308" s="1684">
        <f t="shared" si="100"/>
        <v>2278696</v>
      </c>
      <c r="U308" s="530" t="str">
        <f>VLOOKUP(C308,'[31]LIST GAJI KARYAWAN'!$D$231:$F$370,3,FALSE)</f>
        <v>4110100812162</v>
      </c>
      <c r="V308" s="1686">
        <f>VLOOKUP(C308,'[32]LIST GAJI KARYAWAN'!$D$242:$L$400,9,0)</f>
        <v>18</v>
      </c>
      <c r="W308" s="1686" t="b">
        <f t="shared" si="101"/>
        <v>1</v>
      </c>
    </row>
    <row r="309" spans="1:23" s="1688" customFormat="1" ht="18" customHeight="1">
      <c r="A309" s="206">
        <v>1800725</v>
      </c>
      <c r="B309" s="1742">
        <v>42</v>
      </c>
      <c r="C309" s="531" t="s">
        <v>1610</v>
      </c>
      <c r="D309" s="530" t="s">
        <v>547</v>
      </c>
      <c r="E309" s="1703">
        <f>VLOOKUP(C309,'[30]LIST GAJI KARYAWAN'!$D$242:$L$400,9,FALSE)</f>
        <v>20</v>
      </c>
      <c r="F309" s="265">
        <v>1400725</v>
      </c>
      <c r="G309" s="265">
        <v>400000</v>
      </c>
      <c r="H309" s="282">
        <f t="shared" si="110"/>
        <v>1800725</v>
      </c>
      <c r="I309" s="265">
        <v>8000</v>
      </c>
      <c r="J309" s="265">
        <v>17000</v>
      </c>
      <c r="K309" s="265">
        <v>100000</v>
      </c>
      <c r="L309" s="264">
        <v>0</v>
      </c>
      <c r="M309" s="282">
        <f t="shared" si="105"/>
        <v>600000</v>
      </c>
      <c r="N309" s="48">
        <f t="shared" si="106"/>
        <v>2400725</v>
      </c>
      <c r="O309" s="48">
        <f t="shared" si="107"/>
        <v>18007.25</v>
      </c>
      <c r="P309" s="48">
        <f t="shared" si="108"/>
        <v>36014.5</v>
      </c>
      <c r="Q309" s="48">
        <f>H309*1%</f>
        <v>18007.25</v>
      </c>
      <c r="R309" s="146">
        <f t="shared" si="104"/>
        <v>2328696</v>
      </c>
      <c r="S309" s="1684">
        <v>0</v>
      </c>
      <c r="T309" s="1684">
        <f t="shared" si="100"/>
        <v>2328696</v>
      </c>
      <c r="U309" s="530" t="str">
        <f>VLOOKUP(C309,'[31]LIST GAJI KARYAWAN'!$D$231:$F$370,3,FALSE)</f>
        <v>4110100745161</v>
      </c>
      <c r="V309" s="1686">
        <f>VLOOKUP(C309,'[32]LIST GAJI KARYAWAN'!$D$242:$L$400,9,0)</f>
        <v>20</v>
      </c>
      <c r="W309" s="1686" t="b">
        <f t="shared" si="101"/>
        <v>1</v>
      </c>
    </row>
    <row r="310" spans="1:23" s="1688" customFormat="1" ht="18" customHeight="1">
      <c r="A310" s="206">
        <v>1800725</v>
      </c>
      <c r="B310" s="1742">
        <v>43</v>
      </c>
      <c r="C310" s="529" t="s">
        <v>1611</v>
      </c>
      <c r="D310" s="530" t="s">
        <v>547</v>
      </c>
      <c r="E310" s="1703">
        <f>VLOOKUP(C310,'[30]LIST GAJI KARYAWAN'!$D$242:$L$400,9,FALSE)</f>
        <v>26</v>
      </c>
      <c r="F310" s="265">
        <v>1400725</v>
      </c>
      <c r="G310" s="265">
        <v>400000</v>
      </c>
      <c r="H310" s="282">
        <f t="shared" si="110"/>
        <v>1800725</v>
      </c>
      <c r="I310" s="265">
        <v>8000</v>
      </c>
      <c r="J310" s="265">
        <v>17000</v>
      </c>
      <c r="K310" s="265">
        <v>100000</v>
      </c>
      <c r="L310" s="264">
        <v>0</v>
      </c>
      <c r="M310" s="282">
        <f t="shared" si="105"/>
        <v>750000</v>
      </c>
      <c r="N310" s="48">
        <f t="shared" si="106"/>
        <v>2550725</v>
      </c>
      <c r="O310" s="48">
        <f t="shared" si="107"/>
        <v>18007.25</v>
      </c>
      <c r="P310" s="48">
        <f t="shared" si="108"/>
        <v>36014.5</v>
      </c>
      <c r="Q310" s="48">
        <f>H310*2%</f>
        <v>36014.5</v>
      </c>
      <c r="R310" s="146">
        <f t="shared" si="104"/>
        <v>2460688.75</v>
      </c>
      <c r="S310" s="1684">
        <v>0</v>
      </c>
      <c r="T310" s="1684">
        <f t="shared" si="100"/>
        <v>2460688.75</v>
      </c>
      <c r="U310" s="530" t="str">
        <f>VLOOKUP(C310,'[31]LIST GAJI KARYAWAN'!$D$231:$F$370,3,FALSE)</f>
        <v>4110100774160</v>
      </c>
      <c r="V310" s="1686">
        <f>VLOOKUP(C310,'[32]LIST GAJI KARYAWAN'!$D$242:$L$400,9,0)</f>
        <v>26</v>
      </c>
      <c r="W310" s="1686" t="b">
        <f t="shared" si="101"/>
        <v>1</v>
      </c>
    </row>
    <row r="311" spans="1:23" s="1688" customFormat="1" ht="18" customHeight="1">
      <c r="A311" s="206">
        <v>1800725</v>
      </c>
      <c r="B311" s="1742">
        <v>44</v>
      </c>
      <c r="C311" s="531" t="s">
        <v>1612</v>
      </c>
      <c r="D311" s="530" t="s">
        <v>547</v>
      </c>
      <c r="E311" s="1703">
        <f>VLOOKUP(C311,'[30]LIST GAJI KARYAWAN'!$D$242:$L$400,9,FALSE)</f>
        <v>14</v>
      </c>
      <c r="F311" s="265">
        <v>1400725</v>
      </c>
      <c r="G311" s="265">
        <v>400000</v>
      </c>
      <c r="H311" s="282">
        <f t="shared" si="110"/>
        <v>1800725</v>
      </c>
      <c r="I311" s="265">
        <v>8000</v>
      </c>
      <c r="J311" s="265">
        <v>17000</v>
      </c>
      <c r="K311" s="265">
        <v>100000</v>
      </c>
      <c r="L311" s="264">
        <v>0</v>
      </c>
      <c r="M311" s="282">
        <f t="shared" si="105"/>
        <v>450000</v>
      </c>
      <c r="N311" s="48">
        <f t="shared" si="106"/>
        <v>2250725</v>
      </c>
      <c r="O311" s="48">
        <f t="shared" si="107"/>
        <v>18007.25</v>
      </c>
      <c r="P311" s="48">
        <f t="shared" si="108"/>
        <v>36014.5</v>
      </c>
      <c r="Q311" s="48">
        <f t="shared" ref="Q311:Q317" si="112">H311*1%</f>
        <v>18007.25</v>
      </c>
      <c r="R311" s="146">
        <f t="shared" si="104"/>
        <v>2178696</v>
      </c>
      <c r="S311" s="1684">
        <v>0</v>
      </c>
      <c r="T311" s="1684">
        <f t="shared" si="100"/>
        <v>2178696</v>
      </c>
      <c r="U311" s="530" t="str">
        <f>VLOOKUP(C311,'[31]LIST GAJI KARYAWAN'!$D$231:$F$370,3,FALSE)</f>
        <v>4110100857162</v>
      </c>
      <c r="V311" s="1686">
        <f>VLOOKUP(C311,'[32]LIST GAJI KARYAWAN'!$D$242:$L$400,9,0)</f>
        <v>14</v>
      </c>
      <c r="W311" s="1686" t="b">
        <f t="shared" si="101"/>
        <v>1</v>
      </c>
    </row>
    <row r="312" spans="1:23" s="1688" customFormat="1" ht="18" customHeight="1">
      <c r="A312" s="206">
        <v>1800725</v>
      </c>
      <c r="B312" s="1742">
        <v>45</v>
      </c>
      <c r="C312" s="1172" t="s">
        <v>1613</v>
      </c>
      <c r="D312" s="530" t="s">
        <v>547</v>
      </c>
      <c r="E312" s="1703">
        <f>VLOOKUP(C312,'[30]LIST GAJI KARYAWAN'!$D$242:$L$400,9,FALSE)</f>
        <v>20</v>
      </c>
      <c r="F312" s="265">
        <v>1400725</v>
      </c>
      <c r="G312" s="265">
        <v>400000</v>
      </c>
      <c r="H312" s="282">
        <f t="shared" si="110"/>
        <v>1800725</v>
      </c>
      <c r="I312" s="265">
        <v>8000</v>
      </c>
      <c r="J312" s="265">
        <v>17000</v>
      </c>
      <c r="K312" s="265">
        <v>100000</v>
      </c>
      <c r="L312" s="264">
        <v>0</v>
      </c>
      <c r="M312" s="282">
        <f t="shared" si="105"/>
        <v>600000</v>
      </c>
      <c r="N312" s="48">
        <f t="shared" si="106"/>
        <v>2400725</v>
      </c>
      <c r="O312" s="48">
        <f t="shared" si="107"/>
        <v>18007.25</v>
      </c>
      <c r="P312" s="48">
        <f t="shared" si="108"/>
        <v>36014.5</v>
      </c>
      <c r="Q312" s="48">
        <f t="shared" si="112"/>
        <v>18007.25</v>
      </c>
      <c r="R312" s="146">
        <f t="shared" si="104"/>
        <v>2328696</v>
      </c>
      <c r="S312" s="1684">
        <v>0</v>
      </c>
      <c r="T312" s="1684">
        <f t="shared" si="100"/>
        <v>2328696</v>
      </c>
      <c r="U312" s="530" t="str">
        <f>VLOOKUP(C312,'[31]LIST GAJI KARYAWAN'!$D$231:$F$370,3,FALSE)</f>
        <v>4110101471163</v>
      </c>
      <c r="V312" s="1686">
        <f>VLOOKUP(C312,'[32]LIST GAJI KARYAWAN'!$D$242:$L$400,9,0)</f>
        <v>20</v>
      </c>
      <c r="W312" s="1686" t="b">
        <f t="shared" si="101"/>
        <v>1</v>
      </c>
    </row>
    <row r="313" spans="1:23" s="1688" customFormat="1" ht="18" customHeight="1">
      <c r="A313" s="206">
        <v>1800725</v>
      </c>
      <c r="B313" s="1742">
        <v>46</v>
      </c>
      <c r="C313" s="531" t="s">
        <v>1615</v>
      </c>
      <c r="D313" s="530" t="s">
        <v>547</v>
      </c>
      <c r="E313" s="1703">
        <f>VLOOKUP(C313,'[30]LIST GAJI KARYAWAN'!$D$242:$L$400,9,FALSE)</f>
        <v>21</v>
      </c>
      <c r="F313" s="265">
        <v>1400725</v>
      </c>
      <c r="G313" s="265">
        <v>400000</v>
      </c>
      <c r="H313" s="282">
        <f t="shared" si="110"/>
        <v>1800725</v>
      </c>
      <c r="I313" s="265">
        <v>8000</v>
      </c>
      <c r="J313" s="265">
        <v>17000</v>
      </c>
      <c r="K313" s="265">
        <v>100000</v>
      </c>
      <c r="L313" s="264">
        <v>0</v>
      </c>
      <c r="M313" s="282">
        <f t="shared" ref="M313:M332" si="113">(E313*I313)+(E313*J313)+K313+L313</f>
        <v>625000</v>
      </c>
      <c r="N313" s="48">
        <f t="shared" ref="N313:N332" si="114">H313+M313</f>
        <v>2425725</v>
      </c>
      <c r="O313" s="48">
        <f t="shared" ref="O313:O332" si="115">H313*1%</f>
        <v>18007.25</v>
      </c>
      <c r="P313" s="48">
        <f t="shared" ref="P313:P332" si="116">H313*2%</f>
        <v>36014.5</v>
      </c>
      <c r="Q313" s="48">
        <f t="shared" si="112"/>
        <v>18007.25</v>
      </c>
      <c r="R313" s="146">
        <f t="shared" si="104"/>
        <v>2353696</v>
      </c>
      <c r="S313" s="1684">
        <v>0</v>
      </c>
      <c r="T313" s="1684">
        <f t="shared" si="100"/>
        <v>2353696</v>
      </c>
      <c r="U313" s="530" t="str">
        <f>VLOOKUP(C313,'[31]LIST GAJI KARYAWAN'!$D$231:$F$370,3,FALSE)</f>
        <v>4110100938162</v>
      </c>
      <c r="V313" s="1686">
        <f>VLOOKUP(C313,'[32]LIST GAJI KARYAWAN'!$D$242:$L$400,9,0)</f>
        <v>21</v>
      </c>
      <c r="W313" s="1686" t="b">
        <f t="shared" si="101"/>
        <v>1</v>
      </c>
    </row>
    <row r="314" spans="1:23" s="1688" customFormat="1" ht="18" customHeight="1">
      <c r="A314" s="206">
        <v>1800725</v>
      </c>
      <c r="B314" s="1742">
        <v>47</v>
      </c>
      <c r="C314" s="1172" t="s">
        <v>1616</v>
      </c>
      <c r="D314" s="530" t="s">
        <v>547</v>
      </c>
      <c r="E314" s="1703">
        <f>VLOOKUP(C314,'[30]LIST GAJI KARYAWAN'!$D$242:$L$400,9,FALSE)</f>
        <v>21</v>
      </c>
      <c r="F314" s="265">
        <v>1400725</v>
      </c>
      <c r="G314" s="265">
        <v>400000</v>
      </c>
      <c r="H314" s="282">
        <f t="shared" si="110"/>
        <v>1800725</v>
      </c>
      <c r="I314" s="265">
        <v>8000</v>
      </c>
      <c r="J314" s="265">
        <v>17000</v>
      </c>
      <c r="K314" s="265">
        <v>100000</v>
      </c>
      <c r="L314" s="264">
        <v>0</v>
      </c>
      <c r="M314" s="282">
        <f t="shared" si="113"/>
        <v>625000</v>
      </c>
      <c r="N314" s="48">
        <f t="shared" si="114"/>
        <v>2425725</v>
      </c>
      <c r="O314" s="48">
        <f t="shared" si="115"/>
        <v>18007.25</v>
      </c>
      <c r="P314" s="48">
        <f t="shared" si="116"/>
        <v>36014.5</v>
      </c>
      <c r="Q314" s="48">
        <f t="shared" si="112"/>
        <v>18007.25</v>
      </c>
      <c r="R314" s="146">
        <f t="shared" si="104"/>
        <v>2353696</v>
      </c>
      <c r="S314" s="1684">
        <v>0</v>
      </c>
      <c r="T314" s="1684">
        <f t="shared" si="100"/>
        <v>2353696</v>
      </c>
      <c r="U314" s="530" t="str">
        <f>VLOOKUP(C314,'[31]LIST GAJI KARYAWAN'!$D$231:$F$370,3,FALSE)</f>
        <v>4110101485162</v>
      </c>
      <c r="V314" s="1686">
        <f>VLOOKUP(C314,'[32]LIST GAJI KARYAWAN'!$D$242:$L$400,9,0)</f>
        <v>21</v>
      </c>
      <c r="W314" s="1686" t="b">
        <f t="shared" si="101"/>
        <v>1</v>
      </c>
    </row>
    <row r="315" spans="1:23" s="1688" customFormat="1" ht="18" customHeight="1">
      <c r="A315" s="206">
        <v>1800725</v>
      </c>
      <c r="B315" s="1742">
        <v>48</v>
      </c>
      <c r="C315" s="531" t="s">
        <v>1619</v>
      </c>
      <c r="D315" s="530" t="s">
        <v>547</v>
      </c>
      <c r="E315" s="1703">
        <f>VLOOKUP(C315,'[30]LIST GAJI KARYAWAN'!$D$242:$L$400,9,FALSE)</f>
        <v>14</v>
      </c>
      <c r="F315" s="265">
        <v>1400725</v>
      </c>
      <c r="G315" s="265">
        <v>400000</v>
      </c>
      <c r="H315" s="282">
        <f t="shared" si="110"/>
        <v>1800725</v>
      </c>
      <c r="I315" s="265">
        <v>8000</v>
      </c>
      <c r="J315" s="265">
        <v>17000</v>
      </c>
      <c r="K315" s="265">
        <v>100000</v>
      </c>
      <c r="L315" s="264">
        <v>0</v>
      </c>
      <c r="M315" s="282">
        <f t="shared" si="113"/>
        <v>450000</v>
      </c>
      <c r="N315" s="48">
        <f t="shared" si="114"/>
        <v>2250725</v>
      </c>
      <c r="O315" s="48">
        <f t="shared" si="115"/>
        <v>18007.25</v>
      </c>
      <c r="P315" s="48">
        <f t="shared" si="116"/>
        <v>36014.5</v>
      </c>
      <c r="Q315" s="48">
        <f t="shared" si="112"/>
        <v>18007.25</v>
      </c>
      <c r="R315" s="146">
        <f t="shared" si="104"/>
        <v>2178696</v>
      </c>
      <c r="S315" s="1684">
        <v>0</v>
      </c>
      <c r="T315" s="1684">
        <f t="shared" si="100"/>
        <v>2178696</v>
      </c>
      <c r="U315" s="530" t="str">
        <f>VLOOKUP(C315,'[31]LIST GAJI KARYAWAN'!$D$231:$F$370,3,FALSE)</f>
        <v>4110101048164</v>
      </c>
      <c r="V315" s="1686">
        <f>VLOOKUP(C315,'[32]LIST GAJI KARYAWAN'!$D$242:$L$400,9,0)</f>
        <v>14</v>
      </c>
      <c r="W315" s="1686" t="b">
        <f t="shared" si="101"/>
        <v>1</v>
      </c>
    </row>
    <row r="316" spans="1:23" s="1688" customFormat="1" ht="18" customHeight="1">
      <c r="A316" s="206">
        <v>1800725</v>
      </c>
      <c r="B316" s="1742">
        <v>49</v>
      </c>
      <c r="C316" s="1172" t="s">
        <v>1622</v>
      </c>
      <c r="D316" s="530" t="s">
        <v>547</v>
      </c>
      <c r="E316" s="1703">
        <f>VLOOKUP(C316,'[30]LIST GAJI KARYAWAN'!$D$242:$L$400,9,FALSE)</f>
        <v>19</v>
      </c>
      <c r="F316" s="265">
        <v>1400725</v>
      </c>
      <c r="G316" s="265">
        <v>400000</v>
      </c>
      <c r="H316" s="282">
        <f t="shared" si="110"/>
        <v>1800725</v>
      </c>
      <c r="I316" s="265">
        <v>8000</v>
      </c>
      <c r="J316" s="265">
        <v>17000</v>
      </c>
      <c r="K316" s="265">
        <v>100000</v>
      </c>
      <c r="L316" s="264">
        <v>0</v>
      </c>
      <c r="M316" s="282">
        <f t="shared" si="113"/>
        <v>575000</v>
      </c>
      <c r="N316" s="48">
        <f t="shared" si="114"/>
        <v>2375725</v>
      </c>
      <c r="O316" s="48">
        <f t="shared" si="115"/>
        <v>18007.25</v>
      </c>
      <c r="P316" s="48">
        <f t="shared" si="116"/>
        <v>36014.5</v>
      </c>
      <c r="Q316" s="48">
        <f t="shared" si="112"/>
        <v>18007.25</v>
      </c>
      <c r="R316" s="146">
        <f t="shared" si="104"/>
        <v>2303696</v>
      </c>
      <c r="S316" s="1684">
        <v>0</v>
      </c>
      <c r="T316" s="1684">
        <f t="shared" si="100"/>
        <v>2303696</v>
      </c>
      <c r="U316" s="530" t="str">
        <f>VLOOKUP(C316,'[31]LIST GAJI KARYAWAN'!$D$231:$F$370,3,FALSE)</f>
        <v>4110101472169</v>
      </c>
      <c r="V316" s="1686">
        <f>VLOOKUP(C316,'[32]LIST GAJI KARYAWAN'!$D$242:$L$400,9,0)</f>
        <v>19</v>
      </c>
      <c r="W316" s="1686" t="b">
        <f t="shared" si="101"/>
        <v>1</v>
      </c>
    </row>
    <row r="317" spans="1:23" s="1688" customFormat="1" ht="18" customHeight="1">
      <c r="A317" s="206">
        <v>1800725</v>
      </c>
      <c r="B317" s="1742">
        <v>50</v>
      </c>
      <c r="C317" s="531" t="s">
        <v>1623</v>
      </c>
      <c r="D317" s="530" t="s">
        <v>547</v>
      </c>
      <c r="E317" s="1703">
        <f>VLOOKUP(C317,'[30]LIST GAJI KARYAWAN'!$D$242:$L$400,9,FALSE)</f>
        <v>23</v>
      </c>
      <c r="F317" s="265">
        <v>1400725</v>
      </c>
      <c r="G317" s="265">
        <v>400000</v>
      </c>
      <c r="H317" s="282">
        <f t="shared" si="110"/>
        <v>1800725</v>
      </c>
      <c r="I317" s="265">
        <v>8000</v>
      </c>
      <c r="J317" s="265">
        <v>17000</v>
      </c>
      <c r="K317" s="265">
        <v>100000</v>
      </c>
      <c r="L317" s="264">
        <v>0</v>
      </c>
      <c r="M317" s="282">
        <f t="shared" si="113"/>
        <v>675000</v>
      </c>
      <c r="N317" s="48">
        <f t="shared" si="114"/>
        <v>2475725</v>
      </c>
      <c r="O317" s="48">
        <f t="shared" si="115"/>
        <v>18007.25</v>
      </c>
      <c r="P317" s="48">
        <f t="shared" si="116"/>
        <v>36014.5</v>
      </c>
      <c r="Q317" s="48">
        <f t="shared" si="112"/>
        <v>18007.25</v>
      </c>
      <c r="R317" s="146">
        <f t="shared" si="104"/>
        <v>2403696</v>
      </c>
      <c r="S317" s="1684">
        <v>0</v>
      </c>
      <c r="T317" s="1684">
        <f t="shared" si="100"/>
        <v>2403696</v>
      </c>
      <c r="U317" s="530" t="str">
        <f>VLOOKUP(C317,'[31]LIST GAJI KARYAWAN'!$D$231:$F$370,3,FALSE)</f>
        <v>4110100704165</v>
      </c>
      <c r="V317" s="1686">
        <f>VLOOKUP(C317,'[32]LIST GAJI KARYAWAN'!$D$242:$L$400,9,0)</f>
        <v>23</v>
      </c>
      <c r="W317" s="1686" t="b">
        <f t="shared" si="101"/>
        <v>1</v>
      </c>
    </row>
    <row r="318" spans="1:23" s="1688" customFormat="1" ht="18" customHeight="1">
      <c r="A318" s="206">
        <v>1800725</v>
      </c>
      <c r="B318" s="1742">
        <v>51</v>
      </c>
      <c r="C318" s="531" t="s">
        <v>1624</v>
      </c>
      <c r="D318" s="530" t="s">
        <v>547</v>
      </c>
      <c r="E318" s="1703">
        <f>VLOOKUP(C318,'[30]LIST GAJI KARYAWAN'!$D$242:$L$400,9,FALSE)</f>
        <v>22</v>
      </c>
      <c r="F318" s="265">
        <v>1400725</v>
      </c>
      <c r="G318" s="265">
        <v>400000</v>
      </c>
      <c r="H318" s="282">
        <f t="shared" si="110"/>
        <v>1800725</v>
      </c>
      <c r="I318" s="265">
        <v>8000</v>
      </c>
      <c r="J318" s="265">
        <v>17000</v>
      </c>
      <c r="K318" s="265">
        <v>100000</v>
      </c>
      <c r="L318" s="264">
        <v>0</v>
      </c>
      <c r="M318" s="282">
        <f t="shared" si="113"/>
        <v>650000</v>
      </c>
      <c r="N318" s="48">
        <f t="shared" si="114"/>
        <v>2450725</v>
      </c>
      <c r="O318" s="48">
        <f t="shared" si="115"/>
        <v>18007.25</v>
      </c>
      <c r="P318" s="48">
        <f t="shared" si="116"/>
        <v>36014.5</v>
      </c>
      <c r="Q318" s="48">
        <f>H318*1%</f>
        <v>18007.25</v>
      </c>
      <c r="R318" s="146">
        <f t="shared" si="104"/>
        <v>2378696</v>
      </c>
      <c r="S318" s="1684">
        <v>0</v>
      </c>
      <c r="T318" s="1684">
        <f t="shared" si="100"/>
        <v>2378696</v>
      </c>
      <c r="U318" s="530" t="str">
        <f>VLOOKUP(C318,'[31]LIST GAJI KARYAWAN'!$D$231:$F$370,3,FALSE)</f>
        <v>4110100688165</v>
      </c>
      <c r="V318" s="1686">
        <f>VLOOKUP(C318,'[32]LIST GAJI KARYAWAN'!$D$242:$L$400,9,0)</f>
        <v>22</v>
      </c>
      <c r="W318" s="1686" t="b">
        <f t="shared" si="101"/>
        <v>1</v>
      </c>
    </row>
    <row r="319" spans="1:23" s="1688" customFormat="1" ht="18" customHeight="1">
      <c r="A319" s="206">
        <v>1800725</v>
      </c>
      <c r="B319" s="1742">
        <v>52</v>
      </c>
      <c r="C319" s="1172" t="s">
        <v>1628</v>
      </c>
      <c r="D319" s="530" t="s">
        <v>547</v>
      </c>
      <c r="E319" s="1703">
        <f>VLOOKUP(C319,'[30]LIST GAJI KARYAWAN'!$D$242:$L$400,9,FALSE)</f>
        <v>10</v>
      </c>
      <c r="F319" s="265">
        <v>1400725</v>
      </c>
      <c r="G319" s="265">
        <v>400000</v>
      </c>
      <c r="H319" s="282">
        <f t="shared" si="110"/>
        <v>1800725</v>
      </c>
      <c r="I319" s="265">
        <v>8000</v>
      </c>
      <c r="J319" s="265">
        <v>17000</v>
      </c>
      <c r="K319" s="265">
        <v>100000</v>
      </c>
      <c r="L319" s="264">
        <v>0</v>
      </c>
      <c r="M319" s="282">
        <f t="shared" si="113"/>
        <v>350000</v>
      </c>
      <c r="N319" s="48">
        <f t="shared" si="114"/>
        <v>2150725</v>
      </c>
      <c r="O319" s="48">
        <f t="shared" si="115"/>
        <v>18007.25</v>
      </c>
      <c r="P319" s="48">
        <f t="shared" si="116"/>
        <v>36014.5</v>
      </c>
      <c r="Q319" s="48">
        <f t="shared" ref="Q319:Q324" si="117">H319*1%</f>
        <v>18007.25</v>
      </c>
      <c r="R319" s="146">
        <f t="shared" si="104"/>
        <v>2078696</v>
      </c>
      <c r="S319" s="1684">
        <v>0</v>
      </c>
      <c r="T319" s="1684">
        <f t="shared" si="100"/>
        <v>2078696</v>
      </c>
      <c r="U319" s="530" t="str">
        <f>VLOOKUP(C319,'[31]LIST GAJI KARYAWAN'!$D$231:$F$370,3,FALSE)</f>
        <v>4110101489166</v>
      </c>
      <c r="V319" s="1686">
        <f>VLOOKUP(C319,'[32]LIST GAJI KARYAWAN'!$D$242:$L$400,9,0)</f>
        <v>10</v>
      </c>
      <c r="W319" s="1686" t="b">
        <f t="shared" si="101"/>
        <v>1</v>
      </c>
    </row>
    <row r="320" spans="1:23" s="1688" customFormat="1" ht="18" customHeight="1">
      <c r="A320" s="206">
        <v>1800725</v>
      </c>
      <c r="B320" s="1742">
        <v>53</v>
      </c>
      <c r="C320" s="531" t="s">
        <v>1629</v>
      </c>
      <c r="D320" s="530" t="s">
        <v>547</v>
      </c>
      <c r="E320" s="1703">
        <f>VLOOKUP(C320,'[30]LIST GAJI KARYAWAN'!$D$242:$L$400,9,FALSE)</f>
        <v>22</v>
      </c>
      <c r="F320" s="265">
        <v>1400725</v>
      </c>
      <c r="G320" s="265">
        <v>400000</v>
      </c>
      <c r="H320" s="282">
        <f t="shared" si="110"/>
        <v>1800725</v>
      </c>
      <c r="I320" s="265">
        <v>8000</v>
      </c>
      <c r="J320" s="265">
        <v>17000</v>
      </c>
      <c r="K320" s="265">
        <v>100000</v>
      </c>
      <c r="L320" s="264">
        <v>0</v>
      </c>
      <c r="M320" s="282">
        <f t="shared" si="113"/>
        <v>650000</v>
      </c>
      <c r="N320" s="48">
        <f t="shared" si="114"/>
        <v>2450725</v>
      </c>
      <c r="O320" s="48">
        <f t="shared" si="115"/>
        <v>18007.25</v>
      </c>
      <c r="P320" s="48">
        <f t="shared" si="116"/>
        <v>36014.5</v>
      </c>
      <c r="Q320" s="48">
        <f t="shared" si="117"/>
        <v>18007.25</v>
      </c>
      <c r="R320" s="146">
        <f t="shared" si="104"/>
        <v>2378696</v>
      </c>
      <c r="S320" s="1684">
        <v>0</v>
      </c>
      <c r="T320" s="1684">
        <f t="shared" ref="T320:T373" si="118">R320-S320</f>
        <v>2378696</v>
      </c>
      <c r="U320" s="530" t="str">
        <f>VLOOKUP(C320,'[31]LIST GAJI KARYAWAN'!$D$231:$F$370,3,FALSE)</f>
        <v>4110100859164</v>
      </c>
      <c r="V320" s="1686">
        <f>VLOOKUP(C320,'[32]LIST GAJI KARYAWAN'!$D$242:$L$400,9,0)</f>
        <v>22</v>
      </c>
      <c r="W320" s="1686" t="b">
        <f t="shared" si="101"/>
        <v>1</v>
      </c>
    </row>
    <row r="321" spans="1:23" s="1688" customFormat="1" ht="18" customHeight="1">
      <c r="A321" s="206">
        <v>1800725</v>
      </c>
      <c r="B321" s="1742">
        <v>54</v>
      </c>
      <c r="C321" s="1172" t="s">
        <v>1631</v>
      </c>
      <c r="D321" s="530" t="s">
        <v>547</v>
      </c>
      <c r="E321" s="1703">
        <f>VLOOKUP(C321,'[30]LIST GAJI KARYAWAN'!$D$242:$L$400,9,FALSE)</f>
        <v>13</v>
      </c>
      <c r="F321" s="265">
        <v>1400725</v>
      </c>
      <c r="G321" s="265">
        <v>400000</v>
      </c>
      <c r="H321" s="282">
        <f t="shared" si="110"/>
        <v>1800725</v>
      </c>
      <c r="I321" s="265">
        <v>8000</v>
      </c>
      <c r="J321" s="265">
        <v>17000</v>
      </c>
      <c r="K321" s="265">
        <v>100000</v>
      </c>
      <c r="L321" s="264">
        <v>0</v>
      </c>
      <c r="M321" s="282">
        <f t="shared" si="113"/>
        <v>425000</v>
      </c>
      <c r="N321" s="48">
        <f t="shared" si="114"/>
        <v>2225725</v>
      </c>
      <c r="O321" s="48">
        <f t="shared" si="115"/>
        <v>18007.25</v>
      </c>
      <c r="P321" s="48">
        <f t="shared" si="116"/>
        <v>36014.5</v>
      </c>
      <c r="Q321" s="48">
        <f t="shared" si="117"/>
        <v>18007.25</v>
      </c>
      <c r="R321" s="146">
        <f t="shared" si="104"/>
        <v>2153696</v>
      </c>
      <c r="S321" s="1684">
        <v>0</v>
      </c>
      <c r="T321" s="1684">
        <f t="shared" si="118"/>
        <v>2153696</v>
      </c>
      <c r="U321" s="530" t="str">
        <f>VLOOKUP(C321,'[31]LIST GAJI KARYAWAN'!$D$231:$F$370,3,FALSE)</f>
        <v>4110101486168</v>
      </c>
      <c r="V321" s="1686">
        <f>VLOOKUP(C321,'[32]LIST GAJI KARYAWAN'!$D$242:$L$400,9,0)</f>
        <v>13</v>
      </c>
      <c r="W321" s="1686" t="b">
        <f t="shared" si="101"/>
        <v>1</v>
      </c>
    </row>
    <row r="322" spans="1:23" s="1688" customFormat="1" ht="18" customHeight="1">
      <c r="A322" s="206">
        <v>1800725</v>
      </c>
      <c r="B322" s="1742">
        <v>55</v>
      </c>
      <c r="C322" s="531" t="s">
        <v>1632</v>
      </c>
      <c r="D322" s="530" t="s">
        <v>547</v>
      </c>
      <c r="E322" s="1703">
        <f>VLOOKUP(C322,'[30]LIST GAJI KARYAWAN'!$D$242:$L$400,9,FALSE)</f>
        <v>21</v>
      </c>
      <c r="F322" s="265">
        <v>1400725</v>
      </c>
      <c r="G322" s="265">
        <v>400000</v>
      </c>
      <c r="H322" s="282">
        <f t="shared" si="110"/>
        <v>1800725</v>
      </c>
      <c r="I322" s="265">
        <v>8000</v>
      </c>
      <c r="J322" s="265">
        <v>17000</v>
      </c>
      <c r="K322" s="265">
        <v>100000</v>
      </c>
      <c r="L322" s="264">
        <v>0</v>
      </c>
      <c r="M322" s="282">
        <f t="shared" si="113"/>
        <v>625000</v>
      </c>
      <c r="N322" s="48">
        <f t="shared" si="114"/>
        <v>2425725</v>
      </c>
      <c r="O322" s="48">
        <f t="shared" si="115"/>
        <v>18007.25</v>
      </c>
      <c r="P322" s="48">
        <f t="shared" si="116"/>
        <v>36014.5</v>
      </c>
      <c r="Q322" s="48">
        <f t="shared" si="117"/>
        <v>18007.25</v>
      </c>
      <c r="R322" s="146">
        <f t="shared" si="104"/>
        <v>2353696</v>
      </c>
      <c r="S322" s="1684">
        <v>0</v>
      </c>
      <c r="T322" s="1684">
        <f t="shared" si="118"/>
        <v>2353696</v>
      </c>
      <c r="U322" s="530" t="str">
        <f>VLOOKUP(C322,'[31]LIST GAJI KARYAWAN'!$D$231:$F$370,3,FALSE)</f>
        <v>4110100679166</v>
      </c>
      <c r="V322" s="1686">
        <f>VLOOKUP(C322,'[32]LIST GAJI KARYAWAN'!$D$242:$L$400,9,0)</f>
        <v>21</v>
      </c>
      <c r="W322" s="1686" t="b">
        <f t="shared" si="101"/>
        <v>1</v>
      </c>
    </row>
    <row r="323" spans="1:23" s="1688" customFormat="1" ht="18" customHeight="1">
      <c r="A323" s="206">
        <v>1800725</v>
      </c>
      <c r="B323" s="1742">
        <v>56</v>
      </c>
      <c r="C323" s="531" t="s">
        <v>1634</v>
      </c>
      <c r="D323" s="530" t="s">
        <v>547</v>
      </c>
      <c r="E323" s="1703">
        <f>VLOOKUP(C323,'[30]LIST GAJI KARYAWAN'!$D$242:$L$400,9,FALSE)</f>
        <v>21</v>
      </c>
      <c r="F323" s="265">
        <v>1400725</v>
      </c>
      <c r="G323" s="265">
        <v>400000</v>
      </c>
      <c r="H323" s="282">
        <f t="shared" si="110"/>
        <v>1800725</v>
      </c>
      <c r="I323" s="265">
        <v>8000</v>
      </c>
      <c r="J323" s="265">
        <v>17000</v>
      </c>
      <c r="K323" s="265">
        <v>100000</v>
      </c>
      <c r="L323" s="264">
        <v>0</v>
      </c>
      <c r="M323" s="282">
        <f t="shared" si="113"/>
        <v>625000</v>
      </c>
      <c r="N323" s="48">
        <f t="shared" si="114"/>
        <v>2425725</v>
      </c>
      <c r="O323" s="48">
        <f t="shared" si="115"/>
        <v>18007.25</v>
      </c>
      <c r="P323" s="48">
        <f t="shared" si="116"/>
        <v>36014.5</v>
      </c>
      <c r="Q323" s="48">
        <f t="shared" si="117"/>
        <v>18007.25</v>
      </c>
      <c r="R323" s="146">
        <f t="shared" si="104"/>
        <v>2353696</v>
      </c>
      <c r="S323" s="1684">
        <v>0</v>
      </c>
      <c r="T323" s="1684">
        <f t="shared" si="118"/>
        <v>2353696</v>
      </c>
      <c r="U323" s="530" t="str">
        <f>VLOOKUP(C323,'[31]LIST GAJI KARYAWAN'!$D$231:$F$370,3,FALSE)</f>
        <v>4110100684161</v>
      </c>
      <c r="V323" s="1686">
        <f>VLOOKUP(C323,'[32]LIST GAJI KARYAWAN'!$D$242:$L$400,9,0)</f>
        <v>21</v>
      </c>
      <c r="W323" s="1686" t="b">
        <f t="shared" si="101"/>
        <v>1</v>
      </c>
    </row>
    <row r="324" spans="1:23" s="1688" customFormat="1" ht="18" customHeight="1">
      <c r="A324" s="206">
        <v>1800725</v>
      </c>
      <c r="B324" s="1742">
        <v>57</v>
      </c>
      <c r="C324" s="531" t="s">
        <v>1635</v>
      </c>
      <c r="D324" s="530" t="s">
        <v>547</v>
      </c>
      <c r="E324" s="1703">
        <f>VLOOKUP(C324,'[30]LIST GAJI KARYAWAN'!$D$242:$L$400,9,FALSE)</f>
        <v>15</v>
      </c>
      <c r="F324" s="265">
        <v>1400725</v>
      </c>
      <c r="G324" s="265">
        <v>400000</v>
      </c>
      <c r="H324" s="282">
        <f t="shared" si="110"/>
        <v>1800725</v>
      </c>
      <c r="I324" s="265">
        <v>8000</v>
      </c>
      <c r="J324" s="265">
        <v>17000</v>
      </c>
      <c r="K324" s="265">
        <v>100000</v>
      </c>
      <c r="L324" s="264">
        <v>0</v>
      </c>
      <c r="M324" s="282">
        <f t="shared" si="113"/>
        <v>475000</v>
      </c>
      <c r="N324" s="48">
        <f t="shared" si="114"/>
        <v>2275725</v>
      </c>
      <c r="O324" s="48">
        <f t="shared" si="115"/>
        <v>18007.25</v>
      </c>
      <c r="P324" s="48">
        <f t="shared" si="116"/>
        <v>36014.5</v>
      </c>
      <c r="Q324" s="48">
        <f t="shared" si="117"/>
        <v>18007.25</v>
      </c>
      <c r="R324" s="146">
        <f t="shared" si="104"/>
        <v>2203696</v>
      </c>
      <c r="S324" s="1684">
        <v>0</v>
      </c>
      <c r="T324" s="1684">
        <f t="shared" si="118"/>
        <v>2203696</v>
      </c>
      <c r="U324" s="530" t="str">
        <f>VLOOKUP(C324,'[31]LIST GAJI KARYAWAN'!$D$231:$F$370,3,FALSE)</f>
        <v>4110101005166</v>
      </c>
      <c r="V324" s="1686">
        <f>VLOOKUP(C324,'[32]LIST GAJI KARYAWAN'!$D$242:$L$400,9,0)</f>
        <v>15</v>
      </c>
      <c r="W324" s="1686" t="b">
        <f t="shared" si="101"/>
        <v>1</v>
      </c>
    </row>
    <row r="325" spans="1:23" s="1688" customFormat="1" ht="18" customHeight="1">
      <c r="A325" s="206">
        <v>1800725</v>
      </c>
      <c r="B325" s="1742">
        <v>58</v>
      </c>
      <c r="C325" s="531" t="s">
        <v>1637</v>
      </c>
      <c r="D325" s="530" t="s">
        <v>547</v>
      </c>
      <c r="E325" s="1703">
        <f>VLOOKUP(C325,'[30]LIST GAJI KARYAWAN'!$D$242:$L$400,9,FALSE)</f>
        <v>17</v>
      </c>
      <c r="F325" s="265">
        <v>1400725</v>
      </c>
      <c r="G325" s="265">
        <v>400000</v>
      </c>
      <c r="H325" s="282">
        <f t="shared" si="110"/>
        <v>1800725</v>
      </c>
      <c r="I325" s="265">
        <v>8000</v>
      </c>
      <c r="J325" s="265">
        <v>17000</v>
      </c>
      <c r="K325" s="265">
        <v>100000</v>
      </c>
      <c r="L325" s="264">
        <v>0</v>
      </c>
      <c r="M325" s="282">
        <f t="shared" si="113"/>
        <v>525000</v>
      </c>
      <c r="N325" s="48">
        <f t="shared" si="114"/>
        <v>2325725</v>
      </c>
      <c r="O325" s="48">
        <f t="shared" si="115"/>
        <v>18007.25</v>
      </c>
      <c r="P325" s="48">
        <f t="shared" si="116"/>
        <v>36014.5</v>
      </c>
      <c r="Q325" s="48">
        <f>H325*1%</f>
        <v>18007.25</v>
      </c>
      <c r="R325" s="146">
        <f t="shared" si="104"/>
        <v>2253696</v>
      </c>
      <c r="S325" s="1684">
        <v>0</v>
      </c>
      <c r="T325" s="1684">
        <f t="shared" si="118"/>
        <v>2253696</v>
      </c>
      <c r="U325" s="530" t="str">
        <f>VLOOKUP(C325,'[31]LIST GAJI KARYAWAN'!$D$231:$F$370,3,FALSE)</f>
        <v>4110100940169</v>
      </c>
      <c r="V325" s="1686">
        <f>VLOOKUP(C325,'[32]LIST GAJI KARYAWAN'!$D$242:$L$400,9,0)</f>
        <v>17</v>
      </c>
      <c r="W325" s="1686" t="b">
        <f t="shared" si="101"/>
        <v>1</v>
      </c>
    </row>
    <row r="326" spans="1:23" s="1688" customFormat="1" ht="18" customHeight="1">
      <c r="A326" s="206">
        <v>1800725</v>
      </c>
      <c r="B326" s="1742">
        <v>59</v>
      </c>
      <c r="C326" s="531" t="s">
        <v>1639</v>
      </c>
      <c r="D326" s="530" t="s">
        <v>547</v>
      </c>
      <c r="E326" s="1703">
        <f>VLOOKUP(C326,'[30]LIST GAJI KARYAWAN'!$D$242:$L$400,9,FALSE)</f>
        <v>19</v>
      </c>
      <c r="F326" s="265">
        <v>1400725</v>
      </c>
      <c r="G326" s="265">
        <v>400000</v>
      </c>
      <c r="H326" s="282">
        <f t="shared" si="110"/>
        <v>1800725</v>
      </c>
      <c r="I326" s="265">
        <v>8000</v>
      </c>
      <c r="J326" s="265">
        <v>17000</v>
      </c>
      <c r="K326" s="265">
        <v>100000</v>
      </c>
      <c r="L326" s="264">
        <v>0</v>
      </c>
      <c r="M326" s="282">
        <f t="shared" si="113"/>
        <v>575000</v>
      </c>
      <c r="N326" s="48">
        <f t="shared" si="114"/>
        <v>2375725</v>
      </c>
      <c r="O326" s="48">
        <f t="shared" si="115"/>
        <v>18007.25</v>
      </c>
      <c r="P326" s="48">
        <f t="shared" si="116"/>
        <v>36014.5</v>
      </c>
      <c r="Q326" s="48">
        <f t="shared" ref="Q326:Q348" si="119">H326*1%</f>
        <v>18007.25</v>
      </c>
      <c r="R326" s="146">
        <f t="shared" si="104"/>
        <v>2303696</v>
      </c>
      <c r="S326" s="1684">
        <v>0</v>
      </c>
      <c r="T326" s="1684">
        <f t="shared" si="118"/>
        <v>2303696</v>
      </c>
      <c r="U326" s="530" t="str">
        <f>VLOOKUP(C326,'[31]LIST GAJI KARYAWAN'!$D$231:$F$370,3,FALSE)</f>
        <v>4110102143161</v>
      </c>
      <c r="V326" s="1686">
        <f>VLOOKUP(C326,'[32]LIST GAJI KARYAWAN'!$D$242:$L$400,9,0)</f>
        <v>19</v>
      </c>
      <c r="W326" s="1686" t="b">
        <f t="shared" si="101"/>
        <v>1</v>
      </c>
    </row>
    <row r="327" spans="1:23" s="1688" customFormat="1" ht="18" customHeight="1">
      <c r="A327" s="206">
        <v>1800725</v>
      </c>
      <c r="B327" s="1742">
        <v>60</v>
      </c>
      <c r="C327" s="529" t="s">
        <v>1641</v>
      </c>
      <c r="D327" s="530" t="s">
        <v>547</v>
      </c>
      <c r="E327" s="1703">
        <f>VLOOKUP(C327,'[30]LIST GAJI KARYAWAN'!$D$242:$L$400,9,FALSE)</f>
        <v>0</v>
      </c>
      <c r="F327" s="265">
        <v>1400725</v>
      </c>
      <c r="G327" s="265">
        <v>400000</v>
      </c>
      <c r="H327" s="282">
        <f t="shared" si="110"/>
        <v>1800725</v>
      </c>
      <c r="I327" s="265">
        <v>8000</v>
      </c>
      <c r="J327" s="265">
        <v>17000</v>
      </c>
      <c r="K327" s="265">
        <v>100000</v>
      </c>
      <c r="L327" s="264">
        <v>0</v>
      </c>
      <c r="M327" s="282">
        <f t="shared" si="113"/>
        <v>100000</v>
      </c>
      <c r="N327" s="48">
        <f t="shared" si="114"/>
        <v>1900725</v>
      </c>
      <c r="O327" s="48">
        <f t="shared" si="115"/>
        <v>18007.25</v>
      </c>
      <c r="P327" s="48">
        <f t="shared" si="116"/>
        <v>36014.5</v>
      </c>
      <c r="Q327" s="48">
        <f t="shared" si="119"/>
        <v>18007.25</v>
      </c>
      <c r="R327" s="146">
        <f t="shared" si="104"/>
        <v>1828696</v>
      </c>
      <c r="S327" s="1684">
        <v>0</v>
      </c>
      <c r="T327" s="1684">
        <f t="shared" si="118"/>
        <v>1828696</v>
      </c>
      <c r="U327" s="1176" t="s">
        <v>3941</v>
      </c>
      <c r="V327" s="1686">
        <f>VLOOKUP(C327,'[32]LIST GAJI KARYAWAN'!$D$242:$L$400,9,0)</f>
        <v>0</v>
      </c>
      <c r="W327" s="1686" t="b">
        <f t="shared" si="101"/>
        <v>1</v>
      </c>
    </row>
    <row r="328" spans="1:23" s="1688" customFormat="1" ht="18" customHeight="1">
      <c r="A328" s="206">
        <v>1800725</v>
      </c>
      <c r="B328" s="1742">
        <v>61</v>
      </c>
      <c r="C328" s="531" t="s">
        <v>1642</v>
      </c>
      <c r="D328" s="530" t="s">
        <v>547</v>
      </c>
      <c r="E328" s="1703">
        <f>VLOOKUP(C328,'[30]LIST GAJI KARYAWAN'!$D$242:$L$400,9,FALSE)</f>
        <v>24</v>
      </c>
      <c r="F328" s="265">
        <v>1400725</v>
      </c>
      <c r="G328" s="265">
        <v>400000</v>
      </c>
      <c r="H328" s="282">
        <f t="shared" si="110"/>
        <v>1800725</v>
      </c>
      <c r="I328" s="265">
        <v>8000</v>
      </c>
      <c r="J328" s="265">
        <v>17000</v>
      </c>
      <c r="K328" s="265">
        <v>100000</v>
      </c>
      <c r="L328" s="264">
        <v>0</v>
      </c>
      <c r="M328" s="282">
        <f t="shared" si="113"/>
        <v>700000</v>
      </c>
      <c r="N328" s="48">
        <f t="shared" si="114"/>
        <v>2500725</v>
      </c>
      <c r="O328" s="48">
        <f t="shared" si="115"/>
        <v>18007.25</v>
      </c>
      <c r="P328" s="48">
        <f t="shared" si="116"/>
        <v>36014.5</v>
      </c>
      <c r="Q328" s="48">
        <f t="shared" si="119"/>
        <v>18007.25</v>
      </c>
      <c r="R328" s="146">
        <f t="shared" ref="R328:R344" si="120">N328-P328-Q328-O328</f>
        <v>2428696</v>
      </c>
      <c r="S328" s="1684">
        <v>0</v>
      </c>
      <c r="T328" s="1684">
        <f t="shared" si="118"/>
        <v>2428696</v>
      </c>
      <c r="U328" s="530" t="str">
        <f>VLOOKUP(C328,'[31]LIST GAJI KARYAWAN'!$D$231:$F$370,3,FALSE)</f>
        <v>4110100880165</v>
      </c>
      <c r="V328" s="1686">
        <f>VLOOKUP(C328,'[32]LIST GAJI KARYAWAN'!$D$242:$L$400,9,0)</f>
        <v>24</v>
      </c>
      <c r="W328" s="1686" t="b">
        <f t="shared" si="101"/>
        <v>1</v>
      </c>
    </row>
    <row r="329" spans="1:23" s="1688" customFormat="1" ht="18" customHeight="1">
      <c r="A329" s="206">
        <v>1800725</v>
      </c>
      <c r="B329" s="1742">
        <v>62</v>
      </c>
      <c r="C329" s="1172" t="s">
        <v>1644</v>
      </c>
      <c r="D329" s="530" t="s">
        <v>547</v>
      </c>
      <c r="E329" s="1703">
        <f>VLOOKUP(C329,'[30]LIST GAJI KARYAWAN'!$D$242:$L$400,9,FALSE)</f>
        <v>2</v>
      </c>
      <c r="F329" s="265">
        <v>1400725</v>
      </c>
      <c r="G329" s="265">
        <v>400000</v>
      </c>
      <c r="H329" s="282">
        <f t="shared" si="110"/>
        <v>1800725</v>
      </c>
      <c r="I329" s="265">
        <v>8000</v>
      </c>
      <c r="J329" s="265">
        <v>17000</v>
      </c>
      <c r="K329" s="265">
        <v>100000</v>
      </c>
      <c r="L329" s="264">
        <v>0</v>
      </c>
      <c r="M329" s="282">
        <f t="shared" si="113"/>
        <v>150000</v>
      </c>
      <c r="N329" s="48">
        <f t="shared" si="114"/>
        <v>1950725</v>
      </c>
      <c r="O329" s="48">
        <f t="shared" si="115"/>
        <v>18007.25</v>
      </c>
      <c r="P329" s="48">
        <f t="shared" si="116"/>
        <v>36014.5</v>
      </c>
      <c r="Q329" s="48">
        <f t="shared" si="119"/>
        <v>18007.25</v>
      </c>
      <c r="R329" s="146">
        <f t="shared" si="120"/>
        <v>1878696</v>
      </c>
      <c r="S329" s="1684">
        <v>0</v>
      </c>
      <c r="T329" s="1684">
        <f t="shared" si="118"/>
        <v>1878696</v>
      </c>
      <c r="U329" s="530" t="str">
        <f>VLOOKUP(C329,'[31]LIST GAJI KARYAWAN'!$D$231:$F$370,3,FALSE)</f>
        <v>4110101500166</v>
      </c>
      <c r="V329" s="1686">
        <f>VLOOKUP(C329,'[32]LIST GAJI KARYAWAN'!$D$242:$L$400,9,0)</f>
        <v>2</v>
      </c>
      <c r="W329" s="1686" t="b">
        <f t="shared" si="101"/>
        <v>1</v>
      </c>
    </row>
    <row r="330" spans="1:23" s="1688" customFormat="1" ht="18" customHeight="1">
      <c r="A330" s="206">
        <v>1800725</v>
      </c>
      <c r="B330" s="1742">
        <v>63</v>
      </c>
      <c r="C330" s="531" t="s">
        <v>1401</v>
      </c>
      <c r="D330" s="530" t="s">
        <v>547</v>
      </c>
      <c r="E330" s="1703">
        <f>VLOOKUP(C330,'[30]LIST GAJI KARYAWAN'!$D$242:$L$400,9,FALSE)</f>
        <v>23</v>
      </c>
      <c r="F330" s="265">
        <v>1400725</v>
      </c>
      <c r="G330" s="265">
        <v>400000</v>
      </c>
      <c r="H330" s="282">
        <f t="shared" si="110"/>
        <v>1800725</v>
      </c>
      <c r="I330" s="265">
        <v>8000</v>
      </c>
      <c r="J330" s="265">
        <v>17000</v>
      </c>
      <c r="K330" s="265">
        <v>100000</v>
      </c>
      <c r="L330" s="264">
        <v>0</v>
      </c>
      <c r="M330" s="282">
        <f t="shared" si="113"/>
        <v>675000</v>
      </c>
      <c r="N330" s="48">
        <f t="shared" si="114"/>
        <v>2475725</v>
      </c>
      <c r="O330" s="48">
        <f t="shared" si="115"/>
        <v>18007.25</v>
      </c>
      <c r="P330" s="48">
        <f t="shared" si="116"/>
        <v>36014.5</v>
      </c>
      <c r="Q330" s="48">
        <f t="shared" si="119"/>
        <v>18007.25</v>
      </c>
      <c r="R330" s="146">
        <f t="shared" si="120"/>
        <v>2403696</v>
      </c>
      <c r="S330" s="1684">
        <v>0</v>
      </c>
      <c r="T330" s="1684">
        <f t="shared" si="118"/>
        <v>2403696</v>
      </c>
      <c r="U330" s="530" t="str">
        <f>VLOOKUP(C330,'[31]LIST GAJI KARYAWAN'!$D$231:$F$370,3,FALSE)</f>
        <v>4110100733164</v>
      </c>
      <c r="V330" s="1686">
        <f>VLOOKUP(C330,'[32]LIST GAJI KARYAWAN'!$D$242:$L$400,9,0)</f>
        <v>23</v>
      </c>
      <c r="W330" s="1686" t="b">
        <f t="shared" si="101"/>
        <v>1</v>
      </c>
    </row>
    <row r="331" spans="1:23" s="1688" customFormat="1" ht="18" customHeight="1">
      <c r="A331" s="206">
        <v>1800725</v>
      </c>
      <c r="B331" s="1742">
        <v>64</v>
      </c>
      <c r="C331" s="529" t="s">
        <v>1645</v>
      </c>
      <c r="D331" s="530" t="s">
        <v>547</v>
      </c>
      <c r="E331" s="1703">
        <f>VLOOKUP(C331,'[30]LIST GAJI KARYAWAN'!$D$242:$L$400,9,FALSE)</f>
        <v>20</v>
      </c>
      <c r="F331" s="265">
        <v>1400725</v>
      </c>
      <c r="G331" s="265">
        <v>400000</v>
      </c>
      <c r="H331" s="282">
        <f t="shared" si="110"/>
        <v>1800725</v>
      </c>
      <c r="I331" s="265">
        <v>8000</v>
      </c>
      <c r="J331" s="265">
        <v>17000</v>
      </c>
      <c r="K331" s="265">
        <v>100000</v>
      </c>
      <c r="L331" s="264">
        <v>0</v>
      </c>
      <c r="M331" s="282">
        <f t="shared" si="113"/>
        <v>600000</v>
      </c>
      <c r="N331" s="48">
        <f t="shared" si="114"/>
        <v>2400725</v>
      </c>
      <c r="O331" s="48">
        <f t="shared" si="115"/>
        <v>18007.25</v>
      </c>
      <c r="P331" s="48">
        <f t="shared" si="116"/>
        <v>36014.5</v>
      </c>
      <c r="Q331" s="48">
        <f t="shared" si="119"/>
        <v>18007.25</v>
      </c>
      <c r="R331" s="146">
        <f t="shared" si="120"/>
        <v>2328696</v>
      </c>
      <c r="S331" s="1684">
        <v>0</v>
      </c>
      <c r="T331" s="1684">
        <f t="shared" si="118"/>
        <v>2328696</v>
      </c>
      <c r="U331" s="530" t="str">
        <f>VLOOKUP(C331,'[31]LIST GAJI KARYAWAN'!$D$231:$F$370,3,FALSE)</f>
        <v>4110100893168</v>
      </c>
      <c r="V331" s="1686">
        <f>VLOOKUP(C331,'[32]LIST GAJI KARYAWAN'!$D$242:$L$400,9,0)</f>
        <v>20</v>
      </c>
      <c r="W331" s="1686" t="b">
        <f t="shared" si="101"/>
        <v>1</v>
      </c>
    </row>
    <row r="332" spans="1:23" s="1688" customFormat="1" ht="18" customHeight="1">
      <c r="A332" s="206">
        <v>1800725</v>
      </c>
      <c r="B332" s="1742">
        <v>65</v>
      </c>
      <c r="C332" s="531" t="s">
        <v>1646</v>
      </c>
      <c r="D332" s="530" t="s">
        <v>547</v>
      </c>
      <c r="E332" s="1703">
        <f>VLOOKUP(C332,'[30]LIST GAJI KARYAWAN'!$D$242:$L$400,9,FALSE)</f>
        <v>23</v>
      </c>
      <c r="F332" s="265">
        <v>1400725</v>
      </c>
      <c r="G332" s="265">
        <v>400000</v>
      </c>
      <c r="H332" s="282">
        <f t="shared" si="110"/>
        <v>1800725</v>
      </c>
      <c r="I332" s="265">
        <v>8000</v>
      </c>
      <c r="J332" s="265">
        <v>17000</v>
      </c>
      <c r="K332" s="265">
        <v>100000</v>
      </c>
      <c r="L332" s="264">
        <v>0</v>
      </c>
      <c r="M332" s="282">
        <f t="shared" si="113"/>
        <v>675000</v>
      </c>
      <c r="N332" s="48">
        <f t="shared" si="114"/>
        <v>2475725</v>
      </c>
      <c r="O332" s="48">
        <f t="shared" si="115"/>
        <v>18007.25</v>
      </c>
      <c r="P332" s="48">
        <f t="shared" si="116"/>
        <v>36014.5</v>
      </c>
      <c r="Q332" s="48">
        <f t="shared" si="119"/>
        <v>18007.25</v>
      </c>
      <c r="R332" s="146">
        <f t="shared" si="120"/>
        <v>2403696</v>
      </c>
      <c r="S332" s="1684">
        <v>0</v>
      </c>
      <c r="T332" s="1684">
        <f t="shared" si="118"/>
        <v>2403696</v>
      </c>
      <c r="U332" s="530" t="str">
        <f>VLOOKUP(C332,'[31]LIST GAJI KARYAWAN'!$D$231:$F$370,3,FALSE)</f>
        <v>4110100946165</v>
      </c>
      <c r="V332" s="1686">
        <f>VLOOKUP(C332,'[32]LIST GAJI KARYAWAN'!$D$242:$L$400,9,0)</f>
        <v>23</v>
      </c>
      <c r="W332" s="1686" t="b">
        <f t="shared" si="101"/>
        <v>1</v>
      </c>
    </row>
    <row r="333" spans="1:23" s="1688" customFormat="1" ht="18" customHeight="1">
      <c r="A333" s="206">
        <v>1800725</v>
      </c>
      <c r="B333" s="1742">
        <v>66</v>
      </c>
      <c r="C333" s="531" t="s">
        <v>1403</v>
      </c>
      <c r="D333" s="530" t="s">
        <v>547</v>
      </c>
      <c r="E333" s="1703">
        <f>VLOOKUP(C333,'[30]LIST GAJI KARYAWAN'!$D$242:$L$400,9,FALSE)</f>
        <v>20</v>
      </c>
      <c r="F333" s="265">
        <v>1400725</v>
      </c>
      <c r="G333" s="265">
        <v>400000</v>
      </c>
      <c r="H333" s="282">
        <f t="shared" si="110"/>
        <v>1800725</v>
      </c>
      <c r="I333" s="265">
        <v>8000</v>
      </c>
      <c r="J333" s="265">
        <v>17000</v>
      </c>
      <c r="K333" s="265">
        <v>100000</v>
      </c>
      <c r="L333" s="264">
        <v>0</v>
      </c>
      <c r="M333" s="282">
        <f t="shared" ref="M333:M348" si="121">(E333*I333)+(E333*J333)+K333+L333</f>
        <v>600000</v>
      </c>
      <c r="N333" s="48">
        <f t="shared" ref="N333:N348" si="122">H333+M333</f>
        <v>2400725</v>
      </c>
      <c r="O333" s="48">
        <f t="shared" ref="O333:O348" si="123">H333*1%</f>
        <v>18007.25</v>
      </c>
      <c r="P333" s="48">
        <f t="shared" ref="P333:P348" si="124">H333*2%</f>
        <v>36014.5</v>
      </c>
      <c r="Q333" s="48">
        <f>H333*2%</f>
        <v>36014.5</v>
      </c>
      <c r="R333" s="146">
        <f t="shared" si="120"/>
        <v>2310688.75</v>
      </c>
      <c r="S333" s="1684">
        <v>0</v>
      </c>
      <c r="T333" s="1684">
        <f t="shared" si="118"/>
        <v>2310688.75</v>
      </c>
      <c r="U333" s="530" t="str">
        <f>VLOOKUP(C333,'[31]LIST GAJI KARYAWAN'!$D$231:$F$370,3,FALSE)</f>
        <v>4110101030161</v>
      </c>
      <c r="V333" s="1686">
        <f>VLOOKUP(C333,'[32]LIST GAJI KARYAWAN'!$D$242:$L$400,9,0)</f>
        <v>20</v>
      </c>
      <c r="W333" s="1686" t="b">
        <f t="shared" ref="W333:W398" si="125">V333=E333</f>
        <v>1</v>
      </c>
    </row>
    <row r="334" spans="1:23" s="1688" customFormat="1" ht="18" customHeight="1">
      <c r="A334" s="206">
        <v>1800725</v>
      </c>
      <c r="B334" s="1742">
        <v>67</v>
      </c>
      <c r="C334" s="531" t="s">
        <v>1649</v>
      </c>
      <c r="D334" s="530" t="s">
        <v>547</v>
      </c>
      <c r="E334" s="1703">
        <f>VLOOKUP(C334,'[30]LIST GAJI KARYAWAN'!$D$242:$L$400,9,FALSE)</f>
        <v>14</v>
      </c>
      <c r="F334" s="265">
        <v>1400725</v>
      </c>
      <c r="G334" s="265">
        <v>400000</v>
      </c>
      <c r="H334" s="282">
        <f t="shared" si="110"/>
        <v>1800725</v>
      </c>
      <c r="I334" s="265">
        <v>8000</v>
      </c>
      <c r="J334" s="265">
        <v>17000</v>
      </c>
      <c r="K334" s="265">
        <v>100000</v>
      </c>
      <c r="L334" s="264">
        <v>0</v>
      </c>
      <c r="M334" s="282">
        <f t="shared" si="121"/>
        <v>450000</v>
      </c>
      <c r="N334" s="48">
        <f t="shared" si="122"/>
        <v>2250725</v>
      </c>
      <c r="O334" s="48">
        <f t="shared" si="123"/>
        <v>18007.25</v>
      </c>
      <c r="P334" s="48">
        <f t="shared" si="124"/>
        <v>36014.5</v>
      </c>
      <c r="Q334" s="48">
        <f t="shared" si="119"/>
        <v>18007.25</v>
      </c>
      <c r="R334" s="146">
        <f t="shared" si="120"/>
        <v>2178696</v>
      </c>
      <c r="S334" s="1684">
        <v>0</v>
      </c>
      <c r="T334" s="1684">
        <f t="shared" si="118"/>
        <v>2178696</v>
      </c>
      <c r="U334" s="530" t="str">
        <f>VLOOKUP(C334,'[31]LIST GAJI KARYAWAN'!$D$231:$F$370,3,FALSE)</f>
        <v>4110100742163</v>
      </c>
      <c r="V334" s="1686">
        <f>VLOOKUP(C334,'[32]LIST GAJI KARYAWAN'!$D$242:$L$400,9,0)</f>
        <v>14</v>
      </c>
      <c r="W334" s="1686" t="b">
        <f t="shared" si="125"/>
        <v>1</v>
      </c>
    </row>
    <row r="335" spans="1:23" s="1688" customFormat="1" ht="18" customHeight="1">
      <c r="A335" s="206">
        <v>1800725</v>
      </c>
      <c r="B335" s="1742">
        <v>68</v>
      </c>
      <c r="C335" s="531" t="s">
        <v>1652</v>
      </c>
      <c r="D335" s="530" t="s">
        <v>547</v>
      </c>
      <c r="E335" s="1703">
        <f>VLOOKUP(C335,'[30]LIST GAJI KARYAWAN'!$D$242:$L$400,9,FALSE)</f>
        <v>22</v>
      </c>
      <c r="F335" s="265">
        <v>1400725</v>
      </c>
      <c r="G335" s="265">
        <v>400000</v>
      </c>
      <c r="H335" s="282">
        <f t="shared" si="110"/>
        <v>1800725</v>
      </c>
      <c r="I335" s="265">
        <v>8000</v>
      </c>
      <c r="J335" s="265">
        <v>17000</v>
      </c>
      <c r="K335" s="265">
        <v>100000</v>
      </c>
      <c r="L335" s="264">
        <v>0</v>
      </c>
      <c r="M335" s="282">
        <f t="shared" si="121"/>
        <v>650000</v>
      </c>
      <c r="N335" s="48">
        <f t="shared" si="122"/>
        <v>2450725</v>
      </c>
      <c r="O335" s="48">
        <f t="shared" si="123"/>
        <v>18007.25</v>
      </c>
      <c r="P335" s="48">
        <f t="shared" si="124"/>
        <v>36014.5</v>
      </c>
      <c r="Q335" s="48">
        <f t="shared" si="119"/>
        <v>18007.25</v>
      </c>
      <c r="R335" s="146">
        <f t="shared" si="120"/>
        <v>2378696</v>
      </c>
      <c r="S335" s="1684">
        <v>0</v>
      </c>
      <c r="T335" s="1684">
        <f t="shared" si="118"/>
        <v>2378696</v>
      </c>
      <c r="U335" s="530" t="str">
        <f>VLOOKUP(C335,'[31]LIST GAJI KARYAWAN'!$D$231:$F$370,3,FALSE)</f>
        <v>4110101076167</v>
      </c>
      <c r="V335" s="1686">
        <f>VLOOKUP(C335,'[32]LIST GAJI KARYAWAN'!$D$242:$L$400,9,0)</f>
        <v>22</v>
      </c>
      <c r="W335" s="1686" t="b">
        <f t="shared" si="125"/>
        <v>1</v>
      </c>
    </row>
    <row r="336" spans="1:23" s="1688" customFormat="1" ht="18" customHeight="1">
      <c r="A336" s="206">
        <v>1800725</v>
      </c>
      <c r="B336" s="1742">
        <v>69</v>
      </c>
      <c r="C336" s="1172" t="s">
        <v>1653</v>
      </c>
      <c r="D336" s="530" t="s">
        <v>547</v>
      </c>
      <c r="E336" s="1703">
        <f>VLOOKUP(C336,'[30]LIST GAJI KARYAWAN'!$D$242:$L$400,9,FALSE)</f>
        <v>18</v>
      </c>
      <c r="F336" s="265">
        <v>1400725</v>
      </c>
      <c r="G336" s="265">
        <v>400000</v>
      </c>
      <c r="H336" s="282">
        <f t="shared" si="110"/>
        <v>1800725</v>
      </c>
      <c r="I336" s="265">
        <v>8000</v>
      </c>
      <c r="J336" s="265">
        <v>17000</v>
      </c>
      <c r="K336" s="265">
        <v>100000</v>
      </c>
      <c r="L336" s="264">
        <v>0</v>
      </c>
      <c r="M336" s="282">
        <f t="shared" si="121"/>
        <v>550000</v>
      </c>
      <c r="N336" s="48">
        <f t="shared" si="122"/>
        <v>2350725</v>
      </c>
      <c r="O336" s="48">
        <f t="shared" si="123"/>
        <v>18007.25</v>
      </c>
      <c r="P336" s="48">
        <f t="shared" si="124"/>
        <v>36014.5</v>
      </c>
      <c r="Q336" s="48">
        <f t="shared" si="119"/>
        <v>18007.25</v>
      </c>
      <c r="R336" s="146">
        <f t="shared" si="120"/>
        <v>2278696</v>
      </c>
      <c r="S336" s="1684">
        <v>0</v>
      </c>
      <c r="T336" s="1684">
        <f t="shared" si="118"/>
        <v>2278696</v>
      </c>
      <c r="U336" s="530" t="str">
        <f>VLOOKUP(C336,'[31]LIST GAJI KARYAWAN'!$D$231:$F$370,3,FALSE)</f>
        <v>4110101474161</v>
      </c>
      <c r="V336" s="1686">
        <f>VLOOKUP(C336,'[32]LIST GAJI KARYAWAN'!$D$242:$L$400,9,0)</f>
        <v>18</v>
      </c>
      <c r="W336" s="1686" t="b">
        <f t="shared" si="125"/>
        <v>1</v>
      </c>
    </row>
    <row r="337" spans="1:23" s="1688" customFormat="1" ht="18" customHeight="1">
      <c r="A337" s="206">
        <v>1800725</v>
      </c>
      <c r="B337" s="1742">
        <v>70</v>
      </c>
      <c r="C337" s="531" t="s">
        <v>1656</v>
      </c>
      <c r="D337" s="530" t="s">
        <v>547</v>
      </c>
      <c r="E337" s="1703">
        <f>VLOOKUP(C337,'[30]LIST GAJI KARYAWAN'!$D$242:$L$400,9,FALSE)</f>
        <v>4</v>
      </c>
      <c r="F337" s="265">
        <v>1400725</v>
      </c>
      <c r="G337" s="265">
        <v>400000</v>
      </c>
      <c r="H337" s="282">
        <f t="shared" ref="H337:H344" si="126">SUM(F337:G337)</f>
        <v>1800725</v>
      </c>
      <c r="I337" s="265">
        <v>8000</v>
      </c>
      <c r="J337" s="265">
        <v>17000</v>
      </c>
      <c r="K337" s="265">
        <v>100000</v>
      </c>
      <c r="L337" s="264">
        <v>0</v>
      </c>
      <c r="M337" s="282">
        <f t="shared" si="121"/>
        <v>200000</v>
      </c>
      <c r="N337" s="48">
        <f t="shared" si="122"/>
        <v>2000725</v>
      </c>
      <c r="O337" s="48">
        <f t="shared" si="123"/>
        <v>18007.25</v>
      </c>
      <c r="P337" s="48">
        <f t="shared" si="124"/>
        <v>36014.5</v>
      </c>
      <c r="Q337" s="48">
        <f t="shared" si="119"/>
        <v>18007.25</v>
      </c>
      <c r="R337" s="146">
        <f t="shared" si="120"/>
        <v>1928696</v>
      </c>
      <c r="S337" s="1684">
        <v>0</v>
      </c>
      <c r="T337" s="1684">
        <f t="shared" si="118"/>
        <v>1928696</v>
      </c>
      <c r="U337" s="530" t="str">
        <f>VLOOKUP(C337,'[31]LIST GAJI KARYAWAN'!$D$231:$F$370,3,FALSE)</f>
        <v>4110100851166</v>
      </c>
      <c r="V337" s="1686">
        <f>VLOOKUP(C337,'[32]LIST GAJI KARYAWAN'!$D$242:$L$400,9,0)</f>
        <v>4</v>
      </c>
      <c r="W337" s="1686" t="b">
        <f t="shared" si="125"/>
        <v>1</v>
      </c>
    </row>
    <row r="338" spans="1:23" s="1688" customFormat="1" ht="18" customHeight="1">
      <c r="A338" s="206">
        <v>1800725</v>
      </c>
      <c r="B338" s="1742">
        <v>71</v>
      </c>
      <c r="C338" s="531" t="s">
        <v>1657</v>
      </c>
      <c r="D338" s="530" t="s">
        <v>547</v>
      </c>
      <c r="E338" s="1703">
        <f>VLOOKUP(C338,'[30]LIST GAJI KARYAWAN'!$D$242:$L$400,9,FALSE)</f>
        <v>20</v>
      </c>
      <c r="F338" s="265">
        <v>1400725</v>
      </c>
      <c r="G338" s="265">
        <v>400000</v>
      </c>
      <c r="H338" s="282">
        <f t="shared" si="126"/>
        <v>1800725</v>
      </c>
      <c r="I338" s="265">
        <v>8000</v>
      </c>
      <c r="J338" s="265">
        <v>17000</v>
      </c>
      <c r="K338" s="265">
        <v>100000</v>
      </c>
      <c r="L338" s="264">
        <v>0</v>
      </c>
      <c r="M338" s="282">
        <f t="shared" si="121"/>
        <v>600000</v>
      </c>
      <c r="N338" s="48">
        <f t="shared" si="122"/>
        <v>2400725</v>
      </c>
      <c r="O338" s="48">
        <f t="shared" si="123"/>
        <v>18007.25</v>
      </c>
      <c r="P338" s="48">
        <f t="shared" si="124"/>
        <v>36014.5</v>
      </c>
      <c r="Q338" s="48">
        <v>0</v>
      </c>
      <c r="R338" s="146">
        <f t="shared" si="120"/>
        <v>2346703.25</v>
      </c>
      <c r="S338" s="1684">
        <v>0</v>
      </c>
      <c r="T338" s="1684">
        <f t="shared" si="118"/>
        <v>2346703.25</v>
      </c>
      <c r="U338" s="530" t="str">
        <f>VLOOKUP(C338,'[31]LIST GAJI KARYAWAN'!$D$231:$F$370,3,FALSE)</f>
        <v>4110100945169</v>
      </c>
      <c r="V338" s="1686">
        <f>VLOOKUP(C338,'[32]LIST GAJI KARYAWAN'!$D$242:$L$400,9,0)</f>
        <v>20</v>
      </c>
      <c r="W338" s="1686" t="b">
        <f t="shared" si="125"/>
        <v>1</v>
      </c>
    </row>
    <row r="339" spans="1:23" s="1688" customFormat="1" ht="18" customHeight="1">
      <c r="A339" s="206">
        <v>1800725</v>
      </c>
      <c r="B339" s="1742">
        <v>72</v>
      </c>
      <c r="C339" s="532" t="s">
        <v>1406</v>
      </c>
      <c r="D339" s="530" t="s">
        <v>547</v>
      </c>
      <c r="E339" s="1703">
        <f>VLOOKUP(C339,'[30]LIST GAJI KARYAWAN'!$D$242:$L$400,9,FALSE)</f>
        <v>18</v>
      </c>
      <c r="F339" s="265">
        <v>1400725</v>
      </c>
      <c r="G339" s="265">
        <v>400000</v>
      </c>
      <c r="H339" s="282">
        <f t="shared" si="126"/>
        <v>1800725</v>
      </c>
      <c r="I339" s="265">
        <v>8000</v>
      </c>
      <c r="J339" s="265">
        <v>17000</v>
      </c>
      <c r="K339" s="265">
        <v>100000</v>
      </c>
      <c r="L339" s="264">
        <v>0</v>
      </c>
      <c r="M339" s="282">
        <f t="shared" si="121"/>
        <v>550000</v>
      </c>
      <c r="N339" s="48">
        <f t="shared" si="122"/>
        <v>2350725</v>
      </c>
      <c r="O339" s="48">
        <f t="shared" si="123"/>
        <v>18007.25</v>
      </c>
      <c r="P339" s="48">
        <f t="shared" si="124"/>
        <v>36014.5</v>
      </c>
      <c r="Q339" s="48">
        <f t="shared" si="119"/>
        <v>18007.25</v>
      </c>
      <c r="R339" s="146">
        <f t="shared" si="120"/>
        <v>2278696</v>
      </c>
      <c r="S339" s="1684">
        <v>0</v>
      </c>
      <c r="T339" s="1684">
        <f t="shared" si="118"/>
        <v>2278696</v>
      </c>
      <c r="U339" s="530" t="str">
        <f>VLOOKUP(C339,'[31]LIST GAJI KARYAWAN'!$D$231:$F$370,3,FALSE)</f>
        <v>4110100790166</v>
      </c>
      <c r="V339" s="1686">
        <f>VLOOKUP(C339,'[32]LIST GAJI KARYAWAN'!$D$242:$L$400,9,0)</f>
        <v>18</v>
      </c>
      <c r="W339" s="1686" t="b">
        <f t="shared" si="125"/>
        <v>1</v>
      </c>
    </row>
    <row r="340" spans="1:23" s="1688" customFormat="1" ht="18" customHeight="1">
      <c r="A340" s="206">
        <v>1800725</v>
      </c>
      <c r="B340" s="1742">
        <v>73</v>
      </c>
      <c r="C340" s="1172" t="s">
        <v>1658</v>
      </c>
      <c r="D340" s="530" t="s">
        <v>547</v>
      </c>
      <c r="E340" s="1703">
        <f>VLOOKUP(C340,'[30]LIST GAJI KARYAWAN'!$D$242:$L$400,9,FALSE)</f>
        <v>22</v>
      </c>
      <c r="F340" s="265">
        <v>1400725</v>
      </c>
      <c r="G340" s="265">
        <v>400000</v>
      </c>
      <c r="H340" s="282">
        <f t="shared" si="126"/>
        <v>1800725</v>
      </c>
      <c r="I340" s="265">
        <v>8000</v>
      </c>
      <c r="J340" s="265">
        <v>17000</v>
      </c>
      <c r="K340" s="265">
        <v>100000</v>
      </c>
      <c r="L340" s="264">
        <v>0</v>
      </c>
      <c r="M340" s="282">
        <f t="shared" si="121"/>
        <v>650000</v>
      </c>
      <c r="N340" s="48">
        <f t="shared" si="122"/>
        <v>2450725</v>
      </c>
      <c r="O340" s="48">
        <f t="shared" si="123"/>
        <v>18007.25</v>
      </c>
      <c r="P340" s="48">
        <f t="shared" si="124"/>
        <v>36014.5</v>
      </c>
      <c r="Q340" s="48">
        <f t="shared" si="119"/>
        <v>18007.25</v>
      </c>
      <c r="R340" s="146">
        <f t="shared" si="120"/>
        <v>2378696</v>
      </c>
      <c r="S340" s="1684">
        <v>0</v>
      </c>
      <c r="T340" s="1684">
        <f t="shared" si="118"/>
        <v>2378696</v>
      </c>
      <c r="U340" s="530" t="str">
        <f>VLOOKUP(C340,'[31]LIST GAJI KARYAWAN'!$D$231:$F$370,3,FALSE)</f>
        <v>4110101488160</v>
      </c>
      <c r="V340" s="1686">
        <f>VLOOKUP(C340,'[32]LIST GAJI KARYAWAN'!$D$242:$L$400,9,0)</f>
        <v>22</v>
      </c>
      <c r="W340" s="1686" t="b">
        <f t="shared" si="125"/>
        <v>1</v>
      </c>
    </row>
    <row r="341" spans="1:23" s="1688" customFormat="1" ht="18" customHeight="1">
      <c r="A341" s="206">
        <v>1800725</v>
      </c>
      <c r="B341" s="1742">
        <v>74</v>
      </c>
      <c r="C341" s="531" t="s">
        <v>1660</v>
      </c>
      <c r="D341" s="530" t="s">
        <v>547</v>
      </c>
      <c r="E341" s="1703">
        <f>VLOOKUP(C341,'[30]LIST GAJI KARYAWAN'!$D$242:$L$400,9,FALSE)</f>
        <v>16</v>
      </c>
      <c r="F341" s="265">
        <v>1400725</v>
      </c>
      <c r="G341" s="265">
        <v>400000</v>
      </c>
      <c r="H341" s="282">
        <f t="shared" si="126"/>
        <v>1800725</v>
      </c>
      <c r="I341" s="265">
        <v>8000</v>
      </c>
      <c r="J341" s="265">
        <v>17000</v>
      </c>
      <c r="K341" s="265">
        <v>100000</v>
      </c>
      <c r="L341" s="264">
        <v>0</v>
      </c>
      <c r="M341" s="282">
        <f t="shared" si="121"/>
        <v>500000</v>
      </c>
      <c r="N341" s="48">
        <f t="shared" si="122"/>
        <v>2300725</v>
      </c>
      <c r="O341" s="48">
        <f t="shared" si="123"/>
        <v>18007.25</v>
      </c>
      <c r="P341" s="48">
        <f t="shared" si="124"/>
        <v>36014.5</v>
      </c>
      <c r="Q341" s="48">
        <f t="shared" si="119"/>
        <v>18007.25</v>
      </c>
      <c r="R341" s="146">
        <f t="shared" si="120"/>
        <v>2228696</v>
      </c>
      <c r="S341" s="1684">
        <v>0</v>
      </c>
      <c r="T341" s="1684">
        <f t="shared" si="118"/>
        <v>2228696</v>
      </c>
      <c r="U341" s="530" t="str">
        <f>VLOOKUP(C341,'[31]LIST GAJI KARYAWAN'!$D$231:$F$370,3,FALSE)</f>
        <v>4110101021162</v>
      </c>
      <c r="V341" s="1686">
        <f>VLOOKUP(C341,'[32]LIST GAJI KARYAWAN'!$D$242:$L$400,9,0)</f>
        <v>16</v>
      </c>
      <c r="W341" s="1686" t="b">
        <f t="shared" si="125"/>
        <v>1</v>
      </c>
    </row>
    <row r="342" spans="1:23" s="1688" customFormat="1" ht="18" customHeight="1">
      <c r="A342" s="206">
        <v>1800725</v>
      </c>
      <c r="B342" s="1742">
        <v>75</v>
      </c>
      <c r="C342" s="531" t="s">
        <v>1661</v>
      </c>
      <c r="D342" s="530" t="s">
        <v>547</v>
      </c>
      <c r="E342" s="1703">
        <f>VLOOKUP(C342,'[30]LIST GAJI KARYAWAN'!$D$242:$L$400,9,FALSE)</f>
        <v>10</v>
      </c>
      <c r="F342" s="265">
        <v>1400725</v>
      </c>
      <c r="G342" s="265">
        <v>400000</v>
      </c>
      <c r="H342" s="282">
        <f t="shared" si="126"/>
        <v>1800725</v>
      </c>
      <c r="I342" s="265">
        <v>8000</v>
      </c>
      <c r="J342" s="265">
        <v>17000</v>
      </c>
      <c r="K342" s="265">
        <v>100000</v>
      </c>
      <c r="L342" s="264">
        <v>0</v>
      </c>
      <c r="M342" s="282">
        <f t="shared" si="121"/>
        <v>350000</v>
      </c>
      <c r="N342" s="48">
        <f t="shared" si="122"/>
        <v>2150725</v>
      </c>
      <c r="O342" s="48">
        <f t="shared" si="123"/>
        <v>18007.25</v>
      </c>
      <c r="P342" s="48">
        <f t="shared" si="124"/>
        <v>36014.5</v>
      </c>
      <c r="Q342" s="48">
        <f t="shared" si="119"/>
        <v>18007.25</v>
      </c>
      <c r="R342" s="146">
        <f t="shared" si="120"/>
        <v>2078696</v>
      </c>
      <c r="S342" s="1684">
        <v>0</v>
      </c>
      <c r="T342" s="1684">
        <f t="shared" si="118"/>
        <v>2078696</v>
      </c>
      <c r="U342" s="530" t="str">
        <f>VLOOKUP(C342,'[31]LIST GAJI KARYAWAN'!$D$231:$F$370,3,FALSE)</f>
        <v>4110100972166</v>
      </c>
      <c r="V342" s="1686">
        <f>VLOOKUP(C342,'[32]LIST GAJI KARYAWAN'!$D$242:$L$400,9,0)</f>
        <v>10</v>
      </c>
      <c r="W342" s="1686" t="b">
        <f t="shared" si="125"/>
        <v>1</v>
      </c>
    </row>
    <row r="343" spans="1:23" s="1688" customFormat="1" ht="18" customHeight="1">
      <c r="A343" s="206">
        <v>1800725</v>
      </c>
      <c r="B343" s="1742">
        <v>76</v>
      </c>
      <c r="C343" s="531" t="s">
        <v>1662</v>
      </c>
      <c r="D343" s="530" t="s">
        <v>547</v>
      </c>
      <c r="E343" s="1703">
        <f>VLOOKUP(C343,'[30]LIST GAJI KARYAWAN'!$D$242:$L$400,9,FALSE)</f>
        <v>16</v>
      </c>
      <c r="F343" s="265">
        <v>1400725</v>
      </c>
      <c r="G343" s="265">
        <v>400000</v>
      </c>
      <c r="H343" s="282">
        <f t="shared" si="126"/>
        <v>1800725</v>
      </c>
      <c r="I343" s="265">
        <v>8000</v>
      </c>
      <c r="J343" s="265">
        <v>17000</v>
      </c>
      <c r="K343" s="265">
        <v>100000</v>
      </c>
      <c r="L343" s="264">
        <v>0</v>
      </c>
      <c r="M343" s="282">
        <f t="shared" si="121"/>
        <v>500000</v>
      </c>
      <c r="N343" s="48">
        <f t="shared" si="122"/>
        <v>2300725</v>
      </c>
      <c r="O343" s="48">
        <f t="shared" si="123"/>
        <v>18007.25</v>
      </c>
      <c r="P343" s="48">
        <f t="shared" si="124"/>
        <v>36014.5</v>
      </c>
      <c r="Q343" s="48">
        <f t="shared" si="119"/>
        <v>18007.25</v>
      </c>
      <c r="R343" s="146">
        <f t="shared" si="120"/>
        <v>2228696</v>
      </c>
      <c r="S343" s="1684">
        <v>0</v>
      </c>
      <c r="T343" s="1684">
        <f t="shared" si="118"/>
        <v>2228696</v>
      </c>
      <c r="U343" s="530" t="str">
        <f>VLOOKUP(C343,'[31]LIST GAJI KARYAWAN'!$D$231:$F$370,3,FALSE)</f>
        <v>4110100747163</v>
      </c>
      <c r="V343" s="1686">
        <f>VLOOKUP(C343,'[32]LIST GAJI KARYAWAN'!$D$242:$L$400,9,0)</f>
        <v>16</v>
      </c>
      <c r="W343" s="1686" t="b">
        <f t="shared" si="125"/>
        <v>1</v>
      </c>
    </row>
    <row r="344" spans="1:23" s="1688" customFormat="1" ht="18" customHeight="1">
      <c r="A344" s="206">
        <v>1800725</v>
      </c>
      <c r="B344" s="1742">
        <v>77</v>
      </c>
      <c r="C344" s="531" t="s">
        <v>1663</v>
      </c>
      <c r="D344" s="530" t="s">
        <v>547</v>
      </c>
      <c r="E344" s="1703">
        <f>VLOOKUP(C344,'[30]LIST GAJI KARYAWAN'!$D$242:$L$400,9,FALSE)</f>
        <v>23</v>
      </c>
      <c r="F344" s="265">
        <v>1400725</v>
      </c>
      <c r="G344" s="265">
        <v>400000</v>
      </c>
      <c r="H344" s="282">
        <f t="shared" si="126"/>
        <v>1800725</v>
      </c>
      <c r="I344" s="265">
        <v>8000</v>
      </c>
      <c r="J344" s="265">
        <v>17000</v>
      </c>
      <c r="K344" s="265">
        <v>100000</v>
      </c>
      <c r="L344" s="264">
        <v>0</v>
      </c>
      <c r="M344" s="282">
        <f t="shared" si="121"/>
        <v>675000</v>
      </c>
      <c r="N344" s="48">
        <f t="shared" si="122"/>
        <v>2475725</v>
      </c>
      <c r="O344" s="48">
        <f t="shared" si="123"/>
        <v>18007.25</v>
      </c>
      <c r="P344" s="48">
        <f t="shared" si="124"/>
        <v>36014.5</v>
      </c>
      <c r="Q344" s="48">
        <f t="shared" si="119"/>
        <v>18007.25</v>
      </c>
      <c r="R344" s="146">
        <f t="shared" si="120"/>
        <v>2403696</v>
      </c>
      <c r="S344" s="1684">
        <v>0</v>
      </c>
      <c r="T344" s="1684">
        <f t="shared" si="118"/>
        <v>2403696</v>
      </c>
      <c r="U344" s="530" t="str">
        <f>VLOOKUP(C344,'[31]LIST GAJI KARYAWAN'!$D$231:$F$370,3,FALSE)</f>
        <v>4110100898168</v>
      </c>
      <c r="V344" s="1686">
        <f>VLOOKUP(C344,'[32]LIST GAJI KARYAWAN'!$D$242:$L$400,9,0)</f>
        <v>23</v>
      </c>
      <c r="W344" s="1686" t="b">
        <f t="shared" si="125"/>
        <v>1</v>
      </c>
    </row>
    <row r="345" spans="1:23" s="1688" customFormat="1" ht="18" customHeight="1">
      <c r="A345" s="206">
        <v>1800725</v>
      </c>
      <c r="B345" s="1742">
        <v>78</v>
      </c>
      <c r="C345" s="531" t="s">
        <v>1664</v>
      </c>
      <c r="D345" s="530" t="s">
        <v>547</v>
      </c>
      <c r="E345" s="1703">
        <f>VLOOKUP(C345,'[30]LIST GAJI KARYAWAN'!$D$242:$L$400,9,FALSE)</f>
        <v>22</v>
      </c>
      <c r="F345" s="265">
        <v>1400725</v>
      </c>
      <c r="G345" s="265">
        <v>400000</v>
      </c>
      <c r="H345" s="282">
        <f>SUM(F345:G345)</f>
        <v>1800725</v>
      </c>
      <c r="I345" s="265">
        <v>8000</v>
      </c>
      <c r="J345" s="265">
        <v>17000</v>
      </c>
      <c r="K345" s="265">
        <v>100000</v>
      </c>
      <c r="L345" s="264">
        <v>0</v>
      </c>
      <c r="M345" s="282">
        <f t="shared" si="121"/>
        <v>650000</v>
      </c>
      <c r="N345" s="48">
        <f t="shared" si="122"/>
        <v>2450725</v>
      </c>
      <c r="O345" s="48">
        <f t="shared" si="123"/>
        <v>18007.25</v>
      </c>
      <c r="P345" s="48">
        <f t="shared" si="124"/>
        <v>36014.5</v>
      </c>
      <c r="Q345" s="48">
        <f t="shared" si="119"/>
        <v>18007.25</v>
      </c>
      <c r="R345" s="146">
        <f>N345-P345-Q345-O345</f>
        <v>2378696</v>
      </c>
      <c r="S345" s="1684">
        <v>0</v>
      </c>
      <c r="T345" s="1684">
        <f t="shared" si="118"/>
        <v>2378696</v>
      </c>
      <c r="U345" s="530" t="str">
        <f>VLOOKUP(C345,'[31]LIST GAJI KARYAWAN'!$D$231:$F$370,3,FALSE)</f>
        <v>4110100705161</v>
      </c>
      <c r="V345" s="1686">
        <f>VLOOKUP(C345,'[32]LIST GAJI KARYAWAN'!$D$242:$L$400,9,0)</f>
        <v>22</v>
      </c>
      <c r="W345" s="1686" t="b">
        <f t="shared" si="125"/>
        <v>1</v>
      </c>
    </row>
    <row r="346" spans="1:23" s="1688" customFormat="1" ht="18" customHeight="1">
      <c r="A346" s="206">
        <v>1800725</v>
      </c>
      <c r="B346" s="1742">
        <v>79</v>
      </c>
      <c r="C346" s="531" t="s">
        <v>1665</v>
      </c>
      <c r="D346" s="530" t="s">
        <v>547</v>
      </c>
      <c r="E346" s="1703">
        <f>VLOOKUP(C346,'[30]LIST GAJI KARYAWAN'!$D$242:$L$400,9,FALSE)</f>
        <v>23</v>
      </c>
      <c r="F346" s="265">
        <v>1400725</v>
      </c>
      <c r="G346" s="265">
        <v>400000</v>
      </c>
      <c r="H346" s="282">
        <f>SUM(F346:G346)</f>
        <v>1800725</v>
      </c>
      <c r="I346" s="265">
        <v>8000</v>
      </c>
      <c r="J346" s="265">
        <v>17000</v>
      </c>
      <c r="K346" s="265">
        <v>100000</v>
      </c>
      <c r="L346" s="264">
        <v>0</v>
      </c>
      <c r="M346" s="282">
        <f t="shared" si="121"/>
        <v>675000</v>
      </c>
      <c r="N346" s="48">
        <f t="shared" si="122"/>
        <v>2475725</v>
      </c>
      <c r="O346" s="48">
        <f t="shared" si="123"/>
        <v>18007.25</v>
      </c>
      <c r="P346" s="48">
        <f t="shared" si="124"/>
        <v>36014.5</v>
      </c>
      <c r="Q346" s="48">
        <f t="shared" si="119"/>
        <v>18007.25</v>
      </c>
      <c r="R346" s="146">
        <f>N346-P346-Q346-O346</f>
        <v>2403696</v>
      </c>
      <c r="S346" s="1684">
        <v>0</v>
      </c>
      <c r="T346" s="1684">
        <f t="shared" si="118"/>
        <v>2403696</v>
      </c>
      <c r="U346" s="530" t="str">
        <f>VLOOKUP(C346,'[31]LIST GAJI KARYAWAN'!$D$231:$F$370,3,FALSE)</f>
        <v>4110100978162</v>
      </c>
      <c r="V346" s="1686">
        <f>VLOOKUP(C346,'[32]LIST GAJI KARYAWAN'!$D$242:$L$400,9,0)</f>
        <v>23</v>
      </c>
      <c r="W346" s="1686" t="b">
        <f t="shared" si="125"/>
        <v>1</v>
      </c>
    </row>
    <row r="347" spans="1:23" s="1688" customFormat="1" ht="18" customHeight="1">
      <c r="A347" s="206">
        <v>1800725</v>
      </c>
      <c r="B347" s="1742">
        <v>80</v>
      </c>
      <c r="C347" s="531" t="s">
        <v>1186</v>
      </c>
      <c r="D347" s="530" t="s">
        <v>547</v>
      </c>
      <c r="E347" s="1703">
        <f>VLOOKUP(C347,'[30]LIST GAJI KARYAWAN'!$D$242:$L$400,9,FALSE)</f>
        <v>25</v>
      </c>
      <c r="F347" s="265">
        <v>1400725</v>
      </c>
      <c r="G347" s="265">
        <v>400000</v>
      </c>
      <c r="H347" s="282">
        <f>SUM(F347:G347)</f>
        <v>1800725</v>
      </c>
      <c r="I347" s="265">
        <v>8000</v>
      </c>
      <c r="J347" s="265">
        <v>17000</v>
      </c>
      <c r="K347" s="265">
        <v>100000</v>
      </c>
      <c r="L347" s="264">
        <v>0</v>
      </c>
      <c r="M347" s="282">
        <f t="shared" si="121"/>
        <v>725000</v>
      </c>
      <c r="N347" s="48">
        <f t="shared" si="122"/>
        <v>2525725</v>
      </c>
      <c r="O347" s="48">
        <f t="shared" si="123"/>
        <v>18007.25</v>
      </c>
      <c r="P347" s="48">
        <f t="shared" si="124"/>
        <v>36014.5</v>
      </c>
      <c r="Q347" s="48">
        <f t="shared" si="119"/>
        <v>18007.25</v>
      </c>
      <c r="R347" s="146">
        <f>N347-P347-Q347-O347</f>
        <v>2453696</v>
      </c>
      <c r="S347" s="1684">
        <v>0</v>
      </c>
      <c r="T347" s="1684">
        <f t="shared" si="118"/>
        <v>2453696</v>
      </c>
      <c r="U347" s="530" t="str">
        <f>VLOOKUP(C347,'[31]LIST GAJI KARYAWAN'!$D$231:$F$370,3,FALSE)</f>
        <v>4110100903167</v>
      </c>
      <c r="V347" s="1686">
        <f>VLOOKUP(C347,'[32]LIST GAJI KARYAWAN'!$D$242:$L$400,9,0)</f>
        <v>25</v>
      </c>
      <c r="W347" s="1686" t="b">
        <f t="shared" si="125"/>
        <v>1</v>
      </c>
    </row>
    <row r="348" spans="1:23" s="1688" customFormat="1" ht="18" customHeight="1">
      <c r="A348" s="206">
        <v>1800725</v>
      </c>
      <c r="B348" s="1742">
        <v>81</v>
      </c>
      <c r="C348" s="531" t="s">
        <v>1666</v>
      </c>
      <c r="D348" s="530" t="s">
        <v>547</v>
      </c>
      <c r="E348" s="1703">
        <f>VLOOKUP(C348,'[30]LIST GAJI KARYAWAN'!$D$242:$L$400,9,FALSE)</f>
        <v>22</v>
      </c>
      <c r="F348" s="265">
        <v>1400725</v>
      </c>
      <c r="G348" s="265">
        <v>400000</v>
      </c>
      <c r="H348" s="282">
        <f>SUM(F348:G348)</f>
        <v>1800725</v>
      </c>
      <c r="I348" s="265">
        <v>8000</v>
      </c>
      <c r="J348" s="265">
        <v>17000</v>
      </c>
      <c r="K348" s="265">
        <v>100000</v>
      </c>
      <c r="L348" s="264">
        <v>0</v>
      </c>
      <c r="M348" s="282">
        <f t="shared" si="121"/>
        <v>650000</v>
      </c>
      <c r="N348" s="48">
        <f t="shared" si="122"/>
        <v>2450725</v>
      </c>
      <c r="O348" s="48">
        <f t="shared" si="123"/>
        <v>18007.25</v>
      </c>
      <c r="P348" s="48">
        <f t="shared" si="124"/>
        <v>36014.5</v>
      </c>
      <c r="Q348" s="48">
        <f t="shared" si="119"/>
        <v>18007.25</v>
      </c>
      <c r="R348" s="146">
        <f>N348-P348-Q348-O348</f>
        <v>2378696</v>
      </c>
      <c r="S348" s="1684">
        <v>0</v>
      </c>
      <c r="T348" s="1684">
        <f t="shared" si="118"/>
        <v>2378696</v>
      </c>
      <c r="U348" s="530" t="str">
        <f>VLOOKUP(C348,'[31]LIST GAJI KARYAWAN'!$D$231:$F$370,3,FALSE)</f>
        <v>4110101027168</v>
      </c>
      <c r="V348" s="1686">
        <f>VLOOKUP(C348,'[32]LIST GAJI KARYAWAN'!$D$242:$L$400,9,0)</f>
        <v>22</v>
      </c>
      <c r="W348" s="1686" t="b">
        <f t="shared" si="125"/>
        <v>1</v>
      </c>
    </row>
    <row r="349" spans="1:23" s="1688" customFormat="1" ht="18" customHeight="1">
      <c r="A349" s="206">
        <v>1800725</v>
      </c>
      <c r="B349" s="1742">
        <v>82</v>
      </c>
      <c r="C349" s="531" t="s">
        <v>1331</v>
      </c>
      <c r="D349" s="530" t="s">
        <v>547</v>
      </c>
      <c r="E349" s="1703">
        <f>VLOOKUP(C349,'[30]LIST GAJI KARYAWAN'!$D$242:$L$400,9,FALSE)</f>
        <v>19</v>
      </c>
      <c r="F349" s="265">
        <v>1400725</v>
      </c>
      <c r="G349" s="265">
        <v>400000</v>
      </c>
      <c r="H349" s="282">
        <f t="shared" ref="H349:H360" si="127">SUM(F349:G349)</f>
        <v>1800725</v>
      </c>
      <c r="I349" s="265">
        <v>8000</v>
      </c>
      <c r="J349" s="265">
        <v>17000</v>
      </c>
      <c r="K349" s="265">
        <v>100000</v>
      </c>
      <c r="L349" s="264">
        <v>0</v>
      </c>
      <c r="M349" s="282">
        <f t="shared" ref="M349:M377" si="128">(E349*I349)+(E349*J349)+K349+L349</f>
        <v>575000</v>
      </c>
      <c r="N349" s="48">
        <f t="shared" ref="N349:N377" si="129">H349+M349</f>
        <v>2375725</v>
      </c>
      <c r="O349" s="48">
        <f t="shared" ref="O349:O377" si="130">H349*1%</f>
        <v>18007.25</v>
      </c>
      <c r="P349" s="48">
        <f t="shared" ref="P349:P377" si="131">H349*2%</f>
        <v>36014.5</v>
      </c>
      <c r="Q349" s="48">
        <f>H349*1%</f>
        <v>18007.25</v>
      </c>
      <c r="R349" s="146">
        <f t="shared" ref="R349:R377" si="132">N349-P349-Q349-O349</f>
        <v>2303696</v>
      </c>
      <c r="S349" s="1684">
        <v>0</v>
      </c>
      <c r="T349" s="1684">
        <f t="shared" si="118"/>
        <v>2303696</v>
      </c>
      <c r="U349" s="530" t="str">
        <f>VLOOKUP(C349,'[31]LIST GAJI KARYAWAN'!$D$231:$F$370,3,FALSE)</f>
        <v>4110100803163</v>
      </c>
      <c r="V349" s="1686">
        <f>VLOOKUP(C349,'[32]LIST GAJI KARYAWAN'!$D$242:$L$400,9,0)</f>
        <v>19</v>
      </c>
      <c r="W349" s="1686" t="b">
        <f t="shared" si="125"/>
        <v>1</v>
      </c>
    </row>
    <row r="350" spans="1:23" s="1688" customFormat="1" ht="18" customHeight="1">
      <c r="A350" s="206">
        <v>1800725</v>
      </c>
      <c r="B350" s="1742">
        <v>83</v>
      </c>
      <c r="C350" s="531" t="s">
        <v>951</v>
      </c>
      <c r="D350" s="530" t="s">
        <v>547</v>
      </c>
      <c r="E350" s="1703">
        <f>VLOOKUP(C350,'[30]LIST GAJI KARYAWAN'!$D$242:$L$400,9,FALSE)</f>
        <v>19</v>
      </c>
      <c r="F350" s="265">
        <v>1400725</v>
      </c>
      <c r="G350" s="265">
        <v>400000</v>
      </c>
      <c r="H350" s="282">
        <f t="shared" si="127"/>
        <v>1800725</v>
      </c>
      <c r="I350" s="265">
        <v>8000</v>
      </c>
      <c r="J350" s="265">
        <v>17000</v>
      </c>
      <c r="K350" s="265">
        <v>100000</v>
      </c>
      <c r="L350" s="264">
        <v>0</v>
      </c>
      <c r="M350" s="282">
        <f t="shared" si="128"/>
        <v>575000</v>
      </c>
      <c r="N350" s="48">
        <f t="shared" si="129"/>
        <v>2375725</v>
      </c>
      <c r="O350" s="48">
        <f t="shared" si="130"/>
        <v>18007.25</v>
      </c>
      <c r="P350" s="48">
        <f t="shared" si="131"/>
        <v>36014.5</v>
      </c>
      <c r="Q350" s="48">
        <f>H350*1%</f>
        <v>18007.25</v>
      </c>
      <c r="R350" s="146">
        <f t="shared" si="132"/>
        <v>2303696</v>
      </c>
      <c r="S350" s="1684">
        <v>0</v>
      </c>
      <c r="T350" s="1684">
        <f t="shared" si="118"/>
        <v>2303696</v>
      </c>
      <c r="U350" s="530" t="str">
        <f>VLOOKUP(C350,'[31]LIST GAJI KARYAWAN'!$D$231:$F$370,3,FALSE)</f>
        <v>4110101004160</v>
      </c>
      <c r="V350" s="1686">
        <f>VLOOKUP(C350,'[32]LIST GAJI KARYAWAN'!$D$242:$L$400,9,0)</f>
        <v>19</v>
      </c>
      <c r="W350" s="1686" t="b">
        <f t="shared" si="125"/>
        <v>1</v>
      </c>
    </row>
    <row r="351" spans="1:23" s="1688" customFormat="1" ht="18" customHeight="1">
      <c r="A351" s="206">
        <v>1800725</v>
      </c>
      <c r="B351" s="1742">
        <v>84</v>
      </c>
      <c r="C351" s="1172" t="s">
        <v>1670</v>
      </c>
      <c r="D351" s="530" t="s">
        <v>547</v>
      </c>
      <c r="E351" s="1703">
        <f>VLOOKUP(C351,'[30]LIST GAJI KARYAWAN'!$D$242:$L$400,9,FALSE)</f>
        <v>21</v>
      </c>
      <c r="F351" s="265">
        <v>1400725</v>
      </c>
      <c r="G351" s="265">
        <v>400000</v>
      </c>
      <c r="H351" s="282">
        <f t="shared" si="127"/>
        <v>1800725</v>
      </c>
      <c r="I351" s="265">
        <v>8000</v>
      </c>
      <c r="J351" s="265">
        <v>17000</v>
      </c>
      <c r="K351" s="265">
        <v>100000</v>
      </c>
      <c r="L351" s="264">
        <v>0</v>
      </c>
      <c r="M351" s="282">
        <f t="shared" si="128"/>
        <v>625000</v>
      </c>
      <c r="N351" s="48">
        <f t="shared" si="129"/>
        <v>2425725</v>
      </c>
      <c r="O351" s="48">
        <f t="shared" si="130"/>
        <v>18007.25</v>
      </c>
      <c r="P351" s="48">
        <f t="shared" si="131"/>
        <v>36014.5</v>
      </c>
      <c r="Q351" s="48">
        <f>H351*1%</f>
        <v>18007.25</v>
      </c>
      <c r="R351" s="146">
        <f t="shared" si="132"/>
        <v>2353696</v>
      </c>
      <c r="S351" s="1684">
        <v>0</v>
      </c>
      <c r="T351" s="1684">
        <f t="shared" si="118"/>
        <v>2353696</v>
      </c>
      <c r="U351" s="530" t="str">
        <f>VLOOKUP(C351,'[31]LIST GAJI KARYAWAN'!$D$231:$F$370,3,FALSE)</f>
        <v>4110101484166</v>
      </c>
      <c r="V351" s="1686">
        <f>VLOOKUP(C351,'[32]LIST GAJI KARYAWAN'!$D$242:$L$400,9,0)</f>
        <v>21</v>
      </c>
      <c r="W351" s="1686" t="b">
        <f t="shared" si="125"/>
        <v>1</v>
      </c>
    </row>
    <row r="352" spans="1:23" s="1688" customFormat="1" ht="18" customHeight="1">
      <c r="A352" s="206">
        <v>1800725</v>
      </c>
      <c r="B352" s="1742">
        <v>85</v>
      </c>
      <c r="C352" s="531" t="s">
        <v>1671</v>
      </c>
      <c r="D352" s="530" t="s">
        <v>547</v>
      </c>
      <c r="E352" s="1703">
        <f>VLOOKUP(C352,'[30]LIST GAJI KARYAWAN'!$D$242:$L$400,9,FALSE)</f>
        <v>19</v>
      </c>
      <c r="F352" s="265">
        <v>1400725</v>
      </c>
      <c r="G352" s="265">
        <v>400000</v>
      </c>
      <c r="H352" s="282">
        <f t="shared" si="127"/>
        <v>1800725</v>
      </c>
      <c r="I352" s="265">
        <v>8000</v>
      </c>
      <c r="J352" s="265">
        <v>17000</v>
      </c>
      <c r="K352" s="265">
        <v>100000</v>
      </c>
      <c r="L352" s="264">
        <v>0</v>
      </c>
      <c r="M352" s="282">
        <f t="shared" si="128"/>
        <v>575000</v>
      </c>
      <c r="N352" s="48">
        <f t="shared" si="129"/>
        <v>2375725</v>
      </c>
      <c r="O352" s="48">
        <f t="shared" si="130"/>
        <v>18007.25</v>
      </c>
      <c r="P352" s="48">
        <f t="shared" si="131"/>
        <v>36014.5</v>
      </c>
      <c r="Q352" s="48">
        <f>H352*1%</f>
        <v>18007.25</v>
      </c>
      <c r="R352" s="146">
        <f t="shared" si="132"/>
        <v>2303696</v>
      </c>
      <c r="S352" s="1684">
        <v>0</v>
      </c>
      <c r="T352" s="1684">
        <f t="shared" si="118"/>
        <v>2303696</v>
      </c>
      <c r="U352" s="530" t="str">
        <f>VLOOKUP(C352,'[31]LIST GAJI KARYAWAN'!$D$231:$F$370,3,FALSE)</f>
        <v>4110100815160</v>
      </c>
      <c r="V352" s="1686">
        <f>VLOOKUP(C352,'[32]LIST GAJI KARYAWAN'!$D$242:$L$400,9,0)</f>
        <v>19</v>
      </c>
      <c r="W352" s="1686" t="b">
        <f t="shared" si="125"/>
        <v>1</v>
      </c>
    </row>
    <row r="353" spans="1:23" s="1688" customFormat="1" ht="18" customHeight="1">
      <c r="A353" s="206">
        <v>1800725</v>
      </c>
      <c r="B353" s="1742">
        <v>86</v>
      </c>
      <c r="C353" s="531" t="s">
        <v>1673</v>
      </c>
      <c r="D353" s="530" t="s">
        <v>547</v>
      </c>
      <c r="E353" s="1703">
        <f>VLOOKUP(C353,'[30]LIST GAJI KARYAWAN'!$D$242:$L$400,9,FALSE)</f>
        <v>25</v>
      </c>
      <c r="F353" s="265">
        <v>1400725</v>
      </c>
      <c r="G353" s="265">
        <v>400000</v>
      </c>
      <c r="H353" s="282">
        <f t="shared" si="127"/>
        <v>1800725</v>
      </c>
      <c r="I353" s="265">
        <v>8000</v>
      </c>
      <c r="J353" s="265">
        <v>17000</v>
      </c>
      <c r="K353" s="265">
        <v>100000</v>
      </c>
      <c r="L353" s="264">
        <v>0</v>
      </c>
      <c r="M353" s="282">
        <f t="shared" si="128"/>
        <v>725000</v>
      </c>
      <c r="N353" s="48">
        <f t="shared" si="129"/>
        <v>2525725</v>
      </c>
      <c r="O353" s="48">
        <f t="shared" si="130"/>
        <v>18007.25</v>
      </c>
      <c r="P353" s="48">
        <f t="shared" si="131"/>
        <v>36014.5</v>
      </c>
      <c r="Q353" s="48">
        <f>H353*1%+H353*1%</f>
        <v>36014.5</v>
      </c>
      <c r="R353" s="146">
        <f t="shared" si="132"/>
        <v>2435688.75</v>
      </c>
      <c r="S353" s="1684">
        <v>0</v>
      </c>
      <c r="T353" s="1684">
        <f t="shared" si="118"/>
        <v>2435688.75</v>
      </c>
      <c r="U353" s="530" t="str">
        <f>VLOOKUP(C353,'[31]LIST GAJI KARYAWAN'!$D$231:$F$370,3,FALSE)</f>
        <v>4110100943167</v>
      </c>
      <c r="V353" s="1686">
        <f>VLOOKUP(C353,'[32]LIST GAJI KARYAWAN'!$D$242:$L$400,9,0)</f>
        <v>25</v>
      </c>
      <c r="W353" s="1686" t="b">
        <f t="shared" si="125"/>
        <v>1</v>
      </c>
    </row>
    <row r="354" spans="1:23" s="1688" customFormat="1" ht="18" customHeight="1">
      <c r="A354" s="206">
        <v>1800725</v>
      </c>
      <c r="B354" s="1742">
        <v>87</v>
      </c>
      <c r="C354" s="531" t="s">
        <v>1674</v>
      </c>
      <c r="D354" s="530" t="s">
        <v>547</v>
      </c>
      <c r="E354" s="1703">
        <f>VLOOKUP(C354,'[30]LIST GAJI KARYAWAN'!$D$242:$L$400,9,FALSE)</f>
        <v>6</v>
      </c>
      <c r="F354" s="265">
        <v>1400725</v>
      </c>
      <c r="G354" s="265">
        <v>400000</v>
      </c>
      <c r="H354" s="282">
        <f t="shared" si="127"/>
        <v>1800725</v>
      </c>
      <c r="I354" s="265">
        <v>8000</v>
      </c>
      <c r="J354" s="265">
        <v>17000</v>
      </c>
      <c r="K354" s="265">
        <v>100000</v>
      </c>
      <c r="L354" s="264">
        <v>0</v>
      </c>
      <c r="M354" s="282">
        <f t="shared" si="128"/>
        <v>250000</v>
      </c>
      <c r="N354" s="48">
        <f t="shared" si="129"/>
        <v>2050725</v>
      </c>
      <c r="O354" s="48">
        <f t="shared" si="130"/>
        <v>18007.25</v>
      </c>
      <c r="P354" s="48">
        <f t="shared" si="131"/>
        <v>36014.5</v>
      </c>
      <c r="Q354" s="48">
        <f>H354*1%</f>
        <v>18007.25</v>
      </c>
      <c r="R354" s="146">
        <f t="shared" si="132"/>
        <v>1978696</v>
      </c>
      <c r="S354" s="1684">
        <v>0</v>
      </c>
      <c r="T354" s="1684">
        <f t="shared" si="118"/>
        <v>1978696</v>
      </c>
      <c r="U354" s="530" t="str">
        <f>VLOOKUP(C354,'[31]LIST GAJI KARYAWAN'!$D$231:$F$370,3,FALSE)</f>
        <v>4110100779160</v>
      </c>
      <c r="V354" s="1686">
        <f>VLOOKUP(C354,'[32]LIST GAJI KARYAWAN'!$D$242:$L$400,9,0)</f>
        <v>6</v>
      </c>
      <c r="W354" s="1686" t="b">
        <f t="shared" si="125"/>
        <v>1</v>
      </c>
    </row>
    <row r="355" spans="1:23" s="1688" customFormat="1" ht="18" customHeight="1">
      <c r="A355" s="206">
        <v>1800725</v>
      </c>
      <c r="B355" s="1742">
        <v>88</v>
      </c>
      <c r="C355" s="531" t="s">
        <v>1677</v>
      </c>
      <c r="D355" s="530" t="s">
        <v>547</v>
      </c>
      <c r="E355" s="1703">
        <f>VLOOKUP(C355,'[30]LIST GAJI KARYAWAN'!$D$242:$L$400,9,FALSE)</f>
        <v>23</v>
      </c>
      <c r="F355" s="265">
        <v>1400725</v>
      </c>
      <c r="G355" s="265">
        <v>400000</v>
      </c>
      <c r="H355" s="282">
        <f t="shared" si="127"/>
        <v>1800725</v>
      </c>
      <c r="I355" s="265">
        <v>8000</v>
      </c>
      <c r="J355" s="265">
        <v>17000</v>
      </c>
      <c r="K355" s="265">
        <v>100000</v>
      </c>
      <c r="L355" s="264">
        <v>0</v>
      </c>
      <c r="M355" s="282">
        <f t="shared" si="128"/>
        <v>675000</v>
      </c>
      <c r="N355" s="48">
        <f t="shared" si="129"/>
        <v>2475725</v>
      </c>
      <c r="O355" s="48">
        <f t="shared" si="130"/>
        <v>18007.25</v>
      </c>
      <c r="P355" s="48">
        <f t="shared" si="131"/>
        <v>36014.5</v>
      </c>
      <c r="Q355" s="48">
        <f>H355*1%</f>
        <v>18007.25</v>
      </c>
      <c r="R355" s="146">
        <f t="shared" si="132"/>
        <v>2403696</v>
      </c>
      <c r="S355" s="1684">
        <v>0</v>
      </c>
      <c r="T355" s="1684">
        <f t="shared" si="118"/>
        <v>2403696</v>
      </c>
      <c r="U355" s="530" t="str">
        <f>VLOOKUP(C355,'[31]LIST GAJI KARYAWAN'!$D$231:$F$370,3,FALSE)</f>
        <v>4110100988167</v>
      </c>
      <c r="V355" s="1686">
        <f>VLOOKUP(C355,'[32]LIST GAJI KARYAWAN'!$D$242:$L$400,9,0)</f>
        <v>23</v>
      </c>
      <c r="W355" s="1686" t="b">
        <f t="shared" si="125"/>
        <v>1</v>
      </c>
    </row>
    <row r="356" spans="1:23" s="1688" customFormat="1" ht="18" customHeight="1">
      <c r="A356" s="206">
        <v>1800725</v>
      </c>
      <c r="B356" s="1742">
        <v>89</v>
      </c>
      <c r="C356" s="531" t="s">
        <v>1678</v>
      </c>
      <c r="D356" s="530" t="s">
        <v>547</v>
      </c>
      <c r="E356" s="1703">
        <f>VLOOKUP(C356,'[30]LIST GAJI KARYAWAN'!$D$242:$L$400,9,FALSE)</f>
        <v>21</v>
      </c>
      <c r="F356" s="265">
        <v>1400725</v>
      </c>
      <c r="G356" s="265">
        <v>400000</v>
      </c>
      <c r="H356" s="282">
        <f t="shared" si="127"/>
        <v>1800725</v>
      </c>
      <c r="I356" s="265">
        <v>8000</v>
      </c>
      <c r="J356" s="265">
        <v>17000</v>
      </c>
      <c r="K356" s="265">
        <v>100000</v>
      </c>
      <c r="L356" s="264">
        <v>0</v>
      </c>
      <c r="M356" s="282">
        <f t="shared" si="128"/>
        <v>625000</v>
      </c>
      <c r="N356" s="48">
        <f t="shared" si="129"/>
        <v>2425725</v>
      </c>
      <c r="O356" s="48">
        <f t="shared" si="130"/>
        <v>18007.25</v>
      </c>
      <c r="P356" s="48">
        <f t="shared" si="131"/>
        <v>36014.5</v>
      </c>
      <c r="Q356" s="48">
        <f>H356*1%</f>
        <v>18007.25</v>
      </c>
      <c r="R356" s="146">
        <f t="shared" si="132"/>
        <v>2353696</v>
      </c>
      <c r="S356" s="1684">
        <v>0</v>
      </c>
      <c r="T356" s="1684">
        <f t="shared" si="118"/>
        <v>2353696</v>
      </c>
      <c r="U356" s="530" t="str">
        <f>VLOOKUP(C356,'[31]LIST GAJI KARYAWAN'!$D$231:$F$370,3,FALSE)</f>
        <v>4110100916160</v>
      </c>
      <c r="V356" s="1686">
        <f>VLOOKUP(C356,'[32]LIST GAJI KARYAWAN'!$D$242:$L$400,9,0)</f>
        <v>21</v>
      </c>
      <c r="W356" s="1686" t="b">
        <f t="shared" si="125"/>
        <v>1</v>
      </c>
    </row>
    <row r="357" spans="1:23" s="1688" customFormat="1" ht="18" customHeight="1">
      <c r="A357" s="206">
        <v>1800725</v>
      </c>
      <c r="B357" s="1742">
        <v>90</v>
      </c>
      <c r="C357" s="531" t="s">
        <v>1679</v>
      </c>
      <c r="D357" s="530" t="s">
        <v>547</v>
      </c>
      <c r="E357" s="1703">
        <f>VLOOKUP(C357,'[30]LIST GAJI KARYAWAN'!$D$242:$L$400,9,FALSE)</f>
        <v>21</v>
      </c>
      <c r="F357" s="265">
        <v>1400725</v>
      </c>
      <c r="G357" s="265">
        <v>400000</v>
      </c>
      <c r="H357" s="282">
        <f t="shared" si="127"/>
        <v>1800725</v>
      </c>
      <c r="I357" s="265">
        <v>8000</v>
      </c>
      <c r="J357" s="265">
        <v>17000</v>
      </c>
      <c r="K357" s="265">
        <v>100000</v>
      </c>
      <c r="L357" s="264">
        <v>0</v>
      </c>
      <c r="M357" s="282">
        <f t="shared" si="128"/>
        <v>625000</v>
      </c>
      <c r="N357" s="48">
        <f t="shared" si="129"/>
        <v>2425725</v>
      </c>
      <c r="O357" s="48">
        <f t="shared" si="130"/>
        <v>18007.25</v>
      </c>
      <c r="P357" s="48">
        <f t="shared" si="131"/>
        <v>36014.5</v>
      </c>
      <c r="Q357" s="48">
        <f>H357*3%</f>
        <v>54021.75</v>
      </c>
      <c r="R357" s="146">
        <f t="shared" si="132"/>
        <v>2317681.5</v>
      </c>
      <c r="S357" s="1684">
        <v>0</v>
      </c>
      <c r="T357" s="1684">
        <f t="shared" si="118"/>
        <v>2317681.5</v>
      </c>
      <c r="U357" s="530" t="str">
        <f>VLOOKUP(C357,'[31]LIST GAJI KARYAWAN'!$D$231:$F$370,3,FALSE)</f>
        <v>4110100856166</v>
      </c>
      <c r="V357" s="1686">
        <f>VLOOKUP(C357,'[32]LIST GAJI KARYAWAN'!$D$242:$L$400,9,0)</f>
        <v>21</v>
      </c>
      <c r="W357" s="1686" t="b">
        <f t="shared" si="125"/>
        <v>1</v>
      </c>
    </row>
    <row r="358" spans="1:23" s="1688" customFormat="1" ht="18" customHeight="1">
      <c r="A358" s="206">
        <v>1800725</v>
      </c>
      <c r="B358" s="1742">
        <v>91</v>
      </c>
      <c r="C358" s="1172" t="s">
        <v>1680</v>
      </c>
      <c r="D358" s="530" t="s">
        <v>547</v>
      </c>
      <c r="E358" s="1703">
        <f>VLOOKUP(C358,'[30]LIST GAJI KARYAWAN'!$D$242:$L$400,9,FALSE)</f>
        <v>13</v>
      </c>
      <c r="F358" s="265">
        <v>1400725</v>
      </c>
      <c r="G358" s="265">
        <v>400000</v>
      </c>
      <c r="H358" s="282">
        <f t="shared" si="127"/>
        <v>1800725</v>
      </c>
      <c r="I358" s="265">
        <v>8000</v>
      </c>
      <c r="J358" s="265">
        <v>17000</v>
      </c>
      <c r="K358" s="265">
        <v>100000</v>
      </c>
      <c r="L358" s="264">
        <v>0</v>
      </c>
      <c r="M358" s="282">
        <f t="shared" si="128"/>
        <v>425000</v>
      </c>
      <c r="N358" s="48">
        <f t="shared" si="129"/>
        <v>2225725</v>
      </c>
      <c r="O358" s="48">
        <f t="shared" si="130"/>
        <v>18007.25</v>
      </c>
      <c r="P358" s="48">
        <f t="shared" si="131"/>
        <v>36014.5</v>
      </c>
      <c r="Q358" s="48">
        <f>H358*3%</f>
        <v>54021.75</v>
      </c>
      <c r="R358" s="146">
        <f t="shared" si="132"/>
        <v>2117681.5</v>
      </c>
      <c r="S358" s="1684">
        <v>0</v>
      </c>
      <c r="T358" s="1684">
        <f t="shared" si="118"/>
        <v>2117681.5</v>
      </c>
      <c r="U358" s="530" t="str">
        <f>VLOOKUP(C358,'[31]LIST GAJI KARYAWAN'!$D$231:$F$370,3,FALSE)</f>
        <v>4110101476163</v>
      </c>
      <c r="V358" s="1686">
        <f>VLOOKUP(C358,'[32]LIST GAJI KARYAWAN'!$D$242:$L$400,9,0)</f>
        <v>13</v>
      </c>
      <c r="W358" s="1686" t="b">
        <f t="shared" si="125"/>
        <v>1</v>
      </c>
    </row>
    <row r="359" spans="1:23" s="1688" customFormat="1" ht="18" customHeight="1">
      <c r="A359" s="206">
        <v>1800725</v>
      </c>
      <c r="B359" s="1742">
        <v>92</v>
      </c>
      <c r="C359" s="531" t="s">
        <v>1411</v>
      </c>
      <c r="D359" s="530" t="s">
        <v>547</v>
      </c>
      <c r="E359" s="1703">
        <f>VLOOKUP(C359,'[30]LIST GAJI KARYAWAN'!$D$242:$L$400,9,FALSE)</f>
        <v>14</v>
      </c>
      <c r="F359" s="265">
        <v>1400725</v>
      </c>
      <c r="G359" s="265">
        <v>400000</v>
      </c>
      <c r="H359" s="282">
        <f t="shared" si="127"/>
        <v>1800725</v>
      </c>
      <c r="I359" s="265">
        <v>8000</v>
      </c>
      <c r="J359" s="265">
        <v>17000</v>
      </c>
      <c r="K359" s="265">
        <v>100000</v>
      </c>
      <c r="L359" s="264">
        <v>0</v>
      </c>
      <c r="M359" s="282">
        <f t="shared" si="128"/>
        <v>450000</v>
      </c>
      <c r="N359" s="48">
        <f t="shared" si="129"/>
        <v>2250725</v>
      </c>
      <c r="O359" s="48">
        <f t="shared" si="130"/>
        <v>18007.25</v>
      </c>
      <c r="P359" s="48">
        <f t="shared" si="131"/>
        <v>36014.5</v>
      </c>
      <c r="Q359" s="48">
        <f>H359*1%</f>
        <v>18007.25</v>
      </c>
      <c r="R359" s="146">
        <f t="shared" si="132"/>
        <v>2178696</v>
      </c>
      <c r="S359" s="1684">
        <v>0</v>
      </c>
      <c r="T359" s="1684">
        <f t="shared" si="118"/>
        <v>2178696</v>
      </c>
      <c r="U359" s="530" t="str">
        <f>VLOOKUP(C359,'[31]LIST GAJI KARYAWAN'!$D$231:$F$370,3,FALSE)</f>
        <v>4110100750166</v>
      </c>
      <c r="V359" s="1686">
        <f>VLOOKUP(C359,'[32]LIST GAJI KARYAWAN'!$D$242:$L$400,9,0)</f>
        <v>14</v>
      </c>
      <c r="W359" s="1686" t="b">
        <f t="shared" si="125"/>
        <v>1</v>
      </c>
    </row>
    <row r="360" spans="1:23" s="1688" customFormat="1" ht="18" customHeight="1">
      <c r="A360" s="206">
        <v>1800725</v>
      </c>
      <c r="B360" s="1742">
        <v>93</v>
      </c>
      <c r="C360" s="1172" t="s">
        <v>1684</v>
      </c>
      <c r="D360" s="530" t="s">
        <v>547</v>
      </c>
      <c r="E360" s="1703">
        <f>VLOOKUP(C360,'[30]LIST GAJI KARYAWAN'!$D$242:$L$400,9,FALSE)</f>
        <v>22</v>
      </c>
      <c r="F360" s="265">
        <v>1400725</v>
      </c>
      <c r="G360" s="265">
        <v>400000</v>
      </c>
      <c r="H360" s="282">
        <f t="shared" si="127"/>
        <v>1800725</v>
      </c>
      <c r="I360" s="265">
        <v>8000</v>
      </c>
      <c r="J360" s="265">
        <v>17000</v>
      </c>
      <c r="K360" s="265">
        <v>100000</v>
      </c>
      <c r="L360" s="264">
        <v>0</v>
      </c>
      <c r="M360" s="282">
        <f t="shared" si="128"/>
        <v>650000</v>
      </c>
      <c r="N360" s="48">
        <f t="shared" si="129"/>
        <v>2450725</v>
      </c>
      <c r="O360" s="48">
        <f t="shared" si="130"/>
        <v>18007.25</v>
      </c>
      <c r="P360" s="48">
        <f t="shared" si="131"/>
        <v>36014.5</v>
      </c>
      <c r="Q360" s="48">
        <f>H360*1%</f>
        <v>18007.25</v>
      </c>
      <c r="R360" s="146">
        <f t="shared" si="132"/>
        <v>2378696</v>
      </c>
      <c r="S360" s="1684">
        <v>0</v>
      </c>
      <c r="T360" s="1684">
        <f t="shared" si="118"/>
        <v>2378696</v>
      </c>
      <c r="U360" s="530" t="str">
        <f>VLOOKUP(C360,'[31]LIST GAJI KARYAWAN'!$D$231:$F$370,3,FALSE)</f>
        <v>4110101482164</v>
      </c>
      <c r="V360" s="1686">
        <f>VLOOKUP(C360,'[32]LIST GAJI KARYAWAN'!$D$242:$L$400,9,0)</f>
        <v>22</v>
      </c>
      <c r="W360" s="1686" t="b">
        <f t="shared" si="125"/>
        <v>1</v>
      </c>
    </row>
    <row r="361" spans="1:23" s="1688" customFormat="1" ht="18" customHeight="1">
      <c r="A361" s="206">
        <v>1800725</v>
      </c>
      <c r="B361" s="1742">
        <v>94</v>
      </c>
      <c r="C361" s="1173" t="s">
        <v>2924</v>
      </c>
      <c r="D361" s="530" t="s">
        <v>547</v>
      </c>
      <c r="E361" s="1703">
        <f>VLOOKUP(C361,'[30]LIST GAJI KARYAWAN'!$D$242:$L$400,9,FALSE)</f>
        <v>24</v>
      </c>
      <c r="F361" s="265">
        <v>1400725</v>
      </c>
      <c r="G361" s="265">
        <v>400000</v>
      </c>
      <c r="H361" s="282">
        <f t="shared" ref="H361:H377" si="133">SUM(F361:G361)</f>
        <v>1800725</v>
      </c>
      <c r="I361" s="265">
        <v>8000</v>
      </c>
      <c r="J361" s="265">
        <v>17000</v>
      </c>
      <c r="K361" s="265">
        <v>100000</v>
      </c>
      <c r="L361" s="264">
        <v>0</v>
      </c>
      <c r="M361" s="282">
        <f t="shared" si="128"/>
        <v>700000</v>
      </c>
      <c r="N361" s="48">
        <f t="shared" si="129"/>
        <v>2500725</v>
      </c>
      <c r="O361" s="48">
        <f t="shared" si="130"/>
        <v>18007.25</v>
      </c>
      <c r="P361" s="48">
        <f t="shared" si="131"/>
        <v>36014.5</v>
      </c>
      <c r="Q361" s="48">
        <f t="shared" ref="Q361:Q377" si="134">H361*1%</f>
        <v>18007.25</v>
      </c>
      <c r="R361" s="146">
        <f t="shared" si="132"/>
        <v>2428696</v>
      </c>
      <c r="S361" s="1684">
        <v>0</v>
      </c>
      <c r="T361" s="1684">
        <f t="shared" si="118"/>
        <v>2428696</v>
      </c>
      <c r="U361" s="489" t="s">
        <v>3942</v>
      </c>
      <c r="V361" s="1686">
        <f>VLOOKUP(C361,'[32]LIST GAJI KARYAWAN'!$D$242:$L$400,9,0)</f>
        <v>24</v>
      </c>
      <c r="W361" s="1686" t="b">
        <f t="shared" si="125"/>
        <v>1</v>
      </c>
    </row>
    <row r="362" spans="1:23" s="1688" customFormat="1" ht="18" customHeight="1">
      <c r="A362" s="206">
        <v>1800725</v>
      </c>
      <c r="B362" s="1742">
        <v>95</v>
      </c>
      <c r="C362" s="1173" t="s">
        <v>2925</v>
      </c>
      <c r="D362" s="530" t="s">
        <v>547</v>
      </c>
      <c r="E362" s="1703">
        <f>VLOOKUP(C362,'[30]LIST GAJI KARYAWAN'!$D$242:$L$400,9,FALSE)</f>
        <v>22</v>
      </c>
      <c r="F362" s="265">
        <v>1400725</v>
      </c>
      <c r="G362" s="265">
        <v>400000</v>
      </c>
      <c r="H362" s="282">
        <f t="shared" si="133"/>
        <v>1800725</v>
      </c>
      <c r="I362" s="265">
        <v>8000</v>
      </c>
      <c r="J362" s="265">
        <v>17000</v>
      </c>
      <c r="K362" s="265">
        <v>100000</v>
      </c>
      <c r="L362" s="264">
        <v>0</v>
      </c>
      <c r="M362" s="282">
        <f t="shared" si="128"/>
        <v>650000</v>
      </c>
      <c r="N362" s="48">
        <f t="shared" si="129"/>
        <v>2450725</v>
      </c>
      <c r="O362" s="48">
        <f t="shared" si="130"/>
        <v>18007.25</v>
      </c>
      <c r="P362" s="48">
        <f t="shared" si="131"/>
        <v>36014.5</v>
      </c>
      <c r="Q362" s="48">
        <f t="shared" si="134"/>
        <v>18007.25</v>
      </c>
      <c r="R362" s="146">
        <f t="shared" si="132"/>
        <v>2378696</v>
      </c>
      <c r="S362" s="1684">
        <v>0</v>
      </c>
      <c r="T362" s="1684">
        <f t="shared" si="118"/>
        <v>2378696</v>
      </c>
      <c r="U362" s="489" t="s">
        <v>3943</v>
      </c>
      <c r="V362" s="1686">
        <f>VLOOKUP(C362,'[32]LIST GAJI KARYAWAN'!$D$242:$L$400,9,0)</f>
        <v>22</v>
      </c>
      <c r="W362" s="1686" t="b">
        <f t="shared" si="125"/>
        <v>1</v>
      </c>
    </row>
    <row r="363" spans="1:23" s="1688" customFormat="1" ht="18" customHeight="1">
      <c r="A363" s="206">
        <v>1800725</v>
      </c>
      <c r="B363" s="1742">
        <v>96</v>
      </c>
      <c r="C363" s="1173" t="s">
        <v>3111</v>
      </c>
      <c r="D363" s="530" t="s">
        <v>547</v>
      </c>
      <c r="E363" s="1703">
        <f>VLOOKUP(C363,'[30]LIST GAJI KARYAWAN'!$D$242:$L$400,9,FALSE)</f>
        <v>24</v>
      </c>
      <c r="F363" s="265">
        <v>1400725</v>
      </c>
      <c r="G363" s="265">
        <v>400000</v>
      </c>
      <c r="H363" s="282">
        <f t="shared" si="133"/>
        <v>1800725</v>
      </c>
      <c r="I363" s="265">
        <v>8000</v>
      </c>
      <c r="J363" s="265">
        <v>17000</v>
      </c>
      <c r="K363" s="265">
        <v>100000</v>
      </c>
      <c r="L363" s="264">
        <v>0</v>
      </c>
      <c r="M363" s="282">
        <f t="shared" si="128"/>
        <v>700000</v>
      </c>
      <c r="N363" s="48">
        <f t="shared" si="129"/>
        <v>2500725</v>
      </c>
      <c r="O363" s="48">
        <f t="shared" si="130"/>
        <v>18007.25</v>
      </c>
      <c r="P363" s="48">
        <f t="shared" si="131"/>
        <v>36014.5</v>
      </c>
      <c r="Q363" s="48">
        <f t="shared" si="134"/>
        <v>18007.25</v>
      </c>
      <c r="R363" s="146">
        <f t="shared" si="132"/>
        <v>2428696</v>
      </c>
      <c r="S363" s="1684">
        <v>0</v>
      </c>
      <c r="T363" s="1684">
        <f t="shared" si="118"/>
        <v>2428696</v>
      </c>
      <c r="U363" s="489" t="s">
        <v>3944</v>
      </c>
      <c r="V363" s="1686">
        <f>VLOOKUP(C363,'[32]LIST GAJI KARYAWAN'!$D$242:$L$400,9,0)</f>
        <v>24</v>
      </c>
      <c r="W363" s="1686" t="b">
        <f t="shared" si="125"/>
        <v>1</v>
      </c>
    </row>
    <row r="364" spans="1:23" s="1688" customFormat="1" ht="18" customHeight="1">
      <c r="A364" s="206">
        <v>1800725</v>
      </c>
      <c r="B364" s="1742">
        <v>97</v>
      </c>
      <c r="C364" s="1173" t="s">
        <v>2926</v>
      </c>
      <c r="D364" s="530" t="s">
        <v>547</v>
      </c>
      <c r="E364" s="1703">
        <f>VLOOKUP(C364,'[30]LIST GAJI KARYAWAN'!$D$242:$L$400,9,FALSE)</f>
        <v>24</v>
      </c>
      <c r="F364" s="265">
        <v>1400725</v>
      </c>
      <c r="G364" s="265">
        <v>400000</v>
      </c>
      <c r="H364" s="282">
        <f t="shared" si="133"/>
        <v>1800725</v>
      </c>
      <c r="I364" s="265">
        <v>8000</v>
      </c>
      <c r="J364" s="265">
        <v>17000</v>
      </c>
      <c r="K364" s="265">
        <v>100000</v>
      </c>
      <c r="L364" s="264">
        <v>0</v>
      </c>
      <c r="M364" s="282">
        <f t="shared" si="128"/>
        <v>700000</v>
      </c>
      <c r="N364" s="48">
        <f t="shared" si="129"/>
        <v>2500725</v>
      </c>
      <c r="O364" s="48">
        <f t="shared" si="130"/>
        <v>18007.25</v>
      </c>
      <c r="P364" s="48">
        <f t="shared" si="131"/>
        <v>36014.5</v>
      </c>
      <c r="Q364" s="48">
        <f t="shared" si="134"/>
        <v>18007.25</v>
      </c>
      <c r="R364" s="146">
        <f t="shared" si="132"/>
        <v>2428696</v>
      </c>
      <c r="S364" s="1684">
        <v>0</v>
      </c>
      <c r="T364" s="1684">
        <f t="shared" si="118"/>
        <v>2428696</v>
      </c>
      <c r="U364" s="489" t="s">
        <v>3945</v>
      </c>
      <c r="V364" s="1686">
        <f>VLOOKUP(C364,'[32]LIST GAJI KARYAWAN'!$D$242:$L$400,9,0)</f>
        <v>24</v>
      </c>
      <c r="W364" s="1686" t="b">
        <f t="shared" si="125"/>
        <v>1</v>
      </c>
    </row>
    <row r="365" spans="1:23" s="1688" customFormat="1" ht="18" customHeight="1">
      <c r="A365" s="206">
        <v>1800725</v>
      </c>
      <c r="B365" s="1742">
        <v>98</v>
      </c>
      <c r="C365" s="1173" t="s">
        <v>2927</v>
      </c>
      <c r="D365" s="530" t="s">
        <v>547</v>
      </c>
      <c r="E365" s="1703">
        <f>VLOOKUP(C365,'[30]LIST GAJI KARYAWAN'!$D$242:$L$400,9,FALSE)</f>
        <v>23</v>
      </c>
      <c r="F365" s="265">
        <v>1400725</v>
      </c>
      <c r="G365" s="265">
        <v>400000</v>
      </c>
      <c r="H365" s="282">
        <f t="shared" si="133"/>
        <v>1800725</v>
      </c>
      <c r="I365" s="265">
        <v>8000</v>
      </c>
      <c r="J365" s="265">
        <v>17000</v>
      </c>
      <c r="K365" s="265">
        <v>100000</v>
      </c>
      <c r="L365" s="264">
        <v>0</v>
      </c>
      <c r="M365" s="282">
        <f t="shared" si="128"/>
        <v>675000</v>
      </c>
      <c r="N365" s="48">
        <f t="shared" si="129"/>
        <v>2475725</v>
      </c>
      <c r="O365" s="48">
        <f t="shared" si="130"/>
        <v>18007.25</v>
      </c>
      <c r="P365" s="48">
        <f t="shared" si="131"/>
        <v>36014.5</v>
      </c>
      <c r="Q365" s="48">
        <f t="shared" si="134"/>
        <v>18007.25</v>
      </c>
      <c r="R365" s="146">
        <f t="shared" si="132"/>
        <v>2403696</v>
      </c>
      <c r="S365" s="1684">
        <v>0</v>
      </c>
      <c r="T365" s="1684">
        <f t="shared" si="118"/>
        <v>2403696</v>
      </c>
      <c r="U365" s="489" t="s">
        <v>3946</v>
      </c>
      <c r="V365" s="1686">
        <f>VLOOKUP(C365,'[32]LIST GAJI KARYAWAN'!$D$242:$L$400,9,0)</f>
        <v>23</v>
      </c>
      <c r="W365" s="1686" t="b">
        <f t="shared" si="125"/>
        <v>1</v>
      </c>
    </row>
    <row r="366" spans="1:23" s="1688" customFormat="1" ht="18" customHeight="1">
      <c r="A366" s="206">
        <v>1800725</v>
      </c>
      <c r="B366" s="1742">
        <v>99</v>
      </c>
      <c r="C366" s="1173" t="s">
        <v>2928</v>
      </c>
      <c r="D366" s="530" t="s">
        <v>547</v>
      </c>
      <c r="E366" s="1703">
        <f>VLOOKUP(C366,'[30]LIST GAJI KARYAWAN'!$D$242:$L$400,9,FALSE)</f>
        <v>21</v>
      </c>
      <c r="F366" s="265">
        <v>1400725</v>
      </c>
      <c r="G366" s="265">
        <v>400000</v>
      </c>
      <c r="H366" s="282">
        <f t="shared" si="133"/>
        <v>1800725</v>
      </c>
      <c r="I366" s="265">
        <v>8000</v>
      </c>
      <c r="J366" s="265">
        <v>17000</v>
      </c>
      <c r="K366" s="265">
        <v>100000</v>
      </c>
      <c r="L366" s="264">
        <v>0</v>
      </c>
      <c r="M366" s="282">
        <f t="shared" si="128"/>
        <v>625000</v>
      </c>
      <c r="N366" s="48">
        <f t="shared" si="129"/>
        <v>2425725</v>
      </c>
      <c r="O366" s="48">
        <f t="shared" si="130"/>
        <v>18007.25</v>
      </c>
      <c r="P366" s="48">
        <f t="shared" si="131"/>
        <v>36014.5</v>
      </c>
      <c r="Q366" s="48">
        <f t="shared" si="134"/>
        <v>18007.25</v>
      </c>
      <c r="R366" s="146">
        <f t="shared" si="132"/>
        <v>2353696</v>
      </c>
      <c r="S366" s="1684">
        <v>0</v>
      </c>
      <c r="T366" s="1684">
        <f t="shared" si="118"/>
        <v>2353696</v>
      </c>
      <c r="U366" s="489" t="s">
        <v>3947</v>
      </c>
      <c r="V366" s="1686">
        <f>VLOOKUP(C366,'[32]LIST GAJI KARYAWAN'!$D$242:$L$400,9,0)</f>
        <v>21</v>
      </c>
      <c r="W366" s="1686" t="b">
        <f t="shared" si="125"/>
        <v>1</v>
      </c>
    </row>
    <row r="367" spans="1:23" s="1688" customFormat="1" ht="18" customHeight="1">
      <c r="A367" s="206">
        <v>1800725</v>
      </c>
      <c r="B367" s="1742">
        <v>100</v>
      </c>
      <c r="C367" s="1173" t="s">
        <v>2929</v>
      </c>
      <c r="D367" s="530" t="s">
        <v>547</v>
      </c>
      <c r="E367" s="1703">
        <f>VLOOKUP(C367,'[30]LIST GAJI KARYAWAN'!$D$242:$L$400,9,FALSE)</f>
        <v>23</v>
      </c>
      <c r="F367" s="265">
        <v>1400725</v>
      </c>
      <c r="G367" s="265">
        <v>400000</v>
      </c>
      <c r="H367" s="282">
        <f t="shared" si="133"/>
        <v>1800725</v>
      </c>
      <c r="I367" s="265">
        <v>8000</v>
      </c>
      <c r="J367" s="265">
        <v>17000</v>
      </c>
      <c r="K367" s="265">
        <v>100000</v>
      </c>
      <c r="L367" s="264">
        <v>0</v>
      </c>
      <c r="M367" s="282">
        <f t="shared" si="128"/>
        <v>675000</v>
      </c>
      <c r="N367" s="48">
        <f t="shared" si="129"/>
        <v>2475725</v>
      </c>
      <c r="O367" s="48">
        <f t="shared" si="130"/>
        <v>18007.25</v>
      </c>
      <c r="P367" s="48">
        <f t="shared" si="131"/>
        <v>36014.5</v>
      </c>
      <c r="Q367" s="48">
        <f t="shared" si="134"/>
        <v>18007.25</v>
      </c>
      <c r="R367" s="146">
        <f t="shared" si="132"/>
        <v>2403696</v>
      </c>
      <c r="S367" s="1684">
        <v>0</v>
      </c>
      <c r="T367" s="1684">
        <f t="shared" si="118"/>
        <v>2403696</v>
      </c>
      <c r="U367" s="489" t="s">
        <v>3948</v>
      </c>
      <c r="V367" s="1686">
        <f>VLOOKUP(C367,'[32]LIST GAJI KARYAWAN'!$D$242:$L$400,9,0)</f>
        <v>23</v>
      </c>
      <c r="W367" s="1686" t="b">
        <f t="shared" si="125"/>
        <v>1</v>
      </c>
    </row>
    <row r="368" spans="1:23" s="1688" customFormat="1" ht="18" customHeight="1">
      <c r="A368" s="206">
        <v>1800725</v>
      </c>
      <c r="B368" s="1742">
        <v>101</v>
      </c>
      <c r="C368" s="1173" t="s">
        <v>2930</v>
      </c>
      <c r="D368" s="530" t="s">
        <v>547</v>
      </c>
      <c r="E368" s="1703">
        <f>VLOOKUP(C368,'[30]LIST GAJI KARYAWAN'!$D$242:$L$400,9,FALSE)</f>
        <v>19</v>
      </c>
      <c r="F368" s="265">
        <v>1400725</v>
      </c>
      <c r="G368" s="265">
        <v>400000</v>
      </c>
      <c r="H368" s="282">
        <f t="shared" si="133"/>
        <v>1800725</v>
      </c>
      <c r="I368" s="265">
        <v>8000</v>
      </c>
      <c r="J368" s="265">
        <v>17000</v>
      </c>
      <c r="K368" s="265">
        <v>100000</v>
      </c>
      <c r="L368" s="264">
        <v>0</v>
      </c>
      <c r="M368" s="282">
        <f t="shared" si="128"/>
        <v>575000</v>
      </c>
      <c r="N368" s="48">
        <f t="shared" si="129"/>
        <v>2375725</v>
      </c>
      <c r="O368" s="48">
        <f t="shared" si="130"/>
        <v>18007.25</v>
      </c>
      <c r="P368" s="48">
        <f t="shared" si="131"/>
        <v>36014.5</v>
      </c>
      <c r="Q368" s="48">
        <v>0</v>
      </c>
      <c r="R368" s="146">
        <f t="shared" si="132"/>
        <v>2321703.25</v>
      </c>
      <c r="S368" s="1684">
        <v>0</v>
      </c>
      <c r="T368" s="1684">
        <f t="shared" si="118"/>
        <v>2321703.25</v>
      </c>
      <c r="U368" s="489" t="s">
        <v>3949</v>
      </c>
      <c r="V368" s="1686">
        <f>VLOOKUP(C368,'[32]LIST GAJI KARYAWAN'!$D$242:$L$400,9,0)</f>
        <v>19</v>
      </c>
      <c r="W368" s="1686" t="b">
        <f t="shared" si="125"/>
        <v>1</v>
      </c>
    </row>
    <row r="369" spans="1:23" s="1688" customFormat="1" ht="18" customHeight="1">
      <c r="A369" s="206">
        <v>1800725</v>
      </c>
      <c r="B369" s="1742">
        <v>102</v>
      </c>
      <c r="C369" s="1173" t="s">
        <v>2931</v>
      </c>
      <c r="D369" s="530" t="s">
        <v>547</v>
      </c>
      <c r="E369" s="1703">
        <f>VLOOKUP(C369,'[30]LIST GAJI KARYAWAN'!$D$242:$L$400,9,FALSE)</f>
        <v>23</v>
      </c>
      <c r="F369" s="265">
        <v>1400725</v>
      </c>
      <c r="G369" s="265">
        <v>400000</v>
      </c>
      <c r="H369" s="282">
        <f t="shared" si="133"/>
        <v>1800725</v>
      </c>
      <c r="I369" s="265">
        <v>8000</v>
      </c>
      <c r="J369" s="265">
        <v>17000</v>
      </c>
      <c r="K369" s="265">
        <v>100000</v>
      </c>
      <c r="L369" s="264">
        <v>0</v>
      </c>
      <c r="M369" s="282">
        <f t="shared" si="128"/>
        <v>675000</v>
      </c>
      <c r="N369" s="48">
        <f t="shared" si="129"/>
        <v>2475725</v>
      </c>
      <c r="O369" s="48">
        <f t="shared" si="130"/>
        <v>18007.25</v>
      </c>
      <c r="P369" s="48">
        <f t="shared" si="131"/>
        <v>36014.5</v>
      </c>
      <c r="Q369" s="48">
        <f t="shared" si="134"/>
        <v>18007.25</v>
      </c>
      <c r="R369" s="146">
        <f t="shared" si="132"/>
        <v>2403696</v>
      </c>
      <c r="S369" s="1684">
        <v>0</v>
      </c>
      <c r="T369" s="1684">
        <f t="shared" si="118"/>
        <v>2403696</v>
      </c>
      <c r="U369" s="489" t="s">
        <v>3950</v>
      </c>
      <c r="V369" s="1686">
        <f>VLOOKUP(C369,'[32]LIST GAJI KARYAWAN'!$D$242:$L$400,9,0)</f>
        <v>23</v>
      </c>
      <c r="W369" s="1686" t="b">
        <f t="shared" si="125"/>
        <v>1</v>
      </c>
    </row>
    <row r="370" spans="1:23" s="1688" customFormat="1" ht="18" customHeight="1">
      <c r="A370" s="206">
        <v>1800725</v>
      </c>
      <c r="B370" s="1742">
        <v>103</v>
      </c>
      <c r="C370" s="1173" t="s">
        <v>2932</v>
      </c>
      <c r="D370" s="530" t="s">
        <v>547</v>
      </c>
      <c r="E370" s="1703">
        <f>VLOOKUP(C370,'[30]LIST GAJI KARYAWAN'!$D$242:$L$400,9,FALSE)</f>
        <v>25</v>
      </c>
      <c r="F370" s="265">
        <v>1400725</v>
      </c>
      <c r="G370" s="265">
        <v>400000</v>
      </c>
      <c r="H370" s="282">
        <f t="shared" si="133"/>
        <v>1800725</v>
      </c>
      <c r="I370" s="265">
        <v>8000</v>
      </c>
      <c r="J370" s="265">
        <v>17000</v>
      </c>
      <c r="K370" s="265">
        <v>100000</v>
      </c>
      <c r="L370" s="264">
        <v>0</v>
      </c>
      <c r="M370" s="282">
        <f t="shared" si="128"/>
        <v>725000</v>
      </c>
      <c r="N370" s="48">
        <f t="shared" si="129"/>
        <v>2525725</v>
      </c>
      <c r="O370" s="48">
        <f t="shared" si="130"/>
        <v>18007.25</v>
      </c>
      <c r="P370" s="48">
        <f t="shared" si="131"/>
        <v>36014.5</v>
      </c>
      <c r="Q370" s="48">
        <f t="shared" si="134"/>
        <v>18007.25</v>
      </c>
      <c r="R370" s="146">
        <f t="shared" si="132"/>
        <v>2453696</v>
      </c>
      <c r="S370" s="1684">
        <v>0</v>
      </c>
      <c r="T370" s="1684">
        <f t="shared" si="118"/>
        <v>2453696</v>
      </c>
      <c r="U370" s="489" t="s">
        <v>3951</v>
      </c>
      <c r="V370" s="1686">
        <f>VLOOKUP(C370,'[32]LIST GAJI KARYAWAN'!$D$242:$L$400,9,0)</f>
        <v>25</v>
      </c>
      <c r="W370" s="1686" t="b">
        <f t="shared" si="125"/>
        <v>1</v>
      </c>
    </row>
    <row r="371" spans="1:23" s="1688" customFormat="1" ht="18" customHeight="1">
      <c r="A371" s="206">
        <v>1800725</v>
      </c>
      <c r="B371" s="1742">
        <v>104</v>
      </c>
      <c r="C371" s="1173" t="s">
        <v>2933</v>
      </c>
      <c r="D371" s="530" t="s">
        <v>547</v>
      </c>
      <c r="E371" s="1703">
        <f>VLOOKUP(C371,'[30]LIST GAJI KARYAWAN'!$D$242:$L$400,9,FALSE)</f>
        <v>23</v>
      </c>
      <c r="F371" s="265">
        <v>1400725</v>
      </c>
      <c r="G371" s="265">
        <v>400000</v>
      </c>
      <c r="H371" s="282">
        <f t="shared" si="133"/>
        <v>1800725</v>
      </c>
      <c r="I371" s="265">
        <v>8000</v>
      </c>
      <c r="J371" s="265">
        <v>17000</v>
      </c>
      <c r="K371" s="265">
        <v>100000</v>
      </c>
      <c r="L371" s="264">
        <v>0</v>
      </c>
      <c r="M371" s="282">
        <f t="shared" si="128"/>
        <v>675000</v>
      </c>
      <c r="N371" s="48">
        <f t="shared" si="129"/>
        <v>2475725</v>
      </c>
      <c r="O371" s="48">
        <f t="shared" si="130"/>
        <v>18007.25</v>
      </c>
      <c r="P371" s="48">
        <f t="shared" si="131"/>
        <v>36014.5</v>
      </c>
      <c r="Q371" s="48">
        <f t="shared" si="134"/>
        <v>18007.25</v>
      </c>
      <c r="R371" s="146">
        <f t="shared" si="132"/>
        <v>2403696</v>
      </c>
      <c r="S371" s="1684">
        <v>0</v>
      </c>
      <c r="T371" s="1684">
        <f t="shared" si="118"/>
        <v>2403696</v>
      </c>
      <c r="U371" s="489" t="s">
        <v>3952</v>
      </c>
      <c r="V371" s="1686">
        <f>VLOOKUP(C371,'[32]LIST GAJI KARYAWAN'!$D$242:$L$400,9,0)</f>
        <v>23</v>
      </c>
      <c r="W371" s="1686" t="b">
        <f t="shared" si="125"/>
        <v>1</v>
      </c>
    </row>
    <row r="372" spans="1:23" s="1688" customFormat="1" ht="18" customHeight="1">
      <c r="A372" s="206">
        <v>1800725</v>
      </c>
      <c r="B372" s="1742">
        <v>105</v>
      </c>
      <c r="C372" s="1173" t="s">
        <v>2934</v>
      </c>
      <c r="D372" s="530" t="s">
        <v>547</v>
      </c>
      <c r="E372" s="1703">
        <f>VLOOKUP(C372,'[30]LIST GAJI KARYAWAN'!$D$242:$L$400,9,FALSE)</f>
        <v>21</v>
      </c>
      <c r="F372" s="265">
        <v>1400725</v>
      </c>
      <c r="G372" s="265">
        <v>400000</v>
      </c>
      <c r="H372" s="282">
        <f t="shared" si="133"/>
        <v>1800725</v>
      </c>
      <c r="I372" s="265">
        <v>8000</v>
      </c>
      <c r="J372" s="265">
        <v>17000</v>
      </c>
      <c r="K372" s="265">
        <v>100000</v>
      </c>
      <c r="L372" s="264">
        <v>0</v>
      </c>
      <c r="M372" s="282">
        <f t="shared" si="128"/>
        <v>625000</v>
      </c>
      <c r="N372" s="48">
        <f t="shared" si="129"/>
        <v>2425725</v>
      </c>
      <c r="O372" s="48">
        <f t="shared" si="130"/>
        <v>18007.25</v>
      </c>
      <c r="P372" s="48">
        <f t="shared" si="131"/>
        <v>36014.5</v>
      </c>
      <c r="Q372" s="48">
        <f t="shared" si="134"/>
        <v>18007.25</v>
      </c>
      <c r="R372" s="146">
        <f t="shared" si="132"/>
        <v>2353696</v>
      </c>
      <c r="S372" s="1684">
        <v>0</v>
      </c>
      <c r="T372" s="1684">
        <f t="shared" si="118"/>
        <v>2353696</v>
      </c>
      <c r="U372" s="489" t="s">
        <v>3953</v>
      </c>
      <c r="V372" s="1686">
        <f>VLOOKUP(C372,'[32]LIST GAJI KARYAWAN'!$D$242:$L$400,9,0)</f>
        <v>21</v>
      </c>
      <c r="W372" s="1686" t="b">
        <f t="shared" si="125"/>
        <v>1</v>
      </c>
    </row>
    <row r="373" spans="1:23" s="1688" customFormat="1" ht="18" customHeight="1">
      <c r="A373" s="206">
        <v>1800725</v>
      </c>
      <c r="B373" s="1742">
        <v>106</v>
      </c>
      <c r="C373" s="1173" t="s">
        <v>2935</v>
      </c>
      <c r="D373" s="530" t="s">
        <v>547</v>
      </c>
      <c r="E373" s="1703">
        <f>VLOOKUP(C373,'[30]LIST GAJI KARYAWAN'!$D$242:$L$400,9,FALSE)</f>
        <v>20</v>
      </c>
      <c r="F373" s="265">
        <v>1400725</v>
      </c>
      <c r="G373" s="265">
        <v>400000</v>
      </c>
      <c r="H373" s="282">
        <f t="shared" si="133"/>
        <v>1800725</v>
      </c>
      <c r="I373" s="265">
        <v>8000</v>
      </c>
      <c r="J373" s="265">
        <v>17000</v>
      </c>
      <c r="K373" s="265">
        <v>100000</v>
      </c>
      <c r="L373" s="264">
        <v>0</v>
      </c>
      <c r="M373" s="282">
        <f t="shared" si="128"/>
        <v>600000</v>
      </c>
      <c r="N373" s="48">
        <f t="shared" si="129"/>
        <v>2400725</v>
      </c>
      <c r="O373" s="48">
        <f t="shared" si="130"/>
        <v>18007.25</v>
      </c>
      <c r="P373" s="48">
        <f t="shared" si="131"/>
        <v>36014.5</v>
      </c>
      <c r="Q373" s="48">
        <v>0</v>
      </c>
      <c r="R373" s="146">
        <f t="shared" si="132"/>
        <v>2346703.25</v>
      </c>
      <c r="S373" s="1684">
        <v>0</v>
      </c>
      <c r="T373" s="1684">
        <f t="shared" si="118"/>
        <v>2346703.25</v>
      </c>
      <c r="U373" s="489" t="s">
        <v>3954</v>
      </c>
      <c r="V373" s="1686">
        <f>VLOOKUP(C373,'[32]LIST GAJI KARYAWAN'!$D$242:$L$400,9,0)</f>
        <v>20</v>
      </c>
      <c r="W373" s="1686" t="b">
        <f t="shared" si="125"/>
        <v>1</v>
      </c>
    </row>
    <row r="374" spans="1:23" s="1688" customFormat="1" ht="18" customHeight="1">
      <c r="A374" s="206">
        <v>1800725</v>
      </c>
      <c r="B374" s="1742">
        <v>107</v>
      </c>
      <c r="C374" s="1173" t="s">
        <v>3109</v>
      </c>
      <c r="D374" s="530" t="s">
        <v>547</v>
      </c>
      <c r="E374" s="1703">
        <f>VLOOKUP(C374,'[30]LIST GAJI KARYAWAN'!$D$242:$L$400,9,FALSE)</f>
        <v>21</v>
      </c>
      <c r="F374" s="265">
        <v>1400725</v>
      </c>
      <c r="G374" s="265">
        <v>400000</v>
      </c>
      <c r="H374" s="282">
        <f t="shared" si="133"/>
        <v>1800725</v>
      </c>
      <c r="I374" s="265">
        <v>8000</v>
      </c>
      <c r="J374" s="265">
        <v>17000</v>
      </c>
      <c r="K374" s="265">
        <v>100000</v>
      </c>
      <c r="L374" s="264">
        <v>0</v>
      </c>
      <c r="M374" s="282">
        <f t="shared" si="128"/>
        <v>625000</v>
      </c>
      <c r="N374" s="48">
        <f t="shared" si="129"/>
        <v>2425725</v>
      </c>
      <c r="O374" s="48">
        <f t="shared" si="130"/>
        <v>18007.25</v>
      </c>
      <c r="P374" s="48">
        <f t="shared" si="131"/>
        <v>36014.5</v>
      </c>
      <c r="Q374" s="48">
        <f t="shared" si="134"/>
        <v>18007.25</v>
      </c>
      <c r="R374" s="146">
        <f t="shared" si="132"/>
        <v>2353696</v>
      </c>
      <c r="S374" s="1684">
        <v>0</v>
      </c>
      <c r="T374" s="1684">
        <f t="shared" ref="T374:T386" si="135">R374-S374</f>
        <v>2353696</v>
      </c>
      <c r="U374" s="489" t="s">
        <v>3955</v>
      </c>
      <c r="V374" s="1686">
        <f>VLOOKUP(C374,'[32]LIST GAJI KARYAWAN'!$D$242:$L$400,9,0)</f>
        <v>21</v>
      </c>
      <c r="W374" s="1686" t="b">
        <f t="shared" si="125"/>
        <v>1</v>
      </c>
    </row>
    <row r="375" spans="1:23" s="1688" customFormat="1" ht="18" customHeight="1">
      <c r="A375" s="206">
        <v>1800725</v>
      </c>
      <c r="B375" s="1742">
        <v>108</v>
      </c>
      <c r="C375" s="1173" t="s">
        <v>2936</v>
      </c>
      <c r="D375" s="530" t="s">
        <v>547</v>
      </c>
      <c r="E375" s="1703">
        <f>VLOOKUP(C375,'[30]LIST GAJI KARYAWAN'!$D$242:$L$400,9,FALSE)</f>
        <v>16</v>
      </c>
      <c r="F375" s="265">
        <v>1400725</v>
      </c>
      <c r="G375" s="265">
        <v>400000</v>
      </c>
      <c r="H375" s="282">
        <f t="shared" si="133"/>
        <v>1800725</v>
      </c>
      <c r="I375" s="265">
        <v>8000</v>
      </c>
      <c r="J375" s="265">
        <v>17000</v>
      </c>
      <c r="K375" s="265">
        <v>100000</v>
      </c>
      <c r="L375" s="264">
        <v>0</v>
      </c>
      <c r="M375" s="282">
        <f t="shared" si="128"/>
        <v>500000</v>
      </c>
      <c r="N375" s="48">
        <f t="shared" si="129"/>
        <v>2300725</v>
      </c>
      <c r="O375" s="48">
        <f t="shared" si="130"/>
        <v>18007.25</v>
      </c>
      <c r="P375" s="48">
        <f t="shared" si="131"/>
        <v>36014.5</v>
      </c>
      <c r="Q375" s="48">
        <f t="shared" si="134"/>
        <v>18007.25</v>
      </c>
      <c r="R375" s="146">
        <f t="shared" si="132"/>
        <v>2228696</v>
      </c>
      <c r="S375" s="1684">
        <v>0</v>
      </c>
      <c r="T375" s="1684">
        <f t="shared" si="135"/>
        <v>2228696</v>
      </c>
      <c r="U375" s="489" t="s">
        <v>3956</v>
      </c>
      <c r="V375" s="1686">
        <f>VLOOKUP(C375,'[32]LIST GAJI KARYAWAN'!$D$242:$L$400,9,0)</f>
        <v>16</v>
      </c>
      <c r="W375" s="1686" t="b">
        <f t="shared" si="125"/>
        <v>1</v>
      </c>
    </row>
    <row r="376" spans="1:23" s="1688" customFormat="1" ht="18" customHeight="1">
      <c r="A376" s="206">
        <v>1800725</v>
      </c>
      <c r="B376" s="1742">
        <v>109</v>
      </c>
      <c r="C376" s="1173" t="s">
        <v>2937</v>
      </c>
      <c r="D376" s="530" t="s">
        <v>547</v>
      </c>
      <c r="E376" s="1703">
        <f>VLOOKUP(C376,'[30]LIST GAJI KARYAWAN'!$D$242:$L$400,9,FALSE)</f>
        <v>22</v>
      </c>
      <c r="F376" s="265">
        <v>1400725</v>
      </c>
      <c r="G376" s="265">
        <v>400000</v>
      </c>
      <c r="H376" s="282">
        <f t="shared" si="133"/>
        <v>1800725</v>
      </c>
      <c r="I376" s="265">
        <v>8000</v>
      </c>
      <c r="J376" s="265">
        <v>17000</v>
      </c>
      <c r="K376" s="265">
        <v>100000</v>
      </c>
      <c r="L376" s="264">
        <v>0</v>
      </c>
      <c r="M376" s="282">
        <f t="shared" si="128"/>
        <v>650000</v>
      </c>
      <c r="N376" s="48">
        <f t="shared" si="129"/>
        <v>2450725</v>
      </c>
      <c r="O376" s="48">
        <f t="shared" si="130"/>
        <v>18007.25</v>
      </c>
      <c r="P376" s="48">
        <f t="shared" si="131"/>
        <v>36014.5</v>
      </c>
      <c r="Q376" s="48">
        <f t="shared" si="134"/>
        <v>18007.25</v>
      </c>
      <c r="R376" s="146">
        <f t="shared" si="132"/>
        <v>2378696</v>
      </c>
      <c r="S376" s="1684">
        <v>0</v>
      </c>
      <c r="T376" s="1684">
        <f t="shared" si="135"/>
        <v>2378696</v>
      </c>
      <c r="U376" s="489" t="s">
        <v>3957</v>
      </c>
      <c r="V376" s="1686">
        <f>VLOOKUP(C376,'[32]LIST GAJI KARYAWAN'!$D$242:$L$400,9,0)</f>
        <v>22</v>
      </c>
      <c r="W376" s="1686" t="b">
        <f t="shared" si="125"/>
        <v>1</v>
      </c>
    </row>
    <row r="377" spans="1:23" s="1688" customFormat="1" ht="18" customHeight="1">
      <c r="A377" s="206">
        <v>1800725</v>
      </c>
      <c r="B377" s="1742">
        <v>110</v>
      </c>
      <c r="C377" s="1174" t="s">
        <v>3110</v>
      </c>
      <c r="D377" s="537" t="s">
        <v>547</v>
      </c>
      <c r="E377" s="1703">
        <f>VLOOKUP(C377,'[30]LIST GAJI KARYAWAN'!$D$242:$L$400,9,FALSE)</f>
        <v>21</v>
      </c>
      <c r="F377" s="265">
        <v>1400725</v>
      </c>
      <c r="G377" s="265">
        <v>400000</v>
      </c>
      <c r="H377" s="282">
        <f t="shared" si="133"/>
        <v>1800725</v>
      </c>
      <c r="I377" s="265">
        <v>8000</v>
      </c>
      <c r="J377" s="265">
        <v>17000</v>
      </c>
      <c r="K377" s="265">
        <v>100000</v>
      </c>
      <c r="L377" s="264">
        <v>0</v>
      </c>
      <c r="M377" s="282">
        <f t="shared" si="128"/>
        <v>625000</v>
      </c>
      <c r="N377" s="48">
        <f t="shared" si="129"/>
        <v>2425725</v>
      </c>
      <c r="O377" s="48">
        <f t="shared" si="130"/>
        <v>18007.25</v>
      </c>
      <c r="P377" s="48">
        <f t="shared" si="131"/>
        <v>36014.5</v>
      </c>
      <c r="Q377" s="48">
        <f t="shared" si="134"/>
        <v>18007.25</v>
      </c>
      <c r="R377" s="146">
        <f t="shared" si="132"/>
        <v>2353696</v>
      </c>
      <c r="S377" s="1684">
        <v>0</v>
      </c>
      <c r="T377" s="1684">
        <f t="shared" si="135"/>
        <v>2353696</v>
      </c>
      <c r="U377" s="489" t="s">
        <v>3957</v>
      </c>
      <c r="V377" s="1686">
        <f>VLOOKUP(C377,'[32]LIST GAJI KARYAWAN'!$D$242:$L$400,9,0)</f>
        <v>21</v>
      </c>
      <c r="W377" s="1686" t="b">
        <f t="shared" si="125"/>
        <v>1</v>
      </c>
    </row>
    <row r="378" spans="1:23" s="1688" customFormat="1" ht="18" customHeight="1">
      <c r="A378" s="206">
        <v>1800725</v>
      </c>
      <c r="B378" s="1742">
        <v>111</v>
      </c>
      <c r="C378" s="519" t="s">
        <v>1460</v>
      </c>
      <c r="D378" s="524" t="s">
        <v>547</v>
      </c>
      <c r="E378" s="1703">
        <f>VLOOKUP(C378,'[30]LIST GAJI KARYAWAN'!$D$242:$L$400,9,FALSE)</f>
        <v>16</v>
      </c>
      <c r="F378" s="265">
        <v>1400725</v>
      </c>
      <c r="G378" s="265">
        <v>400000</v>
      </c>
      <c r="H378" s="282">
        <f t="shared" ref="H378:H383" si="136">SUM(F378:G378)</f>
        <v>1800725</v>
      </c>
      <c r="I378" s="265">
        <v>8000</v>
      </c>
      <c r="J378" s="265">
        <v>17000</v>
      </c>
      <c r="K378" s="265">
        <v>100000</v>
      </c>
      <c r="L378" s="264">
        <v>0</v>
      </c>
      <c r="M378" s="282">
        <f t="shared" ref="M378:M386" si="137">(E378*I378)+(E378*J378)+K378+L378</f>
        <v>500000</v>
      </c>
      <c r="N378" s="48">
        <f t="shared" ref="N378:N386" si="138">H378+M378</f>
        <v>2300725</v>
      </c>
      <c r="O378" s="48">
        <f t="shared" ref="O378:O383" si="139">H378*1%</f>
        <v>18007.25</v>
      </c>
      <c r="P378" s="48">
        <f t="shared" ref="P378:P383" si="140">H378*2%</f>
        <v>36014.5</v>
      </c>
      <c r="Q378" s="48">
        <f>H378*1%</f>
        <v>18007.25</v>
      </c>
      <c r="R378" s="146">
        <f t="shared" ref="R378:R386" si="141">N378-P378-Q378-O378</f>
        <v>2228696</v>
      </c>
      <c r="S378" s="1684">
        <v>0</v>
      </c>
      <c r="T378" s="1684">
        <f t="shared" si="135"/>
        <v>2228696</v>
      </c>
      <c r="U378" s="530" t="str">
        <f>VLOOKUP(C378,'[31]LIST GAJI KARYAWAN'!$D$231:$F$370,3,FALSE)</f>
        <v>4110100969163</v>
      </c>
      <c r="V378" s="1686">
        <f>VLOOKUP(C378,'[32]LIST GAJI KARYAWAN'!$D$242:$L$400,9,0)</f>
        <v>16</v>
      </c>
      <c r="W378" s="1686" t="b">
        <f t="shared" si="125"/>
        <v>1</v>
      </c>
    </row>
    <row r="379" spans="1:23" s="1688" customFormat="1" ht="18" customHeight="1">
      <c r="A379" s="1679"/>
      <c r="B379" s="1742">
        <v>112</v>
      </c>
      <c r="C379" s="519" t="s">
        <v>1539</v>
      </c>
      <c r="D379" s="524" t="s">
        <v>666</v>
      </c>
      <c r="E379" s="1703">
        <f>VLOOKUP(C379,'[30]LIST GAJI KARYAWAN'!$D$242:$L$400,9,FALSE)</f>
        <v>23</v>
      </c>
      <c r="F379" s="265">
        <v>1400725</v>
      </c>
      <c r="G379" s="265">
        <v>400000</v>
      </c>
      <c r="H379" s="282">
        <f t="shared" si="136"/>
        <v>1800725</v>
      </c>
      <c r="I379" s="265">
        <v>8000</v>
      </c>
      <c r="J379" s="265">
        <v>17000</v>
      </c>
      <c r="K379" s="265">
        <v>100000</v>
      </c>
      <c r="L379" s="264">
        <v>0</v>
      </c>
      <c r="M379" s="282">
        <f t="shared" si="137"/>
        <v>675000</v>
      </c>
      <c r="N379" s="48">
        <f t="shared" si="138"/>
        <v>2475725</v>
      </c>
      <c r="O379" s="48">
        <f t="shared" si="139"/>
        <v>18007.25</v>
      </c>
      <c r="P379" s="48">
        <f t="shared" si="140"/>
        <v>36014.5</v>
      </c>
      <c r="Q379" s="48">
        <f>H379*3%</f>
        <v>54021.75</v>
      </c>
      <c r="R379" s="146">
        <f t="shared" si="141"/>
        <v>2367681.5</v>
      </c>
      <c r="S379" s="1684">
        <v>0</v>
      </c>
      <c r="T379" s="1684">
        <f t="shared" si="135"/>
        <v>2367681.5</v>
      </c>
      <c r="U379" s="530" t="str">
        <f>VLOOKUP(C379,'[31]LIST GAJI KARYAWAN'!$D$231:$F$370,3,FALSE)</f>
        <v>4110100849169</v>
      </c>
      <c r="V379" s="1686">
        <f>VLOOKUP(C379,'[32]LIST GAJI KARYAWAN'!$D$242:$L$400,9,0)</f>
        <v>23</v>
      </c>
      <c r="W379" s="1686" t="b">
        <f t="shared" si="125"/>
        <v>1</v>
      </c>
    </row>
    <row r="380" spans="1:23" s="1688" customFormat="1" ht="18" customHeight="1">
      <c r="A380" s="1679"/>
      <c r="B380" s="1742">
        <v>113</v>
      </c>
      <c r="C380" s="519" t="s">
        <v>1481</v>
      </c>
      <c r="D380" s="524" t="s">
        <v>666</v>
      </c>
      <c r="E380" s="1703">
        <f>VLOOKUP(C380,'[30]LIST GAJI KARYAWAN'!$D$242:$L$400,9,FALSE)</f>
        <v>22</v>
      </c>
      <c r="F380" s="265">
        <v>1400725</v>
      </c>
      <c r="G380" s="265">
        <v>400000</v>
      </c>
      <c r="H380" s="282">
        <f t="shared" si="136"/>
        <v>1800725</v>
      </c>
      <c r="I380" s="265">
        <v>8000</v>
      </c>
      <c r="J380" s="265">
        <v>17000</v>
      </c>
      <c r="K380" s="265">
        <v>100000</v>
      </c>
      <c r="L380" s="264">
        <v>0</v>
      </c>
      <c r="M380" s="282">
        <f t="shared" si="137"/>
        <v>650000</v>
      </c>
      <c r="N380" s="48">
        <f t="shared" si="138"/>
        <v>2450725</v>
      </c>
      <c r="O380" s="48">
        <f t="shared" si="139"/>
        <v>18007.25</v>
      </c>
      <c r="P380" s="48">
        <f t="shared" si="140"/>
        <v>36014.5</v>
      </c>
      <c r="Q380" s="48">
        <f>H380*1%</f>
        <v>18007.25</v>
      </c>
      <c r="R380" s="146">
        <f t="shared" si="141"/>
        <v>2378696</v>
      </c>
      <c r="S380" s="1684">
        <v>0</v>
      </c>
      <c r="T380" s="1684">
        <f t="shared" si="135"/>
        <v>2378696</v>
      </c>
      <c r="U380" s="530" t="str">
        <f>VLOOKUP(C380,'[31]LIST GAJI KARYAWAN'!$D$231:$F$370,3,FALSE)</f>
        <v>4110100931160</v>
      </c>
      <c r="V380" s="1686">
        <f>VLOOKUP(C380,'[32]LIST GAJI KARYAWAN'!$D$242:$L$400,9,0)</f>
        <v>22</v>
      </c>
      <c r="W380" s="1686" t="b">
        <f t="shared" si="125"/>
        <v>1</v>
      </c>
    </row>
    <row r="381" spans="1:23" s="1688" customFormat="1" ht="18" customHeight="1">
      <c r="A381" s="1679"/>
      <c r="B381" s="1742">
        <v>114</v>
      </c>
      <c r="C381" s="519" t="s">
        <v>1532</v>
      </c>
      <c r="D381" s="524" t="s">
        <v>666</v>
      </c>
      <c r="E381" s="1703">
        <f>VLOOKUP(C381,'[30]LIST GAJI KARYAWAN'!$D$242:$L$400,9,FALSE)</f>
        <v>19</v>
      </c>
      <c r="F381" s="265">
        <v>1400725</v>
      </c>
      <c r="G381" s="265">
        <v>400000</v>
      </c>
      <c r="H381" s="282">
        <f t="shared" si="136"/>
        <v>1800725</v>
      </c>
      <c r="I381" s="265">
        <v>8000</v>
      </c>
      <c r="J381" s="265">
        <v>17000</v>
      </c>
      <c r="K381" s="265">
        <v>100000</v>
      </c>
      <c r="L381" s="264">
        <v>0</v>
      </c>
      <c r="M381" s="282">
        <f t="shared" si="137"/>
        <v>575000</v>
      </c>
      <c r="N381" s="48">
        <f t="shared" si="138"/>
        <v>2375725</v>
      </c>
      <c r="O381" s="48">
        <f t="shared" si="139"/>
        <v>18007.25</v>
      </c>
      <c r="P381" s="48">
        <f t="shared" si="140"/>
        <v>36014.5</v>
      </c>
      <c r="Q381" s="48">
        <f>H381*1%</f>
        <v>18007.25</v>
      </c>
      <c r="R381" s="146">
        <f t="shared" si="141"/>
        <v>2303696</v>
      </c>
      <c r="S381" s="1684">
        <v>0</v>
      </c>
      <c r="T381" s="1684">
        <f t="shared" si="135"/>
        <v>2303696</v>
      </c>
      <c r="U381" s="530" t="str">
        <f>VLOOKUP(C381,'[31]LIST GAJI KARYAWAN'!$D$231:$F$370,3,FALSE)</f>
        <v>4110101051167</v>
      </c>
      <c r="V381" s="1686">
        <f>VLOOKUP(C381,'[32]LIST GAJI KARYAWAN'!$D$242:$L$400,9,0)</f>
        <v>19</v>
      </c>
      <c r="W381" s="1686" t="b">
        <f t="shared" si="125"/>
        <v>1</v>
      </c>
    </row>
    <row r="382" spans="1:23" s="1688" customFormat="1" ht="18" customHeight="1">
      <c r="A382" s="1679"/>
      <c r="B382" s="1742">
        <v>115</v>
      </c>
      <c r="C382" s="519" t="s">
        <v>1470</v>
      </c>
      <c r="D382" s="524" t="s">
        <v>547</v>
      </c>
      <c r="E382" s="1703">
        <f>VLOOKUP(C382,'[30]LIST GAJI KARYAWAN'!$D$242:$L$400,9,FALSE)</f>
        <v>11</v>
      </c>
      <c r="F382" s="265">
        <v>1400725</v>
      </c>
      <c r="G382" s="265">
        <v>400000</v>
      </c>
      <c r="H382" s="282">
        <f t="shared" si="136"/>
        <v>1800725</v>
      </c>
      <c r="I382" s="265">
        <v>8000</v>
      </c>
      <c r="J382" s="265">
        <v>17000</v>
      </c>
      <c r="K382" s="265">
        <v>100000</v>
      </c>
      <c r="L382" s="264">
        <v>0</v>
      </c>
      <c r="M382" s="282">
        <f t="shared" si="137"/>
        <v>375000</v>
      </c>
      <c r="N382" s="48">
        <f t="shared" si="138"/>
        <v>2175725</v>
      </c>
      <c r="O382" s="48">
        <f t="shared" si="139"/>
        <v>18007.25</v>
      </c>
      <c r="P382" s="48">
        <f t="shared" si="140"/>
        <v>36014.5</v>
      </c>
      <c r="Q382" s="48">
        <f>H382*3%</f>
        <v>54021.75</v>
      </c>
      <c r="R382" s="146">
        <f t="shared" si="141"/>
        <v>2067681.5</v>
      </c>
      <c r="S382" s="1684">
        <v>0</v>
      </c>
      <c r="T382" s="1684">
        <f t="shared" si="135"/>
        <v>2067681.5</v>
      </c>
      <c r="U382" s="530" t="str">
        <f>VLOOKUP(C382,'[31]LIST GAJI KARYAWAN'!$D$231:$F$370,3,FALSE)</f>
        <v>4110100885165</v>
      </c>
      <c r="V382" s="1686">
        <f>VLOOKUP(C382,'[32]LIST GAJI KARYAWAN'!$D$242:$L$400,9,0)</f>
        <v>11</v>
      </c>
      <c r="W382" s="1686" t="b">
        <f t="shared" si="125"/>
        <v>1</v>
      </c>
    </row>
    <row r="383" spans="1:23" s="1688" customFormat="1" ht="18" customHeight="1">
      <c r="A383" s="1679"/>
      <c r="B383" s="1742">
        <v>116</v>
      </c>
      <c r="C383" s="1694" t="s">
        <v>1553</v>
      </c>
      <c r="D383" s="507" t="s">
        <v>547</v>
      </c>
      <c r="E383" s="1703">
        <f>VLOOKUP(C383,'[30]LIST GAJI KARYAWAN'!$D$242:$L$400,9,FALSE)</f>
        <v>6</v>
      </c>
      <c r="F383" s="265">
        <v>1400725</v>
      </c>
      <c r="G383" s="265">
        <v>400000</v>
      </c>
      <c r="H383" s="282">
        <f t="shared" si="136"/>
        <v>1800725</v>
      </c>
      <c r="I383" s="265">
        <v>8000</v>
      </c>
      <c r="J383" s="265">
        <v>17000</v>
      </c>
      <c r="K383" s="265">
        <v>100000</v>
      </c>
      <c r="L383" s="264">
        <v>0</v>
      </c>
      <c r="M383" s="282">
        <f t="shared" si="137"/>
        <v>250000</v>
      </c>
      <c r="N383" s="48">
        <f t="shared" si="138"/>
        <v>2050725</v>
      </c>
      <c r="O383" s="48">
        <f t="shared" si="139"/>
        <v>18007.25</v>
      </c>
      <c r="P383" s="48">
        <f t="shared" si="140"/>
        <v>36014.5</v>
      </c>
      <c r="Q383" s="48">
        <f>H383*1%</f>
        <v>18007.25</v>
      </c>
      <c r="R383" s="146">
        <f t="shared" si="141"/>
        <v>1978696</v>
      </c>
      <c r="S383" s="1684">
        <v>0</v>
      </c>
      <c r="T383" s="1684">
        <f t="shared" si="135"/>
        <v>1978696</v>
      </c>
      <c r="U383" s="530" t="str">
        <f>VLOOKUP(C383,'[31]LIST GAJI KARYAWAN'!$D$231:$F$370,3,FALSE)</f>
        <v>4110100726167</v>
      </c>
      <c r="V383" s="1686">
        <f>VLOOKUP(C383,'[32]LIST GAJI KARYAWAN'!$D$242:$L$400,9,0)</f>
        <v>6</v>
      </c>
      <c r="W383" s="1686" t="b">
        <f t="shared" si="125"/>
        <v>1</v>
      </c>
    </row>
    <row r="384" spans="1:23" s="1688" customFormat="1" ht="18" customHeight="1">
      <c r="A384" s="1679"/>
      <c r="B384" s="1742">
        <v>117</v>
      </c>
      <c r="C384" s="2017" t="s">
        <v>4427</v>
      </c>
      <c r="D384" s="507" t="s">
        <v>547</v>
      </c>
      <c r="E384" s="1703">
        <v>0</v>
      </c>
      <c r="F384" s="265">
        <v>1400725</v>
      </c>
      <c r="G384" s="265">
        <v>400000</v>
      </c>
      <c r="H384" s="282">
        <f t="shared" ref="H384" si="142">SUM(F384:G384)</f>
        <v>1800725</v>
      </c>
      <c r="I384" s="265">
        <v>8000</v>
      </c>
      <c r="J384" s="265">
        <v>17000</v>
      </c>
      <c r="K384" s="265">
        <v>100000</v>
      </c>
      <c r="L384" s="264">
        <v>0</v>
      </c>
      <c r="M384" s="282">
        <f t="shared" ref="M384" si="143">(E384*I384)+(E384*J384)+K384+L384</f>
        <v>100000</v>
      </c>
      <c r="N384" s="48">
        <f t="shared" ref="N384" si="144">H384+M384</f>
        <v>1900725</v>
      </c>
      <c r="O384" s="48">
        <f t="shared" ref="O384" si="145">H384*1%</f>
        <v>18007.25</v>
      </c>
      <c r="P384" s="48">
        <f t="shared" ref="P384" si="146">H384*2%</f>
        <v>36014.5</v>
      </c>
      <c r="Q384" s="48">
        <f>H384*1%</f>
        <v>18007.25</v>
      </c>
      <c r="R384" s="146">
        <f t="shared" si="141"/>
        <v>1828696</v>
      </c>
      <c r="S384" s="1684">
        <v>0</v>
      </c>
      <c r="T384" s="1684">
        <f t="shared" si="135"/>
        <v>1828696</v>
      </c>
      <c r="U384" s="2019" t="s">
        <v>4428</v>
      </c>
      <c r="V384" s="1686"/>
      <c r="W384" s="1686"/>
    </row>
    <row r="385" spans="1:23" s="1688" customFormat="1" ht="18" customHeight="1">
      <c r="A385" s="1679"/>
      <c r="B385" s="1742">
        <v>118</v>
      </c>
      <c r="C385" s="2018" t="s">
        <v>4435</v>
      </c>
      <c r="D385" s="507" t="s">
        <v>547</v>
      </c>
      <c r="E385" s="1703">
        <v>0</v>
      </c>
      <c r="F385" s="265">
        <v>1400725</v>
      </c>
      <c r="G385" s="265">
        <v>400000</v>
      </c>
      <c r="H385" s="282">
        <f t="shared" ref="H385" si="147">SUM(F385:G385)</f>
        <v>1800725</v>
      </c>
      <c r="I385" s="265">
        <v>8000</v>
      </c>
      <c r="J385" s="265">
        <v>17000</v>
      </c>
      <c r="K385" s="265">
        <v>100000</v>
      </c>
      <c r="L385" s="264">
        <v>0</v>
      </c>
      <c r="M385" s="282">
        <f t="shared" ref="M385" si="148">(E385*I385)+(E385*J385)+K385+L385</f>
        <v>100000</v>
      </c>
      <c r="N385" s="48">
        <f t="shared" ref="N385" si="149">H385+M385</f>
        <v>1900725</v>
      </c>
      <c r="O385" s="48">
        <f t="shared" ref="O385" si="150">H385*1%</f>
        <v>18007.25</v>
      </c>
      <c r="P385" s="48">
        <f t="shared" ref="P385" si="151">H385*2%</f>
        <v>36014.5</v>
      </c>
      <c r="Q385" s="48">
        <f>H385*1%</f>
        <v>18007.25</v>
      </c>
      <c r="R385" s="146">
        <f t="shared" ref="R385" si="152">N385-P385-Q385-O385</f>
        <v>1828696</v>
      </c>
      <c r="S385" s="1684">
        <v>0</v>
      </c>
      <c r="T385" s="1684">
        <f t="shared" si="135"/>
        <v>1828696</v>
      </c>
      <c r="U385" s="2025" t="s">
        <v>4436</v>
      </c>
      <c r="V385" s="1686"/>
      <c r="W385" s="1686"/>
    </row>
    <row r="386" spans="1:23" s="1688" customFormat="1" ht="18" customHeight="1">
      <c r="A386" s="1679"/>
      <c r="B386" s="1742">
        <v>119</v>
      </c>
      <c r="C386" s="1764" t="s">
        <v>4278</v>
      </c>
      <c r="D386" s="1765" t="s">
        <v>547</v>
      </c>
      <c r="E386" s="1703">
        <f>VLOOKUP(C386,'[30]LIST GAJI KARYAWAN'!$D$242:$L$400,9,FALSE)</f>
        <v>24</v>
      </c>
      <c r="F386" s="1769">
        <v>1400725</v>
      </c>
      <c r="G386" s="1769">
        <v>400000</v>
      </c>
      <c r="H386" s="1770">
        <f t="shared" ref="H386:H425" si="153">SUM(F386:G386)</f>
        <v>1800725</v>
      </c>
      <c r="I386" s="1766">
        <v>0</v>
      </c>
      <c r="J386" s="1766">
        <v>0</v>
      </c>
      <c r="K386" s="1766">
        <v>0</v>
      </c>
      <c r="L386" s="1767">
        <v>0</v>
      </c>
      <c r="M386" s="1775">
        <f t="shared" si="137"/>
        <v>0</v>
      </c>
      <c r="N386" s="1777">
        <f t="shared" si="138"/>
        <v>1800725</v>
      </c>
      <c r="O386" s="1777">
        <f>H386*1%</f>
        <v>18007.25</v>
      </c>
      <c r="P386" s="1777">
        <f>H386*2%</f>
        <v>36014.5</v>
      </c>
      <c r="Q386" s="1777">
        <f>H386*1%</f>
        <v>18007.25</v>
      </c>
      <c r="R386" s="1771">
        <f t="shared" si="141"/>
        <v>1728696</v>
      </c>
      <c r="S386" s="1684">
        <v>0</v>
      </c>
      <c r="T386" s="1768">
        <f t="shared" si="135"/>
        <v>1728696</v>
      </c>
      <c r="U386" s="1765" t="str">
        <f>VLOOKUP(C386,'[30]LIST GAJI KARYAWAN'!$D$242:$F$400,3,FALSE)</f>
        <v>703874126100</v>
      </c>
      <c r="V386" s="1686">
        <f>VLOOKUP(C386,'[32]LIST GAJI KARYAWAN'!$D$242:$L$400,9,0)</f>
        <v>24</v>
      </c>
      <c r="W386" s="1686" t="b">
        <f t="shared" si="125"/>
        <v>1</v>
      </c>
    </row>
    <row r="387" spans="1:23" s="1688" customFormat="1" ht="18" customHeight="1">
      <c r="A387" s="1679"/>
      <c r="B387" s="1742">
        <v>120</v>
      </c>
      <c r="C387" s="1764" t="s">
        <v>4279</v>
      </c>
      <c r="D387" s="1765" t="s">
        <v>547</v>
      </c>
      <c r="E387" s="1703">
        <f>VLOOKUP(C387,'[30]LIST GAJI KARYAWAN'!$D$242:$L$400,9,FALSE)</f>
        <v>24</v>
      </c>
      <c r="F387" s="1769">
        <v>1400725</v>
      </c>
      <c r="G387" s="1769">
        <v>400000</v>
      </c>
      <c r="H387" s="1770">
        <f t="shared" si="153"/>
        <v>1800725</v>
      </c>
      <c r="I387" s="1766">
        <v>0</v>
      </c>
      <c r="J387" s="1766">
        <v>0</v>
      </c>
      <c r="K387" s="1766">
        <v>0</v>
      </c>
      <c r="L387" s="1767">
        <v>0</v>
      </c>
      <c r="M387" s="1775">
        <f t="shared" ref="M387:M425" si="154">(E387*I387)+(E387*J387)+K387+L387</f>
        <v>0</v>
      </c>
      <c r="N387" s="1777">
        <f t="shared" ref="N387:N425" si="155">H387+M387</f>
        <v>1800725</v>
      </c>
      <c r="O387" s="1777">
        <f t="shared" ref="O387:O425" si="156">H387*1%</f>
        <v>18007.25</v>
      </c>
      <c r="P387" s="1777">
        <f t="shared" ref="P387:P425" si="157">H387*2%</f>
        <v>36014.5</v>
      </c>
      <c r="Q387" s="1777">
        <f t="shared" ref="Q387:Q425" si="158">H387*1%</f>
        <v>18007.25</v>
      </c>
      <c r="R387" s="1771">
        <f t="shared" ref="R387:R425" si="159">N387-P387-Q387-O387</f>
        <v>1728696</v>
      </c>
      <c r="S387" s="1684">
        <v>0</v>
      </c>
      <c r="T387" s="1768">
        <f t="shared" ref="T387:T425" si="160">R387-S387</f>
        <v>1728696</v>
      </c>
      <c r="U387" s="1765" t="str">
        <f>VLOOKUP(C387,'[30]LIST GAJI KARYAWAN'!$D$242:$F$400,3,FALSE)</f>
        <v>703874938600</v>
      </c>
      <c r="V387" s="1686">
        <f>VLOOKUP(C387,'[32]LIST GAJI KARYAWAN'!$D$242:$L$400,9,0)</f>
        <v>24</v>
      </c>
      <c r="W387" s="1686" t="b">
        <f t="shared" si="125"/>
        <v>1</v>
      </c>
    </row>
    <row r="388" spans="1:23" s="1688" customFormat="1" ht="18" customHeight="1">
      <c r="A388" s="1679"/>
      <c r="B388" s="1742">
        <v>121</v>
      </c>
      <c r="C388" s="1764" t="s">
        <v>4280</v>
      </c>
      <c r="D388" s="1765" t="s">
        <v>547</v>
      </c>
      <c r="E388" s="1703">
        <f>VLOOKUP(C388,'[30]LIST GAJI KARYAWAN'!$D$242:$L$400,9,FALSE)</f>
        <v>24</v>
      </c>
      <c r="F388" s="1769">
        <v>1400725</v>
      </c>
      <c r="G388" s="1769">
        <v>400000</v>
      </c>
      <c r="H388" s="1770">
        <f t="shared" si="153"/>
        <v>1800725</v>
      </c>
      <c r="I388" s="1766">
        <v>0</v>
      </c>
      <c r="J388" s="1766">
        <v>0</v>
      </c>
      <c r="K388" s="1766">
        <v>0</v>
      </c>
      <c r="L388" s="1767">
        <v>0</v>
      </c>
      <c r="M388" s="1775">
        <f t="shared" si="154"/>
        <v>0</v>
      </c>
      <c r="N388" s="1777">
        <f t="shared" si="155"/>
        <v>1800725</v>
      </c>
      <c r="O388" s="1777">
        <f t="shared" si="156"/>
        <v>18007.25</v>
      </c>
      <c r="P388" s="1777">
        <f t="shared" si="157"/>
        <v>36014.5</v>
      </c>
      <c r="Q388" s="1777">
        <f t="shared" si="158"/>
        <v>18007.25</v>
      </c>
      <c r="R388" s="1771">
        <f t="shared" si="159"/>
        <v>1728696</v>
      </c>
      <c r="S388" s="1684">
        <v>0</v>
      </c>
      <c r="T388" s="1768">
        <f t="shared" si="160"/>
        <v>1728696</v>
      </c>
      <c r="U388" s="1765" t="str">
        <f>VLOOKUP(C388,'[30]LIST GAJI KARYAWAN'!$D$242:$F$400,3,FALSE)</f>
        <v>703874519000</v>
      </c>
      <c r="V388" s="1686">
        <f>VLOOKUP(C388,'[32]LIST GAJI KARYAWAN'!$D$242:$L$400,9,0)</f>
        <v>24</v>
      </c>
      <c r="W388" s="1686" t="b">
        <f t="shared" si="125"/>
        <v>1</v>
      </c>
    </row>
    <row r="389" spans="1:23" s="1688" customFormat="1" ht="18" customHeight="1">
      <c r="A389" s="1679"/>
      <c r="B389" s="1742">
        <v>122</v>
      </c>
      <c r="C389" s="1764" t="s">
        <v>4281</v>
      </c>
      <c r="D389" s="1765" t="s">
        <v>547</v>
      </c>
      <c r="E389" s="1703">
        <f>VLOOKUP(C389,'[30]LIST GAJI KARYAWAN'!$D$242:$L$400,9,FALSE)</f>
        <v>24</v>
      </c>
      <c r="F389" s="1769">
        <v>1400725</v>
      </c>
      <c r="G389" s="1769">
        <v>400000</v>
      </c>
      <c r="H389" s="1770">
        <f t="shared" si="153"/>
        <v>1800725</v>
      </c>
      <c r="I389" s="1766">
        <v>0</v>
      </c>
      <c r="J389" s="1766">
        <v>0</v>
      </c>
      <c r="K389" s="1766">
        <v>0</v>
      </c>
      <c r="L389" s="1767">
        <v>0</v>
      </c>
      <c r="M389" s="1775">
        <f t="shared" si="154"/>
        <v>0</v>
      </c>
      <c r="N389" s="1777">
        <f t="shared" si="155"/>
        <v>1800725</v>
      </c>
      <c r="O389" s="1777">
        <f t="shared" si="156"/>
        <v>18007.25</v>
      </c>
      <c r="P389" s="1777">
        <f t="shared" si="157"/>
        <v>36014.5</v>
      </c>
      <c r="Q389" s="1777">
        <f t="shared" si="158"/>
        <v>18007.25</v>
      </c>
      <c r="R389" s="1771">
        <f t="shared" si="159"/>
        <v>1728696</v>
      </c>
      <c r="S389" s="1684">
        <v>0</v>
      </c>
      <c r="T389" s="1768">
        <f t="shared" si="160"/>
        <v>1728696</v>
      </c>
      <c r="U389" s="1765" t="str">
        <f>VLOOKUP(C389,'[30]LIST GAJI KARYAWAN'!$D$242:$F$400,3,FALSE)</f>
        <v>703874845800</v>
      </c>
      <c r="V389" s="1686">
        <f>VLOOKUP(C389,'[32]LIST GAJI KARYAWAN'!$D$242:$L$400,9,0)</f>
        <v>24</v>
      </c>
      <c r="W389" s="1686" t="b">
        <f t="shared" si="125"/>
        <v>1</v>
      </c>
    </row>
    <row r="390" spans="1:23" s="1688" customFormat="1" ht="18" customHeight="1">
      <c r="A390" s="1679"/>
      <c r="B390" s="1742">
        <v>123</v>
      </c>
      <c r="C390" s="1764" t="s">
        <v>4282</v>
      </c>
      <c r="D390" s="1765" t="s">
        <v>547</v>
      </c>
      <c r="E390" s="1703">
        <f>VLOOKUP(C390,'[30]LIST GAJI KARYAWAN'!$D$242:$L$400,9,FALSE)</f>
        <v>24</v>
      </c>
      <c r="F390" s="1769">
        <v>1400725</v>
      </c>
      <c r="G390" s="1769">
        <v>400000</v>
      </c>
      <c r="H390" s="1770">
        <f t="shared" si="153"/>
        <v>1800725</v>
      </c>
      <c r="I390" s="1766">
        <v>0</v>
      </c>
      <c r="J390" s="1766">
        <v>0</v>
      </c>
      <c r="K390" s="1766">
        <v>0</v>
      </c>
      <c r="L390" s="1767">
        <v>0</v>
      </c>
      <c r="M390" s="1775">
        <f t="shared" si="154"/>
        <v>0</v>
      </c>
      <c r="N390" s="1777">
        <f t="shared" si="155"/>
        <v>1800725</v>
      </c>
      <c r="O390" s="1777">
        <f t="shared" si="156"/>
        <v>18007.25</v>
      </c>
      <c r="P390" s="1777">
        <f t="shared" si="157"/>
        <v>36014.5</v>
      </c>
      <c r="Q390" s="1777">
        <f t="shared" si="158"/>
        <v>18007.25</v>
      </c>
      <c r="R390" s="1771">
        <f t="shared" si="159"/>
        <v>1728696</v>
      </c>
      <c r="S390" s="1684">
        <v>0</v>
      </c>
      <c r="T390" s="1768">
        <f t="shared" si="160"/>
        <v>1728696</v>
      </c>
      <c r="U390" s="1765" t="str">
        <f>VLOOKUP(C390,'[30]LIST GAJI KARYAWAN'!$D$242:$F$400,3,FALSE)</f>
        <v>703875180200</v>
      </c>
      <c r="V390" s="1686">
        <f>VLOOKUP(C390,'[32]LIST GAJI KARYAWAN'!$D$242:$L$400,9,0)</f>
        <v>24</v>
      </c>
      <c r="W390" s="1686" t="b">
        <f t="shared" si="125"/>
        <v>1</v>
      </c>
    </row>
    <row r="391" spans="1:23" s="1688" customFormat="1" ht="18" customHeight="1">
      <c r="A391" s="1679"/>
      <c r="B391" s="1742">
        <v>124</v>
      </c>
      <c r="C391" s="1764" t="s">
        <v>4283</v>
      </c>
      <c r="D391" s="1765" t="s">
        <v>547</v>
      </c>
      <c r="E391" s="1703">
        <f>VLOOKUP(C391,'[30]LIST GAJI KARYAWAN'!$D$242:$L$400,9,FALSE)</f>
        <v>24</v>
      </c>
      <c r="F391" s="1769">
        <v>1400725</v>
      </c>
      <c r="G391" s="1769">
        <v>400000</v>
      </c>
      <c r="H391" s="1770">
        <f t="shared" si="153"/>
        <v>1800725</v>
      </c>
      <c r="I391" s="1766">
        <v>0</v>
      </c>
      <c r="J391" s="1766">
        <v>0</v>
      </c>
      <c r="K391" s="1766">
        <v>0</v>
      </c>
      <c r="L391" s="1767">
        <v>0</v>
      </c>
      <c r="M391" s="1775">
        <f t="shared" si="154"/>
        <v>0</v>
      </c>
      <c r="N391" s="1777">
        <f t="shared" si="155"/>
        <v>1800725</v>
      </c>
      <c r="O391" s="1777">
        <f t="shared" si="156"/>
        <v>18007.25</v>
      </c>
      <c r="P391" s="1777">
        <f t="shared" si="157"/>
        <v>36014.5</v>
      </c>
      <c r="Q391" s="1777">
        <f t="shared" si="158"/>
        <v>18007.25</v>
      </c>
      <c r="R391" s="1771">
        <f t="shared" si="159"/>
        <v>1728696</v>
      </c>
      <c r="S391" s="1684">
        <v>0</v>
      </c>
      <c r="T391" s="1768">
        <f t="shared" si="160"/>
        <v>1728696</v>
      </c>
      <c r="U391" s="1765" t="str">
        <f>VLOOKUP(C391,'[30]LIST GAJI KARYAWAN'!$D$242:$F$400,3,FALSE)</f>
        <v>703873928800</v>
      </c>
      <c r="V391" s="1686">
        <f>VLOOKUP(C391,'[32]LIST GAJI KARYAWAN'!$D$242:$L$400,9,0)</f>
        <v>24</v>
      </c>
      <c r="W391" s="1686" t="b">
        <f t="shared" si="125"/>
        <v>1</v>
      </c>
    </row>
    <row r="392" spans="1:23" s="1688" customFormat="1" ht="18" customHeight="1">
      <c r="A392" s="1679"/>
      <c r="B392" s="1742">
        <v>125</v>
      </c>
      <c r="C392" s="1764" t="s">
        <v>4284</v>
      </c>
      <c r="D392" s="1765" t="s">
        <v>547</v>
      </c>
      <c r="E392" s="1703">
        <f>VLOOKUP(C392,'[30]LIST GAJI KARYAWAN'!$D$242:$L$400,9,FALSE)</f>
        <v>24</v>
      </c>
      <c r="F392" s="1769">
        <v>1400725</v>
      </c>
      <c r="G392" s="1769">
        <v>400000</v>
      </c>
      <c r="H392" s="1770">
        <f t="shared" si="153"/>
        <v>1800725</v>
      </c>
      <c r="I392" s="1766">
        <v>0</v>
      </c>
      <c r="J392" s="1766">
        <v>0</v>
      </c>
      <c r="K392" s="1766">
        <v>0</v>
      </c>
      <c r="L392" s="1767">
        <v>0</v>
      </c>
      <c r="M392" s="1775">
        <f t="shared" si="154"/>
        <v>0</v>
      </c>
      <c r="N392" s="1777">
        <f t="shared" si="155"/>
        <v>1800725</v>
      </c>
      <c r="O392" s="1777">
        <f t="shared" si="156"/>
        <v>18007.25</v>
      </c>
      <c r="P392" s="1777">
        <f t="shared" si="157"/>
        <v>36014.5</v>
      </c>
      <c r="Q392" s="1777">
        <f t="shared" si="158"/>
        <v>18007.25</v>
      </c>
      <c r="R392" s="1771">
        <f t="shared" si="159"/>
        <v>1728696</v>
      </c>
      <c r="S392" s="1684">
        <v>0</v>
      </c>
      <c r="T392" s="1768">
        <f t="shared" si="160"/>
        <v>1728696</v>
      </c>
      <c r="U392" s="1765" t="str">
        <f>VLOOKUP(C392,'[30]LIST GAJI KARYAWAN'!$D$242:$F$400,3,FALSE)</f>
        <v>703875299200</v>
      </c>
      <c r="V392" s="1686">
        <f>VLOOKUP(C392,'[32]LIST GAJI KARYAWAN'!$D$242:$L$400,9,0)</f>
        <v>24</v>
      </c>
      <c r="W392" s="1686" t="b">
        <f t="shared" si="125"/>
        <v>1</v>
      </c>
    </row>
    <row r="393" spans="1:23" s="1688" customFormat="1" ht="18" customHeight="1">
      <c r="A393" s="1679"/>
      <c r="B393" s="1742">
        <v>126</v>
      </c>
      <c r="C393" s="1694" t="s">
        <v>4389</v>
      </c>
      <c r="D393" s="507" t="s">
        <v>547</v>
      </c>
      <c r="E393" s="1703">
        <v>24</v>
      </c>
      <c r="F393" s="265">
        <v>1400725</v>
      </c>
      <c r="G393" s="265">
        <v>400000</v>
      </c>
      <c r="H393" s="282">
        <f t="shared" si="153"/>
        <v>1800725</v>
      </c>
      <c r="I393" s="1125">
        <v>0</v>
      </c>
      <c r="J393" s="1125">
        <v>0</v>
      </c>
      <c r="K393" s="1125">
        <v>0</v>
      </c>
      <c r="L393" s="1685">
        <v>0</v>
      </c>
      <c r="M393" s="282">
        <f t="shared" si="154"/>
        <v>0</v>
      </c>
      <c r="N393" s="48">
        <f t="shared" si="155"/>
        <v>1800725</v>
      </c>
      <c r="O393" s="48">
        <f t="shared" si="156"/>
        <v>18007.25</v>
      </c>
      <c r="P393" s="48">
        <f t="shared" si="157"/>
        <v>36014.5</v>
      </c>
      <c r="Q393" s="48">
        <f t="shared" si="158"/>
        <v>18007.25</v>
      </c>
      <c r="R393" s="146">
        <f t="shared" si="159"/>
        <v>1728696</v>
      </c>
      <c r="S393" s="1684">
        <v>0</v>
      </c>
      <c r="T393" s="1684">
        <f t="shared" si="160"/>
        <v>1728696</v>
      </c>
      <c r="U393" s="507" t="s">
        <v>4392</v>
      </c>
      <c r="V393" s="1686">
        <f>VLOOKUP(C393,'[32]LIST GAJI KARYAWAN'!$D$242:$L$400,9,0)</f>
        <v>24</v>
      </c>
      <c r="W393" s="1686" t="b">
        <f t="shared" si="125"/>
        <v>1</v>
      </c>
    </row>
    <row r="394" spans="1:23" s="1688" customFormat="1" ht="18" customHeight="1">
      <c r="A394" s="1679"/>
      <c r="B394" s="1742">
        <v>127</v>
      </c>
      <c r="C394" s="1764" t="s">
        <v>4285</v>
      </c>
      <c r="D394" s="1765" t="s">
        <v>547</v>
      </c>
      <c r="E394" s="1703">
        <f>VLOOKUP(C394,'[30]LIST GAJI KARYAWAN'!$D$242:$L$400,9,FALSE)</f>
        <v>24</v>
      </c>
      <c r="F394" s="1769">
        <v>1400725</v>
      </c>
      <c r="G394" s="1769">
        <v>400000</v>
      </c>
      <c r="H394" s="1770">
        <f t="shared" si="153"/>
        <v>1800725</v>
      </c>
      <c r="I394" s="1766">
        <v>0</v>
      </c>
      <c r="J394" s="1766">
        <v>0</v>
      </c>
      <c r="K394" s="1766">
        <v>0</v>
      </c>
      <c r="L394" s="1767">
        <v>0</v>
      </c>
      <c r="M394" s="1775">
        <f t="shared" si="154"/>
        <v>0</v>
      </c>
      <c r="N394" s="1777">
        <f t="shared" si="155"/>
        <v>1800725</v>
      </c>
      <c r="O394" s="1777">
        <f t="shared" si="156"/>
        <v>18007.25</v>
      </c>
      <c r="P394" s="1777">
        <f t="shared" si="157"/>
        <v>36014.5</v>
      </c>
      <c r="Q394" s="1777">
        <f t="shared" si="158"/>
        <v>18007.25</v>
      </c>
      <c r="R394" s="1771">
        <f t="shared" si="159"/>
        <v>1728696</v>
      </c>
      <c r="S394" s="1684">
        <v>0</v>
      </c>
      <c r="T394" s="1768">
        <f t="shared" si="160"/>
        <v>1728696</v>
      </c>
      <c r="U394" s="1765" t="str">
        <f>VLOOKUP(C394,'[30]LIST GAJI KARYAWAN'!$D$242:$F$400,3,FALSE)</f>
        <v>703875298000</v>
      </c>
      <c r="V394" s="1686">
        <f>VLOOKUP(C394,'[32]LIST GAJI KARYAWAN'!$D$242:$L$400,9,0)</f>
        <v>24</v>
      </c>
      <c r="W394" s="1686" t="b">
        <f t="shared" si="125"/>
        <v>1</v>
      </c>
    </row>
    <row r="395" spans="1:23" s="1688" customFormat="1" ht="18" customHeight="1">
      <c r="A395" s="1679"/>
      <c r="B395" s="1742">
        <v>128</v>
      </c>
      <c r="C395" s="1764" t="s">
        <v>1458</v>
      </c>
      <c r="D395" s="1765" t="s">
        <v>547</v>
      </c>
      <c r="E395" s="1703">
        <f>VLOOKUP(C395,'[30]LIST GAJI KARYAWAN'!$D$242:$L$400,9,FALSE)</f>
        <v>24</v>
      </c>
      <c r="F395" s="1769">
        <v>1400725</v>
      </c>
      <c r="G395" s="1769">
        <v>400000</v>
      </c>
      <c r="H395" s="1770">
        <f t="shared" si="153"/>
        <v>1800725</v>
      </c>
      <c r="I395" s="1766">
        <v>0</v>
      </c>
      <c r="J395" s="1766">
        <v>0</v>
      </c>
      <c r="K395" s="1766">
        <v>0</v>
      </c>
      <c r="L395" s="1767">
        <v>0</v>
      </c>
      <c r="M395" s="1775">
        <f t="shared" si="154"/>
        <v>0</v>
      </c>
      <c r="N395" s="1777">
        <f t="shared" si="155"/>
        <v>1800725</v>
      </c>
      <c r="O395" s="1777">
        <f t="shared" si="156"/>
        <v>18007.25</v>
      </c>
      <c r="P395" s="1777">
        <f t="shared" si="157"/>
        <v>36014.5</v>
      </c>
      <c r="Q395" s="1777">
        <f t="shared" si="158"/>
        <v>18007.25</v>
      </c>
      <c r="R395" s="1771">
        <f t="shared" si="159"/>
        <v>1728696</v>
      </c>
      <c r="S395" s="1684">
        <v>0</v>
      </c>
      <c r="T395" s="1768">
        <f t="shared" si="160"/>
        <v>1728696</v>
      </c>
      <c r="U395" s="1765" t="str">
        <f>VLOOKUP(C395,'[30]LIST GAJI KARYAWAN'!$D$242:$F$400,3,FALSE)</f>
        <v>703876156200</v>
      </c>
      <c r="V395" s="1686">
        <f>VLOOKUP(C395,'[32]LIST GAJI KARYAWAN'!$D$242:$L$400,9,0)</f>
        <v>24</v>
      </c>
      <c r="W395" s="1686" t="b">
        <f t="shared" si="125"/>
        <v>1</v>
      </c>
    </row>
    <row r="396" spans="1:23" s="1688" customFormat="1" ht="18" customHeight="1">
      <c r="A396" s="1679"/>
      <c r="B396" s="1742">
        <v>129</v>
      </c>
      <c r="C396" s="1764" t="s">
        <v>4286</v>
      </c>
      <c r="D396" s="1765" t="s">
        <v>547</v>
      </c>
      <c r="E396" s="1703">
        <f>VLOOKUP(C396,'[30]LIST GAJI KARYAWAN'!$D$242:$L$400,9,FALSE)</f>
        <v>24</v>
      </c>
      <c r="F396" s="1769">
        <v>1400725</v>
      </c>
      <c r="G396" s="1769">
        <v>400000</v>
      </c>
      <c r="H396" s="1770">
        <f t="shared" si="153"/>
        <v>1800725</v>
      </c>
      <c r="I396" s="1766">
        <v>0</v>
      </c>
      <c r="J396" s="1766">
        <v>0</v>
      </c>
      <c r="K396" s="1766">
        <v>0</v>
      </c>
      <c r="L396" s="1767">
        <v>0</v>
      </c>
      <c r="M396" s="1775">
        <f t="shared" si="154"/>
        <v>0</v>
      </c>
      <c r="N396" s="1777">
        <f t="shared" si="155"/>
        <v>1800725</v>
      </c>
      <c r="O396" s="1777">
        <f t="shared" si="156"/>
        <v>18007.25</v>
      </c>
      <c r="P396" s="1777">
        <f t="shared" si="157"/>
        <v>36014.5</v>
      </c>
      <c r="Q396" s="1777">
        <f t="shared" si="158"/>
        <v>18007.25</v>
      </c>
      <c r="R396" s="1771">
        <f t="shared" si="159"/>
        <v>1728696</v>
      </c>
      <c r="S396" s="1684">
        <v>0</v>
      </c>
      <c r="T396" s="1768">
        <f t="shared" si="160"/>
        <v>1728696</v>
      </c>
      <c r="U396" s="1765" t="str">
        <f>VLOOKUP(C396,'[30]LIST GAJI KARYAWAN'!$D$242:$F$400,3,FALSE)</f>
        <v>703876112400</v>
      </c>
      <c r="V396" s="1686">
        <f>VLOOKUP(C396,'[32]LIST GAJI KARYAWAN'!$D$242:$L$400,9,0)</f>
        <v>24</v>
      </c>
      <c r="W396" s="1686" t="b">
        <f t="shared" si="125"/>
        <v>1</v>
      </c>
    </row>
    <row r="397" spans="1:23" s="1688" customFormat="1" ht="18" customHeight="1">
      <c r="A397" s="1679"/>
      <c r="B397" s="1742">
        <v>130</v>
      </c>
      <c r="C397" s="1764" t="s">
        <v>4287</v>
      </c>
      <c r="D397" s="1765" t="s">
        <v>547</v>
      </c>
      <c r="E397" s="1703">
        <f>VLOOKUP(C397,'[30]LIST GAJI KARYAWAN'!$D$242:$L$400,9,FALSE)</f>
        <v>24</v>
      </c>
      <c r="F397" s="1769">
        <v>1400725</v>
      </c>
      <c r="G397" s="1769">
        <v>400000</v>
      </c>
      <c r="H397" s="1770">
        <f t="shared" si="153"/>
        <v>1800725</v>
      </c>
      <c r="I397" s="1766">
        <v>0</v>
      </c>
      <c r="J397" s="1766">
        <v>0</v>
      </c>
      <c r="K397" s="1766">
        <v>0</v>
      </c>
      <c r="L397" s="1767">
        <v>0</v>
      </c>
      <c r="M397" s="1775">
        <f t="shared" si="154"/>
        <v>0</v>
      </c>
      <c r="N397" s="1777">
        <f t="shared" si="155"/>
        <v>1800725</v>
      </c>
      <c r="O397" s="1777">
        <f t="shared" si="156"/>
        <v>18007.25</v>
      </c>
      <c r="P397" s="1777">
        <f t="shared" si="157"/>
        <v>36014.5</v>
      </c>
      <c r="Q397" s="1777">
        <f t="shared" si="158"/>
        <v>18007.25</v>
      </c>
      <c r="R397" s="1771">
        <f t="shared" si="159"/>
        <v>1728696</v>
      </c>
      <c r="S397" s="1684">
        <v>0</v>
      </c>
      <c r="T397" s="1768">
        <f t="shared" si="160"/>
        <v>1728696</v>
      </c>
      <c r="U397" s="1765" t="str">
        <f>VLOOKUP(C397,'[30]LIST GAJI KARYAWAN'!$D$242:$F$400,3,FALSE)</f>
        <v>703874590200</v>
      </c>
      <c r="V397" s="1686">
        <f>VLOOKUP(C397,'[32]LIST GAJI KARYAWAN'!$D$242:$L$400,9,0)</f>
        <v>24</v>
      </c>
      <c r="W397" s="1686" t="b">
        <f t="shared" si="125"/>
        <v>1</v>
      </c>
    </row>
    <row r="398" spans="1:23" s="1688" customFormat="1" ht="18" customHeight="1">
      <c r="A398" s="1679"/>
      <c r="B398" s="1742">
        <v>131</v>
      </c>
      <c r="C398" s="1764" t="s">
        <v>4288</v>
      </c>
      <c r="D398" s="1765" t="s">
        <v>547</v>
      </c>
      <c r="E398" s="1703">
        <v>24</v>
      </c>
      <c r="F398" s="1769">
        <v>1400725</v>
      </c>
      <c r="G398" s="1769">
        <v>400000</v>
      </c>
      <c r="H398" s="1770">
        <f t="shared" si="153"/>
        <v>1800725</v>
      </c>
      <c r="I398" s="1766">
        <v>0</v>
      </c>
      <c r="J398" s="1766">
        <v>0</v>
      </c>
      <c r="K398" s="1766">
        <v>0</v>
      </c>
      <c r="L398" s="1767">
        <v>0</v>
      </c>
      <c r="M398" s="1775">
        <f t="shared" si="154"/>
        <v>0</v>
      </c>
      <c r="N398" s="1777">
        <f t="shared" si="155"/>
        <v>1800725</v>
      </c>
      <c r="O398" s="1777">
        <f t="shared" si="156"/>
        <v>18007.25</v>
      </c>
      <c r="P398" s="1777">
        <f t="shared" si="157"/>
        <v>36014.5</v>
      </c>
      <c r="Q398" s="1777">
        <f t="shared" si="158"/>
        <v>18007.25</v>
      </c>
      <c r="R398" s="1771">
        <f t="shared" si="159"/>
        <v>1728696</v>
      </c>
      <c r="S398" s="1684">
        <v>0</v>
      </c>
      <c r="T398" s="1768">
        <f t="shared" si="160"/>
        <v>1728696</v>
      </c>
      <c r="U398" s="1765" t="s">
        <v>4386</v>
      </c>
      <c r="V398" s="1686">
        <f>VLOOKUP(C398,'[32]LIST GAJI KARYAWAN'!$D$242:$L$400,9,0)</f>
        <v>24</v>
      </c>
      <c r="W398" s="1686" t="b">
        <f t="shared" si="125"/>
        <v>1</v>
      </c>
    </row>
    <row r="399" spans="1:23" s="1688" customFormat="1" ht="18" customHeight="1">
      <c r="A399" s="1679"/>
      <c r="B399" s="1742">
        <v>132</v>
      </c>
      <c r="C399" s="1764" t="s">
        <v>4289</v>
      </c>
      <c r="D399" s="1765" t="s">
        <v>547</v>
      </c>
      <c r="E399" s="1703">
        <f>VLOOKUP(C399,'[30]LIST GAJI KARYAWAN'!$D$242:$L$400,9,FALSE)</f>
        <v>24</v>
      </c>
      <c r="F399" s="1769">
        <v>1400725</v>
      </c>
      <c r="G399" s="1769">
        <v>400000</v>
      </c>
      <c r="H399" s="1770">
        <f t="shared" si="153"/>
        <v>1800725</v>
      </c>
      <c r="I399" s="1766">
        <v>0</v>
      </c>
      <c r="J399" s="1766">
        <v>0</v>
      </c>
      <c r="K399" s="1766">
        <v>0</v>
      </c>
      <c r="L399" s="1767">
        <v>0</v>
      </c>
      <c r="M399" s="1775">
        <f t="shared" si="154"/>
        <v>0</v>
      </c>
      <c r="N399" s="1777">
        <f t="shared" si="155"/>
        <v>1800725</v>
      </c>
      <c r="O399" s="1777">
        <f t="shared" si="156"/>
        <v>18007.25</v>
      </c>
      <c r="P399" s="1777">
        <f t="shared" si="157"/>
        <v>36014.5</v>
      </c>
      <c r="Q399" s="1777">
        <f t="shared" si="158"/>
        <v>18007.25</v>
      </c>
      <c r="R399" s="1771">
        <f t="shared" si="159"/>
        <v>1728696</v>
      </c>
      <c r="S399" s="1684">
        <v>0</v>
      </c>
      <c r="T399" s="1768">
        <f t="shared" si="160"/>
        <v>1728696</v>
      </c>
      <c r="U399" s="1765" t="str">
        <f>VLOOKUP(C399,'[30]LIST GAJI KARYAWAN'!$D$242:$F$400,3,FALSE)</f>
        <v>703875123800</v>
      </c>
      <c r="V399" s="1686">
        <f>VLOOKUP(C399,'[32]LIST GAJI KARYAWAN'!$D$242:$L$400,9,0)</f>
        <v>24</v>
      </c>
      <c r="W399" s="1686" t="b">
        <f t="shared" ref="W399:W425" si="161">V399=E399</f>
        <v>1</v>
      </c>
    </row>
    <row r="400" spans="1:23" s="1688" customFormat="1" ht="18" customHeight="1">
      <c r="A400" s="1679"/>
      <c r="B400" s="1742">
        <v>133</v>
      </c>
      <c r="C400" s="1694" t="s">
        <v>4390</v>
      </c>
      <c r="D400" s="507" t="s">
        <v>547</v>
      </c>
      <c r="E400" s="1703">
        <v>24</v>
      </c>
      <c r="F400" s="265">
        <v>1400725</v>
      </c>
      <c r="G400" s="265">
        <v>400000</v>
      </c>
      <c r="H400" s="282">
        <f t="shared" si="153"/>
        <v>1800725</v>
      </c>
      <c r="I400" s="1125">
        <v>0</v>
      </c>
      <c r="J400" s="1125">
        <v>0</v>
      </c>
      <c r="K400" s="1125">
        <v>0</v>
      </c>
      <c r="L400" s="1685">
        <v>0</v>
      </c>
      <c r="M400" s="282">
        <f t="shared" si="154"/>
        <v>0</v>
      </c>
      <c r="N400" s="48">
        <f t="shared" si="155"/>
        <v>1800725</v>
      </c>
      <c r="O400" s="48">
        <f t="shared" si="156"/>
        <v>18007.25</v>
      </c>
      <c r="P400" s="48">
        <f t="shared" si="157"/>
        <v>36014.5</v>
      </c>
      <c r="Q400" s="48">
        <f t="shared" si="158"/>
        <v>18007.25</v>
      </c>
      <c r="R400" s="146">
        <f t="shared" si="159"/>
        <v>1728696</v>
      </c>
      <c r="S400" s="1684">
        <v>0</v>
      </c>
      <c r="T400" s="1684">
        <f t="shared" si="160"/>
        <v>1728696</v>
      </c>
      <c r="U400" s="507" t="s">
        <v>4393</v>
      </c>
      <c r="V400" s="1686">
        <f>VLOOKUP(C400,'[32]LIST GAJI KARYAWAN'!$D$242:$L$400,9,0)</f>
        <v>24</v>
      </c>
      <c r="W400" s="1686" t="b">
        <f t="shared" si="161"/>
        <v>1</v>
      </c>
    </row>
    <row r="401" spans="1:23" s="1688" customFormat="1" ht="18" customHeight="1">
      <c r="A401" s="1679"/>
      <c r="B401" s="1742">
        <v>134</v>
      </c>
      <c r="C401" s="1764" t="s">
        <v>4290</v>
      </c>
      <c r="D401" s="1765" t="s">
        <v>547</v>
      </c>
      <c r="E401" s="1703">
        <f>VLOOKUP(C401,'[30]LIST GAJI KARYAWAN'!$D$242:$L$400,9,FALSE)</f>
        <v>24</v>
      </c>
      <c r="F401" s="1769">
        <v>1400725</v>
      </c>
      <c r="G401" s="1769">
        <v>400000</v>
      </c>
      <c r="H401" s="1770">
        <f t="shared" si="153"/>
        <v>1800725</v>
      </c>
      <c r="I401" s="1766">
        <v>0</v>
      </c>
      <c r="J401" s="1766">
        <v>0</v>
      </c>
      <c r="K401" s="1766">
        <v>0</v>
      </c>
      <c r="L401" s="1767">
        <v>0</v>
      </c>
      <c r="M401" s="1775">
        <f t="shared" si="154"/>
        <v>0</v>
      </c>
      <c r="N401" s="1777">
        <f t="shared" si="155"/>
        <v>1800725</v>
      </c>
      <c r="O401" s="1777">
        <f t="shared" si="156"/>
        <v>18007.25</v>
      </c>
      <c r="P401" s="1777">
        <f t="shared" si="157"/>
        <v>36014.5</v>
      </c>
      <c r="Q401" s="1777">
        <f t="shared" si="158"/>
        <v>18007.25</v>
      </c>
      <c r="R401" s="1771">
        <f t="shared" si="159"/>
        <v>1728696</v>
      </c>
      <c r="S401" s="1684">
        <v>0</v>
      </c>
      <c r="T401" s="1768">
        <f t="shared" si="160"/>
        <v>1728696</v>
      </c>
      <c r="U401" s="1765" t="str">
        <f>VLOOKUP(C401,'[30]LIST GAJI KARYAWAN'!$D$242:$F$400,3,FALSE)</f>
        <v>703874877700</v>
      </c>
      <c r="V401" s="1686">
        <f>VLOOKUP(C401,'[32]LIST GAJI KARYAWAN'!$D$242:$L$400,9,0)</f>
        <v>24</v>
      </c>
      <c r="W401" s="1686" t="b">
        <f t="shared" si="161"/>
        <v>1</v>
      </c>
    </row>
    <row r="402" spans="1:23" s="1688" customFormat="1" ht="18" customHeight="1">
      <c r="A402" s="1679"/>
      <c r="B402" s="1742">
        <v>135</v>
      </c>
      <c r="C402" s="1764" t="s">
        <v>4291</v>
      </c>
      <c r="D402" s="1765" t="s">
        <v>547</v>
      </c>
      <c r="E402" s="1703">
        <f>VLOOKUP(C402,'[30]LIST GAJI KARYAWAN'!$D$242:$L$400,9,FALSE)</f>
        <v>24</v>
      </c>
      <c r="F402" s="1769">
        <v>1400725</v>
      </c>
      <c r="G402" s="1769">
        <v>400000</v>
      </c>
      <c r="H402" s="1770">
        <f t="shared" si="153"/>
        <v>1800725</v>
      </c>
      <c r="I402" s="1766">
        <v>0</v>
      </c>
      <c r="J402" s="1766">
        <v>0</v>
      </c>
      <c r="K402" s="1766">
        <v>0</v>
      </c>
      <c r="L402" s="1767">
        <v>0</v>
      </c>
      <c r="M402" s="1775">
        <f t="shared" si="154"/>
        <v>0</v>
      </c>
      <c r="N402" s="1777">
        <f t="shared" si="155"/>
        <v>1800725</v>
      </c>
      <c r="O402" s="1777">
        <f t="shared" si="156"/>
        <v>18007.25</v>
      </c>
      <c r="P402" s="1777">
        <f t="shared" si="157"/>
        <v>36014.5</v>
      </c>
      <c r="Q402" s="1777">
        <f t="shared" si="158"/>
        <v>18007.25</v>
      </c>
      <c r="R402" s="1771">
        <f t="shared" si="159"/>
        <v>1728696</v>
      </c>
      <c r="S402" s="1684">
        <v>0</v>
      </c>
      <c r="T402" s="1768">
        <f t="shared" si="160"/>
        <v>1728696</v>
      </c>
      <c r="U402" s="1765" t="str">
        <f>VLOOKUP(C402,'[30]LIST GAJI KARYAWAN'!$D$242:$F$400,3,FALSE)</f>
        <v>703874622800</v>
      </c>
      <c r="V402" s="1686">
        <f>VLOOKUP(C402,'[32]LIST GAJI KARYAWAN'!$D$242:$L$400,9,0)</f>
        <v>24</v>
      </c>
      <c r="W402" s="1686" t="b">
        <f t="shared" si="161"/>
        <v>1</v>
      </c>
    </row>
    <row r="403" spans="1:23" s="1688" customFormat="1" ht="18" customHeight="1">
      <c r="A403" s="1679"/>
      <c r="B403" s="1742">
        <v>136</v>
      </c>
      <c r="C403" s="1764" t="s">
        <v>4292</v>
      </c>
      <c r="D403" s="1765" t="s">
        <v>547</v>
      </c>
      <c r="E403" s="1703">
        <f>VLOOKUP(C403,'[30]LIST GAJI KARYAWAN'!$D$242:$L$400,9,FALSE)</f>
        <v>24</v>
      </c>
      <c r="F403" s="1769">
        <v>1400725</v>
      </c>
      <c r="G403" s="1769">
        <v>400000</v>
      </c>
      <c r="H403" s="1770">
        <f t="shared" si="153"/>
        <v>1800725</v>
      </c>
      <c r="I403" s="1766">
        <v>0</v>
      </c>
      <c r="J403" s="1766">
        <v>0</v>
      </c>
      <c r="K403" s="1766">
        <v>0</v>
      </c>
      <c r="L403" s="1767">
        <v>0</v>
      </c>
      <c r="M403" s="1775">
        <f t="shared" si="154"/>
        <v>0</v>
      </c>
      <c r="N403" s="1777">
        <f t="shared" si="155"/>
        <v>1800725</v>
      </c>
      <c r="O403" s="1777">
        <f t="shared" si="156"/>
        <v>18007.25</v>
      </c>
      <c r="P403" s="1777">
        <f t="shared" si="157"/>
        <v>36014.5</v>
      </c>
      <c r="Q403" s="1777">
        <f t="shared" si="158"/>
        <v>18007.25</v>
      </c>
      <c r="R403" s="1771">
        <f t="shared" si="159"/>
        <v>1728696</v>
      </c>
      <c r="S403" s="1684">
        <v>0</v>
      </c>
      <c r="T403" s="1768">
        <f t="shared" si="160"/>
        <v>1728696</v>
      </c>
      <c r="U403" s="1765" t="str">
        <f>VLOOKUP(C403,'[30]LIST GAJI KARYAWAN'!$D$242:$F$400,3,FALSE)</f>
        <v>703874451700</v>
      </c>
      <c r="V403" s="1686">
        <f>VLOOKUP(C403,'[32]LIST GAJI KARYAWAN'!$D$242:$L$400,9,0)</f>
        <v>24</v>
      </c>
      <c r="W403" s="1686" t="b">
        <f t="shared" si="161"/>
        <v>1</v>
      </c>
    </row>
    <row r="404" spans="1:23" s="1688" customFormat="1" ht="18" customHeight="1">
      <c r="A404" s="1679"/>
      <c r="B404" s="1742">
        <v>137</v>
      </c>
      <c r="C404" s="1764" t="s">
        <v>4293</v>
      </c>
      <c r="D404" s="1765" t="s">
        <v>547</v>
      </c>
      <c r="E404" s="1703">
        <f>VLOOKUP(C404,'[30]LIST GAJI KARYAWAN'!$D$242:$L$400,9,FALSE)</f>
        <v>24</v>
      </c>
      <c r="F404" s="1769">
        <v>1400725</v>
      </c>
      <c r="G404" s="1769">
        <v>400000</v>
      </c>
      <c r="H404" s="1770">
        <f t="shared" si="153"/>
        <v>1800725</v>
      </c>
      <c r="I404" s="1766">
        <v>0</v>
      </c>
      <c r="J404" s="1766">
        <v>0</v>
      </c>
      <c r="K404" s="1766">
        <v>0</v>
      </c>
      <c r="L404" s="1767">
        <v>0</v>
      </c>
      <c r="M404" s="1775">
        <f t="shared" si="154"/>
        <v>0</v>
      </c>
      <c r="N404" s="1777">
        <f t="shared" si="155"/>
        <v>1800725</v>
      </c>
      <c r="O404" s="1777">
        <f t="shared" si="156"/>
        <v>18007.25</v>
      </c>
      <c r="P404" s="1777">
        <f t="shared" si="157"/>
        <v>36014.5</v>
      </c>
      <c r="Q404" s="1777">
        <f t="shared" si="158"/>
        <v>18007.25</v>
      </c>
      <c r="R404" s="1771">
        <f t="shared" si="159"/>
        <v>1728696</v>
      </c>
      <c r="S404" s="1684">
        <v>0</v>
      </c>
      <c r="T404" s="1768">
        <f t="shared" si="160"/>
        <v>1728696</v>
      </c>
      <c r="U404" s="1765" t="s">
        <v>4387</v>
      </c>
      <c r="V404" s="1686">
        <f>VLOOKUP(C404,'[32]LIST GAJI KARYAWAN'!$D$242:$L$400,9,0)</f>
        <v>24</v>
      </c>
      <c r="W404" s="1686" t="b">
        <f t="shared" si="161"/>
        <v>1</v>
      </c>
    </row>
    <row r="405" spans="1:23" s="1688" customFormat="1" ht="18" customHeight="1">
      <c r="A405" s="1679"/>
      <c r="B405" s="1742">
        <v>138</v>
      </c>
      <c r="C405" s="1764" t="s">
        <v>4294</v>
      </c>
      <c r="D405" s="1765" t="s">
        <v>547</v>
      </c>
      <c r="E405" s="1703">
        <f>VLOOKUP(C405,'[30]LIST GAJI KARYAWAN'!$D$242:$L$400,9,FALSE)</f>
        <v>24</v>
      </c>
      <c r="F405" s="1769">
        <v>1400725</v>
      </c>
      <c r="G405" s="1769">
        <v>400000</v>
      </c>
      <c r="H405" s="1770">
        <f t="shared" si="153"/>
        <v>1800725</v>
      </c>
      <c r="I405" s="1766">
        <v>0</v>
      </c>
      <c r="J405" s="1766">
        <v>0</v>
      </c>
      <c r="K405" s="1766">
        <v>0</v>
      </c>
      <c r="L405" s="1767">
        <v>0</v>
      </c>
      <c r="M405" s="1775">
        <f t="shared" si="154"/>
        <v>0</v>
      </c>
      <c r="N405" s="1777">
        <f t="shared" si="155"/>
        <v>1800725</v>
      </c>
      <c r="O405" s="1777">
        <f t="shared" si="156"/>
        <v>18007.25</v>
      </c>
      <c r="P405" s="1777">
        <f t="shared" si="157"/>
        <v>36014.5</v>
      </c>
      <c r="Q405" s="1777">
        <f t="shared" si="158"/>
        <v>18007.25</v>
      </c>
      <c r="R405" s="1771">
        <f t="shared" si="159"/>
        <v>1728696</v>
      </c>
      <c r="S405" s="1684">
        <v>0</v>
      </c>
      <c r="T405" s="1768">
        <f t="shared" si="160"/>
        <v>1728696</v>
      </c>
      <c r="U405" s="1765" t="str">
        <f>VLOOKUP(C405,'[30]LIST GAJI KARYAWAN'!$D$242:$F$400,3,FALSE)</f>
        <v>703874327700</v>
      </c>
      <c r="V405" s="1686">
        <f>VLOOKUP(C405,'[32]LIST GAJI KARYAWAN'!$D$242:$L$400,9,0)</f>
        <v>24</v>
      </c>
      <c r="W405" s="1686" t="b">
        <f t="shared" si="161"/>
        <v>1</v>
      </c>
    </row>
    <row r="406" spans="1:23" s="1688" customFormat="1" ht="18" customHeight="1">
      <c r="A406" s="1679"/>
      <c r="B406" s="1742">
        <v>139</v>
      </c>
      <c r="C406" s="1764" t="s">
        <v>4295</v>
      </c>
      <c r="D406" s="1765" t="s">
        <v>547</v>
      </c>
      <c r="E406" s="1703">
        <f>VLOOKUP(C406,'[30]LIST GAJI KARYAWAN'!$D$242:$L$400,9,FALSE)</f>
        <v>24</v>
      </c>
      <c r="F406" s="1769">
        <v>1400725</v>
      </c>
      <c r="G406" s="1769">
        <v>400000</v>
      </c>
      <c r="H406" s="1770">
        <f t="shared" si="153"/>
        <v>1800725</v>
      </c>
      <c r="I406" s="1766">
        <v>0</v>
      </c>
      <c r="J406" s="1766">
        <v>0</v>
      </c>
      <c r="K406" s="1766">
        <v>0</v>
      </c>
      <c r="L406" s="1767">
        <v>0</v>
      </c>
      <c r="M406" s="1775">
        <f t="shared" si="154"/>
        <v>0</v>
      </c>
      <c r="N406" s="1777">
        <f t="shared" si="155"/>
        <v>1800725</v>
      </c>
      <c r="O406" s="1777">
        <f t="shared" si="156"/>
        <v>18007.25</v>
      </c>
      <c r="P406" s="1777">
        <f t="shared" si="157"/>
        <v>36014.5</v>
      </c>
      <c r="Q406" s="1777">
        <f t="shared" si="158"/>
        <v>18007.25</v>
      </c>
      <c r="R406" s="1771">
        <f t="shared" si="159"/>
        <v>1728696</v>
      </c>
      <c r="S406" s="1684">
        <v>0</v>
      </c>
      <c r="T406" s="1768">
        <f t="shared" si="160"/>
        <v>1728696</v>
      </c>
      <c r="U406" s="1765" t="str">
        <f>VLOOKUP(C406,'[30]LIST GAJI KARYAWAN'!$D$242:$F$400,3,FALSE)</f>
        <v>703875077400</v>
      </c>
      <c r="V406" s="1686">
        <f>VLOOKUP(C406,'[32]LIST GAJI KARYAWAN'!$D$242:$L$400,9,0)</f>
        <v>24</v>
      </c>
      <c r="W406" s="1686" t="b">
        <f t="shared" si="161"/>
        <v>1</v>
      </c>
    </row>
    <row r="407" spans="1:23" s="1688" customFormat="1" ht="18" customHeight="1">
      <c r="A407" s="1679"/>
      <c r="B407" s="1742">
        <v>140</v>
      </c>
      <c r="C407" s="1764" t="s">
        <v>4296</v>
      </c>
      <c r="D407" s="1765" t="s">
        <v>547</v>
      </c>
      <c r="E407" s="1703">
        <f>VLOOKUP(C407,'[30]LIST GAJI KARYAWAN'!$D$242:$L$400,9,FALSE)</f>
        <v>24</v>
      </c>
      <c r="F407" s="1769">
        <v>1400725</v>
      </c>
      <c r="G407" s="1769">
        <v>400000</v>
      </c>
      <c r="H407" s="1770">
        <f t="shared" si="153"/>
        <v>1800725</v>
      </c>
      <c r="I407" s="1766">
        <v>0</v>
      </c>
      <c r="J407" s="1766">
        <v>0</v>
      </c>
      <c r="K407" s="1766">
        <v>0</v>
      </c>
      <c r="L407" s="1767">
        <v>0</v>
      </c>
      <c r="M407" s="1775">
        <f t="shared" si="154"/>
        <v>0</v>
      </c>
      <c r="N407" s="1777">
        <f t="shared" si="155"/>
        <v>1800725</v>
      </c>
      <c r="O407" s="1777">
        <f t="shared" si="156"/>
        <v>18007.25</v>
      </c>
      <c r="P407" s="1777">
        <f t="shared" si="157"/>
        <v>36014.5</v>
      </c>
      <c r="Q407" s="1777">
        <f t="shared" si="158"/>
        <v>18007.25</v>
      </c>
      <c r="R407" s="1771">
        <f t="shared" si="159"/>
        <v>1728696</v>
      </c>
      <c r="S407" s="1684">
        <v>0</v>
      </c>
      <c r="T407" s="1768">
        <f t="shared" si="160"/>
        <v>1728696</v>
      </c>
      <c r="U407" s="1765" t="str">
        <f>VLOOKUP(C407,'[30]LIST GAJI KARYAWAN'!$D$242:$F$400,3,FALSE)</f>
        <v>703874759400</v>
      </c>
      <c r="V407" s="1686">
        <f>VLOOKUP(C407,'[32]LIST GAJI KARYAWAN'!$D$242:$L$400,9,0)</f>
        <v>24</v>
      </c>
      <c r="W407" s="1686" t="b">
        <f t="shared" si="161"/>
        <v>1</v>
      </c>
    </row>
    <row r="408" spans="1:23" s="1688" customFormat="1" ht="18" customHeight="1">
      <c r="A408" s="1679"/>
      <c r="B408" s="1742">
        <v>141</v>
      </c>
      <c r="C408" s="1764" t="s">
        <v>4297</v>
      </c>
      <c r="D408" s="1765" t="s">
        <v>547</v>
      </c>
      <c r="E408" s="1703">
        <f>VLOOKUP(C408,'[30]LIST GAJI KARYAWAN'!$D$242:$L$400,9,FALSE)</f>
        <v>24</v>
      </c>
      <c r="F408" s="1769">
        <v>1400725</v>
      </c>
      <c r="G408" s="1769">
        <v>400000</v>
      </c>
      <c r="H408" s="1770">
        <f t="shared" si="153"/>
        <v>1800725</v>
      </c>
      <c r="I408" s="1766">
        <v>0</v>
      </c>
      <c r="J408" s="1766">
        <v>0</v>
      </c>
      <c r="K408" s="1766">
        <v>0</v>
      </c>
      <c r="L408" s="1767">
        <v>0</v>
      </c>
      <c r="M408" s="1775">
        <f t="shared" si="154"/>
        <v>0</v>
      </c>
      <c r="N408" s="1777">
        <f t="shared" si="155"/>
        <v>1800725</v>
      </c>
      <c r="O408" s="1777">
        <f t="shared" si="156"/>
        <v>18007.25</v>
      </c>
      <c r="P408" s="1777">
        <f t="shared" si="157"/>
        <v>36014.5</v>
      </c>
      <c r="Q408" s="1777">
        <f t="shared" si="158"/>
        <v>18007.25</v>
      </c>
      <c r="R408" s="1771">
        <f t="shared" si="159"/>
        <v>1728696</v>
      </c>
      <c r="S408" s="1684">
        <v>0</v>
      </c>
      <c r="T408" s="1768">
        <f t="shared" si="160"/>
        <v>1728696</v>
      </c>
      <c r="U408" s="1765" t="str">
        <f>VLOOKUP(C408,'[30]LIST GAJI KARYAWAN'!$D$242:$F$400,3,FALSE)</f>
        <v>703876230700</v>
      </c>
      <c r="V408" s="1686">
        <f>VLOOKUP(C408,'[32]LIST GAJI KARYAWAN'!$D$242:$L$400,9,0)</f>
        <v>24</v>
      </c>
      <c r="W408" s="1686" t="b">
        <f t="shared" si="161"/>
        <v>1</v>
      </c>
    </row>
    <row r="409" spans="1:23" s="1688" customFormat="1" ht="18" customHeight="1">
      <c r="A409" s="1679"/>
      <c r="B409" s="1742">
        <v>142</v>
      </c>
      <c r="C409" s="1764" t="s">
        <v>4298</v>
      </c>
      <c r="D409" s="1765" t="s">
        <v>547</v>
      </c>
      <c r="E409" s="1703">
        <f>VLOOKUP(C409,'[30]LIST GAJI KARYAWAN'!$D$242:$L$400,9,FALSE)</f>
        <v>24</v>
      </c>
      <c r="F409" s="1769">
        <v>1400725</v>
      </c>
      <c r="G409" s="1769">
        <v>400000</v>
      </c>
      <c r="H409" s="1770">
        <f t="shared" si="153"/>
        <v>1800725</v>
      </c>
      <c r="I409" s="1766">
        <v>0</v>
      </c>
      <c r="J409" s="1766">
        <v>0</v>
      </c>
      <c r="K409" s="1766">
        <v>0</v>
      </c>
      <c r="L409" s="1767">
        <v>0</v>
      </c>
      <c r="M409" s="1775">
        <f t="shared" si="154"/>
        <v>0</v>
      </c>
      <c r="N409" s="1777">
        <f t="shared" si="155"/>
        <v>1800725</v>
      </c>
      <c r="O409" s="1777">
        <f t="shared" si="156"/>
        <v>18007.25</v>
      </c>
      <c r="P409" s="1777">
        <f t="shared" si="157"/>
        <v>36014.5</v>
      </c>
      <c r="Q409" s="1777">
        <f t="shared" si="158"/>
        <v>18007.25</v>
      </c>
      <c r="R409" s="1771">
        <f t="shared" si="159"/>
        <v>1728696</v>
      </c>
      <c r="S409" s="1684">
        <v>0</v>
      </c>
      <c r="T409" s="1768">
        <f t="shared" si="160"/>
        <v>1728696</v>
      </c>
      <c r="U409" s="1765" t="str">
        <f>VLOOKUP(C409,'[30]LIST GAJI KARYAWAN'!$D$242:$F$400,3,FALSE)</f>
        <v>703874376000</v>
      </c>
      <c r="V409" s="1686">
        <f>VLOOKUP(C409,'[32]LIST GAJI KARYAWAN'!$D$242:$L$400,9,0)</f>
        <v>24</v>
      </c>
      <c r="W409" s="1686" t="b">
        <f t="shared" si="161"/>
        <v>1</v>
      </c>
    </row>
    <row r="410" spans="1:23" s="1688" customFormat="1" ht="18" customHeight="1">
      <c r="A410" s="1679"/>
      <c r="B410" s="1742">
        <v>143</v>
      </c>
      <c r="C410" s="1694" t="s">
        <v>4391</v>
      </c>
      <c r="D410" s="507" t="s">
        <v>547</v>
      </c>
      <c r="E410" s="1703">
        <v>24</v>
      </c>
      <c r="F410" s="265">
        <v>1400725</v>
      </c>
      <c r="G410" s="265">
        <v>400000</v>
      </c>
      <c r="H410" s="282">
        <f t="shared" si="153"/>
        <v>1800725</v>
      </c>
      <c r="I410" s="1125">
        <v>0</v>
      </c>
      <c r="J410" s="1125">
        <v>0</v>
      </c>
      <c r="K410" s="1125">
        <v>0</v>
      </c>
      <c r="L410" s="1685">
        <v>0</v>
      </c>
      <c r="M410" s="282">
        <f t="shared" si="154"/>
        <v>0</v>
      </c>
      <c r="N410" s="48">
        <f t="shared" si="155"/>
        <v>1800725</v>
      </c>
      <c r="O410" s="48">
        <f t="shared" si="156"/>
        <v>18007.25</v>
      </c>
      <c r="P410" s="48">
        <f t="shared" si="157"/>
        <v>36014.5</v>
      </c>
      <c r="Q410" s="48">
        <f t="shared" si="158"/>
        <v>18007.25</v>
      </c>
      <c r="R410" s="146">
        <f t="shared" si="159"/>
        <v>1728696</v>
      </c>
      <c r="S410" s="1684">
        <v>0</v>
      </c>
      <c r="T410" s="1684">
        <f t="shared" si="160"/>
        <v>1728696</v>
      </c>
      <c r="U410" s="507" t="s">
        <v>4394</v>
      </c>
      <c r="V410" s="1686">
        <f>VLOOKUP(C410,'[32]LIST GAJI KARYAWAN'!$D$242:$L$400,9,0)</f>
        <v>24</v>
      </c>
      <c r="W410" s="1686" t="b">
        <f t="shared" si="161"/>
        <v>1</v>
      </c>
    </row>
    <row r="411" spans="1:23" s="1688" customFormat="1" ht="18" customHeight="1">
      <c r="A411" s="1679"/>
      <c r="B411" s="1742">
        <v>144</v>
      </c>
      <c r="C411" s="1764" t="s">
        <v>4299</v>
      </c>
      <c r="D411" s="1765" t="s">
        <v>547</v>
      </c>
      <c r="E411" s="1703">
        <f>VLOOKUP(C411,'[30]LIST GAJI KARYAWAN'!$D$242:$L$400,9,FALSE)</f>
        <v>24</v>
      </c>
      <c r="F411" s="1769">
        <v>1400725</v>
      </c>
      <c r="G411" s="1769">
        <v>400000</v>
      </c>
      <c r="H411" s="1770">
        <f t="shared" si="153"/>
        <v>1800725</v>
      </c>
      <c r="I411" s="1766">
        <v>0</v>
      </c>
      <c r="J411" s="1766">
        <v>0</v>
      </c>
      <c r="K411" s="1766">
        <v>0</v>
      </c>
      <c r="L411" s="1767">
        <v>0</v>
      </c>
      <c r="M411" s="1775">
        <f t="shared" si="154"/>
        <v>0</v>
      </c>
      <c r="N411" s="1777">
        <f t="shared" si="155"/>
        <v>1800725</v>
      </c>
      <c r="O411" s="1777">
        <f t="shared" si="156"/>
        <v>18007.25</v>
      </c>
      <c r="P411" s="1777">
        <f t="shared" si="157"/>
        <v>36014.5</v>
      </c>
      <c r="Q411" s="1777">
        <f t="shared" si="158"/>
        <v>18007.25</v>
      </c>
      <c r="R411" s="1771">
        <f t="shared" si="159"/>
        <v>1728696</v>
      </c>
      <c r="S411" s="1684">
        <v>0</v>
      </c>
      <c r="T411" s="1768">
        <f t="shared" si="160"/>
        <v>1728696</v>
      </c>
      <c r="U411" s="1765" t="str">
        <f>VLOOKUP(C411,'[30]LIST GAJI KARYAWAN'!$D$242:$F$400,3,FALSE)</f>
        <v>703876271900</v>
      </c>
      <c r="V411" s="1686">
        <f>VLOOKUP(C411,'[32]LIST GAJI KARYAWAN'!$D$242:$L$400,9,0)</f>
        <v>24</v>
      </c>
      <c r="W411" s="1686" t="b">
        <f t="shared" si="161"/>
        <v>1</v>
      </c>
    </row>
    <row r="412" spans="1:23" s="1688" customFormat="1" ht="18" customHeight="1">
      <c r="A412" s="1679"/>
      <c r="B412" s="1742">
        <v>145</v>
      </c>
      <c r="C412" s="1764" t="s">
        <v>4300</v>
      </c>
      <c r="D412" s="1765" t="s">
        <v>547</v>
      </c>
      <c r="E412" s="1703">
        <f>VLOOKUP(C412,'[30]LIST GAJI KARYAWAN'!$D$242:$L$400,9,FALSE)</f>
        <v>24</v>
      </c>
      <c r="F412" s="1769">
        <v>1400725</v>
      </c>
      <c r="G412" s="1769">
        <v>400000</v>
      </c>
      <c r="H412" s="1770">
        <f t="shared" si="153"/>
        <v>1800725</v>
      </c>
      <c r="I412" s="1766">
        <v>0</v>
      </c>
      <c r="J412" s="1766">
        <v>0</v>
      </c>
      <c r="K412" s="1766">
        <v>0</v>
      </c>
      <c r="L412" s="1767">
        <v>0</v>
      </c>
      <c r="M412" s="1775">
        <f t="shared" si="154"/>
        <v>0</v>
      </c>
      <c r="N412" s="1777">
        <f t="shared" si="155"/>
        <v>1800725</v>
      </c>
      <c r="O412" s="1777">
        <f t="shared" si="156"/>
        <v>18007.25</v>
      </c>
      <c r="P412" s="1777">
        <f t="shared" si="157"/>
        <v>36014.5</v>
      </c>
      <c r="Q412" s="1777">
        <f t="shared" si="158"/>
        <v>18007.25</v>
      </c>
      <c r="R412" s="1771">
        <f t="shared" si="159"/>
        <v>1728696</v>
      </c>
      <c r="S412" s="1684">
        <v>0</v>
      </c>
      <c r="T412" s="1768">
        <f t="shared" si="160"/>
        <v>1728696</v>
      </c>
      <c r="U412" s="1765" t="str">
        <f>VLOOKUP(C412,'[30]LIST GAJI KARYAWAN'!$D$242:$F$400,3,FALSE)</f>
        <v>703874583300</v>
      </c>
      <c r="V412" s="1686">
        <f>VLOOKUP(C412,'[32]LIST GAJI KARYAWAN'!$D$242:$L$400,9,0)</f>
        <v>24</v>
      </c>
      <c r="W412" s="1686" t="b">
        <f t="shared" si="161"/>
        <v>1</v>
      </c>
    </row>
    <row r="413" spans="1:23" s="1688" customFormat="1" ht="18" customHeight="1">
      <c r="A413" s="1679"/>
      <c r="B413" s="1742">
        <v>146</v>
      </c>
      <c r="C413" s="1764" t="s">
        <v>4301</v>
      </c>
      <c r="D413" s="1765" t="s">
        <v>547</v>
      </c>
      <c r="E413" s="1703">
        <f>VLOOKUP(C413,'[30]LIST GAJI KARYAWAN'!$D$242:$L$400,9,FALSE)</f>
        <v>24</v>
      </c>
      <c r="F413" s="1769">
        <v>1400725</v>
      </c>
      <c r="G413" s="1769">
        <v>400000</v>
      </c>
      <c r="H413" s="1770">
        <f t="shared" si="153"/>
        <v>1800725</v>
      </c>
      <c r="I413" s="1766">
        <v>0</v>
      </c>
      <c r="J413" s="1766">
        <v>0</v>
      </c>
      <c r="K413" s="1766">
        <v>0</v>
      </c>
      <c r="L413" s="1767"/>
      <c r="M413" s="1775">
        <f t="shared" si="154"/>
        <v>0</v>
      </c>
      <c r="N413" s="1777">
        <f t="shared" si="155"/>
        <v>1800725</v>
      </c>
      <c r="O413" s="1777">
        <f t="shared" si="156"/>
        <v>18007.25</v>
      </c>
      <c r="P413" s="1777">
        <f t="shared" si="157"/>
        <v>36014.5</v>
      </c>
      <c r="Q413" s="1777">
        <f t="shared" si="158"/>
        <v>18007.25</v>
      </c>
      <c r="R413" s="1771">
        <f t="shared" si="159"/>
        <v>1728696</v>
      </c>
      <c r="S413" s="1684">
        <v>0</v>
      </c>
      <c r="T413" s="1768">
        <f t="shared" si="160"/>
        <v>1728696</v>
      </c>
      <c r="U413" s="1765" t="str">
        <f>VLOOKUP(C413,'[30]LIST GAJI KARYAWAN'!$D$242:$F$400,3,FALSE)</f>
        <v>703875209700</v>
      </c>
      <c r="V413" s="1686">
        <f>VLOOKUP(C413,'[32]LIST GAJI KARYAWAN'!$D$242:$L$400,9,0)</f>
        <v>24</v>
      </c>
      <c r="W413" s="1686" t="b">
        <f t="shared" si="161"/>
        <v>1</v>
      </c>
    </row>
    <row r="414" spans="1:23" s="1688" customFormat="1" ht="18" customHeight="1">
      <c r="A414" s="1679"/>
      <c r="B414" s="1742">
        <v>147</v>
      </c>
      <c r="C414" s="1764" t="s">
        <v>4302</v>
      </c>
      <c r="D414" s="1765" t="s">
        <v>547</v>
      </c>
      <c r="E414" s="1703">
        <f>VLOOKUP(C414,'[30]LIST GAJI KARYAWAN'!$D$242:$L$400,9,FALSE)</f>
        <v>24</v>
      </c>
      <c r="F414" s="1769">
        <v>1400725</v>
      </c>
      <c r="G414" s="1769">
        <v>400000</v>
      </c>
      <c r="H414" s="1770">
        <f t="shared" si="153"/>
        <v>1800725</v>
      </c>
      <c r="I414" s="1766">
        <v>0</v>
      </c>
      <c r="J414" s="1766">
        <v>0</v>
      </c>
      <c r="K414" s="1766">
        <v>0</v>
      </c>
      <c r="L414" s="1767">
        <v>0</v>
      </c>
      <c r="M414" s="1775">
        <f t="shared" si="154"/>
        <v>0</v>
      </c>
      <c r="N414" s="1777">
        <f t="shared" si="155"/>
        <v>1800725</v>
      </c>
      <c r="O414" s="1777">
        <f t="shared" si="156"/>
        <v>18007.25</v>
      </c>
      <c r="P414" s="1777">
        <f t="shared" si="157"/>
        <v>36014.5</v>
      </c>
      <c r="Q414" s="1777">
        <f t="shared" si="158"/>
        <v>18007.25</v>
      </c>
      <c r="R414" s="1771">
        <f t="shared" si="159"/>
        <v>1728696</v>
      </c>
      <c r="S414" s="1684">
        <v>0</v>
      </c>
      <c r="T414" s="1768">
        <f t="shared" si="160"/>
        <v>1728696</v>
      </c>
      <c r="U414" s="1765" t="str">
        <f>VLOOKUP(C414,'[30]LIST GAJI KARYAWAN'!$D$242:$F$400,3,FALSE)</f>
        <v>703875439600</v>
      </c>
      <c r="V414" s="1686">
        <f>VLOOKUP(C414,'[32]LIST GAJI KARYAWAN'!$D$242:$L$400,9,0)</f>
        <v>24</v>
      </c>
      <c r="W414" s="1686" t="b">
        <f t="shared" si="161"/>
        <v>1</v>
      </c>
    </row>
    <row r="415" spans="1:23" s="1688" customFormat="1" ht="18" customHeight="1">
      <c r="A415" s="1679"/>
      <c r="B415" s="1742">
        <v>148</v>
      </c>
      <c r="C415" s="1764" t="s">
        <v>4303</v>
      </c>
      <c r="D415" s="1765" t="s">
        <v>547</v>
      </c>
      <c r="E415" s="1703">
        <f>VLOOKUP(C415,'[30]LIST GAJI KARYAWAN'!$D$242:$L$400,9,FALSE)</f>
        <v>24</v>
      </c>
      <c r="F415" s="1769">
        <v>1400725</v>
      </c>
      <c r="G415" s="1769">
        <v>400000</v>
      </c>
      <c r="H415" s="1770">
        <f t="shared" si="153"/>
        <v>1800725</v>
      </c>
      <c r="I415" s="1766">
        <v>0</v>
      </c>
      <c r="J415" s="1766">
        <v>0</v>
      </c>
      <c r="K415" s="1766">
        <v>0</v>
      </c>
      <c r="L415" s="1767">
        <v>0</v>
      </c>
      <c r="M415" s="1775">
        <f t="shared" si="154"/>
        <v>0</v>
      </c>
      <c r="N415" s="1777">
        <f t="shared" si="155"/>
        <v>1800725</v>
      </c>
      <c r="O415" s="1777">
        <f t="shared" si="156"/>
        <v>18007.25</v>
      </c>
      <c r="P415" s="1777">
        <f t="shared" si="157"/>
        <v>36014.5</v>
      </c>
      <c r="Q415" s="1777">
        <f t="shared" si="158"/>
        <v>18007.25</v>
      </c>
      <c r="R415" s="1771">
        <f t="shared" si="159"/>
        <v>1728696</v>
      </c>
      <c r="S415" s="1684">
        <v>0</v>
      </c>
      <c r="T415" s="1768">
        <f t="shared" si="160"/>
        <v>1728696</v>
      </c>
      <c r="U415" s="1765" t="str">
        <f>VLOOKUP(C415,'[30]LIST GAJI KARYAWAN'!$D$242:$F$400,3,FALSE)</f>
        <v>703874818900</v>
      </c>
      <c r="V415" s="1686">
        <f>VLOOKUP(C415,'[32]LIST GAJI KARYAWAN'!$D$242:$L$400,9,0)</f>
        <v>24</v>
      </c>
      <c r="W415" s="1686" t="b">
        <f t="shared" si="161"/>
        <v>1</v>
      </c>
    </row>
    <row r="416" spans="1:23" s="1688" customFormat="1" ht="18" customHeight="1">
      <c r="A416" s="1679"/>
      <c r="B416" s="1742">
        <v>149</v>
      </c>
      <c r="C416" s="1764" t="s">
        <v>4304</v>
      </c>
      <c r="D416" s="1765" t="s">
        <v>547</v>
      </c>
      <c r="E416" s="1703">
        <v>24</v>
      </c>
      <c r="F416" s="1769">
        <v>1400725</v>
      </c>
      <c r="G416" s="1769">
        <v>400000</v>
      </c>
      <c r="H416" s="1770">
        <f t="shared" si="153"/>
        <v>1800725</v>
      </c>
      <c r="I416" s="1766">
        <v>0</v>
      </c>
      <c r="J416" s="1766">
        <v>0</v>
      </c>
      <c r="K416" s="1766">
        <v>0</v>
      </c>
      <c r="L416" s="1767">
        <v>0</v>
      </c>
      <c r="M416" s="1775">
        <f t="shared" si="154"/>
        <v>0</v>
      </c>
      <c r="N416" s="1777">
        <f t="shared" si="155"/>
        <v>1800725</v>
      </c>
      <c r="O416" s="1777">
        <f t="shared" si="156"/>
        <v>18007.25</v>
      </c>
      <c r="P416" s="1777">
        <f t="shared" si="157"/>
        <v>36014.5</v>
      </c>
      <c r="Q416" s="1777">
        <f t="shared" si="158"/>
        <v>18007.25</v>
      </c>
      <c r="R416" s="1771">
        <f t="shared" si="159"/>
        <v>1728696</v>
      </c>
      <c r="S416" s="1684">
        <v>0</v>
      </c>
      <c r="T416" s="1768">
        <f t="shared" si="160"/>
        <v>1728696</v>
      </c>
      <c r="U416" s="1765" t="s">
        <v>4387</v>
      </c>
      <c r="V416" s="1686">
        <f>VLOOKUP(C416,'[32]LIST GAJI KARYAWAN'!$D$242:$L$400,9,0)</f>
        <v>24</v>
      </c>
      <c r="W416" s="1686" t="b">
        <f t="shared" si="161"/>
        <v>1</v>
      </c>
    </row>
    <row r="417" spans="1:23" s="1688" customFormat="1" ht="18" customHeight="1">
      <c r="A417" s="1679"/>
      <c r="B417" s="1742">
        <v>150</v>
      </c>
      <c r="C417" s="1764" t="s">
        <v>4305</v>
      </c>
      <c r="D417" s="1765" t="s">
        <v>547</v>
      </c>
      <c r="E417" s="1703">
        <f>VLOOKUP(C417,'[30]LIST GAJI KARYAWAN'!$D$242:$L$400,9,FALSE)</f>
        <v>24</v>
      </c>
      <c r="F417" s="1769">
        <v>1400725</v>
      </c>
      <c r="G417" s="1769">
        <v>400000</v>
      </c>
      <c r="H417" s="1770">
        <f t="shared" si="153"/>
        <v>1800725</v>
      </c>
      <c r="I417" s="1766">
        <v>0</v>
      </c>
      <c r="J417" s="1766">
        <v>0</v>
      </c>
      <c r="K417" s="1766">
        <v>0</v>
      </c>
      <c r="L417" s="1767">
        <v>0</v>
      </c>
      <c r="M417" s="1775">
        <f t="shared" si="154"/>
        <v>0</v>
      </c>
      <c r="N417" s="1777">
        <f t="shared" si="155"/>
        <v>1800725</v>
      </c>
      <c r="O417" s="1777">
        <f t="shared" si="156"/>
        <v>18007.25</v>
      </c>
      <c r="P417" s="1777">
        <f t="shared" si="157"/>
        <v>36014.5</v>
      </c>
      <c r="Q417" s="1777">
        <f t="shared" si="158"/>
        <v>18007.25</v>
      </c>
      <c r="R417" s="1771">
        <f t="shared" si="159"/>
        <v>1728696</v>
      </c>
      <c r="S417" s="1684">
        <v>0</v>
      </c>
      <c r="T417" s="1768">
        <f t="shared" si="160"/>
        <v>1728696</v>
      </c>
      <c r="U417" s="1765" t="s">
        <v>4387</v>
      </c>
      <c r="V417" s="1686">
        <f>VLOOKUP(C417,'[32]LIST GAJI KARYAWAN'!$D$242:$L$400,9,0)</f>
        <v>24</v>
      </c>
      <c r="W417" s="1686" t="b">
        <f t="shared" si="161"/>
        <v>1</v>
      </c>
    </row>
    <row r="418" spans="1:23" s="1688" customFormat="1" ht="18" customHeight="1">
      <c r="A418" s="1679"/>
      <c r="B418" s="1742">
        <v>151</v>
      </c>
      <c r="C418" s="1764" t="s">
        <v>4306</v>
      </c>
      <c r="D418" s="1765" t="s">
        <v>547</v>
      </c>
      <c r="E418" s="1703">
        <f>VLOOKUP(C418,'[30]LIST GAJI KARYAWAN'!$D$242:$L$400,9,FALSE)</f>
        <v>24</v>
      </c>
      <c r="F418" s="1769">
        <v>1400725</v>
      </c>
      <c r="G418" s="1769">
        <v>400000</v>
      </c>
      <c r="H418" s="1770">
        <f t="shared" si="153"/>
        <v>1800725</v>
      </c>
      <c r="I418" s="1766">
        <v>0</v>
      </c>
      <c r="J418" s="1766">
        <v>0</v>
      </c>
      <c r="K418" s="1766">
        <v>0</v>
      </c>
      <c r="L418" s="1767">
        <v>0</v>
      </c>
      <c r="M418" s="1775">
        <f t="shared" si="154"/>
        <v>0</v>
      </c>
      <c r="N418" s="1777">
        <f t="shared" si="155"/>
        <v>1800725</v>
      </c>
      <c r="O418" s="1777">
        <f t="shared" si="156"/>
        <v>18007.25</v>
      </c>
      <c r="P418" s="1777">
        <f t="shared" si="157"/>
        <v>36014.5</v>
      </c>
      <c r="Q418" s="1777">
        <f t="shared" si="158"/>
        <v>18007.25</v>
      </c>
      <c r="R418" s="1771">
        <f t="shared" si="159"/>
        <v>1728696</v>
      </c>
      <c r="S418" s="1684">
        <v>0</v>
      </c>
      <c r="T418" s="1768">
        <f t="shared" si="160"/>
        <v>1728696</v>
      </c>
      <c r="U418" s="1765" t="str">
        <f>VLOOKUP(C418,'[30]LIST GAJI KARYAWAN'!$D$242:$F$400,3,FALSE)</f>
        <v>703876197400</v>
      </c>
      <c r="V418" s="1686">
        <f>VLOOKUP(C418,'[32]LIST GAJI KARYAWAN'!$D$242:$L$400,9,0)</f>
        <v>24</v>
      </c>
      <c r="W418" s="1686" t="b">
        <f t="shared" si="161"/>
        <v>1</v>
      </c>
    </row>
    <row r="419" spans="1:23" s="1688" customFormat="1" ht="18" customHeight="1">
      <c r="A419" s="1679"/>
      <c r="B419" s="1742">
        <v>152</v>
      </c>
      <c r="C419" s="1764" t="s">
        <v>4307</v>
      </c>
      <c r="D419" s="1765" t="s">
        <v>547</v>
      </c>
      <c r="E419" s="1703">
        <f>VLOOKUP(C419,'[30]LIST GAJI KARYAWAN'!$D$242:$L$400,9,FALSE)</f>
        <v>24</v>
      </c>
      <c r="F419" s="1769">
        <v>1400725</v>
      </c>
      <c r="G419" s="1769">
        <v>400000</v>
      </c>
      <c r="H419" s="1770">
        <f t="shared" si="153"/>
        <v>1800725</v>
      </c>
      <c r="I419" s="1766">
        <v>0</v>
      </c>
      <c r="J419" s="1766">
        <v>0</v>
      </c>
      <c r="K419" s="1766">
        <v>0</v>
      </c>
      <c r="L419" s="1767">
        <v>0</v>
      </c>
      <c r="M419" s="1775">
        <f t="shared" si="154"/>
        <v>0</v>
      </c>
      <c r="N419" s="1777">
        <f t="shared" si="155"/>
        <v>1800725</v>
      </c>
      <c r="O419" s="1777">
        <f t="shared" si="156"/>
        <v>18007.25</v>
      </c>
      <c r="P419" s="1777">
        <f t="shared" si="157"/>
        <v>36014.5</v>
      </c>
      <c r="Q419" s="1777">
        <f t="shared" si="158"/>
        <v>18007.25</v>
      </c>
      <c r="R419" s="1771">
        <f t="shared" si="159"/>
        <v>1728696</v>
      </c>
      <c r="S419" s="1684">
        <v>0</v>
      </c>
      <c r="T419" s="1768">
        <f t="shared" si="160"/>
        <v>1728696</v>
      </c>
      <c r="U419" s="1765" t="str">
        <f>VLOOKUP(C419,'[30]LIST GAJI KARYAWAN'!$D$242:$F$400,3,FALSE)</f>
        <v>703876036500</v>
      </c>
      <c r="V419" s="1686">
        <f>VLOOKUP(C419,'[32]LIST GAJI KARYAWAN'!$D$242:$L$400,9,0)</f>
        <v>24</v>
      </c>
      <c r="W419" s="1686" t="b">
        <f t="shared" si="161"/>
        <v>1</v>
      </c>
    </row>
    <row r="420" spans="1:23" s="1688" customFormat="1" ht="18" customHeight="1">
      <c r="A420" s="1679"/>
      <c r="B420" s="1742">
        <v>153</v>
      </c>
      <c r="C420" s="1764" t="s">
        <v>4308</v>
      </c>
      <c r="D420" s="1765" t="s">
        <v>547</v>
      </c>
      <c r="E420" s="1703">
        <f>VLOOKUP(C420,'[30]LIST GAJI KARYAWAN'!$D$242:$L$400,9,FALSE)</f>
        <v>24</v>
      </c>
      <c r="F420" s="1769">
        <v>1400725</v>
      </c>
      <c r="G420" s="1769">
        <v>400000</v>
      </c>
      <c r="H420" s="1770">
        <f t="shared" si="153"/>
        <v>1800725</v>
      </c>
      <c r="I420" s="1766">
        <v>0</v>
      </c>
      <c r="J420" s="1766">
        <v>0</v>
      </c>
      <c r="K420" s="1766">
        <v>0</v>
      </c>
      <c r="L420" s="1767">
        <v>0</v>
      </c>
      <c r="M420" s="1775">
        <f t="shared" si="154"/>
        <v>0</v>
      </c>
      <c r="N420" s="1777">
        <f t="shared" si="155"/>
        <v>1800725</v>
      </c>
      <c r="O420" s="1777">
        <f t="shared" si="156"/>
        <v>18007.25</v>
      </c>
      <c r="P420" s="1777">
        <f t="shared" si="157"/>
        <v>36014.5</v>
      </c>
      <c r="Q420" s="1777">
        <f t="shared" si="158"/>
        <v>18007.25</v>
      </c>
      <c r="R420" s="1771">
        <f t="shared" si="159"/>
        <v>1728696</v>
      </c>
      <c r="S420" s="1684">
        <v>0</v>
      </c>
      <c r="T420" s="1768">
        <f t="shared" si="160"/>
        <v>1728696</v>
      </c>
      <c r="U420" s="1765" t="str">
        <f>VLOOKUP(C420,'[30]LIST GAJI KARYAWAN'!$D$242:$F$400,3,FALSE)</f>
        <v>703874873900</v>
      </c>
      <c r="V420" s="1686">
        <f>VLOOKUP(C420,'[32]LIST GAJI KARYAWAN'!$D$242:$L$400,9,0)</f>
        <v>24</v>
      </c>
      <c r="W420" s="1686" t="b">
        <f t="shared" si="161"/>
        <v>1</v>
      </c>
    </row>
    <row r="421" spans="1:23" s="1688" customFormat="1" ht="18" customHeight="1">
      <c r="A421" s="1679"/>
      <c r="B421" s="1742">
        <v>154</v>
      </c>
      <c r="C421" s="1764" t="s">
        <v>4309</v>
      </c>
      <c r="D421" s="1765" t="s">
        <v>547</v>
      </c>
      <c r="E421" s="1703">
        <v>24</v>
      </c>
      <c r="F421" s="1769">
        <v>1400725</v>
      </c>
      <c r="G421" s="1769">
        <v>400000</v>
      </c>
      <c r="H421" s="1770">
        <f t="shared" si="153"/>
        <v>1800725</v>
      </c>
      <c r="I421" s="1766">
        <v>0</v>
      </c>
      <c r="J421" s="1766">
        <v>0</v>
      </c>
      <c r="K421" s="1766">
        <v>0</v>
      </c>
      <c r="L421" s="1767">
        <v>0</v>
      </c>
      <c r="M421" s="1775">
        <f t="shared" si="154"/>
        <v>0</v>
      </c>
      <c r="N421" s="1777">
        <f t="shared" si="155"/>
        <v>1800725</v>
      </c>
      <c r="O421" s="1777">
        <f t="shared" si="156"/>
        <v>18007.25</v>
      </c>
      <c r="P421" s="1777">
        <f t="shared" si="157"/>
        <v>36014.5</v>
      </c>
      <c r="Q421" s="1777">
        <f t="shared" si="158"/>
        <v>18007.25</v>
      </c>
      <c r="R421" s="1771">
        <f t="shared" si="159"/>
        <v>1728696</v>
      </c>
      <c r="S421" s="1684">
        <v>0</v>
      </c>
      <c r="T421" s="1768">
        <f t="shared" si="160"/>
        <v>1728696</v>
      </c>
      <c r="U421" s="1765" t="s">
        <v>4387</v>
      </c>
      <c r="V421" s="1686">
        <f>VLOOKUP(C421,'[32]LIST GAJI KARYAWAN'!$D$242:$L$400,9,0)</f>
        <v>24</v>
      </c>
      <c r="W421" s="1686" t="b">
        <f t="shared" si="161"/>
        <v>1</v>
      </c>
    </row>
    <row r="422" spans="1:23" s="1688" customFormat="1" ht="18" customHeight="1">
      <c r="A422" s="1679"/>
      <c r="B422" s="1742">
        <v>155</v>
      </c>
      <c r="C422" s="1764" t="s">
        <v>4310</v>
      </c>
      <c r="D422" s="1765" t="s">
        <v>547</v>
      </c>
      <c r="E422" s="1703">
        <f>VLOOKUP(C422,'[30]LIST GAJI KARYAWAN'!$D$242:$L$400,9,FALSE)</f>
        <v>24</v>
      </c>
      <c r="F422" s="1769">
        <v>1400725</v>
      </c>
      <c r="G422" s="1769">
        <v>400000</v>
      </c>
      <c r="H422" s="1770">
        <f t="shared" si="153"/>
        <v>1800725</v>
      </c>
      <c r="I422" s="1766">
        <v>0</v>
      </c>
      <c r="J422" s="1766">
        <v>0</v>
      </c>
      <c r="K422" s="1766">
        <v>0</v>
      </c>
      <c r="L422" s="1767">
        <v>0</v>
      </c>
      <c r="M422" s="1775">
        <f t="shared" si="154"/>
        <v>0</v>
      </c>
      <c r="N422" s="1777">
        <f t="shared" si="155"/>
        <v>1800725</v>
      </c>
      <c r="O422" s="1777">
        <f t="shared" si="156"/>
        <v>18007.25</v>
      </c>
      <c r="P422" s="1777">
        <f t="shared" si="157"/>
        <v>36014.5</v>
      </c>
      <c r="Q422" s="1777">
        <f t="shared" si="158"/>
        <v>18007.25</v>
      </c>
      <c r="R422" s="1771">
        <f t="shared" si="159"/>
        <v>1728696</v>
      </c>
      <c r="S422" s="1684">
        <v>0</v>
      </c>
      <c r="T422" s="1768">
        <f t="shared" si="160"/>
        <v>1728696</v>
      </c>
      <c r="U422" s="1765" t="str">
        <f>VLOOKUP(C422,'[30]LIST GAJI KARYAWAN'!$D$242:$F$400,3,FALSE)</f>
        <v>703878008000</v>
      </c>
      <c r="V422" s="1686">
        <f>VLOOKUP(C422,'[32]LIST GAJI KARYAWAN'!$D$242:$L$400,9,0)</f>
        <v>24</v>
      </c>
      <c r="W422" s="1686" t="b">
        <f t="shared" si="161"/>
        <v>1</v>
      </c>
    </row>
    <row r="423" spans="1:23" s="1688" customFormat="1" ht="18" customHeight="1">
      <c r="A423" s="1679"/>
      <c r="B423" s="1742">
        <v>156</v>
      </c>
      <c r="C423" s="1764" t="s">
        <v>2895</v>
      </c>
      <c r="D423" s="1765" t="s">
        <v>547</v>
      </c>
      <c r="E423" s="1703">
        <f>VLOOKUP(C423,'[30]LIST GAJI KARYAWAN'!$D$242:$L$400,9,FALSE)</f>
        <v>24</v>
      </c>
      <c r="F423" s="1769">
        <v>1400725</v>
      </c>
      <c r="G423" s="1769">
        <v>400000</v>
      </c>
      <c r="H423" s="1770">
        <f t="shared" si="153"/>
        <v>1800725</v>
      </c>
      <c r="I423" s="1766">
        <v>0</v>
      </c>
      <c r="J423" s="1766">
        <v>0</v>
      </c>
      <c r="K423" s="1766">
        <v>0</v>
      </c>
      <c r="L423" s="1767">
        <v>0</v>
      </c>
      <c r="M423" s="1775">
        <f t="shared" si="154"/>
        <v>0</v>
      </c>
      <c r="N423" s="1777">
        <f t="shared" si="155"/>
        <v>1800725</v>
      </c>
      <c r="O423" s="1777">
        <f t="shared" si="156"/>
        <v>18007.25</v>
      </c>
      <c r="P423" s="1777">
        <f t="shared" si="157"/>
        <v>36014.5</v>
      </c>
      <c r="Q423" s="1777">
        <f t="shared" si="158"/>
        <v>18007.25</v>
      </c>
      <c r="R423" s="1771">
        <f t="shared" si="159"/>
        <v>1728696</v>
      </c>
      <c r="S423" s="1684">
        <v>0</v>
      </c>
      <c r="T423" s="1768">
        <f t="shared" si="160"/>
        <v>1728696</v>
      </c>
      <c r="U423" s="1765" t="str">
        <f>VLOOKUP(C423,'[30]LIST GAJI KARYAWAN'!$D$242:$F$400,3,FALSE)</f>
        <v>703875005500</v>
      </c>
      <c r="V423" s="1686">
        <f>VLOOKUP(C423,'[32]LIST GAJI KARYAWAN'!$D$242:$L$400,9,0)</f>
        <v>24</v>
      </c>
      <c r="W423" s="1686" t="b">
        <f t="shared" si="161"/>
        <v>1</v>
      </c>
    </row>
    <row r="424" spans="1:23" s="1688" customFormat="1" ht="18" customHeight="1">
      <c r="A424" s="1679"/>
      <c r="B424" s="1742">
        <v>157</v>
      </c>
      <c r="C424" s="1764" t="s">
        <v>4311</v>
      </c>
      <c r="D424" s="1765" t="s">
        <v>547</v>
      </c>
      <c r="E424" s="1703">
        <v>24</v>
      </c>
      <c r="F424" s="1769">
        <v>1400725</v>
      </c>
      <c r="G424" s="1769">
        <v>400000</v>
      </c>
      <c r="H424" s="1770">
        <f t="shared" si="153"/>
        <v>1800725</v>
      </c>
      <c r="I424" s="1766">
        <v>0</v>
      </c>
      <c r="J424" s="1766">
        <v>0</v>
      </c>
      <c r="K424" s="1766">
        <v>0</v>
      </c>
      <c r="L424" s="1767">
        <v>0</v>
      </c>
      <c r="M424" s="1775">
        <f t="shared" si="154"/>
        <v>0</v>
      </c>
      <c r="N424" s="1777">
        <f t="shared" si="155"/>
        <v>1800725</v>
      </c>
      <c r="O424" s="1777">
        <f t="shared" si="156"/>
        <v>18007.25</v>
      </c>
      <c r="P424" s="1777">
        <f t="shared" si="157"/>
        <v>36014.5</v>
      </c>
      <c r="Q424" s="1777">
        <f t="shared" si="158"/>
        <v>18007.25</v>
      </c>
      <c r="R424" s="1771">
        <f t="shared" si="159"/>
        <v>1728696</v>
      </c>
      <c r="S424" s="1684">
        <v>0</v>
      </c>
      <c r="T424" s="1768">
        <f t="shared" si="160"/>
        <v>1728696</v>
      </c>
      <c r="U424" s="2026" t="s">
        <v>4388</v>
      </c>
      <c r="V424" s="1686">
        <f>VLOOKUP(C424,'[32]LIST GAJI KARYAWAN'!$D$242:$L$400,9,0)</f>
        <v>24</v>
      </c>
      <c r="W424" s="1686" t="b">
        <f t="shared" si="161"/>
        <v>1</v>
      </c>
    </row>
    <row r="425" spans="1:23" s="1688" customFormat="1" ht="18" customHeight="1">
      <c r="A425" s="1679"/>
      <c r="B425" s="1742">
        <v>158</v>
      </c>
      <c r="C425" s="1764" t="s">
        <v>4312</v>
      </c>
      <c r="D425" s="1765" t="s">
        <v>547</v>
      </c>
      <c r="E425" s="1703">
        <f>VLOOKUP(C425,'[30]LIST GAJI KARYAWAN'!$D$242:$L$400,9,FALSE)</f>
        <v>24</v>
      </c>
      <c r="F425" s="1769">
        <v>1400725</v>
      </c>
      <c r="G425" s="1769">
        <v>400000</v>
      </c>
      <c r="H425" s="1770">
        <f t="shared" si="153"/>
        <v>1800725</v>
      </c>
      <c r="I425" s="1766">
        <v>0</v>
      </c>
      <c r="J425" s="1766">
        <v>0</v>
      </c>
      <c r="K425" s="1766">
        <v>0</v>
      </c>
      <c r="L425" s="1767">
        <v>0</v>
      </c>
      <c r="M425" s="1775">
        <f t="shared" si="154"/>
        <v>0</v>
      </c>
      <c r="N425" s="1777">
        <f t="shared" si="155"/>
        <v>1800725</v>
      </c>
      <c r="O425" s="1777">
        <f t="shared" si="156"/>
        <v>18007.25</v>
      </c>
      <c r="P425" s="1777">
        <f t="shared" si="157"/>
        <v>36014.5</v>
      </c>
      <c r="Q425" s="1777">
        <f t="shared" si="158"/>
        <v>18007.25</v>
      </c>
      <c r="R425" s="1771">
        <f t="shared" si="159"/>
        <v>1728696</v>
      </c>
      <c r="S425" s="1684">
        <v>0</v>
      </c>
      <c r="T425" s="1768">
        <f t="shared" si="160"/>
        <v>1728696</v>
      </c>
      <c r="U425" s="1765" t="str">
        <f>VLOOKUP(C425,'[30]LIST GAJI KARYAWAN'!$D$242:$F$400,3,FALSE)</f>
        <v>703874717000</v>
      </c>
      <c r="V425" s="1686">
        <f>VLOOKUP(C425,'[32]LIST GAJI KARYAWAN'!$D$242:$L$400,9,0)</f>
        <v>24</v>
      </c>
      <c r="W425" s="1686" t="b">
        <f t="shared" si="161"/>
        <v>1</v>
      </c>
    </row>
    <row r="426" spans="1:23" s="223" customFormat="1" ht="21" customHeight="1">
      <c r="A426" s="1679"/>
      <c r="B426" s="1995" t="s">
        <v>38</v>
      </c>
      <c r="C426" s="1996"/>
      <c r="D426" s="1997"/>
      <c r="E426" s="1162">
        <f>SUM(E268:E383)</f>
        <v>2197</v>
      </c>
      <c r="F426" s="769">
        <f>SUM(F268:F425)</f>
        <v>221299550</v>
      </c>
      <c r="G426" s="769">
        <f t="shared" ref="G426:T426" si="162">SUM(G268:G425)</f>
        <v>63215000</v>
      </c>
      <c r="H426" s="769">
        <f t="shared" si="162"/>
        <v>284514550</v>
      </c>
      <c r="I426" s="769">
        <f t="shared" si="162"/>
        <v>944000</v>
      </c>
      <c r="J426" s="769">
        <f t="shared" si="162"/>
        <v>2006000</v>
      </c>
      <c r="K426" s="769">
        <f t="shared" si="162"/>
        <v>11800000</v>
      </c>
      <c r="L426" s="769">
        <f t="shared" si="162"/>
        <v>0</v>
      </c>
      <c r="M426" s="769">
        <f t="shared" si="162"/>
        <v>66725000</v>
      </c>
      <c r="N426" s="769">
        <f t="shared" si="162"/>
        <v>351239550</v>
      </c>
      <c r="O426" s="769">
        <f t="shared" si="162"/>
        <v>2845145.5</v>
      </c>
      <c r="P426" s="769">
        <f t="shared" si="162"/>
        <v>5690291</v>
      </c>
      <c r="Q426" s="769">
        <f t="shared" si="162"/>
        <v>3061232.5</v>
      </c>
      <c r="R426" s="769">
        <f t="shared" si="162"/>
        <v>339642881</v>
      </c>
      <c r="S426" s="769">
        <f t="shared" si="162"/>
        <v>500000</v>
      </c>
      <c r="T426" s="769">
        <f t="shared" si="162"/>
        <v>339142881</v>
      </c>
      <c r="U426" s="769"/>
    </row>
    <row r="427" spans="1:23" s="78" customFormat="1" ht="24.75" customHeight="1">
      <c r="A427" s="1171"/>
      <c r="B427" s="123"/>
      <c r="C427" s="71"/>
      <c r="D427" s="85"/>
      <c r="E427" s="85"/>
      <c r="F427" s="71"/>
      <c r="G427" s="71"/>
      <c r="H427" s="118"/>
      <c r="I427" s="71"/>
      <c r="J427" s="71"/>
      <c r="K427" s="85"/>
      <c r="L427" s="85"/>
      <c r="M427" s="85"/>
      <c r="N427" s="233"/>
      <c r="O427" s="71"/>
      <c r="P427" s="71"/>
      <c r="Q427" s="71"/>
      <c r="R427" s="118"/>
      <c r="T427" s="233"/>
      <c r="U427" s="71" t="s">
        <v>2627</v>
      </c>
    </row>
    <row r="428" spans="1:23" s="78" customFormat="1" ht="24.75" customHeight="1">
      <c r="A428" s="131"/>
      <c r="B428" s="370"/>
      <c r="C428" s="71"/>
      <c r="D428" s="85"/>
      <c r="E428" s="85"/>
      <c r="F428" s="71"/>
      <c r="G428" s="71"/>
      <c r="H428" s="71"/>
      <c r="I428" s="71"/>
      <c r="J428" s="71"/>
      <c r="K428" s="85"/>
      <c r="L428" s="85"/>
      <c r="M428" s="85"/>
      <c r="N428" s="71"/>
      <c r="O428" s="71"/>
      <c r="P428" s="71"/>
      <c r="Q428" s="71"/>
      <c r="R428" s="71"/>
      <c r="S428" s="354"/>
      <c r="T428" s="354"/>
      <c r="U428" s="71"/>
    </row>
    <row r="429" spans="1:23" s="78" customFormat="1" ht="24.75" customHeight="1">
      <c r="A429" s="13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354"/>
      <c r="T429" s="354"/>
      <c r="U429" s="71"/>
    </row>
    <row r="430" spans="1:23" s="2105" customFormat="1" ht="24.75" customHeight="1">
      <c r="A430" s="2086"/>
      <c r="B430" s="2089"/>
      <c r="C430" s="2089"/>
      <c r="D430" s="2089"/>
      <c r="E430" s="2089"/>
      <c r="F430" s="2089"/>
      <c r="G430" s="2089"/>
      <c r="H430" s="2089"/>
      <c r="I430" s="2089"/>
      <c r="J430" s="2089"/>
      <c r="K430" s="2089"/>
      <c r="L430" s="2089"/>
      <c r="M430" s="2089"/>
      <c r="N430" s="2089"/>
      <c r="O430" s="2089"/>
      <c r="P430" s="2089"/>
      <c r="Q430" s="2089"/>
      <c r="R430" s="2089"/>
      <c r="S430" s="2089"/>
      <c r="T430" s="2089"/>
      <c r="U430" s="2089"/>
    </row>
    <row r="431" spans="1:23" ht="24.75" customHeight="1">
      <c r="S431" s="233"/>
    </row>
    <row r="432" spans="1:23" ht="24.75" customHeight="1">
      <c r="B432" s="154"/>
      <c r="C432" s="658" t="s">
        <v>3689</v>
      </c>
      <c r="D432" s="154"/>
      <c r="E432" s="154"/>
      <c r="F432" s="154"/>
      <c r="G432" s="154"/>
    </row>
    <row r="433" spans="2:24" ht="31.5" customHeight="1">
      <c r="B433" s="659" t="s">
        <v>39</v>
      </c>
      <c r="C433" s="659" t="s">
        <v>3690</v>
      </c>
      <c r="D433" s="2274" t="s">
        <v>40</v>
      </c>
      <c r="E433" s="2275"/>
      <c r="F433" s="659" t="s">
        <v>3691</v>
      </c>
      <c r="G433" s="659" t="s">
        <v>41</v>
      </c>
      <c r="R433" s="71" t="s">
        <v>2627</v>
      </c>
    </row>
    <row r="434" spans="2:24" ht="24.75" customHeight="1">
      <c r="B434" s="525">
        <v>1</v>
      </c>
      <c r="C434" s="660" t="s">
        <v>3692</v>
      </c>
      <c r="D434" s="678">
        <f>B42</f>
        <v>32</v>
      </c>
      <c r="E434" s="727" t="s">
        <v>3701</v>
      </c>
      <c r="F434" s="668">
        <v>3000</v>
      </c>
      <c r="G434" s="669">
        <f>F434*D434</f>
        <v>96000</v>
      </c>
    </row>
    <row r="435" spans="2:24" ht="24.75" customHeight="1">
      <c r="B435" s="525">
        <v>2</v>
      </c>
      <c r="C435" s="660" t="s">
        <v>42</v>
      </c>
      <c r="D435" s="678">
        <f>B260</f>
        <v>203</v>
      </c>
      <c r="E435" s="727" t="s">
        <v>3701</v>
      </c>
      <c r="F435" s="668">
        <v>3000</v>
      </c>
      <c r="G435" s="669">
        <f>F435*D435</f>
        <v>609000</v>
      </c>
    </row>
    <row r="436" spans="2:24" ht="24.75" customHeight="1">
      <c r="B436" s="525">
        <v>3</v>
      </c>
      <c r="C436" s="660" t="s">
        <v>43</v>
      </c>
      <c r="D436" s="678">
        <f>B425</f>
        <v>158</v>
      </c>
      <c r="E436" s="727" t="s">
        <v>3701</v>
      </c>
      <c r="F436" s="668">
        <v>3000</v>
      </c>
      <c r="G436" s="669">
        <f>F436*D436</f>
        <v>474000</v>
      </c>
    </row>
    <row r="437" spans="2:24" ht="24.75" customHeight="1">
      <c r="B437" s="1998" t="s">
        <v>3702</v>
      </c>
      <c r="C437" s="2020"/>
      <c r="D437" s="938">
        <f>D434+D435+D436</f>
        <v>393</v>
      </c>
      <c r="E437" s="855" t="s">
        <v>3701</v>
      </c>
      <c r="F437" s="856" t="s">
        <v>2627</v>
      </c>
      <c r="G437" s="777">
        <f>SUM(G434:G436)</f>
        <v>1179000</v>
      </c>
    </row>
    <row r="438" spans="2:24" ht="15.75">
      <c r="U438" s="1700"/>
      <c r="V438" s="1507"/>
      <c r="W438" s="2201"/>
      <c r="X438" s="803"/>
    </row>
    <row r="439" spans="2:24" ht="17.25">
      <c r="C439" s="662" t="s">
        <v>3693</v>
      </c>
      <c r="U439" s="2202"/>
      <c r="V439" s="1507"/>
      <c r="W439" s="2203"/>
      <c r="X439" s="803"/>
    </row>
    <row r="440" spans="2:24" ht="17.25">
      <c r="C440" s="662" t="s">
        <v>3824</v>
      </c>
      <c r="U440" s="2202"/>
      <c r="V440" s="1507"/>
      <c r="W440" s="2203"/>
      <c r="X440" s="803"/>
    </row>
    <row r="441" spans="2:24" ht="15">
      <c r="U441" s="2202"/>
      <c r="V441" s="1507"/>
      <c r="W441" s="2204"/>
      <c r="X441" s="803"/>
    </row>
    <row r="442" spans="2:24" ht="17.25">
      <c r="C442" s="663" t="s">
        <v>4587</v>
      </c>
      <c r="D442" s="354"/>
      <c r="E442" s="354"/>
      <c r="F442" s="354"/>
      <c r="G442" s="354"/>
      <c r="H442" s="354"/>
      <c r="U442" s="2202"/>
      <c r="V442" s="1507"/>
      <c r="W442" s="2205"/>
      <c r="X442" s="803"/>
    </row>
    <row r="443" spans="2:24" ht="36.75" customHeight="1">
      <c r="C443" s="664" t="s">
        <v>3025</v>
      </c>
      <c r="D443" s="2265" t="s">
        <v>3696</v>
      </c>
      <c r="E443" s="2266"/>
      <c r="F443" s="2265" t="s">
        <v>2130</v>
      </c>
      <c r="G443" s="2267"/>
      <c r="H443" s="2266"/>
      <c r="U443" s="2202"/>
      <c r="V443" s="1507"/>
      <c r="W443" s="2205"/>
      <c r="X443" s="803"/>
    </row>
    <row r="444" spans="2:24" ht="24.75" customHeight="1">
      <c r="C444" s="690" t="s">
        <v>3692</v>
      </c>
      <c r="D444" s="678">
        <f>D434</f>
        <v>32</v>
      </c>
      <c r="E444" s="681" t="s">
        <v>3701</v>
      </c>
      <c r="F444" s="677"/>
      <c r="G444" s="681" t="s">
        <v>3703</v>
      </c>
      <c r="H444" s="679">
        <f>R43</f>
        <v>110422882.29249997</v>
      </c>
      <c r="M444" s="266"/>
      <c r="N444" s="231" t="s">
        <v>4584</v>
      </c>
      <c r="O444" s="266"/>
      <c r="U444" s="2202"/>
      <c r="V444" s="1507"/>
      <c r="W444" s="2204"/>
      <c r="X444" s="803"/>
    </row>
    <row r="445" spans="2:24" ht="24.75" customHeight="1">
      <c r="C445" s="690" t="s">
        <v>42</v>
      </c>
      <c r="D445" s="678">
        <f>D435</f>
        <v>203</v>
      </c>
      <c r="E445" s="681" t="s">
        <v>3701</v>
      </c>
      <c r="F445" s="672"/>
      <c r="G445" s="148" t="s">
        <v>3703</v>
      </c>
      <c r="H445" s="673">
        <f>R261</f>
        <v>591973077.75</v>
      </c>
      <c r="M445" s="266"/>
      <c r="N445" s="232" t="s">
        <v>44</v>
      </c>
      <c r="O445" s="266"/>
      <c r="U445" s="2202"/>
      <c r="V445" s="1507"/>
      <c r="W445" s="2204"/>
      <c r="X445" s="803"/>
    </row>
    <row r="446" spans="2:24" ht="24.75" customHeight="1">
      <c r="C446" s="691" t="s">
        <v>43</v>
      </c>
      <c r="D446" s="678">
        <f>D436</f>
        <v>158</v>
      </c>
      <c r="E446" s="681" t="s">
        <v>3701</v>
      </c>
      <c r="F446" s="677"/>
      <c r="G446" s="681" t="s">
        <v>3703</v>
      </c>
      <c r="H446" s="679">
        <f>R426</f>
        <v>339642881</v>
      </c>
      <c r="I446" s="1625">
        <f>SUM(H444:H446)</f>
        <v>1042038841.0425</v>
      </c>
      <c r="M446" s="266"/>
      <c r="N446" s="231"/>
      <c r="O446" s="266"/>
      <c r="U446" s="2202"/>
      <c r="V446" s="1504"/>
      <c r="W446" s="2204"/>
      <c r="X446" s="803"/>
    </row>
    <row r="447" spans="2:24" ht="24.75" customHeight="1">
      <c r="C447" s="694" t="s">
        <v>3697</v>
      </c>
      <c r="D447" s="694"/>
      <c r="E447" s="695"/>
      <c r="F447" s="697"/>
      <c r="G447" s="698" t="s">
        <v>3703</v>
      </c>
      <c r="H447" s="699">
        <f>G437</f>
        <v>1179000</v>
      </c>
      <c r="I447" s="1625">
        <f>SUM(H444:H447)</f>
        <v>1043217841.0425</v>
      </c>
      <c r="M447" s="266"/>
      <c r="N447" s="231"/>
      <c r="O447" s="266"/>
      <c r="U447" s="803"/>
      <c r="V447" s="803"/>
      <c r="W447" s="803"/>
      <c r="X447" s="803"/>
    </row>
    <row r="448" spans="2:24" ht="24.75" customHeight="1">
      <c r="C448" s="692" t="s">
        <v>3939</v>
      </c>
      <c r="D448" s="938">
        <f>D446+D445+D444</f>
        <v>393</v>
      </c>
      <c r="E448" s="857" t="s">
        <v>3701</v>
      </c>
      <c r="F448" s="858"/>
      <c r="G448" s="859" t="s">
        <v>3703</v>
      </c>
      <c r="H448" s="775">
        <f>I447-3231667</f>
        <v>1039986174.0425</v>
      </c>
      <c r="M448" s="266"/>
      <c r="N448" s="231"/>
      <c r="O448" s="266"/>
    </row>
    <row r="449" spans="3:15" ht="24.75" customHeight="1">
      <c r="C449" s="680" t="s">
        <v>3938</v>
      </c>
      <c r="D449" s="1175">
        <v>1.4999999999999999E-2</v>
      </c>
      <c r="E449" s="855"/>
      <c r="F449" s="857"/>
      <c r="G449" s="857" t="s">
        <v>3703</v>
      </c>
      <c r="H449" s="776">
        <f>H448*D449</f>
        <v>15599792.610637499</v>
      </c>
      <c r="M449" s="266"/>
      <c r="N449" s="319"/>
      <c r="O449" s="266"/>
    </row>
    <row r="450" spans="3:15" ht="24.75" customHeight="1">
      <c r="C450" s="680" t="s">
        <v>3700</v>
      </c>
      <c r="D450" s="858"/>
      <c r="E450" s="859"/>
      <c r="F450" s="859"/>
      <c r="G450" s="859" t="s">
        <v>3703</v>
      </c>
      <c r="H450" s="775">
        <f>SUM(H448:H449)</f>
        <v>1055585966.6531376</v>
      </c>
      <c r="M450" s="266"/>
      <c r="N450" s="229" t="s">
        <v>3704</v>
      </c>
      <c r="O450" s="266"/>
    </row>
  </sheetData>
  <protectedRanges>
    <protectedRange sqref="C30" name="INPUTKRY_45_1_7_3_2"/>
    <protectedRange sqref="C153" name="INPUTKRY_28_1_1_2_1_1"/>
    <protectedRange sqref="C236" name="INPUTKRY_28_4_2_1_1"/>
    <protectedRange sqref="C268" name="INPUTKRY_28_3_1_1_1_1"/>
    <protectedRange sqref="C246" name="INPUTKRY_30_1_1_1_1_1"/>
    <protectedRange sqref="C217" name="INPUTKRY_31_1_1_1_1_1"/>
    <protectedRange sqref="C271" name="INPUTKRY_36_1_1_1_1"/>
    <protectedRange sqref="C272:C273" name="INPUTKRY_40_3_2_3_1"/>
    <protectedRange sqref="C171 C274" name="INPUTKRY_40_3_2_1_1_1"/>
    <protectedRange sqref="C275:C276 C69 C218" name="INPUTKRY_42_1_2_2_1"/>
    <protectedRange sqref="C277" name="INPUTKRY_43_1_1_1"/>
    <protectedRange sqref="C279 C177 C227:C230 C328:C336 C238 C252" name="INPUTKRY_45_1_7_5_3"/>
    <protectedRange sqref="C281" name="INPUTKRY_47_1_1_1_1"/>
    <protectedRange sqref="C256" name="INPUTKRY_47_1_3_2_1"/>
    <protectedRange sqref="C282:C283" name="INPUTKRY_48_2_1_2_1"/>
    <protectedRange sqref="C284" name="INPUTKRY_48_2_3_2_1"/>
    <protectedRange sqref="C94 C241 C92 C254 C287" name="INPUTKRY_54_3_4_1"/>
    <protectedRange sqref="C242" name="INPUTKRY_54_1_1_4_1_1"/>
    <protectedRange sqref="C269" name="INPUTKRY_31_3_1_1_1_1_1"/>
    <protectedRange sqref="C219" name="INPUTKRY_44_2_2_1_1_1"/>
    <protectedRange sqref="C280" name="INPUTKRY_45_1_7_2_1_1"/>
    <protectedRange sqref="C285" name="INPUTKRY_51_1_2_1_1_1_1"/>
    <protectedRange sqref="C286" name="INPUTKRY_54_3_2_1_1"/>
    <protectedRange sqref="C193 C187 C191 C215 C231 C235 C240 C245 C253 C255 C337:C358" name="INPUTKRY_45_1_7_3_1_3"/>
    <protectedRange sqref="C259" name="INPUTKRY_45_1_7_5"/>
    <protectedRange sqref="C385" name="INPUTKRY_45_1_7_3_1"/>
  </protectedRanges>
  <mergeCells count="48">
    <mergeCell ref="U9:U10"/>
    <mergeCell ref="B43:D43"/>
    <mergeCell ref="H9:H10"/>
    <mergeCell ref="O55:Q55"/>
    <mergeCell ref="N266:N267"/>
    <mergeCell ref="O266:Q266"/>
    <mergeCell ref="R266:R267"/>
    <mergeCell ref="U266:U267"/>
    <mergeCell ref="D9:D10"/>
    <mergeCell ref="E9:E10"/>
    <mergeCell ref="F9:G9"/>
    <mergeCell ref="U55:U56"/>
    <mergeCell ref="B266:B267"/>
    <mergeCell ref="C266:C267"/>
    <mergeCell ref="D266:D267"/>
    <mergeCell ref="E266:E267"/>
    <mergeCell ref="I266:L266"/>
    <mergeCell ref="M266:M267"/>
    <mergeCell ref="A9:A10"/>
    <mergeCell ref="A55:A56"/>
    <mergeCell ref="B55:B56"/>
    <mergeCell ref="C55:C56"/>
    <mergeCell ref="D55:D56"/>
    <mergeCell ref="E55:E56"/>
    <mergeCell ref="F55:G55"/>
    <mergeCell ref="H55:H56"/>
    <mergeCell ref="D433:E433"/>
    <mergeCell ref="D443:E443"/>
    <mergeCell ref="A267:A268"/>
    <mergeCell ref="F443:H443"/>
    <mergeCell ref="F266:G266"/>
    <mergeCell ref="H266:H267"/>
    <mergeCell ref="B1:U1"/>
    <mergeCell ref="B2:U2"/>
    <mergeCell ref="B3:U3"/>
    <mergeCell ref="B4:U4"/>
    <mergeCell ref="B261:D261"/>
    <mergeCell ref="R9:R10"/>
    <mergeCell ref="I55:L55"/>
    <mergeCell ref="M55:M56"/>
    <mergeCell ref="N55:N56"/>
    <mergeCell ref="I9:L9"/>
    <mergeCell ref="M9:M10"/>
    <mergeCell ref="N9:N10"/>
    <mergeCell ref="O9:Q9"/>
    <mergeCell ref="B9:B10"/>
    <mergeCell ref="C9:C10"/>
    <mergeCell ref="R55:R56"/>
  </mergeCells>
  <printOptions horizontalCentered="1"/>
  <pageMargins left="0.5" right="0" top="0.18" bottom="0.11" header="0.16" footer="0.16"/>
  <pageSetup paperSize="9" scale="60" orientation="landscape" verticalDpi="18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showGridLines="0" topLeftCell="B190" zoomScale="60" zoomScaleNormal="60" workbookViewId="0">
      <pane xSplit="4" topLeftCell="F1" activePane="topRight" state="frozen"/>
      <selection activeCell="B108" sqref="B108"/>
      <selection pane="topRight" activeCell="H208" sqref="H208"/>
    </sheetView>
  </sheetViews>
  <sheetFormatPr defaultRowHeight="24.75" customHeight="1"/>
  <cols>
    <col min="1" max="1" width="13.28515625" style="281" hidden="1" customWidth="1"/>
    <col min="2" max="2" width="5.85546875" style="354" customWidth="1"/>
    <col min="3" max="3" width="21.5703125" style="354" customWidth="1"/>
    <col min="4" max="4" width="16" style="354" customWidth="1"/>
    <col min="5" max="5" width="6.7109375" style="354" customWidth="1"/>
    <col min="6" max="6" width="14" style="354" bestFit="1" customWidth="1"/>
    <col min="7" max="7" width="14" style="354" customWidth="1"/>
    <col min="8" max="8" width="15.5703125" style="354" customWidth="1"/>
    <col min="9" max="9" width="12.42578125" style="354" bestFit="1" customWidth="1"/>
    <col min="10" max="10" width="12.7109375" style="354" customWidth="1"/>
    <col min="11" max="11" width="10.85546875" style="354" customWidth="1"/>
    <col min="12" max="12" width="11.5703125" style="354" bestFit="1" customWidth="1"/>
    <col min="13" max="13" width="14.5703125" style="354" customWidth="1"/>
    <col min="14" max="14" width="14.42578125" style="354" customWidth="1"/>
    <col min="15" max="15" width="11.5703125" style="354" bestFit="1" customWidth="1"/>
    <col min="16" max="16" width="13.5703125" style="354" customWidth="1"/>
    <col min="17" max="17" width="12" style="354" customWidth="1"/>
    <col min="18" max="18" width="15.5703125" style="354" customWidth="1"/>
    <col min="19" max="19" width="10.85546875" style="354" bestFit="1" customWidth="1"/>
    <col min="20" max="20" width="17.28515625" style="354" bestFit="1" customWidth="1"/>
    <col min="21" max="21" width="19.28515625" style="354" customWidth="1"/>
    <col min="22" max="16384" width="9.140625" style="354"/>
  </cols>
  <sheetData>
    <row r="1" spans="1:21" s="266" customFormat="1" ht="18" customHeight="1">
      <c r="A1" s="224"/>
      <c r="B1" s="2489" t="s">
        <v>3677</v>
      </c>
      <c r="C1" s="2489"/>
      <c r="D1" s="2489"/>
      <c r="E1" s="2489"/>
      <c r="F1" s="2489"/>
      <c r="G1" s="2489"/>
      <c r="H1" s="2489"/>
      <c r="I1" s="2489"/>
      <c r="J1" s="2489"/>
      <c r="K1" s="2489"/>
      <c r="L1" s="2489"/>
      <c r="M1" s="2489"/>
      <c r="N1" s="2489"/>
      <c r="O1" s="2489"/>
      <c r="P1" s="2489"/>
      <c r="Q1" s="2489"/>
      <c r="R1" s="2489"/>
      <c r="S1" s="2489"/>
      <c r="T1" s="2489"/>
      <c r="U1" s="2489"/>
    </row>
    <row r="2" spans="1:21" s="266" customFormat="1" ht="18" customHeight="1">
      <c r="A2" s="224"/>
      <c r="B2" s="2489" t="s">
        <v>1</v>
      </c>
      <c r="C2" s="2489"/>
      <c r="D2" s="2489"/>
      <c r="E2" s="2489"/>
      <c r="F2" s="2489"/>
      <c r="G2" s="2489"/>
      <c r="H2" s="2489"/>
      <c r="I2" s="2489"/>
      <c r="J2" s="2489"/>
      <c r="K2" s="2489"/>
      <c r="L2" s="2489"/>
      <c r="M2" s="2489"/>
      <c r="N2" s="2489"/>
      <c r="O2" s="2489"/>
      <c r="P2" s="2489"/>
      <c r="Q2" s="2489"/>
      <c r="R2" s="2489"/>
      <c r="S2" s="2489"/>
      <c r="T2" s="2489"/>
      <c r="U2" s="2489"/>
    </row>
    <row r="3" spans="1:21" s="258" customFormat="1" ht="18" customHeight="1">
      <c r="A3" s="204"/>
      <c r="B3" s="2489" t="s">
        <v>4585</v>
      </c>
      <c r="C3" s="2489"/>
      <c r="D3" s="2489"/>
      <c r="E3" s="2489"/>
      <c r="F3" s="2489"/>
      <c r="G3" s="2489"/>
      <c r="H3" s="2489"/>
      <c r="I3" s="2489"/>
      <c r="J3" s="2489"/>
      <c r="K3" s="2489"/>
      <c r="L3" s="2489"/>
      <c r="M3" s="2489"/>
      <c r="N3" s="2489"/>
      <c r="O3" s="2489"/>
      <c r="P3" s="2489"/>
      <c r="Q3" s="2489"/>
      <c r="R3" s="2489"/>
      <c r="S3" s="2489"/>
      <c r="T3" s="2489"/>
      <c r="U3" s="2489"/>
    </row>
    <row r="4" spans="1:21" s="266" customFormat="1" ht="18" customHeight="1">
      <c r="A4" s="224"/>
      <c r="B4" s="2489" t="s">
        <v>1686</v>
      </c>
      <c r="C4" s="2489"/>
      <c r="D4" s="2489"/>
      <c r="E4" s="2489"/>
      <c r="F4" s="2489"/>
      <c r="G4" s="2489"/>
      <c r="H4" s="2489"/>
      <c r="I4" s="2489"/>
      <c r="J4" s="2489"/>
      <c r="K4" s="2489"/>
      <c r="L4" s="2489"/>
      <c r="M4" s="2489"/>
      <c r="N4" s="2489"/>
      <c r="O4" s="2489"/>
      <c r="P4" s="2489"/>
      <c r="Q4" s="2489"/>
      <c r="R4" s="2489"/>
      <c r="S4" s="2489"/>
      <c r="T4" s="2489"/>
      <c r="U4" s="2489"/>
    </row>
    <row r="5" spans="1:21" ht="18" customHeight="1"/>
    <row r="6" spans="1:21" s="266" customFormat="1" ht="18" customHeight="1">
      <c r="A6" s="224"/>
      <c r="B6" s="101" t="s">
        <v>2</v>
      </c>
      <c r="C6" s="102"/>
      <c r="D6" s="98"/>
      <c r="E6" s="102"/>
      <c r="F6" s="755"/>
      <c r="G6" s="755"/>
      <c r="H6" s="755"/>
      <c r="I6" s="755"/>
      <c r="J6" s="755"/>
      <c r="K6" s="755"/>
      <c r="L6" s="755"/>
      <c r="M6" s="755"/>
      <c r="N6" s="755"/>
      <c r="O6" s="755"/>
      <c r="P6" s="755"/>
      <c r="Q6" s="755"/>
      <c r="R6" s="258"/>
      <c r="S6" s="258"/>
      <c r="T6" s="258"/>
      <c r="U6" s="124"/>
    </row>
    <row r="7" spans="1:21" s="266" customFormat="1" ht="18" customHeight="1">
      <c r="A7" s="224"/>
      <c r="B7" s="747"/>
      <c r="C7" s="103"/>
      <c r="D7" s="760"/>
      <c r="E7" s="103"/>
      <c r="F7" s="747"/>
      <c r="G7" s="747"/>
      <c r="H7" s="99"/>
      <c r="I7" s="100">
        <v>1974000</v>
      </c>
      <c r="J7" s="747"/>
      <c r="K7" s="747"/>
      <c r="L7" s="747"/>
      <c r="M7" s="747"/>
      <c r="N7" s="747"/>
      <c r="O7" s="747"/>
      <c r="P7" s="747"/>
      <c r="Q7" s="747"/>
      <c r="U7" s="57"/>
    </row>
    <row r="8" spans="1:21" s="154" customFormat="1" ht="20.100000000000001" customHeight="1">
      <c r="A8" s="2490" t="s">
        <v>2755</v>
      </c>
      <c r="B8" s="2484" t="s">
        <v>3</v>
      </c>
      <c r="C8" s="2484" t="s">
        <v>4</v>
      </c>
      <c r="D8" s="2484" t="s">
        <v>5</v>
      </c>
      <c r="E8" s="2335" t="s">
        <v>6</v>
      </c>
      <c r="F8" s="2344" t="s">
        <v>7</v>
      </c>
      <c r="G8" s="2345"/>
      <c r="H8" s="2335" t="s">
        <v>509</v>
      </c>
      <c r="I8" s="2344" t="s">
        <v>8</v>
      </c>
      <c r="J8" s="2359"/>
      <c r="K8" s="2359"/>
      <c r="L8" s="2345"/>
      <c r="M8" s="2340" t="s">
        <v>9</v>
      </c>
      <c r="N8" s="2335" t="s">
        <v>10</v>
      </c>
      <c r="O8" s="2344" t="s">
        <v>11</v>
      </c>
      <c r="P8" s="2359"/>
      <c r="Q8" s="2345"/>
      <c r="R8" s="2335" t="s">
        <v>2295</v>
      </c>
      <c r="S8" s="2319" t="s">
        <v>3687</v>
      </c>
      <c r="T8" s="2319" t="s">
        <v>3688</v>
      </c>
      <c r="U8" s="2335" t="s">
        <v>13</v>
      </c>
    </row>
    <row r="9" spans="1:21" s="154" customFormat="1" ht="48" customHeight="1">
      <c r="A9" s="2490"/>
      <c r="B9" s="2485"/>
      <c r="C9" s="2486"/>
      <c r="D9" s="2486"/>
      <c r="E9" s="2381"/>
      <c r="F9" s="786" t="s">
        <v>14</v>
      </c>
      <c r="G9" s="786" t="s">
        <v>15</v>
      </c>
      <c r="H9" s="2336"/>
      <c r="I9" s="786" t="s">
        <v>16</v>
      </c>
      <c r="J9" s="786" t="s">
        <v>122</v>
      </c>
      <c r="K9" s="786" t="s">
        <v>18</v>
      </c>
      <c r="L9" s="786" t="s">
        <v>19</v>
      </c>
      <c r="M9" s="2341"/>
      <c r="N9" s="2336"/>
      <c r="O9" s="786" t="s">
        <v>2316</v>
      </c>
      <c r="P9" s="786" t="s">
        <v>20</v>
      </c>
      <c r="Q9" s="786" t="s">
        <v>2270</v>
      </c>
      <c r="R9" s="2336"/>
      <c r="S9" s="2320"/>
      <c r="T9" s="2320"/>
      <c r="U9" s="2336"/>
    </row>
    <row r="10" spans="1:21" s="112" customFormat="1" ht="18" customHeight="1">
      <c r="A10" s="921">
        <v>2294000</v>
      </c>
      <c r="B10" s="716">
        <v>1</v>
      </c>
      <c r="C10" s="538" t="s">
        <v>1688</v>
      </c>
      <c r="D10" s="539" t="s">
        <v>2819</v>
      </c>
      <c r="E10" s="952">
        <f>VLOOKUP(C10,'[33]Data Gaji Mei Palembang'!$C$7:$H$25,6,FALSE)</f>
        <v>23</v>
      </c>
      <c r="F10" s="285">
        <v>1837750</v>
      </c>
      <c r="G10" s="285">
        <v>456250</v>
      </c>
      <c r="H10" s="105">
        <f t="shared" ref="H10:H26" si="0">SUM(F10:G10)</f>
        <v>2294000</v>
      </c>
      <c r="I10" s="285">
        <v>15000</v>
      </c>
      <c r="J10" s="285">
        <v>20000</v>
      </c>
      <c r="K10" s="286">
        <v>150000</v>
      </c>
      <c r="L10" s="287">
        <v>250000</v>
      </c>
      <c r="M10" s="129">
        <f t="shared" ref="M10:M28" si="1">(E10*I10)+(E10*J10)+K10+L10</f>
        <v>1205000</v>
      </c>
      <c r="N10" s="31">
        <f t="shared" ref="N10:N28" si="2">H10+M10</f>
        <v>3499000</v>
      </c>
      <c r="O10" s="31">
        <f t="shared" ref="O10:O26" si="3">H10*1%</f>
        <v>22940</v>
      </c>
      <c r="P10" s="31">
        <f t="shared" ref="P10:P26" si="4">H10*2%</f>
        <v>45880</v>
      </c>
      <c r="Q10" s="31">
        <f t="shared" ref="Q10:Q26" si="5">H10*1%</f>
        <v>22940</v>
      </c>
      <c r="R10" s="104">
        <f t="shared" ref="R10:R26" si="6">N10-P10-Q10-O10</f>
        <v>3407240</v>
      </c>
      <c r="S10" s="654">
        <f>VLOOKUP(C10,'[34]Data Gaji Mei Palembang'!$C$7:$T$167,18,FALSE)</f>
        <v>0</v>
      </c>
      <c r="T10" s="654">
        <f>R10-S10</f>
        <v>3407240</v>
      </c>
      <c r="U10" s="654" t="str">
        <f>VLOOKUP(C10,'[34]Data Gaji Mei Palembang'!$C$7:$G$167,5,FALSE)</f>
        <v>1130005657006</v>
      </c>
    </row>
    <row r="11" spans="1:21" s="112" customFormat="1" ht="18" customHeight="1">
      <c r="A11" s="921">
        <v>2294000</v>
      </c>
      <c r="B11" s="716">
        <v>2</v>
      </c>
      <c r="C11" s="538" t="s">
        <v>1689</v>
      </c>
      <c r="D11" s="539" t="s">
        <v>1687</v>
      </c>
      <c r="E11" s="952">
        <f>VLOOKUP(C11,'[33]Data Gaji Mei Palembang'!$C$7:$H$25,6,FALSE)</f>
        <v>28</v>
      </c>
      <c r="F11" s="285">
        <v>1837750</v>
      </c>
      <c r="G11" s="285">
        <v>456250</v>
      </c>
      <c r="H11" s="105">
        <f t="shared" si="0"/>
        <v>2294000</v>
      </c>
      <c r="I11" s="285">
        <v>15000</v>
      </c>
      <c r="J11" s="285">
        <v>18000</v>
      </c>
      <c r="K11" s="286">
        <v>150000</v>
      </c>
      <c r="L11" s="287">
        <v>100000</v>
      </c>
      <c r="M11" s="129">
        <f t="shared" si="1"/>
        <v>1174000</v>
      </c>
      <c r="N11" s="31">
        <f t="shared" si="2"/>
        <v>3468000</v>
      </c>
      <c r="O11" s="31">
        <f t="shared" si="3"/>
        <v>22940</v>
      </c>
      <c r="P11" s="31">
        <f t="shared" si="4"/>
        <v>45880</v>
      </c>
      <c r="Q11" s="31">
        <f t="shared" si="5"/>
        <v>22940</v>
      </c>
      <c r="R11" s="104">
        <f t="shared" si="6"/>
        <v>3376240</v>
      </c>
      <c r="S11" s="654">
        <f>VLOOKUP(C11,'[34]Data Gaji Mei Palembang'!$C$7:$T$167,18,FALSE)</f>
        <v>0</v>
      </c>
      <c r="T11" s="654">
        <f t="shared" ref="T11:T28" si="7">R11-S11</f>
        <v>3376240</v>
      </c>
      <c r="U11" s="654" t="str">
        <f>VLOOKUP(C11,'[34]Data Gaji Mei Palembang'!$C$7:$G$167,5,FALSE)</f>
        <v>1130006917250</v>
      </c>
    </row>
    <row r="12" spans="1:21" s="112" customFormat="1" ht="18" customHeight="1">
      <c r="A12" s="921">
        <v>2294000</v>
      </c>
      <c r="B12" s="716">
        <v>3</v>
      </c>
      <c r="C12" s="538" t="s">
        <v>1690</v>
      </c>
      <c r="D12" s="539" t="s">
        <v>1691</v>
      </c>
      <c r="E12" s="952">
        <f>VLOOKUP(C12,'[33]Data Gaji Mei Palembang'!$C$7:$H$25,6,FALSE)</f>
        <v>3</v>
      </c>
      <c r="F12" s="285">
        <v>1837750</v>
      </c>
      <c r="G12" s="285">
        <v>456250</v>
      </c>
      <c r="H12" s="105">
        <f t="shared" si="0"/>
        <v>2294000</v>
      </c>
      <c r="I12" s="285">
        <v>0</v>
      </c>
      <c r="J12" s="285">
        <v>0</v>
      </c>
      <c r="K12" s="286">
        <v>0</v>
      </c>
      <c r="L12" s="287">
        <v>0</v>
      </c>
      <c r="M12" s="129">
        <f t="shared" si="1"/>
        <v>0</v>
      </c>
      <c r="N12" s="31">
        <f t="shared" si="2"/>
        <v>2294000</v>
      </c>
      <c r="O12" s="31">
        <f t="shared" si="3"/>
        <v>22940</v>
      </c>
      <c r="P12" s="31">
        <f t="shared" si="4"/>
        <v>45880</v>
      </c>
      <c r="Q12" s="31">
        <f t="shared" si="5"/>
        <v>22940</v>
      </c>
      <c r="R12" s="104">
        <f t="shared" si="6"/>
        <v>2202240</v>
      </c>
      <c r="S12" s="654">
        <f>VLOOKUP(C12,'[34]Data Gaji Mei Palembang'!$C$7:$T$167,18,FALSE)</f>
        <v>0</v>
      </c>
      <c r="T12" s="654">
        <f t="shared" si="7"/>
        <v>2202240</v>
      </c>
      <c r="U12" s="654" t="str">
        <f>VLOOKUP(C12,'[34]Data Gaji Mei Palembang'!$C$7:$G$167,5,FALSE)</f>
        <v>9000014825484</v>
      </c>
    </row>
    <row r="13" spans="1:21" s="112" customFormat="1" ht="18" customHeight="1">
      <c r="A13" s="921">
        <v>2294000</v>
      </c>
      <c r="B13" s="716">
        <v>4</v>
      </c>
      <c r="C13" s="538" t="s">
        <v>1692</v>
      </c>
      <c r="D13" s="539" t="s">
        <v>23</v>
      </c>
      <c r="E13" s="952">
        <f>VLOOKUP(C13,'[33]Data Gaji Mei Palembang'!$C$7:$H$25,6,FALSE)</f>
        <v>27</v>
      </c>
      <c r="F13" s="285">
        <v>1837750</v>
      </c>
      <c r="G13" s="285">
        <v>456250</v>
      </c>
      <c r="H13" s="105">
        <f t="shared" si="0"/>
        <v>2294000</v>
      </c>
      <c r="I13" s="285">
        <v>15000</v>
      </c>
      <c r="J13" s="285">
        <v>18000</v>
      </c>
      <c r="K13" s="286">
        <v>100000</v>
      </c>
      <c r="L13" s="287">
        <v>100000</v>
      </c>
      <c r="M13" s="129">
        <f t="shared" si="1"/>
        <v>1091000</v>
      </c>
      <c r="N13" s="31">
        <f t="shared" si="2"/>
        <v>3385000</v>
      </c>
      <c r="O13" s="31">
        <f t="shared" si="3"/>
        <v>22940</v>
      </c>
      <c r="P13" s="31">
        <v>0</v>
      </c>
      <c r="Q13" s="31">
        <f t="shared" si="5"/>
        <v>22940</v>
      </c>
      <c r="R13" s="104">
        <f t="shared" si="6"/>
        <v>3339120</v>
      </c>
      <c r="S13" s="654">
        <f>VLOOKUP(C13,'[34]Data Gaji Mei Palembang'!$C$7:$T$167,18,FALSE)</f>
        <v>0</v>
      </c>
      <c r="T13" s="654">
        <f t="shared" si="7"/>
        <v>3339120</v>
      </c>
      <c r="U13" s="654" t="str">
        <f>VLOOKUP(C13,'[34]Data Gaji Mei Palembang'!$C$7:$G$167,5,FALSE)</f>
        <v>1120010971245</v>
      </c>
    </row>
    <row r="14" spans="1:21" s="112" customFormat="1" ht="18" customHeight="1">
      <c r="A14" s="921">
        <v>2294000</v>
      </c>
      <c r="B14" s="716">
        <v>5</v>
      </c>
      <c r="C14" s="538" t="s">
        <v>3393</v>
      </c>
      <c r="D14" s="539" t="s">
        <v>1693</v>
      </c>
      <c r="E14" s="952">
        <f>VLOOKUP(C14,'[33]Data Gaji Mei Palembang'!$C$7:$H$25,6,FALSE)</f>
        <v>15</v>
      </c>
      <c r="F14" s="285">
        <v>1837750</v>
      </c>
      <c r="G14" s="285">
        <v>456250</v>
      </c>
      <c r="H14" s="105">
        <f t="shared" si="0"/>
        <v>2294000</v>
      </c>
      <c r="I14" s="285">
        <v>15000</v>
      </c>
      <c r="J14" s="285">
        <v>18000</v>
      </c>
      <c r="K14" s="286">
        <v>150000</v>
      </c>
      <c r="L14" s="287">
        <v>100000</v>
      </c>
      <c r="M14" s="129">
        <f t="shared" si="1"/>
        <v>745000</v>
      </c>
      <c r="N14" s="31">
        <f t="shared" si="2"/>
        <v>3039000</v>
      </c>
      <c r="O14" s="31">
        <f t="shared" si="3"/>
        <v>22940</v>
      </c>
      <c r="P14" s="31">
        <f t="shared" si="4"/>
        <v>45880</v>
      </c>
      <c r="Q14" s="31">
        <f t="shared" si="5"/>
        <v>22940</v>
      </c>
      <c r="R14" s="104">
        <f t="shared" si="6"/>
        <v>2947240</v>
      </c>
      <c r="S14" s="654">
        <f>VLOOKUP(C14,'[34]Data Gaji Mei Palembang'!$C$7:$T$167,18,FALSE)</f>
        <v>0</v>
      </c>
      <c r="T14" s="654">
        <f t="shared" si="7"/>
        <v>2947240</v>
      </c>
      <c r="U14" s="654" t="str">
        <f>VLOOKUP(C14,'[34]Data Gaji Mei Palembang'!$C$7:$G$167,5,FALSE)</f>
        <v>1130007556214</v>
      </c>
    </row>
    <row r="15" spans="1:21" s="112" customFormat="1" ht="18" customHeight="1">
      <c r="A15" s="921">
        <v>2294000</v>
      </c>
      <c r="B15" s="716">
        <v>6</v>
      </c>
      <c r="C15" s="538" t="s">
        <v>1694</v>
      </c>
      <c r="D15" s="539" t="s">
        <v>1695</v>
      </c>
      <c r="E15" s="952">
        <f>VLOOKUP(C15,'[33]Data Gaji Mei Palembang'!$C$7:$H$25,6,FALSE)</f>
        <v>30</v>
      </c>
      <c r="F15" s="285">
        <v>1837750</v>
      </c>
      <c r="G15" s="285">
        <v>456250</v>
      </c>
      <c r="H15" s="105">
        <f t="shared" si="0"/>
        <v>2294000</v>
      </c>
      <c r="I15" s="285">
        <v>15000</v>
      </c>
      <c r="J15" s="285">
        <v>18000</v>
      </c>
      <c r="K15" s="286">
        <v>150000</v>
      </c>
      <c r="L15" s="287">
        <v>100000</v>
      </c>
      <c r="M15" s="129">
        <f t="shared" si="1"/>
        <v>1240000</v>
      </c>
      <c r="N15" s="31">
        <f t="shared" si="2"/>
        <v>3534000</v>
      </c>
      <c r="O15" s="31">
        <f t="shared" si="3"/>
        <v>22940</v>
      </c>
      <c r="P15" s="31">
        <f t="shared" si="4"/>
        <v>45880</v>
      </c>
      <c r="Q15" s="31">
        <f t="shared" si="5"/>
        <v>22940</v>
      </c>
      <c r="R15" s="104">
        <f t="shared" si="6"/>
        <v>3442240</v>
      </c>
      <c r="S15" s="654">
        <f>VLOOKUP(C15,'[34]Data Gaji Mei Palembang'!$C$7:$T$167,18,FALSE)</f>
        <v>0</v>
      </c>
      <c r="T15" s="654">
        <f t="shared" si="7"/>
        <v>3442240</v>
      </c>
      <c r="U15" s="654" t="str">
        <f>VLOOKUP(C15,'[34]Data Gaji Mei Palembang'!$C$7:$G$167,5,FALSE)</f>
        <v>1280005673303</v>
      </c>
    </row>
    <row r="16" spans="1:21" s="112" customFormat="1" ht="18" customHeight="1">
      <c r="A16" s="921">
        <v>2294000</v>
      </c>
      <c r="B16" s="716">
        <v>7</v>
      </c>
      <c r="C16" s="538" t="s">
        <v>1696</v>
      </c>
      <c r="D16" s="539" t="s">
        <v>410</v>
      </c>
      <c r="E16" s="952">
        <f>VLOOKUP(C16,'[33]Data Gaji Mei Palembang'!$C$7:$H$25,6,FALSE)</f>
        <v>25</v>
      </c>
      <c r="F16" s="285">
        <v>1837750</v>
      </c>
      <c r="G16" s="285">
        <v>456250</v>
      </c>
      <c r="H16" s="105">
        <f t="shared" si="0"/>
        <v>2294000</v>
      </c>
      <c r="I16" s="285">
        <v>15000</v>
      </c>
      <c r="J16" s="285">
        <v>18000</v>
      </c>
      <c r="K16" s="286">
        <v>150000</v>
      </c>
      <c r="L16" s="287">
        <v>100000</v>
      </c>
      <c r="M16" s="129">
        <f t="shared" si="1"/>
        <v>1075000</v>
      </c>
      <c r="N16" s="31">
        <f t="shared" si="2"/>
        <v>3369000</v>
      </c>
      <c r="O16" s="31">
        <f t="shared" si="3"/>
        <v>22940</v>
      </c>
      <c r="P16" s="31">
        <f t="shared" si="4"/>
        <v>45880</v>
      </c>
      <c r="Q16" s="31">
        <f t="shared" si="5"/>
        <v>22940</v>
      </c>
      <c r="R16" s="104">
        <f t="shared" si="6"/>
        <v>3277240</v>
      </c>
      <c r="S16" s="654">
        <v>0</v>
      </c>
      <c r="T16" s="654">
        <f t="shared" si="7"/>
        <v>3277240</v>
      </c>
      <c r="U16" s="654" t="str">
        <f>VLOOKUP(C16,'[34]Data Gaji Mei Palembang'!$C$7:$G$167,5,FALSE)</f>
        <v>1130005605989</v>
      </c>
    </row>
    <row r="17" spans="1:21" s="112" customFormat="1" ht="18" customHeight="1">
      <c r="A17" s="921">
        <v>2294000</v>
      </c>
      <c r="B17" s="716">
        <v>8</v>
      </c>
      <c r="C17" s="538" t="s">
        <v>1697</v>
      </c>
      <c r="D17" s="539" t="s">
        <v>410</v>
      </c>
      <c r="E17" s="952">
        <f>VLOOKUP(C17,'[33]Data Gaji Mei Palembang'!$C$7:$H$25,6,FALSE)</f>
        <v>25</v>
      </c>
      <c r="F17" s="285">
        <v>1837750</v>
      </c>
      <c r="G17" s="285">
        <v>456250</v>
      </c>
      <c r="H17" s="105">
        <f t="shared" si="0"/>
        <v>2294000</v>
      </c>
      <c r="I17" s="285">
        <v>15000</v>
      </c>
      <c r="J17" s="285">
        <v>18000</v>
      </c>
      <c r="K17" s="286">
        <v>100000</v>
      </c>
      <c r="L17" s="287">
        <v>100000</v>
      </c>
      <c r="M17" s="129">
        <f t="shared" si="1"/>
        <v>1025000</v>
      </c>
      <c r="N17" s="31">
        <f t="shared" si="2"/>
        <v>3319000</v>
      </c>
      <c r="O17" s="31">
        <f t="shared" si="3"/>
        <v>22940</v>
      </c>
      <c r="P17" s="31">
        <f t="shared" si="4"/>
        <v>45880</v>
      </c>
      <c r="Q17" s="31">
        <f t="shared" si="5"/>
        <v>22940</v>
      </c>
      <c r="R17" s="104">
        <f t="shared" si="6"/>
        <v>3227240</v>
      </c>
      <c r="S17" s="654">
        <f>VLOOKUP(C17,'[34]Data Gaji Mei Palembang'!$C$7:$T$167,18,FALSE)</f>
        <v>0</v>
      </c>
      <c r="T17" s="654">
        <f t="shared" si="7"/>
        <v>3227240</v>
      </c>
      <c r="U17" s="654" t="str">
        <f>VLOOKUP(C17,'[34]Data Gaji Mei Palembang'!$C$7:$G$167,5,FALSE)</f>
        <v>1130005458462</v>
      </c>
    </row>
    <row r="18" spans="1:21" s="112" customFormat="1" ht="18" customHeight="1">
      <c r="A18" s="921">
        <v>2294000</v>
      </c>
      <c r="B18" s="716">
        <v>9</v>
      </c>
      <c r="C18" s="538" t="s">
        <v>1698</v>
      </c>
      <c r="D18" s="539" t="s">
        <v>2820</v>
      </c>
      <c r="E18" s="952">
        <f>VLOOKUP(C18,'[33]Data Gaji Mei Palembang'!$C$7:$H$25,6,FALSE)</f>
        <v>27</v>
      </c>
      <c r="F18" s="285">
        <v>1694000</v>
      </c>
      <c r="G18" s="285">
        <v>600000</v>
      </c>
      <c r="H18" s="105">
        <f t="shared" si="0"/>
        <v>2294000</v>
      </c>
      <c r="I18" s="285">
        <v>15000</v>
      </c>
      <c r="J18" s="285">
        <v>20000</v>
      </c>
      <c r="K18" s="286">
        <v>200000</v>
      </c>
      <c r="L18" s="287">
        <v>250000</v>
      </c>
      <c r="M18" s="129">
        <f t="shared" si="1"/>
        <v>1395000</v>
      </c>
      <c r="N18" s="31">
        <f t="shared" si="2"/>
        <v>3689000</v>
      </c>
      <c r="O18" s="31">
        <f t="shared" si="3"/>
        <v>22940</v>
      </c>
      <c r="P18" s="31">
        <f t="shared" si="4"/>
        <v>45880</v>
      </c>
      <c r="Q18" s="31">
        <f t="shared" si="5"/>
        <v>22940</v>
      </c>
      <c r="R18" s="104">
        <f t="shared" si="6"/>
        <v>3597240</v>
      </c>
      <c r="S18" s="654">
        <f>VLOOKUP(C18,'[34]Data Gaji Mei Palembang'!$C$7:$T$167,18,FALSE)</f>
        <v>0</v>
      </c>
      <c r="T18" s="654">
        <f t="shared" si="7"/>
        <v>3597240</v>
      </c>
      <c r="U18" s="654" t="str">
        <f>VLOOKUP(C18,'[34]Data Gaji Mei Palembang'!$C$7:$G$167,5,FALSE)</f>
        <v>1130005458298</v>
      </c>
    </row>
    <row r="19" spans="1:21" s="112" customFormat="1" ht="18" customHeight="1">
      <c r="A19" s="921">
        <v>2294000</v>
      </c>
      <c r="B19" s="716">
        <v>10</v>
      </c>
      <c r="C19" s="538" t="s">
        <v>438</v>
      </c>
      <c r="D19" s="539" t="s">
        <v>1695</v>
      </c>
      <c r="E19" s="952">
        <f>VLOOKUP(C19,'[33]Data Gaji Mei Palembang'!$C$7:$H$25,6,FALSE)</f>
        <v>24</v>
      </c>
      <c r="F19" s="285">
        <v>1837750</v>
      </c>
      <c r="G19" s="285">
        <v>456250</v>
      </c>
      <c r="H19" s="105">
        <f t="shared" si="0"/>
        <v>2294000</v>
      </c>
      <c r="I19" s="285">
        <v>15000</v>
      </c>
      <c r="J19" s="285">
        <v>18000</v>
      </c>
      <c r="K19" s="286">
        <v>100000</v>
      </c>
      <c r="L19" s="287">
        <v>100000</v>
      </c>
      <c r="M19" s="129">
        <f t="shared" si="1"/>
        <v>992000</v>
      </c>
      <c r="N19" s="31">
        <f t="shared" si="2"/>
        <v>3286000</v>
      </c>
      <c r="O19" s="31">
        <f t="shared" si="3"/>
        <v>22940</v>
      </c>
      <c r="P19" s="31">
        <f t="shared" si="4"/>
        <v>45880</v>
      </c>
      <c r="Q19" s="31">
        <f t="shared" si="5"/>
        <v>22940</v>
      </c>
      <c r="R19" s="104">
        <f t="shared" si="6"/>
        <v>3194240</v>
      </c>
      <c r="S19" s="654">
        <f>VLOOKUP(C19,'[34]Data Gaji Mei Palembang'!$C$7:$T$167,18,FALSE)</f>
        <v>0</v>
      </c>
      <c r="T19" s="654">
        <f t="shared" si="7"/>
        <v>3194240</v>
      </c>
      <c r="U19" s="654" t="str">
        <f>VLOOKUP(C19,'[34]Data Gaji Mei Palembang'!$C$7:$G$167,5,FALSE)</f>
        <v>1120010971088</v>
      </c>
    </row>
    <row r="20" spans="1:21" s="112" customFormat="1" ht="18" customHeight="1">
      <c r="A20" s="921">
        <v>2294000</v>
      </c>
      <c r="B20" s="716">
        <v>11</v>
      </c>
      <c r="C20" s="538" t="s">
        <v>1699</v>
      </c>
      <c r="D20" s="539" t="s">
        <v>1693</v>
      </c>
      <c r="E20" s="952">
        <f>VLOOKUP(C20,'[33]Data Gaji Mei Palembang'!$C$7:$H$25,6,FALSE)</f>
        <v>25</v>
      </c>
      <c r="F20" s="285">
        <v>1837750</v>
      </c>
      <c r="G20" s="285">
        <v>456250</v>
      </c>
      <c r="H20" s="105">
        <f t="shared" si="0"/>
        <v>2294000</v>
      </c>
      <c r="I20" s="285">
        <v>15000</v>
      </c>
      <c r="J20" s="285">
        <v>18000</v>
      </c>
      <c r="K20" s="286">
        <v>100000</v>
      </c>
      <c r="L20" s="287">
        <v>100000</v>
      </c>
      <c r="M20" s="129">
        <f t="shared" si="1"/>
        <v>1025000</v>
      </c>
      <c r="N20" s="31">
        <f t="shared" si="2"/>
        <v>3319000</v>
      </c>
      <c r="O20" s="31">
        <f t="shared" si="3"/>
        <v>22940</v>
      </c>
      <c r="P20" s="31">
        <f t="shared" si="4"/>
        <v>45880</v>
      </c>
      <c r="Q20" s="31">
        <f t="shared" si="5"/>
        <v>22940</v>
      </c>
      <c r="R20" s="104">
        <f t="shared" si="6"/>
        <v>3227240</v>
      </c>
      <c r="S20" s="654">
        <f>VLOOKUP(C20,'[34]Data Gaji Mei Palembang'!$C$7:$T$167,18,FALSE)</f>
        <v>0</v>
      </c>
      <c r="T20" s="654">
        <f t="shared" si="7"/>
        <v>3227240</v>
      </c>
      <c r="U20" s="654" t="str">
        <f>VLOOKUP(C20,'[34]Data Gaji Mei Palembang'!$C$7:$G$167,5,FALSE)</f>
        <v>1120010971195</v>
      </c>
    </row>
    <row r="21" spans="1:21" s="112" customFormat="1" ht="18" customHeight="1">
      <c r="A21" s="921">
        <v>2294000</v>
      </c>
      <c r="B21" s="716">
        <v>12</v>
      </c>
      <c r="C21" s="538" t="s">
        <v>1700</v>
      </c>
      <c r="D21" s="539" t="s">
        <v>23</v>
      </c>
      <c r="E21" s="952">
        <f>VLOOKUP(C21,'[33]Data Gaji Mei Palembang'!$C$7:$H$25,6,FALSE)</f>
        <v>28</v>
      </c>
      <c r="F21" s="285">
        <v>1837750</v>
      </c>
      <c r="G21" s="285">
        <v>456250</v>
      </c>
      <c r="H21" s="105">
        <f t="shared" si="0"/>
        <v>2294000</v>
      </c>
      <c r="I21" s="285">
        <v>15000</v>
      </c>
      <c r="J21" s="285">
        <v>18000</v>
      </c>
      <c r="K21" s="286">
        <v>100000</v>
      </c>
      <c r="L21" s="287">
        <v>100000</v>
      </c>
      <c r="M21" s="129">
        <f t="shared" si="1"/>
        <v>1124000</v>
      </c>
      <c r="N21" s="31">
        <f t="shared" si="2"/>
        <v>3418000</v>
      </c>
      <c r="O21" s="31">
        <f t="shared" si="3"/>
        <v>22940</v>
      </c>
      <c r="P21" s="31">
        <v>0</v>
      </c>
      <c r="Q21" s="31">
        <f t="shared" si="5"/>
        <v>22940</v>
      </c>
      <c r="R21" s="104">
        <f t="shared" si="6"/>
        <v>3372120</v>
      </c>
      <c r="S21" s="654">
        <f>VLOOKUP(C21,'[34]Data Gaji Mei Palembang'!$C$7:$T$167,18,FALSE)</f>
        <v>0</v>
      </c>
      <c r="T21" s="654">
        <f t="shared" si="7"/>
        <v>3372120</v>
      </c>
      <c r="U21" s="654" t="str">
        <f>VLOOKUP(C21,'[34]Data Gaji Mei Palembang'!$C$7:$G$167,5,FALSE)</f>
        <v>1130005617018</v>
      </c>
    </row>
    <row r="22" spans="1:21" s="112" customFormat="1" ht="18" customHeight="1">
      <c r="A22" s="921">
        <v>2294000</v>
      </c>
      <c r="B22" s="716">
        <v>13</v>
      </c>
      <c r="C22" s="538" t="s">
        <v>1701</v>
      </c>
      <c r="D22" s="539" t="s">
        <v>1817</v>
      </c>
      <c r="E22" s="952">
        <f>VLOOKUP(C22,'[33]Data Gaji Mei Palembang'!$C$7:$H$25,6,FALSE)</f>
        <v>27</v>
      </c>
      <c r="F22" s="285">
        <v>1837750</v>
      </c>
      <c r="G22" s="285">
        <v>456250</v>
      </c>
      <c r="H22" s="105">
        <f t="shared" si="0"/>
        <v>2294000</v>
      </c>
      <c r="I22" s="285">
        <v>15000</v>
      </c>
      <c r="J22" s="285">
        <v>18000</v>
      </c>
      <c r="K22" s="286">
        <v>0</v>
      </c>
      <c r="L22" s="287">
        <v>100000</v>
      </c>
      <c r="M22" s="129">
        <f t="shared" si="1"/>
        <v>991000</v>
      </c>
      <c r="N22" s="31">
        <f t="shared" si="2"/>
        <v>3285000</v>
      </c>
      <c r="O22" s="31">
        <f t="shared" si="3"/>
        <v>22940</v>
      </c>
      <c r="P22" s="31">
        <f t="shared" si="4"/>
        <v>45880</v>
      </c>
      <c r="Q22" s="31">
        <f t="shared" si="5"/>
        <v>22940</v>
      </c>
      <c r="R22" s="104">
        <f t="shared" si="6"/>
        <v>3193240</v>
      </c>
      <c r="S22" s="654">
        <f>VLOOKUP(C22,'[34]Data Gaji Mei Palembang'!$C$7:$T$167,18,FALSE)</f>
        <v>0</v>
      </c>
      <c r="T22" s="654">
        <f t="shared" si="7"/>
        <v>3193240</v>
      </c>
      <c r="U22" s="654" t="str">
        <f>VLOOKUP(C22,'[34]Data Gaji Mei Palembang'!$C$7:$G$167,5,FALSE)</f>
        <v>1120010978752</v>
      </c>
    </row>
    <row r="23" spans="1:21" s="112" customFormat="1" ht="18" customHeight="1">
      <c r="A23" s="921">
        <v>2294000</v>
      </c>
      <c r="B23" s="716">
        <v>14</v>
      </c>
      <c r="C23" s="538" t="s">
        <v>1702</v>
      </c>
      <c r="D23" s="539" t="s">
        <v>401</v>
      </c>
      <c r="E23" s="952">
        <f>VLOOKUP(C23,'[33]Data Gaji Mei Palembang'!$C$7:$H$25,6,FALSE)</f>
        <v>25</v>
      </c>
      <c r="F23" s="285">
        <v>1837750</v>
      </c>
      <c r="G23" s="285">
        <v>456250</v>
      </c>
      <c r="H23" s="105">
        <f t="shared" si="0"/>
        <v>2294000</v>
      </c>
      <c r="I23" s="285">
        <v>15000</v>
      </c>
      <c r="J23" s="285">
        <v>18000</v>
      </c>
      <c r="K23" s="286">
        <v>200000</v>
      </c>
      <c r="L23" s="287">
        <v>100000</v>
      </c>
      <c r="M23" s="129">
        <f t="shared" si="1"/>
        <v>1125000</v>
      </c>
      <c r="N23" s="31">
        <f t="shared" si="2"/>
        <v>3419000</v>
      </c>
      <c r="O23" s="31">
        <f t="shared" si="3"/>
        <v>22940</v>
      </c>
      <c r="P23" s="31">
        <f t="shared" si="4"/>
        <v>45880</v>
      </c>
      <c r="Q23" s="31">
        <f t="shared" si="5"/>
        <v>22940</v>
      </c>
      <c r="R23" s="104">
        <f t="shared" si="6"/>
        <v>3327240</v>
      </c>
      <c r="S23" s="654">
        <f>VLOOKUP(C23,'[34]Data Gaji Mei Palembang'!$C$7:$T$167,18,FALSE)</f>
        <v>0</v>
      </c>
      <c r="T23" s="654">
        <f t="shared" si="7"/>
        <v>3327240</v>
      </c>
      <c r="U23" s="654" t="str">
        <f>VLOOKUP(C23,'[34]Data Gaji Mei Palembang'!$C$7:$G$167,5,FALSE)</f>
        <v>1130005948231</v>
      </c>
    </row>
    <row r="24" spans="1:21" s="112" customFormat="1" ht="18" customHeight="1">
      <c r="A24" s="921">
        <v>2294000</v>
      </c>
      <c r="B24" s="716">
        <v>15</v>
      </c>
      <c r="C24" s="538" t="s">
        <v>1703</v>
      </c>
      <c r="D24" s="539" t="s">
        <v>28</v>
      </c>
      <c r="E24" s="952">
        <f>VLOOKUP(C24,'[33]Data Gaji Mei Palembang'!$C$7:$H$25,6,FALSE)</f>
        <v>29</v>
      </c>
      <c r="F24" s="285">
        <v>1837750</v>
      </c>
      <c r="G24" s="285">
        <v>456250</v>
      </c>
      <c r="H24" s="105">
        <f t="shared" si="0"/>
        <v>2294000</v>
      </c>
      <c r="I24" s="285">
        <v>15000</v>
      </c>
      <c r="J24" s="285">
        <v>18000</v>
      </c>
      <c r="K24" s="286">
        <v>100000</v>
      </c>
      <c r="L24" s="287">
        <v>250000</v>
      </c>
      <c r="M24" s="129">
        <f t="shared" si="1"/>
        <v>1307000</v>
      </c>
      <c r="N24" s="31">
        <f t="shared" si="2"/>
        <v>3601000</v>
      </c>
      <c r="O24" s="31">
        <f t="shared" si="3"/>
        <v>22940</v>
      </c>
      <c r="P24" s="31">
        <f t="shared" si="4"/>
        <v>45880</v>
      </c>
      <c r="Q24" s="31">
        <f t="shared" si="5"/>
        <v>22940</v>
      </c>
      <c r="R24" s="104">
        <f t="shared" si="6"/>
        <v>3509240</v>
      </c>
      <c r="S24" s="654">
        <f>VLOOKUP(C24,'[34]Data Gaji Mei Palembang'!$C$7:$T$167,18,FALSE)</f>
        <v>0</v>
      </c>
      <c r="T24" s="654">
        <f t="shared" si="7"/>
        <v>3509240</v>
      </c>
      <c r="U24" s="654" t="str">
        <f>VLOOKUP(C24,'[34]Data Gaji Mei Palembang'!$C$7:$G$167,5,FALSE)</f>
        <v>1130006187441</v>
      </c>
    </row>
    <row r="25" spans="1:21" s="112" customFormat="1" ht="18" customHeight="1">
      <c r="A25" s="921">
        <v>2294000</v>
      </c>
      <c r="B25" s="716">
        <v>16</v>
      </c>
      <c r="C25" s="538" t="s">
        <v>1704</v>
      </c>
      <c r="D25" s="539" t="s">
        <v>408</v>
      </c>
      <c r="E25" s="952">
        <f>VLOOKUP(C25,'[33]Data Gaji Mei Palembang'!$C$7:$H$25,6,FALSE)</f>
        <v>25</v>
      </c>
      <c r="F25" s="285">
        <v>1837750</v>
      </c>
      <c r="G25" s="285">
        <v>456250</v>
      </c>
      <c r="H25" s="105">
        <f t="shared" si="0"/>
        <v>2294000</v>
      </c>
      <c r="I25" s="285">
        <v>15000</v>
      </c>
      <c r="J25" s="285">
        <v>18000</v>
      </c>
      <c r="K25" s="286">
        <v>150000</v>
      </c>
      <c r="L25" s="287">
        <v>250000</v>
      </c>
      <c r="M25" s="129">
        <f t="shared" si="1"/>
        <v>1225000</v>
      </c>
      <c r="N25" s="31">
        <f t="shared" si="2"/>
        <v>3519000</v>
      </c>
      <c r="O25" s="31">
        <f t="shared" si="3"/>
        <v>22940</v>
      </c>
      <c r="P25" s="31">
        <f t="shared" si="4"/>
        <v>45880</v>
      </c>
      <c r="Q25" s="31">
        <f t="shared" si="5"/>
        <v>22940</v>
      </c>
      <c r="R25" s="104">
        <f t="shared" si="6"/>
        <v>3427240</v>
      </c>
      <c r="S25" s="654">
        <f>VLOOKUP(C25,'[34]Data Gaji Mei Palembang'!$C$7:$T$167,18,FALSE)</f>
        <v>0</v>
      </c>
      <c r="T25" s="654">
        <f t="shared" si="7"/>
        <v>3427240</v>
      </c>
      <c r="U25" s="654" t="str">
        <f>VLOOKUP(C25,'[34]Data Gaji Mei Palembang'!$C$7:$G$167,5,FALSE)</f>
        <v>1130006112332</v>
      </c>
    </row>
    <row r="26" spans="1:21" s="112" customFormat="1" ht="18" customHeight="1">
      <c r="A26" s="921">
        <v>2294000</v>
      </c>
      <c r="B26" s="716">
        <v>17</v>
      </c>
      <c r="C26" s="538" t="s">
        <v>1705</v>
      </c>
      <c r="D26" s="539" t="s">
        <v>1693</v>
      </c>
      <c r="E26" s="952">
        <f>VLOOKUP(C26,'[33]Data Gaji Mei Palembang'!$C$7:$H$25,6,FALSE)</f>
        <v>11</v>
      </c>
      <c r="F26" s="285">
        <v>1837750</v>
      </c>
      <c r="G26" s="285">
        <v>456250</v>
      </c>
      <c r="H26" s="105">
        <f t="shared" si="0"/>
        <v>2294000</v>
      </c>
      <c r="I26" s="285">
        <v>15000</v>
      </c>
      <c r="J26" s="285">
        <v>18000</v>
      </c>
      <c r="K26" s="286">
        <v>200000</v>
      </c>
      <c r="L26" s="287">
        <v>100000</v>
      </c>
      <c r="M26" s="129">
        <f t="shared" si="1"/>
        <v>663000</v>
      </c>
      <c r="N26" s="31">
        <f t="shared" si="2"/>
        <v>2957000</v>
      </c>
      <c r="O26" s="31">
        <f t="shared" si="3"/>
        <v>22940</v>
      </c>
      <c r="P26" s="31">
        <f t="shared" si="4"/>
        <v>45880</v>
      </c>
      <c r="Q26" s="31">
        <f t="shared" si="5"/>
        <v>22940</v>
      </c>
      <c r="R26" s="104">
        <f t="shared" si="6"/>
        <v>2865240</v>
      </c>
      <c r="S26" s="654">
        <f>VLOOKUP(C26,'[34]Data Gaji Mei Palembang'!$C$7:$T$167,18,FALSE)</f>
        <v>0</v>
      </c>
      <c r="T26" s="654">
        <f t="shared" si="7"/>
        <v>2865240</v>
      </c>
      <c r="U26" s="654" t="str">
        <f>VLOOKUP(C26,'[34]Data Gaji Mei Palembang'!$C$7:$G$167,5,FALSE)</f>
        <v>1120006319540</v>
      </c>
    </row>
    <row r="27" spans="1:21" s="223" customFormat="1" ht="18" customHeight="1">
      <c r="A27" s="206">
        <v>2294000</v>
      </c>
      <c r="B27" s="716">
        <v>18</v>
      </c>
      <c r="C27" s="373" t="s">
        <v>2974</v>
      </c>
      <c r="D27" s="371" t="s">
        <v>3108</v>
      </c>
      <c r="E27" s="952">
        <f>VLOOKUP(C27,'[33]Data Gaji Mei Palembang'!$C$7:$H$25,6,FALSE)</f>
        <v>25</v>
      </c>
      <c r="F27" s="285">
        <v>1837750</v>
      </c>
      <c r="G27" s="285">
        <v>456250</v>
      </c>
      <c r="H27" s="105">
        <f>SUM(F27:G27)</f>
        <v>2294000</v>
      </c>
      <c r="I27" s="285">
        <v>15000</v>
      </c>
      <c r="J27" s="285">
        <v>18000</v>
      </c>
      <c r="K27" s="286">
        <v>100000</v>
      </c>
      <c r="L27" s="287">
        <v>100000</v>
      </c>
      <c r="M27" s="129">
        <f t="shared" si="1"/>
        <v>1025000</v>
      </c>
      <c r="N27" s="31">
        <f t="shared" si="2"/>
        <v>3319000</v>
      </c>
      <c r="O27" s="48">
        <v>22940</v>
      </c>
      <c r="P27" s="48">
        <v>45880</v>
      </c>
      <c r="Q27" s="48">
        <v>22940</v>
      </c>
      <c r="R27" s="146">
        <f>N27-P27-Q27-O27</f>
        <v>3227240</v>
      </c>
      <c r="S27" s="654">
        <v>0</v>
      </c>
      <c r="T27" s="654">
        <f t="shared" si="7"/>
        <v>3227240</v>
      </c>
      <c r="U27" s="654" t="str">
        <f>VLOOKUP(C27,'[34]Data Gaji Mei Palembang'!$C$7:$G$167,5,FALSE)</f>
        <v>9000033557449</v>
      </c>
    </row>
    <row r="28" spans="1:21" s="223" customFormat="1" ht="18" customHeight="1">
      <c r="A28" s="359"/>
      <c r="B28" s="716">
        <v>19</v>
      </c>
      <c r="C28" s="475" t="s">
        <v>3394</v>
      </c>
      <c r="D28" s="371" t="s">
        <v>3086</v>
      </c>
      <c r="E28" s="952">
        <f>VLOOKUP(C28,'[33]Data Gaji Mei Palembang'!$C$7:$H$25,6,FALSE)</f>
        <v>24</v>
      </c>
      <c r="F28" s="380">
        <v>1821255</v>
      </c>
      <c r="G28" s="380">
        <v>450000</v>
      </c>
      <c r="H28" s="380">
        <f>SUM(F28:G28)</f>
        <v>2271255</v>
      </c>
      <c r="I28" s="380">
        <v>15000</v>
      </c>
      <c r="J28" s="380">
        <v>15000</v>
      </c>
      <c r="K28" s="381">
        <v>420613</v>
      </c>
      <c r="L28" s="382">
        <v>250000</v>
      </c>
      <c r="M28" s="129">
        <f t="shared" si="1"/>
        <v>1390613</v>
      </c>
      <c r="N28" s="31">
        <f t="shared" si="2"/>
        <v>3661868</v>
      </c>
      <c r="O28" s="48">
        <f>H28*1%</f>
        <v>22712.55</v>
      </c>
      <c r="P28" s="48">
        <f>H28*2%</f>
        <v>45425.1</v>
      </c>
      <c r="Q28" s="48">
        <f>H28*1%</f>
        <v>22712.55</v>
      </c>
      <c r="R28" s="146">
        <f>N28-P28-Q28-O28</f>
        <v>3571017.8000000003</v>
      </c>
      <c r="S28" s="654">
        <v>0</v>
      </c>
      <c r="T28" s="654">
        <f t="shared" si="7"/>
        <v>3571017.8000000003</v>
      </c>
      <c r="U28" s="654" t="str">
        <f>VLOOKUP(C28,'[34]Data Gaji Mei Palembang'!$C$7:$G$167,5,FALSE)</f>
        <v>1060011212126</v>
      </c>
    </row>
    <row r="29" spans="1:21" s="1220" customFormat="1" ht="21.75" customHeight="1">
      <c r="A29" s="1219"/>
      <c r="B29" s="2396" t="s">
        <v>30</v>
      </c>
      <c r="C29" s="2406"/>
      <c r="D29" s="2407"/>
      <c r="E29" s="967">
        <f>SUM(E10:E28)</f>
        <v>446</v>
      </c>
      <c r="F29" s="769">
        <f>SUM(F10:F28)</f>
        <v>34757005</v>
      </c>
      <c r="G29" s="769">
        <f t="shared" ref="G29:S29" si="8">SUM(G10:G28)</f>
        <v>8806250</v>
      </c>
      <c r="H29" s="769">
        <f t="shared" si="8"/>
        <v>43563255</v>
      </c>
      <c r="I29" s="769">
        <f t="shared" si="8"/>
        <v>270000</v>
      </c>
      <c r="J29" s="769">
        <f t="shared" si="8"/>
        <v>325000</v>
      </c>
      <c r="K29" s="769">
        <f t="shared" si="8"/>
        <v>2620613</v>
      </c>
      <c r="L29" s="769">
        <f t="shared" si="8"/>
        <v>2550000</v>
      </c>
      <c r="M29" s="769">
        <f t="shared" si="8"/>
        <v>19817613</v>
      </c>
      <c r="N29" s="769">
        <f t="shared" si="8"/>
        <v>63380868</v>
      </c>
      <c r="O29" s="769">
        <f t="shared" si="8"/>
        <v>435632.55</v>
      </c>
      <c r="P29" s="769">
        <f t="shared" si="8"/>
        <v>779505.1</v>
      </c>
      <c r="Q29" s="769">
        <f t="shared" si="8"/>
        <v>435632.55</v>
      </c>
      <c r="R29" s="769">
        <f t="shared" si="8"/>
        <v>61730097.799999997</v>
      </c>
      <c r="S29" s="769">
        <f t="shared" si="8"/>
        <v>0</v>
      </c>
      <c r="T29" s="769">
        <f>SUM(T10:T28)</f>
        <v>61730097.799999997</v>
      </c>
      <c r="U29" s="1006"/>
    </row>
    <row r="30" spans="1:21" s="266" customFormat="1" ht="18" customHeight="1">
      <c r="A30" s="224"/>
      <c r="B30" s="294"/>
      <c r="C30" s="106"/>
      <c r="D30" s="107"/>
      <c r="E30" s="108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209"/>
      <c r="S30" s="209"/>
      <c r="T30" s="209"/>
      <c r="U30" s="57"/>
    </row>
    <row r="31" spans="1:21" s="266" customFormat="1" ht="18" customHeight="1">
      <c r="A31" s="224"/>
      <c r="B31" s="294"/>
      <c r="C31" s="106"/>
      <c r="D31" s="107"/>
      <c r="E31" s="108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209"/>
      <c r="S31" s="209"/>
      <c r="T31" s="209"/>
      <c r="U31" s="57"/>
    </row>
    <row r="32" spans="1:21" ht="18" customHeight="1">
      <c r="A32" s="224"/>
      <c r="B32" s="212" t="s">
        <v>910</v>
      </c>
      <c r="C32" s="106"/>
      <c r="D32" s="107"/>
      <c r="E32" s="108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210"/>
      <c r="S32" s="210"/>
      <c r="T32" s="210"/>
      <c r="U32" s="57"/>
    </row>
    <row r="33" spans="1:21" ht="18" customHeight="1">
      <c r="A33" s="224"/>
      <c r="B33" s="42"/>
      <c r="C33" s="109"/>
      <c r="D33" s="110"/>
      <c r="E33" s="108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209"/>
      <c r="S33" s="209"/>
      <c r="T33" s="209"/>
      <c r="U33" s="57"/>
    </row>
    <row r="34" spans="1:21" s="266" customFormat="1" ht="18" customHeight="1">
      <c r="A34" s="2491" t="s">
        <v>2755</v>
      </c>
      <c r="B34" s="2484" t="s">
        <v>3</v>
      </c>
      <c r="C34" s="2484" t="s">
        <v>4</v>
      </c>
      <c r="D34" s="2484" t="s">
        <v>5</v>
      </c>
      <c r="E34" s="2335" t="s">
        <v>6</v>
      </c>
      <c r="F34" s="2344" t="s">
        <v>7</v>
      </c>
      <c r="G34" s="2345"/>
      <c r="H34" s="2335" t="s">
        <v>2257</v>
      </c>
      <c r="I34" s="2344" t="s">
        <v>8</v>
      </c>
      <c r="J34" s="2359"/>
      <c r="K34" s="2359"/>
      <c r="L34" s="2345"/>
      <c r="M34" s="2340" t="s">
        <v>9</v>
      </c>
      <c r="N34" s="2335" t="s">
        <v>10</v>
      </c>
      <c r="O34" s="2344" t="s">
        <v>11</v>
      </c>
      <c r="P34" s="2359"/>
      <c r="Q34" s="2345"/>
      <c r="R34" s="2335" t="s">
        <v>12</v>
      </c>
      <c r="S34" s="820"/>
      <c r="T34" s="820"/>
      <c r="U34" s="2335" t="s">
        <v>13</v>
      </c>
    </row>
    <row r="35" spans="1:21" s="266" customFormat="1" ht="49.5" customHeight="1">
      <c r="A35" s="2491"/>
      <c r="B35" s="2485"/>
      <c r="C35" s="2486"/>
      <c r="D35" s="2486"/>
      <c r="E35" s="2381"/>
      <c r="F35" s="786" t="s">
        <v>14</v>
      </c>
      <c r="G35" s="786" t="s">
        <v>15</v>
      </c>
      <c r="H35" s="2336"/>
      <c r="I35" s="786" t="s">
        <v>16</v>
      </c>
      <c r="J35" s="786" t="s">
        <v>122</v>
      </c>
      <c r="K35" s="786" t="s">
        <v>18</v>
      </c>
      <c r="L35" s="786" t="s">
        <v>19</v>
      </c>
      <c r="M35" s="2341"/>
      <c r="N35" s="2336"/>
      <c r="O35" s="786" t="s">
        <v>2316</v>
      </c>
      <c r="P35" s="786" t="s">
        <v>20</v>
      </c>
      <c r="Q35" s="786" t="s">
        <v>2270</v>
      </c>
      <c r="R35" s="2336"/>
      <c r="S35" s="885" t="s">
        <v>3687</v>
      </c>
      <c r="T35" s="885" t="s">
        <v>3688</v>
      </c>
      <c r="U35" s="2336"/>
    </row>
    <row r="36" spans="1:21" s="223" customFormat="1" ht="18" customHeight="1">
      <c r="A36" s="206">
        <v>2294000</v>
      </c>
      <c r="B36" s="414">
        <v>1</v>
      </c>
      <c r="C36" s="538" t="s">
        <v>1707</v>
      </c>
      <c r="D36" s="539" t="s">
        <v>1706</v>
      </c>
      <c r="E36" s="413">
        <f>VLOOKUP(C36,'[33]Data Gaji Mei Palembang'!$C$27:$H$90,6,FALSE)</f>
        <v>22</v>
      </c>
      <c r="F36" s="285">
        <v>1837750</v>
      </c>
      <c r="G36" s="285">
        <v>456250</v>
      </c>
      <c r="H36" s="105">
        <f t="shared" ref="H36:H87" si="9">SUM(F36:G36)</f>
        <v>2294000</v>
      </c>
      <c r="I36" s="285">
        <v>25000</v>
      </c>
      <c r="J36" s="285">
        <v>25000</v>
      </c>
      <c r="K36" s="286">
        <v>0</v>
      </c>
      <c r="L36" s="287">
        <v>0</v>
      </c>
      <c r="M36" s="129">
        <f t="shared" ref="M36:M93" si="10">(E36*I36)+(E36*J36)+K36+L36</f>
        <v>1100000</v>
      </c>
      <c r="N36" s="48">
        <f t="shared" ref="N36:N93" si="11">H36+M36</f>
        <v>3394000</v>
      </c>
      <c r="O36" s="48">
        <f t="shared" ref="O36:O87" si="12">H36*1%</f>
        <v>22940</v>
      </c>
      <c r="P36" s="48">
        <f t="shared" ref="P36:P87" si="13">H36*2%</f>
        <v>45880</v>
      </c>
      <c r="Q36" s="48">
        <f t="shared" ref="Q36:Q87" si="14">H36*1%</f>
        <v>22940</v>
      </c>
      <c r="R36" s="146">
        <f t="shared" ref="R36:R91" si="15">N36-P36-Q36-O36</f>
        <v>3302240</v>
      </c>
      <c r="S36" s="654">
        <f>VLOOKUP(C36,'[33]Data Gaji Mei Palembang'!$C$27:$T$91,18,FALSE)</f>
        <v>0</v>
      </c>
      <c r="T36" s="652">
        <f>R36-S36</f>
        <v>3302240</v>
      </c>
      <c r="U36" s="654" t="str">
        <f>VLOOKUP(C36,'[34]Data Gaji Mei Palembang'!$C$7:$G$167,5,FALSE)</f>
        <v>1130005458413</v>
      </c>
    </row>
    <row r="37" spans="1:21" s="223" customFormat="1" ht="18" customHeight="1">
      <c r="A37" s="206">
        <v>2294000</v>
      </c>
      <c r="B37" s="414">
        <v>2</v>
      </c>
      <c r="C37" s="538" t="s">
        <v>1708</v>
      </c>
      <c r="D37" s="539" t="s">
        <v>1706</v>
      </c>
      <c r="E37" s="1894">
        <f>VLOOKUP(C37,'[33]Data Gaji Mei Palembang'!$C$27:$H$90,6,FALSE)</f>
        <v>8</v>
      </c>
      <c r="F37" s="285">
        <v>1837750</v>
      </c>
      <c r="G37" s="285">
        <v>456250</v>
      </c>
      <c r="H37" s="105">
        <f t="shared" si="9"/>
        <v>2294000</v>
      </c>
      <c r="I37" s="285">
        <v>25000</v>
      </c>
      <c r="J37" s="285">
        <v>25000</v>
      </c>
      <c r="K37" s="286">
        <v>0</v>
      </c>
      <c r="L37" s="287">
        <v>0</v>
      </c>
      <c r="M37" s="129">
        <f t="shared" si="10"/>
        <v>400000</v>
      </c>
      <c r="N37" s="48">
        <f t="shared" si="11"/>
        <v>2694000</v>
      </c>
      <c r="O37" s="48">
        <f t="shared" si="12"/>
        <v>22940</v>
      </c>
      <c r="P37" s="48">
        <f t="shared" si="13"/>
        <v>45880</v>
      </c>
      <c r="Q37" s="48">
        <f t="shared" si="14"/>
        <v>22940</v>
      </c>
      <c r="R37" s="146">
        <f t="shared" si="15"/>
        <v>2602240</v>
      </c>
      <c r="S37" s="1683">
        <f>VLOOKUP(C37,'[33]Data Gaji Mei Palembang'!$C$27:$T$91,18,FALSE)</f>
        <v>0</v>
      </c>
      <c r="T37" s="652">
        <f t="shared" ref="T37:T94" si="16">R37-S37</f>
        <v>2602240</v>
      </c>
      <c r="U37" s="654" t="str">
        <f>VLOOKUP(C37,'[34]Data Gaji Mei Palembang'!$C$7:$G$167,5,FALSE)</f>
        <v>1130005458504</v>
      </c>
    </row>
    <row r="38" spans="1:21" s="223" customFormat="1" ht="18" customHeight="1">
      <c r="A38" s="206">
        <v>2294000</v>
      </c>
      <c r="B38" s="414">
        <v>3</v>
      </c>
      <c r="C38" s="538" t="s">
        <v>1710</v>
      </c>
      <c r="D38" s="539" t="s">
        <v>1706</v>
      </c>
      <c r="E38" s="1894">
        <f>VLOOKUP(C38,'[33]Data Gaji Mei Palembang'!$C$27:$H$90,6,FALSE)</f>
        <v>13</v>
      </c>
      <c r="F38" s="285">
        <v>1837750</v>
      </c>
      <c r="G38" s="285">
        <v>456250</v>
      </c>
      <c r="H38" s="105">
        <f t="shared" si="9"/>
        <v>2294000</v>
      </c>
      <c r="I38" s="285">
        <v>25000</v>
      </c>
      <c r="J38" s="285">
        <v>25000</v>
      </c>
      <c r="K38" s="286">
        <v>0</v>
      </c>
      <c r="L38" s="287">
        <v>0</v>
      </c>
      <c r="M38" s="129">
        <f t="shared" si="10"/>
        <v>650000</v>
      </c>
      <c r="N38" s="48">
        <f t="shared" si="11"/>
        <v>2944000</v>
      </c>
      <c r="O38" s="48">
        <f t="shared" si="12"/>
        <v>22940</v>
      </c>
      <c r="P38" s="48">
        <f t="shared" si="13"/>
        <v>45880</v>
      </c>
      <c r="Q38" s="48">
        <f t="shared" si="14"/>
        <v>22940</v>
      </c>
      <c r="R38" s="146">
        <f t="shared" si="15"/>
        <v>2852240</v>
      </c>
      <c r="S38" s="1683">
        <f>VLOOKUP(C38,'[33]Data Gaji Mei Palembang'!$C$27:$T$91,18,FALSE)</f>
        <v>0</v>
      </c>
      <c r="T38" s="652">
        <f t="shared" si="16"/>
        <v>2852240</v>
      </c>
      <c r="U38" s="654" t="str">
        <f>VLOOKUP(C38,'[34]Data Gaji Mei Palembang'!$C$7:$G$167,5,FALSE)</f>
        <v>1130006240638</v>
      </c>
    </row>
    <row r="39" spans="1:21" s="223" customFormat="1" ht="18" customHeight="1">
      <c r="A39" s="206">
        <v>2294000</v>
      </c>
      <c r="B39" s="414">
        <v>4</v>
      </c>
      <c r="C39" s="538" t="s">
        <v>1711</v>
      </c>
      <c r="D39" s="539" t="s">
        <v>1706</v>
      </c>
      <c r="E39" s="1894">
        <f>VLOOKUP(C39,'[33]Data Gaji Mei Palembang'!$C$27:$H$90,6,FALSE)</f>
        <v>21</v>
      </c>
      <c r="F39" s="285">
        <v>1837750</v>
      </c>
      <c r="G39" s="285">
        <v>456250</v>
      </c>
      <c r="H39" s="105">
        <f t="shared" si="9"/>
        <v>2294000</v>
      </c>
      <c r="I39" s="285">
        <v>25000</v>
      </c>
      <c r="J39" s="285">
        <v>25000</v>
      </c>
      <c r="K39" s="286">
        <v>0</v>
      </c>
      <c r="L39" s="287">
        <v>0</v>
      </c>
      <c r="M39" s="129">
        <f t="shared" si="10"/>
        <v>1050000</v>
      </c>
      <c r="N39" s="48">
        <f t="shared" si="11"/>
        <v>3344000</v>
      </c>
      <c r="O39" s="48">
        <f t="shared" si="12"/>
        <v>22940</v>
      </c>
      <c r="P39" s="48">
        <f t="shared" si="13"/>
        <v>45880</v>
      </c>
      <c r="Q39" s="48">
        <f t="shared" si="14"/>
        <v>22940</v>
      </c>
      <c r="R39" s="146">
        <f t="shared" si="15"/>
        <v>3252240</v>
      </c>
      <c r="S39" s="1683">
        <f>VLOOKUP(C39,'[33]Data Gaji Mei Palembang'!$C$27:$T$91,18,FALSE)</f>
        <v>0</v>
      </c>
      <c r="T39" s="652">
        <f t="shared" si="16"/>
        <v>3252240</v>
      </c>
      <c r="U39" s="654" t="str">
        <f>VLOOKUP(C39,'[34]Data Gaji Mei Palembang'!$C$7:$G$167,5,FALSE)</f>
        <v>1130006604262</v>
      </c>
    </row>
    <row r="40" spans="1:21" s="223" customFormat="1" ht="18" customHeight="1">
      <c r="A40" s="206">
        <v>2294000</v>
      </c>
      <c r="B40" s="414">
        <v>5</v>
      </c>
      <c r="C40" s="538" t="s">
        <v>1712</v>
      </c>
      <c r="D40" s="539" t="s">
        <v>1706</v>
      </c>
      <c r="E40" s="1894">
        <f>VLOOKUP(C40,'[33]Data Gaji Mei Palembang'!$C$27:$H$90,6,FALSE)</f>
        <v>20</v>
      </c>
      <c r="F40" s="285">
        <v>1837750</v>
      </c>
      <c r="G40" s="285">
        <v>456250</v>
      </c>
      <c r="H40" s="105">
        <f t="shared" si="9"/>
        <v>2294000</v>
      </c>
      <c r="I40" s="285">
        <v>25000</v>
      </c>
      <c r="J40" s="285">
        <v>25000</v>
      </c>
      <c r="K40" s="286">
        <v>0</v>
      </c>
      <c r="L40" s="287">
        <v>0</v>
      </c>
      <c r="M40" s="129">
        <f t="shared" si="10"/>
        <v>1000000</v>
      </c>
      <c r="N40" s="48">
        <f t="shared" si="11"/>
        <v>3294000</v>
      </c>
      <c r="O40" s="48">
        <f t="shared" si="12"/>
        <v>22940</v>
      </c>
      <c r="P40" s="48">
        <f t="shared" si="13"/>
        <v>45880</v>
      </c>
      <c r="Q40" s="48">
        <f t="shared" si="14"/>
        <v>22940</v>
      </c>
      <c r="R40" s="146">
        <f t="shared" si="15"/>
        <v>3202240</v>
      </c>
      <c r="S40" s="1683">
        <f>VLOOKUP(C40,'[33]Data Gaji Mei Palembang'!$C$27:$T$91,18,FALSE)</f>
        <v>0</v>
      </c>
      <c r="T40" s="652">
        <f t="shared" si="16"/>
        <v>3202240</v>
      </c>
      <c r="U40" s="654" t="str">
        <f>VLOOKUP(C40,'[34]Data Gaji Mei Palembang'!$C$7:$G$167,5,FALSE)</f>
        <v>1130005457118</v>
      </c>
    </row>
    <row r="41" spans="1:21" s="223" customFormat="1" ht="18" customHeight="1">
      <c r="A41" s="206">
        <v>2294000</v>
      </c>
      <c r="B41" s="414">
        <v>6</v>
      </c>
      <c r="C41" s="538" t="s">
        <v>1713</v>
      </c>
      <c r="D41" s="539" t="s">
        <v>1706</v>
      </c>
      <c r="E41" s="1894">
        <f>VLOOKUP(C41,'[33]Data Gaji Mei Palembang'!$C$27:$H$90,6,FALSE)</f>
        <v>16</v>
      </c>
      <c r="F41" s="285">
        <v>1837750</v>
      </c>
      <c r="G41" s="285">
        <v>456250</v>
      </c>
      <c r="H41" s="105">
        <f t="shared" si="9"/>
        <v>2294000</v>
      </c>
      <c r="I41" s="285">
        <v>25000</v>
      </c>
      <c r="J41" s="285">
        <v>25000</v>
      </c>
      <c r="K41" s="286">
        <v>0</v>
      </c>
      <c r="L41" s="287">
        <v>0</v>
      </c>
      <c r="M41" s="129">
        <f t="shared" si="10"/>
        <v>800000</v>
      </c>
      <c r="N41" s="48">
        <f t="shared" si="11"/>
        <v>3094000</v>
      </c>
      <c r="O41" s="48">
        <f t="shared" si="12"/>
        <v>22940</v>
      </c>
      <c r="P41" s="48">
        <f t="shared" si="13"/>
        <v>45880</v>
      </c>
      <c r="Q41" s="48">
        <f t="shared" si="14"/>
        <v>22940</v>
      </c>
      <c r="R41" s="146">
        <f t="shared" si="15"/>
        <v>3002240</v>
      </c>
      <c r="S41" s="1683">
        <f>VLOOKUP(C41,'[33]Data Gaji Mei Palembang'!$C$27:$T$91,18,FALSE)</f>
        <v>0</v>
      </c>
      <c r="T41" s="652">
        <f t="shared" si="16"/>
        <v>3002240</v>
      </c>
      <c r="U41" s="654" t="str">
        <f>VLOOKUP(C41,'[34]Data Gaji Mei Palembang'!$C$7:$G$167,5,FALSE)</f>
        <v>1130005458678</v>
      </c>
    </row>
    <row r="42" spans="1:21" s="223" customFormat="1" ht="18" customHeight="1">
      <c r="A42" s="206">
        <v>2294000</v>
      </c>
      <c r="B42" s="414">
        <v>7</v>
      </c>
      <c r="C42" s="538" t="s">
        <v>1714</v>
      </c>
      <c r="D42" s="539" t="s">
        <v>1706</v>
      </c>
      <c r="E42" s="1894">
        <f>VLOOKUP(C42,'[33]Data Gaji Mei Palembang'!$C$27:$H$90,6,FALSE)</f>
        <v>18</v>
      </c>
      <c r="F42" s="285">
        <v>1837750</v>
      </c>
      <c r="G42" s="285">
        <v>456250</v>
      </c>
      <c r="H42" s="105">
        <f t="shared" si="9"/>
        <v>2294000</v>
      </c>
      <c r="I42" s="285">
        <v>25000</v>
      </c>
      <c r="J42" s="285">
        <v>25000</v>
      </c>
      <c r="K42" s="286">
        <v>0</v>
      </c>
      <c r="L42" s="287">
        <v>0</v>
      </c>
      <c r="M42" s="129">
        <f t="shared" si="10"/>
        <v>900000</v>
      </c>
      <c r="N42" s="48">
        <f t="shared" si="11"/>
        <v>3194000</v>
      </c>
      <c r="O42" s="48">
        <f t="shared" si="12"/>
        <v>22940</v>
      </c>
      <c r="P42" s="48">
        <f t="shared" si="13"/>
        <v>45880</v>
      </c>
      <c r="Q42" s="48">
        <f t="shared" si="14"/>
        <v>22940</v>
      </c>
      <c r="R42" s="146">
        <f t="shared" si="15"/>
        <v>3102240</v>
      </c>
      <c r="S42" s="1683">
        <f>VLOOKUP(C42,'[33]Data Gaji Mei Palembang'!$C$27:$T$91,18,FALSE)</f>
        <v>0</v>
      </c>
      <c r="T42" s="652">
        <f t="shared" si="16"/>
        <v>3102240</v>
      </c>
      <c r="U42" s="654" t="str">
        <f>VLOOKUP(C42,'[34]Data Gaji Mei Palembang'!$C$7:$G$167,5,FALSE)</f>
        <v>1130005462829</v>
      </c>
    </row>
    <row r="43" spans="1:21" s="223" customFormat="1" ht="18" customHeight="1">
      <c r="A43" s="206">
        <v>2294000</v>
      </c>
      <c r="B43" s="414">
        <v>8</v>
      </c>
      <c r="C43" s="538" t="s">
        <v>1715</v>
      </c>
      <c r="D43" s="539" t="s">
        <v>1706</v>
      </c>
      <c r="E43" s="1894">
        <f>VLOOKUP(C43,'[33]Data Gaji Mei Palembang'!$C$27:$H$90,6,FALSE)</f>
        <v>22</v>
      </c>
      <c r="F43" s="285">
        <v>1837750</v>
      </c>
      <c r="G43" s="285">
        <v>456250</v>
      </c>
      <c r="H43" s="105">
        <f t="shared" si="9"/>
        <v>2294000</v>
      </c>
      <c r="I43" s="285">
        <v>25000</v>
      </c>
      <c r="J43" s="285">
        <v>25000</v>
      </c>
      <c r="K43" s="286">
        <v>0</v>
      </c>
      <c r="L43" s="287">
        <v>0</v>
      </c>
      <c r="M43" s="129">
        <f t="shared" si="10"/>
        <v>1100000</v>
      </c>
      <c r="N43" s="48">
        <f t="shared" si="11"/>
        <v>3394000</v>
      </c>
      <c r="O43" s="48">
        <f t="shared" si="12"/>
        <v>22940</v>
      </c>
      <c r="P43" s="48">
        <f t="shared" si="13"/>
        <v>45880</v>
      </c>
      <c r="Q43" s="48">
        <f t="shared" si="14"/>
        <v>22940</v>
      </c>
      <c r="R43" s="146">
        <f t="shared" si="15"/>
        <v>3302240</v>
      </c>
      <c r="S43" s="1683">
        <f>VLOOKUP(C43,'[33]Data Gaji Mei Palembang'!$C$27:$T$91,18,FALSE)</f>
        <v>0</v>
      </c>
      <c r="T43" s="652">
        <f t="shared" si="16"/>
        <v>3302240</v>
      </c>
      <c r="U43" s="654" t="str">
        <f>VLOOKUP(C43,'[34]Data Gaji Mei Palembang'!$C$7:$G$167,5,FALSE)</f>
        <v>1130005458421</v>
      </c>
    </row>
    <row r="44" spans="1:21" s="223" customFormat="1" ht="18" customHeight="1">
      <c r="A44" s="206">
        <v>2294000</v>
      </c>
      <c r="B44" s="414">
        <v>9</v>
      </c>
      <c r="C44" s="538" t="s">
        <v>1716</v>
      </c>
      <c r="D44" s="539" t="s">
        <v>1706</v>
      </c>
      <c r="E44" s="1894">
        <f>VLOOKUP(C44,'[33]Data Gaji Mei Palembang'!$C$27:$H$90,6,FALSE)</f>
        <v>22</v>
      </c>
      <c r="F44" s="285">
        <v>1837750</v>
      </c>
      <c r="G44" s="285">
        <v>456250</v>
      </c>
      <c r="H44" s="105">
        <f t="shared" si="9"/>
        <v>2294000</v>
      </c>
      <c r="I44" s="285">
        <v>25000</v>
      </c>
      <c r="J44" s="285">
        <v>25000</v>
      </c>
      <c r="K44" s="286">
        <v>0</v>
      </c>
      <c r="L44" s="287">
        <v>0</v>
      </c>
      <c r="M44" s="129">
        <f t="shared" si="10"/>
        <v>1100000</v>
      </c>
      <c r="N44" s="48">
        <f t="shared" si="11"/>
        <v>3394000</v>
      </c>
      <c r="O44" s="48">
        <f t="shared" si="12"/>
        <v>22940</v>
      </c>
      <c r="P44" s="48">
        <f t="shared" si="13"/>
        <v>45880</v>
      </c>
      <c r="Q44" s="48">
        <f t="shared" si="14"/>
        <v>22940</v>
      </c>
      <c r="R44" s="146">
        <f t="shared" si="15"/>
        <v>3302240</v>
      </c>
      <c r="S44" s="1683">
        <f>VLOOKUP(C44,'[33]Data Gaji Mei Palembang'!$C$27:$T$91,18,FALSE)</f>
        <v>0</v>
      </c>
      <c r="T44" s="652">
        <f t="shared" si="16"/>
        <v>3302240</v>
      </c>
      <c r="U44" s="654" t="str">
        <f>VLOOKUP(C44,'[34]Data Gaji Mei Palembang'!$C$7:$G$167,5,FALSE)</f>
        <v>1130005458611</v>
      </c>
    </row>
    <row r="45" spans="1:21" s="223" customFormat="1" ht="18" customHeight="1">
      <c r="A45" s="206">
        <v>2294000</v>
      </c>
      <c r="B45" s="414">
        <v>10</v>
      </c>
      <c r="C45" s="538" t="s">
        <v>1717</v>
      </c>
      <c r="D45" s="539" t="s">
        <v>1706</v>
      </c>
      <c r="E45" s="1894">
        <f>VLOOKUP(C45,'[33]Data Gaji Mei Palembang'!$C$27:$H$90,6,FALSE)</f>
        <v>17</v>
      </c>
      <c r="F45" s="285">
        <v>1837750</v>
      </c>
      <c r="G45" s="285">
        <v>456250</v>
      </c>
      <c r="H45" s="105">
        <f t="shared" si="9"/>
        <v>2294000</v>
      </c>
      <c r="I45" s="285">
        <v>25000</v>
      </c>
      <c r="J45" s="285">
        <v>25000</v>
      </c>
      <c r="K45" s="286">
        <v>0</v>
      </c>
      <c r="L45" s="287">
        <v>0</v>
      </c>
      <c r="M45" s="129">
        <f t="shared" si="10"/>
        <v>850000</v>
      </c>
      <c r="N45" s="48">
        <f t="shared" si="11"/>
        <v>3144000</v>
      </c>
      <c r="O45" s="48">
        <f t="shared" si="12"/>
        <v>22940</v>
      </c>
      <c r="P45" s="48">
        <f t="shared" si="13"/>
        <v>45880</v>
      </c>
      <c r="Q45" s="48">
        <f t="shared" si="14"/>
        <v>22940</v>
      </c>
      <c r="R45" s="146">
        <f t="shared" si="15"/>
        <v>3052240</v>
      </c>
      <c r="S45" s="1683">
        <f>VLOOKUP(C45,'[33]Data Gaji Mei Palembang'!$C$27:$T$91,18,FALSE)</f>
        <v>0</v>
      </c>
      <c r="T45" s="652">
        <f t="shared" si="16"/>
        <v>3052240</v>
      </c>
      <c r="U45" s="654" t="str">
        <f>VLOOKUP(C45,'[34]Data Gaji Mei Palembang'!$C$7:$G$167,5,FALSE)</f>
        <v>1130005456367</v>
      </c>
    </row>
    <row r="46" spans="1:21" s="223" customFormat="1" ht="18" customHeight="1">
      <c r="A46" s="206">
        <v>2294000</v>
      </c>
      <c r="B46" s="414">
        <v>11</v>
      </c>
      <c r="C46" s="538" t="s">
        <v>1718</v>
      </c>
      <c r="D46" s="539" t="s">
        <v>1706</v>
      </c>
      <c r="E46" s="1894">
        <f>VLOOKUP(C46,'[33]Data Gaji Mei Palembang'!$C$27:$H$90,6,FALSE)</f>
        <v>22</v>
      </c>
      <c r="F46" s="285">
        <v>1837750</v>
      </c>
      <c r="G46" s="285">
        <v>456250</v>
      </c>
      <c r="H46" s="105">
        <f t="shared" si="9"/>
        <v>2294000</v>
      </c>
      <c r="I46" s="285">
        <v>25000</v>
      </c>
      <c r="J46" s="285">
        <v>25000</v>
      </c>
      <c r="K46" s="286">
        <v>0</v>
      </c>
      <c r="L46" s="287">
        <v>0</v>
      </c>
      <c r="M46" s="129">
        <f t="shared" si="10"/>
        <v>1100000</v>
      </c>
      <c r="N46" s="48">
        <f t="shared" si="11"/>
        <v>3394000</v>
      </c>
      <c r="O46" s="48">
        <f t="shared" si="12"/>
        <v>22940</v>
      </c>
      <c r="P46" s="48">
        <f t="shared" si="13"/>
        <v>45880</v>
      </c>
      <c r="Q46" s="48">
        <f t="shared" si="14"/>
        <v>22940</v>
      </c>
      <c r="R46" s="146">
        <f t="shared" si="15"/>
        <v>3302240</v>
      </c>
      <c r="S46" s="1683">
        <f>VLOOKUP(C46,'[33]Data Gaji Mei Palembang'!$C$27:$T$91,18,FALSE)</f>
        <v>0</v>
      </c>
      <c r="T46" s="652">
        <f t="shared" si="16"/>
        <v>3302240</v>
      </c>
      <c r="U46" s="654" t="str">
        <f>VLOOKUP(C46,'[34]Data Gaji Mei Palembang'!$C$7:$G$167,5,FALSE)</f>
        <v>1130005458553</v>
      </c>
    </row>
    <row r="47" spans="1:21" s="223" customFormat="1" ht="18" customHeight="1">
      <c r="A47" s="206">
        <v>2294000</v>
      </c>
      <c r="B47" s="414">
        <v>12</v>
      </c>
      <c r="C47" s="538" t="s">
        <v>1719</v>
      </c>
      <c r="D47" s="539" t="s">
        <v>1706</v>
      </c>
      <c r="E47" s="1894">
        <f>VLOOKUP(C47,'[33]Data Gaji Mei Palembang'!$C$27:$H$90,6,FALSE)</f>
        <v>18</v>
      </c>
      <c r="F47" s="285">
        <v>1837750</v>
      </c>
      <c r="G47" s="285">
        <v>456250</v>
      </c>
      <c r="H47" s="105">
        <f t="shared" si="9"/>
        <v>2294000</v>
      </c>
      <c r="I47" s="285">
        <v>25000</v>
      </c>
      <c r="J47" s="285">
        <v>25000</v>
      </c>
      <c r="K47" s="286">
        <v>0</v>
      </c>
      <c r="L47" s="287">
        <v>0</v>
      </c>
      <c r="M47" s="129">
        <f t="shared" si="10"/>
        <v>900000</v>
      </c>
      <c r="N47" s="48">
        <f t="shared" si="11"/>
        <v>3194000</v>
      </c>
      <c r="O47" s="48">
        <f t="shared" si="12"/>
        <v>22940</v>
      </c>
      <c r="P47" s="48">
        <f t="shared" si="13"/>
        <v>45880</v>
      </c>
      <c r="Q47" s="48">
        <f t="shared" si="14"/>
        <v>22940</v>
      </c>
      <c r="R47" s="146">
        <f t="shared" si="15"/>
        <v>3102240</v>
      </c>
      <c r="S47" s="1683">
        <f>VLOOKUP(C47,'[33]Data Gaji Mei Palembang'!$C$27:$T$91,18,FALSE)</f>
        <v>0</v>
      </c>
      <c r="T47" s="652">
        <f t="shared" si="16"/>
        <v>3102240</v>
      </c>
      <c r="U47" s="654" t="str">
        <f>VLOOKUP(C47,'[34]Data Gaji Mei Palembang'!$C$7:$G$167,5,FALSE)</f>
        <v>1130005617117</v>
      </c>
    </row>
    <row r="48" spans="1:21" s="223" customFormat="1" ht="18" customHeight="1">
      <c r="A48" s="206">
        <v>2294000</v>
      </c>
      <c r="B48" s="414">
        <v>13</v>
      </c>
      <c r="C48" s="538" t="s">
        <v>1720</v>
      </c>
      <c r="D48" s="539" t="s">
        <v>1706</v>
      </c>
      <c r="E48" s="1894">
        <f>VLOOKUP(C48,'[33]Data Gaji Mei Palembang'!$C$27:$H$90,6,FALSE)</f>
        <v>19</v>
      </c>
      <c r="F48" s="285">
        <v>1837750</v>
      </c>
      <c r="G48" s="285">
        <v>456250</v>
      </c>
      <c r="H48" s="105">
        <f t="shared" si="9"/>
        <v>2294000</v>
      </c>
      <c r="I48" s="285">
        <v>25000</v>
      </c>
      <c r="J48" s="285">
        <v>25000</v>
      </c>
      <c r="K48" s="286">
        <v>0</v>
      </c>
      <c r="L48" s="287">
        <v>0</v>
      </c>
      <c r="M48" s="129">
        <f t="shared" si="10"/>
        <v>950000</v>
      </c>
      <c r="N48" s="48">
        <f t="shared" si="11"/>
        <v>3244000</v>
      </c>
      <c r="O48" s="48">
        <f t="shared" si="12"/>
        <v>22940</v>
      </c>
      <c r="P48" s="48">
        <f t="shared" si="13"/>
        <v>45880</v>
      </c>
      <c r="Q48" s="48">
        <f t="shared" si="14"/>
        <v>22940</v>
      </c>
      <c r="R48" s="146">
        <f t="shared" si="15"/>
        <v>3152240</v>
      </c>
      <c r="S48" s="1683">
        <f>VLOOKUP(C48,'[33]Data Gaji Mei Palembang'!$C$27:$T$91,18,FALSE)</f>
        <v>0</v>
      </c>
      <c r="T48" s="652">
        <f t="shared" si="16"/>
        <v>3152240</v>
      </c>
      <c r="U48" s="654" t="str">
        <f>VLOOKUP(C48,'[34]Data Gaji Mei Palembang'!$C$7:$G$167,5,FALSE)</f>
        <v>1280005632630</v>
      </c>
    </row>
    <row r="49" spans="1:21" s="223" customFormat="1" ht="18" customHeight="1">
      <c r="A49" s="206">
        <v>2294000</v>
      </c>
      <c r="B49" s="414">
        <v>14</v>
      </c>
      <c r="C49" s="538" t="s">
        <v>1721</v>
      </c>
      <c r="D49" s="539" t="s">
        <v>1706</v>
      </c>
      <c r="E49" s="1894">
        <f>VLOOKUP(C49,'[33]Data Gaji Mei Palembang'!$C$27:$H$90,6,FALSE)</f>
        <v>22</v>
      </c>
      <c r="F49" s="285">
        <v>1837750</v>
      </c>
      <c r="G49" s="285">
        <v>456250</v>
      </c>
      <c r="H49" s="105">
        <f t="shared" si="9"/>
        <v>2294000</v>
      </c>
      <c r="I49" s="285">
        <v>25000</v>
      </c>
      <c r="J49" s="285">
        <v>25000</v>
      </c>
      <c r="K49" s="286">
        <v>0</v>
      </c>
      <c r="L49" s="287">
        <v>0</v>
      </c>
      <c r="M49" s="129">
        <f t="shared" si="10"/>
        <v>1100000</v>
      </c>
      <c r="N49" s="48">
        <f t="shared" si="11"/>
        <v>3394000</v>
      </c>
      <c r="O49" s="48">
        <f t="shared" si="12"/>
        <v>22940</v>
      </c>
      <c r="P49" s="48">
        <f t="shared" si="13"/>
        <v>45880</v>
      </c>
      <c r="Q49" s="48">
        <f t="shared" si="14"/>
        <v>22940</v>
      </c>
      <c r="R49" s="146">
        <f t="shared" si="15"/>
        <v>3302240</v>
      </c>
      <c r="S49" s="1683">
        <f>VLOOKUP(C49,'[33]Data Gaji Mei Palembang'!$C$27:$T$91,18,FALSE)</f>
        <v>500000</v>
      </c>
      <c r="T49" s="652">
        <f t="shared" si="16"/>
        <v>2802240</v>
      </c>
      <c r="U49" s="654" t="str">
        <f>VLOOKUP(C49,'[34]Data Gaji Mei Palembang'!$C$7:$G$167,5,FALSE)</f>
        <v>1130006322147</v>
      </c>
    </row>
    <row r="50" spans="1:21" s="223" customFormat="1" ht="18" customHeight="1">
      <c r="A50" s="206">
        <v>2294000</v>
      </c>
      <c r="B50" s="414">
        <v>15</v>
      </c>
      <c r="C50" s="538" t="s">
        <v>1722</v>
      </c>
      <c r="D50" s="539" t="s">
        <v>1706</v>
      </c>
      <c r="E50" s="1894">
        <f>VLOOKUP(C50,'[33]Data Gaji Mei Palembang'!$C$27:$H$90,6,FALSE)</f>
        <v>19</v>
      </c>
      <c r="F50" s="285">
        <v>1837750</v>
      </c>
      <c r="G50" s="285">
        <v>456250</v>
      </c>
      <c r="H50" s="105">
        <f t="shared" si="9"/>
        <v>2294000</v>
      </c>
      <c r="I50" s="285">
        <v>25000</v>
      </c>
      <c r="J50" s="285">
        <v>25000</v>
      </c>
      <c r="K50" s="286">
        <v>0</v>
      </c>
      <c r="L50" s="287">
        <v>0</v>
      </c>
      <c r="M50" s="129">
        <f t="shared" si="10"/>
        <v>950000</v>
      </c>
      <c r="N50" s="48">
        <f t="shared" si="11"/>
        <v>3244000</v>
      </c>
      <c r="O50" s="48">
        <f t="shared" si="12"/>
        <v>22940</v>
      </c>
      <c r="P50" s="48">
        <f t="shared" si="13"/>
        <v>45880</v>
      </c>
      <c r="Q50" s="48">
        <f t="shared" si="14"/>
        <v>22940</v>
      </c>
      <c r="R50" s="146">
        <f t="shared" si="15"/>
        <v>3152240</v>
      </c>
      <c r="S50" s="1683">
        <f>VLOOKUP(C50,'[33]Data Gaji Mei Palembang'!$C$27:$T$91,18,FALSE)</f>
        <v>0</v>
      </c>
      <c r="T50" s="652">
        <f t="shared" si="16"/>
        <v>3152240</v>
      </c>
      <c r="U50" s="654" t="str">
        <f>VLOOKUP(C50,'[34]Data Gaji Mei Palembang'!$C$7:$G$167,5,FALSE)</f>
        <v>1130005456292</v>
      </c>
    </row>
    <row r="51" spans="1:21" s="223" customFormat="1" ht="18" customHeight="1">
      <c r="A51" s="206">
        <v>2294000</v>
      </c>
      <c r="B51" s="414">
        <v>16</v>
      </c>
      <c r="C51" s="538" t="s">
        <v>1724</v>
      </c>
      <c r="D51" s="539" t="s">
        <v>1706</v>
      </c>
      <c r="E51" s="1894">
        <f>VLOOKUP(C51,'[33]Data Gaji Mei Palembang'!$C$27:$H$90,6,FALSE)</f>
        <v>21</v>
      </c>
      <c r="F51" s="285">
        <v>1837750</v>
      </c>
      <c r="G51" s="285">
        <v>456250</v>
      </c>
      <c r="H51" s="105">
        <f t="shared" si="9"/>
        <v>2294000</v>
      </c>
      <c r="I51" s="285">
        <v>25000</v>
      </c>
      <c r="J51" s="285">
        <v>25000</v>
      </c>
      <c r="K51" s="286">
        <v>0</v>
      </c>
      <c r="L51" s="287">
        <v>0</v>
      </c>
      <c r="M51" s="129">
        <f t="shared" si="10"/>
        <v>1050000</v>
      </c>
      <c r="N51" s="48">
        <f t="shared" si="11"/>
        <v>3344000</v>
      </c>
      <c r="O51" s="48">
        <f t="shared" si="12"/>
        <v>22940</v>
      </c>
      <c r="P51" s="48">
        <f t="shared" si="13"/>
        <v>45880</v>
      </c>
      <c r="Q51" s="48">
        <f t="shared" si="14"/>
        <v>22940</v>
      </c>
      <c r="R51" s="146">
        <f t="shared" si="15"/>
        <v>3252240</v>
      </c>
      <c r="S51" s="1683">
        <f>VLOOKUP(C51,'[33]Data Gaji Mei Palembang'!$C$27:$T$91,18,FALSE)</f>
        <v>0</v>
      </c>
      <c r="T51" s="652">
        <f t="shared" si="16"/>
        <v>3252240</v>
      </c>
      <c r="U51" s="654" t="str">
        <f>VLOOKUP(C51,'[34]Data Gaji Mei Palembang'!$C$7:$G$167,5,FALSE)</f>
        <v>1120011445504</v>
      </c>
    </row>
    <row r="52" spans="1:21" s="223" customFormat="1" ht="18" customHeight="1">
      <c r="A52" s="206">
        <v>2294000</v>
      </c>
      <c r="B52" s="414">
        <v>17</v>
      </c>
      <c r="C52" s="538" t="s">
        <v>1725</v>
      </c>
      <c r="D52" s="539" t="s">
        <v>1706</v>
      </c>
      <c r="E52" s="1894">
        <f>VLOOKUP(C52,'[33]Data Gaji Mei Palembang'!$C$27:$H$90,6,FALSE)</f>
        <v>20</v>
      </c>
      <c r="F52" s="285">
        <v>1837750</v>
      </c>
      <c r="G52" s="285">
        <v>456250</v>
      </c>
      <c r="H52" s="105">
        <f t="shared" si="9"/>
        <v>2294000</v>
      </c>
      <c r="I52" s="285">
        <v>25000</v>
      </c>
      <c r="J52" s="285">
        <v>25000</v>
      </c>
      <c r="K52" s="286">
        <v>0</v>
      </c>
      <c r="L52" s="287">
        <v>0</v>
      </c>
      <c r="M52" s="129">
        <f t="shared" si="10"/>
        <v>1000000</v>
      </c>
      <c r="N52" s="48">
        <f t="shared" si="11"/>
        <v>3294000</v>
      </c>
      <c r="O52" s="48">
        <f t="shared" si="12"/>
        <v>22940</v>
      </c>
      <c r="P52" s="48">
        <f t="shared" si="13"/>
        <v>45880</v>
      </c>
      <c r="Q52" s="48">
        <f t="shared" si="14"/>
        <v>22940</v>
      </c>
      <c r="R52" s="146">
        <f t="shared" si="15"/>
        <v>3202240</v>
      </c>
      <c r="S52" s="1683">
        <f>VLOOKUP(C52,'[33]Data Gaji Mei Palembang'!$C$27:$T$91,18,FALSE)</f>
        <v>0</v>
      </c>
      <c r="T52" s="652">
        <f t="shared" si="16"/>
        <v>3202240</v>
      </c>
      <c r="U52" s="654" t="str">
        <f>VLOOKUP(C52,'[34]Data Gaji Mei Palembang'!$C$7:$G$167,5,FALSE)</f>
        <v>1130005460906</v>
      </c>
    </row>
    <row r="53" spans="1:21" s="223" customFormat="1" ht="18" customHeight="1">
      <c r="A53" s="206">
        <v>2294000</v>
      </c>
      <c r="B53" s="414">
        <v>18</v>
      </c>
      <c r="C53" s="538" t="s">
        <v>1452</v>
      </c>
      <c r="D53" s="539" t="s">
        <v>1706</v>
      </c>
      <c r="E53" s="1894">
        <f>VLOOKUP(C53,'[33]Data Gaji Mei Palembang'!$C$27:$H$90,6,FALSE)</f>
        <v>18</v>
      </c>
      <c r="F53" s="285">
        <v>1837750</v>
      </c>
      <c r="G53" s="285">
        <v>456250</v>
      </c>
      <c r="H53" s="105">
        <f t="shared" si="9"/>
        <v>2294000</v>
      </c>
      <c r="I53" s="285">
        <v>25000</v>
      </c>
      <c r="J53" s="285">
        <v>25000</v>
      </c>
      <c r="K53" s="286">
        <v>0</v>
      </c>
      <c r="L53" s="287">
        <v>0</v>
      </c>
      <c r="M53" s="129">
        <f t="shared" si="10"/>
        <v>900000</v>
      </c>
      <c r="N53" s="48">
        <f t="shared" si="11"/>
        <v>3194000</v>
      </c>
      <c r="O53" s="48">
        <f t="shared" si="12"/>
        <v>22940</v>
      </c>
      <c r="P53" s="48">
        <f t="shared" si="13"/>
        <v>45880</v>
      </c>
      <c r="Q53" s="48">
        <f t="shared" si="14"/>
        <v>22940</v>
      </c>
      <c r="R53" s="146">
        <f t="shared" si="15"/>
        <v>3102240</v>
      </c>
      <c r="S53" s="1683">
        <f>VLOOKUP(C53,'[33]Data Gaji Mei Palembang'!$C$27:$T$91,18,FALSE)</f>
        <v>0</v>
      </c>
      <c r="T53" s="652">
        <f t="shared" si="16"/>
        <v>3102240</v>
      </c>
      <c r="U53" s="654" t="str">
        <f>VLOOKUP(C53,'[34]Data Gaji Mei Palembang'!$C$7:$G$167,5,FALSE)</f>
        <v>1130005458082</v>
      </c>
    </row>
    <row r="54" spans="1:21" s="223" customFormat="1" ht="18" customHeight="1">
      <c r="A54" s="206">
        <v>2294000</v>
      </c>
      <c r="B54" s="414">
        <v>19</v>
      </c>
      <c r="C54" s="538" t="s">
        <v>1726</v>
      </c>
      <c r="D54" s="539" t="s">
        <v>1706</v>
      </c>
      <c r="E54" s="1894">
        <f>VLOOKUP(C54,'[33]Data Gaji Mei Palembang'!$C$27:$H$90,6,FALSE)</f>
        <v>16</v>
      </c>
      <c r="F54" s="285">
        <v>1837750</v>
      </c>
      <c r="G54" s="285">
        <v>456250</v>
      </c>
      <c r="H54" s="105">
        <f t="shared" si="9"/>
        <v>2294000</v>
      </c>
      <c r="I54" s="285">
        <v>25000</v>
      </c>
      <c r="J54" s="285">
        <v>25000</v>
      </c>
      <c r="K54" s="286">
        <v>0</v>
      </c>
      <c r="L54" s="287">
        <v>0</v>
      </c>
      <c r="M54" s="129">
        <f t="shared" si="10"/>
        <v>800000</v>
      </c>
      <c r="N54" s="48">
        <f t="shared" si="11"/>
        <v>3094000</v>
      </c>
      <c r="O54" s="48">
        <f t="shared" si="12"/>
        <v>22940</v>
      </c>
      <c r="P54" s="48">
        <f t="shared" si="13"/>
        <v>45880</v>
      </c>
      <c r="Q54" s="48">
        <f t="shared" si="14"/>
        <v>22940</v>
      </c>
      <c r="R54" s="146">
        <f t="shared" si="15"/>
        <v>3002240</v>
      </c>
      <c r="S54" s="1683">
        <f>VLOOKUP(C54,'[33]Data Gaji Mei Palembang'!$C$27:$T$91,18,FALSE)</f>
        <v>0</v>
      </c>
      <c r="T54" s="652">
        <f t="shared" si="16"/>
        <v>3002240</v>
      </c>
      <c r="U54" s="654" t="str">
        <f>VLOOKUP(C54,'[34]Data Gaji Mei Palembang'!$C$7:$G$167,5,FALSE)</f>
        <v>1130005462803</v>
      </c>
    </row>
    <row r="55" spans="1:21" s="223" customFormat="1" ht="18" customHeight="1">
      <c r="A55" s="206">
        <v>2294000</v>
      </c>
      <c r="B55" s="414">
        <v>20</v>
      </c>
      <c r="C55" s="538" t="s">
        <v>1727</v>
      </c>
      <c r="D55" s="539" t="s">
        <v>1706</v>
      </c>
      <c r="E55" s="1894">
        <f>VLOOKUP(C55,'[33]Data Gaji Mei Palembang'!$C$27:$H$90,6,FALSE)</f>
        <v>24</v>
      </c>
      <c r="F55" s="285">
        <v>1837750</v>
      </c>
      <c r="G55" s="285">
        <v>456250</v>
      </c>
      <c r="H55" s="105">
        <f t="shared" si="9"/>
        <v>2294000</v>
      </c>
      <c r="I55" s="285">
        <v>25000</v>
      </c>
      <c r="J55" s="285">
        <v>25000</v>
      </c>
      <c r="K55" s="286">
        <v>0</v>
      </c>
      <c r="L55" s="287">
        <v>0</v>
      </c>
      <c r="M55" s="129">
        <f t="shared" si="10"/>
        <v>1200000</v>
      </c>
      <c r="N55" s="48">
        <f t="shared" si="11"/>
        <v>3494000</v>
      </c>
      <c r="O55" s="48">
        <f t="shared" si="12"/>
        <v>22940</v>
      </c>
      <c r="P55" s="48">
        <f t="shared" si="13"/>
        <v>45880</v>
      </c>
      <c r="Q55" s="48">
        <f t="shared" si="14"/>
        <v>22940</v>
      </c>
      <c r="R55" s="146">
        <f t="shared" si="15"/>
        <v>3402240</v>
      </c>
      <c r="S55" s="1683">
        <f>VLOOKUP(C55,'[33]Data Gaji Mei Palembang'!$C$27:$T$91,18,FALSE)</f>
        <v>0</v>
      </c>
      <c r="T55" s="652">
        <f t="shared" si="16"/>
        <v>3402240</v>
      </c>
      <c r="U55" s="654" t="str">
        <f>VLOOKUP(C55,'[34]Data Gaji Mei Palembang'!$C$7:$G$167,5,FALSE)</f>
        <v>1120007676864</v>
      </c>
    </row>
    <row r="56" spans="1:21" s="223" customFormat="1" ht="18" customHeight="1">
      <c r="A56" s="206">
        <v>2294000</v>
      </c>
      <c r="B56" s="414">
        <v>21</v>
      </c>
      <c r="C56" s="538" t="s">
        <v>1728</v>
      </c>
      <c r="D56" s="539" t="s">
        <v>1706</v>
      </c>
      <c r="E56" s="1894">
        <f>VLOOKUP(C56,'[33]Data Gaji Mei Palembang'!$C$27:$H$90,6,FALSE)</f>
        <v>20</v>
      </c>
      <c r="F56" s="285">
        <v>1837750</v>
      </c>
      <c r="G56" s="285">
        <v>456250</v>
      </c>
      <c r="H56" s="105">
        <f t="shared" si="9"/>
        <v>2294000</v>
      </c>
      <c r="I56" s="285">
        <v>25000</v>
      </c>
      <c r="J56" s="285">
        <v>25000</v>
      </c>
      <c r="K56" s="286">
        <v>0</v>
      </c>
      <c r="L56" s="287">
        <v>0</v>
      </c>
      <c r="M56" s="129">
        <f t="shared" si="10"/>
        <v>1000000</v>
      </c>
      <c r="N56" s="48">
        <f t="shared" si="11"/>
        <v>3294000</v>
      </c>
      <c r="O56" s="48">
        <f t="shared" si="12"/>
        <v>22940</v>
      </c>
      <c r="P56" s="48">
        <f t="shared" si="13"/>
        <v>45880</v>
      </c>
      <c r="Q56" s="48">
        <f t="shared" si="14"/>
        <v>22940</v>
      </c>
      <c r="R56" s="146">
        <f t="shared" si="15"/>
        <v>3202240</v>
      </c>
      <c r="S56" s="1683">
        <f>VLOOKUP(C56,'[33]Data Gaji Mei Palembang'!$C$27:$T$91,18,FALSE)</f>
        <v>0</v>
      </c>
      <c r="T56" s="652">
        <f t="shared" si="16"/>
        <v>3202240</v>
      </c>
      <c r="U56" s="654" t="str">
        <f>VLOOKUP(C56,'[34]Data Gaji Mei Palembang'!$C$7:$G$167,5,FALSE)</f>
        <v>1130006350833</v>
      </c>
    </row>
    <row r="57" spans="1:21" s="223" customFormat="1" ht="18" customHeight="1">
      <c r="A57" s="206">
        <v>2294000</v>
      </c>
      <c r="B57" s="414">
        <v>22</v>
      </c>
      <c r="C57" s="538" t="s">
        <v>1458</v>
      </c>
      <c r="D57" s="539" t="s">
        <v>1706</v>
      </c>
      <c r="E57" s="1894">
        <f>VLOOKUP(C57,'[33]Data Gaji Mei Palembang'!$C$27:$H$90,6,FALSE)</f>
        <v>18</v>
      </c>
      <c r="F57" s="285">
        <v>1837750</v>
      </c>
      <c r="G57" s="285">
        <v>456250</v>
      </c>
      <c r="H57" s="105">
        <f t="shared" si="9"/>
        <v>2294000</v>
      </c>
      <c r="I57" s="285">
        <v>25000</v>
      </c>
      <c r="J57" s="285">
        <v>25000</v>
      </c>
      <c r="K57" s="286">
        <v>0</v>
      </c>
      <c r="L57" s="287">
        <v>0</v>
      </c>
      <c r="M57" s="129">
        <f t="shared" si="10"/>
        <v>900000</v>
      </c>
      <c r="N57" s="48">
        <f t="shared" si="11"/>
        <v>3194000</v>
      </c>
      <c r="O57" s="48">
        <f t="shared" si="12"/>
        <v>22940</v>
      </c>
      <c r="P57" s="48">
        <f t="shared" si="13"/>
        <v>45880</v>
      </c>
      <c r="Q57" s="48">
        <f t="shared" si="14"/>
        <v>22940</v>
      </c>
      <c r="R57" s="146">
        <f t="shared" si="15"/>
        <v>3102240</v>
      </c>
      <c r="S57" s="1683">
        <f>VLOOKUP(C57,'[33]Data Gaji Mei Palembang'!$C$27:$T$91,18,FALSE)</f>
        <v>0</v>
      </c>
      <c r="T57" s="652">
        <f t="shared" si="16"/>
        <v>3102240</v>
      </c>
      <c r="U57" s="654" t="str">
        <f>VLOOKUP(C57,'[34]Data Gaji Mei Palembang'!$C$7:$G$167,5,FALSE)</f>
        <v>9000008055114</v>
      </c>
    </row>
    <row r="58" spans="1:21" s="223" customFormat="1" ht="18" customHeight="1">
      <c r="A58" s="206">
        <v>2294000</v>
      </c>
      <c r="B58" s="414">
        <v>23</v>
      </c>
      <c r="C58" s="538" t="s">
        <v>1729</v>
      </c>
      <c r="D58" s="539" t="s">
        <v>1706</v>
      </c>
      <c r="E58" s="1894">
        <f>VLOOKUP(C58,'[33]Data Gaji Mei Palembang'!$C$27:$H$90,6,FALSE)</f>
        <v>19</v>
      </c>
      <c r="F58" s="285">
        <v>1837750</v>
      </c>
      <c r="G58" s="285">
        <v>456250</v>
      </c>
      <c r="H58" s="105">
        <f t="shared" si="9"/>
        <v>2294000</v>
      </c>
      <c r="I58" s="285">
        <v>25000</v>
      </c>
      <c r="J58" s="285">
        <v>25000</v>
      </c>
      <c r="K58" s="286">
        <v>0</v>
      </c>
      <c r="L58" s="287">
        <v>0</v>
      </c>
      <c r="M58" s="129">
        <f t="shared" si="10"/>
        <v>950000</v>
      </c>
      <c r="N58" s="48">
        <f t="shared" si="11"/>
        <v>3244000</v>
      </c>
      <c r="O58" s="48">
        <f t="shared" si="12"/>
        <v>22940</v>
      </c>
      <c r="P58" s="48">
        <f t="shared" si="13"/>
        <v>45880</v>
      </c>
      <c r="Q58" s="48">
        <f t="shared" si="14"/>
        <v>22940</v>
      </c>
      <c r="R58" s="146">
        <f t="shared" si="15"/>
        <v>3152240</v>
      </c>
      <c r="S58" s="1683">
        <f>VLOOKUP(C58,'[33]Data Gaji Mei Palembang'!$C$27:$T$91,18,FALSE)</f>
        <v>0</v>
      </c>
      <c r="T58" s="652">
        <f t="shared" si="16"/>
        <v>3152240</v>
      </c>
      <c r="U58" s="654" t="str">
        <f>VLOOKUP(C58,'[34]Data Gaji Mei Palembang'!$C$7:$G$167,5,FALSE)</f>
        <v>1130005458512</v>
      </c>
    </row>
    <row r="59" spans="1:21" s="223" customFormat="1" ht="18" customHeight="1">
      <c r="A59" s="206">
        <v>2294000</v>
      </c>
      <c r="B59" s="414">
        <v>24</v>
      </c>
      <c r="C59" s="538" t="s">
        <v>1730</v>
      </c>
      <c r="D59" s="539" t="s">
        <v>1706</v>
      </c>
      <c r="E59" s="1894">
        <f>VLOOKUP(C59,'[33]Data Gaji Mei Palembang'!$C$27:$H$90,6,FALSE)</f>
        <v>19</v>
      </c>
      <c r="F59" s="285">
        <v>1837750</v>
      </c>
      <c r="G59" s="285">
        <v>456250</v>
      </c>
      <c r="H59" s="105">
        <f t="shared" si="9"/>
        <v>2294000</v>
      </c>
      <c r="I59" s="285">
        <v>25000</v>
      </c>
      <c r="J59" s="285">
        <v>25000</v>
      </c>
      <c r="K59" s="286">
        <v>0</v>
      </c>
      <c r="L59" s="287">
        <v>0</v>
      </c>
      <c r="M59" s="129">
        <f t="shared" si="10"/>
        <v>950000</v>
      </c>
      <c r="N59" s="48">
        <f t="shared" si="11"/>
        <v>3244000</v>
      </c>
      <c r="O59" s="48">
        <f t="shared" si="12"/>
        <v>22940</v>
      </c>
      <c r="P59" s="48">
        <f t="shared" si="13"/>
        <v>45880</v>
      </c>
      <c r="Q59" s="48">
        <f t="shared" si="14"/>
        <v>22940</v>
      </c>
      <c r="R59" s="146">
        <f t="shared" si="15"/>
        <v>3152240</v>
      </c>
      <c r="S59" s="1683">
        <f>VLOOKUP(C59,'[33]Data Gaji Mei Palembang'!$C$27:$T$91,18,FALSE)</f>
        <v>0</v>
      </c>
      <c r="T59" s="652">
        <f t="shared" si="16"/>
        <v>3152240</v>
      </c>
      <c r="U59" s="654" t="str">
        <f>VLOOKUP(C59,'[34]Data Gaji Mei Palembang'!$C$7:$G$167,5,FALSE)</f>
        <v>9000017255317</v>
      </c>
    </row>
    <row r="60" spans="1:21" s="223" customFormat="1" ht="18" customHeight="1">
      <c r="A60" s="206">
        <v>2294000</v>
      </c>
      <c r="B60" s="414">
        <v>25</v>
      </c>
      <c r="C60" s="538" t="s">
        <v>1731</v>
      </c>
      <c r="D60" s="539" t="s">
        <v>1706</v>
      </c>
      <c r="E60" s="1894">
        <f>VLOOKUP(C60,'[33]Data Gaji Mei Palembang'!$C$27:$H$90,6,FALSE)</f>
        <v>24</v>
      </c>
      <c r="F60" s="285">
        <v>1837750</v>
      </c>
      <c r="G60" s="285">
        <v>456250</v>
      </c>
      <c r="H60" s="105">
        <f t="shared" si="9"/>
        <v>2294000</v>
      </c>
      <c r="I60" s="285">
        <v>25000</v>
      </c>
      <c r="J60" s="285">
        <v>25000</v>
      </c>
      <c r="K60" s="286">
        <v>0</v>
      </c>
      <c r="L60" s="287">
        <v>0</v>
      </c>
      <c r="M60" s="129">
        <f t="shared" si="10"/>
        <v>1200000</v>
      </c>
      <c r="N60" s="48">
        <f t="shared" si="11"/>
        <v>3494000</v>
      </c>
      <c r="O60" s="48">
        <f t="shared" si="12"/>
        <v>22940</v>
      </c>
      <c r="P60" s="48">
        <f t="shared" si="13"/>
        <v>45880</v>
      </c>
      <c r="Q60" s="48">
        <f t="shared" si="14"/>
        <v>22940</v>
      </c>
      <c r="R60" s="146">
        <f t="shared" si="15"/>
        <v>3402240</v>
      </c>
      <c r="S60" s="1683">
        <f>VLOOKUP(C60,'[33]Data Gaji Mei Palembang'!$C$27:$T$91,18,FALSE)</f>
        <v>0</v>
      </c>
      <c r="T60" s="652">
        <f t="shared" si="16"/>
        <v>3402240</v>
      </c>
      <c r="U60" s="654" t="str">
        <f>VLOOKUP(C60,'[34]Data Gaji Mei Palembang'!$C$7:$G$167,5,FALSE)</f>
        <v>1130006914612</v>
      </c>
    </row>
    <row r="61" spans="1:21" s="223" customFormat="1" ht="18" customHeight="1">
      <c r="A61" s="206">
        <v>2294000</v>
      </c>
      <c r="B61" s="414">
        <v>26</v>
      </c>
      <c r="C61" s="538" t="s">
        <v>1732</v>
      </c>
      <c r="D61" s="539" t="s">
        <v>1706</v>
      </c>
      <c r="E61" s="1894">
        <f>VLOOKUP(C61,'[33]Data Gaji Mei Palembang'!$C$27:$H$90,6,FALSE)</f>
        <v>20</v>
      </c>
      <c r="F61" s="285">
        <v>1837750</v>
      </c>
      <c r="G61" s="285">
        <v>456250</v>
      </c>
      <c r="H61" s="105">
        <f t="shared" si="9"/>
        <v>2294000</v>
      </c>
      <c r="I61" s="285">
        <v>25000</v>
      </c>
      <c r="J61" s="285">
        <v>25000</v>
      </c>
      <c r="K61" s="286">
        <v>0</v>
      </c>
      <c r="L61" s="287">
        <v>0</v>
      </c>
      <c r="M61" s="129">
        <f t="shared" si="10"/>
        <v>1000000</v>
      </c>
      <c r="N61" s="48">
        <f t="shared" si="11"/>
        <v>3294000</v>
      </c>
      <c r="O61" s="48">
        <f t="shared" si="12"/>
        <v>22940</v>
      </c>
      <c r="P61" s="48">
        <f t="shared" si="13"/>
        <v>45880</v>
      </c>
      <c r="Q61" s="48">
        <f t="shared" si="14"/>
        <v>22940</v>
      </c>
      <c r="R61" s="146">
        <f t="shared" si="15"/>
        <v>3202240</v>
      </c>
      <c r="S61" s="1683">
        <f>VLOOKUP(C61,'[33]Data Gaji Mei Palembang'!$C$27:$T$91,18,FALSE)</f>
        <v>0</v>
      </c>
      <c r="T61" s="652">
        <f t="shared" si="16"/>
        <v>3202240</v>
      </c>
      <c r="U61" s="654" t="str">
        <f>VLOOKUP(C61,'[34]Data Gaji Mei Palembang'!$C$7:$G$167,5,FALSE)</f>
        <v>9000016422322</v>
      </c>
    </row>
    <row r="62" spans="1:21" s="223" customFormat="1" ht="18" customHeight="1">
      <c r="A62" s="206">
        <v>2294000</v>
      </c>
      <c r="B62" s="414">
        <v>27</v>
      </c>
      <c r="C62" s="538" t="s">
        <v>1733</v>
      </c>
      <c r="D62" s="539" t="s">
        <v>1706</v>
      </c>
      <c r="E62" s="1894">
        <f>VLOOKUP(C62,'[33]Data Gaji Mei Palembang'!$C$27:$H$90,6,FALSE)</f>
        <v>20</v>
      </c>
      <c r="F62" s="285">
        <v>1837750</v>
      </c>
      <c r="G62" s="285">
        <v>456250</v>
      </c>
      <c r="H62" s="105">
        <f t="shared" si="9"/>
        <v>2294000</v>
      </c>
      <c r="I62" s="285">
        <v>25000</v>
      </c>
      <c r="J62" s="285">
        <v>25000</v>
      </c>
      <c r="K62" s="286">
        <v>0</v>
      </c>
      <c r="L62" s="287">
        <v>0</v>
      </c>
      <c r="M62" s="129">
        <f t="shared" si="10"/>
        <v>1000000</v>
      </c>
      <c r="N62" s="48">
        <f t="shared" si="11"/>
        <v>3294000</v>
      </c>
      <c r="O62" s="48">
        <f t="shared" si="12"/>
        <v>22940</v>
      </c>
      <c r="P62" s="48">
        <f t="shared" si="13"/>
        <v>45880</v>
      </c>
      <c r="Q62" s="48">
        <f t="shared" si="14"/>
        <v>22940</v>
      </c>
      <c r="R62" s="146">
        <f t="shared" si="15"/>
        <v>3202240</v>
      </c>
      <c r="S62" s="1683">
        <f>VLOOKUP(C62,'[33]Data Gaji Mei Palembang'!$C$27:$T$91,18,FALSE)</f>
        <v>0</v>
      </c>
      <c r="T62" s="652">
        <f t="shared" si="16"/>
        <v>3202240</v>
      </c>
      <c r="U62" s="654" t="str">
        <f>VLOOKUP(C62,'[34]Data Gaji Mei Palembang'!$C$7:$G$167,5,FALSE)</f>
        <v>1130005458348</v>
      </c>
    </row>
    <row r="63" spans="1:21" s="223" customFormat="1" ht="18" customHeight="1">
      <c r="A63" s="206">
        <v>2294000</v>
      </c>
      <c r="B63" s="414">
        <v>28</v>
      </c>
      <c r="C63" s="538" t="s">
        <v>1734</v>
      </c>
      <c r="D63" s="539" t="s">
        <v>1706</v>
      </c>
      <c r="E63" s="1894">
        <f>VLOOKUP(C63,'[33]Data Gaji Mei Palembang'!$C$27:$H$90,6,FALSE)</f>
        <v>24</v>
      </c>
      <c r="F63" s="285">
        <v>1837750</v>
      </c>
      <c r="G63" s="285">
        <v>456250</v>
      </c>
      <c r="H63" s="105">
        <f t="shared" si="9"/>
        <v>2294000</v>
      </c>
      <c r="I63" s="285">
        <v>25000</v>
      </c>
      <c r="J63" s="285">
        <v>25000</v>
      </c>
      <c r="K63" s="286">
        <v>0</v>
      </c>
      <c r="L63" s="287">
        <v>0</v>
      </c>
      <c r="M63" s="129">
        <f t="shared" si="10"/>
        <v>1200000</v>
      </c>
      <c r="N63" s="48">
        <f t="shared" si="11"/>
        <v>3494000</v>
      </c>
      <c r="O63" s="48">
        <f t="shared" si="12"/>
        <v>22940</v>
      </c>
      <c r="P63" s="48">
        <f t="shared" si="13"/>
        <v>45880</v>
      </c>
      <c r="Q63" s="48">
        <f t="shared" si="14"/>
        <v>22940</v>
      </c>
      <c r="R63" s="146">
        <f t="shared" si="15"/>
        <v>3402240</v>
      </c>
      <c r="S63" s="1683">
        <f>VLOOKUP(C63,'[33]Data Gaji Mei Palembang'!$C$27:$T$91,18,FALSE)</f>
        <v>0</v>
      </c>
      <c r="T63" s="652">
        <f t="shared" si="16"/>
        <v>3402240</v>
      </c>
      <c r="U63" s="654" t="str">
        <f>VLOOKUP(C63,'[34]Data Gaji Mei Palembang'!$C$7:$G$167,5,FALSE)</f>
        <v>1130005458231</v>
      </c>
    </row>
    <row r="64" spans="1:21" s="223" customFormat="1" ht="18" customHeight="1">
      <c r="A64" s="206">
        <v>2294000</v>
      </c>
      <c r="B64" s="414">
        <v>29</v>
      </c>
      <c r="C64" s="538" t="s">
        <v>1735</v>
      </c>
      <c r="D64" s="539" t="s">
        <v>1706</v>
      </c>
      <c r="E64" s="1894">
        <f>VLOOKUP(C64,'[33]Data Gaji Mei Palembang'!$C$27:$H$90,6,FALSE)</f>
        <v>23</v>
      </c>
      <c r="F64" s="285">
        <v>1837750</v>
      </c>
      <c r="G64" s="285">
        <v>456250</v>
      </c>
      <c r="H64" s="105">
        <f t="shared" si="9"/>
        <v>2294000</v>
      </c>
      <c r="I64" s="285">
        <v>25000</v>
      </c>
      <c r="J64" s="285">
        <v>25000</v>
      </c>
      <c r="K64" s="286">
        <v>0</v>
      </c>
      <c r="L64" s="287">
        <v>0</v>
      </c>
      <c r="M64" s="129">
        <f t="shared" si="10"/>
        <v>1150000</v>
      </c>
      <c r="N64" s="48">
        <f t="shared" si="11"/>
        <v>3444000</v>
      </c>
      <c r="O64" s="48">
        <f t="shared" si="12"/>
        <v>22940</v>
      </c>
      <c r="P64" s="48">
        <f t="shared" si="13"/>
        <v>45880</v>
      </c>
      <c r="Q64" s="48">
        <f t="shared" si="14"/>
        <v>22940</v>
      </c>
      <c r="R64" s="146">
        <f t="shared" si="15"/>
        <v>3352240</v>
      </c>
      <c r="S64" s="1683">
        <f>VLOOKUP(C64,'[33]Data Gaji Mei Palembang'!$C$27:$T$91,18,FALSE)</f>
        <v>0</v>
      </c>
      <c r="T64" s="652">
        <f t="shared" si="16"/>
        <v>3352240</v>
      </c>
      <c r="U64" s="654" t="str">
        <f>VLOOKUP(C64,'[34]Data Gaji Mei Palembang'!$C$7:$G$167,5,FALSE)</f>
        <v>1130006142099</v>
      </c>
    </row>
    <row r="65" spans="1:21" s="223" customFormat="1" ht="18" customHeight="1">
      <c r="A65" s="206">
        <v>2294000</v>
      </c>
      <c r="B65" s="414">
        <v>30</v>
      </c>
      <c r="C65" s="538" t="s">
        <v>1736</v>
      </c>
      <c r="D65" s="539" t="s">
        <v>1706</v>
      </c>
      <c r="E65" s="1894">
        <f>VLOOKUP(C65,'[33]Data Gaji Mei Palembang'!$C$27:$H$90,6,FALSE)</f>
        <v>22</v>
      </c>
      <c r="F65" s="285">
        <v>1837750</v>
      </c>
      <c r="G65" s="285">
        <v>456250</v>
      </c>
      <c r="H65" s="105">
        <f t="shared" si="9"/>
        <v>2294000</v>
      </c>
      <c r="I65" s="285">
        <v>25000</v>
      </c>
      <c r="J65" s="285">
        <v>25000</v>
      </c>
      <c r="K65" s="286">
        <v>0</v>
      </c>
      <c r="L65" s="287">
        <v>0</v>
      </c>
      <c r="M65" s="129">
        <f t="shared" si="10"/>
        <v>1100000</v>
      </c>
      <c r="N65" s="48">
        <f t="shared" si="11"/>
        <v>3394000</v>
      </c>
      <c r="O65" s="48">
        <f t="shared" si="12"/>
        <v>22940</v>
      </c>
      <c r="P65" s="48">
        <f t="shared" si="13"/>
        <v>45880</v>
      </c>
      <c r="Q65" s="48">
        <f t="shared" si="14"/>
        <v>22940</v>
      </c>
      <c r="R65" s="146">
        <f t="shared" si="15"/>
        <v>3302240</v>
      </c>
      <c r="S65" s="1683">
        <f>VLOOKUP(C65,'[33]Data Gaji Mei Palembang'!$C$27:$T$91,18,FALSE)</f>
        <v>0</v>
      </c>
      <c r="T65" s="652">
        <f t="shared" si="16"/>
        <v>3302240</v>
      </c>
      <c r="U65" s="654" t="str">
        <f>VLOOKUP(C65,'[34]Data Gaji Mei Palembang'!$C$7:$G$167,5,FALSE)</f>
        <v>1130005462811</v>
      </c>
    </row>
    <row r="66" spans="1:21" s="223" customFormat="1" ht="18" customHeight="1">
      <c r="A66" s="206">
        <v>2294000</v>
      </c>
      <c r="B66" s="414">
        <v>31</v>
      </c>
      <c r="C66" s="538" t="s">
        <v>1737</v>
      </c>
      <c r="D66" s="539" t="s">
        <v>1706</v>
      </c>
      <c r="E66" s="1894">
        <f>VLOOKUP(C66,'[33]Data Gaji Mei Palembang'!$C$27:$H$90,6,FALSE)</f>
        <v>21</v>
      </c>
      <c r="F66" s="285">
        <v>1837750</v>
      </c>
      <c r="G66" s="285">
        <v>456250</v>
      </c>
      <c r="H66" s="105">
        <f t="shared" si="9"/>
        <v>2294000</v>
      </c>
      <c r="I66" s="285">
        <v>25000</v>
      </c>
      <c r="J66" s="285">
        <v>25000</v>
      </c>
      <c r="K66" s="286">
        <v>0</v>
      </c>
      <c r="L66" s="287">
        <v>0</v>
      </c>
      <c r="M66" s="129">
        <f t="shared" si="10"/>
        <v>1050000</v>
      </c>
      <c r="N66" s="48">
        <f t="shared" si="11"/>
        <v>3344000</v>
      </c>
      <c r="O66" s="48">
        <f t="shared" si="12"/>
        <v>22940</v>
      </c>
      <c r="P66" s="48">
        <f t="shared" si="13"/>
        <v>45880</v>
      </c>
      <c r="Q66" s="48">
        <f t="shared" si="14"/>
        <v>22940</v>
      </c>
      <c r="R66" s="146">
        <f t="shared" si="15"/>
        <v>3252240</v>
      </c>
      <c r="S66" s="1683">
        <f>VLOOKUP(C66,'[33]Data Gaji Mei Palembang'!$C$27:$T$91,18,FALSE)</f>
        <v>0</v>
      </c>
      <c r="T66" s="652">
        <f t="shared" si="16"/>
        <v>3252240</v>
      </c>
      <c r="U66" s="654" t="str">
        <f>VLOOKUP(C66,'[34]Data Gaji Mei Palembang'!$C$7:$G$167,5,FALSE)</f>
        <v>1130006357853</v>
      </c>
    </row>
    <row r="67" spans="1:21" s="223" customFormat="1" ht="18" customHeight="1">
      <c r="A67" s="206">
        <v>2294000</v>
      </c>
      <c r="B67" s="414">
        <v>32</v>
      </c>
      <c r="C67" s="538" t="s">
        <v>1738</v>
      </c>
      <c r="D67" s="539" t="s">
        <v>1706</v>
      </c>
      <c r="E67" s="1894">
        <f>VLOOKUP(C67,'[33]Data Gaji Mei Palembang'!$C$27:$H$90,6,FALSE)</f>
        <v>24</v>
      </c>
      <c r="F67" s="285">
        <v>1837750</v>
      </c>
      <c r="G67" s="285">
        <v>456250</v>
      </c>
      <c r="H67" s="105">
        <f t="shared" si="9"/>
        <v>2294000</v>
      </c>
      <c r="I67" s="285">
        <v>25000</v>
      </c>
      <c r="J67" s="285">
        <v>25000</v>
      </c>
      <c r="K67" s="286">
        <v>0</v>
      </c>
      <c r="L67" s="287">
        <v>0</v>
      </c>
      <c r="M67" s="129">
        <f t="shared" si="10"/>
        <v>1200000</v>
      </c>
      <c r="N67" s="48">
        <f t="shared" si="11"/>
        <v>3494000</v>
      </c>
      <c r="O67" s="48">
        <f t="shared" si="12"/>
        <v>22940</v>
      </c>
      <c r="P67" s="48">
        <f t="shared" si="13"/>
        <v>45880</v>
      </c>
      <c r="Q67" s="48">
        <f t="shared" si="14"/>
        <v>22940</v>
      </c>
      <c r="R67" s="146">
        <f t="shared" si="15"/>
        <v>3402240</v>
      </c>
      <c r="S67" s="1683">
        <f>VLOOKUP(C67,'[33]Data Gaji Mei Palembang'!$C$27:$T$91,18,FALSE)</f>
        <v>0</v>
      </c>
      <c r="T67" s="652">
        <f t="shared" si="16"/>
        <v>3402240</v>
      </c>
      <c r="U67" s="654" t="str">
        <f>VLOOKUP(C67,'[34]Data Gaji Mei Palembang'!$C$7:$G$167,5,FALSE)</f>
        <v>1130006193613</v>
      </c>
    </row>
    <row r="68" spans="1:21" s="223" customFormat="1" ht="18" customHeight="1">
      <c r="A68" s="206">
        <v>2294000</v>
      </c>
      <c r="B68" s="414">
        <v>33</v>
      </c>
      <c r="C68" s="538" t="s">
        <v>1739</v>
      </c>
      <c r="D68" s="539" t="s">
        <v>1706</v>
      </c>
      <c r="E68" s="1894">
        <f>VLOOKUP(C68,'[33]Data Gaji Mei Palembang'!$C$27:$H$90,6,FALSE)</f>
        <v>25</v>
      </c>
      <c r="F68" s="285">
        <v>1837750</v>
      </c>
      <c r="G68" s="285">
        <v>456250</v>
      </c>
      <c r="H68" s="105">
        <f t="shared" si="9"/>
        <v>2294000</v>
      </c>
      <c r="I68" s="285">
        <v>25000</v>
      </c>
      <c r="J68" s="285">
        <v>25000</v>
      </c>
      <c r="K68" s="286">
        <v>0</v>
      </c>
      <c r="L68" s="287">
        <v>0</v>
      </c>
      <c r="M68" s="129">
        <f t="shared" si="10"/>
        <v>1250000</v>
      </c>
      <c r="N68" s="48">
        <f t="shared" si="11"/>
        <v>3544000</v>
      </c>
      <c r="O68" s="48">
        <f t="shared" si="12"/>
        <v>22940</v>
      </c>
      <c r="P68" s="48">
        <f t="shared" si="13"/>
        <v>45880</v>
      </c>
      <c r="Q68" s="48">
        <f t="shared" si="14"/>
        <v>22940</v>
      </c>
      <c r="R68" s="146">
        <f t="shared" si="15"/>
        <v>3452240</v>
      </c>
      <c r="S68" s="1683">
        <f>VLOOKUP(C68,'[33]Data Gaji Mei Palembang'!$C$27:$T$91,18,FALSE)</f>
        <v>0</v>
      </c>
      <c r="T68" s="652">
        <f t="shared" si="16"/>
        <v>3452240</v>
      </c>
      <c r="U68" s="654" t="str">
        <f>VLOOKUP(C68,'[34]Data Gaji Mei Palembang'!$C$7:$G$167,5,FALSE)</f>
        <v>1130005462837</v>
      </c>
    </row>
    <row r="69" spans="1:21" s="223" customFormat="1" ht="18" customHeight="1">
      <c r="A69" s="206">
        <v>2294000</v>
      </c>
      <c r="B69" s="414">
        <v>34</v>
      </c>
      <c r="C69" s="538" t="s">
        <v>1740</v>
      </c>
      <c r="D69" s="539" t="s">
        <v>1706</v>
      </c>
      <c r="E69" s="1894">
        <f>VLOOKUP(C69,'[33]Data Gaji Mei Palembang'!$C$27:$H$90,6,FALSE)</f>
        <v>20</v>
      </c>
      <c r="F69" s="285">
        <v>1837750</v>
      </c>
      <c r="G69" s="285">
        <v>456250</v>
      </c>
      <c r="H69" s="105">
        <f t="shared" si="9"/>
        <v>2294000</v>
      </c>
      <c r="I69" s="285">
        <v>25000</v>
      </c>
      <c r="J69" s="285">
        <v>25000</v>
      </c>
      <c r="K69" s="286">
        <v>0</v>
      </c>
      <c r="L69" s="287">
        <v>0</v>
      </c>
      <c r="M69" s="129">
        <f t="shared" si="10"/>
        <v>1000000</v>
      </c>
      <c r="N69" s="48">
        <f t="shared" si="11"/>
        <v>3294000</v>
      </c>
      <c r="O69" s="48">
        <f t="shared" si="12"/>
        <v>22940</v>
      </c>
      <c r="P69" s="48">
        <f t="shared" si="13"/>
        <v>45880</v>
      </c>
      <c r="Q69" s="48">
        <f t="shared" si="14"/>
        <v>22940</v>
      </c>
      <c r="R69" s="146">
        <f t="shared" si="15"/>
        <v>3202240</v>
      </c>
      <c r="S69" s="1683">
        <f>VLOOKUP(C69,'[33]Data Gaji Mei Palembang'!$C$27:$T$91,18,FALSE)</f>
        <v>0</v>
      </c>
      <c r="T69" s="652">
        <f t="shared" si="16"/>
        <v>3202240</v>
      </c>
      <c r="U69" s="654" t="str">
        <f>VLOOKUP(C69,'[34]Data Gaji Mei Palembang'!$C$7:$G$167,5,FALSE)</f>
        <v>1130005458215</v>
      </c>
    </row>
    <row r="70" spans="1:21" s="223" customFormat="1" ht="18" customHeight="1">
      <c r="A70" s="206">
        <v>2294000</v>
      </c>
      <c r="B70" s="414">
        <v>35</v>
      </c>
      <c r="C70" s="538" t="s">
        <v>1741</v>
      </c>
      <c r="D70" s="539" t="s">
        <v>1706</v>
      </c>
      <c r="E70" s="1894">
        <f>VLOOKUP(C70,'[33]Data Gaji Mei Palembang'!$C$27:$H$90,6,FALSE)</f>
        <v>16</v>
      </c>
      <c r="F70" s="285">
        <v>1837750</v>
      </c>
      <c r="G70" s="285">
        <v>456250</v>
      </c>
      <c r="H70" s="105">
        <f t="shared" si="9"/>
        <v>2294000</v>
      </c>
      <c r="I70" s="285">
        <v>25000</v>
      </c>
      <c r="J70" s="285">
        <v>25000</v>
      </c>
      <c r="K70" s="286">
        <v>0</v>
      </c>
      <c r="L70" s="287">
        <v>0</v>
      </c>
      <c r="M70" s="129">
        <f t="shared" si="10"/>
        <v>800000</v>
      </c>
      <c r="N70" s="48">
        <f t="shared" si="11"/>
        <v>3094000</v>
      </c>
      <c r="O70" s="48">
        <f t="shared" si="12"/>
        <v>22940</v>
      </c>
      <c r="P70" s="48">
        <f t="shared" si="13"/>
        <v>45880</v>
      </c>
      <c r="Q70" s="48">
        <f t="shared" si="14"/>
        <v>22940</v>
      </c>
      <c r="R70" s="146">
        <f t="shared" si="15"/>
        <v>3002240</v>
      </c>
      <c r="S70" s="1683">
        <f>VLOOKUP(C70,'[33]Data Gaji Mei Palembang'!$C$27:$T$91,18,FALSE)</f>
        <v>0</v>
      </c>
      <c r="T70" s="652">
        <f t="shared" si="16"/>
        <v>3002240</v>
      </c>
      <c r="U70" s="654" t="str">
        <f>VLOOKUP(C70,'[34]Data Gaji Mei Palembang'!$C$7:$G$167,5,FALSE)</f>
        <v>1130005458116</v>
      </c>
    </row>
    <row r="71" spans="1:21" s="223" customFormat="1" ht="18" customHeight="1">
      <c r="A71" s="206">
        <v>2294000</v>
      </c>
      <c r="B71" s="414">
        <v>36</v>
      </c>
      <c r="C71" s="538" t="s">
        <v>1742</v>
      </c>
      <c r="D71" s="539" t="s">
        <v>1706</v>
      </c>
      <c r="E71" s="1894">
        <f>VLOOKUP(C71,'[33]Data Gaji Mei Palembang'!$C$27:$H$90,6,FALSE)</f>
        <v>22</v>
      </c>
      <c r="F71" s="285">
        <v>1837750</v>
      </c>
      <c r="G71" s="285">
        <v>456250</v>
      </c>
      <c r="H71" s="105">
        <f t="shared" si="9"/>
        <v>2294000</v>
      </c>
      <c r="I71" s="285">
        <v>25000</v>
      </c>
      <c r="J71" s="285">
        <v>25000</v>
      </c>
      <c r="K71" s="286">
        <v>0</v>
      </c>
      <c r="L71" s="287">
        <v>0</v>
      </c>
      <c r="M71" s="129">
        <f t="shared" si="10"/>
        <v>1100000</v>
      </c>
      <c r="N71" s="48">
        <f t="shared" si="11"/>
        <v>3394000</v>
      </c>
      <c r="O71" s="48">
        <f t="shared" si="12"/>
        <v>22940</v>
      </c>
      <c r="P71" s="48">
        <f t="shared" si="13"/>
        <v>45880</v>
      </c>
      <c r="Q71" s="48">
        <f t="shared" si="14"/>
        <v>22940</v>
      </c>
      <c r="R71" s="146">
        <f t="shared" si="15"/>
        <v>3302240</v>
      </c>
      <c r="S71" s="1683">
        <f>VLOOKUP(C71,'[33]Data Gaji Mei Palembang'!$C$27:$T$91,18,FALSE)</f>
        <v>0</v>
      </c>
      <c r="T71" s="652">
        <f t="shared" si="16"/>
        <v>3302240</v>
      </c>
      <c r="U71" s="654" t="str">
        <f>VLOOKUP(C71,'[34]Data Gaji Mei Palembang'!$C$7:$G$167,5,FALSE)</f>
        <v>1130005458132</v>
      </c>
    </row>
    <row r="72" spans="1:21" s="223" customFormat="1" ht="18" customHeight="1">
      <c r="A72" s="206">
        <v>2294000</v>
      </c>
      <c r="B72" s="414">
        <v>37</v>
      </c>
      <c r="C72" s="538" t="s">
        <v>1743</v>
      </c>
      <c r="D72" s="539" t="s">
        <v>1706</v>
      </c>
      <c r="E72" s="1894">
        <f>VLOOKUP(C72,'[33]Data Gaji Mei Palembang'!$C$27:$H$90,6,FALSE)</f>
        <v>24</v>
      </c>
      <c r="F72" s="285">
        <v>1837750</v>
      </c>
      <c r="G72" s="285">
        <v>456250</v>
      </c>
      <c r="H72" s="105">
        <f t="shared" si="9"/>
        <v>2294000</v>
      </c>
      <c r="I72" s="285">
        <v>25000</v>
      </c>
      <c r="J72" s="285">
        <v>25000</v>
      </c>
      <c r="K72" s="286">
        <v>0</v>
      </c>
      <c r="L72" s="287">
        <v>0</v>
      </c>
      <c r="M72" s="129">
        <f t="shared" si="10"/>
        <v>1200000</v>
      </c>
      <c r="N72" s="48">
        <f t="shared" si="11"/>
        <v>3494000</v>
      </c>
      <c r="O72" s="48">
        <f t="shared" si="12"/>
        <v>22940</v>
      </c>
      <c r="P72" s="48">
        <f t="shared" si="13"/>
        <v>45880</v>
      </c>
      <c r="Q72" s="48">
        <f t="shared" si="14"/>
        <v>22940</v>
      </c>
      <c r="R72" s="146">
        <f t="shared" si="15"/>
        <v>3402240</v>
      </c>
      <c r="S72" s="1683">
        <f>VLOOKUP(C72,'[33]Data Gaji Mei Palembang'!$C$27:$T$91,18,FALSE)</f>
        <v>0</v>
      </c>
      <c r="T72" s="652">
        <f t="shared" si="16"/>
        <v>3402240</v>
      </c>
      <c r="U72" s="654" t="str">
        <f>VLOOKUP(C72,'[34]Data Gaji Mei Palembang'!$C$7:$G$167,5,FALSE)</f>
        <v>1130005458124</v>
      </c>
    </row>
    <row r="73" spans="1:21" s="223" customFormat="1" ht="18" customHeight="1">
      <c r="A73" s="206">
        <v>2294000</v>
      </c>
      <c r="B73" s="414">
        <v>38</v>
      </c>
      <c r="C73" s="538" t="s">
        <v>1744</v>
      </c>
      <c r="D73" s="539" t="s">
        <v>1706</v>
      </c>
      <c r="E73" s="1894">
        <f>VLOOKUP(C73,'[33]Data Gaji Mei Palembang'!$C$27:$H$90,6,FALSE)</f>
        <v>19</v>
      </c>
      <c r="F73" s="285">
        <v>1837750</v>
      </c>
      <c r="G73" s="285">
        <v>456250</v>
      </c>
      <c r="H73" s="105">
        <f t="shared" si="9"/>
        <v>2294000</v>
      </c>
      <c r="I73" s="285">
        <v>25000</v>
      </c>
      <c r="J73" s="285">
        <v>25000</v>
      </c>
      <c r="K73" s="286">
        <v>0</v>
      </c>
      <c r="L73" s="287">
        <v>0</v>
      </c>
      <c r="M73" s="129">
        <f t="shared" si="10"/>
        <v>950000</v>
      </c>
      <c r="N73" s="48">
        <f t="shared" si="11"/>
        <v>3244000</v>
      </c>
      <c r="O73" s="48">
        <f t="shared" si="12"/>
        <v>22940</v>
      </c>
      <c r="P73" s="48">
        <f t="shared" si="13"/>
        <v>45880</v>
      </c>
      <c r="Q73" s="48">
        <f t="shared" si="14"/>
        <v>22940</v>
      </c>
      <c r="R73" s="146">
        <f t="shared" si="15"/>
        <v>3152240</v>
      </c>
      <c r="S73" s="1683">
        <f>VLOOKUP(C73,'[33]Data Gaji Mei Palembang'!$C$27:$T$91,18,FALSE)</f>
        <v>500000</v>
      </c>
      <c r="T73" s="652">
        <f t="shared" si="16"/>
        <v>2652240</v>
      </c>
      <c r="U73" s="654" t="str">
        <f>VLOOKUP(C73,'[34]Data Gaji Mei Palembang'!$C$7:$G$167,5,FALSE)</f>
        <v>1130005460831</v>
      </c>
    </row>
    <row r="74" spans="1:21" s="223" customFormat="1" ht="18" customHeight="1">
      <c r="A74" s="206">
        <v>2294000</v>
      </c>
      <c r="B74" s="414">
        <v>39</v>
      </c>
      <c r="C74" s="538" t="s">
        <v>1745</v>
      </c>
      <c r="D74" s="539" t="s">
        <v>1706</v>
      </c>
      <c r="E74" s="1894">
        <f>VLOOKUP(C74,'[33]Data Gaji Mei Palembang'!$C$27:$H$90,6,FALSE)</f>
        <v>19</v>
      </c>
      <c r="F74" s="285">
        <v>1837750</v>
      </c>
      <c r="G74" s="285">
        <v>456250</v>
      </c>
      <c r="H74" s="105">
        <f t="shared" si="9"/>
        <v>2294000</v>
      </c>
      <c r="I74" s="285">
        <v>25000</v>
      </c>
      <c r="J74" s="285">
        <v>25000</v>
      </c>
      <c r="K74" s="286">
        <v>0</v>
      </c>
      <c r="L74" s="287">
        <v>0</v>
      </c>
      <c r="M74" s="129">
        <f t="shared" si="10"/>
        <v>950000</v>
      </c>
      <c r="N74" s="48">
        <f t="shared" si="11"/>
        <v>3244000</v>
      </c>
      <c r="O74" s="48">
        <f t="shared" si="12"/>
        <v>22940</v>
      </c>
      <c r="P74" s="48">
        <f t="shared" si="13"/>
        <v>45880</v>
      </c>
      <c r="Q74" s="48">
        <f t="shared" si="14"/>
        <v>22940</v>
      </c>
      <c r="R74" s="146">
        <f t="shared" si="15"/>
        <v>3152240</v>
      </c>
      <c r="S74" s="1683">
        <f>VLOOKUP(C74,'[33]Data Gaji Mei Palembang'!$C$27:$T$91,18,FALSE)</f>
        <v>0</v>
      </c>
      <c r="T74" s="652">
        <f t="shared" si="16"/>
        <v>3152240</v>
      </c>
      <c r="U74" s="654" t="str">
        <f>VLOOKUP(C74,'[34]Data Gaji Mei Palembang'!$C$7:$G$167,5,FALSE)</f>
        <v>1130005458629</v>
      </c>
    </row>
    <row r="75" spans="1:21" s="223" customFormat="1" ht="18" customHeight="1">
      <c r="A75" s="206">
        <v>2294000</v>
      </c>
      <c r="B75" s="414">
        <v>40</v>
      </c>
      <c r="C75" s="538" t="s">
        <v>1746</v>
      </c>
      <c r="D75" s="539" t="s">
        <v>1706</v>
      </c>
      <c r="E75" s="1894">
        <f>VLOOKUP(C75,'[33]Data Gaji Mei Palembang'!$C$27:$H$90,6,FALSE)</f>
        <v>16</v>
      </c>
      <c r="F75" s="285">
        <v>1837750</v>
      </c>
      <c r="G75" s="285">
        <v>456250</v>
      </c>
      <c r="H75" s="105">
        <f t="shared" si="9"/>
        <v>2294000</v>
      </c>
      <c r="I75" s="285">
        <v>25000</v>
      </c>
      <c r="J75" s="285">
        <v>25000</v>
      </c>
      <c r="K75" s="286">
        <v>0</v>
      </c>
      <c r="L75" s="287">
        <v>0</v>
      </c>
      <c r="M75" s="129">
        <f t="shared" si="10"/>
        <v>800000</v>
      </c>
      <c r="N75" s="48">
        <f t="shared" si="11"/>
        <v>3094000</v>
      </c>
      <c r="O75" s="48">
        <f t="shared" si="12"/>
        <v>22940</v>
      </c>
      <c r="P75" s="48">
        <f t="shared" si="13"/>
        <v>45880</v>
      </c>
      <c r="Q75" s="48">
        <f t="shared" si="14"/>
        <v>22940</v>
      </c>
      <c r="R75" s="146">
        <f t="shared" si="15"/>
        <v>3002240</v>
      </c>
      <c r="S75" s="1683">
        <f>VLOOKUP(C75,'[33]Data Gaji Mei Palembang'!$C$27:$T$91,18,FALSE)</f>
        <v>0</v>
      </c>
      <c r="T75" s="652">
        <f t="shared" si="16"/>
        <v>3002240</v>
      </c>
      <c r="U75" s="654" t="str">
        <f>VLOOKUP(C75,'[34]Data Gaji Mei Palembang'!$C$7:$G$167,5,FALSE)</f>
        <v>1130005456391</v>
      </c>
    </row>
    <row r="76" spans="1:21" s="223" customFormat="1" ht="18" customHeight="1">
      <c r="A76" s="206">
        <v>2294000</v>
      </c>
      <c r="B76" s="414">
        <v>41</v>
      </c>
      <c r="C76" s="538" t="s">
        <v>1747</v>
      </c>
      <c r="D76" s="539" t="s">
        <v>1706</v>
      </c>
      <c r="E76" s="1894">
        <f>VLOOKUP(C76,'[33]Data Gaji Mei Palembang'!$C$27:$H$90,6,FALSE)</f>
        <v>22</v>
      </c>
      <c r="F76" s="285">
        <v>1837750</v>
      </c>
      <c r="G76" s="285">
        <v>456250</v>
      </c>
      <c r="H76" s="105">
        <f t="shared" si="9"/>
        <v>2294000</v>
      </c>
      <c r="I76" s="285">
        <v>25000</v>
      </c>
      <c r="J76" s="285">
        <v>25000</v>
      </c>
      <c r="K76" s="286">
        <v>0</v>
      </c>
      <c r="L76" s="287">
        <v>0</v>
      </c>
      <c r="M76" s="129">
        <f t="shared" si="10"/>
        <v>1100000</v>
      </c>
      <c r="N76" s="48">
        <f t="shared" si="11"/>
        <v>3394000</v>
      </c>
      <c r="O76" s="48">
        <f t="shared" si="12"/>
        <v>22940</v>
      </c>
      <c r="P76" s="48">
        <f t="shared" si="13"/>
        <v>45880</v>
      </c>
      <c r="Q76" s="48">
        <f t="shared" si="14"/>
        <v>22940</v>
      </c>
      <c r="R76" s="146">
        <f t="shared" si="15"/>
        <v>3302240</v>
      </c>
      <c r="S76" s="1683">
        <f>VLOOKUP(C76,'[33]Data Gaji Mei Palembang'!$C$27:$T$91,18,FALSE)</f>
        <v>0</v>
      </c>
      <c r="T76" s="652">
        <f t="shared" si="16"/>
        <v>3302240</v>
      </c>
      <c r="U76" s="654" t="str">
        <f>VLOOKUP(C76,'[34]Data Gaji Mei Palembang'!$C$7:$G$167,5,FALSE)</f>
        <v>1130005603364</v>
      </c>
    </row>
    <row r="77" spans="1:21" s="223" customFormat="1" ht="18" customHeight="1">
      <c r="A77" s="206">
        <v>2294000</v>
      </c>
      <c r="B77" s="414">
        <v>42</v>
      </c>
      <c r="C77" s="538" t="s">
        <v>1748</v>
      </c>
      <c r="D77" s="539" t="s">
        <v>1706</v>
      </c>
      <c r="E77" s="1894">
        <f>VLOOKUP(C77,'[33]Data Gaji Mei Palembang'!$C$27:$H$90,6,FALSE)</f>
        <v>23</v>
      </c>
      <c r="F77" s="285">
        <v>1837750</v>
      </c>
      <c r="G77" s="285">
        <v>456250</v>
      </c>
      <c r="H77" s="105">
        <f t="shared" si="9"/>
        <v>2294000</v>
      </c>
      <c r="I77" s="285">
        <v>25000</v>
      </c>
      <c r="J77" s="285">
        <v>25000</v>
      </c>
      <c r="K77" s="286">
        <v>0</v>
      </c>
      <c r="L77" s="287">
        <v>0</v>
      </c>
      <c r="M77" s="129">
        <f t="shared" si="10"/>
        <v>1150000</v>
      </c>
      <c r="N77" s="48">
        <f t="shared" si="11"/>
        <v>3444000</v>
      </c>
      <c r="O77" s="48">
        <f t="shared" si="12"/>
        <v>22940</v>
      </c>
      <c r="P77" s="48">
        <f t="shared" si="13"/>
        <v>45880</v>
      </c>
      <c r="Q77" s="48">
        <f t="shared" si="14"/>
        <v>22940</v>
      </c>
      <c r="R77" s="146">
        <f t="shared" si="15"/>
        <v>3352240</v>
      </c>
      <c r="S77" s="1683">
        <f>VLOOKUP(C77,'[33]Data Gaji Mei Palembang'!$C$27:$T$91,18,FALSE)</f>
        <v>0</v>
      </c>
      <c r="T77" s="652">
        <f t="shared" si="16"/>
        <v>3352240</v>
      </c>
      <c r="U77" s="654" t="str">
        <f>VLOOKUP(C77,'[34]Data Gaji Mei Palembang'!$C$7:$G$167,5,FALSE)</f>
        <v>1130007377058</v>
      </c>
    </row>
    <row r="78" spans="1:21" s="223" customFormat="1" ht="18" customHeight="1">
      <c r="A78" s="206">
        <v>2294000</v>
      </c>
      <c r="B78" s="414">
        <v>43</v>
      </c>
      <c r="C78" s="538" t="s">
        <v>1749</v>
      </c>
      <c r="D78" s="539" t="s">
        <v>1706</v>
      </c>
      <c r="E78" s="1894">
        <f>VLOOKUP(C78,'[33]Data Gaji Mei Palembang'!$C$27:$H$90,6,FALSE)</f>
        <v>23</v>
      </c>
      <c r="F78" s="285">
        <v>1837750</v>
      </c>
      <c r="G78" s="285">
        <v>456250</v>
      </c>
      <c r="H78" s="105">
        <f t="shared" si="9"/>
        <v>2294000</v>
      </c>
      <c r="I78" s="285">
        <v>25000</v>
      </c>
      <c r="J78" s="285">
        <v>25000</v>
      </c>
      <c r="K78" s="286">
        <v>0</v>
      </c>
      <c r="L78" s="287">
        <v>0</v>
      </c>
      <c r="M78" s="129">
        <f t="shared" si="10"/>
        <v>1150000</v>
      </c>
      <c r="N78" s="48">
        <f t="shared" si="11"/>
        <v>3444000</v>
      </c>
      <c r="O78" s="48">
        <f t="shared" si="12"/>
        <v>22940</v>
      </c>
      <c r="P78" s="48">
        <f t="shared" si="13"/>
        <v>45880</v>
      </c>
      <c r="Q78" s="48">
        <f t="shared" si="14"/>
        <v>22940</v>
      </c>
      <c r="R78" s="146">
        <f t="shared" si="15"/>
        <v>3352240</v>
      </c>
      <c r="S78" s="1683">
        <f>VLOOKUP(C78,'[33]Data Gaji Mei Palembang'!$C$27:$T$91,18,FALSE)</f>
        <v>0</v>
      </c>
      <c r="T78" s="652">
        <f t="shared" si="16"/>
        <v>3352240</v>
      </c>
      <c r="U78" s="654" t="str">
        <f>VLOOKUP(C78,'[34]Data Gaji Mei Palembang'!$C$7:$G$167,5,FALSE)</f>
        <v>1130005462845</v>
      </c>
    </row>
    <row r="79" spans="1:21" s="223" customFormat="1" ht="18" customHeight="1">
      <c r="A79" s="206">
        <v>2294000</v>
      </c>
      <c r="B79" s="414">
        <v>44</v>
      </c>
      <c r="C79" s="538" t="s">
        <v>1750</v>
      </c>
      <c r="D79" s="539" t="s">
        <v>1706</v>
      </c>
      <c r="E79" s="1894">
        <f>VLOOKUP(C79,'[33]Data Gaji Mei Palembang'!$C$27:$H$90,6,FALSE)</f>
        <v>20</v>
      </c>
      <c r="F79" s="285">
        <v>1837750</v>
      </c>
      <c r="G79" s="285">
        <v>456250</v>
      </c>
      <c r="H79" s="105">
        <f t="shared" si="9"/>
        <v>2294000</v>
      </c>
      <c r="I79" s="285">
        <v>25000</v>
      </c>
      <c r="J79" s="285">
        <v>25000</v>
      </c>
      <c r="K79" s="286">
        <v>0</v>
      </c>
      <c r="L79" s="287">
        <v>0</v>
      </c>
      <c r="M79" s="129">
        <f t="shared" si="10"/>
        <v>1000000</v>
      </c>
      <c r="N79" s="48">
        <f t="shared" si="11"/>
        <v>3294000</v>
      </c>
      <c r="O79" s="48">
        <f t="shared" si="12"/>
        <v>22940</v>
      </c>
      <c r="P79" s="48">
        <f t="shared" si="13"/>
        <v>45880</v>
      </c>
      <c r="Q79" s="48">
        <f t="shared" si="14"/>
        <v>22940</v>
      </c>
      <c r="R79" s="146">
        <f t="shared" si="15"/>
        <v>3202240</v>
      </c>
      <c r="S79" s="1683">
        <f>VLOOKUP(C79,'[33]Data Gaji Mei Palembang'!$C$27:$T$91,18,FALSE)</f>
        <v>0</v>
      </c>
      <c r="T79" s="652">
        <f t="shared" si="16"/>
        <v>3202240</v>
      </c>
      <c r="U79" s="654" t="str">
        <f>VLOOKUP(C79,'[34]Data Gaji Mei Palembang'!$C$7:$G$167,5,FALSE)</f>
        <v>1130005480797</v>
      </c>
    </row>
    <row r="80" spans="1:21" s="223" customFormat="1" ht="18" customHeight="1">
      <c r="A80" s="206">
        <v>2294000</v>
      </c>
      <c r="B80" s="414">
        <v>45</v>
      </c>
      <c r="C80" s="538" t="s">
        <v>504</v>
      </c>
      <c r="D80" s="539" t="s">
        <v>1706</v>
      </c>
      <c r="E80" s="1894">
        <f>VLOOKUP(C80,'[33]Data Gaji Mei Palembang'!$C$27:$H$90,6,FALSE)</f>
        <v>19</v>
      </c>
      <c r="F80" s="285">
        <v>1837750</v>
      </c>
      <c r="G80" s="285">
        <v>456250</v>
      </c>
      <c r="H80" s="105">
        <f t="shared" si="9"/>
        <v>2294000</v>
      </c>
      <c r="I80" s="285">
        <v>25000</v>
      </c>
      <c r="J80" s="285">
        <v>25000</v>
      </c>
      <c r="K80" s="286">
        <v>0</v>
      </c>
      <c r="L80" s="287">
        <v>0</v>
      </c>
      <c r="M80" s="129">
        <f t="shared" si="10"/>
        <v>950000</v>
      </c>
      <c r="N80" s="48">
        <f t="shared" si="11"/>
        <v>3244000</v>
      </c>
      <c r="O80" s="48">
        <f t="shared" si="12"/>
        <v>22940</v>
      </c>
      <c r="P80" s="48">
        <f t="shared" si="13"/>
        <v>45880</v>
      </c>
      <c r="Q80" s="48">
        <f t="shared" si="14"/>
        <v>22940</v>
      </c>
      <c r="R80" s="146">
        <f t="shared" si="15"/>
        <v>3152240</v>
      </c>
      <c r="S80" s="1683">
        <f>VLOOKUP(C80,'[33]Data Gaji Mei Palembang'!$C$27:$T$91,18,FALSE)</f>
        <v>0</v>
      </c>
      <c r="T80" s="652">
        <f t="shared" si="16"/>
        <v>3152240</v>
      </c>
      <c r="U80" s="654" t="str">
        <f>VLOOKUP(C80,'[34]Data Gaji Mei Palembang'!$C$7:$G$167,5,FALSE)</f>
        <v>1120006944073</v>
      </c>
    </row>
    <row r="81" spans="1:21" s="223" customFormat="1" ht="18" customHeight="1">
      <c r="A81" s="206">
        <v>2294000</v>
      </c>
      <c r="B81" s="414">
        <v>46</v>
      </c>
      <c r="C81" s="538" t="s">
        <v>1751</v>
      </c>
      <c r="D81" s="539" t="s">
        <v>1706</v>
      </c>
      <c r="E81" s="1894">
        <f>VLOOKUP(C81,'[33]Data Gaji Mei Palembang'!$C$27:$H$90,6,FALSE)</f>
        <v>14</v>
      </c>
      <c r="F81" s="285">
        <v>1837750</v>
      </c>
      <c r="G81" s="285">
        <v>456250</v>
      </c>
      <c r="H81" s="105">
        <f t="shared" si="9"/>
        <v>2294000</v>
      </c>
      <c r="I81" s="285">
        <v>25000</v>
      </c>
      <c r="J81" s="285">
        <v>25000</v>
      </c>
      <c r="K81" s="286">
        <v>0</v>
      </c>
      <c r="L81" s="287">
        <v>0</v>
      </c>
      <c r="M81" s="129">
        <f t="shared" si="10"/>
        <v>700000</v>
      </c>
      <c r="N81" s="48">
        <f t="shared" si="11"/>
        <v>2994000</v>
      </c>
      <c r="O81" s="48">
        <f t="shared" si="12"/>
        <v>22940</v>
      </c>
      <c r="P81" s="48">
        <f t="shared" si="13"/>
        <v>45880</v>
      </c>
      <c r="Q81" s="48">
        <f t="shared" si="14"/>
        <v>22940</v>
      </c>
      <c r="R81" s="146">
        <f t="shared" si="15"/>
        <v>2902240</v>
      </c>
      <c r="S81" s="1683">
        <f>VLOOKUP(C81,'[33]Data Gaji Mei Palembang'!$C$27:$T$91,18,FALSE)</f>
        <v>0</v>
      </c>
      <c r="T81" s="652">
        <f t="shared" si="16"/>
        <v>2902240</v>
      </c>
      <c r="U81" s="654" t="str">
        <f>VLOOKUP(C81,'[34]Data Gaji Mei Palembang'!$C$7:$G$167,5,FALSE)</f>
        <v>9000012618014</v>
      </c>
    </row>
    <row r="82" spans="1:21" s="223" customFormat="1" ht="18" customHeight="1">
      <c r="A82" s="206">
        <v>2294000</v>
      </c>
      <c r="B82" s="414">
        <v>47</v>
      </c>
      <c r="C82" s="538" t="s">
        <v>1754</v>
      </c>
      <c r="D82" s="539" t="s">
        <v>1706</v>
      </c>
      <c r="E82" s="1894">
        <f>VLOOKUP(C82,'[33]Data Gaji Mei Palembang'!$C$27:$H$90,6,FALSE)</f>
        <v>18</v>
      </c>
      <c r="F82" s="285">
        <v>1837750</v>
      </c>
      <c r="G82" s="285">
        <v>456250</v>
      </c>
      <c r="H82" s="105">
        <f t="shared" si="9"/>
        <v>2294000</v>
      </c>
      <c r="I82" s="285">
        <v>25000</v>
      </c>
      <c r="J82" s="285">
        <v>25000</v>
      </c>
      <c r="K82" s="286">
        <v>0</v>
      </c>
      <c r="L82" s="287">
        <v>0</v>
      </c>
      <c r="M82" s="129">
        <f t="shared" si="10"/>
        <v>900000</v>
      </c>
      <c r="N82" s="48">
        <f t="shared" si="11"/>
        <v>3194000</v>
      </c>
      <c r="O82" s="48">
        <f t="shared" si="12"/>
        <v>22940</v>
      </c>
      <c r="P82" s="48">
        <f t="shared" si="13"/>
        <v>45880</v>
      </c>
      <c r="Q82" s="48">
        <f t="shared" si="14"/>
        <v>22940</v>
      </c>
      <c r="R82" s="146">
        <f t="shared" si="15"/>
        <v>3102240</v>
      </c>
      <c r="S82" s="1683">
        <f>VLOOKUP(C82,'[33]Data Gaji Mei Palembang'!$C$27:$T$91,18,FALSE)</f>
        <v>0</v>
      </c>
      <c r="T82" s="652">
        <f t="shared" si="16"/>
        <v>3102240</v>
      </c>
      <c r="U82" s="654" t="str">
        <f>VLOOKUP(C82,'[34]Data Gaji Mei Palembang'!$C$7:$G$167,5,FALSE)</f>
        <v>1130005470145</v>
      </c>
    </row>
    <row r="83" spans="1:21" s="223" customFormat="1" ht="18" customHeight="1">
      <c r="A83" s="206">
        <v>2294000</v>
      </c>
      <c r="B83" s="414">
        <v>48</v>
      </c>
      <c r="C83" s="538" t="s">
        <v>1755</v>
      </c>
      <c r="D83" s="539" t="s">
        <v>1706</v>
      </c>
      <c r="E83" s="1894">
        <f>VLOOKUP(C83,'[33]Data Gaji Mei Palembang'!$C$27:$H$90,6,FALSE)</f>
        <v>14</v>
      </c>
      <c r="F83" s="285">
        <v>1837750</v>
      </c>
      <c r="G83" s="285">
        <v>456250</v>
      </c>
      <c r="H83" s="105">
        <f t="shared" si="9"/>
        <v>2294000</v>
      </c>
      <c r="I83" s="285">
        <v>25000</v>
      </c>
      <c r="J83" s="285">
        <v>25000</v>
      </c>
      <c r="K83" s="286">
        <v>0</v>
      </c>
      <c r="L83" s="287">
        <v>0</v>
      </c>
      <c r="M83" s="129">
        <f t="shared" si="10"/>
        <v>700000</v>
      </c>
      <c r="N83" s="48">
        <f t="shared" si="11"/>
        <v>2994000</v>
      </c>
      <c r="O83" s="48">
        <f t="shared" si="12"/>
        <v>22940</v>
      </c>
      <c r="P83" s="48">
        <f t="shared" si="13"/>
        <v>45880</v>
      </c>
      <c r="Q83" s="48">
        <f t="shared" si="14"/>
        <v>22940</v>
      </c>
      <c r="R83" s="146">
        <f t="shared" si="15"/>
        <v>2902240</v>
      </c>
      <c r="S83" s="1683">
        <f>VLOOKUP(C83,'[33]Data Gaji Mei Palembang'!$C$27:$T$91,18,FALSE)</f>
        <v>0</v>
      </c>
      <c r="T83" s="652">
        <f t="shared" si="16"/>
        <v>2902240</v>
      </c>
      <c r="U83" s="654" t="str">
        <f>VLOOKUP(C83,'[34]Data Gaji Mei Palembang'!$C$7:$G$167,5,FALSE)</f>
        <v>1130006368843</v>
      </c>
    </row>
    <row r="84" spans="1:21" s="223" customFormat="1" ht="18" customHeight="1">
      <c r="A84" s="206">
        <v>2294000</v>
      </c>
      <c r="B84" s="414">
        <v>49</v>
      </c>
      <c r="C84" s="538" t="s">
        <v>1756</v>
      </c>
      <c r="D84" s="539" t="s">
        <v>1706</v>
      </c>
      <c r="E84" s="1894">
        <f>VLOOKUP(C84,'[33]Data Gaji Mei Palembang'!$C$27:$H$90,6,FALSE)</f>
        <v>20</v>
      </c>
      <c r="F84" s="285">
        <v>1837750</v>
      </c>
      <c r="G84" s="285">
        <v>456250</v>
      </c>
      <c r="H84" s="105">
        <f t="shared" si="9"/>
        <v>2294000</v>
      </c>
      <c r="I84" s="285">
        <v>25000</v>
      </c>
      <c r="J84" s="285">
        <v>25000</v>
      </c>
      <c r="K84" s="286">
        <v>0</v>
      </c>
      <c r="L84" s="287">
        <v>0</v>
      </c>
      <c r="M84" s="129">
        <f t="shared" si="10"/>
        <v>1000000</v>
      </c>
      <c r="N84" s="48">
        <f t="shared" si="11"/>
        <v>3294000</v>
      </c>
      <c r="O84" s="48">
        <f t="shared" si="12"/>
        <v>22940</v>
      </c>
      <c r="P84" s="48">
        <f t="shared" si="13"/>
        <v>45880</v>
      </c>
      <c r="Q84" s="48">
        <f t="shared" si="14"/>
        <v>22940</v>
      </c>
      <c r="R84" s="146">
        <f t="shared" si="15"/>
        <v>3202240</v>
      </c>
      <c r="S84" s="1683">
        <f>VLOOKUP(C84,'[33]Data Gaji Mei Palembang'!$C$27:$T$91,18,FALSE)</f>
        <v>0</v>
      </c>
      <c r="T84" s="652">
        <f t="shared" si="16"/>
        <v>3202240</v>
      </c>
      <c r="U84" s="654" t="str">
        <f>VLOOKUP(C84,'[34]Data Gaji Mei Palembang'!$C$7:$G$167,5,FALSE)</f>
        <v>1130005458017</v>
      </c>
    </row>
    <row r="85" spans="1:21" s="223" customFormat="1" ht="18" customHeight="1">
      <c r="A85" s="206">
        <v>2294000</v>
      </c>
      <c r="B85" s="414">
        <v>50</v>
      </c>
      <c r="C85" s="540" t="s">
        <v>1757</v>
      </c>
      <c r="D85" s="539" t="s">
        <v>1706</v>
      </c>
      <c r="E85" s="1894">
        <f>VLOOKUP(C85,'[33]Data Gaji Mei Palembang'!$C$27:$H$90,6,FALSE)</f>
        <v>19</v>
      </c>
      <c r="F85" s="285">
        <v>1837750</v>
      </c>
      <c r="G85" s="285">
        <v>456250</v>
      </c>
      <c r="H85" s="105">
        <f t="shared" si="9"/>
        <v>2294000</v>
      </c>
      <c r="I85" s="285">
        <v>25000</v>
      </c>
      <c r="J85" s="285">
        <v>25000</v>
      </c>
      <c r="K85" s="286">
        <v>0</v>
      </c>
      <c r="L85" s="287">
        <v>0</v>
      </c>
      <c r="M85" s="129">
        <f t="shared" si="10"/>
        <v>950000</v>
      </c>
      <c r="N85" s="48">
        <f t="shared" si="11"/>
        <v>3244000</v>
      </c>
      <c r="O85" s="48">
        <f t="shared" si="12"/>
        <v>22940</v>
      </c>
      <c r="P85" s="48">
        <f t="shared" si="13"/>
        <v>45880</v>
      </c>
      <c r="Q85" s="48">
        <f t="shared" si="14"/>
        <v>22940</v>
      </c>
      <c r="R85" s="146">
        <f t="shared" si="15"/>
        <v>3152240</v>
      </c>
      <c r="S85" s="1683">
        <f>VLOOKUP(C85,'[33]Data Gaji Mei Palembang'!$C$27:$T$91,18,FALSE)</f>
        <v>0</v>
      </c>
      <c r="T85" s="652">
        <f t="shared" si="16"/>
        <v>3152240</v>
      </c>
      <c r="U85" s="654" t="str">
        <f>VLOOKUP(C85,'[34]Data Gaji Mei Palembang'!$C$7:$G$167,5,FALSE)</f>
        <v>1120006932094</v>
      </c>
    </row>
    <row r="86" spans="1:21" s="223" customFormat="1" ht="18" customHeight="1">
      <c r="A86" s="206">
        <v>2294000</v>
      </c>
      <c r="B86" s="414">
        <v>51</v>
      </c>
      <c r="C86" s="540" t="s">
        <v>487</v>
      </c>
      <c r="D86" s="539" t="s">
        <v>1706</v>
      </c>
      <c r="E86" s="1894">
        <f>VLOOKUP(C86,'[33]Data Gaji Mei Palembang'!$C$27:$H$90,6,FALSE)</f>
        <v>22</v>
      </c>
      <c r="F86" s="285">
        <v>1837750</v>
      </c>
      <c r="G86" s="285">
        <v>456250</v>
      </c>
      <c r="H86" s="105">
        <f t="shared" si="9"/>
        <v>2294000</v>
      </c>
      <c r="I86" s="285">
        <v>25000</v>
      </c>
      <c r="J86" s="285">
        <v>25000</v>
      </c>
      <c r="K86" s="286">
        <v>0</v>
      </c>
      <c r="L86" s="287">
        <v>0</v>
      </c>
      <c r="M86" s="129">
        <f t="shared" si="10"/>
        <v>1100000</v>
      </c>
      <c r="N86" s="48">
        <f t="shared" si="11"/>
        <v>3394000</v>
      </c>
      <c r="O86" s="48">
        <f t="shared" si="12"/>
        <v>22940</v>
      </c>
      <c r="P86" s="48">
        <f t="shared" si="13"/>
        <v>45880</v>
      </c>
      <c r="Q86" s="48">
        <f t="shared" si="14"/>
        <v>22940</v>
      </c>
      <c r="R86" s="146">
        <f t="shared" si="15"/>
        <v>3302240</v>
      </c>
      <c r="S86" s="1683">
        <f>VLOOKUP(C86,'[33]Data Gaji Mei Palembang'!$C$27:$T$91,18,FALSE)</f>
        <v>0</v>
      </c>
      <c r="T86" s="652">
        <f t="shared" si="16"/>
        <v>3302240</v>
      </c>
      <c r="U86" s="654" t="str">
        <f>VLOOKUP(C86,'[34]Data Gaji Mei Palembang'!$C$7:$G$167,5,FALSE)</f>
        <v>1130005458272</v>
      </c>
    </row>
    <row r="87" spans="1:21" s="223" customFormat="1" ht="18" customHeight="1">
      <c r="A87" s="206">
        <v>2294000</v>
      </c>
      <c r="B87" s="414">
        <v>52</v>
      </c>
      <c r="C87" s="538" t="s">
        <v>1758</v>
      </c>
      <c r="D87" s="539" t="s">
        <v>1706</v>
      </c>
      <c r="E87" s="1894">
        <f>VLOOKUP(C87,'[33]Data Gaji Mei Palembang'!$C$27:$H$90,6,FALSE)</f>
        <v>23</v>
      </c>
      <c r="F87" s="285">
        <v>1837750</v>
      </c>
      <c r="G87" s="285">
        <v>456250</v>
      </c>
      <c r="H87" s="105">
        <f t="shared" si="9"/>
        <v>2294000</v>
      </c>
      <c r="I87" s="285">
        <v>25000</v>
      </c>
      <c r="J87" s="285">
        <v>25000</v>
      </c>
      <c r="K87" s="286">
        <v>0</v>
      </c>
      <c r="L87" s="287">
        <v>0</v>
      </c>
      <c r="M87" s="129">
        <f t="shared" si="10"/>
        <v>1150000</v>
      </c>
      <c r="N87" s="48">
        <f t="shared" si="11"/>
        <v>3444000</v>
      </c>
      <c r="O87" s="48">
        <f t="shared" si="12"/>
        <v>22940</v>
      </c>
      <c r="P87" s="48">
        <f t="shared" si="13"/>
        <v>45880</v>
      </c>
      <c r="Q87" s="48">
        <f t="shared" si="14"/>
        <v>22940</v>
      </c>
      <c r="R87" s="146">
        <f t="shared" si="15"/>
        <v>3352240</v>
      </c>
      <c r="S87" s="1683">
        <f>VLOOKUP(C87,'[33]Data Gaji Mei Palembang'!$C$27:$T$91,18,FALSE)</f>
        <v>0</v>
      </c>
      <c r="T87" s="652">
        <f t="shared" si="16"/>
        <v>3352240</v>
      </c>
      <c r="U87" s="654" t="str">
        <f>VLOOKUP(C87,'[34]Data Gaji Mei Palembang'!$C$7:$G$167,5,FALSE)</f>
        <v>1130005606045</v>
      </c>
    </row>
    <row r="88" spans="1:21" s="223" customFormat="1" ht="18" customHeight="1">
      <c r="A88" s="206">
        <v>2294000</v>
      </c>
      <c r="B88" s="414">
        <v>53</v>
      </c>
      <c r="C88" s="538" t="s">
        <v>1759</v>
      </c>
      <c r="D88" s="539" t="s">
        <v>1706</v>
      </c>
      <c r="E88" s="1894">
        <f>VLOOKUP(C88,'[33]Data Gaji Mei Palembang'!$C$27:$H$90,6,FALSE)</f>
        <v>6</v>
      </c>
      <c r="F88" s="285">
        <v>1837750</v>
      </c>
      <c r="G88" s="285">
        <v>456250</v>
      </c>
      <c r="H88" s="105">
        <f t="shared" ref="H88:H94" si="17">SUM(F88:G88)</f>
        <v>2294000</v>
      </c>
      <c r="I88" s="285">
        <v>25000</v>
      </c>
      <c r="J88" s="285">
        <v>25000</v>
      </c>
      <c r="K88" s="286">
        <v>0</v>
      </c>
      <c r="L88" s="287">
        <v>0</v>
      </c>
      <c r="M88" s="129">
        <f t="shared" si="10"/>
        <v>300000</v>
      </c>
      <c r="N88" s="48">
        <f t="shared" si="11"/>
        <v>2594000</v>
      </c>
      <c r="O88" s="48">
        <f t="shared" ref="O88:O94" si="18">H88*1%</f>
        <v>22940</v>
      </c>
      <c r="P88" s="48">
        <f t="shared" ref="P88:P94" si="19">H88*2%</f>
        <v>45880</v>
      </c>
      <c r="Q88" s="48">
        <f t="shared" ref="Q88:Q94" si="20">H88*1%</f>
        <v>22940</v>
      </c>
      <c r="R88" s="146">
        <f t="shared" si="15"/>
        <v>2502240</v>
      </c>
      <c r="S88" s="1683">
        <f>VLOOKUP(C88,'[33]Data Gaji Mei Palembang'!$C$27:$T$91,18,FALSE)</f>
        <v>0</v>
      </c>
      <c r="T88" s="652">
        <f t="shared" si="16"/>
        <v>2502240</v>
      </c>
      <c r="U88" s="654" t="str">
        <f>VLOOKUP(C88,'[34]Data Gaji Mei Palembang'!$C$7:$G$167,5,FALSE)</f>
        <v>1120010905482</v>
      </c>
    </row>
    <row r="89" spans="1:21" s="223" customFormat="1" ht="18" customHeight="1">
      <c r="A89" s="206">
        <v>2294000</v>
      </c>
      <c r="B89" s="414">
        <v>54</v>
      </c>
      <c r="C89" s="538" t="s">
        <v>1760</v>
      </c>
      <c r="D89" s="539" t="s">
        <v>1706</v>
      </c>
      <c r="E89" s="1894">
        <f>VLOOKUP(C89,'[33]Data Gaji Mei Palembang'!$C$27:$H$90,6,FALSE)</f>
        <v>19</v>
      </c>
      <c r="F89" s="285">
        <v>1837750</v>
      </c>
      <c r="G89" s="285">
        <v>456250</v>
      </c>
      <c r="H89" s="105">
        <f t="shared" si="17"/>
        <v>2294000</v>
      </c>
      <c r="I89" s="285">
        <v>25000</v>
      </c>
      <c r="J89" s="285">
        <v>25000</v>
      </c>
      <c r="K89" s="286">
        <v>0</v>
      </c>
      <c r="L89" s="287">
        <v>0</v>
      </c>
      <c r="M89" s="129">
        <f t="shared" si="10"/>
        <v>950000</v>
      </c>
      <c r="N89" s="48">
        <f t="shared" si="11"/>
        <v>3244000</v>
      </c>
      <c r="O89" s="48">
        <f t="shared" si="18"/>
        <v>22940</v>
      </c>
      <c r="P89" s="48">
        <f t="shared" si="19"/>
        <v>45880</v>
      </c>
      <c r="Q89" s="48">
        <f t="shared" si="20"/>
        <v>22940</v>
      </c>
      <c r="R89" s="146">
        <f t="shared" si="15"/>
        <v>3152240</v>
      </c>
      <c r="S89" s="1683">
        <f>VLOOKUP(C89,'[33]Data Gaji Mei Palembang'!$C$27:$T$91,18,FALSE)</f>
        <v>0</v>
      </c>
      <c r="T89" s="652">
        <f t="shared" si="16"/>
        <v>3152240</v>
      </c>
      <c r="U89" s="654" t="str">
        <f>VLOOKUP(C89,'[34]Data Gaji Mei Palembang'!$C$7:$G$167,5,FALSE)</f>
        <v>1130005458314</v>
      </c>
    </row>
    <row r="90" spans="1:21" s="223" customFormat="1" ht="18" customHeight="1">
      <c r="A90" s="206">
        <v>2294000</v>
      </c>
      <c r="B90" s="414">
        <v>55</v>
      </c>
      <c r="C90" s="538" t="s">
        <v>1798</v>
      </c>
      <c r="D90" s="539" t="s">
        <v>1706</v>
      </c>
      <c r="E90" s="1894">
        <f>VLOOKUP(C90,'[33]Data Gaji Mei Palembang'!$C$27:$H$90,6,FALSE)</f>
        <v>6</v>
      </c>
      <c r="F90" s="285">
        <v>1837750</v>
      </c>
      <c r="G90" s="285">
        <v>456250</v>
      </c>
      <c r="H90" s="105">
        <f t="shared" si="17"/>
        <v>2294000</v>
      </c>
      <c r="I90" s="285">
        <v>25000</v>
      </c>
      <c r="J90" s="285">
        <v>25000</v>
      </c>
      <c r="K90" s="286">
        <v>0</v>
      </c>
      <c r="L90" s="287">
        <v>0</v>
      </c>
      <c r="M90" s="129">
        <f t="shared" si="10"/>
        <v>300000</v>
      </c>
      <c r="N90" s="48">
        <f t="shared" si="11"/>
        <v>2594000</v>
      </c>
      <c r="O90" s="48">
        <f t="shared" si="18"/>
        <v>22940</v>
      </c>
      <c r="P90" s="48">
        <f t="shared" si="19"/>
        <v>45880</v>
      </c>
      <c r="Q90" s="48">
        <f t="shared" si="20"/>
        <v>22940</v>
      </c>
      <c r="R90" s="146">
        <f t="shared" si="15"/>
        <v>2502240</v>
      </c>
      <c r="S90" s="1683">
        <f>VLOOKUP(C90,'[33]Data Gaji Mei Palembang'!$C$27:$T$91,18,FALSE)</f>
        <v>0</v>
      </c>
      <c r="T90" s="652">
        <f t="shared" si="16"/>
        <v>2502240</v>
      </c>
      <c r="U90" s="654" t="str">
        <f>VLOOKUP(C90,'[34]Data Gaji Mei Palembang'!$C$7:$G$167,5,FALSE)</f>
        <v>9000012616257</v>
      </c>
    </row>
    <row r="91" spans="1:21" s="223" customFormat="1" ht="18" customHeight="1">
      <c r="A91" s="206">
        <v>2294000</v>
      </c>
      <c r="B91" s="414">
        <v>56</v>
      </c>
      <c r="C91" s="538" t="s">
        <v>314</v>
      </c>
      <c r="D91" s="539" t="s">
        <v>1706</v>
      </c>
      <c r="E91" s="1894">
        <f>VLOOKUP(C91,'[33]Data Gaji Mei Palembang'!$C$27:$H$90,6,FALSE)</f>
        <v>22</v>
      </c>
      <c r="F91" s="285">
        <v>1837750</v>
      </c>
      <c r="G91" s="285">
        <v>456250</v>
      </c>
      <c r="H91" s="105">
        <f t="shared" si="17"/>
        <v>2294000</v>
      </c>
      <c r="I91" s="285">
        <v>25000</v>
      </c>
      <c r="J91" s="285">
        <v>25000</v>
      </c>
      <c r="K91" s="286">
        <v>0</v>
      </c>
      <c r="L91" s="287">
        <v>0</v>
      </c>
      <c r="M91" s="129">
        <f t="shared" si="10"/>
        <v>1100000</v>
      </c>
      <c r="N91" s="48">
        <f t="shared" si="11"/>
        <v>3394000</v>
      </c>
      <c r="O91" s="48">
        <f t="shared" si="18"/>
        <v>22940</v>
      </c>
      <c r="P91" s="48">
        <f t="shared" si="19"/>
        <v>45880</v>
      </c>
      <c r="Q91" s="48">
        <f t="shared" si="20"/>
        <v>22940</v>
      </c>
      <c r="R91" s="146">
        <f t="shared" si="15"/>
        <v>3302240</v>
      </c>
      <c r="S91" s="1683">
        <f>VLOOKUP(C91,'[33]Data Gaji Mei Palembang'!$C$27:$T$91,18,FALSE)</f>
        <v>0</v>
      </c>
      <c r="T91" s="652">
        <f t="shared" si="16"/>
        <v>3302240</v>
      </c>
      <c r="U91" s="654" t="str">
        <f>VLOOKUP(C91,'[34]Data Gaji Mei Palembang'!$C$7:$G$167,5,FALSE)</f>
        <v>9000014617915</v>
      </c>
    </row>
    <row r="92" spans="1:21" s="223" customFormat="1" ht="18" customHeight="1">
      <c r="A92" s="206">
        <v>2294000</v>
      </c>
      <c r="B92" s="414">
        <v>57</v>
      </c>
      <c r="C92" s="538" t="s">
        <v>1804</v>
      </c>
      <c r="D92" s="539" t="s">
        <v>1706</v>
      </c>
      <c r="E92" s="1894">
        <f>VLOOKUP(C92,'[33]Data Gaji Mei Palembang'!$C$27:$H$90,6,FALSE)</f>
        <v>15</v>
      </c>
      <c r="F92" s="285">
        <v>1837750</v>
      </c>
      <c r="G92" s="285">
        <v>456250</v>
      </c>
      <c r="H92" s="105">
        <f t="shared" si="17"/>
        <v>2294000</v>
      </c>
      <c r="I92" s="285">
        <v>25000</v>
      </c>
      <c r="J92" s="285">
        <v>25000</v>
      </c>
      <c r="K92" s="286">
        <v>0</v>
      </c>
      <c r="L92" s="287">
        <v>0</v>
      </c>
      <c r="M92" s="129">
        <f t="shared" si="10"/>
        <v>750000</v>
      </c>
      <c r="N92" s="48">
        <f t="shared" si="11"/>
        <v>3044000</v>
      </c>
      <c r="O92" s="48">
        <f t="shared" si="18"/>
        <v>22940</v>
      </c>
      <c r="P92" s="48">
        <f t="shared" si="19"/>
        <v>45880</v>
      </c>
      <c r="Q92" s="48">
        <f t="shared" si="20"/>
        <v>22940</v>
      </c>
      <c r="R92" s="146">
        <f t="shared" ref="R92:R100" si="21">N92-P92-Q92-O92</f>
        <v>2952240</v>
      </c>
      <c r="S92" s="1683">
        <f>VLOOKUP(C92,'[33]Data Gaji Mei Palembang'!$C$27:$T$91,18,FALSE)</f>
        <v>0</v>
      </c>
      <c r="T92" s="652">
        <f t="shared" si="16"/>
        <v>2952240</v>
      </c>
      <c r="U92" s="654" t="str">
        <f>VLOOKUP(C92,'[34]Data Gaji Mei Palembang'!$C$7:$G$167,5,FALSE)</f>
        <v>1130007473303</v>
      </c>
    </row>
    <row r="93" spans="1:21" s="223" customFormat="1" ht="18" customHeight="1">
      <c r="A93" s="206">
        <v>2294000</v>
      </c>
      <c r="B93" s="414">
        <v>58</v>
      </c>
      <c r="C93" s="538" t="s">
        <v>1782</v>
      </c>
      <c r="D93" s="539" t="s">
        <v>1706</v>
      </c>
      <c r="E93" s="1894">
        <f>VLOOKUP(C93,'[33]Data Gaji Mei Palembang'!$C$27:$H$90,6,FALSE)</f>
        <v>18</v>
      </c>
      <c r="F93" s="285">
        <v>1837750</v>
      </c>
      <c r="G93" s="285">
        <v>456250</v>
      </c>
      <c r="H93" s="105">
        <f t="shared" si="17"/>
        <v>2294000</v>
      </c>
      <c r="I93" s="285">
        <v>25000</v>
      </c>
      <c r="J93" s="285">
        <v>25000</v>
      </c>
      <c r="K93" s="286">
        <v>0</v>
      </c>
      <c r="L93" s="287">
        <v>0</v>
      </c>
      <c r="M93" s="129">
        <f t="shared" si="10"/>
        <v>900000</v>
      </c>
      <c r="N93" s="48">
        <f t="shared" si="11"/>
        <v>3194000</v>
      </c>
      <c r="O93" s="48">
        <f t="shared" si="18"/>
        <v>22940</v>
      </c>
      <c r="P93" s="48">
        <f t="shared" si="19"/>
        <v>45880</v>
      </c>
      <c r="Q93" s="48">
        <f t="shared" si="20"/>
        <v>22940</v>
      </c>
      <c r="R93" s="146">
        <f t="shared" si="21"/>
        <v>3102240</v>
      </c>
      <c r="S93" s="1683">
        <f>VLOOKUP(C93,'[33]Data Gaji Mei Palembang'!$C$27:$T$91,18,FALSE)</f>
        <v>0</v>
      </c>
      <c r="T93" s="652">
        <f t="shared" si="16"/>
        <v>3102240</v>
      </c>
      <c r="U93" s="654" t="str">
        <f>VLOOKUP(C93,'[34]Data Gaji Mei Palembang'!$C$7:$G$167,5,FALSE)</f>
        <v>1120006879444</v>
      </c>
    </row>
    <row r="94" spans="1:21" s="223" customFormat="1" ht="18" customHeight="1">
      <c r="A94" s="206">
        <v>2294000</v>
      </c>
      <c r="B94" s="414">
        <v>59</v>
      </c>
      <c r="C94" s="538" t="s">
        <v>1809</v>
      </c>
      <c r="D94" s="539" t="s">
        <v>1706</v>
      </c>
      <c r="E94" s="1894">
        <f>VLOOKUP(C94,'[33]Data Gaji Mei Palembang'!$C$27:$H$90,6,FALSE)</f>
        <v>20</v>
      </c>
      <c r="F94" s="285">
        <v>1837750</v>
      </c>
      <c r="G94" s="285">
        <v>456250</v>
      </c>
      <c r="H94" s="105">
        <f t="shared" si="17"/>
        <v>2294000</v>
      </c>
      <c r="I94" s="285">
        <v>25000</v>
      </c>
      <c r="J94" s="285">
        <v>25000</v>
      </c>
      <c r="K94" s="286">
        <v>0</v>
      </c>
      <c r="L94" s="287">
        <v>0</v>
      </c>
      <c r="M94" s="129">
        <f t="shared" ref="M94:M100" si="22">(E94*I94)+(E94*J94)+K94+L94</f>
        <v>1000000</v>
      </c>
      <c r="N94" s="48">
        <f t="shared" ref="N94:N100" si="23">H94+M94</f>
        <v>3294000</v>
      </c>
      <c r="O94" s="48">
        <f t="shared" si="18"/>
        <v>22940</v>
      </c>
      <c r="P94" s="48">
        <f t="shared" si="19"/>
        <v>45880</v>
      </c>
      <c r="Q94" s="48">
        <f t="shared" si="20"/>
        <v>22940</v>
      </c>
      <c r="R94" s="146">
        <f t="shared" si="21"/>
        <v>3202240</v>
      </c>
      <c r="S94" s="1683">
        <f>VLOOKUP(C94,'[33]Data Gaji Mei Palembang'!$C$27:$T$91,18,FALSE)</f>
        <v>0</v>
      </c>
      <c r="T94" s="652">
        <f t="shared" si="16"/>
        <v>3202240</v>
      </c>
      <c r="U94" s="654" t="str">
        <f>VLOOKUP(C94,'[34]Data Gaji Mei Palembang'!$C$7:$G$167,5,FALSE)</f>
        <v>1130006191450</v>
      </c>
    </row>
    <row r="95" spans="1:21" s="223" customFormat="1" ht="18" customHeight="1">
      <c r="A95" s="359"/>
      <c r="B95" s="414">
        <v>60</v>
      </c>
      <c r="C95" s="538" t="s">
        <v>416</v>
      </c>
      <c r="D95" s="539" t="s">
        <v>1706</v>
      </c>
      <c r="E95" s="1894">
        <v>11</v>
      </c>
      <c r="F95" s="285">
        <v>1837750</v>
      </c>
      <c r="G95" s="285">
        <v>456250</v>
      </c>
      <c r="H95" s="105">
        <f t="shared" ref="H95:H100" si="24">SUM(F95:G95)</f>
        <v>2294000</v>
      </c>
      <c r="I95" s="285">
        <v>25000</v>
      </c>
      <c r="J95" s="285">
        <v>25000</v>
      </c>
      <c r="K95" s="286">
        <v>0</v>
      </c>
      <c r="L95" s="287">
        <v>0</v>
      </c>
      <c r="M95" s="129">
        <f t="shared" si="22"/>
        <v>550000</v>
      </c>
      <c r="N95" s="48">
        <f t="shared" si="23"/>
        <v>2844000</v>
      </c>
      <c r="O95" s="48">
        <f t="shared" ref="O95:O100" si="25">H95*1%</f>
        <v>22940</v>
      </c>
      <c r="P95" s="48">
        <f t="shared" ref="P95:P100" si="26">H95*2%</f>
        <v>45880</v>
      </c>
      <c r="Q95" s="48">
        <f t="shared" ref="Q95:Q100" si="27">H95*1%</f>
        <v>22940</v>
      </c>
      <c r="R95" s="146">
        <f t="shared" si="21"/>
        <v>2752240</v>
      </c>
      <c r="S95" s="1683">
        <f>VLOOKUP(C95,'[33]Data Gaji Mei Palembang'!$C$27:$T$91,18,FALSE)</f>
        <v>1000000</v>
      </c>
      <c r="T95" s="652">
        <f t="shared" ref="T95:T100" si="28">R95-S95</f>
        <v>1752240</v>
      </c>
      <c r="U95" s="654" t="str">
        <f>VLOOKUP(C95,'[34]Data Gaji Mei Palembang'!$C$7:$G$167,5,FALSE)</f>
        <v>9000009612954</v>
      </c>
    </row>
    <row r="96" spans="1:21" s="223" customFormat="1" ht="18" customHeight="1">
      <c r="A96" s="359"/>
      <c r="B96" s="414">
        <v>61</v>
      </c>
      <c r="C96" s="538" t="s">
        <v>1802</v>
      </c>
      <c r="D96" s="539" t="s">
        <v>1706</v>
      </c>
      <c r="E96" s="1894">
        <f>VLOOKUP(C96,'[33]Data Gaji Mei Palembang'!$C$27:$H$90,6,FALSE)</f>
        <v>16</v>
      </c>
      <c r="F96" s="285">
        <v>1837750</v>
      </c>
      <c r="G96" s="285">
        <v>456250</v>
      </c>
      <c r="H96" s="105">
        <f t="shared" si="24"/>
        <v>2294000</v>
      </c>
      <c r="I96" s="285">
        <v>25000</v>
      </c>
      <c r="J96" s="285">
        <v>25000</v>
      </c>
      <c r="K96" s="286">
        <v>0</v>
      </c>
      <c r="L96" s="287">
        <v>0</v>
      </c>
      <c r="M96" s="129">
        <f t="shared" si="22"/>
        <v>800000</v>
      </c>
      <c r="N96" s="48">
        <f t="shared" si="23"/>
        <v>3094000</v>
      </c>
      <c r="O96" s="48">
        <f t="shared" si="25"/>
        <v>22940</v>
      </c>
      <c r="P96" s="48">
        <f t="shared" si="26"/>
        <v>45880</v>
      </c>
      <c r="Q96" s="48">
        <f t="shared" si="27"/>
        <v>22940</v>
      </c>
      <c r="R96" s="146">
        <f t="shared" si="21"/>
        <v>3002240</v>
      </c>
      <c r="S96" s="1683">
        <f>VLOOKUP(C96,'[33]Data Gaji Mei Palembang'!$C$27:$T$91,18,FALSE)</f>
        <v>0</v>
      </c>
      <c r="T96" s="652">
        <f t="shared" si="28"/>
        <v>3002240</v>
      </c>
      <c r="U96" s="654" t="str">
        <f>VLOOKUP(C96,'[34]Data Gaji Mei Palembang'!$C$7:$G$167,5,FALSE)</f>
        <v>1120006926070</v>
      </c>
    </row>
    <row r="97" spans="1:21" s="223" customFormat="1" ht="18" customHeight="1">
      <c r="A97" s="359"/>
      <c r="B97" s="414">
        <v>62</v>
      </c>
      <c r="C97" s="538" t="s">
        <v>1766</v>
      </c>
      <c r="D97" s="539" t="s">
        <v>1706</v>
      </c>
      <c r="E97" s="1894">
        <f>VLOOKUP(C97,'[33]Data Gaji Mei Palembang'!$C$27:$H$90,6,FALSE)</f>
        <v>11</v>
      </c>
      <c r="F97" s="285">
        <v>1837750</v>
      </c>
      <c r="G97" s="285">
        <v>456250</v>
      </c>
      <c r="H97" s="105">
        <f t="shared" si="24"/>
        <v>2294000</v>
      </c>
      <c r="I97" s="285">
        <v>25000</v>
      </c>
      <c r="J97" s="285">
        <v>25000</v>
      </c>
      <c r="K97" s="286">
        <v>0</v>
      </c>
      <c r="L97" s="287">
        <v>0</v>
      </c>
      <c r="M97" s="129">
        <f t="shared" si="22"/>
        <v>550000</v>
      </c>
      <c r="N97" s="48">
        <f t="shared" si="23"/>
        <v>2844000</v>
      </c>
      <c r="O97" s="48">
        <f t="shared" si="25"/>
        <v>22940</v>
      </c>
      <c r="P97" s="48">
        <f t="shared" si="26"/>
        <v>45880</v>
      </c>
      <c r="Q97" s="48">
        <f t="shared" si="27"/>
        <v>22940</v>
      </c>
      <c r="R97" s="146">
        <f t="shared" si="21"/>
        <v>2752240</v>
      </c>
      <c r="S97" s="1683">
        <f>VLOOKUP(C97,'[33]Data Gaji Mei Palembang'!$C$27:$T$91,18,FALSE)</f>
        <v>0</v>
      </c>
      <c r="T97" s="652">
        <f t="shared" si="28"/>
        <v>2752240</v>
      </c>
      <c r="U97" s="654" t="str">
        <f>VLOOKUP(C97,'[34]Data Gaji Mei Palembang'!$C$7:$G$167,5,FALSE)</f>
        <v>9000009616260</v>
      </c>
    </row>
    <row r="98" spans="1:21" s="223" customFormat="1" ht="18" customHeight="1">
      <c r="A98" s="359"/>
      <c r="B98" s="414">
        <v>63</v>
      </c>
      <c r="C98" s="538" t="s">
        <v>1348</v>
      </c>
      <c r="D98" s="539" t="s">
        <v>1706</v>
      </c>
      <c r="E98" s="1894">
        <f>VLOOKUP(C98,'[33]Data Gaji Mei Palembang'!$C$27:$H$90,6,FALSE)</f>
        <v>20</v>
      </c>
      <c r="F98" s="285">
        <v>1837750</v>
      </c>
      <c r="G98" s="285">
        <v>456250</v>
      </c>
      <c r="H98" s="105">
        <f t="shared" si="24"/>
        <v>2294000</v>
      </c>
      <c r="I98" s="285">
        <v>25000</v>
      </c>
      <c r="J98" s="285">
        <v>25000</v>
      </c>
      <c r="K98" s="286">
        <v>0</v>
      </c>
      <c r="L98" s="287">
        <v>0</v>
      </c>
      <c r="M98" s="129">
        <f t="shared" si="22"/>
        <v>1000000</v>
      </c>
      <c r="N98" s="48">
        <f t="shared" si="23"/>
        <v>3294000</v>
      </c>
      <c r="O98" s="48">
        <f t="shared" si="25"/>
        <v>22940</v>
      </c>
      <c r="P98" s="48">
        <f t="shared" si="26"/>
        <v>45880</v>
      </c>
      <c r="Q98" s="48">
        <f t="shared" si="27"/>
        <v>22940</v>
      </c>
      <c r="R98" s="146">
        <f t="shared" si="21"/>
        <v>3202240</v>
      </c>
      <c r="S98" s="1683">
        <f>VLOOKUP(C98,'[33]Data Gaji Mei Palembang'!$C$27:$T$91,18,FALSE)</f>
        <v>0</v>
      </c>
      <c r="T98" s="652">
        <f t="shared" si="28"/>
        <v>3202240</v>
      </c>
      <c r="U98" s="654" t="str">
        <f>VLOOKUP(C98,'[34]Data Gaji Mei Palembang'!$C$7:$G$167,5,FALSE)</f>
        <v>9000009335408</v>
      </c>
    </row>
    <row r="99" spans="1:21" s="223" customFormat="1" ht="18" customHeight="1">
      <c r="A99" s="359"/>
      <c r="B99" s="414">
        <v>64</v>
      </c>
      <c r="C99" s="538" t="s">
        <v>1800</v>
      </c>
      <c r="D99" s="539" t="s">
        <v>1706</v>
      </c>
      <c r="E99" s="1894">
        <f>VLOOKUP(C99,'[33]Data Gaji Mei Palembang'!$C$27:$H$90,6,FALSE)</f>
        <v>12</v>
      </c>
      <c r="F99" s="285">
        <v>1837750</v>
      </c>
      <c r="G99" s="285">
        <v>456250</v>
      </c>
      <c r="H99" s="105">
        <f t="shared" si="24"/>
        <v>2294000</v>
      </c>
      <c r="I99" s="285">
        <v>25000</v>
      </c>
      <c r="J99" s="285">
        <v>25000</v>
      </c>
      <c r="K99" s="286">
        <v>0</v>
      </c>
      <c r="L99" s="287">
        <v>0</v>
      </c>
      <c r="M99" s="129">
        <f t="shared" si="22"/>
        <v>600000</v>
      </c>
      <c r="N99" s="48">
        <f t="shared" si="23"/>
        <v>2894000</v>
      </c>
      <c r="O99" s="48">
        <f t="shared" si="25"/>
        <v>22940</v>
      </c>
      <c r="P99" s="48">
        <f t="shared" si="26"/>
        <v>45880</v>
      </c>
      <c r="Q99" s="48">
        <f t="shared" si="27"/>
        <v>22940</v>
      </c>
      <c r="R99" s="146">
        <f t="shared" si="21"/>
        <v>2802240</v>
      </c>
      <c r="S99" s="1683">
        <f>VLOOKUP(C99,'[33]Data Gaji Mei Palembang'!$C$27:$T$91,18,FALSE)</f>
        <v>0</v>
      </c>
      <c r="T99" s="652">
        <f t="shared" si="28"/>
        <v>2802240</v>
      </c>
      <c r="U99" s="654" t="str">
        <f>VLOOKUP(C99,'[34]Data Gaji Mei Palembang'!$C$7:$G$167,5,FALSE)</f>
        <v>1130006240455</v>
      </c>
    </row>
    <row r="100" spans="1:21" s="223" customFormat="1" ht="18" customHeight="1">
      <c r="A100" s="359"/>
      <c r="B100" s="414">
        <v>65</v>
      </c>
      <c r="C100" s="538" t="s">
        <v>1753</v>
      </c>
      <c r="D100" s="539" t="s">
        <v>1706</v>
      </c>
      <c r="E100" s="1894">
        <f>VLOOKUP(C100,'[33]Data Gaji Mei Palembang'!$C$27:$H$90,6,FALSE)</f>
        <v>12</v>
      </c>
      <c r="F100" s="285">
        <v>1837750</v>
      </c>
      <c r="G100" s="285">
        <v>456250</v>
      </c>
      <c r="H100" s="105">
        <f t="shared" si="24"/>
        <v>2294000</v>
      </c>
      <c r="I100" s="285">
        <v>25000</v>
      </c>
      <c r="J100" s="285">
        <v>25000</v>
      </c>
      <c r="K100" s="286">
        <v>0</v>
      </c>
      <c r="L100" s="287">
        <v>0</v>
      </c>
      <c r="M100" s="129">
        <f t="shared" si="22"/>
        <v>600000</v>
      </c>
      <c r="N100" s="48">
        <f t="shared" si="23"/>
        <v>2894000</v>
      </c>
      <c r="O100" s="48">
        <f t="shared" si="25"/>
        <v>22940</v>
      </c>
      <c r="P100" s="48">
        <f t="shared" si="26"/>
        <v>45880</v>
      </c>
      <c r="Q100" s="48">
        <f t="shared" si="27"/>
        <v>22940</v>
      </c>
      <c r="R100" s="146">
        <f t="shared" si="21"/>
        <v>2802240</v>
      </c>
      <c r="S100" s="1683">
        <f>VLOOKUP(C100,'[33]Data Gaji Mei Palembang'!$C$27:$T$91,18,FALSE)</f>
        <v>0</v>
      </c>
      <c r="T100" s="652">
        <f t="shared" si="28"/>
        <v>2802240</v>
      </c>
      <c r="U100" s="654" t="str">
        <f>VLOOKUP(C100,'[34]Data Gaji Mei Palembang'!$C$7:$G$167,5,FALSE)</f>
        <v>9000017998932</v>
      </c>
    </row>
    <row r="101" spans="1:21" s="1164" customFormat="1" ht="21.75" customHeight="1">
      <c r="A101" s="1178"/>
      <c r="B101" s="2396" t="s">
        <v>970</v>
      </c>
      <c r="C101" s="2406"/>
      <c r="D101" s="2407"/>
      <c r="E101" s="967">
        <f t="shared" ref="E101" si="29">SUM(E36:E100)</f>
        <v>1218</v>
      </c>
      <c r="F101" s="769">
        <f>SUM(F36:F100)</f>
        <v>119453750</v>
      </c>
      <c r="G101" s="769">
        <f t="shared" ref="G101:S101" si="30">SUM(G36:G100)</f>
        <v>29656250</v>
      </c>
      <c r="H101" s="769">
        <f t="shared" si="30"/>
        <v>149110000</v>
      </c>
      <c r="I101" s="769">
        <f t="shared" si="30"/>
        <v>1625000</v>
      </c>
      <c r="J101" s="769">
        <f t="shared" si="30"/>
        <v>1625000</v>
      </c>
      <c r="K101" s="769">
        <f t="shared" si="30"/>
        <v>0</v>
      </c>
      <c r="L101" s="769">
        <f t="shared" si="30"/>
        <v>0</v>
      </c>
      <c r="M101" s="769">
        <f t="shared" si="30"/>
        <v>60900000</v>
      </c>
      <c r="N101" s="769">
        <f t="shared" si="30"/>
        <v>210010000</v>
      </c>
      <c r="O101" s="769">
        <f t="shared" si="30"/>
        <v>1491100</v>
      </c>
      <c r="P101" s="769">
        <f t="shared" si="30"/>
        <v>2982200</v>
      </c>
      <c r="Q101" s="769">
        <f t="shared" si="30"/>
        <v>1491100</v>
      </c>
      <c r="R101" s="769">
        <f t="shared" si="30"/>
        <v>204045600</v>
      </c>
      <c r="S101" s="769">
        <f t="shared" si="30"/>
        <v>2000000</v>
      </c>
      <c r="T101" s="769">
        <f>SUM(T36:T100)</f>
        <v>202045600</v>
      </c>
      <c r="U101" s="1006"/>
    </row>
    <row r="102" spans="1:21" s="370" customFormat="1" ht="18" customHeight="1">
      <c r="A102" s="176"/>
      <c r="B102" s="258"/>
      <c r="C102" s="178"/>
      <c r="D102" s="179"/>
      <c r="E102" s="180"/>
      <c r="F102" s="258"/>
      <c r="G102" s="258"/>
      <c r="H102" s="258"/>
      <c r="I102" s="258"/>
      <c r="J102" s="258"/>
      <c r="K102" s="258"/>
      <c r="L102" s="258"/>
      <c r="M102" s="258"/>
      <c r="N102" s="258"/>
      <c r="O102" s="258"/>
      <c r="P102" s="258"/>
      <c r="Q102" s="258"/>
      <c r="R102" s="258"/>
      <c r="S102" s="258" t="s">
        <v>2627</v>
      </c>
      <c r="T102" s="258"/>
      <c r="U102" s="124"/>
    </row>
    <row r="103" spans="1:21" s="370" customFormat="1" ht="18" customHeight="1">
      <c r="A103" s="176"/>
      <c r="B103" s="258"/>
      <c r="C103" s="178"/>
      <c r="D103" s="179"/>
      <c r="E103" s="180"/>
      <c r="F103" s="258"/>
      <c r="G103" s="258"/>
      <c r="H103" s="258"/>
      <c r="I103" s="258"/>
      <c r="J103" s="258"/>
      <c r="K103" s="258"/>
      <c r="L103" s="258"/>
      <c r="M103" s="258"/>
      <c r="N103" s="258"/>
      <c r="O103" s="258"/>
      <c r="P103" s="258"/>
      <c r="Q103" s="258"/>
      <c r="R103" s="258"/>
      <c r="S103" s="258"/>
      <c r="T103" s="258"/>
      <c r="U103" s="124"/>
    </row>
    <row r="104" spans="1:21" s="370" customFormat="1" ht="18" customHeight="1">
      <c r="A104" s="176"/>
      <c r="B104" s="258"/>
      <c r="C104" s="178"/>
      <c r="D104" s="179"/>
      <c r="E104" s="180"/>
      <c r="F104" s="258"/>
      <c r="G104" s="258"/>
      <c r="H104" s="258"/>
      <c r="I104" s="258"/>
      <c r="J104" s="258"/>
      <c r="K104" s="258"/>
      <c r="L104" s="258"/>
      <c r="M104" s="258"/>
      <c r="N104" s="258"/>
      <c r="O104" s="258"/>
      <c r="P104" s="258"/>
      <c r="Q104" s="258"/>
      <c r="R104" s="258"/>
      <c r="S104" s="258"/>
      <c r="T104" s="258"/>
      <c r="U104" s="124"/>
    </row>
    <row r="105" spans="1:21" ht="18" customHeight="1">
      <c r="B105" s="212" t="s">
        <v>545</v>
      </c>
      <c r="C105" s="106"/>
      <c r="D105" s="107"/>
      <c r="E105" s="108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210"/>
      <c r="S105" s="210" t="s">
        <v>2627</v>
      </c>
      <c r="T105" s="210"/>
      <c r="U105" s="57"/>
    </row>
    <row r="106" spans="1:21" ht="18" customHeight="1">
      <c r="A106" s="224"/>
      <c r="B106" s="42"/>
      <c r="C106" s="109"/>
      <c r="D106" s="110"/>
      <c r="E106" s="108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209"/>
      <c r="S106" s="209"/>
      <c r="T106" s="209"/>
      <c r="U106" s="57"/>
    </row>
    <row r="107" spans="1:21" ht="18" customHeight="1">
      <c r="A107" s="2491" t="s">
        <v>2755</v>
      </c>
      <c r="B107" s="2435" t="s">
        <v>3</v>
      </c>
      <c r="C107" s="2435" t="s">
        <v>4</v>
      </c>
      <c r="D107" s="2435" t="s">
        <v>5</v>
      </c>
      <c r="E107" s="2335" t="s">
        <v>6</v>
      </c>
      <c r="F107" s="2344" t="s">
        <v>7</v>
      </c>
      <c r="G107" s="2345"/>
      <c r="H107" s="2335" t="s">
        <v>2257</v>
      </c>
      <c r="I107" s="2344" t="s">
        <v>8</v>
      </c>
      <c r="J107" s="2359"/>
      <c r="K107" s="2359"/>
      <c r="L107" s="2345"/>
      <c r="M107" s="2340" t="s">
        <v>9</v>
      </c>
      <c r="N107" s="2335" t="s">
        <v>10</v>
      </c>
      <c r="O107" s="2344" t="s">
        <v>11</v>
      </c>
      <c r="P107" s="2359"/>
      <c r="Q107" s="2345"/>
      <c r="R107" s="2335" t="s">
        <v>12</v>
      </c>
      <c r="S107" s="2319" t="s">
        <v>3687</v>
      </c>
      <c r="T107" s="2319" t="s">
        <v>3688</v>
      </c>
      <c r="U107" s="2367" t="s">
        <v>13</v>
      </c>
    </row>
    <row r="108" spans="1:21" ht="41.25" customHeight="1">
      <c r="A108" s="2491"/>
      <c r="B108" s="2242"/>
      <c r="C108" s="2436"/>
      <c r="D108" s="2436"/>
      <c r="E108" s="2441"/>
      <c r="F108" s="786" t="s">
        <v>14</v>
      </c>
      <c r="G108" s="786" t="s">
        <v>15</v>
      </c>
      <c r="H108" s="2336"/>
      <c r="I108" s="786" t="s">
        <v>16</v>
      </c>
      <c r="J108" s="786" t="s">
        <v>122</v>
      </c>
      <c r="K108" s="786" t="s">
        <v>18</v>
      </c>
      <c r="L108" s="786" t="s">
        <v>19</v>
      </c>
      <c r="M108" s="2341"/>
      <c r="N108" s="2336"/>
      <c r="O108" s="786" t="s">
        <v>2316</v>
      </c>
      <c r="P108" s="786" t="s">
        <v>20</v>
      </c>
      <c r="Q108" s="786" t="s">
        <v>2270</v>
      </c>
      <c r="R108" s="2336"/>
      <c r="S108" s="2320"/>
      <c r="T108" s="2320"/>
      <c r="U108" s="2415"/>
    </row>
    <row r="109" spans="1:21" s="112" customFormat="1" ht="18" customHeight="1">
      <c r="A109" s="921">
        <v>2294000</v>
      </c>
      <c r="B109" s="716">
        <v>1</v>
      </c>
      <c r="C109" s="538" t="s">
        <v>1761</v>
      </c>
      <c r="D109" s="539" t="s">
        <v>1762</v>
      </c>
      <c r="E109" s="952">
        <f>VLOOKUP(C109,'[33]Data Gaji Mei Palembang'!$C$93:$H$162,6,FALSE)</f>
        <v>9</v>
      </c>
      <c r="F109" s="285">
        <v>1837750</v>
      </c>
      <c r="G109" s="285">
        <v>456250</v>
      </c>
      <c r="H109" s="105">
        <f>SUM(F109:G109)</f>
        <v>2294000</v>
      </c>
      <c r="I109" s="285">
        <v>0</v>
      </c>
      <c r="J109" s="285">
        <v>20000</v>
      </c>
      <c r="K109" s="286">
        <v>0</v>
      </c>
      <c r="L109" s="287">
        <v>0</v>
      </c>
      <c r="M109" s="129">
        <f t="shared" ref="M109:M155" si="31">(E109*I109)+(E109*J109)+K109+L109</f>
        <v>180000</v>
      </c>
      <c r="N109" s="31">
        <f t="shared" ref="N109:N134" si="32">H109+M109</f>
        <v>2474000</v>
      </c>
      <c r="O109" s="31">
        <f t="shared" ref="O109:O134" si="33">H109*1%</f>
        <v>22940</v>
      </c>
      <c r="P109" s="31">
        <f t="shared" ref="P109:P134" si="34">H109*2%</f>
        <v>45880</v>
      </c>
      <c r="Q109" s="31">
        <f t="shared" ref="Q109:Q134" si="35">H109*1%</f>
        <v>22940</v>
      </c>
      <c r="R109" s="104">
        <f>N109-P109-Q109-O109</f>
        <v>2382240</v>
      </c>
      <c r="S109" s="654">
        <f>VLOOKUP(C109,'[33]Data Gaji Mei Palembang'!$C$93:$T$162,18,FALSE)</f>
        <v>0</v>
      </c>
      <c r="T109" s="654">
        <f>R109-S109</f>
        <v>2382240</v>
      </c>
      <c r="U109" s="654" t="str">
        <f>VLOOKUP(C109,'[34]Data Gaji Mei Palembang'!$C$7:$G$167,5,FALSE)</f>
        <v>9000009616377</v>
      </c>
    </row>
    <row r="110" spans="1:21" s="112" customFormat="1" ht="18" customHeight="1">
      <c r="A110" s="921">
        <v>2294000</v>
      </c>
      <c r="B110" s="716">
        <v>2</v>
      </c>
      <c r="C110" s="538" t="s">
        <v>1763</v>
      </c>
      <c r="D110" s="539" t="s">
        <v>1762</v>
      </c>
      <c r="E110" s="952">
        <f>VLOOKUP(C110,'[33]Data Gaji Mei Palembang'!$C$93:$H$162,6,FALSE)</f>
        <v>8</v>
      </c>
      <c r="F110" s="285">
        <v>1837750</v>
      </c>
      <c r="G110" s="285">
        <v>456250</v>
      </c>
      <c r="H110" s="105">
        <f t="shared" ref="H110:H149" si="36">SUM(F110:G110)</f>
        <v>2294000</v>
      </c>
      <c r="I110" s="285">
        <v>0</v>
      </c>
      <c r="J110" s="285">
        <v>20000</v>
      </c>
      <c r="K110" s="286">
        <v>0</v>
      </c>
      <c r="L110" s="287">
        <v>0</v>
      </c>
      <c r="M110" s="129">
        <f t="shared" si="31"/>
        <v>160000</v>
      </c>
      <c r="N110" s="31">
        <f t="shared" si="32"/>
        <v>2454000</v>
      </c>
      <c r="O110" s="31">
        <f t="shared" si="33"/>
        <v>22940</v>
      </c>
      <c r="P110" s="31">
        <f t="shared" si="34"/>
        <v>45880</v>
      </c>
      <c r="Q110" s="31">
        <f t="shared" si="35"/>
        <v>22940</v>
      </c>
      <c r="R110" s="104">
        <f t="shared" ref="R110:R156" si="37">N110-P110-Q110-O110</f>
        <v>2362240</v>
      </c>
      <c r="S110" s="1683">
        <f>VLOOKUP(C110,'[33]Data Gaji Mei Palembang'!$C$93:$T$162,18,FALSE)</f>
        <v>0</v>
      </c>
      <c r="T110" s="654">
        <f t="shared" ref="T110:T170" si="38">R110-S110</f>
        <v>2362240</v>
      </c>
      <c r="U110" s="654" t="str">
        <f>VLOOKUP(C110,'[34]Data Gaji Mei Palembang'!$C$7:$G$167,5,FALSE)</f>
        <v>1130010071706</v>
      </c>
    </row>
    <row r="111" spans="1:21" s="112" customFormat="1" ht="18" customHeight="1">
      <c r="A111" s="921">
        <v>2294000</v>
      </c>
      <c r="B111" s="716">
        <v>3</v>
      </c>
      <c r="C111" s="538" t="s">
        <v>1764</v>
      </c>
      <c r="D111" s="539" t="s">
        <v>1762</v>
      </c>
      <c r="E111" s="952">
        <f>VLOOKUP(C111,'[33]Data Gaji Mei Palembang'!$C$93:$H$162,6,FALSE)</f>
        <v>12</v>
      </c>
      <c r="F111" s="285">
        <v>1837750</v>
      </c>
      <c r="G111" s="285">
        <v>456250</v>
      </c>
      <c r="H111" s="105">
        <f t="shared" si="36"/>
        <v>2294000</v>
      </c>
      <c r="I111" s="285">
        <v>0</v>
      </c>
      <c r="J111" s="285">
        <v>20000</v>
      </c>
      <c r="K111" s="286">
        <v>0</v>
      </c>
      <c r="L111" s="287">
        <v>0</v>
      </c>
      <c r="M111" s="129">
        <f t="shared" si="31"/>
        <v>240000</v>
      </c>
      <c r="N111" s="31">
        <f t="shared" si="32"/>
        <v>2534000</v>
      </c>
      <c r="O111" s="31">
        <f t="shared" si="33"/>
        <v>22940</v>
      </c>
      <c r="P111" s="31">
        <f t="shared" si="34"/>
        <v>45880</v>
      </c>
      <c r="Q111" s="31">
        <f t="shared" si="35"/>
        <v>22940</v>
      </c>
      <c r="R111" s="104">
        <f t="shared" si="37"/>
        <v>2442240</v>
      </c>
      <c r="S111" s="1683">
        <f>VLOOKUP(C111,'[33]Data Gaji Mei Palembang'!$C$93:$T$162,18,FALSE)</f>
        <v>0</v>
      </c>
      <c r="T111" s="654">
        <f t="shared" si="38"/>
        <v>2442240</v>
      </c>
      <c r="U111" s="654" t="str">
        <f>VLOOKUP(C111,'[34]Data Gaji Mei Palembang'!$C$7:$G$167,5,FALSE)</f>
        <v>1120009957171</v>
      </c>
    </row>
    <row r="112" spans="1:21" s="112" customFormat="1" ht="18" customHeight="1">
      <c r="A112" s="921">
        <v>2294000</v>
      </c>
      <c r="B112" s="716">
        <v>4</v>
      </c>
      <c r="C112" s="538" t="s">
        <v>1765</v>
      </c>
      <c r="D112" s="539" t="s">
        <v>1762</v>
      </c>
      <c r="E112" s="952">
        <f>VLOOKUP(C112,'[33]Data Gaji Mei Palembang'!$C$93:$H$162,6,FALSE)</f>
        <v>10</v>
      </c>
      <c r="F112" s="285">
        <v>1837750</v>
      </c>
      <c r="G112" s="285">
        <v>456250</v>
      </c>
      <c r="H112" s="105">
        <f t="shared" si="36"/>
        <v>2294000</v>
      </c>
      <c r="I112" s="285">
        <v>0</v>
      </c>
      <c r="J112" s="285">
        <v>20000</v>
      </c>
      <c r="K112" s="286">
        <v>0</v>
      </c>
      <c r="L112" s="287">
        <v>0</v>
      </c>
      <c r="M112" s="129">
        <f t="shared" si="31"/>
        <v>200000</v>
      </c>
      <c r="N112" s="31">
        <f t="shared" si="32"/>
        <v>2494000</v>
      </c>
      <c r="O112" s="31">
        <f t="shared" si="33"/>
        <v>22940</v>
      </c>
      <c r="P112" s="31">
        <f t="shared" si="34"/>
        <v>45880</v>
      </c>
      <c r="Q112" s="31">
        <f t="shared" si="35"/>
        <v>22940</v>
      </c>
      <c r="R112" s="104">
        <f t="shared" si="37"/>
        <v>2402240</v>
      </c>
      <c r="S112" s="1683">
        <f>VLOOKUP(C112,'[33]Data Gaji Mei Palembang'!$C$93:$T$162,18,FALSE)</f>
        <v>0</v>
      </c>
      <c r="T112" s="654">
        <f t="shared" si="38"/>
        <v>2402240</v>
      </c>
      <c r="U112" s="654" t="str">
        <f>VLOOKUP(C112,'[34]Data Gaji Mei Palembang'!$C$7:$G$167,5,FALSE)</f>
        <v>9000027147611</v>
      </c>
    </row>
    <row r="113" spans="1:22" s="112" customFormat="1" ht="18" customHeight="1">
      <c r="A113" s="921">
        <v>2294000</v>
      </c>
      <c r="B113" s="716">
        <v>5</v>
      </c>
      <c r="C113" s="538" t="s">
        <v>1768</v>
      </c>
      <c r="D113" s="539" t="s">
        <v>1762</v>
      </c>
      <c r="E113" s="952">
        <f>VLOOKUP(C113,'[33]Data Gaji Mei Palembang'!$C$93:$H$162,6,FALSE)</f>
        <v>13</v>
      </c>
      <c r="F113" s="285">
        <v>1837750</v>
      </c>
      <c r="G113" s="285">
        <v>456250</v>
      </c>
      <c r="H113" s="105">
        <f t="shared" si="36"/>
        <v>2294000</v>
      </c>
      <c r="I113" s="285">
        <v>0</v>
      </c>
      <c r="J113" s="285">
        <v>20000</v>
      </c>
      <c r="K113" s="286">
        <v>0</v>
      </c>
      <c r="L113" s="287">
        <v>0</v>
      </c>
      <c r="M113" s="129">
        <f t="shared" si="31"/>
        <v>260000</v>
      </c>
      <c r="N113" s="31">
        <f t="shared" si="32"/>
        <v>2554000</v>
      </c>
      <c r="O113" s="31">
        <f t="shared" si="33"/>
        <v>22940</v>
      </c>
      <c r="P113" s="31">
        <f t="shared" si="34"/>
        <v>45880</v>
      </c>
      <c r="Q113" s="31">
        <f t="shared" si="35"/>
        <v>22940</v>
      </c>
      <c r="R113" s="104">
        <f t="shared" si="37"/>
        <v>2462240</v>
      </c>
      <c r="S113" s="1683">
        <f>VLOOKUP(C113,'[33]Data Gaji Mei Palembang'!$C$93:$T$162,18,FALSE)</f>
        <v>0</v>
      </c>
      <c r="T113" s="654">
        <f t="shared" si="38"/>
        <v>2462240</v>
      </c>
      <c r="U113" s="654" t="str">
        <f>VLOOKUP(C113,'[34]Data Gaji Mei Palembang'!$C$7:$G$167,5,FALSE)</f>
        <v>9000020506086</v>
      </c>
    </row>
    <row r="114" spans="1:22" s="112" customFormat="1" ht="18" customHeight="1">
      <c r="A114" s="921">
        <v>2294000</v>
      </c>
      <c r="B114" s="716">
        <v>6</v>
      </c>
      <c r="C114" s="538" t="s">
        <v>1769</v>
      </c>
      <c r="D114" s="539" t="s">
        <v>1762</v>
      </c>
      <c r="E114" s="952">
        <f>VLOOKUP(C114,'[33]Data Gaji Mei Palembang'!$C$93:$H$162,6,FALSE)</f>
        <v>13</v>
      </c>
      <c r="F114" s="285">
        <v>1837750</v>
      </c>
      <c r="G114" s="285">
        <v>456250</v>
      </c>
      <c r="H114" s="105">
        <f t="shared" si="36"/>
        <v>2294000</v>
      </c>
      <c r="I114" s="285">
        <v>0</v>
      </c>
      <c r="J114" s="285">
        <v>20000</v>
      </c>
      <c r="K114" s="286">
        <v>0</v>
      </c>
      <c r="L114" s="287">
        <v>0</v>
      </c>
      <c r="M114" s="129">
        <f t="shared" si="31"/>
        <v>260000</v>
      </c>
      <c r="N114" s="31">
        <f t="shared" si="32"/>
        <v>2554000</v>
      </c>
      <c r="O114" s="31">
        <f t="shared" si="33"/>
        <v>22940</v>
      </c>
      <c r="P114" s="31">
        <f t="shared" si="34"/>
        <v>45880</v>
      </c>
      <c r="Q114" s="31">
        <f t="shared" si="35"/>
        <v>22940</v>
      </c>
      <c r="R114" s="104">
        <f t="shared" si="37"/>
        <v>2462240</v>
      </c>
      <c r="S114" s="1683">
        <f>VLOOKUP(C114,'[33]Data Gaji Mei Palembang'!$C$93:$T$162,18,FALSE)</f>
        <v>0</v>
      </c>
      <c r="T114" s="654">
        <f t="shared" si="38"/>
        <v>2462240</v>
      </c>
      <c r="U114" s="654" t="str">
        <f>VLOOKUP(C114,'[34]Data Gaji Mei Palembang'!$C$7:$G$167,5,FALSE)</f>
        <v>1120010516370</v>
      </c>
    </row>
    <row r="115" spans="1:22" s="223" customFormat="1" ht="18" customHeight="1">
      <c r="A115" s="921">
        <v>2294000</v>
      </c>
      <c r="B115" s="716">
        <v>7</v>
      </c>
      <c r="C115" s="538" t="s">
        <v>1770</v>
      </c>
      <c r="D115" s="539" t="s">
        <v>1762</v>
      </c>
      <c r="E115" s="952">
        <f>VLOOKUP(C115,'[33]Data Gaji Mei Palembang'!$C$93:$H$162,6,FALSE)</f>
        <v>9</v>
      </c>
      <c r="F115" s="285">
        <v>1837750</v>
      </c>
      <c r="G115" s="285">
        <v>456250</v>
      </c>
      <c r="H115" s="105">
        <f t="shared" si="36"/>
        <v>2294000</v>
      </c>
      <c r="I115" s="285">
        <v>0</v>
      </c>
      <c r="J115" s="285">
        <v>20000</v>
      </c>
      <c r="K115" s="286">
        <v>0</v>
      </c>
      <c r="L115" s="287">
        <v>0</v>
      </c>
      <c r="M115" s="129">
        <f t="shared" si="31"/>
        <v>180000</v>
      </c>
      <c r="N115" s="31">
        <f t="shared" si="32"/>
        <v>2474000</v>
      </c>
      <c r="O115" s="31">
        <f t="shared" si="33"/>
        <v>22940</v>
      </c>
      <c r="P115" s="31">
        <f t="shared" si="34"/>
        <v>45880</v>
      </c>
      <c r="Q115" s="31">
        <f t="shared" si="35"/>
        <v>22940</v>
      </c>
      <c r="R115" s="104">
        <f t="shared" si="37"/>
        <v>2382240</v>
      </c>
      <c r="S115" s="1683">
        <f>VLOOKUP(C115,'[33]Data Gaji Mei Palembang'!$C$93:$T$162,18,FALSE)</f>
        <v>0</v>
      </c>
      <c r="T115" s="654">
        <f t="shared" si="38"/>
        <v>2382240</v>
      </c>
      <c r="U115" s="654" t="str">
        <f>VLOOKUP(C115,'[34]Data Gaji Mei Palembang'!$C$7:$G$167,5,FALSE)</f>
        <v>1130005458710</v>
      </c>
      <c r="V115" s="112"/>
    </row>
    <row r="116" spans="1:22" s="223" customFormat="1" ht="18" customHeight="1">
      <c r="A116" s="921">
        <v>2294000</v>
      </c>
      <c r="B116" s="716">
        <v>8</v>
      </c>
      <c r="C116" s="538" t="s">
        <v>1771</v>
      </c>
      <c r="D116" s="539" t="s">
        <v>1762</v>
      </c>
      <c r="E116" s="1894">
        <f>VLOOKUP(C116,'[33]Data Gaji Mei Palembang'!$C$93:$H$162,6,FALSE)</f>
        <v>9</v>
      </c>
      <c r="F116" s="285">
        <v>1837750</v>
      </c>
      <c r="G116" s="285">
        <v>456250</v>
      </c>
      <c r="H116" s="105">
        <f t="shared" si="36"/>
        <v>2294000</v>
      </c>
      <c r="I116" s="285">
        <v>0</v>
      </c>
      <c r="J116" s="285">
        <v>20000</v>
      </c>
      <c r="K116" s="286">
        <v>0</v>
      </c>
      <c r="L116" s="287">
        <v>0</v>
      </c>
      <c r="M116" s="129">
        <f t="shared" si="31"/>
        <v>180000</v>
      </c>
      <c r="N116" s="31">
        <f t="shared" si="32"/>
        <v>2474000</v>
      </c>
      <c r="O116" s="31">
        <f t="shared" si="33"/>
        <v>22940</v>
      </c>
      <c r="P116" s="31">
        <f t="shared" si="34"/>
        <v>45880</v>
      </c>
      <c r="Q116" s="31">
        <f t="shared" si="35"/>
        <v>22940</v>
      </c>
      <c r="R116" s="104">
        <f t="shared" si="37"/>
        <v>2382240</v>
      </c>
      <c r="S116" s="1683">
        <f>VLOOKUP(C116,'[33]Data Gaji Mei Palembang'!$C$93:$T$162,18,FALSE)</f>
        <v>0</v>
      </c>
      <c r="T116" s="654">
        <f t="shared" si="38"/>
        <v>2382240</v>
      </c>
      <c r="U116" s="654" t="str">
        <f>VLOOKUP(C116,'[34]Data Gaji Mei Palembang'!$C$7:$G$167,5,FALSE)</f>
        <v>9000027147520</v>
      </c>
      <c r="V116" s="112" t="s">
        <v>4419</v>
      </c>
    </row>
    <row r="117" spans="1:22" s="223" customFormat="1" ht="18" customHeight="1">
      <c r="A117" s="921">
        <v>2294000</v>
      </c>
      <c r="B117" s="716">
        <v>9</v>
      </c>
      <c r="C117" s="538" t="s">
        <v>1772</v>
      </c>
      <c r="D117" s="539" t="s">
        <v>1762</v>
      </c>
      <c r="E117" s="952">
        <f>VLOOKUP(C117,'[33]Data Gaji Mei Palembang'!$C$93:$H$162,6,FALSE)</f>
        <v>20</v>
      </c>
      <c r="F117" s="285">
        <v>1837750</v>
      </c>
      <c r="G117" s="285">
        <v>456250</v>
      </c>
      <c r="H117" s="105">
        <f t="shared" si="36"/>
        <v>2294000</v>
      </c>
      <c r="I117" s="285">
        <v>0</v>
      </c>
      <c r="J117" s="285">
        <v>20000</v>
      </c>
      <c r="K117" s="286">
        <v>0</v>
      </c>
      <c r="L117" s="287">
        <v>0</v>
      </c>
      <c r="M117" s="129">
        <f t="shared" si="31"/>
        <v>400000</v>
      </c>
      <c r="N117" s="31">
        <f t="shared" si="32"/>
        <v>2694000</v>
      </c>
      <c r="O117" s="31">
        <f t="shared" si="33"/>
        <v>22940</v>
      </c>
      <c r="P117" s="31">
        <f t="shared" si="34"/>
        <v>45880</v>
      </c>
      <c r="Q117" s="31">
        <f t="shared" si="35"/>
        <v>22940</v>
      </c>
      <c r="R117" s="104">
        <f t="shared" si="37"/>
        <v>2602240</v>
      </c>
      <c r="S117" s="1683">
        <f>VLOOKUP(C117,'[33]Data Gaji Mei Palembang'!$C$93:$T$162,18,FALSE)</f>
        <v>0</v>
      </c>
      <c r="T117" s="654">
        <f t="shared" si="38"/>
        <v>2602240</v>
      </c>
      <c r="U117" s="654" t="str">
        <f>VLOOKUP(C117,'[34]Data Gaji Mei Palembang'!$C$7:$G$167,5,FALSE)</f>
        <v>9000007895908</v>
      </c>
      <c r="V117" s="112"/>
    </row>
    <row r="118" spans="1:22" s="223" customFormat="1" ht="18" customHeight="1">
      <c r="A118" s="921">
        <v>2294000</v>
      </c>
      <c r="B118" s="716">
        <v>10</v>
      </c>
      <c r="C118" s="538" t="s">
        <v>1773</v>
      </c>
      <c r="D118" s="539" t="s">
        <v>1762</v>
      </c>
      <c r="E118" s="952">
        <f>VLOOKUP(C118,'[33]Data Gaji Mei Palembang'!$C$93:$H$162,6,FALSE)</f>
        <v>10</v>
      </c>
      <c r="F118" s="285">
        <v>1837750</v>
      </c>
      <c r="G118" s="285">
        <v>456250</v>
      </c>
      <c r="H118" s="105">
        <f t="shared" si="36"/>
        <v>2294000</v>
      </c>
      <c r="I118" s="285">
        <v>0</v>
      </c>
      <c r="J118" s="285">
        <v>20000</v>
      </c>
      <c r="K118" s="286">
        <v>0</v>
      </c>
      <c r="L118" s="287">
        <v>0</v>
      </c>
      <c r="M118" s="129">
        <f t="shared" si="31"/>
        <v>200000</v>
      </c>
      <c r="N118" s="31">
        <f t="shared" si="32"/>
        <v>2494000</v>
      </c>
      <c r="O118" s="31">
        <f t="shared" si="33"/>
        <v>22940</v>
      </c>
      <c r="P118" s="31">
        <f t="shared" si="34"/>
        <v>45880</v>
      </c>
      <c r="Q118" s="31">
        <f t="shared" si="35"/>
        <v>22940</v>
      </c>
      <c r="R118" s="104">
        <f t="shared" si="37"/>
        <v>2402240</v>
      </c>
      <c r="S118" s="1683">
        <f>VLOOKUP(C118,'[33]Data Gaji Mei Palembang'!$C$93:$T$162,18,FALSE)</f>
        <v>0</v>
      </c>
      <c r="T118" s="654">
        <f t="shared" si="38"/>
        <v>2402240</v>
      </c>
      <c r="U118" s="654" t="str">
        <f>VLOOKUP(C118,'[34]Data Gaji Mei Palembang'!$C$7:$G$167,5,FALSE)</f>
        <v>1130005462506</v>
      </c>
      <c r="V118" s="112"/>
    </row>
    <row r="119" spans="1:22" s="223" customFormat="1" ht="18" customHeight="1">
      <c r="A119" s="921">
        <v>2294000</v>
      </c>
      <c r="B119" s="716">
        <v>11</v>
      </c>
      <c r="C119" s="538" t="s">
        <v>1774</v>
      </c>
      <c r="D119" s="539" t="s">
        <v>1762</v>
      </c>
      <c r="E119" s="952">
        <f>VLOOKUP(C119,'[33]Data Gaji Mei Palembang'!$C$93:$H$162,6,FALSE)</f>
        <v>18</v>
      </c>
      <c r="F119" s="285">
        <v>1837750</v>
      </c>
      <c r="G119" s="285">
        <v>456250</v>
      </c>
      <c r="H119" s="105">
        <f t="shared" si="36"/>
        <v>2294000</v>
      </c>
      <c r="I119" s="285">
        <v>0</v>
      </c>
      <c r="J119" s="285">
        <v>20000</v>
      </c>
      <c r="K119" s="286">
        <v>0</v>
      </c>
      <c r="L119" s="287">
        <v>0</v>
      </c>
      <c r="M119" s="129">
        <f t="shared" si="31"/>
        <v>360000</v>
      </c>
      <c r="N119" s="31">
        <f t="shared" si="32"/>
        <v>2654000</v>
      </c>
      <c r="O119" s="31">
        <f t="shared" si="33"/>
        <v>22940</v>
      </c>
      <c r="P119" s="31">
        <f t="shared" si="34"/>
        <v>45880</v>
      </c>
      <c r="Q119" s="31">
        <f t="shared" si="35"/>
        <v>22940</v>
      </c>
      <c r="R119" s="104">
        <f t="shared" si="37"/>
        <v>2562240</v>
      </c>
      <c r="S119" s="1683">
        <f>VLOOKUP(C119,'[33]Data Gaji Mei Palembang'!$C$93:$T$162,18,FALSE)</f>
        <v>0</v>
      </c>
      <c r="T119" s="654">
        <f t="shared" si="38"/>
        <v>2562240</v>
      </c>
      <c r="U119" s="654" t="str">
        <f>VLOOKUP(C119,'[34]Data Gaji Mei Palembang'!$C$7:$G$167,5,FALSE)</f>
        <v>1120010758873</v>
      </c>
      <c r="V119" s="112"/>
    </row>
    <row r="120" spans="1:22" s="223" customFormat="1" ht="18" customHeight="1">
      <c r="A120" s="921">
        <v>2294000</v>
      </c>
      <c r="B120" s="716">
        <v>12</v>
      </c>
      <c r="C120" s="538" t="s">
        <v>1775</v>
      </c>
      <c r="D120" s="539" t="s">
        <v>1762</v>
      </c>
      <c r="E120" s="952">
        <f>VLOOKUP(C120,'[33]Data Gaji Mei Palembang'!$C$93:$H$162,6,FALSE)</f>
        <v>10</v>
      </c>
      <c r="F120" s="285">
        <v>1837750</v>
      </c>
      <c r="G120" s="285">
        <v>456250</v>
      </c>
      <c r="H120" s="105">
        <f t="shared" si="36"/>
        <v>2294000</v>
      </c>
      <c r="I120" s="285">
        <v>0</v>
      </c>
      <c r="J120" s="285">
        <v>20000</v>
      </c>
      <c r="K120" s="286">
        <v>0</v>
      </c>
      <c r="L120" s="287">
        <v>0</v>
      </c>
      <c r="M120" s="129">
        <f t="shared" si="31"/>
        <v>200000</v>
      </c>
      <c r="N120" s="31">
        <f t="shared" si="32"/>
        <v>2494000</v>
      </c>
      <c r="O120" s="31">
        <f t="shared" si="33"/>
        <v>22940</v>
      </c>
      <c r="P120" s="31">
        <f t="shared" si="34"/>
        <v>45880</v>
      </c>
      <c r="Q120" s="31">
        <f t="shared" si="35"/>
        <v>22940</v>
      </c>
      <c r="R120" s="104">
        <f t="shared" si="37"/>
        <v>2402240</v>
      </c>
      <c r="S120" s="1683">
        <f>VLOOKUP(C120,'[33]Data Gaji Mei Palembang'!$C$93:$T$162,18,FALSE)</f>
        <v>0</v>
      </c>
      <c r="T120" s="654">
        <f t="shared" si="38"/>
        <v>2402240</v>
      </c>
      <c r="U120" s="654" t="str">
        <f>VLOOKUP(C120,'[34]Data Gaji Mei Palembang'!$C$7:$G$167,5,FALSE)</f>
        <v>9000025945982</v>
      </c>
      <c r="V120" s="112"/>
    </row>
    <row r="121" spans="1:22" s="223" customFormat="1" ht="18" customHeight="1">
      <c r="A121" s="921">
        <v>2294000</v>
      </c>
      <c r="B121" s="716">
        <v>13</v>
      </c>
      <c r="C121" s="538" t="s">
        <v>1776</v>
      </c>
      <c r="D121" s="539" t="s">
        <v>1762</v>
      </c>
      <c r="E121" s="952">
        <f>VLOOKUP(C121,'[33]Data Gaji Mei Palembang'!$C$93:$H$162,6,FALSE)</f>
        <v>10</v>
      </c>
      <c r="F121" s="285">
        <v>1837750</v>
      </c>
      <c r="G121" s="285">
        <v>456250</v>
      </c>
      <c r="H121" s="105">
        <f t="shared" si="36"/>
        <v>2294000</v>
      </c>
      <c r="I121" s="285">
        <v>0</v>
      </c>
      <c r="J121" s="285">
        <v>20000</v>
      </c>
      <c r="K121" s="286">
        <v>0</v>
      </c>
      <c r="L121" s="287">
        <v>0</v>
      </c>
      <c r="M121" s="129">
        <f t="shared" si="31"/>
        <v>200000</v>
      </c>
      <c r="N121" s="31">
        <f t="shared" si="32"/>
        <v>2494000</v>
      </c>
      <c r="O121" s="31">
        <f t="shared" si="33"/>
        <v>22940</v>
      </c>
      <c r="P121" s="31">
        <f t="shared" si="34"/>
        <v>45880</v>
      </c>
      <c r="Q121" s="31">
        <f t="shared" si="35"/>
        <v>22940</v>
      </c>
      <c r="R121" s="104">
        <f t="shared" si="37"/>
        <v>2402240</v>
      </c>
      <c r="S121" s="1683">
        <f>VLOOKUP(C121,'[33]Data Gaji Mei Palembang'!$C$93:$T$162,18,FALSE)</f>
        <v>500000</v>
      </c>
      <c r="T121" s="654">
        <f t="shared" si="38"/>
        <v>1902240</v>
      </c>
      <c r="U121" s="654" t="str">
        <f>VLOOKUP(C121,'[34]Data Gaji Mei Palembang'!$C$7:$G$167,5,FALSE)</f>
        <v>1120010449606</v>
      </c>
      <c r="V121" s="112"/>
    </row>
    <row r="122" spans="1:22" s="223" customFormat="1" ht="18" customHeight="1">
      <c r="A122" s="921">
        <v>2294000</v>
      </c>
      <c r="B122" s="716">
        <v>14</v>
      </c>
      <c r="C122" s="538" t="s">
        <v>1777</v>
      </c>
      <c r="D122" s="539" t="s">
        <v>1762</v>
      </c>
      <c r="E122" s="952">
        <f>VLOOKUP(C122,'[33]Data Gaji Mei Palembang'!$C$93:$H$162,6,FALSE)</f>
        <v>11</v>
      </c>
      <c r="F122" s="285">
        <v>1837750</v>
      </c>
      <c r="G122" s="285">
        <v>456250</v>
      </c>
      <c r="H122" s="105">
        <f t="shared" si="36"/>
        <v>2294000</v>
      </c>
      <c r="I122" s="285">
        <v>0</v>
      </c>
      <c r="J122" s="285">
        <v>20000</v>
      </c>
      <c r="K122" s="286">
        <v>0</v>
      </c>
      <c r="L122" s="287">
        <v>0</v>
      </c>
      <c r="M122" s="129">
        <f t="shared" si="31"/>
        <v>220000</v>
      </c>
      <c r="N122" s="31">
        <f t="shared" si="32"/>
        <v>2514000</v>
      </c>
      <c r="O122" s="31">
        <f t="shared" si="33"/>
        <v>22940</v>
      </c>
      <c r="P122" s="31">
        <f t="shared" si="34"/>
        <v>45880</v>
      </c>
      <c r="Q122" s="31">
        <f t="shared" si="35"/>
        <v>22940</v>
      </c>
      <c r="R122" s="104">
        <f t="shared" si="37"/>
        <v>2422240</v>
      </c>
      <c r="S122" s="1683">
        <f>VLOOKUP(C122,'[33]Data Gaji Mei Palembang'!$C$93:$T$162,18,FALSE)</f>
        <v>0</v>
      </c>
      <c r="T122" s="654">
        <f t="shared" si="38"/>
        <v>2422240</v>
      </c>
      <c r="U122" s="654" t="str">
        <f>VLOOKUP(C122,'[34]Data Gaji Mei Palembang'!$C$7:$G$167,5,FALSE)</f>
        <v>1120010450760</v>
      </c>
      <c r="V122" s="112"/>
    </row>
    <row r="123" spans="1:22" s="223" customFormat="1" ht="18" customHeight="1">
      <c r="A123" s="921">
        <v>2294000</v>
      </c>
      <c r="B123" s="716">
        <v>15</v>
      </c>
      <c r="C123" s="538" t="s">
        <v>1778</v>
      </c>
      <c r="D123" s="539" t="s">
        <v>1762</v>
      </c>
      <c r="E123" s="952">
        <f>VLOOKUP(C123,'[33]Data Gaji Mei Palembang'!$C$93:$H$162,6,FALSE)</f>
        <v>9</v>
      </c>
      <c r="F123" s="285">
        <v>1837750</v>
      </c>
      <c r="G123" s="285">
        <v>456250</v>
      </c>
      <c r="H123" s="105">
        <f t="shared" si="36"/>
        <v>2294000</v>
      </c>
      <c r="I123" s="285">
        <v>0</v>
      </c>
      <c r="J123" s="285">
        <v>20000</v>
      </c>
      <c r="K123" s="286">
        <v>0</v>
      </c>
      <c r="L123" s="287">
        <v>0</v>
      </c>
      <c r="M123" s="129">
        <f t="shared" si="31"/>
        <v>180000</v>
      </c>
      <c r="N123" s="31">
        <f t="shared" si="32"/>
        <v>2474000</v>
      </c>
      <c r="O123" s="31">
        <f t="shared" si="33"/>
        <v>22940</v>
      </c>
      <c r="P123" s="31">
        <f t="shared" si="34"/>
        <v>45880</v>
      </c>
      <c r="Q123" s="31">
        <f t="shared" si="35"/>
        <v>22940</v>
      </c>
      <c r="R123" s="104">
        <f t="shared" si="37"/>
        <v>2382240</v>
      </c>
      <c r="S123" s="1683">
        <f>VLOOKUP(C123,'[33]Data Gaji Mei Palembang'!$C$93:$T$162,18,FALSE)</f>
        <v>0</v>
      </c>
      <c r="T123" s="654">
        <f t="shared" si="38"/>
        <v>2382240</v>
      </c>
      <c r="U123" s="654" t="str">
        <f>VLOOKUP(C123,'[34]Data Gaji Mei Palembang'!$C$7:$G$167,5,FALSE)</f>
        <v>1120006925742</v>
      </c>
      <c r="V123" s="112"/>
    </row>
    <row r="124" spans="1:22" s="223" customFormat="1" ht="18" customHeight="1">
      <c r="A124" s="921">
        <v>2294000</v>
      </c>
      <c r="B124" s="716">
        <v>16</v>
      </c>
      <c r="C124" s="538" t="s">
        <v>1779</v>
      </c>
      <c r="D124" s="539" t="s">
        <v>1762</v>
      </c>
      <c r="E124" s="952">
        <f>VLOOKUP(C124,'[33]Data Gaji Mei Palembang'!$C$93:$H$162,6,FALSE)</f>
        <v>10</v>
      </c>
      <c r="F124" s="285">
        <v>1837750</v>
      </c>
      <c r="G124" s="285">
        <v>456250</v>
      </c>
      <c r="H124" s="105">
        <f t="shared" si="36"/>
        <v>2294000</v>
      </c>
      <c r="I124" s="285">
        <v>0</v>
      </c>
      <c r="J124" s="285">
        <v>20000</v>
      </c>
      <c r="K124" s="286">
        <v>0</v>
      </c>
      <c r="L124" s="287">
        <v>0</v>
      </c>
      <c r="M124" s="129">
        <f t="shared" si="31"/>
        <v>200000</v>
      </c>
      <c r="N124" s="31">
        <f t="shared" si="32"/>
        <v>2494000</v>
      </c>
      <c r="O124" s="31">
        <f t="shared" si="33"/>
        <v>22940</v>
      </c>
      <c r="P124" s="31">
        <f t="shared" si="34"/>
        <v>45880</v>
      </c>
      <c r="Q124" s="31">
        <f t="shared" si="35"/>
        <v>22940</v>
      </c>
      <c r="R124" s="104">
        <f t="shared" si="37"/>
        <v>2402240</v>
      </c>
      <c r="S124" s="1683">
        <f>VLOOKUP(C124,'[33]Data Gaji Mei Palembang'!$C$93:$T$162,18,FALSE)</f>
        <v>0</v>
      </c>
      <c r="T124" s="654">
        <f t="shared" si="38"/>
        <v>2402240</v>
      </c>
      <c r="U124" s="654" t="str">
        <f>VLOOKUP(C124,'[34]Data Gaji Mei Palembang'!$C$7:$G$167,5,FALSE)</f>
        <v>9000020497948</v>
      </c>
      <c r="V124" s="112"/>
    </row>
    <row r="125" spans="1:22" s="223" customFormat="1" ht="18" customHeight="1">
      <c r="A125" s="921">
        <v>2294000</v>
      </c>
      <c r="B125" s="716">
        <v>17</v>
      </c>
      <c r="C125" s="538" t="s">
        <v>1780</v>
      </c>
      <c r="D125" s="539" t="s">
        <v>1762</v>
      </c>
      <c r="E125" s="952">
        <f>VLOOKUP(C125,'[33]Data Gaji Mei Palembang'!$C$93:$H$162,6,FALSE)</f>
        <v>11</v>
      </c>
      <c r="F125" s="285">
        <v>1837750</v>
      </c>
      <c r="G125" s="285">
        <v>456250</v>
      </c>
      <c r="H125" s="105">
        <f t="shared" si="36"/>
        <v>2294000</v>
      </c>
      <c r="I125" s="285">
        <v>0</v>
      </c>
      <c r="J125" s="285">
        <v>20000</v>
      </c>
      <c r="K125" s="286">
        <v>0</v>
      </c>
      <c r="L125" s="287">
        <v>0</v>
      </c>
      <c r="M125" s="129">
        <f t="shared" si="31"/>
        <v>220000</v>
      </c>
      <c r="N125" s="31">
        <f t="shared" si="32"/>
        <v>2514000</v>
      </c>
      <c r="O125" s="31">
        <f t="shared" si="33"/>
        <v>22940</v>
      </c>
      <c r="P125" s="31">
        <f t="shared" si="34"/>
        <v>45880</v>
      </c>
      <c r="Q125" s="31">
        <f t="shared" si="35"/>
        <v>22940</v>
      </c>
      <c r="R125" s="104">
        <f t="shared" si="37"/>
        <v>2422240</v>
      </c>
      <c r="S125" s="1683">
        <f>VLOOKUP(C125,'[33]Data Gaji Mei Palembang'!$C$93:$T$162,18,FALSE)</f>
        <v>0</v>
      </c>
      <c r="T125" s="654">
        <f t="shared" si="38"/>
        <v>2422240</v>
      </c>
      <c r="U125" s="654" t="str">
        <f>VLOOKUP(C125,'[34]Data Gaji Mei Palembang'!$C$7:$G$167,5,FALSE)</f>
        <v>1120010430366</v>
      </c>
      <c r="V125" s="112"/>
    </row>
    <row r="126" spans="1:22" s="223" customFormat="1" ht="18" customHeight="1">
      <c r="A126" s="921">
        <v>2294000</v>
      </c>
      <c r="B126" s="716">
        <v>18</v>
      </c>
      <c r="C126" s="538" t="s">
        <v>1781</v>
      </c>
      <c r="D126" s="539" t="s">
        <v>1762</v>
      </c>
      <c r="E126" s="952">
        <f>VLOOKUP(C126,'[33]Data Gaji Mei Palembang'!$C$93:$H$162,6,FALSE)</f>
        <v>10</v>
      </c>
      <c r="F126" s="285">
        <v>1837750</v>
      </c>
      <c r="G126" s="285">
        <v>456250</v>
      </c>
      <c r="H126" s="105">
        <f t="shared" si="36"/>
        <v>2294000</v>
      </c>
      <c r="I126" s="285">
        <v>0</v>
      </c>
      <c r="J126" s="285">
        <v>20000</v>
      </c>
      <c r="K126" s="286">
        <v>0</v>
      </c>
      <c r="L126" s="287">
        <v>0</v>
      </c>
      <c r="M126" s="129">
        <f t="shared" si="31"/>
        <v>200000</v>
      </c>
      <c r="N126" s="31">
        <f t="shared" si="32"/>
        <v>2494000</v>
      </c>
      <c r="O126" s="31">
        <f t="shared" si="33"/>
        <v>22940</v>
      </c>
      <c r="P126" s="31">
        <f t="shared" si="34"/>
        <v>45880</v>
      </c>
      <c r="Q126" s="31">
        <f t="shared" si="35"/>
        <v>22940</v>
      </c>
      <c r="R126" s="104">
        <f t="shared" si="37"/>
        <v>2402240</v>
      </c>
      <c r="S126" s="1683">
        <f>VLOOKUP(C126,'[33]Data Gaji Mei Palembang'!$C$93:$T$162,18,FALSE)</f>
        <v>0</v>
      </c>
      <c r="T126" s="654">
        <f t="shared" si="38"/>
        <v>2402240</v>
      </c>
      <c r="U126" s="654" t="str">
        <f>VLOOKUP(C126,'[34]Data Gaji Mei Palembang'!$C$7:$G$167,5,FALSE)</f>
        <v>1120010758980</v>
      </c>
      <c r="V126" s="112"/>
    </row>
    <row r="127" spans="1:22" s="223" customFormat="1" ht="18" customHeight="1">
      <c r="A127" s="921">
        <v>2294000</v>
      </c>
      <c r="B127" s="716">
        <v>19</v>
      </c>
      <c r="C127" s="538" t="s">
        <v>1783</v>
      </c>
      <c r="D127" s="539" t="s">
        <v>1762</v>
      </c>
      <c r="E127" s="952">
        <f>VLOOKUP(C127,'[33]Data Gaji Mei Palembang'!$C$93:$H$162,6,FALSE)</f>
        <v>8</v>
      </c>
      <c r="F127" s="285">
        <v>1837750</v>
      </c>
      <c r="G127" s="285">
        <v>456250</v>
      </c>
      <c r="H127" s="105">
        <f t="shared" si="36"/>
        <v>2294000</v>
      </c>
      <c r="I127" s="285">
        <v>0</v>
      </c>
      <c r="J127" s="285">
        <v>20000</v>
      </c>
      <c r="K127" s="286">
        <v>0</v>
      </c>
      <c r="L127" s="287">
        <v>0</v>
      </c>
      <c r="M127" s="129">
        <f t="shared" si="31"/>
        <v>160000</v>
      </c>
      <c r="N127" s="31">
        <f t="shared" si="32"/>
        <v>2454000</v>
      </c>
      <c r="O127" s="31">
        <f t="shared" si="33"/>
        <v>22940</v>
      </c>
      <c r="P127" s="31">
        <f t="shared" si="34"/>
        <v>45880</v>
      </c>
      <c r="Q127" s="31">
        <f t="shared" si="35"/>
        <v>22940</v>
      </c>
      <c r="R127" s="104">
        <f t="shared" si="37"/>
        <v>2362240</v>
      </c>
      <c r="S127" s="1683">
        <f>VLOOKUP(C127,'[33]Data Gaji Mei Palembang'!$C$93:$T$162,18,FALSE)</f>
        <v>0</v>
      </c>
      <c r="T127" s="654">
        <f t="shared" si="38"/>
        <v>2362240</v>
      </c>
      <c r="U127" s="654" t="str">
        <f>VLOOKUP(C127,'[34]Data Gaji Mei Palembang'!$C$7:$G$167,5,FALSE)</f>
        <v>9000018802075</v>
      </c>
      <c r="V127" s="112"/>
    </row>
    <row r="128" spans="1:22" s="223" customFormat="1" ht="18" customHeight="1">
      <c r="A128" s="921">
        <v>2294000</v>
      </c>
      <c r="B128" s="716">
        <v>20</v>
      </c>
      <c r="C128" s="541" t="s">
        <v>1784</v>
      </c>
      <c r="D128" s="539" t="s">
        <v>1762</v>
      </c>
      <c r="E128" s="952">
        <f>VLOOKUP(C128,'[33]Data Gaji Mei Palembang'!$C$93:$H$162,6,FALSE)</f>
        <v>9</v>
      </c>
      <c r="F128" s="285">
        <v>1837750</v>
      </c>
      <c r="G128" s="285">
        <v>456250</v>
      </c>
      <c r="H128" s="105">
        <f t="shared" si="36"/>
        <v>2294000</v>
      </c>
      <c r="I128" s="285">
        <v>0</v>
      </c>
      <c r="J128" s="285">
        <v>20000</v>
      </c>
      <c r="K128" s="286">
        <v>0</v>
      </c>
      <c r="L128" s="287">
        <v>0</v>
      </c>
      <c r="M128" s="129">
        <f t="shared" si="31"/>
        <v>180000</v>
      </c>
      <c r="N128" s="31">
        <f t="shared" si="32"/>
        <v>2474000</v>
      </c>
      <c r="O128" s="31">
        <f t="shared" si="33"/>
        <v>22940</v>
      </c>
      <c r="P128" s="31">
        <f t="shared" si="34"/>
        <v>45880</v>
      </c>
      <c r="Q128" s="31">
        <f t="shared" si="35"/>
        <v>22940</v>
      </c>
      <c r="R128" s="104">
        <f t="shared" si="37"/>
        <v>2382240</v>
      </c>
      <c r="S128" s="1683">
        <f>VLOOKUP(C128,'[33]Data Gaji Mei Palembang'!$C$93:$T$162,18,FALSE)</f>
        <v>0</v>
      </c>
      <c r="T128" s="654">
        <f t="shared" si="38"/>
        <v>2382240</v>
      </c>
      <c r="U128" s="654" t="str">
        <f>VLOOKUP(C128,'[34]Data Gaji Mei Palembang'!$C$7:$G$167,5,FALSE)</f>
        <v>1120010762628</v>
      </c>
      <c r="V128" s="112"/>
    </row>
    <row r="129" spans="1:22" s="223" customFormat="1" ht="18" customHeight="1">
      <c r="A129" s="921">
        <v>2294000</v>
      </c>
      <c r="B129" s="716">
        <v>21</v>
      </c>
      <c r="C129" s="538" t="s">
        <v>1447</v>
      </c>
      <c r="D129" s="539" t="s">
        <v>1762</v>
      </c>
      <c r="E129" s="952">
        <f>VLOOKUP(C129,'[33]Data Gaji Mei Palembang'!$C$93:$H$162,6,FALSE)</f>
        <v>14</v>
      </c>
      <c r="F129" s="285">
        <v>1837750</v>
      </c>
      <c r="G129" s="285">
        <v>456250</v>
      </c>
      <c r="H129" s="105">
        <f t="shared" si="36"/>
        <v>2294000</v>
      </c>
      <c r="I129" s="285">
        <v>0</v>
      </c>
      <c r="J129" s="285">
        <v>20000</v>
      </c>
      <c r="K129" s="286">
        <v>0</v>
      </c>
      <c r="L129" s="287">
        <v>0</v>
      </c>
      <c r="M129" s="129">
        <f t="shared" si="31"/>
        <v>280000</v>
      </c>
      <c r="N129" s="31">
        <f t="shared" si="32"/>
        <v>2574000</v>
      </c>
      <c r="O129" s="31">
        <f t="shared" si="33"/>
        <v>22940</v>
      </c>
      <c r="P129" s="31">
        <f t="shared" si="34"/>
        <v>45880</v>
      </c>
      <c r="Q129" s="31">
        <f t="shared" si="35"/>
        <v>22940</v>
      </c>
      <c r="R129" s="104">
        <f t="shared" si="37"/>
        <v>2482240</v>
      </c>
      <c r="S129" s="1683">
        <f>VLOOKUP(C129,'[33]Data Gaji Mei Palembang'!$C$93:$T$162,18,FALSE)</f>
        <v>0</v>
      </c>
      <c r="T129" s="654">
        <f t="shared" si="38"/>
        <v>2482240</v>
      </c>
      <c r="U129" s="654" t="str">
        <f>VLOOKUP(C129,'[34]Data Gaji Mei Palembang'!$C$7:$G$167,5,FALSE)</f>
        <v>1120010757974</v>
      </c>
      <c r="V129" s="112"/>
    </row>
    <row r="130" spans="1:22" s="223" customFormat="1" ht="18" customHeight="1">
      <c r="A130" s="921">
        <v>2294000</v>
      </c>
      <c r="B130" s="716">
        <v>22</v>
      </c>
      <c r="C130" s="538" t="s">
        <v>1785</v>
      </c>
      <c r="D130" s="539" t="s">
        <v>1762</v>
      </c>
      <c r="E130" s="952">
        <f>VLOOKUP(C130,'[33]Data Gaji Mei Palembang'!$C$93:$H$162,6,FALSE)</f>
        <v>13</v>
      </c>
      <c r="F130" s="285">
        <v>1837750</v>
      </c>
      <c r="G130" s="285">
        <v>456250</v>
      </c>
      <c r="H130" s="105">
        <f t="shared" si="36"/>
        <v>2294000</v>
      </c>
      <c r="I130" s="285">
        <v>0</v>
      </c>
      <c r="J130" s="285">
        <v>20000</v>
      </c>
      <c r="K130" s="286">
        <v>0</v>
      </c>
      <c r="L130" s="287">
        <v>0</v>
      </c>
      <c r="M130" s="129">
        <f t="shared" si="31"/>
        <v>260000</v>
      </c>
      <c r="N130" s="31">
        <f t="shared" si="32"/>
        <v>2554000</v>
      </c>
      <c r="O130" s="31">
        <f t="shared" si="33"/>
        <v>22940</v>
      </c>
      <c r="P130" s="31">
        <f t="shared" si="34"/>
        <v>45880</v>
      </c>
      <c r="Q130" s="31">
        <f t="shared" si="35"/>
        <v>22940</v>
      </c>
      <c r="R130" s="104">
        <f t="shared" si="37"/>
        <v>2462240</v>
      </c>
      <c r="S130" s="1683">
        <f>VLOOKUP(C130,'[33]Data Gaji Mei Palembang'!$C$93:$T$162,18,FALSE)</f>
        <v>0</v>
      </c>
      <c r="T130" s="654">
        <f t="shared" si="38"/>
        <v>2462240</v>
      </c>
      <c r="U130" s="654" t="str">
        <f>VLOOKUP(C130,'[34]Data Gaji Mei Palembang'!$C$7:$G$167,5,FALSE)</f>
        <v>1130006347599</v>
      </c>
      <c r="V130" s="112"/>
    </row>
    <row r="131" spans="1:22" s="223" customFormat="1" ht="18" customHeight="1">
      <c r="A131" s="921">
        <v>2294000</v>
      </c>
      <c r="B131" s="716">
        <v>23</v>
      </c>
      <c r="C131" s="538" t="s">
        <v>1786</v>
      </c>
      <c r="D131" s="539" t="s">
        <v>1762</v>
      </c>
      <c r="E131" s="952">
        <f>VLOOKUP(C131,'[33]Data Gaji Mei Palembang'!$C$93:$H$162,6,FALSE)</f>
        <v>11</v>
      </c>
      <c r="F131" s="285">
        <v>1837750</v>
      </c>
      <c r="G131" s="285">
        <v>456250</v>
      </c>
      <c r="H131" s="105">
        <f t="shared" si="36"/>
        <v>2294000</v>
      </c>
      <c r="I131" s="285">
        <v>0</v>
      </c>
      <c r="J131" s="285">
        <v>20000</v>
      </c>
      <c r="K131" s="286">
        <v>0</v>
      </c>
      <c r="L131" s="287">
        <v>0</v>
      </c>
      <c r="M131" s="129">
        <f t="shared" si="31"/>
        <v>220000</v>
      </c>
      <c r="N131" s="31">
        <f t="shared" si="32"/>
        <v>2514000</v>
      </c>
      <c r="O131" s="31">
        <f t="shared" si="33"/>
        <v>22940</v>
      </c>
      <c r="P131" s="31">
        <f t="shared" si="34"/>
        <v>45880</v>
      </c>
      <c r="Q131" s="31">
        <f t="shared" si="35"/>
        <v>22940</v>
      </c>
      <c r="R131" s="104">
        <f t="shared" si="37"/>
        <v>2422240</v>
      </c>
      <c r="S131" s="1683">
        <f>VLOOKUP(C131,'[33]Data Gaji Mei Palembang'!$C$93:$T$162,18,FALSE)</f>
        <v>0</v>
      </c>
      <c r="T131" s="654">
        <f t="shared" si="38"/>
        <v>2422240</v>
      </c>
      <c r="U131" s="654" t="str">
        <f>VLOOKUP(C131,'[34]Data Gaji Mei Palembang'!$C$7:$G$167,5,FALSE)</f>
        <v>1120011000267</v>
      </c>
      <c r="V131" s="112"/>
    </row>
    <row r="132" spans="1:22" s="223" customFormat="1" ht="18" customHeight="1">
      <c r="A132" s="921">
        <v>2294000</v>
      </c>
      <c r="B132" s="716">
        <v>24</v>
      </c>
      <c r="C132" s="538" t="s">
        <v>1787</v>
      </c>
      <c r="D132" s="539" t="s">
        <v>1762</v>
      </c>
      <c r="E132" s="952">
        <f>VLOOKUP(C132,'[33]Data Gaji Mei Palembang'!$C$93:$H$162,6,FALSE)</f>
        <v>20</v>
      </c>
      <c r="F132" s="285">
        <v>1837750</v>
      </c>
      <c r="G132" s="285">
        <v>456250</v>
      </c>
      <c r="H132" s="105">
        <f t="shared" si="36"/>
        <v>2294000</v>
      </c>
      <c r="I132" s="285">
        <v>0</v>
      </c>
      <c r="J132" s="285">
        <v>20000</v>
      </c>
      <c r="K132" s="286">
        <v>0</v>
      </c>
      <c r="L132" s="287">
        <v>0</v>
      </c>
      <c r="M132" s="129">
        <f t="shared" si="31"/>
        <v>400000</v>
      </c>
      <c r="N132" s="31">
        <f t="shared" si="32"/>
        <v>2694000</v>
      </c>
      <c r="O132" s="31">
        <f t="shared" si="33"/>
        <v>22940</v>
      </c>
      <c r="P132" s="31">
        <f t="shared" si="34"/>
        <v>45880</v>
      </c>
      <c r="Q132" s="31">
        <f t="shared" si="35"/>
        <v>22940</v>
      </c>
      <c r="R132" s="104">
        <f t="shared" si="37"/>
        <v>2602240</v>
      </c>
      <c r="S132" s="1683">
        <f>VLOOKUP(C132,'[33]Data Gaji Mei Palembang'!$C$93:$T$162,18,FALSE)</f>
        <v>0</v>
      </c>
      <c r="T132" s="654">
        <f t="shared" si="38"/>
        <v>2602240</v>
      </c>
      <c r="U132" s="654" t="str">
        <f>VLOOKUP(C132,'[34]Data Gaji Mei Palembang'!$C$7:$G$167,5,FALSE)</f>
        <v>9000008396179</v>
      </c>
      <c r="V132" s="112"/>
    </row>
    <row r="133" spans="1:22" s="223" customFormat="1" ht="18" customHeight="1">
      <c r="A133" s="921">
        <v>2294000</v>
      </c>
      <c r="B133" s="716">
        <v>25</v>
      </c>
      <c r="C133" s="541" t="s">
        <v>1788</v>
      </c>
      <c r="D133" s="539" t="s">
        <v>1762</v>
      </c>
      <c r="E133" s="952">
        <f>VLOOKUP(C133,'[33]Data Gaji Mei Palembang'!$C$93:$H$162,6,FALSE)</f>
        <v>9</v>
      </c>
      <c r="F133" s="285">
        <v>1837750</v>
      </c>
      <c r="G133" s="285">
        <v>456250</v>
      </c>
      <c r="H133" s="105">
        <f t="shared" si="36"/>
        <v>2294000</v>
      </c>
      <c r="I133" s="285">
        <v>0</v>
      </c>
      <c r="J133" s="285">
        <v>20000</v>
      </c>
      <c r="K133" s="286">
        <v>0</v>
      </c>
      <c r="L133" s="287">
        <v>0</v>
      </c>
      <c r="M133" s="129">
        <f t="shared" si="31"/>
        <v>180000</v>
      </c>
      <c r="N133" s="31">
        <f t="shared" si="32"/>
        <v>2474000</v>
      </c>
      <c r="O133" s="31">
        <f t="shared" si="33"/>
        <v>22940</v>
      </c>
      <c r="P133" s="31">
        <f t="shared" si="34"/>
        <v>45880</v>
      </c>
      <c r="Q133" s="31">
        <f t="shared" si="35"/>
        <v>22940</v>
      </c>
      <c r="R133" s="104">
        <f t="shared" si="37"/>
        <v>2382240</v>
      </c>
      <c r="S133" s="1683">
        <f>VLOOKUP(C133,'[33]Data Gaji Mei Palembang'!$C$93:$T$162,18,FALSE)</f>
        <v>0</v>
      </c>
      <c r="T133" s="654">
        <f t="shared" si="38"/>
        <v>2382240</v>
      </c>
      <c r="U133" s="654" t="str">
        <f>VLOOKUP(C133,'[34]Data Gaji Mei Palembang'!$C$7:$G$167,5,FALSE)</f>
        <v>1120010797780</v>
      </c>
      <c r="V133" s="112" t="s">
        <v>4419</v>
      </c>
    </row>
    <row r="134" spans="1:22" s="223" customFormat="1" ht="18" customHeight="1">
      <c r="A134" s="921">
        <v>2294000</v>
      </c>
      <c r="B134" s="716">
        <v>26</v>
      </c>
      <c r="C134" s="538" t="s">
        <v>1458</v>
      </c>
      <c r="D134" s="539" t="s">
        <v>1762</v>
      </c>
      <c r="E134" s="1894">
        <f>VLOOKUP(C134,'[33]Data Gaji Mei Palembang'!$C$93:$H$162,6,FALSE)</f>
        <v>18</v>
      </c>
      <c r="F134" s="285">
        <v>1837750</v>
      </c>
      <c r="G134" s="285">
        <v>456250</v>
      </c>
      <c r="H134" s="105">
        <f t="shared" si="36"/>
        <v>2294000</v>
      </c>
      <c r="I134" s="285">
        <v>0</v>
      </c>
      <c r="J134" s="285">
        <v>20000</v>
      </c>
      <c r="K134" s="286">
        <v>0</v>
      </c>
      <c r="L134" s="287">
        <v>0</v>
      </c>
      <c r="M134" s="129">
        <f t="shared" si="31"/>
        <v>360000</v>
      </c>
      <c r="N134" s="31">
        <f t="shared" si="32"/>
        <v>2654000</v>
      </c>
      <c r="O134" s="31">
        <f t="shared" si="33"/>
        <v>22940</v>
      </c>
      <c r="P134" s="31">
        <f t="shared" si="34"/>
        <v>45880</v>
      </c>
      <c r="Q134" s="31">
        <f t="shared" si="35"/>
        <v>22940</v>
      </c>
      <c r="R134" s="104">
        <f t="shared" si="37"/>
        <v>2562240</v>
      </c>
      <c r="S134" s="1683">
        <f>VLOOKUP(C134,'[33]Data Gaji Mei Palembang'!$C$93:$T$162,18,FALSE)</f>
        <v>0</v>
      </c>
      <c r="T134" s="654">
        <f t="shared" si="38"/>
        <v>2562240</v>
      </c>
      <c r="U134" s="1711" t="s">
        <v>4264</v>
      </c>
      <c r="V134" s="112"/>
    </row>
    <row r="135" spans="1:22" s="223" customFormat="1" ht="18" customHeight="1">
      <c r="A135" s="921">
        <v>2294000</v>
      </c>
      <c r="B135" s="716">
        <v>27</v>
      </c>
      <c r="C135" s="538" t="s">
        <v>3396</v>
      </c>
      <c r="D135" s="539" t="s">
        <v>1762</v>
      </c>
      <c r="E135" s="952">
        <f>VLOOKUP(C135,'[33]Data Gaji Mei Palembang'!$C$93:$H$162,6,FALSE)</f>
        <v>11</v>
      </c>
      <c r="F135" s="285">
        <v>1837750</v>
      </c>
      <c r="G135" s="285">
        <v>456250</v>
      </c>
      <c r="H135" s="105">
        <f t="shared" si="36"/>
        <v>2294000</v>
      </c>
      <c r="I135" s="285">
        <v>0</v>
      </c>
      <c r="J135" s="285">
        <v>20000</v>
      </c>
      <c r="K135" s="286">
        <v>0</v>
      </c>
      <c r="L135" s="287">
        <v>0</v>
      </c>
      <c r="M135" s="129">
        <f t="shared" si="31"/>
        <v>220000</v>
      </c>
      <c r="N135" s="31">
        <f t="shared" ref="N135:N155" si="39">H135+M135</f>
        <v>2514000</v>
      </c>
      <c r="O135" s="31">
        <f t="shared" ref="O135:O163" si="40">H135*1%</f>
        <v>22940</v>
      </c>
      <c r="P135" s="31">
        <f t="shared" ref="P135:P163" si="41">H135*2%</f>
        <v>45880</v>
      </c>
      <c r="Q135" s="31">
        <f t="shared" ref="Q135:Q163" si="42">H135*1%</f>
        <v>22940</v>
      </c>
      <c r="R135" s="104">
        <f t="shared" si="37"/>
        <v>2422240</v>
      </c>
      <c r="S135" s="1683">
        <f>VLOOKUP(C135,'[33]Data Gaji Mei Palembang'!$C$93:$T$162,18,FALSE)</f>
        <v>0</v>
      </c>
      <c r="T135" s="654">
        <f t="shared" si="38"/>
        <v>2422240</v>
      </c>
      <c r="U135" s="654" t="str">
        <f>VLOOKUP(C135,'[34]Data Gaji Mei Palembang'!$C$7:$G$167,5,FALSE)</f>
        <v>1120010383607</v>
      </c>
      <c r="V135" s="112"/>
    </row>
    <row r="136" spans="1:22" s="223" customFormat="1" ht="18" customHeight="1">
      <c r="A136" s="206">
        <v>2294000</v>
      </c>
      <c r="B136" s="716">
        <v>28</v>
      </c>
      <c r="C136" s="538" t="s">
        <v>1790</v>
      </c>
      <c r="D136" s="539" t="s">
        <v>1762</v>
      </c>
      <c r="E136" s="952">
        <f>VLOOKUP(C136,'[33]Data Gaji Mei Palembang'!$C$93:$H$162,6,FALSE)</f>
        <v>11</v>
      </c>
      <c r="F136" s="285">
        <v>1837750</v>
      </c>
      <c r="G136" s="285">
        <v>456250</v>
      </c>
      <c r="H136" s="105">
        <f t="shared" si="36"/>
        <v>2294000</v>
      </c>
      <c r="I136" s="285">
        <v>0</v>
      </c>
      <c r="J136" s="285">
        <v>20000</v>
      </c>
      <c r="K136" s="286">
        <v>0</v>
      </c>
      <c r="L136" s="287">
        <v>0</v>
      </c>
      <c r="M136" s="129">
        <f t="shared" si="31"/>
        <v>220000</v>
      </c>
      <c r="N136" s="48">
        <f t="shared" si="39"/>
        <v>2514000</v>
      </c>
      <c r="O136" s="48">
        <f t="shared" si="40"/>
        <v>22940</v>
      </c>
      <c r="P136" s="48">
        <f t="shared" si="41"/>
        <v>45880</v>
      </c>
      <c r="Q136" s="48">
        <f t="shared" si="42"/>
        <v>22940</v>
      </c>
      <c r="R136" s="146">
        <f t="shared" si="37"/>
        <v>2422240</v>
      </c>
      <c r="S136" s="1683">
        <f>VLOOKUP(C136,'[33]Data Gaji Mei Palembang'!$C$93:$T$162,18,FALSE)</f>
        <v>0</v>
      </c>
      <c r="T136" s="654">
        <f t="shared" si="38"/>
        <v>2422240</v>
      </c>
      <c r="U136" s="654" t="str">
        <f>VLOOKUP(C136,'[34]Data Gaji Mei Palembang'!$C$7:$G$167,5,FALSE)</f>
        <v>9000022928585</v>
      </c>
      <c r="V136" s="112"/>
    </row>
    <row r="137" spans="1:22" s="223" customFormat="1" ht="18" customHeight="1">
      <c r="A137" s="921">
        <v>2294000</v>
      </c>
      <c r="B137" s="716">
        <v>29</v>
      </c>
      <c r="C137" s="538" t="s">
        <v>1792</v>
      </c>
      <c r="D137" s="539" t="s">
        <v>1762</v>
      </c>
      <c r="E137" s="952">
        <f>VLOOKUP(C137,'[33]Data Gaji Mei Palembang'!$C$93:$H$162,6,FALSE)</f>
        <v>9</v>
      </c>
      <c r="F137" s="285">
        <v>1837750</v>
      </c>
      <c r="G137" s="285">
        <v>456250</v>
      </c>
      <c r="H137" s="105">
        <f t="shared" si="36"/>
        <v>2294000</v>
      </c>
      <c r="I137" s="285">
        <v>0</v>
      </c>
      <c r="J137" s="285">
        <v>20000</v>
      </c>
      <c r="K137" s="286">
        <v>0</v>
      </c>
      <c r="L137" s="287">
        <v>0</v>
      </c>
      <c r="M137" s="129">
        <f t="shared" si="31"/>
        <v>180000</v>
      </c>
      <c r="N137" s="31">
        <f t="shared" si="39"/>
        <v>2474000</v>
      </c>
      <c r="O137" s="31">
        <f t="shared" si="40"/>
        <v>22940</v>
      </c>
      <c r="P137" s="31">
        <f t="shared" si="41"/>
        <v>45880</v>
      </c>
      <c r="Q137" s="31">
        <f t="shared" si="42"/>
        <v>22940</v>
      </c>
      <c r="R137" s="104">
        <f t="shared" si="37"/>
        <v>2382240</v>
      </c>
      <c r="S137" s="1683">
        <f>VLOOKUP(C137,'[33]Data Gaji Mei Palembang'!$C$93:$T$162,18,FALSE)</f>
        <v>0</v>
      </c>
      <c r="T137" s="654">
        <f t="shared" si="38"/>
        <v>2382240</v>
      </c>
      <c r="U137" s="654" t="str">
        <f>VLOOKUP(C137,'[34]Data Gaji Mei Palembang'!$C$7:$G$167,5,FALSE)</f>
        <v>9000012029311</v>
      </c>
      <c r="V137" s="112"/>
    </row>
    <row r="138" spans="1:22" s="223" customFormat="1" ht="18" customHeight="1">
      <c r="A138" s="921">
        <v>2294000</v>
      </c>
      <c r="B138" s="716">
        <v>30</v>
      </c>
      <c r="C138" s="538" t="s">
        <v>1793</v>
      </c>
      <c r="D138" s="539" t="s">
        <v>1762</v>
      </c>
      <c r="E138" s="952">
        <f>VLOOKUP(C138,'[33]Data Gaji Mei Palembang'!$C$93:$H$162,6,FALSE)</f>
        <v>10</v>
      </c>
      <c r="F138" s="285">
        <v>1837750</v>
      </c>
      <c r="G138" s="285">
        <v>456250</v>
      </c>
      <c r="H138" s="105">
        <f t="shared" si="36"/>
        <v>2294000</v>
      </c>
      <c r="I138" s="285">
        <v>0</v>
      </c>
      <c r="J138" s="285">
        <v>20000</v>
      </c>
      <c r="K138" s="286">
        <v>0</v>
      </c>
      <c r="L138" s="287">
        <v>0</v>
      </c>
      <c r="M138" s="129">
        <f t="shared" si="31"/>
        <v>200000</v>
      </c>
      <c r="N138" s="31">
        <f t="shared" si="39"/>
        <v>2494000</v>
      </c>
      <c r="O138" s="31">
        <f t="shared" si="40"/>
        <v>22940</v>
      </c>
      <c r="P138" s="31">
        <f t="shared" si="41"/>
        <v>45880</v>
      </c>
      <c r="Q138" s="31">
        <f t="shared" si="42"/>
        <v>22940</v>
      </c>
      <c r="R138" s="104">
        <f t="shared" si="37"/>
        <v>2402240</v>
      </c>
      <c r="S138" s="1683">
        <f>VLOOKUP(C138,'[33]Data Gaji Mei Palembang'!$C$93:$T$162,18,FALSE)</f>
        <v>0</v>
      </c>
      <c r="T138" s="654">
        <f t="shared" si="38"/>
        <v>2402240</v>
      </c>
      <c r="U138" s="654" t="str">
        <f>VLOOKUP(C138,'[34]Data Gaji Mei Palembang'!$C$7:$G$167,5,FALSE)</f>
        <v>1130005457084</v>
      </c>
      <c r="V138" s="112"/>
    </row>
    <row r="139" spans="1:22" s="223" customFormat="1" ht="18" customHeight="1">
      <c r="A139" s="921">
        <v>2294000</v>
      </c>
      <c r="B139" s="716">
        <v>31</v>
      </c>
      <c r="C139" s="538" t="s">
        <v>1794</v>
      </c>
      <c r="D139" s="539" t="s">
        <v>1762</v>
      </c>
      <c r="E139" s="952">
        <f>VLOOKUP(C139,'[33]Data Gaji Mei Palembang'!$C$93:$H$162,6,FALSE)</f>
        <v>17</v>
      </c>
      <c r="F139" s="285">
        <v>1837750</v>
      </c>
      <c r="G139" s="285">
        <v>456250</v>
      </c>
      <c r="H139" s="105">
        <f t="shared" si="36"/>
        <v>2294000</v>
      </c>
      <c r="I139" s="285">
        <v>0</v>
      </c>
      <c r="J139" s="285">
        <v>20000</v>
      </c>
      <c r="K139" s="286">
        <v>0</v>
      </c>
      <c r="L139" s="287">
        <v>0</v>
      </c>
      <c r="M139" s="129">
        <f t="shared" si="31"/>
        <v>340000</v>
      </c>
      <c r="N139" s="31">
        <f t="shared" si="39"/>
        <v>2634000</v>
      </c>
      <c r="O139" s="31">
        <f t="shared" si="40"/>
        <v>22940</v>
      </c>
      <c r="P139" s="31">
        <f t="shared" si="41"/>
        <v>45880</v>
      </c>
      <c r="Q139" s="31">
        <f t="shared" si="42"/>
        <v>22940</v>
      </c>
      <c r="R139" s="104">
        <f t="shared" si="37"/>
        <v>2542240</v>
      </c>
      <c r="S139" s="1683">
        <f>VLOOKUP(C139,'[33]Data Gaji Mei Palembang'!$C$93:$T$162,18,FALSE)</f>
        <v>0</v>
      </c>
      <c r="T139" s="654">
        <f t="shared" si="38"/>
        <v>2542240</v>
      </c>
      <c r="U139" s="654" t="str">
        <f>VLOOKUP(C139,'[34]Data Gaji Mei Palembang'!$C$7:$G$167,5,FALSE)</f>
        <v>1120010759368</v>
      </c>
      <c r="V139" s="112"/>
    </row>
    <row r="140" spans="1:22" s="223" customFormat="1" ht="18" customHeight="1">
      <c r="A140" s="921">
        <v>2294000</v>
      </c>
      <c r="B140" s="716">
        <v>32</v>
      </c>
      <c r="C140" s="538" t="s">
        <v>1795</v>
      </c>
      <c r="D140" s="539" t="s">
        <v>1762</v>
      </c>
      <c r="E140" s="952">
        <f>VLOOKUP(C140,'[33]Data Gaji Mei Palembang'!$C$93:$H$162,6,FALSE)</f>
        <v>14</v>
      </c>
      <c r="F140" s="285">
        <v>1837750</v>
      </c>
      <c r="G140" s="285">
        <v>456250</v>
      </c>
      <c r="H140" s="105">
        <f t="shared" si="36"/>
        <v>2294000</v>
      </c>
      <c r="I140" s="285">
        <v>0</v>
      </c>
      <c r="J140" s="285">
        <v>20000</v>
      </c>
      <c r="K140" s="286">
        <v>0</v>
      </c>
      <c r="L140" s="287">
        <v>0</v>
      </c>
      <c r="M140" s="129">
        <f t="shared" si="31"/>
        <v>280000</v>
      </c>
      <c r="N140" s="31">
        <f t="shared" si="39"/>
        <v>2574000</v>
      </c>
      <c r="O140" s="31">
        <f t="shared" si="40"/>
        <v>22940</v>
      </c>
      <c r="P140" s="31">
        <f t="shared" si="41"/>
        <v>45880</v>
      </c>
      <c r="Q140" s="31">
        <f t="shared" si="42"/>
        <v>22940</v>
      </c>
      <c r="R140" s="104">
        <f t="shared" si="37"/>
        <v>2482240</v>
      </c>
      <c r="S140" s="1683">
        <f>VLOOKUP(C140,'[33]Data Gaji Mei Palembang'!$C$93:$T$162,18,FALSE)</f>
        <v>0</v>
      </c>
      <c r="T140" s="654">
        <f t="shared" si="38"/>
        <v>2482240</v>
      </c>
      <c r="U140" s="654" t="str">
        <f>VLOOKUP(C140,'[34]Data Gaji Mei Palembang'!$C$7:$G$167,5,FALSE)</f>
        <v>1120006833193</v>
      </c>
      <c r="V140" s="112"/>
    </row>
    <row r="141" spans="1:22" s="223" customFormat="1" ht="18" customHeight="1">
      <c r="A141" s="921">
        <v>2294000</v>
      </c>
      <c r="B141" s="716">
        <v>33</v>
      </c>
      <c r="C141" s="538" t="s">
        <v>1796</v>
      </c>
      <c r="D141" s="539" t="s">
        <v>1762</v>
      </c>
      <c r="E141" s="952">
        <f>VLOOKUP(C141,'[33]Data Gaji Mei Palembang'!$C$93:$H$162,6,FALSE)</f>
        <v>9</v>
      </c>
      <c r="F141" s="285">
        <v>1837750</v>
      </c>
      <c r="G141" s="285">
        <v>456250</v>
      </c>
      <c r="H141" s="105">
        <f t="shared" si="36"/>
        <v>2294000</v>
      </c>
      <c r="I141" s="285">
        <v>0</v>
      </c>
      <c r="J141" s="285">
        <v>20000</v>
      </c>
      <c r="K141" s="286">
        <v>0</v>
      </c>
      <c r="L141" s="287">
        <v>0</v>
      </c>
      <c r="M141" s="129">
        <f t="shared" si="31"/>
        <v>180000</v>
      </c>
      <c r="N141" s="31">
        <f t="shared" si="39"/>
        <v>2474000</v>
      </c>
      <c r="O141" s="31">
        <f t="shared" si="40"/>
        <v>22940</v>
      </c>
      <c r="P141" s="31">
        <f t="shared" si="41"/>
        <v>45880</v>
      </c>
      <c r="Q141" s="31">
        <f t="shared" si="42"/>
        <v>22940</v>
      </c>
      <c r="R141" s="104">
        <f t="shared" si="37"/>
        <v>2382240</v>
      </c>
      <c r="S141" s="1683">
        <f>VLOOKUP(C141,'[33]Data Gaji Mei Palembang'!$C$93:$T$162,18,FALSE)</f>
        <v>0</v>
      </c>
      <c r="T141" s="654">
        <f t="shared" si="38"/>
        <v>2382240</v>
      </c>
      <c r="U141" s="654" t="str">
        <f>VLOOKUP(C141,'[34]Data Gaji Mei Palembang'!$C$7:$G$167,5,FALSE)</f>
        <v>1120010312796</v>
      </c>
      <c r="V141" s="112"/>
    </row>
    <row r="142" spans="1:22" s="223" customFormat="1" ht="18" customHeight="1">
      <c r="A142" s="921">
        <v>2294000</v>
      </c>
      <c r="B142" s="716">
        <v>34</v>
      </c>
      <c r="C142" s="538" t="s">
        <v>1797</v>
      </c>
      <c r="D142" s="539" t="s">
        <v>1762</v>
      </c>
      <c r="E142" s="952">
        <f>VLOOKUP(C142,'[33]Data Gaji Mei Palembang'!$C$93:$H$162,6,FALSE)</f>
        <v>10</v>
      </c>
      <c r="F142" s="285">
        <v>1837750</v>
      </c>
      <c r="G142" s="285">
        <v>456250</v>
      </c>
      <c r="H142" s="105">
        <f t="shared" si="36"/>
        <v>2294000</v>
      </c>
      <c r="I142" s="285">
        <v>0</v>
      </c>
      <c r="J142" s="285">
        <v>20000</v>
      </c>
      <c r="K142" s="286">
        <v>0</v>
      </c>
      <c r="L142" s="287">
        <v>0</v>
      </c>
      <c r="M142" s="129">
        <f t="shared" si="31"/>
        <v>200000</v>
      </c>
      <c r="N142" s="31">
        <f t="shared" si="39"/>
        <v>2494000</v>
      </c>
      <c r="O142" s="31">
        <f t="shared" si="40"/>
        <v>22940</v>
      </c>
      <c r="P142" s="31">
        <f t="shared" si="41"/>
        <v>45880</v>
      </c>
      <c r="Q142" s="31">
        <f t="shared" si="42"/>
        <v>22940</v>
      </c>
      <c r="R142" s="104">
        <f t="shared" si="37"/>
        <v>2402240</v>
      </c>
      <c r="S142" s="1683">
        <f>VLOOKUP(C142,'[33]Data Gaji Mei Palembang'!$C$93:$T$162,18,FALSE)</f>
        <v>0</v>
      </c>
      <c r="T142" s="654">
        <f t="shared" si="38"/>
        <v>2402240</v>
      </c>
      <c r="U142" s="654" t="str">
        <f>VLOOKUP(C142,'[34]Data Gaji Mei Palembang'!$C$7:$G$167,5,FALSE)</f>
        <v>1120010334956</v>
      </c>
      <c r="V142" s="112"/>
    </row>
    <row r="143" spans="1:22" s="223" customFormat="1" ht="18" customHeight="1">
      <c r="A143" s="921">
        <v>2294000</v>
      </c>
      <c r="B143" s="716">
        <v>35</v>
      </c>
      <c r="C143" s="538" t="s">
        <v>1799</v>
      </c>
      <c r="D143" s="539" t="s">
        <v>1762</v>
      </c>
      <c r="E143" s="952">
        <f>VLOOKUP(C143,'[33]Data Gaji Mei Palembang'!$C$93:$H$162,6,FALSE)</f>
        <v>10</v>
      </c>
      <c r="F143" s="285">
        <v>1837750</v>
      </c>
      <c r="G143" s="285">
        <v>456250</v>
      </c>
      <c r="H143" s="105">
        <f t="shared" si="36"/>
        <v>2294000</v>
      </c>
      <c r="I143" s="285">
        <v>0</v>
      </c>
      <c r="J143" s="285">
        <v>20000</v>
      </c>
      <c r="K143" s="286">
        <v>0</v>
      </c>
      <c r="L143" s="287">
        <v>0</v>
      </c>
      <c r="M143" s="129">
        <f t="shared" si="31"/>
        <v>200000</v>
      </c>
      <c r="N143" s="31">
        <f t="shared" si="39"/>
        <v>2494000</v>
      </c>
      <c r="O143" s="31">
        <f t="shared" si="40"/>
        <v>22940</v>
      </c>
      <c r="P143" s="31">
        <f t="shared" si="41"/>
        <v>45880</v>
      </c>
      <c r="Q143" s="31">
        <f t="shared" si="42"/>
        <v>22940</v>
      </c>
      <c r="R143" s="104">
        <f t="shared" si="37"/>
        <v>2402240</v>
      </c>
      <c r="S143" s="1683">
        <f>VLOOKUP(C143,'[33]Data Gaji Mei Palembang'!$C$93:$T$162,18,FALSE)</f>
        <v>0</v>
      </c>
      <c r="T143" s="654">
        <f t="shared" si="38"/>
        <v>2402240</v>
      </c>
      <c r="U143" s="654" t="str">
        <f>VLOOKUP(C143,'[34]Data Gaji Mei Palembang'!$C$7:$G$167,5,FALSE)</f>
        <v>1120010764228</v>
      </c>
      <c r="V143" s="112"/>
    </row>
    <row r="144" spans="1:22" s="223" customFormat="1" ht="18" customHeight="1">
      <c r="A144" s="921">
        <v>2294000</v>
      </c>
      <c r="B144" s="716">
        <v>36</v>
      </c>
      <c r="C144" s="538" t="s">
        <v>1801</v>
      </c>
      <c r="D144" s="539" t="s">
        <v>1762</v>
      </c>
      <c r="E144" s="952">
        <f>VLOOKUP(C144,'[33]Data Gaji Mei Palembang'!$C$93:$H$162,6,FALSE)</f>
        <v>14</v>
      </c>
      <c r="F144" s="285">
        <v>1837750</v>
      </c>
      <c r="G144" s="285">
        <v>456250</v>
      </c>
      <c r="H144" s="105">
        <f t="shared" si="36"/>
        <v>2294000</v>
      </c>
      <c r="I144" s="285">
        <v>0</v>
      </c>
      <c r="J144" s="285">
        <v>20000</v>
      </c>
      <c r="K144" s="286">
        <v>0</v>
      </c>
      <c r="L144" s="287">
        <v>0</v>
      </c>
      <c r="M144" s="129">
        <f t="shared" si="31"/>
        <v>280000</v>
      </c>
      <c r="N144" s="31">
        <f t="shared" si="39"/>
        <v>2574000</v>
      </c>
      <c r="O144" s="31">
        <f t="shared" si="40"/>
        <v>22940</v>
      </c>
      <c r="P144" s="31">
        <f t="shared" si="41"/>
        <v>45880</v>
      </c>
      <c r="Q144" s="31">
        <f t="shared" si="42"/>
        <v>22940</v>
      </c>
      <c r="R144" s="104">
        <f t="shared" si="37"/>
        <v>2482240</v>
      </c>
      <c r="S144" s="1683">
        <f>VLOOKUP(C144,'[33]Data Gaji Mei Palembang'!$C$93:$T$162,18,FALSE)</f>
        <v>0</v>
      </c>
      <c r="T144" s="654">
        <f t="shared" si="38"/>
        <v>2482240</v>
      </c>
      <c r="U144" s="654" t="str">
        <f>VLOOKUP(C144,'[34]Data Gaji Mei Palembang'!$C$7:$G$167,5,FALSE)</f>
        <v>1120010449648</v>
      </c>
      <c r="V144" s="112"/>
    </row>
    <row r="145" spans="1:22" s="223" customFormat="1" ht="18" customHeight="1">
      <c r="A145" s="921">
        <v>2294000</v>
      </c>
      <c r="B145" s="716">
        <v>37</v>
      </c>
      <c r="C145" s="538" t="s">
        <v>1806</v>
      </c>
      <c r="D145" s="539" t="s">
        <v>1762</v>
      </c>
      <c r="E145" s="952">
        <f>VLOOKUP(C145,'[33]Data Gaji Mei Palembang'!$C$93:$H$162,6,FALSE)</f>
        <v>12</v>
      </c>
      <c r="F145" s="285">
        <v>1837750</v>
      </c>
      <c r="G145" s="285">
        <v>456250</v>
      </c>
      <c r="H145" s="105">
        <f t="shared" si="36"/>
        <v>2294000</v>
      </c>
      <c r="I145" s="285">
        <v>0</v>
      </c>
      <c r="J145" s="285">
        <v>20000</v>
      </c>
      <c r="K145" s="286">
        <v>0</v>
      </c>
      <c r="L145" s="287">
        <v>0</v>
      </c>
      <c r="M145" s="129">
        <f t="shared" si="31"/>
        <v>240000</v>
      </c>
      <c r="N145" s="31">
        <f t="shared" si="39"/>
        <v>2534000</v>
      </c>
      <c r="O145" s="31">
        <f t="shared" si="40"/>
        <v>22940</v>
      </c>
      <c r="P145" s="31">
        <f t="shared" si="41"/>
        <v>45880</v>
      </c>
      <c r="Q145" s="31">
        <f t="shared" si="42"/>
        <v>22940</v>
      </c>
      <c r="R145" s="104">
        <f t="shared" si="37"/>
        <v>2442240</v>
      </c>
      <c r="S145" s="1683">
        <f>VLOOKUP(C145,'[33]Data Gaji Mei Palembang'!$C$93:$T$162,18,FALSE)</f>
        <v>0</v>
      </c>
      <c r="T145" s="654">
        <f t="shared" si="38"/>
        <v>2442240</v>
      </c>
      <c r="U145" s="654" t="str">
        <f>VLOOKUP(C145,'[34]Data Gaji Mei Palembang'!$C$7:$G$167,5,FALSE)</f>
        <v>9000012512175</v>
      </c>
      <c r="V145" s="112"/>
    </row>
    <row r="146" spans="1:22" s="223" customFormat="1" ht="18" customHeight="1">
      <c r="A146" s="921">
        <v>2294000</v>
      </c>
      <c r="B146" s="716">
        <v>38</v>
      </c>
      <c r="C146" s="538" t="s">
        <v>3645</v>
      </c>
      <c r="D146" s="539" t="s">
        <v>1762</v>
      </c>
      <c r="E146" s="952">
        <f>VLOOKUP(C146,'[33]Data Gaji Mei Palembang'!$C$93:$H$162,6,FALSE)</f>
        <v>18</v>
      </c>
      <c r="F146" s="285">
        <v>1837750</v>
      </c>
      <c r="G146" s="285">
        <v>456250</v>
      </c>
      <c r="H146" s="105">
        <f t="shared" si="36"/>
        <v>2294000</v>
      </c>
      <c r="I146" s="285">
        <v>0</v>
      </c>
      <c r="J146" s="285">
        <v>20000</v>
      </c>
      <c r="K146" s="286">
        <v>0</v>
      </c>
      <c r="L146" s="287">
        <v>0</v>
      </c>
      <c r="M146" s="129">
        <f t="shared" si="31"/>
        <v>360000</v>
      </c>
      <c r="N146" s="31">
        <f t="shared" si="39"/>
        <v>2654000</v>
      </c>
      <c r="O146" s="31">
        <f t="shared" si="40"/>
        <v>22940</v>
      </c>
      <c r="P146" s="31">
        <f t="shared" si="41"/>
        <v>45880</v>
      </c>
      <c r="Q146" s="31">
        <f t="shared" si="42"/>
        <v>22940</v>
      </c>
      <c r="R146" s="104">
        <f t="shared" si="37"/>
        <v>2562240</v>
      </c>
      <c r="S146" s="1683">
        <f>VLOOKUP(C146,'[33]Data Gaji Mei Palembang'!$C$93:$T$162,18,FALSE)</f>
        <v>0</v>
      </c>
      <c r="T146" s="654">
        <f t="shared" si="38"/>
        <v>2562240</v>
      </c>
      <c r="U146" s="654" t="str">
        <f>VLOOKUP(C146,'[34]Data Gaji Mei Palembang'!$C$7:$G$167,5,FALSE)</f>
        <v>1120010451115</v>
      </c>
      <c r="V146" s="112"/>
    </row>
    <row r="147" spans="1:22" s="223" customFormat="1" ht="18" customHeight="1">
      <c r="A147" s="921">
        <v>2294000</v>
      </c>
      <c r="B147" s="716">
        <v>39</v>
      </c>
      <c r="C147" s="538" t="s">
        <v>1807</v>
      </c>
      <c r="D147" s="539" t="s">
        <v>1762</v>
      </c>
      <c r="E147" s="952">
        <f>VLOOKUP(C147,'[33]Data Gaji Mei Palembang'!$C$93:$H$162,6,FALSE)</f>
        <v>10</v>
      </c>
      <c r="F147" s="285">
        <v>1837750</v>
      </c>
      <c r="G147" s="285">
        <v>456250</v>
      </c>
      <c r="H147" s="105">
        <f t="shared" si="36"/>
        <v>2294000</v>
      </c>
      <c r="I147" s="285">
        <v>0</v>
      </c>
      <c r="J147" s="285">
        <v>20000</v>
      </c>
      <c r="K147" s="286">
        <v>0</v>
      </c>
      <c r="L147" s="287">
        <v>0</v>
      </c>
      <c r="M147" s="129">
        <f t="shared" si="31"/>
        <v>200000</v>
      </c>
      <c r="N147" s="31">
        <f t="shared" si="39"/>
        <v>2494000</v>
      </c>
      <c r="O147" s="31">
        <f t="shared" si="40"/>
        <v>22940</v>
      </c>
      <c r="P147" s="31">
        <f t="shared" si="41"/>
        <v>45880</v>
      </c>
      <c r="Q147" s="31">
        <f t="shared" si="42"/>
        <v>22940</v>
      </c>
      <c r="R147" s="104">
        <f t="shared" si="37"/>
        <v>2402240</v>
      </c>
      <c r="S147" s="1683">
        <f>VLOOKUP(C147,'[33]Data Gaji Mei Palembang'!$C$93:$T$162,18,FALSE)</f>
        <v>1000000</v>
      </c>
      <c r="T147" s="654">
        <f t="shared" si="38"/>
        <v>1402240</v>
      </c>
      <c r="U147" s="654" t="str">
        <f>VLOOKUP(C147,'[34]Data Gaji Mei Palembang'!$C$7:$G$167,5,FALSE)</f>
        <v>9000024836869</v>
      </c>
      <c r="V147" s="112"/>
    </row>
    <row r="148" spans="1:22" s="223" customFormat="1" ht="18" customHeight="1">
      <c r="A148" s="921">
        <v>2294000</v>
      </c>
      <c r="B148" s="716">
        <v>40</v>
      </c>
      <c r="C148" s="538" t="s">
        <v>1808</v>
      </c>
      <c r="D148" s="539" t="s">
        <v>1762</v>
      </c>
      <c r="E148" s="952">
        <f>VLOOKUP(C148,'[33]Data Gaji Mei Palembang'!$C$93:$H$162,6,FALSE)</f>
        <v>10</v>
      </c>
      <c r="F148" s="285">
        <v>1837750</v>
      </c>
      <c r="G148" s="285">
        <v>456250</v>
      </c>
      <c r="H148" s="105">
        <f t="shared" si="36"/>
        <v>2294000</v>
      </c>
      <c r="I148" s="285">
        <v>0</v>
      </c>
      <c r="J148" s="285">
        <v>20000</v>
      </c>
      <c r="K148" s="286">
        <v>0</v>
      </c>
      <c r="L148" s="287">
        <v>0</v>
      </c>
      <c r="M148" s="129">
        <f t="shared" si="31"/>
        <v>200000</v>
      </c>
      <c r="N148" s="31">
        <f t="shared" si="39"/>
        <v>2494000</v>
      </c>
      <c r="O148" s="31">
        <f t="shared" si="40"/>
        <v>22940</v>
      </c>
      <c r="P148" s="31">
        <f t="shared" si="41"/>
        <v>45880</v>
      </c>
      <c r="Q148" s="31">
        <f t="shared" si="42"/>
        <v>22940</v>
      </c>
      <c r="R148" s="104">
        <f t="shared" si="37"/>
        <v>2402240</v>
      </c>
      <c r="S148" s="1683">
        <f>VLOOKUP(C148,'[33]Data Gaji Mei Palembang'!$C$93:$T$162,18,FALSE)</f>
        <v>0</v>
      </c>
      <c r="T148" s="654">
        <f t="shared" si="38"/>
        <v>2402240</v>
      </c>
      <c r="U148" s="654" t="str">
        <f>VLOOKUP(C148,'[34]Data Gaji Mei Palembang'!$C$7:$G$167,5,FALSE)</f>
        <v>9000009613077</v>
      </c>
      <c r="V148" s="112"/>
    </row>
    <row r="149" spans="1:22" s="223" customFormat="1" ht="18" customHeight="1">
      <c r="A149" s="921">
        <v>2294000</v>
      </c>
      <c r="B149" s="716">
        <v>41</v>
      </c>
      <c r="C149" s="538" t="s">
        <v>1187</v>
      </c>
      <c r="D149" s="539" t="s">
        <v>1762</v>
      </c>
      <c r="E149" s="952">
        <f>VLOOKUP(C149,'[33]Data Gaji Mei Palembang'!$C$93:$H$162,6,FALSE)</f>
        <v>15</v>
      </c>
      <c r="F149" s="285">
        <v>1837750</v>
      </c>
      <c r="G149" s="285">
        <v>456250</v>
      </c>
      <c r="H149" s="105">
        <f t="shared" si="36"/>
        <v>2294000</v>
      </c>
      <c r="I149" s="285">
        <v>0</v>
      </c>
      <c r="J149" s="285">
        <v>20000</v>
      </c>
      <c r="K149" s="286">
        <v>0</v>
      </c>
      <c r="L149" s="287">
        <v>0</v>
      </c>
      <c r="M149" s="129">
        <f t="shared" si="31"/>
        <v>300000</v>
      </c>
      <c r="N149" s="31">
        <f t="shared" si="39"/>
        <v>2594000</v>
      </c>
      <c r="O149" s="31">
        <f t="shared" si="40"/>
        <v>22940</v>
      </c>
      <c r="P149" s="31">
        <f t="shared" si="41"/>
        <v>45880</v>
      </c>
      <c r="Q149" s="31">
        <f t="shared" si="42"/>
        <v>22940</v>
      </c>
      <c r="R149" s="104">
        <f t="shared" si="37"/>
        <v>2502240</v>
      </c>
      <c r="S149" s="1683">
        <f>VLOOKUP(C149,'[33]Data Gaji Mei Palembang'!$C$93:$T$162,18,FALSE)</f>
        <v>0</v>
      </c>
      <c r="T149" s="654">
        <f t="shared" si="38"/>
        <v>2502240</v>
      </c>
      <c r="U149" s="654" t="str">
        <f>VLOOKUP(C149,'[34]Data Gaji Mei Palembang'!$C$7:$G$167,5,FALSE)</f>
        <v>1120010337108</v>
      </c>
      <c r="V149" s="112"/>
    </row>
    <row r="150" spans="1:22" s="223" customFormat="1" ht="18" customHeight="1">
      <c r="A150" s="921">
        <v>2294000</v>
      </c>
      <c r="B150" s="716">
        <v>42</v>
      </c>
      <c r="C150" s="538" t="s">
        <v>1810</v>
      </c>
      <c r="D150" s="539" t="s">
        <v>1762</v>
      </c>
      <c r="E150" s="952">
        <f>VLOOKUP(C150,'[33]Data Gaji Mei Palembang'!$C$93:$H$162,6,FALSE)</f>
        <v>10</v>
      </c>
      <c r="F150" s="285">
        <v>1837750</v>
      </c>
      <c r="G150" s="285">
        <v>456250</v>
      </c>
      <c r="H150" s="105">
        <f t="shared" ref="H150:H163" si="43">SUM(F150:G150)</f>
        <v>2294000</v>
      </c>
      <c r="I150" s="285">
        <v>0</v>
      </c>
      <c r="J150" s="285">
        <v>20000</v>
      </c>
      <c r="K150" s="286">
        <v>0</v>
      </c>
      <c r="L150" s="287">
        <v>0</v>
      </c>
      <c r="M150" s="129">
        <f t="shared" si="31"/>
        <v>200000</v>
      </c>
      <c r="N150" s="31">
        <f t="shared" si="39"/>
        <v>2494000</v>
      </c>
      <c r="O150" s="31">
        <f t="shared" si="40"/>
        <v>22940</v>
      </c>
      <c r="P150" s="31">
        <f t="shared" si="41"/>
        <v>45880</v>
      </c>
      <c r="Q150" s="31">
        <f t="shared" si="42"/>
        <v>22940</v>
      </c>
      <c r="R150" s="104">
        <f t="shared" si="37"/>
        <v>2402240</v>
      </c>
      <c r="S150" s="1683">
        <f>VLOOKUP(C150,'[33]Data Gaji Mei Palembang'!$C$93:$T$162,18,FALSE)</f>
        <v>0</v>
      </c>
      <c r="T150" s="654">
        <f t="shared" si="38"/>
        <v>2402240</v>
      </c>
      <c r="U150" s="654" t="str">
        <f>VLOOKUP(C150,'[34]Data Gaji Mei Palembang'!$C$7:$G$167,5,FALSE)</f>
        <v>1130004635466</v>
      </c>
      <c r="V150" s="112"/>
    </row>
    <row r="151" spans="1:22" s="223" customFormat="1" ht="18" customHeight="1">
      <c r="A151" s="921">
        <v>2294000</v>
      </c>
      <c r="B151" s="716">
        <v>43</v>
      </c>
      <c r="C151" s="538" t="s">
        <v>1811</v>
      </c>
      <c r="D151" s="539" t="s">
        <v>1762</v>
      </c>
      <c r="E151" s="952">
        <f>VLOOKUP(C151,'[33]Data Gaji Mei Palembang'!$C$93:$H$162,6,FALSE)</f>
        <v>8</v>
      </c>
      <c r="F151" s="285">
        <v>1837750</v>
      </c>
      <c r="G151" s="285">
        <v>456250</v>
      </c>
      <c r="H151" s="105">
        <f t="shared" si="43"/>
        <v>2294000</v>
      </c>
      <c r="I151" s="285">
        <v>0</v>
      </c>
      <c r="J151" s="285">
        <v>20000</v>
      </c>
      <c r="K151" s="286">
        <v>0</v>
      </c>
      <c r="L151" s="287">
        <v>0</v>
      </c>
      <c r="M151" s="129">
        <f t="shared" si="31"/>
        <v>160000</v>
      </c>
      <c r="N151" s="31">
        <f t="shared" si="39"/>
        <v>2454000</v>
      </c>
      <c r="O151" s="31">
        <f t="shared" si="40"/>
        <v>22940</v>
      </c>
      <c r="P151" s="31">
        <f t="shared" si="41"/>
        <v>45880</v>
      </c>
      <c r="Q151" s="31">
        <f t="shared" si="42"/>
        <v>22940</v>
      </c>
      <c r="R151" s="104">
        <f t="shared" si="37"/>
        <v>2362240</v>
      </c>
      <c r="S151" s="1683">
        <f>VLOOKUP(C151,'[33]Data Gaji Mei Palembang'!$C$93:$T$162,18,FALSE)</f>
        <v>0</v>
      </c>
      <c r="T151" s="654">
        <f t="shared" si="38"/>
        <v>2362240</v>
      </c>
      <c r="U151" s="654" t="str">
        <f>VLOOKUP(C151,'[34]Data Gaji Mei Palembang'!$C$7:$G$167,5,FALSE)</f>
        <v>1140007951695</v>
      </c>
      <c r="V151" s="112"/>
    </row>
    <row r="152" spans="1:22" s="223" customFormat="1" ht="18" customHeight="1">
      <c r="A152" s="921">
        <v>2294000</v>
      </c>
      <c r="B152" s="716">
        <v>44</v>
      </c>
      <c r="C152" s="538" t="s">
        <v>1812</v>
      </c>
      <c r="D152" s="539" t="s">
        <v>1762</v>
      </c>
      <c r="E152" s="952">
        <f>VLOOKUP(C152,'[33]Data Gaji Mei Palembang'!$C$93:$H$162,6,FALSE)</f>
        <v>14</v>
      </c>
      <c r="F152" s="285">
        <v>1837750</v>
      </c>
      <c r="G152" s="285">
        <v>456250</v>
      </c>
      <c r="H152" s="105">
        <f t="shared" si="43"/>
        <v>2294000</v>
      </c>
      <c r="I152" s="285">
        <v>0</v>
      </c>
      <c r="J152" s="285">
        <v>20000</v>
      </c>
      <c r="K152" s="286">
        <v>0</v>
      </c>
      <c r="L152" s="287">
        <v>0</v>
      </c>
      <c r="M152" s="129">
        <f t="shared" si="31"/>
        <v>280000</v>
      </c>
      <c r="N152" s="31">
        <f t="shared" si="39"/>
        <v>2574000</v>
      </c>
      <c r="O152" s="31">
        <f t="shared" si="40"/>
        <v>22940</v>
      </c>
      <c r="P152" s="31">
        <f t="shared" si="41"/>
        <v>45880</v>
      </c>
      <c r="Q152" s="31">
        <f t="shared" si="42"/>
        <v>22940</v>
      </c>
      <c r="R152" s="104">
        <f t="shared" si="37"/>
        <v>2482240</v>
      </c>
      <c r="S152" s="1683">
        <f>VLOOKUP(C152,'[33]Data Gaji Mei Palembang'!$C$93:$T$162,18,FALSE)</f>
        <v>0</v>
      </c>
      <c r="T152" s="654">
        <f t="shared" si="38"/>
        <v>2482240</v>
      </c>
      <c r="U152" s="654" t="str">
        <f>VLOOKUP(C152,'[34]Data Gaji Mei Palembang'!$C$7:$G$167,5,FALSE)</f>
        <v>1130007351772</v>
      </c>
      <c r="V152" s="112"/>
    </row>
    <row r="153" spans="1:22" s="223" customFormat="1" ht="18" customHeight="1">
      <c r="A153" s="921">
        <v>2294000</v>
      </c>
      <c r="B153" s="716">
        <v>45</v>
      </c>
      <c r="C153" s="538" t="s">
        <v>1813</v>
      </c>
      <c r="D153" s="539" t="s">
        <v>1762</v>
      </c>
      <c r="E153" s="952">
        <f>VLOOKUP(C153,'[33]Data Gaji Mei Palembang'!$C$93:$H$162,6,FALSE)</f>
        <v>20</v>
      </c>
      <c r="F153" s="285">
        <v>1837750</v>
      </c>
      <c r="G153" s="285">
        <v>456250</v>
      </c>
      <c r="H153" s="105">
        <f t="shared" si="43"/>
        <v>2294000</v>
      </c>
      <c r="I153" s="285">
        <v>0</v>
      </c>
      <c r="J153" s="285">
        <v>20000</v>
      </c>
      <c r="K153" s="286">
        <v>0</v>
      </c>
      <c r="L153" s="287">
        <v>0</v>
      </c>
      <c r="M153" s="129">
        <f t="shared" si="31"/>
        <v>400000</v>
      </c>
      <c r="N153" s="31">
        <f t="shared" si="39"/>
        <v>2694000</v>
      </c>
      <c r="O153" s="31">
        <f t="shared" si="40"/>
        <v>22940</v>
      </c>
      <c r="P153" s="31">
        <f t="shared" si="41"/>
        <v>45880</v>
      </c>
      <c r="Q153" s="31">
        <f t="shared" si="42"/>
        <v>22940</v>
      </c>
      <c r="R153" s="104">
        <f t="shared" si="37"/>
        <v>2602240</v>
      </c>
      <c r="S153" s="1683">
        <f>VLOOKUP(C153,'[33]Data Gaji Mei Palembang'!$C$93:$T$162,18,FALSE)</f>
        <v>0</v>
      </c>
      <c r="T153" s="654">
        <f t="shared" si="38"/>
        <v>2602240</v>
      </c>
      <c r="U153" s="654" t="str">
        <f>VLOOKUP(C153,'[34]Data Gaji Mei Palembang'!$C$7:$G$167,5,FALSE)</f>
        <v>1120006860055</v>
      </c>
      <c r="V153" s="112"/>
    </row>
    <row r="154" spans="1:22" s="223" customFormat="1" ht="18" customHeight="1">
      <c r="A154" s="921">
        <v>2294000</v>
      </c>
      <c r="B154" s="716">
        <v>46</v>
      </c>
      <c r="C154" s="538" t="s">
        <v>1814</v>
      </c>
      <c r="D154" s="539" t="s">
        <v>1762</v>
      </c>
      <c r="E154" s="952">
        <f>VLOOKUP(C154,'[33]Data Gaji Mei Palembang'!$C$93:$H$162,6,FALSE)</f>
        <v>12</v>
      </c>
      <c r="F154" s="285">
        <v>1837750</v>
      </c>
      <c r="G154" s="285">
        <v>456250</v>
      </c>
      <c r="H154" s="105">
        <f t="shared" si="43"/>
        <v>2294000</v>
      </c>
      <c r="I154" s="285">
        <v>0</v>
      </c>
      <c r="J154" s="285">
        <v>20000</v>
      </c>
      <c r="K154" s="286">
        <v>0</v>
      </c>
      <c r="L154" s="287">
        <v>0</v>
      </c>
      <c r="M154" s="129">
        <f t="shared" si="31"/>
        <v>240000</v>
      </c>
      <c r="N154" s="31">
        <f t="shared" si="39"/>
        <v>2534000</v>
      </c>
      <c r="O154" s="31">
        <f t="shared" si="40"/>
        <v>22940</v>
      </c>
      <c r="P154" s="31">
        <f t="shared" si="41"/>
        <v>45880</v>
      </c>
      <c r="Q154" s="31">
        <f t="shared" si="42"/>
        <v>22940</v>
      </c>
      <c r="R154" s="104">
        <f t="shared" si="37"/>
        <v>2442240</v>
      </c>
      <c r="S154" s="1683">
        <f>VLOOKUP(C154,'[33]Data Gaji Mei Palembang'!$C$93:$T$162,18,FALSE)</f>
        <v>500000</v>
      </c>
      <c r="T154" s="654">
        <f t="shared" si="38"/>
        <v>1942240</v>
      </c>
      <c r="U154" s="654" t="str">
        <f>VLOOKUP(C154,'[34]Data Gaji Mei Palembang'!$C$7:$G$167,5,FALSE)</f>
        <v>9000024836794</v>
      </c>
      <c r="V154" s="112"/>
    </row>
    <row r="155" spans="1:22" s="223" customFormat="1" ht="18" customHeight="1">
      <c r="A155" s="206">
        <v>2294000</v>
      </c>
      <c r="B155" s="716">
        <v>47</v>
      </c>
      <c r="C155" s="542" t="s">
        <v>2651</v>
      </c>
      <c r="D155" s="539" t="s">
        <v>1762</v>
      </c>
      <c r="E155" s="952">
        <f>VLOOKUP(C155,'[33]Data Gaji Mei Palembang'!$C$93:$H$162,6,FALSE)</f>
        <v>12</v>
      </c>
      <c r="F155" s="285">
        <v>1837750</v>
      </c>
      <c r="G155" s="285">
        <v>456250</v>
      </c>
      <c r="H155" s="105">
        <f t="shared" si="43"/>
        <v>2294000</v>
      </c>
      <c r="I155" s="285">
        <v>0</v>
      </c>
      <c r="J155" s="285">
        <v>20000</v>
      </c>
      <c r="K155" s="286">
        <v>0</v>
      </c>
      <c r="L155" s="287">
        <v>0</v>
      </c>
      <c r="M155" s="129">
        <f t="shared" si="31"/>
        <v>240000</v>
      </c>
      <c r="N155" s="48">
        <f t="shared" si="39"/>
        <v>2534000</v>
      </c>
      <c r="O155" s="31">
        <f t="shared" si="40"/>
        <v>22940</v>
      </c>
      <c r="P155" s="31">
        <f t="shared" si="41"/>
        <v>45880</v>
      </c>
      <c r="Q155" s="31">
        <f t="shared" si="42"/>
        <v>22940</v>
      </c>
      <c r="R155" s="146">
        <f t="shared" si="37"/>
        <v>2442240</v>
      </c>
      <c r="S155" s="1683">
        <f>VLOOKUP(C155,'[33]Data Gaji Mei Palembang'!$C$93:$T$162,18,FALSE)</f>
        <v>0</v>
      </c>
      <c r="T155" s="654">
        <f t="shared" si="38"/>
        <v>2442240</v>
      </c>
      <c r="U155" s="654" t="str">
        <f>VLOOKUP(C155,'[34]Data Gaji Mei Palembang'!$C$7:$G$167,5,FALSE)</f>
        <v>1120011519381</v>
      </c>
      <c r="V155" s="112"/>
    </row>
    <row r="156" spans="1:22" s="223" customFormat="1" ht="18" customHeight="1">
      <c r="A156" s="206">
        <v>2294000</v>
      </c>
      <c r="B156" s="716">
        <v>48</v>
      </c>
      <c r="C156" s="542" t="s">
        <v>3397</v>
      </c>
      <c r="D156" s="539" t="s">
        <v>1762</v>
      </c>
      <c r="E156" s="952">
        <f>VLOOKUP(C156,'[33]Data Gaji Mei Palembang'!$C$93:$H$162,6,FALSE)</f>
        <v>10</v>
      </c>
      <c r="F156" s="285">
        <v>1837750</v>
      </c>
      <c r="G156" s="285">
        <v>456250</v>
      </c>
      <c r="H156" s="105">
        <f t="shared" si="43"/>
        <v>2294000</v>
      </c>
      <c r="I156" s="285">
        <v>0</v>
      </c>
      <c r="J156" s="285">
        <v>20000</v>
      </c>
      <c r="K156" s="286">
        <v>0</v>
      </c>
      <c r="L156" s="287">
        <v>0</v>
      </c>
      <c r="M156" s="129">
        <f t="shared" ref="M156:M164" si="44">(E156*I156)+(E156*J156)+K156+L156</f>
        <v>200000</v>
      </c>
      <c r="N156" s="48">
        <f t="shared" ref="N156:N163" si="45">H156+M156</f>
        <v>2494000</v>
      </c>
      <c r="O156" s="31">
        <f t="shared" si="40"/>
        <v>22940</v>
      </c>
      <c r="P156" s="31">
        <f t="shared" si="41"/>
        <v>45880</v>
      </c>
      <c r="Q156" s="31">
        <f t="shared" si="42"/>
        <v>22940</v>
      </c>
      <c r="R156" s="146">
        <f t="shared" si="37"/>
        <v>2402240</v>
      </c>
      <c r="S156" s="1683">
        <f>VLOOKUP(C156,'[33]Data Gaji Mei Palembang'!$C$93:$T$162,18,FALSE)</f>
        <v>0</v>
      </c>
      <c r="T156" s="654">
        <f t="shared" si="38"/>
        <v>2402240</v>
      </c>
      <c r="U156" s="654" t="str">
        <f>VLOOKUP(C156,'[34]Data Gaji Mei Palembang'!$C$7:$G$167,5,FALSE)</f>
        <v>9000034185356</v>
      </c>
      <c r="V156" s="112"/>
    </row>
    <row r="157" spans="1:22" s="223" customFormat="1" ht="18" customHeight="1">
      <c r="A157" s="206">
        <v>2294000</v>
      </c>
      <c r="B157" s="716">
        <v>49</v>
      </c>
      <c r="C157" s="542" t="s">
        <v>2712</v>
      </c>
      <c r="D157" s="539" t="s">
        <v>1762</v>
      </c>
      <c r="E157" s="952">
        <f>VLOOKUP(C157,'[33]Data Gaji Mei Palembang'!$C$93:$H$162,6,FALSE)</f>
        <v>10</v>
      </c>
      <c r="F157" s="285">
        <v>1837750</v>
      </c>
      <c r="G157" s="285">
        <v>456250</v>
      </c>
      <c r="H157" s="105">
        <f t="shared" si="43"/>
        <v>2294000</v>
      </c>
      <c r="I157" s="285">
        <v>0</v>
      </c>
      <c r="J157" s="285">
        <v>20000</v>
      </c>
      <c r="K157" s="286">
        <v>0</v>
      </c>
      <c r="L157" s="287">
        <v>0</v>
      </c>
      <c r="M157" s="129">
        <f t="shared" si="44"/>
        <v>200000</v>
      </c>
      <c r="N157" s="48">
        <f t="shared" si="45"/>
        <v>2494000</v>
      </c>
      <c r="O157" s="31">
        <f t="shared" si="40"/>
        <v>22940</v>
      </c>
      <c r="P157" s="31">
        <f t="shared" si="41"/>
        <v>45880</v>
      </c>
      <c r="Q157" s="31">
        <f t="shared" si="42"/>
        <v>22940</v>
      </c>
      <c r="R157" s="146">
        <f t="shared" ref="R157:R163" si="46">N157-P157-Q157-O157</f>
        <v>2402240</v>
      </c>
      <c r="S157" s="1683">
        <f>VLOOKUP(C157,'[33]Data Gaji Mei Palembang'!$C$93:$T$162,18,FALSE)</f>
        <v>0</v>
      </c>
      <c r="T157" s="654">
        <f t="shared" si="38"/>
        <v>2402240</v>
      </c>
      <c r="U157" s="654" t="str">
        <f>VLOOKUP(C157,'[34]Data Gaji Mei Palembang'!$C$7:$G$167,5,FALSE)</f>
        <v>9000030113824</v>
      </c>
      <c r="V157" s="112"/>
    </row>
    <row r="158" spans="1:22" s="223" customFormat="1" ht="18" customHeight="1">
      <c r="A158" s="206">
        <v>2294000</v>
      </c>
      <c r="B158" s="716">
        <v>50</v>
      </c>
      <c r="C158" s="542" t="s">
        <v>2716</v>
      </c>
      <c r="D158" s="539" t="s">
        <v>1762</v>
      </c>
      <c r="E158" s="952">
        <f>VLOOKUP(C158,'[33]Data Gaji Mei Palembang'!$C$93:$H$162,6,FALSE)</f>
        <v>10</v>
      </c>
      <c r="F158" s="285">
        <v>1837750</v>
      </c>
      <c r="G158" s="285">
        <v>456250</v>
      </c>
      <c r="H158" s="105">
        <f t="shared" si="43"/>
        <v>2294000</v>
      </c>
      <c r="I158" s="285">
        <v>0</v>
      </c>
      <c r="J158" s="285">
        <v>20000</v>
      </c>
      <c r="K158" s="286">
        <v>0</v>
      </c>
      <c r="L158" s="287">
        <v>0</v>
      </c>
      <c r="M158" s="129">
        <f t="shared" si="44"/>
        <v>200000</v>
      </c>
      <c r="N158" s="48">
        <f t="shared" si="45"/>
        <v>2494000</v>
      </c>
      <c r="O158" s="31">
        <f t="shared" si="40"/>
        <v>22940</v>
      </c>
      <c r="P158" s="31">
        <f t="shared" si="41"/>
        <v>45880</v>
      </c>
      <c r="Q158" s="31">
        <f t="shared" si="42"/>
        <v>22940</v>
      </c>
      <c r="R158" s="146">
        <f t="shared" si="46"/>
        <v>2402240</v>
      </c>
      <c r="S158" s="1683">
        <f>VLOOKUP(C158,'[33]Data Gaji Mei Palembang'!$C$93:$T$162,18,FALSE)</f>
        <v>0</v>
      </c>
      <c r="T158" s="654">
        <f t="shared" si="38"/>
        <v>2402240</v>
      </c>
      <c r="U158" s="654" t="str">
        <f>VLOOKUP(C158,'[34]Data Gaji Mei Palembang'!$C$7:$G$167,5,FALSE)</f>
        <v>1120011517484</v>
      </c>
      <c r="V158" s="112"/>
    </row>
    <row r="159" spans="1:22" s="223" customFormat="1" ht="18" customHeight="1">
      <c r="A159" s="206">
        <v>2294000</v>
      </c>
      <c r="B159" s="716">
        <v>51</v>
      </c>
      <c r="C159" s="542" t="s">
        <v>2652</v>
      </c>
      <c r="D159" s="539" t="s">
        <v>1762</v>
      </c>
      <c r="E159" s="952">
        <f>VLOOKUP(C159,'[33]Data Gaji Mei Palembang'!$C$93:$H$162,6,FALSE)</f>
        <v>13</v>
      </c>
      <c r="F159" s="285">
        <v>1837750</v>
      </c>
      <c r="G159" s="285">
        <v>456250</v>
      </c>
      <c r="H159" s="105">
        <f t="shared" si="43"/>
        <v>2294000</v>
      </c>
      <c r="I159" s="285">
        <v>0</v>
      </c>
      <c r="J159" s="285">
        <v>20000</v>
      </c>
      <c r="K159" s="286">
        <v>0</v>
      </c>
      <c r="L159" s="287">
        <v>0</v>
      </c>
      <c r="M159" s="129">
        <f t="shared" si="44"/>
        <v>260000</v>
      </c>
      <c r="N159" s="48">
        <f t="shared" si="45"/>
        <v>2554000</v>
      </c>
      <c r="O159" s="31">
        <f t="shared" si="40"/>
        <v>22940</v>
      </c>
      <c r="P159" s="31">
        <f t="shared" si="41"/>
        <v>45880</v>
      </c>
      <c r="Q159" s="31">
        <f t="shared" si="42"/>
        <v>22940</v>
      </c>
      <c r="R159" s="146">
        <f t="shared" si="46"/>
        <v>2462240</v>
      </c>
      <c r="S159" s="1683">
        <f>VLOOKUP(C159,'[33]Data Gaji Mei Palembang'!$C$93:$T$162,18,FALSE)</f>
        <v>0</v>
      </c>
      <c r="T159" s="654">
        <f t="shared" si="38"/>
        <v>2462240</v>
      </c>
      <c r="U159" s="654" t="str">
        <f>VLOOKUP(C159,'[34]Data Gaji Mei Palembang'!$C$7:$G$167,5,FALSE)</f>
        <v>9000028408608</v>
      </c>
      <c r="V159" s="112"/>
    </row>
    <row r="160" spans="1:22" s="223" customFormat="1" ht="18" customHeight="1">
      <c r="A160" s="206">
        <v>2294000</v>
      </c>
      <c r="B160" s="716">
        <v>52</v>
      </c>
      <c r="C160" s="542" t="s">
        <v>2713</v>
      </c>
      <c r="D160" s="539" t="s">
        <v>1762</v>
      </c>
      <c r="E160" s="952">
        <f>VLOOKUP(C160,'[33]Data Gaji Mei Palembang'!$C$93:$H$162,6,FALSE)</f>
        <v>10</v>
      </c>
      <c r="F160" s="285">
        <v>1837750</v>
      </c>
      <c r="G160" s="285">
        <v>456250</v>
      </c>
      <c r="H160" s="105">
        <f t="shared" si="43"/>
        <v>2294000</v>
      </c>
      <c r="I160" s="285">
        <v>0</v>
      </c>
      <c r="J160" s="285">
        <v>20000</v>
      </c>
      <c r="K160" s="286">
        <v>0</v>
      </c>
      <c r="L160" s="287">
        <v>0</v>
      </c>
      <c r="M160" s="129">
        <f t="shared" si="44"/>
        <v>200000</v>
      </c>
      <c r="N160" s="48">
        <f t="shared" si="45"/>
        <v>2494000</v>
      </c>
      <c r="O160" s="31">
        <f t="shared" si="40"/>
        <v>22940</v>
      </c>
      <c r="P160" s="31">
        <f t="shared" si="41"/>
        <v>45880</v>
      </c>
      <c r="Q160" s="31">
        <f t="shared" si="42"/>
        <v>22940</v>
      </c>
      <c r="R160" s="146">
        <f t="shared" si="46"/>
        <v>2402240</v>
      </c>
      <c r="S160" s="1683">
        <f>VLOOKUP(C160,'[33]Data Gaji Mei Palembang'!$C$93:$T$162,18,FALSE)</f>
        <v>0</v>
      </c>
      <c r="T160" s="654">
        <f t="shared" si="38"/>
        <v>2402240</v>
      </c>
      <c r="U160" s="654" t="str">
        <f>VLOOKUP(C160,'[34]Data Gaji Mei Palembang'!$C$7:$G$167,5,FALSE)</f>
        <v>9000030113816</v>
      </c>
      <c r="V160" s="112"/>
    </row>
    <row r="161" spans="1:22" s="223" customFormat="1" ht="18" customHeight="1">
      <c r="A161" s="206">
        <v>2294000</v>
      </c>
      <c r="B161" s="716">
        <v>53</v>
      </c>
      <c r="C161" s="542" t="s">
        <v>3398</v>
      </c>
      <c r="D161" s="539" t="s">
        <v>1762</v>
      </c>
      <c r="E161" s="952">
        <f>VLOOKUP(C161,'[33]Data Gaji Mei Palembang'!$C$93:$H$162,6,FALSE)</f>
        <v>13</v>
      </c>
      <c r="F161" s="285">
        <v>1837750</v>
      </c>
      <c r="G161" s="285">
        <v>456250</v>
      </c>
      <c r="H161" s="105">
        <f t="shared" si="43"/>
        <v>2294000</v>
      </c>
      <c r="I161" s="285">
        <v>0</v>
      </c>
      <c r="J161" s="285">
        <v>20000</v>
      </c>
      <c r="K161" s="286">
        <v>0</v>
      </c>
      <c r="L161" s="287">
        <v>0</v>
      </c>
      <c r="M161" s="129">
        <f t="shared" si="44"/>
        <v>260000</v>
      </c>
      <c r="N161" s="48">
        <f t="shared" si="45"/>
        <v>2554000</v>
      </c>
      <c r="O161" s="31">
        <f t="shared" si="40"/>
        <v>22940</v>
      </c>
      <c r="P161" s="31">
        <f t="shared" si="41"/>
        <v>45880</v>
      </c>
      <c r="Q161" s="31">
        <f t="shared" si="42"/>
        <v>22940</v>
      </c>
      <c r="R161" s="146">
        <f t="shared" si="46"/>
        <v>2462240</v>
      </c>
      <c r="S161" s="1683">
        <f>VLOOKUP(C161,'[33]Data Gaji Mei Palembang'!$C$93:$T$162,18,FALSE)</f>
        <v>0</v>
      </c>
      <c r="T161" s="654">
        <f t="shared" si="38"/>
        <v>2462240</v>
      </c>
      <c r="U161" s="654" t="str">
        <f>VLOOKUP(C161,'[34]Data Gaji Mei Palembang'!$C$7:$G$167,5,FALSE)</f>
        <v>9000034185372</v>
      </c>
      <c r="V161" s="112"/>
    </row>
    <row r="162" spans="1:22" s="223" customFormat="1" ht="18" customHeight="1">
      <c r="A162" s="206">
        <v>2294000</v>
      </c>
      <c r="B162" s="716">
        <v>54</v>
      </c>
      <c r="C162" s="542" t="s">
        <v>2714</v>
      </c>
      <c r="D162" s="539" t="s">
        <v>1762</v>
      </c>
      <c r="E162" s="952">
        <f>VLOOKUP(C162,'[33]Data Gaji Mei Palembang'!$C$93:$H$162,6,FALSE)</f>
        <v>9</v>
      </c>
      <c r="F162" s="285">
        <v>1837750</v>
      </c>
      <c r="G162" s="285">
        <v>456250</v>
      </c>
      <c r="H162" s="105">
        <f t="shared" si="43"/>
        <v>2294000</v>
      </c>
      <c r="I162" s="285">
        <v>0</v>
      </c>
      <c r="J162" s="285">
        <v>20000</v>
      </c>
      <c r="K162" s="286">
        <v>0</v>
      </c>
      <c r="L162" s="287">
        <v>0</v>
      </c>
      <c r="M162" s="129">
        <f t="shared" si="44"/>
        <v>180000</v>
      </c>
      <c r="N162" s="48">
        <f t="shared" si="45"/>
        <v>2474000</v>
      </c>
      <c r="O162" s="31">
        <f t="shared" si="40"/>
        <v>22940</v>
      </c>
      <c r="P162" s="31">
        <f t="shared" si="41"/>
        <v>45880</v>
      </c>
      <c r="Q162" s="31">
        <f t="shared" si="42"/>
        <v>22940</v>
      </c>
      <c r="R162" s="146">
        <f t="shared" si="46"/>
        <v>2382240</v>
      </c>
      <c r="S162" s="1683">
        <f>VLOOKUP(C162,'[33]Data Gaji Mei Palembang'!$C$93:$T$162,18,FALSE)</f>
        <v>0</v>
      </c>
      <c r="T162" s="654">
        <f t="shared" si="38"/>
        <v>2382240</v>
      </c>
      <c r="U162" s="654" t="str">
        <f>VLOOKUP(C162,'[34]Data Gaji Mei Palembang'!$C$7:$G$167,5,FALSE)</f>
        <v>9000011771244</v>
      </c>
      <c r="V162" s="112"/>
    </row>
    <row r="163" spans="1:22" s="223" customFormat="1" ht="18" customHeight="1">
      <c r="A163" s="206">
        <v>2294000</v>
      </c>
      <c r="B163" s="716">
        <v>55</v>
      </c>
      <c r="C163" s="542" t="s">
        <v>3399</v>
      </c>
      <c r="D163" s="539" t="s">
        <v>1762</v>
      </c>
      <c r="E163" s="952">
        <f>VLOOKUP(C163,'[33]Data Gaji Mei Palembang'!$C$93:$H$162,6,FALSE)</f>
        <v>9</v>
      </c>
      <c r="F163" s="285">
        <v>1837750</v>
      </c>
      <c r="G163" s="285">
        <v>456250</v>
      </c>
      <c r="H163" s="105">
        <f t="shared" si="43"/>
        <v>2294000</v>
      </c>
      <c r="I163" s="285">
        <v>0</v>
      </c>
      <c r="J163" s="285">
        <v>20000</v>
      </c>
      <c r="K163" s="286">
        <v>0</v>
      </c>
      <c r="L163" s="287">
        <v>0</v>
      </c>
      <c r="M163" s="129">
        <f t="shared" si="44"/>
        <v>180000</v>
      </c>
      <c r="N163" s="48">
        <f t="shared" si="45"/>
        <v>2474000</v>
      </c>
      <c r="O163" s="31">
        <f t="shared" si="40"/>
        <v>22940</v>
      </c>
      <c r="P163" s="31">
        <f t="shared" si="41"/>
        <v>45880</v>
      </c>
      <c r="Q163" s="31">
        <f t="shared" si="42"/>
        <v>22940</v>
      </c>
      <c r="R163" s="146">
        <f t="shared" si="46"/>
        <v>2382240</v>
      </c>
      <c r="S163" s="1683">
        <f>VLOOKUP(C163,'[33]Data Gaji Mei Palembang'!$C$93:$T$162,18,FALSE)</f>
        <v>0</v>
      </c>
      <c r="T163" s="654">
        <f t="shared" si="38"/>
        <v>2382240</v>
      </c>
      <c r="U163" s="654" t="str">
        <f>VLOOKUP(C163,'[34]Data Gaji Mei Palembang'!$C$7:$G$167,5,FALSE)</f>
        <v>1130006871093</v>
      </c>
      <c r="V163" s="112"/>
    </row>
    <row r="164" spans="1:22" s="223" customFormat="1" ht="18" customHeight="1">
      <c r="A164" s="206">
        <v>2294000</v>
      </c>
      <c r="B164" s="716">
        <v>56</v>
      </c>
      <c r="C164" s="542" t="s">
        <v>2715</v>
      </c>
      <c r="D164" s="539" t="s">
        <v>1762</v>
      </c>
      <c r="E164" s="952">
        <f>VLOOKUP(C164,'[33]Data Gaji Mei Palembang'!$C$93:$H$162,6,FALSE)</f>
        <v>10</v>
      </c>
      <c r="F164" s="285">
        <v>1837750</v>
      </c>
      <c r="G164" s="285">
        <v>456250</v>
      </c>
      <c r="H164" s="105">
        <f>SUM(F164:G164)</f>
        <v>2294000</v>
      </c>
      <c r="I164" s="285">
        <v>0</v>
      </c>
      <c r="J164" s="285">
        <v>20000</v>
      </c>
      <c r="K164" s="286">
        <v>0</v>
      </c>
      <c r="L164" s="287">
        <v>0</v>
      </c>
      <c r="M164" s="129">
        <f t="shared" si="44"/>
        <v>200000</v>
      </c>
      <c r="N164" s="48">
        <f>H164+M164</f>
        <v>2494000</v>
      </c>
      <c r="O164" s="31">
        <f>H164*1%</f>
        <v>22940</v>
      </c>
      <c r="P164" s="31">
        <f>H164*2%</f>
        <v>45880</v>
      </c>
      <c r="Q164" s="31">
        <f>H164*1%</f>
        <v>22940</v>
      </c>
      <c r="R164" s="146">
        <f>N164-P164-Q164-O164</f>
        <v>2402240</v>
      </c>
      <c r="S164" s="1683">
        <f>VLOOKUP(C164,'[33]Data Gaji Mei Palembang'!$C$93:$T$162,18,FALSE)</f>
        <v>0</v>
      </c>
      <c r="T164" s="654">
        <f t="shared" si="38"/>
        <v>2402240</v>
      </c>
      <c r="U164" s="654" t="str">
        <f>VLOOKUP(C164,'[34]Data Gaji Mei Palembang'!$C$7:$G$167,5,FALSE)</f>
        <v>1130010232845</v>
      </c>
      <c r="V164" s="112"/>
    </row>
    <row r="165" spans="1:22" s="223" customFormat="1" ht="18" customHeight="1">
      <c r="A165" s="206">
        <v>2294000</v>
      </c>
      <c r="B165" s="716">
        <v>57</v>
      </c>
      <c r="C165" s="475" t="s">
        <v>2968</v>
      </c>
      <c r="D165" s="539" t="s">
        <v>1762</v>
      </c>
      <c r="E165" s="952">
        <f>VLOOKUP(C165,'[33]Data Gaji Mei Palembang'!$C$93:$H$162,6,FALSE)</f>
        <v>24</v>
      </c>
      <c r="F165" s="285">
        <v>1837750</v>
      </c>
      <c r="G165" s="285">
        <v>456250</v>
      </c>
      <c r="H165" s="105">
        <f t="shared" ref="H165:H178" si="47">SUM(F165:G165)</f>
        <v>2294000</v>
      </c>
      <c r="I165" s="285">
        <v>0</v>
      </c>
      <c r="J165" s="285">
        <v>20000</v>
      </c>
      <c r="K165" s="286">
        <v>0</v>
      </c>
      <c r="L165" s="287">
        <v>0</v>
      </c>
      <c r="M165" s="129">
        <f t="shared" ref="M165:M178" si="48">(E165*I165)+(E165*J165)+K165+L165</f>
        <v>480000</v>
      </c>
      <c r="N165" s="48">
        <f t="shared" ref="N165:N178" si="49">H165+M165</f>
        <v>2774000</v>
      </c>
      <c r="O165" s="48">
        <f t="shared" ref="O165:O178" si="50">H165*1%</f>
        <v>22940</v>
      </c>
      <c r="P165" s="48">
        <f t="shared" ref="P165:P178" si="51">H165*2%</f>
        <v>45880</v>
      </c>
      <c r="Q165" s="48">
        <f t="shared" ref="Q165:Q178" si="52">H165*1%</f>
        <v>22940</v>
      </c>
      <c r="R165" s="146">
        <f t="shared" ref="R165:R178" si="53">N165-P165-Q165-O165</f>
        <v>2682240</v>
      </c>
      <c r="S165" s="1683">
        <f>VLOOKUP(C165,'[33]Data Gaji Mei Palembang'!$C$93:$T$162,18,FALSE)</f>
        <v>0</v>
      </c>
      <c r="T165" s="654">
        <f t="shared" si="38"/>
        <v>2682240</v>
      </c>
      <c r="U165" s="654" t="str">
        <f>VLOOKUP(C165,'[34]Data Gaji Mei Palembang'!$C$7:$G$167,5,FALSE)</f>
        <v>1130011395468</v>
      </c>
      <c r="V165" s="112"/>
    </row>
    <row r="166" spans="1:22" s="223" customFormat="1" ht="18" customHeight="1">
      <c r="A166" s="206">
        <v>2294000</v>
      </c>
      <c r="B166" s="716">
        <v>58</v>
      </c>
      <c r="C166" s="475" t="s">
        <v>3400</v>
      </c>
      <c r="D166" s="539" t="s">
        <v>1762</v>
      </c>
      <c r="E166" s="952">
        <f>VLOOKUP(C166,'[33]Data Gaji Mei Palembang'!$C$93:$H$162,6,FALSE)</f>
        <v>11</v>
      </c>
      <c r="F166" s="285">
        <v>1837750</v>
      </c>
      <c r="G166" s="285">
        <v>456250</v>
      </c>
      <c r="H166" s="105">
        <f t="shared" si="47"/>
        <v>2294000</v>
      </c>
      <c r="I166" s="285">
        <v>0</v>
      </c>
      <c r="J166" s="285">
        <v>20000</v>
      </c>
      <c r="K166" s="286">
        <v>0</v>
      </c>
      <c r="L166" s="287">
        <v>0</v>
      </c>
      <c r="M166" s="129">
        <f t="shared" si="48"/>
        <v>220000</v>
      </c>
      <c r="N166" s="48">
        <f t="shared" si="49"/>
        <v>2514000</v>
      </c>
      <c r="O166" s="48">
        <f t="shared" si="50"/>
        <v>22940</v>
      </c>
      <c r="P166" s="48">
        <f t="shared" si="51"/>
        <v>45880</v>
      </c>
      <c r="Q166" s="48">
        <f t="shared" si="52"/>
        <v>22940</v>
      </c>
      <c r="R166" s="146">
        <f t="shared" si="53"/>
        <v>2422240</v>
      </c>
      <c r="S166" s="1683">
        <f>VLOOKUP(C166,'[33]Data Gaji Mei Palembang'!$C$93:$T$162,18,FALSE)</f>
        <v>0</v>
      </c>
      <c r="T166" s="654">
        <f t="shared" si="38"/>
        <v>2422240</v>
      </c>
      <c r="U166" s="654" t="str">
        <f>VLOOKUP(C166,'[34]Data Gaji Mei Palembang'!$C$7:$G$167,5,FALSE)</f>
        <v>1130011393240</v>
      </c>
      <c r="V166" s="112"/>
    </row>
    <row r="167" spans="1:22" s="223" customFormat="1" ht="18" customHeight="1">
      <c r="A167" s="206">
        <v>2294000</v>
      </c>
      <c r="B167" s="716">
        <v>59</v>
      </c>
      <c r="C167" s="475" t="s">
        <v>2969</v>
      </c>
      <c r="D167" s="539" t="s">
        <v>1762</v>
      </c>
      <c r="E167" s="952">
        <f>VLOOKUP(C167,'[33]Data Gaji Mei Palembang'!$C$93:$H$162,6,FALSE)</f>
        <v>12</v>
      </c>
      <c r="F167" s="285">
        <v>1837750</v>
      </c>
      <c r="G167" s="285">
        <v>456250</v>
      </c>
      <c r="H167" s="105">
        <f t="shared" si="47"/>
        <v>2294000</v>
      </c>
      <c r="I167" s="285">
        <v>0</v>
      </c>
      <c r="J167" s="285">
        <v>20000</v>
      </c>
      <c r="K167" s="286">
        <v>0</v>
      </c>
      <c r="L167" s="287">
        <v>0</v>
      </c>
      <c r="M167" s="129">
        <f t="shared" si="48"/>
        <v>240000</v>
      </c>
      <c r="N167" s="48">
        <f t="shared" si="49"/>
        <v>2534000</v>
      </c>
      <c r="O167" s="48">
        <f t="shared" si="50"/>
        <v>22940</v>
      </c>
      <c r="P167" s="48">
        <f t="shared" si="51"/>
        <v>45880</v>
      </c>
      <c r="Q167" s="48">
        <f t="shared" si="52"/>
        <v>22940</v>
      </c>
      <c r="R167" s="146">
        <f t="shared" si="53"/>
        <v>2442240</v>
      </c>
      <c r="S167" s="1683">
        <f>VLOOKUP(C167,'[33]Data Gaji Mei Palembang'!$C$93:$T$162,18,FALSE)</f>
        <v>0</v>
      </c>
      <c r="T167" s="654">
        <f t="shared" si="38"/>
        <v>2442240</v>
      </c>
      <c r="U167" s="654" t="str">
        <f>VLOOKUP(C167,'[34]Data Gaji Mei Palembang'!$C$7:$G$167,5,FALSE)</f>
        <v>1130011395609</v>
      </c>
      <c r="V167" s="112"/>
    </row>
    <row r="168" spans="1:22" s="223" customFormat="1" ht="18" customHeight="1">
      <c r="A168" s="206">
        <v>2294000</v>
      </c>
      <c r="B168" s="716">
        <v>60</v>
      </c>
      <c r="C168" s="475" t="s">
        <v>2970</v>
      </c>
      <c r="D168" s="539" t="s">
        <v>1762</v>
      </c>
      <c r="E168" s="952">
        <f>VLOOKUP(C168,'[33]Data Gaji Mei Palembang'!$C$93:$H$162,6,FALSE)</f>
        <v>12</v>
      </c>
      <c r="F168" s="285">
        <v>1837750</v>
      </c>
      <c r="G168" s="285">
        <v>456250</v>
      </c>
      <c r="H168" s="105">
        <f t="shared" si="47"/>
        <v>2294000</v>
      </c>
      <c r="I168" s="285">
        <v>0</v>
      </c>
      <c r="J168" s="285">
        <v>20000</v>
      </c>
      <c r="K168" s="286">
        <v>0</v>
      </c>
      <c r="L168" s="287">
        <v>0</v>
      </c>
      <c r="M168" s="129">
        <f t="shared" si="48"/>
        <v>240000</v>
      </c>
      <c r="N168" s="48">
        <f t="shared" si="49"/>
        <v>2534000</v>
      </c>
      <c r="O168" s="48">
        <f t="shared" si="50"/>
        <v>22940</v>
      </c>
      <c r="P168" s="48">
        <f t="shared" si="51"/>
        <v>45880</v>
      </c>
      <c r="Q168" s="48">
        <f t="shared" si="52"/>
        <v>22940</v>
      </c>
      <c r="R168" s="146">
        <f t="shared" si="53"/>
        <v>2442240</v>
      </c>
      <c r="S168" s="1683">
        <f>VLOOKUP(C168,'[33]Data Gaji Mei Palembang'!$C$93:$T$162,18,FALSE)</f>
        <v>0</v>
      </c>
      <c r="T168" s="654">
        <f t="shared" si="38"/>
        <v>2442240</v>
      </c>
      <c r="U168" s="654" t="str">
        <f>VLOOKUP(C168,'[34]Data Gaji Mei Palembang'!$C$7:$G$167,5,FALSE)</f>
        <v>1130011393349</v>
      </c>
      <c r="V168" s="112"/>
    </row>
    <row r="169" spans="1:22" s="223" customFormat="1" ht="18" customHeight="1">
      <c r="A169" s="206">
        <v>2294000</v>
      </c>
      <c r="B169" s="716">
        <v>61</v>
      </c>
      <c r="C169" s="475" t="s">
        <v>3401</v>
      </c>
      <c r="D169" s="539" t="s">
        <v>1762</v>
      </c>
      <c r="E169" s="952">
        <f>VLOOKUP(C169,'[33]Data Gaji Mei Palembang'!$C$93:$H$162,6,FALSE)</f>
        <v>2</v>
      </c>
      <c r="F169" s="285">
        <v>1837750</v>
      </c>
      <c r="G169" s="285">
        <v>456250</v>
      </c>
      <c r="H169" s="105">
        <f t="shared" si="47"/>
        <v>2294000</v>
      </c>
      <c r="I169" s="285">
        <v>0</v>
      </c>
      <c r="J169" s="285">
        <v>20000</v>
      </c>
      <c r="K169" s="286">
        <v>0</v>
      </c>
      <c r="L169" s="287">
        <v>0</v>
      </c>
      <c r="M169" s="129">
        <f t="shared" si="48"/>
        <v>40000</v>
      </c>
      <c r="N169" s="48">
        <f t="shared" si="49"/>
        <v>2334000</v>
      </c>
      <c r="O169" s="48">
        <f t="shared" si="50"/>
        <v>22940</v>
      </c>
      <c r="P169" s="48">
        <f t="shared" si="51"/>
        <v>45880</v>
      </c>
      <c r="Q169" s="48">
        <f t="shared" si="52"/>
        <v>22940</v>
      </c>
      <c r="R169" s="146">
        <f t="shared" si="53"/>
        <v>2242240</v>
      </c>
      <c r="S169" s="1683">
        <f>VLOOKUP(C169,'[33]Data Gaji Mei Palembang'!$C$93:$T$162,18,FALSE)</f>
        <v>0</v>
      </c>
      <c r="T169" s="654">
        <f t="shared" si="38"/>
        <v>2242240</v>
      </c>
      <c r="U169" s="654" t="str">
        <f>VLOOKUP(C169,'[34]Data Gaji Mei Palembang'!$C$7:$G$167,5,FALSE)</f>
        <v>1120011542920</v>
      </c>
      <c r="V169" s="112"/>
    </row>
    <row r="170" spans="1:22" s="223" customFormat="1" ht="18" customHeight="1">
      <c r="A170" s="206">
        <v>2294000</v>
      </c>
      <c r="B170" s="716">
        <v>62</v>
      </c>
      <c r="C170" s="475" t="s">
        <v>3402</v>
      </c>
      <c r="D170" s="539" t="s">
        <v>1762</v>
      </c>
      <c r="E170" s="952">
        <f>VLOOKUP(C170,'[33]Data Gaji Mei Palembang'!$C$93:$H$162,6,FALSE)</f>
        <v>11</v>
      </c>
      <c r="F170" s="285">
        <v>1837750</v>
      </c>
      <c r="G170" s="285">
        <v>456250</v>
      </c>
      <c r="H170" s="105">
        <f t="shared" si="47"/>
        <v>2294000</v>
      </c>
      <c r="I170" s="285">
        <v>0</v>
      </c>
      <c r="J170" s="285">
        <v>20000</v>
      </c>
      <c r="K170" s="286">
        <v>0</v>
      </c>
      <c r="L170" s="287">
        <v>0</v>
      </c>
      <c r="M170" s="129">
        <f t="shared" si="48"/>
        <v>220000</v>
      </c>
      <c r="N170" s="48">
        <f t="shared" si="49"/>
        <v>2514000</v>
      </c>
      <c r="O170" s="48">
        <f t="shared" si="50"/>
        <v>22940</v>
      </c>
      <c r="P170" s="48">
        <f t="shared" si="51"/>
        <v>45880</v>
      </c>
      <c r="Q170" s="48">
        <f t="shared" si="52"/>
        <v>22940</v>
      </c>
      <c r="R170" s="146">
        <f t="shared" si="53"/>
        <v>2422240</v>
      </c>
      <c r="S170" s="1683">
        <f>VLOOKUP(C170,'[33]Data Gaji Mei Palembang'!$C$93:$T$162,18,FALSE)</f>
        <v>0</v>
      </c>
      <c r="T170" s="654">
        <f t="shared" si="38"/>
        <v>2422240</v>
      </c>
      <c r="U170" s="654" t="str">
        <f>VLOOKUP(C170,'[34]Data Gaji Mei Palembang'!$C$7:$G$167,5,FALSE)</f>
        <v>1130011392366</v>
      </c>
      <c r="V170" s="112"/>
    </row>
    <row r="171" spans="1:22" s="223" customFormat="1" ht="18" customHeight="1">
      <c r="A171" s="206">
        <v>2294000</v>
      </c>
      <c r="B171" s="716">
        <v>63</v>
      </c>
      <c r="C171" s="475" t="s">
        <v>3403</v>
      </c>
      <c r="D171" s="539" t="s">
        <v>1762</v>
      </c>
      <c r="E171" s="952">
        <f>VLOOKUP(C171,'[33]Data Gaji Mei Palembang'!$C$93:$H$162,6,FALSE)</f>
        <v>9</v>
      </c>
      <c r="F171" s="285">
        <v>1837750</v>
      </c>
      <c r="G171" s="285">
        <v>456250</v>
      </c>
      <c r="H171" s="105">
        <f t="shared" si="47"/>
        <v>2294000</v>
      </c>
      <c r="I171" s="285">
        <v>0</v>
      </c>
      <c r="J171" s="285">
        <v>20000</v>
      </c>
      <c r="K171" s="286">
        <v>0</v>
      </c>
      <c r="L171" s="287">
        <v>0</v>
      </c>
      <c r="M171" s="129">
        <f t="shared" si="48"/>
        <v>180000</v>
      </c>
      <c r="N171" s="48">
        <f t="shared" si="49"/>
        <v>2474000</v>
      </c>
      <c r="O171" s="48">
        <f t="shared" si="50"/>
        <v>22940</v>
      </c>
      <c r="P171" s="48">
        <f t="shared" si="51"/>
        <v>45880</v>
      </c>
      <c r="Q171" s="48">
        <f t="shared" si="52"/>
        <v>22940</v>
      </c>
      <c r="R171" s="146">
        <f t="shared" si="53"/>
        <v>2382240</v>
      </c>
      <c r="S171" s="1683">
        <f>VLOOKUP(C171,'[33]Data Gaji Mei Palembang'!$C$93:$T$162,18,FALSE)</f>
        <v>0</v>
      </c>
      <c r="T171" s="654">
        <f t="shared" ref="T171:T178" si="54">R171-S171</f>
        <v>2382240</v>
      </c>
      <c r="U171" s="654" t="str">
        <f>VLOOKUP(C171,'[34]Data Gaji Mei Palembang'!$C$7:$G$167,5,FALSE)</f>
        <v>1130011215245</v>
      </c>
      <c r="V171" s="112"/>
    </row>
    <row r="172" spans="1:22" s="223" customFormat="1" ht="18" customHeight="1">
      <c r="A172" s="206">
        <v>2294000</v>
      </c>
      <c r="B172" s="716">
        <v>64</v>
      </c>
      <c r="C172" s="475" t="s">
        <v>2971</v>
      </c>
      <c r="D172" s="539" t="s">
        <v>1762</v>
      </c>
      <c r="E172" s="952">
        <f>VLOOKUP(C172,'[33]Data Gaji Mei Palembang'!$C$93:$H$162,6,FALSE)</f>
        <v>12</v>
      </c>
      <c r="F172" s="285">
        <v>1837750</v>
      </c>
      <c r="G172" s="285">
        <v>456250</v>
      </c>
      <c r="H172" s="105">
        <f t="shared" si="47"/>
        <v>2294000</v>
      </c>
      <c r="I172" s="285">
        <v>0</v>
      </c>
      <c r="J172" s="285">
        <v>20000</v>
      </c>
      <c r="K172" s="286">
        <v>0</v>
      </c>
      <c r="L172" s="287">
        <v>0</v>
      </c>
      <c r="M172" s="129">
        <f t="shared" si="48"/>
        <v>240000</v>
      </c>
      <c r="N172" s="48">
        <f t="shared" si="49"/>
        <v>2534000</v>
      </c>
      <c r="O172" s="48">
        <f t="shared" si="50"/>
        <v>22940</v>
      </c>
      <c r="P172" s="48">
        <f t="shared" si="51"/>
        <v>45880</v>
      </c>
      <c r="Q172" s="48">
        <f t="shared" si="52"/>
        <v>22940</v>
      </c>
      <c r="R172" s="146">
        <f t="shared" si="53"/>
        <v>2442240</v>
      </c>
      <c r="S172" s="1683">
        <f>VLOOKUP(C172,'[33]Data Gaji Mei Palembang'!$C$93:$T$162,18,FALSE)</f>
        <v>0</v>
      </c>
      <c r="T172" s="654">
        <f t="shared" si="54"/>
        <v>2442240</v>
      </c>
      <c r="U172" s="654" t="str">
        <f>VLOOKUP(C172,'[34]Data Gaji Mei Palembang'!$C$7:$G$167,5,FALSE)</f>
        <v>9000037346211</v>
      </c>
      <c r="V172" s="112"/>
    </row>
    <row r="173" spans="1:22" s="223" customFormat="1" ht="18" customHeight="1">
      <c r="A173" s="206">
        <v>2294000</v>
      </c>
      <c r="B173" s="716">
        <v>65</v>
      </c>
      <c r="C173" s="1218" t="s">
        <v>3404</v>
      </c>
      <c r="D173" s="539" t="s">
        <v>1762</v>
      </c>
      <c r="E173" s="952">
        <f>VLOOKUP(C173,'[33]Data Gaji Mei Palembang'!$C$93:$H$162,6,FALSE)</f>
        <v>15</v>
      </c>
      <c r="F173" s="285">
        <v>1837750</v>
      </c>
      <c r="G173" s="285">
        <v>456250</v>
      </c>
      <c r="H173" s="105">
        <f t="shared" si="47"/>
        <v>2294000</v>
      </c>
      <c r="I173" s="285">
        <v>0</v>
      </c>
      <c r="J173" s="285">
        <v>20000</v>
      </c>
      <c r="K173" s="286">
        <v>0</v>
      </c>
      <c r="L173" s="287">
        <v>0</v>
      </c>
      <c r="M173" s="129">
        <f t="shared" si="48"/>
        <v>300000</v>
      </c>
      <c r="N173" s="48">
        <f t="shared" si="49"/>
        <v>2594000</v>
      </c>
      <c r="O173" s="48">
        <f t="shared" si="50"/>
        <v>22940</v>
      </c>
      <c r="P173" s="48">
        <f t="shared" si="51"/>
        <v>45880</v>
      </c>
      <c r="Q173" s="48">
        <f t="shared" si="52"/>
        <v>22940</v>
      </c>
      <c r="R173" s="146">
        <f t="shared" si="53"/>
        <v>2502240</v>
      </c>
      <c r="S173" s="1683">
        <f>VLOOKUP(C173,'[33]Data Gaji Mei Palembang'!$C$93:$T$162,18,FALSE)</f>
        <v>0</v>
      </c>
      <c r="T173" s="654">
        <f t="shared" si="54"/>
        <v>2502240</v>
      </c>
      <c r="U173" s="654" t="str">
        <f>VLOOKUP(C173,'[34]Data Gaji Mei Palembang'!$C$7:$G$167,5,FALSE)</f>
        <v>1130010764359</v>
      </c>
      <c r="V173" s="112"/>
    </row>
    <row r="174" spans="1:22" s="223" customFormat="1" ht="18" customHeight="1">
      <c r="A174" s="206">
        <v>2294000</v>
      </c>
      <c r="B174" s="716">
        <v>66</v>
      </c>
      <c r="C174" s="475" t="s">
        <v>2972</v>
      </c>
      <c r="D174" s="539" t="s">
        <v>1762</v>
      </c>
      <c r="E174" s="952">
        <f>VLOOKUP(C174,'[33]Data Gaji Mei Palembang'!$C$93:$H$162,6,FALSE)</f>
        <v>13</v>
      </c>
      <c r="F174" s="285">
        <v>1837750</v>
      </c>
      <c r="G174" s="285">
        <v>456250</v>
      </c>
      <c r="H174" s="105">
        <f t="shared" si="47"/>
        <v>2294000</v>
      </c>
      <c r="I174" s="285">
        <v>0</v>
      </c>
      <c r="J174" s="285">
        <v>20000</v>
      </c>
      <c r="K174" s="286">
        <v>0</v>
      </c>
      <c r="L174" s="287">
        <v>0</v>
      </c>
      <c r="M174" s="129">
        <f t="shared" si="48"/>
        <v>260000</v>
      </c>
      <c r="N174" s="48">
        <f t="shared" si="49"/>
        <v>2554000</v>
      </c>
      <c r="O174" s="48">
        <f t="shared" si="50"/>
        <v>22940</v>
      </c>
      <c r="P174" s="48">
        <f t="shared" si="51"/>
        <v>45880</v>
      </c>
      <c r="Q174" s="48">
        <f t="shared" si="52"/>
        <v>22940</v>
      </c>
      <c r="R174" s="146">
        <f t="shared" si="53"/>
        <v>2462240</v>
      </c>
      <c r="S174" s="1683">
        <f>VLOOKUP(C174,'[33]Data Gaji Mei Palembang'!$C$93:$T$162,18,FALSE)</f>
        <v>0</v>
      </c>
      <c r="T174" s="654">
        <f t="shared" si="54"/>
        <v>2462240</v>
      </c>
      <c r="U174" s="654" t="str">
        <f>VLOOKUP(C174,'[34]Data Gaji Mei Palembang'!$C$7:$G$167,5,FALSE)</f>
        <v>1120011694853</v>
      </c>
      <c r="V174" s="112"/>
    </row>
    <row r="175" spans="1:22" s="1688" customFormat="1" ht="18" customHeight="1">
      <c r="A175" s="206">
        <v>2294000</v>
      </c>
      <c r="B175" s="716">
        <v>67</v>
      </c>
      <c r="C175" s="1709" t="s">
        <v>3646</v>
      </c>
      <c r="D175" s="539" t="s">
        <v>1762</v>
      </c>
      <c r="E175" s="1894">
        <v>12</v>
      </c>
      <c r="F175" s="285">
        <v>1837750</v>
      </c>
      <c r="G175" s="285">
        <v>456250</v>
      </c>
      <c r="H175" s="105">
        <f t="shared" si="47"/>
        <v>2294000</v>
      </c>
      <c r="I175" s="285">
        <v>0</v>
      </c>
      <c r="J175" s="285">
        <v>20000</v>
      </c>
      <c r="K175" s="286">
        <v>0</v>
      </c>
      <c r="L175" s="287">
        <v>0</v>
      </c>
      <c r="M175" s="129">
        <f t="shared" si="48"/>
        <v>240000</v>
      </c>
      <c r="N175" s="48">
        <f t="shared" si="49"/>
        <v>2534000</v>
      </c>
      <c r="O175" s="48">
        <f t="shared" si="50"/>
        <v>22940</v>
      </c>
      <c r="P175" s="48">
        <f t="shared" si="51"/>
        <v>45880</v>
      </c>
      <c r="Q175" s="48">
        <f t="shared" si="52"/>
        <v>22940</v>
      </c>
      <c r="R175" s="146">
        <f t="shared" si="53"/>
        <v>2442240</v>
      </c>
      <c r="S175" s="1683">
        <f>VLOOKUP(C175,'[33]Data Gaji Mei Palembang'!$C$93:$T$162,18,FALSE)</f>
        <v>0</v>
      </c>
      <c r="T175" s="1684">
        <f t="shared" si="54"/>
        <v>2442240</v>
      </c>
      <c r="U175" s="1710" t="s">
        <v>4263</v>
      </c>
      <c r="V175" s="112" t="s">
        <v>4419</v>
      </c>
    </row>
    <row r="176" spans="1:22" s="223" customFormat="1" ht="18" customHeight="1">
      <c r="A176" s="206">
        <v>2294000</v>
      </c>
      <c r="B176" s="716">
        <v>68</v>
      </c>
      <c r="C176" s="475" t="s">
        <v>2973</v>
      </c>
      <c r="D176" s="539" t="s">
        <v>1762</v>
      </c>
      <c r="E176" s="952">
        <f>VLOOKUP(C176,'[33]Data Gaji Mei Palembang'!$C$93:$H$162,6,FALSE)</f>
        <v>9</v>
      </c>
      <c r="F176" s="285">
        <v>1837750</v>
      </c>
      <c r="G176" s="285">
        <v>456250</v>
      </c>
      <c r="H176" s="105">
        <f t="shared" si="47"/>
        <v>2294000</v>
      </c>
      <c r="I176" s="285">
        <v>0</v>
      </c>
      <c r="J176" s="285">
        <v>20000</v>
      </c>
      <c r="K176" s="286">
        <v>0</v>
      </c>
      <c r="L176" s="287">
        <v>0</v>
      </c>
      <c r="M176" s="129">
        <f t="shared" si="48"/>
        <v>180000</v>
      </c>
      <c r="N176" s="48">
        <f t="shared" si="49"/>
        <v>2474000</v>
      </c>
      <c r="O176" s="48">
        <f t="shared" si="50"/>
        <v>22940</v>
      </c>
      <c r="P176" s="48">
        <f t="shared" si="51"/>
        <v>45880</v>
      </c>
      <c r="Q176" s="48">
        <f t="shared" si="52"/>
        <v>22940</v>
      </c>
      <c r="R176" s="146">
        <f t="shared" si="53"/>
        <v>2382240</v>
      </c>
      <c r="S176" s="1683">
        <f>VLOOKUP(C176,'[33]Data Gaji Mei Palembang'!$C$93:$T$162,18,FALSE)</f>
        <v>0</v>
      </c>
      <c r="T176" s="654">
        <f t="shared" si="54"/>
        <v>2382240</v>
      </c>
      <c r="U176" s="654" t="str">
        <f>VLOOKUP(C176,'[34]Data Gaji Mei Palembang'!$C$7:$G$167,5,FALSE)</f>
        <v>1130011392184</v>
      </c>
      <c r="V176" s="112"/>
    </row>
    <row r="177" spans="1:22" s="1688" customFormat="1" ht="18" customHeight="1">
      <c r="A177" s="206">
        <v>2294000</v>
      </c>
      <c r="B177" s="716">
        <v>69</v>
      </c>
      <c r="C177" s="475" t="s">
        <v>1858</v>
      </c>
      <c r="D177" s="539" t="s">
        <v>1762</v>
      </c>
      <c r="E177" s="952">
        <f>VLOOKUP(C177,'[33]Data Gaji Mei Palembang'!$C$93:$H$162,6,FALSE)</f>
        <v>9</v>
      </c>
      <c r="F177" s="285">
        <v>1837750</v>
      </c>
      <c r="G177" s="285">
        <v>456250</v>
      </c>
      <c r="H177" s="105">
        <f t="shared" si="47"/>
        <v>2294000</v>
      </c>
      <c r="I177" s="285">
        <v>0</v>
      </c>
      <c r="J177" s="285">
        <v>20000</v>
      </c>
      <c r="K177" s="286">
        <v>0</v>
      </c>
      <c r="L177" s="287">
        <v>0</v>
      </c>
      <c r="M177" s="129">
        <f t="shared" si="48"/>
        <v>180000</v>
      </c>
      <c r="N177" s="48">
        <f t="shared" si="49"/>
        <v>2474000</v>
      </c>
      <c r="O177" s="48">
        <f t="shared" si="50"/>
        <v>22940</v>
      </c>
      <c r="P177" s="48">
        <f t="shared" si="51"/>
        <v>45880</v>
      </c>
      <c r="Q177" s="48">
        <f t="shared" si="52"/>
        <v>22940</v>
      </c>
      <c r="R177" s="146">
        <f t="shared" si="53"/>
        <v>2382240</v>
      </c>
      <c r="S177" s="1683">
        <f>VLOOKUP(C177,'[33]Data Gaji Mei Palembang'!$C$93:$T$162,18,FALSE)</f>
        <v>0</v>
      </c>
      <c r="T177" s="1684">
        <f t="shared" si="54"/>
        <v>2382240</v>
      </c>
      <c r="U177" s="1684" t="str">
        <f>VLOOKUP(C177,'[34]Data Gaji Mei Palembang'!$C$7:$G$167,5,FALSE)</f>
        <v>9000030113360</v>
      </c>
    </row>
    <row r="178" spans="1:22" s="223" customFormat="1" ht="18" customHeight="1">
      <c r="A178" s="206">
        <v>2294000</v>
      </c>
      <c r="B178" s="716">
        <v>70</v>
      </c>
      <c r="C178" s="475" t="s">
        <v>3647</v>
      </c>
      <c r="D178" s="539" t="s">
        <v>1762</v>
      </c>
      <c r="E178" s="1894">
        <v>10</v>
      </c>
      <c r="F178" s="285">
        <v>1837750</v>
      </c>
      <c r="G178" s="285">
        <v>456250</v>
      </c>
      <c r="H178" s="105">
        <f t="shared" si="47"/>
        <v>2294000</v>
      </c>
      <c r="I178" s="285">
        <v>0</v>
      </c>
      <c r="J178" s="285">
        <v>20000</v>
      </c>
      <c r="K178" s="286">
        <v>0</v>
      </c>
      <c r="L178" s="287">
        <v>0</v>
      </c>
      <c r="M178" s="129">
        <f t="shared" si="48"/>
        <v>200000</v>
      </c>
      <c r="N178" s="48">
        <f t="shared" si="49"/>
        <v>2494000</v>
      </c>
      <c r="O178" s="48">
        <f t="shared" si="50"/>
        <v>22940</v>
      </c>
      <c r="P178" s="48">
        <f t="shared" si="51"/>
        <v>45880</v>
      </c>
      <c r="Q178" s="48">
        <f t="shared" si="52"/>
        <v>22940</v>
      </c>
      <c r="R178" s="146">
        <f t="shared" si="53"/>
        <v>2402240</v>
      </c>
      <c r="S178" s="1683">
        <f>VLOOKUP(C178,'[33]Data Gaji Mei Palembang'!$C$93:$T$162,18,FALSE)</f>
        <v>0</v>
      </c>
      <c r="T178" s="654">
        <f t="shared" si="54"/>
        <v>2402240</v>
      </c>
      <c r="U178" s="1708" t="s">
        <v>4262</v>
      </c>
      <c r="V178" s="112" t="s">
        <v>4419</v>
      </c>
    </row>
    <row r="179" spans="1:22" s="1164" customFormat="1" ht="24.75" customHeight="1">
      <c r="A179" s="1178"/>
      <c r="B179" s="2396" t="s">
        <v>1016</v>
      </c>
      <c r="C179" s="2406"/>
      <c r="D179" s="2407"/>
      <c r="E179" s="967">
        <f>SUM(E109:E178)</f>
        <v>815</v>
      </c>
      <c r="F179" s="769">
        <f>SUM(F109:F178)</f>
        <v>128642500</v>
      </c>
      <c r="G179" s="769">
        <f t="shared" ref="G179:S179" si="55">SUM(G109:G178)</f>
        <v>31937500</v>
      </c>
      <c r="H179" s="769">
        <f t="shared" si="55"/>
        <v>160580000</v>
      </c>
      <c r="I179" s="769">
        <f t="shared" si="55"/>
        <v>0</v>
      </c>
      <c r="J179" s="769">
        <f t="shared" si="55"/>
        <v>1400000</v>
      </c>
      <c r="K179" s="769">
        <f t="shared" si="55"/>
        <v>0</v>
      </c>
      <c r="L179" s="769">
        <f t="shared" si="55"/>
        <v>0</v>
      </c>
      <c r="M179" s="769">
        <f t="shared" si="55"/>
        <v>16300000</v>
      </c>
      <c r="N179" s="769">
        <f t="shared" si="55"/>
        <v>176880000</v>
      </c>
      <c r="O179" s="769">
        <f t="shared" si="55"/>
        <v>1605800</v>
      </c>
      <c r="P179" s="769">
        <f t="shared" si="55"/>
        <v>3211600</v>
      </c>
      <c r="Q179" s="769">
        <f t="shared" si="55"/>
        <v>1605800</v>
      </c>
      <c r="R179" s="769">
        <f t="shared" si="55"/>
        <v>170456800</v>
      </c>
      <c r="S179" s="769">
        <f t="shared" si="55"/>
        <v>2000000</v>
      </c>
      <c r="T179" s="769">
        <f>SUM(T109:T178)</f>
        <v>168456800</v>
      </c>
      <c r="U179" s="769"/>
    </row>
    <row r="180" spans="1:22" s="370" customFormat="1" ht="18" customHeight="1">
      <c r="A180" s="176"/>
      <c r="C180" s="112"/>
      <c r="D180" s="111"/>
      <c r="E180" s="111"/>
      <c r="F180" s="354"/>
      <c r="G180" s="354"/>
      <c r="H180" s="354"/>
      <c r="I180" s="354"/>
      <c r="J180" s="354"/>
      <c r="K180" s="354"/>
      <c r="L180" s="354"/>
      <c r="M180" s="354"/>
      <c r="N180" s="354"/>
      <c r="O180" s="354"/>
      <c r="P180" s="354"/>
      <c r="Q180" s="354"/>
      <c r="R180" s="354"/>
      <c r="S180" s="233"/>
      <c r="T180" s="354"/>
      <c r="U180" s="85"/>
    </row>
    <row r="181" spans="1:22" ht="24.75" customHeight="1">
      <c r="C181" s="112"/>
      <c r="D181" s="111"/>
      <c r="E181" s="111"/>
      <c r="R181" s="1625">
        <f>R179+R101+R29</f>
        <v>436232497.80000001</v>
      </c>
      <c r="S181" s="1625">
        <f>S179+S101+S29</f>
        <v>4000000</v>
      </c>
      <c r="T181" s="1625">
        <f>SUM(T179+T101+T29)</f>
        <v>432232497.80000001</v>
      </c>
      <c r="U181" s="85"/>
    </row>
    <row r="191" spans="1:22" ht="24.75" customHeight="1">
      <c r="C191" s="658" t="s">
        <v>3689</v>
      </c>
    </row>
    <row r="192" spans="1:22" ht="33" customHeight="1">
      <c r="B192" s="659" t="s">
        <v>39</v>
      </c>
      <c r="C192" s="659" t="s">
        <v>3690</v>
      </c>
      <c r="D192" s="2274" t="s">
        <v>40</v>
      </c>
      <c r="E192" s="2275"/>
      <c r="F192" s="659" t="s">
        <v>3691</v>
      </c>
      <c r="G192" s="659" t="s">
        <v>41</v>
      </c>
    </row>
    <row r="193" spans="2:15" ht="24.75" customHeight="1">
      <c r="B193" s="525">
        <v>1</v>
      </c>
      <c r="C193" s="660" t="s">
        <v>3692</v>
      </c>
      <c r="D193" s="678">
        <f>B28</f>
        <v>19</v>
      </c>
      <c r="E193" s="727" t="s">
        <v>3701</v>
      </c>
      <c r="F193" s="668">
        <v>3000</v>
      </c>
      <c r="G193" s="669">
        <f>F193*D193</f>
        <v>57000</v>
      </c>
    </row>
    <row r="194" spans="2:15" ht="24.75" customHeight="1">
      <c r="B194" s="525">
        <v>2</v>
      </c>
      <c r="C194" s="660" t="s">
        <v>42</v>
      </c>
      <c r="D194" s="678">
        <f>B100</f>
        <v>65</v>
      </c>
      <c r="E194" s="727" t="s">
        <v>3701</v>
      </c>
      <c r="F194" s="668">
        <v>3000</v>
      </c>
      <c r="G194" s="669">
        <f>F194*D194</f>
        <v>195000</v>
      </c>
    </row>
    <row r="195" spans="2:15" ht="24.75" customHeight="1">
      <c r="B195" s="525">
        <v>3</v>
      </c>
      <c r="C195" s="660" t="s">
        <v>43</v>
      </c>
      <c r="D195" s="678">
        <f>B178</f>
        <v>70</v>
      </c>
      <c r="E195" s="727" t="s">
        <v>3701</v>
      </c>
      <c r="F195" s="668">
        <v>3000</v>
      </c>
      <c r="G195" s="669">
        <f>F195*D195</f>
        <v>210000</v>
      </c>
    </row>
    <row r="196" spans="2:15" ht="24.75" customHeight="1">
      <c r="B196" s="2263" t="s">
        <v>3702</v>
      </c>
      <c r="C196" s="2264"/>
      <c r="D196" s="938">
        <f>D193+D194+D195</f>
        <v>154</v>
      </c>
      <c r="E196" s="855" t="s">
        <v>3701</v>
      </c>
      <c r="F196" s="856" t="s">
        <v>2627</v>
      </c>
      <c r="G196" s="777">
        <f>SUM(G193:G195)</f>
        <v>462000</v>
      </c>
    </row>
    <row r="198" spans="2:15" ht="24.75" customHeight="1">
      <c r="C198" s="662" t="s">
        <v>3693</v>
      </c>
    </row>
    <row r="199" spans="2:15" ht="24.75" customHeight="1">
      <c r="C199" s="662" t="s">
        <v>3706</v>
      </c>
    </row>
    <row r="202" spans="2:15" ht="24.75" customHeight="1">
      <c r="C202" s="663" t="s">
        <v>4587</v>
      </c>
    </row>
    <row r="203" spans="2:15" ht="33" customHeight="1">
      <c r="C203" s="664" t="s">
        <v>3025</v>
      </c>
      <c r="D203" s="2265" t="s">
        <v>3696</v>
      </c>
      <c r="E203" s="2266"/>
      <c r="F203" s="2265" t="s">
        <v>2130</v>
      </c>
      <c r="G203" s="2267"/>
      <c r="H203" s="2266"/>
    </row>
    <row r="204" spans="2:15" ht="24.75" customHeight="1">
      <c r="C204" s="690" t="s">
        <v>3692</v>
      </c>
      <c r="D204" s="678">
        <f>D193</f>
        <v>19</v>
      </c>
      <c r="E204" s="681" t="s">
        <v>3701</v>
      </c>
      <c r="F204" s="677"/>
      <c r="G204" s="681" t="s">
        <v>3703</v>
      </c>
      <c r="H204" s="679">
        <f>R29</f>
        <v>61730097.799999997</v>
      </c>
      <c r="M204" s="266"/>
      <c r="N204" s="231" t="s">
        <v>4584</v>
      </c>
      <c r="O204" s="266"/>
    </row>
    <row r="205" spans="2:15" ht="24.75" customHeight="1">
      <c r="C205" s="690" t="s">
        <v>42</v>
      </c>
      <c r="D205" s="678">
        <f>D194</f>
        <v>65</v>
      </c>
      <c r="E205" s="681" t="s">
        <v>3701</v>
      </c>
      <c r="F205" s="672"/>
      <c r="G205" s="148" t="s">
        <v>3703</v>
      </c>
      <c r="H205" s="673">
        <f>R101</f>
        <v>204045600</v>
      </c>
      <c r="M205" s="266"/>
      <c r="N205" s="232" t="s">
        <v>44</v>
      </c>
      <c r="O205" s="266"/>
    </row>
    <row r="206" spans="2:15" ht="24.75" customHeight="1">
      <c r="C206" s="691" t="s">
        <v>43</v>
      </c>
      <c r="D206" s="678">
        <f>D195</f>
        <v>70</v>
      </c>
      <c r="E206" s="681" t="s">
        <v>3701</v>
      </c>
      <c r="F206" s="677"/>
      <c r="G206" s="681" t="s">
        <v>3703</v>
      </c>
      <c r="H206" s="679">
        <f>R179</f>
        <v>170456800</v>
      </c>
      <c r="M206" s="266"/>
      <c r="N206" s="231"/>
      <c r="O206" s="266"/>
    </row>
    <row r="207" spans="2:15" ht="24.75" customHeight="1">
      <c r="C207" s="694" t="s">
        <v>3697</v>
      </c>
      <c r="D207" s="694"/>
      <c r="E207" s="695"/>
      <c r="F207" s="697"/>
      <c r="G207" s="698" t="s">
        <v>3703</v>
      </c>
      <c r="H207" s="699">
        <f>G196</f>
        <v>462000</v>
      </c>
      <c r="M207" s="266"/>
      <c r="N207" s="231"/>
      <c r="O207" s="266"/>
    </row>
    <row r="208" spans="2:15" ht="24.75" customHeight="1">
      <c r="C208" s="692" t="s">
        <v>3698</v>
      </c>
      <c r="D208" s="938">
        <f>D206+D205+D204</f>
        <v>154</v>
      </c>
      <c r="E208" s="857" t="s">
        <v>3705</v>
      </c>
      <c r="F208" s="858"/>
      <c r="G208" s="859" t="s">
        <v>3703</v>
      </c>
      <c r="H208" s="775">
        <f>SUM(H204:H207)</f>
        <v>436694497.80000001</v>
      </c>
      <c r="M208" s="266"/>
      <c r="N208" s="231"/>
      <c r="O208" s="266"/>
    </row>
    <row r="209" spans="3:15" ht="24.75" customHeight="1">
      <c r="C209" s="688" t="s">
        <v>3699</v>
      </c>
      <c r="D209" s="860">
        <v>1.4999999999999999E-2</v>
      </c>
      <c r="E209" s="855"/>
      <c r="F209" s="857"/>
      <c r="G209" s="857" t="s">
        <v>3703</v>
      </c>
      <c r="H209" s="776">
        <f>H208*D209</f>
        <v>6550417.4670000002</v>
      </c>
      <c r="M209" s="266"/>
      <c r="N209" s="319"/>
      <c r="O209" s="266"/>
    </row>
    <row r="210" spans="3:15" ht="24.75" customHeight="1">
      <c r="C210" s="680" t="s">
        <v>3700</v>
      </c>
      <c r="D210" s="858"/>
      <c r="E210" s="859"/>
      <c r="F210" s="859"/>
      <c r="G210" s="859" t="s">
        <v>3703</v>
      </c>
      <c r="H210" s="775">
        <f>SUM(H208:H209)</f>
        <v>443244915.26700002</v>
      </c>
      <c r="M210" s="266"/>
      <c r="N210" s="229" t="s">
        <v>3704</v>
      </c>
      <c r="O210" s="266"/>
    </row>
  </sheetData>
  <mergeCells count="54">
    <mergeCell ref="U107:U108"/>
    <mergeCell ref="B179:D179"/>
    <mergeCell ref="H107:H108"/>
    <mergeCell ref="I107:L107"/>
    <mergeCell ref="M107:M108"/>
    <mergeCell ref="O107:Q107"/>
    <mergeCell ref="B107:B108"/>
    <mergeCell ref="C107:C108"/>
    <mergeCell ref="D107:D108"/>
    <mergeCell ref="E107:E108"/>
    <mergeCell ref="F107:G107"/>
    <mergeCell ref="R107:R108"/>
    <mergeCell ref="S107:S108"/>
    <mergeCell ref="T107:T108"/>
    <mergeCell ref="U34:U35"/>
    <mergeCell ref="B101:D101"/>
    <mergeCell ref="H34:H35"/>
    <mergeCell ref="I34:L34"/>
    <mergeCell ref="M34:M35"/>
    <mergeCell ref="N34:N35"/>
    <mergeCell ref="O34:Q34"/>
    <mergeCell ref="R34:R35"/>
    <mergeCell ref="M8:M9"/>
    <mergeCell ref="N8:N9"/>
    <mergeCell ref="O8:Q8"/>
    <mergeCell ref="N107:N108"/>
    <mergeCell ref="H8:H9"/>
    <mergeCell ref="I8:L8"/>
    <mergeCell ref="A8:A9"/>
    <mergeCell ref="A34:A35"/>
    <mergeCell ref="A107:A108"/>
    <mergeCell ref="B8:B9"/>
    <mergeCell ref="C8:C9"/>
    <mergeCell ref="D8:D9"/>
    <mergeCell ref="E8:E9"/>
    <mergeCell ref="F8:G8"/>
    <mergeCell ref="D192:E192"/>
    <mergeCell ref="B196:C196"/>
    <mergeCell ref="S8:S9"/>
    <mergeCell ref="T8:T9"/>
    <mergeCell ref="D203:E203"/>
    <mergeCell ref="F203:H203"/>
    <mergeCell ref="B1:U1"/>
    <mergeCell ref="B2:U2"/>
    <mergeCell ref="B3:U3"/>
    <mergeCell ref="B4:U4"/>
    <mergeCell ref="B34:B35"/>
    <mergeCell ref="C34:C35"/>
    <mergeCell ref="D34:D35"/>
    <mergeCell ref="E34:E35"/>
    <mergeCell ref="F34:G34"/>
    <mergeCell ref="R8:R9"/>
    <mergeCell ref="U8:U9"/>
    <mergeCell ref="B29:D29"/>
  </mergeCells>
  <conditionalFormatting sqref="U10:U28">
    <cfRule type="duplicateValues" dxfId="27" priority="7"/>
  </conditionalFormatting>
  <conditionalFormatting sqref="U36:U100">
    <cfRule type="duplicateValues" dxfId="26" priority="1302"/>
  </conditionalFormatting>
  <conditionalFormatting sqref="U1:U1048576">
    <cfRule type="duplicateValues" dxfId="25" priority="2"/>
    <cfRule type="duplicateValues" dxfId="24" priority="1308"/>
  </conditionalFormatting>
  <conditionalFormatting sqref="U109:U178">
    <cfRule type="duplicateValues" dxfId="23" priority="1309"/>
  </conditionalFormatting>
  <conditionalFormatting sqref="C109:C178">
    <cfRule type="duplicateValues" dxfId="22" priority="1"/>
  </conditionalFormatting>
  <printOptions horizontalCentered="1"/>
  <pageMargins left="0" right="0" top="0.18" bottom="0.02" header="0.16" footer="0.16"/>
  <pageSetup paperSize="9" scale="55" orientation="landscape" verticalDpi="18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4"/>
  <sheetViews>
    <sheetView topLeftCell="A4" zoomScale="70" zoomScaleNormal="70" workbookViewId="0">
      <selection activeCell="R10" sqref="R10"/>
    </sheetView>
  </sheetViews>
  <sheetFormatPr defaultRowHeight="15"/>
  <cols>
    <col min="1" max="1" width="4.42578125" style="354" customWidth="1"/>
    <col min="2" max="2" width="17.85546875" style="112" customWidth="1"/>
    <col min="3" max="3" width="18.28515625" style="111" customWidth="1"/>
    <col min="4" max="4" width="5.85546875" style="111" customWidth="1"/>
    <col min="5" max="5" width="12.5703125" style="354" customWidth="1"/>
    <col min="6" max="6" width="14.28515625" style="354" customWidth="1"/>
    <col min="7" max="7" width="12.7109375" style="354" customWidth="1"/>
    <col min="8" max="8" width="10.28515625" style="354" customWidth="1"/>
    <col min="9" max="9" width="12.7109375" style="354" customWidth="1"/>
    <col min="10" max="10" width="8.42578125" style="354" customWidth="1"/>
    <col min="11" max="11" width="10.28515625" style="354" customWidth="1"/>
    <col min="12" max="13" width="12.42578125" style="354" customWidth="1"/>
    <col min="14" max="14" width="14" style="354" customWidth="1"/>
    <col min="15" max="16" width="11.28515625" style="354" customWidth="1"/>
    <col min="17" max="17" width="13.7109375" style="354" customWidth="1"/>
    <col min="18" max="18" width="9.85546875" style="354" bestFit="1" customWidth="1"/>
    <col min="19" max="19" width="17.28515625" style="354" bestFit="1" customWidth="1"/>
    <col min="20" max="20" width="15.28515625" style="354" bestFit="1" customWidth="1"/>
    <col min="21" max="21" width="10.5703125" style="354" bestFit="1" customWidth="1"/>
    <col min="22" max="258" width="9.140625" style="354"/>
    <col min="259" max="259" width="4.42578125" style="354" customWidth="1"/>
    <col min="260" max="260" width="17.85546875" style="354" customWidth="1"/>
    <col min="261" max="261" width="18.28515625" style="354" customWidth="1"/>
    <col min="262" max="262" width="5.85546875" style="354" customWidth="1"/>
    <col min="263" max="263" width="12.5703125" style="354" customWidth="1"/>
    <col min="264" max="264" width="14.28515625" style="354" customWidth="1"/>
    <col min="265" max="265" width="12.7109375" style="354" customWidth="1"/>
    <col min="266" max="266" width="10.28515625" style="354" customWidth="1"/>
    <col min="267" max="267" width="14" style="354" customWidth="1"/>
    <col min="268" max="268" width="8.42578125" style="354" customWidth="1"/>
    <col min="269" max="269" width="10.28515625" style="354" customWidth="1"/>
    <col min="270" max="271" width="12.42578125" style="354" customWidth="1"/>
    <col min="272" max="272" width="14" style="354" customWidth="1"/>
    <col min="273" max="274" width="11.28515625" style="354" customWidth="1"/>
    <col min="275" max="275" width="13.7109375" style="354" customWidth="1"/>
    <col min="276" max="276" width="15.42578125" style="354" bestFit="1" customWidth="1"/>
    <col min="277" max="277" width="10.5703125" style="354" bestFit="1" customWidth="1"/>
    <col min="278" max="514" width="9.140625" style="354"/>
    <col min="515" max="515" width="4.42578125" style="354" customWidth="1"/>
    <col min="516" max="516" width="17.85546875" style="354" customWidth="1"/>
    <col min="517" max="517" width="18.28515625" style="354" customWidth="1"/>
    <col min="518" max="518" width="5.85546875" style="354" customWidth="1"/>
    <col min="519" max="519" width="12.5703125" style="354" customWidth="1"/>
    <col min="520" max="520" width="14.28515625" style="354" customWidth="1"/>
    <col min="521" max="521" width="12.7109375" style="354" customWidth="1"/>
    <col min="522" max="522" width="10.28515625" style="354" customWidth="1"/>
    <col min="523" max="523" width="14" style="354" customWidth="1"/>
    <col min="524" max="524" width="8.42578125" style="354" customWidth="1"/>
    <col min="525" max="525" width="10.28515625" style="354" customWidth="1"/>
    <col min="526" max="527" width="12.42578125" style="354" customWidth="1"/>
    <col min="528" max="528" width="14" style="354" customWidth="1"/>
    <col min="529" max="530" width="11.28515625" style="354" customWidth="1"/>
    <col min="531" max="531" width="13.7109375" style="354" customWidth="1"/>
    <col min="532" max="532" width="15.42578125" style="354" bestFit="1" customWidth="1"/>
    <col min="533" max="533" width="10.5703125" style="354" bestFit="1" customWidth="1"/>
    <col min="534" max="770" width="9.140625" style="354"/>
    <col min="771" max="771" width="4.42578125" style="354" customWidth="1"/>
    <col min="772" max="772" width="17.85546875" style="354" customWidth="1"/>
    <col min="773" max="773" width="18.28515625" style="354" customWidth="1"/>
    <col min="774" max="774" width="5.85546875" style="354" customWidth="1"/>
    <col min="775" max="775" width="12.5703125" style="354" customWidth="1"/>
    <col min="776" max="776" width="14.28515625" style="354" customWidth="1"/>
    <col min="777" max="777" width="12.7109375" style="354" customWidth="1"/>
    <col min="778" max="778" width="10.28515625" style="354" customWidth="1"/>
    <col min="779" max="779" width="14" style="354" customWidth="1"/>
    <col min="780" max="780" width="8.42578125" style="354" customWidth="1"/>
    <col min="781" max="781" width="10.28515625" style="354" customWidth="1"/>
    <col min="782" max="783" width="12.42578125" style="354" customWidth="1"/>
    <col min="784" max="784" width="14" style="354" customWidth="1"/>
    <col min="785" max="786" width="11.28515625" style="354" customWidth="1"/>
    <col min="787" max="787" width="13.7109375" style="354" customWidth="1"/>
    <col min="788" max="788" width="15.42578125" style="354" bestFit="1" customWidth="1"/>
    <col min="789" max="789" width="10.5703125" style="354" bestFit="1" customWidth="1"/>
    <col min="790" max="1026" width="9.140625" style="354"/>
    <col min="1027" max="1027" width="4.42578125" style="354" customWidth="1"/>
    <col min="1028" max="1028" width="17.85546875" style="354" customWidth="1"/>
    <col min="1029" max="1029" width="18.28515625" style="354" customWidth="1"/>
    <col min="1030" max="1030" width="5.85546875" style="354" customWidth="1"/>
    <col min="1031" max="1031" width="12.5703125" style="354" customWidth="1"/>
    <col min="1032" max="1032" width="14.28515625" style="354" customWidth="1"/>
    <col min="1033" max="1033" width="12.7109375" style="354" customWidth="1"/>
    <col min="1034" max="1034" width="10.28515625" style="354" customWidth="1"/>
    <col min="1035" max="1035" width="14" style="354" customWidth="1"/>
    <col min="1036" max="1036" width="8.42578125" style="354" customWidth="1"/>
    <col min="1037" max="1037" width="10.28515625" style="354" customWidth="1"/>
    <col min="1038" max="1039" width="12.42578125" style="354" customWidth="1"/>
    <col min="1040" max="1040" width="14" style="354" customWidth="1"/>
    <col min="1041" max="1042" width="11.28515625" style="354" customWidth="1"/>
    <col min="1043" max="1043" width="13.7109375" style="354" customWidth="1"/>
    <col min="1044" max="1044" width="15.42578125" style="354" bestFit="1" customWidth="1"/>
    <col min="1045" max="1045" width="10.5703125" style="354" bestFit="1" customWidth="1"/>
    <col min="1046" max="1282" width="9.140625" style="354"/>
    <col min="1283" max="1283" width="4.42578125" style="354" customWidth="1"/>
    <col min="1284" max="1284" width="17.85546875" style="354" customWidth="1"/>
    <col min="1285" max="1285" width="18.28515625" style="354" customWidth="1"/>
    <col min="1286" max="1286" width="5.85546875" style="354" customWidth="1"/>
    <col min="1287" max="1287" width="12.5703125" style="354" customWidth="1"/>
    <col min="1288" max="1288" width="14.28515625" style="354" customWidth="1"/>
    <col min="1289" max="1289" width="12.7109375" style="354" customWidth="1"/>
    <col min="1290" max="1290" width="10.28515625" style="354" customWidth="1"/>
    <col min="1291" max="1291" width="14" style="354" customWidth="1"/>
    <col min="1292" max="1292" width="8.42578125" style="354" customWidth="1"/>
    <col min="1293" max="1293" width="10.28515625" style="354" customWidth="1"/>
    <col min="1294" max="1295" width="12.42578125" style="354" customWidth="1"/>
    <col min="1296" max="1296" width="14" style="354" customWidth="1"/>
    <col min="1297" max="1298" width="11.28515625" style="354" customWidth="1"/>
    <col min="1299" max="1299" width="13.7109375" style="354" customWidth="1"/>
    <col min="1300" max="1300" width="15.42578125" style="354" bestFit="1" customWidth="1"/>
    <col min="1301" max="1301" width="10.5703125" style="354" bestFit="1" customWidth="1"/>
    <col min="1302" max="1538" width="9.140625" style="354"/>
    <col min="1539" max="1539" width="4.42578125" style="354" customWidth="1"/>
    <col min="1540" max="1540" width="17.85546875" style="354" customWidth="1"/>
    <col min="1541" max="1541" width="18.28515625" style="354" customWidth="1"/>
    <col min="1542" max="1542" width="5.85546875" style="354" customWidth="1"/>
    <col min="1543" max="1543" width="12.5703125" style="354" customWidth="1"/>
    <col min="1544" max="1544" width="14.28515625" style="354" customWidth="1"/>
    <col min="1545" max="1545" width="12.7109375" style="354" customWidth="1"/>
    <col min="1546" max="1546" width="10.28515625" style="354" customWidth="1"/>
    <col min="1547" max="1547" width="14" style="354" customWidth="1"/>
    <col min="1548" max="1548" width="8.42578125" style="354" customWidth="1"/>
    <col min="1549" max="1549" width="10.28515625" style="354" customWidth="1"/>
    <col min="1550" max="1551" width="12.42578125" style="354" customWidth="1"/>
    <col min="1552" max="1552" width="14" style="354" customWidth="1"/>
    <col min="1553" max="1554" width="11.28515625" style="354" customWidth="1"/>
    <col min="1555" max="1555" width="13.7109375" style="354" customWidth="1"/>
    <col min="1556" max="1556" width="15.42578125" style="354" bestFit="1" customWidth="1"/>
    <col min="1557" max="1557" width="10.5703125" style="354" bestFit="1" customWidth="1"/>
    <col min="1558" max="1794" width="9.140625" style="354"/>
    <col min="1795" max="1795" width="4.42578125" style="354" customWidth="1"/>
    <col min="1796" max="1796" width="17.85546875" style="354" customWidth="1"/>
    <col min="1797" max="1797" width="18.28515625" style="354" customWidth="1"/>
    <col min="1798" max="1798" width="5.85546875" style="354" customWidth="1"/>
    <col min="1799" max="1799" width="12.5703125" style="354" customWidth="1"/>
    <col min="1800" max="1800" width="14.28515625" style="354" customWidth="1"/>
    <col min="1801" max="1801" width="12.7109375" style="354" customWidth="1"/>
    <col min="1802" max="1802" width="10.28515625" style="354" customWidth="1"/>
    <col min="1803" max="1803" width="14" style="354" customWidth="1"/>
    <col min="1804" max="1804" width="8.42578125" style="354" customWidth="1"/>
    <col min="1805" max="1805" width="10.28515625" style="354" customWidth="1"/>
    <col min="1806" max="1807" width="12.42578125" style="354" customWidth="1"/>
    <col min="1808" max="1808" width="14" style="354" customWidth="1"/>
    <col min="1809" max="1810" width="11.28515625" style="354" customWidth="1"/>
    <col min="1811" max="1811" width="13.7109375" style="354" customWidth="1"/>
    <col min="1812" max="1812" width="15.42578125" style="354" bestFit="1" customWidth="1"/>
    <col min="1813" max="1813" width="10.5703125" style="354" bestFit="1" customWidth="1"/>
    <col min="1814" max="2050" width="9.140625" style="354"/>
    <col min="2051" max="2051" width="4.42578125" style="354" customWidth="1"/>
    <col min="2052" max="2052" width="17.85546875" style="354" customWidth="1"/>
    <col min="2053" max="2053" width="18.28515625" style="354" customWidth="1"/>
    <col min="2054" max="2054" width="5.85546875" style="354" customWidth="1"/>
    <col min="2055" max="2055" width="12.5703125" style="354" customWidth="1"/>
    <col min="2056" max="2056" width="14.28515625" style="354" customWidth="1"/>
    <col min="2057" max="2057" width="12.7109375" style="354" customWidth="1"/>
    <col min="2058" max="2058" width="10.28515625" style="354" customWidth="1"/>
    <col min="2059" max="2059" width="14" style="354" customWidth="1"/>
    <col min="2060" max="2060" width="8.42578125" style="354" customWidth="1"/>
    <col min="2061" max="2061" width="10.28515625" style="354" customWidth="1"/>
    <col min="2062" max="2063" width="12.42578125" style="354" customWidth="1"/>
    <col min="2064" max="2064" width="14" style="354" customWidth="1"/>
    <col min="2065" max="2066" width="11.28515625" style="354" customWidth="1"/>
    <col min="2067" max="2067" width="13.7109375" style="354" customWidth="1"/>
    <col min="2068" max="2068" width="15.42578125" style="354" bestFit="1" customWidth="1"/>
    <col min="2069" max="2069" width="10.5703125" style="354" bestFit="1" customWidth="1"/>
    <col min="2070" max="2306" width="9.140625" style="354"/>
    <col min="2307" max="2307" width="4.42578125" style="354" customWidth="1"/>
    <col min="2308" max="2308" width="17.85546875" style="354" customWidth="1"/>
    <col min="2309" max="2309" width="18.28515625" style="354" customWidth="1"/>
    <col min="2310" max="2310" width="5.85546875" style="354" customWidth="1"/>
    <col min="2311" max="2311" width="12.5703125" style="354" customWidth="1"/>
    <col min="2312" max="2312" width="14.28515625" style="354" customWidth="1"/>
    <col min="2313" max="2313" width="12.7109375" style="354" customWidth="1"/>
    <col min="2314" max="2314" width="10.28515625" style="354" customWidth="1"/>
    <col min="2315" max="2315" width="14" style="354" customWidth="1"/>
    <col min="2316" max="2316" width="8.42578125" style="354" customWidth="1"/>
    <col min="2317" max="2317" width="10.28515625" style="354" customWidth="1"/>
    <col min="2318" max="2319" width="12.42578125" style="354" customWidth="1"/>
    <col min="2320" max="2320" width="14" style="354" customWidth="1"/>
    <col min="2321" max="2322" width="11.28515625" style="354" customWidth="1"/>
    <col min="2323" max="2323" width="13.7109375" style="354" customWidth="1"/>
    <col min="2324" max="2324" width="15.42578125" style="354" bestFit="1" customWidth="1"/>
    <col min="2325" max="2325" width="10.5703125" style="354" bestFit="1" customWidth="1"/>
    <col min="2326" max="2562" width="9.140625" style="354"/>
    <col min="2563" max="2563" width="4.42578125" style="354" customWidth="1"/>
    <col min="2564" max="2564" width="17.85546875" style="354" customWidth="1"/>
    <col min="2565" max="2565" width="18.28515625" style="354" customWidth="1"/>
    <col min="2566" max="2566" width="5.85546875" style="354" customWidth="1"/>
    <col min="2567" max="2567" width="12.5703125" style="354" customWidth="1"/>
    <col min="2568" max="2568" width="14.28515625" style="354" customWidth="1"/>
    <col min="2569" max="2569" width="12.7109375" style="354" customWidth="1"/>
    <col min="2570" max="2570" width="10.28515625" style="354" customWidth="1"/>
    <col min="2571" max="2571" width="14" style="354" customWidth="1"/>
    <col min="2572" max="2572" width="8.42578125" style="354" customWidth="1"/>
    <col min="2573" max="2573" width="10.28515625" style="354" customWidth="1"/>
    <col min="2574" max="2575" width="12.42578125" style="354" customWidth="1"/>
    <col min="2576" max="2576" width="14" style="354" customWidth="1"/>
    <col min="2577" max="2578" width="11.28515625" style="354" customWidth="1"/>
    <col min="2579" max="2579" width="13.7109375" style="354" customWidth="1"/>
    <col min="2580" max="2580" width="15.42578125" style="354" bestFit="1" customWidth="1"/>
    <col min="2581" max="2581" width="10.5703125" style="354" bestFit="1" customWidth="1"/>
    <col min="2582" max="2818" width="9.140625" style="354"/>
    <col min="2819" max="2819" width="4.42578125" style="354" customWidth="1"/>
    <col min="2820" max="2820" width="17.85546875" style="354" customWidth="1"/>
    <col min="2821" max="2821" width="18.28515625" style="354" customWidth="1"/>
    <col min="2822" max="2822" width="5.85546875" style="354" customWidth="1"/>
    <col min="2823" max="2823" width="12.5703125" style="354" customWidth="1"/>
    <col min="2824" max="2824" width="14.28515625" style="354" customWidth="1"/>
    <col min="2825" max="2825" width="12.7109375" style="354" customWidth="1"/>
    <col min="2826" max="2826" width="10.28515625" style="354" customWidth="1"/>
    <col min="2827" max="2827" width="14" style="354" customWidth="1"/>
    <col min="2828" max="2828" width="8.42578125" style="354" customWidth="1"/>
    <col min="2829" max="2829" width="10.28515625" style="354" customWidth="1"/>
    <col min="2830" max="2831" width="12.42578125" style="354" customWidth="1"/>
    <col min="2832" max="2832" width="14" style="354" customWidth="1"/>
    <col min="2833" max="2834" width="11.28515625" style="354" customWidth="1"/>
    <col min="2835" max="2835" width="13.7109375" style="354" customWidth="1"/>
    <col min="2836" max="2836" width="15.42578125" style="354" bestFit="1" customWidth="1"/>
    <col min="2837" max="2837" width="10.5703125" style="354" bestFit="1" customWidth="1"/>
    <col min="2838" max="3074" width="9.140625" style="354"/>
    <col min="3075" max="3075" width="4.42578125" style="354" customWidth="1"/>
    <col min="3076" max="3076" width="17.85546875" style="354" customWidth="1"/>
    <col min="3077" max="3077" width="18.28515625" style="354" customWidth="1"/>
    <col min="3078" max="3078" width="5.85546875" style="354" customWidth="1"/>
    <col min="3079" max="3079" width="12.5703125" style="354" customWidth="1"/>
    <col min="3080" max="3080" width="14.28515625" style="354" customWidth="1"/>
    <col min="3081" max="3081" width="12.7109375" style="354" customWidth="1"/>
    <col min="3082" max="3082" width="10.28515625" style="354" customWidth="1"/>
    <col min="3083" max="3083" width="14" style="354" customWidth="1"/>
    <col min="3084" max="3084" width="8.42578125" style="354" customWidth="1"/>
    <col min="3085" max="3085" width="10.28515625" style="354" customWidth="1"/>
    <col min="3086" max="3087" width="12.42578125" style="354" customWidth="1"/>
    <col min="3088" max="3088" width="14" style="354" customWidth="1"/>
    <col min="3089" max="3090" width="11.28515625" style="354" customWidth="1"/>
    <col min="3091" max="3091" width="13.7109375" style="354" customWidth="1"/>
    <col min="3092" max="3092" width="15.42578125" style="354" bestFit="1" customWidth="1"/>
    <col min="3093" max="3093" width="10.5703125" style="354" bestFit="1" customWidth="1"/>
    <col min="3094" max="3330" width="9.140625" style="354"/>
    <col min="3331" max="3331" width="4.42578125" style="354" customWidth="1"/>
    <col min="3332" max="3332" width="17.85546875" style="354" customWidth="1"/>
    <col min="3333" max="3333" width="18.28515625" style="354" customWidth="1"/>
    <col min="3334" max="3334" width="5.85546875" style="354" customWidth="1"/>
    <col min="3335" max="3335" width="12.5703125" style="354" customWidth="1"/>
    <col min="3336" max="3336" width="14.28515625" style="354" customWidth="1"/>
    <col min="3337" max="3337" width="12.7109375" style="354" customWidth="1"/>
    <col min="3338" max="3338" width="10.28515625" style="354" customWidth="1"/>
    <col min="3339" max="3339" width="14" style="354" customWidth="1"/>
    <col min="3340" max="3340" width="8.42578125" style="354" customWidth="1"/>
    <col min="3341" max="3341" width="10.28515625" style="354" customWidth="1"/>
    <col min="3342" max="3343" width="12.42578125" style="354" customWidth="1"/>
    <col min="3344" max="3344" width="14" style="354" customWidth="1"/>
    <col min="3345" max="3346" width="11.28515625" style="354" customWidth="1"/>
    <col min="3347" max="3347" width="13.7109375" style="354" customWidth="1"/>
    <col min="3348" max="3348" width="15.42578125" style="354" bestFit="1" customWidth="1"/>
    <col min="3349" max="3349" width="10.5703125" style="354" bestFit="1" customWidth="1"/>
    <col min="3350" max="3586" width="9.140625" style="354"/>
    <col min="3587" max="3587" width="4.42578125" style="354" customWidth="1"/>
    <col min="3588" max="3588" width="17.85546875" style="354" customWidth="1"/>
    <col min="3589" max="3589" width="18.28515625" style="354" customWidth="1"/>
    <col min="3590" max="3590" width="5.85546875" style="354" customWidth="1"/>
    <col min="3591" max="3591" width="12.5703125" style="354" customWidth="1"/>
    <col min="3592" max="3592" width="14.28515625" style="354" customWidth="1"/>
    <col min="3593" max="3593" width="12.7109375" style="354" customWidth="1"/>
    <col min="3594" max="3594" width="10.28515625" style="354" customWidth="1"/>
    <col min="3595" max="3595" width="14" style="354" customWidth="1"/>
    <col min="3596" max="3596" width="8.42578125" style="354" customWidth="1"/>
    <col min="3597" max="3597" width="10.28515625" style="354" customWidth="1"/>
    <col min="3598" max="3599" width="12.42578125" style="354" customWidth="1"/>
    <col min="3600" max="3600" width="14" style="354" customWidth="1"/>
    <col min="3601" max="3602" width="11.28515625" style="354" customWidth="1"/>
    <col min="3603" max="3603" width="13.7109375" style="354" customWidth="1"/>
    <col min="3604" max="3604" width="15.42578125" style="354" bestFit="1" customWidth="1"/>
    <col min="3605" max="3605" width="10.5703125" style="354" bestFit="1" customWidth="1"/>
    <col min="3606" max="3842" width="9.140625" style="354"/>
    <col min="3843" max="3843" width="4.42578125" style="354" customWidth="1"/>
    <col min="3844" max="3844" width="17.85546875" style="354" customWidth="1"/>
    <col min="3845" max="3845" width="18.28515625" style="354" customWidth="1"/>
    <col min="3846" max="3846" width="5.85546875" style="354" customWidth="1"/>
    <col min="3847" max="3847" width="12.5703125" style="354" customWidth="1"/>
    <col min="3848" max="3848" width="14.28515625" style="354" customWidth="1"/>
    <col min="3849" max="3849" width="12.7109375" style="354" customWidth="1"/>
    <col min="3850" max="3850" width="10.28515625" style="354" customWidth="1"/>
    <col min="3851" max="3851" width="14" style="354" customWidth="1"/>
    <col min="3852" max="3852" width="8.42578125" style="354" customWidth="1"/>
    <col min="3853" max="3853" width="10.28515625" style="354" customWidth="1"/>
    <col min="3854" max="3855" width="12.42578125" style="354" customWidth="1"/>
    <col min="3856" max="3856" width="14" style="354" customWidth="1"/>
    <col min="3857" max="3858" width="11.28515625" style="354" customWidth="1"/>
    <col min="3859" max="3859" width="13.7109375" style="354" customWidth="1"/>
    <col min="3860" max="3860" width="15.42578125" style="354" bestFit="1" customWidth="1"/>
    <col min="3861" max="3861" width="10.5703125" style="354" bestFit="1" customWidth="1"/>
    <col min="3862" max="4098" width="9.140625" style="354"/>
    <col min="4099" max="4099" width="4.42578125" style="354" customWidth="1"/>
    <col min="4100" max="4100" width="17.85546875" style="354" customWidth="1"/>
    <col min="4101" max="4101" width="18.28515625" style="354" customWidth="1"/>
    <col min="4102" max="4102" width="5.85546875" style="354" customWidth="1"/>
    <col min="4103" max="4103" width="12.5703125" style="354" customWidth="1"/>
    <col min="4104" max="4104" width="14.28515625" style="354" customWidth="1"/>
    <col min="4105" max="4105" width="12.7109375" style="354" customWidth="1"/>
    <col min="4106" max="4106" width="10.28515625" style="354" customWidth="1"/>
    <col min="4107" max="4107" width="14" style="354" customWidth="1"/>
    <col min="4108" max="4108" width="8.42578125" style="354" customWidth="1"/>
    <col min="4109" max="4109" width="10.28515625" style="354" customWidth="1"/>
    <col min="4110" max="4111" width="12.42578125" style="354" customWidth="1"/>
    <col min="4112" max="4112" width="14" style="354" customWidth="1"/>
    <col min="4113" max="4114" width="11.28515625" style="354" customWidth="1"/>
    <col min="4115" max="4115" width="13.7109375" style="354" customWidth="1"/>
    <col min="4116" max="4116" width="15.42578125" style="354" bestFit="1" customWidth="1"/>
    <col min="4117" max="4117" width="10.5703125" style="354" bestFit="1" customWidth="1"/>
    <col min="4118" max="4354" width="9.140625" style="354"/>
    <col min="4355" max="4355" width="4.42578125" style="354" customWidth="1"/>
    <col min="4356" max="4356" width="17.85546875" style="354" customWidth="1"/>
    <col min="4357" max="4357" width="18.28515625" style="354" customWidth="1"/>
    <col min="4358" max="4358" width="5.85546875" style="354" customWidth="1"/>
    <col min="4359" max="4359" width="12.5703125" style="354" customWidth="1"/>
    <col min="4360" max="4360" width="14.28515625" style="354" customWidth="1"/>
    <col min="4361" max="4361" width="12.7109375" style="354" customWidth="1"/>
    <col min="4362" max="4362" width="10.28515625" style="354" customWidth="1"/>
    <col min="4363" max="4363" width="14" style="354" customWidth="1"/>
    <col min="4364" max="4364" width="8.42578125" style="354" customWidth="1"/>
    <col min="4365" max="4365" width="10.28515625" style="354" customWidth="1"/>
    <col min="4366" max="4367" width="12.42578125" style="354" customWidth="1"/>
    <col min="4368" max="4368" width="14" style="354" customWidth="1"/>
    <col min="4369" max="4370" width="11.28515625" style="354" customWidth="1"/>
    <col min="4371" max="4371" width="13.7109375" style="354" customWidth="1"/>
    <col min="4372" max="4372" width="15.42578125" style="354" bestFit="1" customWidth="1"/>
    <col min="4373" max="4373" width="10.5703125" style="354" bestFit="1" customWidth="1"/>
    <col min="4374" max="4610" width="9.140625" style="354"/>
    <col min="4611" max="4611" width="4.42578125" style="354" customWidth="1"/>
    <col min="4612" max="4612" width="17.85546875" style="354" customWidth="1"/>
    <col min="4613" max="4613" width="18.28515625" style="354" customWidth="1"/>
    <col min="4614" max="4614" width="5.85546875" style="354" customWidth="1"/>
    <col min="4615" max="4615" width="12.5703125" style="354" customWidth="1"/>
    <col min="4616" max="4616" width="14.28515625" style="354" customWidth="1"/>
    <col min="4617" max="4617" width="12.7109375" style="354" customWidth="1"/>
    <col min="4618" max="4618" width="10.28515625" style="354" customWidth="1"/>
    <col min="4619" max="4619" width="14" style="354" customWidth="1"/>
    <col min="4620" max="4620" width="8.42578125" style="354" customWidth="1"/>
    <col min="4621" max="4621" width="10.28515625" style="354" customWidth="1"/>
    <col min="4622" max="4623" width="12.42578125" style="354" customWidth="1"/>
    <col min="4624" max="4624" width="14" style="354" customWidth="1"/>
    <col min="4625" max="4626" width="11.28515625" style="354" customWidth="1"/>
    <col min="4627" max="4627" width="13.7109375" style="354" customWidth="1"/>
    <col min="4628" max="4628" width="15.42578125" style="354" bestFit="1" customWidth="1"/>
    <col min="4629" max="4629" width="10.5703125" style="354" bestFit="1" customWidth="1"/>
    <col min="4630" max="4866" width="9.140625" style="354"/>
    <col min="4867" max="4867" width="4.42578125" style="354" customWidth="1"/>
    <col min="4868" max="4868" width="17.85546875" style="354" customWidth="1"/>
    <col min="4869" max="4869" width="18.28515625" style="354" customWidth="1"/>
    <col min="4870" max="4870" width="5.85546875" style="354" customWidth="1"/>
    <col min="4871" max="4871" width="12.5703125" style="354" customWidth="1"/>
    <col min="4872" max="4872" width="14.28515625" style="354" customWidth="1"/>
    <col min="4873" max="4873" width="12.7109375" style="354" customWidth="1"/>
    <col min="4874" max="4874" width="10.28515625" style="354" customWidth="1"/>
    <col min="4875" max="4875" width="14" style="354" customWidth="1"/>
    <col min="4876" max="4876" width="8.42578125" style="354" customWidth="1"/>
    <col min="4877" max="4877" width="10.28515625" style="354" customWidth="1"/>
    <col min="4878" max="4879" width="12.42578125" style="354" customWidth="1"/>
    <col min="4880" max="4880" width="14" style="354" customWidth="1"/>
    <col min="4881" max="4882" width="11.28515625" style="354" customWidth="1"/>
    <col min="4883" max="4883" width="13.7109375" style="354" customWidth="1"/>
    <col min="4884" max="4884" width="15.42578125" style="354" bestFit="1" customWidth="1"/>
    <col min="4885" max="4885" width="10.5703125" style="354" bestFit="1" customWidth="1"/>
    <col min="4886" max="5122" width="9.140625" style="354"/>
    <col min="5123" max="5123" width="4.42578125" style="354" customWidth="1"/>
    <col min="5124" max="5124" width="17.85546875" style="354" customWidth="1"/>
    <col min="5125" max="5125" width="18.28515625" style="354" customWidth="1"/>
    <col min="5126" max="5126" width="5.85546875" style="354" customWidth="1"/>
    <col min="5127" max="5127" width="12.5703125" style="354" customWidth="1"/>
    <col min="5128" max="5128" width="14.28515625" style="354" customWidth="1"/>
    <col min="5129" max="5129" width="12.7109375" style="354" customWidth="1"/>
    <col min="5130" max="5130" width="10.28515625" style="354" customWidth="1"/>
    <col min="5131" max="5131" width="14" style="354" customWidth="1"/>
    <col min="5132" max="5132" width="8.42578125" style="354" customWidth="1"/>
    <col min="5133" max="5133" width="10.28515625" style="354" customWidth="1"/>
    <col min="5134" max="5135" width="12.42578125" style="354" customWidth="1"/>
    <col min="5136" max="5136" width="14" style="354" customWidth="1"/>
    <col min="5137" max="5138" width="11.28515625" style="354" customWidth="1"/>
    <col min="5139" max="5139" width="13.7109375" style="354" customWidth="1"/>
    <col min="5140" max="5140" width="15.42578125" style="354" bestFit="1" customWidth="1"/>
    <col min="5141" max="5141" width="10.5703125" style="354" bestFit="1" customWidth="1"/>
    <col min="5142" max="5378" width="9.140625" style="354"/>
    <col min="5379" max="5379" width="4.42578125" style="354" customWidth="1"/>
    <col min="5380" max="5380" width="17.85546875" style="354" customWidth="1"/>
    <col min="5381" max="5381" width="18.28515625" style="354" customWidth="1"/>
    <col min="5382" max="5382" width="5.85546875" style="354" customWidth="1"/>
    <col min="5383" max="5383" width="12.5703125" style="354" customWidth="1"/>
    <col min="5384" max="5384" width="14.28515625" style="354" customWidth="1"/>
    <col min="5385" max="5385" width="12.7109375" style="354" customWidth="1"/>
    <col min="5386" max="5386" width="10.28515625" style="354" customWidth="1"/>
    <col min="5387" max="5387" width="14" style="354" customWidth="1"/>
    <col min="5388" max="5388" width="8.42578125" style="354" customWidth="1"/>
    <col min="5389" max="5389" width="10.28515625" style="354" customWidth="1"/>
    <col min="5390" max="5391" width="12.42578125" style="354" customWidth="1"/>
    <col min="5392" max="5392" width="14" style="354" customWidth="1"/>
    <col min="5393" max="5394" width="11.28515625" style="354" customWidth="1"/>
    <col min="5395" max="5395" width="13.7109375" style="354" customWidth="1"/>
    <col min="5396" max="5396" width="15.42578125" style="354" bestFit="1" customWidth="1"/>
    <col min="5397" max="5397" width="10.5703125" style="354" bestFit="1" customWidth="1"/>
    <col min="5398" max="5634" width="9.140625" style="354"/>
    <col min="5635" max="5635" width="4.42578125" style="354" customWidth="1"/>
    <col min="5636" max="5636" width="17.85546875" style="354" customWidth="1"/>
    <col min="5637" max="5637" width="18.28515625" style="354" customWidth="1"/>
    <col min="5638" max="5638" width="5.85546875" style="354" customWidth="1"/>
    <col min="5639" max="5639" width="12.5703125" style="354" customWidth="1"/>
    <col min="5640" max="5640" width="14.28515625" style="354" customWidth="1"/>
    <col min="5641" max="5641" width="12.7109375" style="354" customWidth="1"/>
    <col min="5642" max="5642" width="10.28515625" style="354" customWidth="1"/>
    <col min="5643" max="5643" width="14" style="354" customWidth="1"/>
    <col min="5644" max="5644" width="8.42578125" style="354" customWidth="1"/>
    <col min="5645" max="5645" width="10.28515625" style="354" customWidth="1"/>
    <col min="5646" max="5647" width="12.42578125" style="354" customWidth="1"/>
    <col min="5648" max="5648" width="14" style="354" customWidth="1"/>
    <col min="5649" max="5650" width="11.28515625" style="354" customWidth="1"/>
    <col min="5651" max="5651" width="13.7109375" style="354" customWidth="1"/>
    <col min="5652" max="5652" width="15.42578125" style="354" bestFit="1" customWidth="1"/>
    <col min="5653" max="5653" width="10.5703125" style="354" bestFit="1" customWidth="1"/>
    <col min="5654" max="5890" width="9.140625" style="354"/>
    <col min="5891" max="5891" width="4.42578125" style="354" customWidth="1"/>
    <col min="5892" max="5892" width="17.85546875" style="354" customWidth="1"/>
    <col min="5893" max="5893" width="18.28515625" style="354" customWidth="1"/>
    <col min="5894" max="5894" width="5.85546875" style="354" customWidth="1"/>
    <col min="5895" max="5895" width="12.5703125" style="354" customWidth="1"/>
    <col min="5896" max="5896" width="14.28515625" style="354" customWidth="1"/>
    <col min="5897" max="5897" width="12.7109375" style="354" customWidth="1"/>
    <col min="5898" max="5898" width="10.28515625" style="354" customWidth="1"/>
    <col min="5899" max="5899" width="14" style="354" customWidth="1"/>
    <col min="5900" max="5900" width="8.42578125" style="354" customWidth="1"/>
    <col min="5901" max="5901" width="10.28515625" style="354" customWidth="1"/>
    <col min="5902" max="5903" width="12.42578125" style="354" customWidth="1"/>
    <col min="5904" max="5904" width="14" style="354" customWidth="1"/>
    <col min="5905" max="5906" width="11.28515625" style="354" customWidth="1"/>
    <col min="5907" max="5907" width="13.7109375" style="354" customWidth="1"/>
    <col min="5908" max="5908" width="15.42578125" style="354" bestFit="1" customWidth="1"/>
    <col min="5909" max="5909" width="10.5703125" style="354" bestFit="1" customWidth="1"/>
    <col min="5910" max="6146" width="9.140625" style="354"/>
    <col min="6147" max="6147" width="4.42578125" style="354" customWidth="1"/>
    <col min="6148" max="6148" width="17.85546875" style="354" customWidth="1"/>
    <col min="6149" max="6149" width="18.28515625" style="354" customWidth="1"/>
    <col min="6150" max="6150" width="5.85546875" style="354" customWidth="1"/>
    <col min="6151" max="6151" width="12.5703125" style="354" customWidth="1"/>
    <col min="6152" max="6152" width="14.28515625" style="354" customWidth="1"/>
    <col min="6153" max="6153" width="12.7109375" style="354" customWidth="1"/>
    <col min="6154" max="6154" width="10.28515625" style="354" customWidth="1"/>
    <col min="6155" max="6155" width="14" style="354" customWidth="1"/>
    <col min="6156" max="6156" width="8.42578125" style="354" customWidth="1"/>
    <col min="6157" max="6157" width="10.28515625" style="354" customWidth="1"/>
    <col min="6158" max="6159" width="12.42578125" style="354" customWidth="1"/>
    <col min="6160" max="6160" width="14" style="354" customWidth="1"/>
    <col min="6161" max="6162" width="11.28515625" style="354" customWidth="1"/>
    <col min="6163" max="6163" width="13.7109375" style="354" customWidth="1"/>
    <col min="6164" max="6164" width="15.42578125" style="354" bestFit="1" customWidth="1"/>
    <col min="6165" max="6165" width="10.5703125" style="354" bestFit="1" customWidth="1"/>
    <col min="6166" max="6402" width="9.140625" style="354"/>
    <col min="6403" max="6403" width="4.42578125" style="354" customWidth="1"/>
    <col min="6404" max="6404" width="17.85546875" style="354" customWidth="1"/>
    <col min="6405" max="6405" width="18.28515625" style="354" customWidth="1"/>
    <col min="6406" max="6406" width="5.85546875" style="354" customWidth="1"/>
    <col min="6407" max="6407" width="12.5703125" style="354" customWidth="1"/>
    <col min="6408" max="6408" width="14.28515625" style="354" customWidth="1"/>
    <col min="6409" max="6409" width="12.7109375" style="354" customWidth="1"/>
    <col min="6410" max="6410" width="10.28515625" style="354" customWidth="1"/>
    <col min="6411" max="6411" width="14" style="354" customWidth="1"/>
    <col min="6412" max="6412" width="8.42578125" style="354" customWidth="1"/>
    <col min="6413" max="6413" width="10.28515625" style="354" customWidth="1"/>
    <col min="6414" max="6415" width="12.42578125" style="354" customWidth="1"/>
    <col min="6416" max="6416" width="14" style="354" customWidth="1"/>
    <col min="6417" max="6418" width="11.28515625" style="354" customWidth="1"/>
    <col min="6419" max="6419" width="13.7109375" style="354" customWidth="1"/>
    <col min="6420" max="6420" width="15.42578125" style="354" bestFit="1" customWidth="1"/>
    <col min="6421" max="6421" width="10.5703125" style="354" bestFit="1" customWidth="1"/>
    <col min="6422" max="6658" width="9.140625" style="354"/>
    <col min="6659" max="6659" width="4.42578125" style="354" customWidth="1"/>
    <col min="6660" max="6660" width="17.85546875" style="354" customWidth="1"/>
    <col min="6661" max="6661" width="18.28515625" style="354" customWidth="1"/>
    <col min="6662" max="6662" width="5.85546875" style="354" customWidth="1"/>
    <col min="6663" max="6663" width="12.5703125" style="354" customWidth="1"/>
    <col min="6664" max="6664" width="14.28515625" style="354" customWidth="1"/>
    <col min="6665" max="6665" width="12.7109375" style="354" customWidth="1"/>
    <col min="6666" max="6666" width="10.28515625" style="354" customWidth="1"/>
    <col min="6667" max="6667" width="14" style="354" customWidth="1"/>
    <col min="6668" max="6668" width="8.42578125" style="354" customWidth="1"/>
    <col min="6669" max="6669" width="10.28515625" style="354" customWidth="1"/>
    <col min="6670" max="6671" width="12.42578125" style="354" customWidth="1"/>
    <col min="6672" max="6672" width="14" style="354" customWidth="1"/>
    <col min="6673" max="6674" width="11.28515625" style="354" customWidth="1"/>
    <col min="6675" max="6675" width="13.7109375" style="354" customWidth="1"/>
    <col min="6676" max="6676" width="15.42578125" style="354" bestFit="1" customWidth="1"/>
    <col min="6677" max="6677" width="10.5703125" style="354" bestFit="1" customWidth="1"/>
    <col min="6678" max="6914" width="9.140625" style="354"/>
    <col min="6915" max="6915" width="4.42578125" style="354" customWidth="1"/>
    <col min="6916" max="6916" width="17.85546875" style="354" customWidth="1"/>
    <col min="6917" max="6917" width="18.28515625" style="354" customWidth="1"/>
    <col min="6918" max="6918" width="5.85546875" style="354" customWidth="1"/>
    <col min="6919" max="6919" width="12.5703125" style="354" customWidth="1"/>
    <col min="6920" max="6920" width="14.28515625" style="354" customWidth="1"/>
    <col min="6921" max="6921" width="12.7109375" style="354" customWidth="1"/>
    <col min="6922" max="6922" width="10.28515625" style="354" customWidth="1"/>
    <col min="6923" max="6923" width="14" style="354" customWidth="1"/>
    <col min="6924" max="6924" width="8.42578125" style="354" customWidth="1"/>
    <col min="6925" max="6925" width="10.28515625" style="354" customWidth="1"/>
    <col min="6926" max="6927" width="12.42578125" style="354" customWidth="1"/>
    <col min="6928" max="6928" width="14" style="354" customWidth="1"/>
    <col min="6929" max="6930" width="11.28515625" style="354" customWidth="1"/>
    <col min="6931" max="6931" width="13.7109375" style="354" customWidth="1"/>
    <col min="6932" max="6932" width="15.42578125" style="354" bestFit="1" customWidth="1"/>
    <col min="6933" max="6933" width="10.5703125" style="354" bestFit="1" customWidth="1"/>
    <col min="6934" max="7170" width="9.140625" style="354"/>
    <col min="7171" max="7171" width="4.42578125" style="354" customWidth="1"/>
    <col min="7172" max="7172" width="17.85546875" style="354" customWidth="1"/>
    <col min="7173" max="7173" width="18.28515625" style="354" customWidth="1"/>
    <col min="7174" max="7174" width="5.85546875" style="354" customWidth="1"/>
    <col min="7175" max="7175" width="12.5703125" style="354" customWidth="1"/>
    <col min="7176" max="7176" width="14.28515625" style="354" customWidth="1"/>
    <col min="7177" max="7177" width="12.7109375" style="354" customWidth="1"/>
    <col min="7178" max="7178" width="10.28515625" style="354" customWidth="1"/>
    <col min="7179" max="7179" width="14" style="354" customWidth="1"/>
    <col min="7180" max="7180" width="8.42578125" style="354" customWidth="1"/>
    <col min="7181" max="7181" width="10.28515625" style="354" customWidth="1"/>
    <col min="7182" max="7183" width="12.42578125" style="354" customWidth="1"/>
    <col min="7184" max="7184" width="14" style="354" customWidth="1"/>
    <col min="7185" max="7186" width="11.28515625" style="354" customWidth="1"/>
    <col min="7187" max="7187" width="13.7109375" style="354" customWidth="1"/>
    <col min="7188" max="7188" width="15.42578125" style="354" bestFit="1" customWidth="1"/>
    <col min="7189" max="7189" width="10.5703125" style="354" bestFit="1" customWidth="1"/>
    <col min="7190" max="7426" width="9.140625" style="354"/>
    <col min="7427" max="7427" width="4.42578125" style="354" customWidth="1"/>
    <col min="7428" max="7428" width="17.85546875" style="354" customWidth="1"/>
    <col min="7429" max="7429" width="18.28515625" style="354" customWidth="1"/>
    <col min="7430" max="7430" width="5.85546875" style="354" customWidth="1"/>
    <col min="7431" max="7431" width="12.5703125" style="354" customWidth="1"/>
    <col min="7432" max="7432" width="14.28515625" style="354" customWidth="1"/>
    <col min="7433" max="7433" width="12.7109375" style="354" customWidth="1"/>
    <col min="7434" max="7434" width="10.28515625" style="354" customWidth="1"/>
    <col min="7435" max="7435" width="14" style="354" customWidth="1"/>
    <col min="7436" max="7436" width="8.42578125" style="354" customWidth="1"/>
    <col min="7437" max="7437" width="10.28515625" style="354" customWidth="1"/>
    <col min="7438" max="7439" width="12.42578125" style="354" customWidth="1"/>
    <col min="7440" max="7440" width="14" style="354" customWidth="1"/>
    <col min="7441" max="7442" width="11.28515625" style="354" customWidth="1"/>
    <col min="7443" max="7443" width="13.7109375" style="354" customWidth="1"/>
    <col min="7444" max="7444" width="15.42578125" style="354" bestFit="1" customWidth="1"/>
    <col min="7445" max="7445" width="10.5703125" style="354" bestFit="1" customWidth="1"/>
    <col min="7446" max="7682" width="9.140625" style="354"/>
    <col min="7683" max="7683" width="4.42578125" style="354" customWidth="1"/>
    <col min="7684" max="7684" width="17.85546875" style="354" customWidth="1"/>
    <col min="7685" max="7685" width="18.28515625" style="354" customWidth="1"/>
    <col min="7686" max="7686" width="5.85546875" style="354" customWidth="1"/>
    <col min="7687" max="7687" width="12.5703125" style="354" customWidth="1"/>
    <col min="7688" max="7688" width="14.28515625" style="354" customWidth="1"/>
    <col min="7689" max="7689" width="12.7109375" style="354" customWidth="1"/>
    <col min="7690" max="7690" width="10.28515625" style="354" customWidth="1"/>
    <col min="7691" max="7691" width="14" style="354" customWidth="1"/>
    <col min="7692" max="7692" width="8.42578125" style="354" customWidth="1"/>
    <col min="7693" max="7693" width="10.28515625" style="354" customWidth="1"/>
    <col min="7694" max="7695" width="12.42578125" style="354" customWidth="1"/>
    <col min="7696" max="7696" width="14" style="354" customWidth="1"/>
    <col min="7697" max="7698" width="11.28515625" style="354" customWidth="1"/>
    <col min="7699" max="7699" width="13.7109375" style="354" customWidth="1"/>
    <col min="7700" max="7700" width="15.42578125" style="354" bestFit="1" customWidth="1"/>
    <col min="7701" max="7701" width="10.5703125" style="354" bestFit="1" customWidth="1"/>
    <col min="7702" max="7938" width="9.140625" style="354"/>
    <col min="7939" max="7939" width="4.42578125" style="354" customWidth="1"/>
    <col min="7940" max="7940" width="17.85546875" style="354" customWidth="1"/>
    <col min="7941" max="7941" width="18.28515625" style="354" customWidth="1"/>
    <col min="7942" max="7942" width="5.85546875" style="354" customWidth="1"/>
    <col min="7943" max="7943" width="12.5703125" style="354" customWidth="1"/>
    <col min="7944" max="7944" width="14.28515625" style="354" customWidth="1"/>
    <col min="7945" max="7945" width="12.7109375" style="354" customWidth="1"/>
    <col min="7946" max="7946" width="10.28515625" style="354" customWidth="1"/>
    <col min="7947" max="7947" width="14" style="354" customWidth="1"/>
    <col min="7948" max="7948" width="8.42578125" style="354" customWidth="1"/>
    <col min="7949" max="7949" width="10.28515625" style="354" customWidth="1"/>
    <col min="7950" max="7951" width="12.42578125" style="354" customWidth="1"/>
    <col min="7952" max="7952" width="14" style="354" customWidth="1"/>
    <col min="7953" max="7954" width="11.28515625" style="354" customWidth="1"/>
    <col min="7955" max="7955" width="13.7109375" style="354" customWidth="1"/>
    <col min="7956" max="7956" width="15.42578125" style="354" bestFit="1" customWidth="1"/>
    <col min="7957" max="7957" width="10.5703125" style="354" bestFit="1" customWidth="1"/>
    <col min="7958" max="8194" width="9.140625" style="354"/>
    <col min="8195" max="8195" width="4.42578125" style="354" customWidth="1"/>
    <col min="8196" max="8196" width="17.85546875" style="354" customWidth="1"/>
    <col min="8197" max="8197" width="18.28515625" style="354" customWidth="1"/>
    <col min="8198" max="8198" width="5.85546875" style="354" customWidth="1"/>
    <col min="8199" max="8199" width="12.5703125" style="354" customWidth="1"/>
    <col min="8200" max="8200" width="14.28515625" style="354" customWidth="1"/>
    <col min="8201" max="8201" width="12.7109375" style="354" customWidth="1"/>
    <col min="8202" max="8202" width="10.28515625" style="354" customWidth="1"/>
    <col min="8203" max="8203" width="14" style="354" customWidth="1"/>
    <col min="8204" max="8204" width="8.42578125" style="354" customWidth="1"/>
    <col min="8205" max="8205" width="10.28515625" style="354" customWidth="1"/>
    <col min="8206" max="8207" width="12.42578125" style="354" customWidth="1"/>
    <col min="8208" max="8208" width="14" style="354" customWidth="1"/>
    <col min="8209" max="8210" width="11.28515625" style="354" customWidth="1"/>
    <col min="8211" max="8211" width="13.7109375" style="354" customWidth="1"/>
    <col min="8212" max="8212" width="15.42578125" style="354" bestFit="1" customWidth="1"/>
    <col min="8213" max="8213" width="10.5703125" style="354" bestFit="1" customWidth="1"/>
    <col min="8214" max="8450" width="9.140625" style="354"/>
    <col min="8451" max="8451" width="4.42578125" style="354" customWidth="1"/>
    <col min="8452" max="8452" width="17.85546875" style="354" customWidth="1"/>
    <col min="8453" max="8453" width="18.28515625" style="354" customWidth="1"/>
    <col min="8454" max="8454" width="5.85546875" style="354" customWidth="1"/>
    <col min="8455" max="8455" width="12.5703125" style="354" customWidth="1"/>
    <col min="8456" max="8456" width="14.28515625" style="354" customWidth="1"/>
    <col min="8457" max="8457" width="12.7109375" style="354" customWidth="1"/>
    <col min="8458" max="8458" width="10.28515625" style="354" customWidth="1"/>
    <col min="8459" max="8459" width="14" style="354" customWidth="1"/>
    <col min="8460" max="8460" width="8.42578125" style="354" customWidth="1"/>
    <col min="8461" max="8461" width="10.28515625" style="354" customWidth="1"/>
    <col min="8462" max="8463" width="12.42578125" style="354" customWidth="1"/>
    <col min="8464" max="8464" width="14" style="354" customWidth="1"/>
    <col min="8465" max="8466" width="11.28515625" style="354" customWidth="1"/>
    <col min="8467" max="8467" width="13.7109375" style="354" customWidth="1"/>
    <col min="8468" max="8468" width="15.42578125" style="354" bestFit="1" customWidth="1"/>
    <col min="8469" max="8469" width="10.5703125" style="354" bestFit="1" customWidth="1"/>
    <col min="8470" max="8706" width="9.140625" style="354"/>
    <col min="8707" max="8707" width="4.42578125" style="354" customWidth="1"/>
    <col min="8708" max="8708" width="17.85546875" style="354" customWidth="1"/>
    <col min="8709" max="8709" width="18.28515625" style="354" customWidth="1"/>
    <col min="8710" max="8710" width="5.85546875" style="354" customWidth="1"/>
    <col min="8711" max="8711" width="12.5703125" style="354" customWidth="1"/>
    <col min="8712" max="8712" width="14.28515625" style="354" customWidth="1"/>
    <col min="8713" max="8713" width="12.7109375" style="354" customWidth="1"/>
    <col min="8714" max="8714" width="10.28515625" style="354" customWidth="1"/>
    <col min="8715" max="8715" width="14" style="354" customWidth="1"/>
    <col min="8716" max="8716" width="8.42578125" style="354" customWidth="1"/>
    <col min="8717" max="8717" width="10.28515625" style="354" customWidth="1"/>
    <col min="8718" max="8719" width="12.42578125" style="354" customWidth="1"/>
    <col min="8720" max="8720" width="14" style="354" customWidth="1"/>
    <col min="8721" max="8722" width="11.28515625" style="354" customWidth="1"/>
    <col min="8723" max="8723" width="13.7109375" style="354" customWidth="1"/>
    <col min="8724" max="8724" width="15.42578125" style="354" bestFit="1" customWidth="1"/>
    <col min="8725" max="8725" width="10.5703125" style="354" bestFit="1" customWidth="1"/>
    <col min="8726" max="8962" width="9.140625" style="354"/>
    <col min="8963" max="8963" width="4.42578125" style="354" customWidth="1"/>
    <col min="8964" max="8964" width="17.85546875" style="354" customWidth="1"/>
    <col min="8965" max="8965" width="18.28515625" style="354" customWidth="1"/>
    <col min="8966" max="8966" width="5.85546875" style="354" customWidth="1"/>
    <col min="8967" max="8967" width="12.5703125" style="354" customWidth="1"/>
    <col min="8968" max="8968" width="14.28515625" style="354" customWidth="1"/>
    <col min="8969" max="8969" width="12.7109375" style="354" customWidth="1"/>
    <col min="8970" max="8970" width="10.28515625" style="354" customWidth="1"/>
    <col min="8971" max="8971" width="14" style="354" customWidth="1"/>
    <col min="8972" max="8972" width="8.42578125" style="354" customWidth="1"/>
    <col min="8973" max="8973" width="10.28515625" style="354" customWidth="1"/>
    <col min="8974" max="8975" width="12.42578125" style="354" customWidth="1"/>
    <col min="8976" max="8976" width="14" style="354" customWidth="1"/>
    <col min="8977" max="8978" width="11.28515625" style="354" customWidth="1"/>
    <col min="8979" max="8979" width="13.7109375" style="354" customWidth="1"/>
    <col min="8980" max="8980" width="15.42578125" style="354" bestFit="1" customWidth="1"/>
    <col min="8981" max="8981" width="10.5703125" style="354" bestFit="1" customWidth="1"/>
    <col min="8982" max="9218" width="9.140625" style="354"/>
    <col min="9219" max="9219" width="4.42578125" style="354" customWidth="1"/>
    <col min="9220" max="9220" width="17.85546875" style="354" customWidth="1"/>
    <col min="9221" max="9221" width="18.28515625" style="354" customWidth="1"/>
    <col min="9222" max="9222" width="5.85546875" style="354" customWidth="1"/>
    <col min="9223" max="9223" width="12.5703125" style="354" customWidth="1"/>
    <col min="9224" max="9224" width="14.28515625" style="354" customWidth="1"/>
    <col min="9225" max="9225" width="12.7109375" style="354" customWidth="1"/>
    <col min="9226" max="9226" width="10.28515625" style="354" customWidth="1"/>
    <col min="9227" max="9227" width="14" style="354" customWidth="1"/>
    <col min="9228" max="9228" width="8.42578125" style="354" customWidth="1"/>
    <col min="9229" max="9229" width="10.28515625" style="354" customWidth="1"/>
    <col min="9230" max="9231" width="12.42578125" style="354" customWidth="1"/>
    <col min="9232" max="9232" width="14" style="354" customWidth="1"/>
    <col min="9233" max="9234" width="11.28515625" style="354" customWidth="1"/>
    <col min="9235" max="9235" width="13.7109375" style="354" customWidth="1"/>
    <col min="9236" max="9236" width="15.42578125" style="354" bestFit="1" customWidth="1"/>
    <col min="9237" max="9237" width="10.5703125" style="354" bestFit="1" customWidth="1"/>
    <col min="9238" max="9474" width="9.140625" style="354"/>
    <col min="9475" max="9475" width="4.42578125" style="354" customWidth="1"/>
    <col min="9476" max="9476" width="17.85546875" style="354" customWidth="1"/>
    <col min="9477" max="9477" width="18.28515625" style="354" customWidth="1"/>
    <col min="9478" max="9478" width="5.85546875" style="354" customWidth="1"/>
    <col min="9479" max="9479" width="12.5703125" style="354" customWidth="1"/>
    <col min="9480" max="9480" width="14.28515625" style="354" customWidth="1"/>
    <col min="9481" max="9481" width="12.7109375" style="354" customWidth="1"/>
    <col min="9482" max="9482" width="10.28515625" style="354" customWidth="1"/>
    <col min="9483" max="9483" width="14" style="354" customWidth="1"/>
    <col min="9484" max="9484" width="8.42578125" style="354" customWidth="1"/>
    <col min="9485" max="9485" width="10.28515625" style="354" customWidth="1"/>
    <col min="9486" max="9487" width="12.42578125" style="354" customWidth="1"/>
    <col min="9488" max="9488" width="14" style="354" customWidth="1"/>
    <col min="9489" max="9490" width="11.28515625" style="354" customWidth="1"/>
    <col min="9491" max="9491" width="13.7109375" style="354" customWidth="1"/>
    <col min="9492" max="9492" width="15.42578125" style="354" bestFit="1" customWidth="1"/>
    <col min="9493" max="9493" width="10.5703125" style="354" bestFit="1" customWidth="1"/>
    <col min="9494" max="9730" width="9.140625" style="354"/>
    <col min="9731" max="9731" width="4.42578125" style="354" customWidth="1"/>
    <col min="9732" max="9732" width="17.85546875" style="354" customWidth="1"/>
    <col min="9733" max="9733" width="18.28515625" style="354" customWidth="1"/>
    <col min="9734" max="9734" width="5.85546875" style="354" customWidth="1"/>
    <col min="9735" max="9735" width="12.5703125" style="354" customWidth="1"/>
    <col min="9736" max="9736" width="14.28515625" style="354" customWidth="1"/>
    <col min="9737" max="9737" width="12.7109375" style="354" customWidth="1"/>
    <col min="9738" max="9738" width="10.28515625" style="354" customWidth="1"/>
    <col min="9739" max="9739" width="14" style="354" customWidth="1"/>
    <col min="9740" max="9740" width="8.42578125" style="354" customWidth="1"/>
    <col min="9741" max="9741" width="10.28515625" style="354" customWidth="1"/>
    <col min="9742" max="9743" width="12.42578125" style="354" customWidth="1"/>
    <col min="9744" max="9744" width="14" style="354" customWidth="1"/>
    <col min="9745" max="9746" width="11.28515625" style="354" customWidth="1"/>
    <col min="9747" max="9747" width="13.7109375" style="354" customWidth="1"/>
    <col min="9748" max="9748" width="15.42578125" style="354" bestFit="1" customWidth="1"/>
    <col min="9749" max="9749" width="10.5703125" style="354" bestFit="1" customWidth="1"/>
    <col min="9750" max="9986" width="9.140625" style="354"/>
    <col min="9987" max="9987" width="4.42578125" style="354" customWidth="1"/>
    <col min="9988" max="9988" width="17.85546875" style="354" customWidth="1"/>
    <col min="9989" max="9989" width="18.28515625" style="354" customWidth="1"/>
    <col min="9990" max="9990" width="5.85546875" style="354" customWidth="1"/>
    <col min="9991" max="9991" width="12.5703125" style="354" customWidth="1"/>
    <col min="9992" max="9992" width="14.28515625" style="354" customWidth="1"/>
    <col min="9993" max="9993" width="12.7109375" style="354" customWidth="1"/>
    <col min="9994" max="9994" width="10.28515625" style="354" customWidth="1"/>
    <col min="9995" max="9995" width="14" style="354" customWidth="1"/>
    <col min="9996" max="9996" width="8.42578125" style="354" customWidth="1"/>
    <col min="9997" max="9997" width="10.28515625" style="354" customWidth="1"/>
    <col min="9998" max="9999" width="12.42578125" style="354" customWidth="1"/>
    <col min="10000" max="10000" width="14" style="354" customWidth="1"/>
    <col min="10001" max="10002" width="11.28515625" style="354" customWidth="1"/>
    <col min="10003" max="10003" width="13.7109375" style="354" customWidth="1"/>
    <col min="10004" max="10004" width="15.42578125" style="354" bestFit="1" customWidth="1"/>
    <col min="10005" max="10005" width="10.5703125" style="354" bestFit="1" customWidth="1"/>
    <col min="10006" max="10242" width="9.140625" style="354"/>
    <col min="10243" max="10243" width="4.42578125" style="354" customWidth="1"/>
    <col min="10244" max="10244" width="17.85546875" style="354" customWidth="1"/>
    <col min="10245" max="10245" width="18.28515625" style="354" customWidth="1"/>
    <col min="10246" max="10246" width="5.85546875" style="354" customWidth="1"/>
    <col min="10247" max="10247" width="12.5703125" style="354" customWidth="1"/>
    <col min="10248" max="10248" width="14.28515625" style="354" customWidth="1"/>
    <col min="10249" max="10249" width="12.7109375" style="354" customWidth="1"/>
    <col min="10250" max="10250" width="10.28515625" style="354" customWidth="1"/>
    <col min="10251" max="10251" width="14" style="354" customWidth="1"/>
    <col min="10252" max="10252" width="8.42578125" style="354" customWidth="1"/>
    <col min="10253" max="10253" width="10.28515625" style="354" customWidth="1"/>
    <col min="10254" max="10255" width="12.42578125" style="354" customWidth="1"/>
    <col min="10256" max="10256" width="14" style="354" customWidth="1"/>
    <col min="10257" max="10258" width="11.28515625" style="354" customWidth="1"/>
    <col min="10259" max="10259" width="13.7109375" style="354" customWidth="1"/>
    <col min="10260" max="10260" width="15.42578125" style="354" bestFit="1" customWidth="1"/>
    <col min="10261" max="10261" width="10.5703125" style="354" bestFit="1" customWidth="1"/>
    <col min="10262" max="10498" width="9.140625" style="354"/>
    <col min="10499" max="10499" width="4.42578125" style="354" customWidth="1"/>
    <col min="10500" max="10500" width="17.85546875" style="354" customWidth="1"/>
    <col min="10501" max="10501" width="18.28515625" style="354" customWidth="1"/>
    <col min="10502" max="10502" width="5.85546875" style="354" customWidth="1"/>
    <col min="10503" max="10503" width="12.5703125" style="354" customWidth="1"/>
    <col min="10504" max="10504" width="14.28515625" style="354" customWidth="1"/>
    <col min="10505" max="10505" width="12.7109375" style="354" customWidth="1"/>
    <col min="10506" max="10506" width="10.28515625" style="354" customWidth="1"/>
    <col min="10507" max="10507" width="14" style="354" customWidth="1"/>
    <col min="10508" max="10508" width="8.42578125" style="354" customWidth="1"/>
    <col min="10509" max="10509" width="10.28515625" style="354" customWidth="1"/>
    <col min="10510" max="10511" width="12.42578125" style="354" customWidth="1"/>
    <col min="10512" max="10512" width="14" style="354" customWidth="1"/>
    <col min="10513" max="10514" width="11.28515625" style="354" customWidth="1"/>
    <col min="10515" max="10515" width="13.7109375" style="354" customWidth="1"/>
    <col min="10516" max="10516" width="15.42578125" style="354" bestFit="1" customWidth="1"/>
    <col min="10517" max="10517" width="10.5703125" style="354" bestFit="1" customWidth="1"/>
    <col min="10518" max="10754" width="9.140625" style="354"/>
    <col min="10755" max="10755" width="4.42578125" style="354" customWidth="1"/>
    <col min="10756" max="10756" width="17.85546875" style="354" customWidth="1"/>
    <col min="10757" max="10757" width="18.28515625" style="354" customWidth="1"/>
    <col min="10758" max="10758" width="5.85546875" style="354" customWidth="1"/>
    <col min="10759" max="10759" width="12.5703125" style="354" customWidth="1"/>
    <col min="10760" max="10760" width="14.28515625" style="354" customWidth="1"/>
    <col min="10761" max="10761" width="12.7109375" style="354" customWidth="1"/>
    <col min="10762" max="10762" width="10.28515625" style="354" customWidth="1"/>
    <col min="10763" max="10763" width="14" style="354" customWidth="1"/>
    <col min="10764" max="10764" width="8.42578125" style="354" customWidth="1"/>
    <col min="10765" max="10765" width="10.28515625" style="354" customWidth="1"/>
    <col min="10766" max="10767" width="12.42578125" style="354" customWidth="1"/>
    <col min="10768" max="10768" width="14" style="354" customWidth="1"/>
    <col min="10769" max="10770" width="11.28515625" style="354" customWidth="1"/>
    <col min="10771" max="10771" width="13.7109375" style="354" customWidth="1"/>
    <col min="10772" max="10772" width="15.42578125" style="354" bestFit="1" customWidth="1"/>
    <col min="10773" max="10773" width="10.5703125" style="354" bestFit="1" customWidth="1"/>
    <col min="10774" max="11010" width="9.140625" style="354"/>
    <col min="11011" max="11011" width="4.42578125" style="354" customWidth="1"/>
    <col min="11012" max="11012" width="17.85546875" style="354" customWidth="1"/>
    <col min="11013" max="11013" width="18.28515625" style="354" customWidth="1"/>
    <col min="11014" max="11014" width="5.85546875" style="354" customWidth="1"/>
    <col min="11015" max="11015" width="12.5703125" style="354" customWidth="1"/>
    <col min="11016" max="11016" width="14.28515625" style="354" customWidth="1"/>
    <col min="11017" max="11017" width="12.7109375" style="354" customWidth="1"/>
    <col min="11018" max="11018" width="10.28515625" style="354" customWidth="1"/>
    <col min="11019" max="11019" width="14" style="354" customWidth="1"/>
    <col min="11020" max="11020" width="8.42578125" style="354" customWidth="1"/>
    <col min="11021" max="11021" width="10.28515625" style="354" customWidth="1"/>
    <col min="11022" max="11023" width="12.42578125" style="354" customWidth="1"/>
    <col min="11024" max="11024" width="14" style="354" customWidth="1"/>
    <col min="11025" max="11026" width="11.28515625" style="354" customWidth="1"/>
    <col min="11027" max="11027" width="13.7109375" style="354" customWidth="1"/>
    <col min="11028" max="11028" width="15.42578125" style="354" bestFit="1" customWidth="1"/>
    <col min="11029" max="11029" width="10.5703125" style="354" bestFit="1" customWidth="1"/>
    <col min="11030" max="11266" width="9.140625" style="354"/>
    <col min="11267" max="11267" width="4.42578125" style="354" customWidth="1"/>
    <col min="11268" max="11268" width="17.85546875" style="354" customWidth="1"/>
    <col min="11269" max="11269" width="18.28515625" style="354" customWidth="1"/>
    <col min="11270" max="11270" width="5.85546875" style="354" customWidth="1"/>
    <col min="11271" max="11271" width="12.5703125" style="354" customWidth="1"/>
    <col min="11272" max="11272" width="14.28515625" style="354" customWidth="1"/>
    <col min="11273" max="11273" width="12.7109375" style="354" customWidth="1"/>
    <col min="11274" max="11274" width="10.28515625" style="354" customWidth="1"/>
    <col min="11275" max="11275" width="14" style="354" customWidth="1"/>
    <col min="11276" max="11276" width="8.42578125" style="354" customWidth="1"/>
    <col min="11277" max="11277" width="10.28515625" style="354" customWidth="1"/>
    <col min="11278" max="11279" width="12.42578125" style="354" customWidth="1"/>
    <col min="11280" max="11280" width="14" style="354" customWidth="1"/>
    <col min="11281" max="11282" width="11.28515625" style="354" customWidth="1"/>
    <col min="11283" max="11283" width="13.7109375" style="354" customWidth="1"/>
    <col min="11284" max="11284" width="15.42578125" style="354" bestFit="1" customWidth="1"/>
    <col min="11285" max="11285" width="10.5703125" style="354" bestFit="1" customWidth="1"/>
    <col min="11286" max="11522" width="9.140625" style="354"/>
    <col min="11523" max="11523" width="4.42578125" style="354" customWidth="1"/>
    <col min="11524" max="11524" width="17.85546875" style="354" customWidth="1"/>
    <col min="11525" max="11525" width="18.28515625" style="354" customWidth="1"/>
    <col min="11526" max="11526" width="5.85546875" style="354" customWidth="1"/>
    <col min="11527" max="11527" width="12.5703125" style="354" customWidth="1"/>
    <col min="11528" max="11528" width="14.28515625" style="354" customWidth="1"/>
    <col min="11529" max="11529" width="12.7109375" style="354" customWidth="1"/>
    <col min="11530" max="11530" width="10.28515625" style="354" customWidth="1"/>
    <col min="11531" max="11531" width="14" style="354" customWidth="1"/>
    <col min="11532" max="11532" width="8.42578125" style="354" customWidth="1"/>
    <col min="11533" max="11533" width="10.28515625" style="354" customWidth="1"/>
    <col min="11534" max="11535" width="12.42578125" style="354" customWidth="1"/>
    <col min="11536" max="11536" width="14" style="354" customWidth="1"/>
    <col min="11537" max="11538" width="11.28515625" style="354" customWidth="1"/>
    <col min="11539" max="11539" width="13.7109375" style="354" customWidth="1"/>
    <col min="11540" max="11540" width="15.42578125" style="354" bestFit="1" customWidth="1"/>
    <col min="11541" max="11541" width="10.5703125" style="354" bestFit="1" customWidth="1"/>
    <col min="11542" max="11778" width="9.140625" style="354"/>
    <col min="11779" max="11779" width="4.42578125" style="354" customWidth="1"/>
    <col min="11780" max="11780" width="17.85546875" style="354" customWidth="1"/>
    <col min="11781" max="11781" width="18.28515625" style="354" customWidth="1"/>
    <col min="11782" max="11782" width="5.85546875" style="354" customWidth="1"/>
    <col min="11783" max="11783" width="12.5703125" style="354" customWidth="1"/>
    <col min="11784" max="11784" width="14.28515625" style="354" customWidth="1"/>
    <col min="11785" max="11785" width="12.7109375" style="354" customWidth="1"/>
    <col min="11786" max="11786" width="10.28515625" style="354" customWidth="1"/>
    <col min="11787" max="11787" width="14" style="354" customWidth="1"/>
    <col min="11788" max="11788" width="8.42578125" style="354" customWidth="1"/>
    <col min="11789" max="11789" width="10.28515625" style="354" customWidth="1"/>
    <col min="11790" max="11791" width="12.42578125" style="354" customWidth="1"/>
    <col min="11792" max="11792" width="14" style="354" customWidth="1"/>
    <col min="11793" max="11794" width="11.28515625" style="354" customWidth="1"/>
    <col min="11795" max="11795" width="13.7109375" style="354" customWidth="1"/>
    <col min="11796" max="11796" width="15.42578125" style="354" bestFit="1" customWidth="1"/>
    <col min="11797" max="11797" width="10.5703125" style="354" bestFit="1" customWidth="1"/>
    <col min="11798" max="12034" width="9.140625" style="354"/>
    <col min="12035" max="12035" width="4.42578125" style="354" customWidth="1"/>
    <col min="12036" max="12036" width="17.85546875" style="354" customWidth="1"/>
    <col min="12037" max="12037" width="18.28515625" style="354" customWidth="1"/>
    <col min="12038" max="12038" width="5.85546875" style="354" customWidth="1"/>
    <col min="12039" max="12039" width="12.5703125" style="354" customWidth="1"/>
    <col min="12040" max="12040" width="14.28515625" style="354" customWidth="1"/>
    <col min="12041" max="12041" width="12.7109375" style="354" customWidth="1"/>
    <col min="12042" max="12042" width="10.28515625" style="354" customWidth="1"/>
    <col min="12043" max="12043" width="14" style="354" customWidth="1"/>
    <col min="12044" max="12044" width="8.42578125" style="354" customWidth="1"/>
    <col min="12045" max="12045" width="10.28515625" style="354" customWidth="1"/>
    <col min="12046" max="12047" width="12.42578125" style="354" customWidth="1"/>
    <col min="12048" max="12048" width="14" style="354" customWidth="1"/>
    <col min="12049" max="12050" width="11.28515625" style="354" customWidth="1"/>
    <col min="12051" max="12051" width="13.7109375" style="354" customWidth="1"/>
    <col min="12052" max="12052" width="15.42578125" style="354" bestFit="1" customWidth="1"/>
    <col min="12053" max="12053" width="10.5703125" style="354" bestFit="1" customWidth="1"/>
    <col min="12054" max="12290" width="9.140625" style="354"/>
    <col min="12291" max="12291" width="4.42578125" style="354" customWidth="1"/>
    <col min="12292" max="12292" width="17.85546875" style="354" customWidth="1"/>
    <col min="12293" max="12293" width="18.28515625" style="354" customWidth="1"/>
    <col min="12294" max="12294" width="5.85546875" style="354" customWidth="1"/>
    <col min="12295" max="12295" width="12.5703125" style="354" customWidth="1"/>
    <col min="12296" max="12296" width="14.28515625" style="354" customWidth="1"/>
    <col min="12297" max="12297" width="12.7109375" style="354" customWidth="1"/>
    <col min="12298" max="12298" width="10.28515625" style="354" customWidth="1"/>
    <col min="12299" max="12299" width="14" style="354" customWidth="1"/>
    <col min="12300" max="12300" width="8.42578125" style="354" customWidth="1"/>
    <col min="12301" max="12301" width="10.28515625" style="354" customWidth="1"/>
    <col min="12302" max="12303" width="12.42578125" style="354" customWidth="1"/>
    <col min="12304" max="12304" width="14" style="354" customWidth="1"/>
    <col min="12305" max="12306" width="11.28515625" style="354" customWidth="1"/>
    <col min="12307" max="12307" width="13.7109375" style="354" customWidth="1"/>
    <col min="12308" max="12308" width="15.42578125" style="354" bestFit="1" customWidth="1"/>
    <col min="12309" max="12309" width="10.5703125" style="354" bestFit="1" customWidth="1"/>
    <col min="12310" max="12546" width="9.140625" style="354"/>
    <col min="12547" max="12547" width="4.42578125" style="354" customWidth="1"/>
    <col min="12548" max="12548" width="17.85546875" style="354" customWidth="1"/>
    <col min="12549" max="12549" width="18.28515625" style="354" customWidth="1"/>
    <col min="12550" max="12550" width="5.85546875" style="354" customWidth="1"/>
    <col min="12551" max="12551" width="12.5703125" style="354" customWidth="1"/>
    <col min="12552" max="12552" width="14.28515625" style="354" customWidth="1"/>
    <col min="12553" max="12553" width="12.7109375" style="354" customWidth="1"/>
    <col min="12554" max="12554" width="10.28515625" style="354" customWidth="1"/>
    <col min="12555" max="12555" width="14" style="354" customWidth="1"/>
    <col min="12556" max="12556" width="8.42578125" style="354" customWidth="1"/>
    <col min="12557" max="12557" width="10.28515625" style="354" customWidth="1"/>
    <col min="12558" max="12559" width="12.42578125" style="354" customWidth="1"/>
    <col min="12560" max="12560" width="14" style="354" customWidth="1"/>
    <col min="12561" max="12562" width="11.28515625" style="354" customWidth="1"/>
    <col min="12563" max="12563" width="13.7109375" style="354" customWidth="1"/>
    <col min="12564" max="12564" width="15.42578125" style="354" bestFit="1" customWidth="1"/>
    <col min="12565" max="12565" width="10.5703125" style="354" bestFit="1" customWidth="1"/>
    <col min="12566" max="12802" width="9.140625" style="354"/>
    <col min="12803" max="12803" width="4.42578125" style="354" customWidth="1"/>
    <col min="12804" max="12804" width="17.85546875" style="354" customWidth="1"/>
    <col min="12805" max="12805" width="18.28515625" style="354" customWidth="1"/>
    <col min="12806" max="12806" width="5.85546875" style="354" customWidth="1"/>
    <col min="12807" max="12807" width="12.5703125" style="354" customWidth="1"/>
    <col min="12808" max="12808" width="14.28515625" style="354" customWidth="1"/>
    <col min="12809" max="12809" width="12.7109375" style="354" customWidth="1"/>
    <col min="12810" max="12810" width="10.28515625" style="354" customWidth="1"/>
    <col min="12811" max="12811" width="14" style="354" customWidth="1"/>
    <col min="12812" max="12812" width="8.42578125" style="354" customWidth="1"/>
    <col min="12813" max="12813" width="10.28515625" style="354" customWidth="1"/>
    <col min="12814" max="12815" width="12.42578125" style="354" customWidth="1"/>
    <col min="12816" max="12816" width="14" style="354" customWidth="1"/>
    <col min="12817" max="12818" width="11.28515625" style="354" customWidth="1"/>
    <col min="12819" max="12819" width="13.7109375" style="354" customWidth="1"/>
    <col min="12820" max="12820" width="15.42578125" style="354" bestFit="1" customWidth="1"/>
    <col min="12821" max="12821" width="10.5703125" style="354" bestFit="1" customWidth="1"/>
    <col min="12822" max="13058" width="9.140625" style="354"/>
    <col min="13059" max="13059" width="4.42578125" style="354" customWidth="1"/>
    <col min="13060" max="13060" width="17.85546875" style="354" customWidth="1"/>
    <col min="13061" max="13061" width="18.28515625" style="354" customWidth="1"/>
    <col min="13062" max="13062" width="5.85546875" style="354" customWidth="1"/>
    <col min="13063" max="13063" width="12.5703125" style="354" customWidth="1"/>
    <col min="13064" max="13064" width="14.28515625" style="354" customWidth="1"/>
    <col min="13065" max="13065" width="12.7109375" style="354" customWidth="1"/>
    <col min="13066" max="13066" width="10.28515625" style="354" customWidth="1"/>
    <col min="13067" max="13067" width="14" style="354" customWidth="1"/>
    <col min="13068" max="13068" width="8.42578125" style="354" customWidth="1"/>
    <col min="13069" max="13069" width="10.28515625" style="354" customWidth="1"/>
    <col min="13070" max="13071" width="12.42578125" style="354" customWidth="1"/>
    <col min="13072" max="13072" width="14" style="354" customWidth="1"/>
    <col min="13073" max="13074" width="11.28515625" style="354" customWidth="1"/>
    <col min="13075" max="13075" width="13.7109375" style="354" customWidth="1"/>
    <col min="13076" max="13076" width="15.42578125" style="354" bestFit="1" customWidth="1"/>
    <col min="13077" max="13077" width="10.5703125" style="354" bestFit="1" customWidth="1"/>
    <col min="13078" max="13314" width="9.140625" style="354"/>
    <col min="13315" max="13315" width="4.42578125" style="354" customWidth="1"/>
    <col min="13316" max="13316" width="17.85546875" style="354" customWidth="1"/>
    <col min="13317" max="13317" width="18.28515625" style="354" customWidth="1"/>
    <col min="13318" max="13318" width="5.85546875" style="354" customWidth="1"/>
    <col min="13319" max="13319" width="12.5703125" style="354" customWidth="1"/>
    <col min="13320" max="13320" width="14.28515625" style="354" customWidth="1"/>
    <col min="13321" max="13321" width="12.7109375" style="354" customWidth="1"/>
    <col min="13322" max="13322" width="10.28515625" style="354" customWidth="1"/>
    <col min="13323" max="13323" width="14" style="354" customWidth="1"/>
    <col min="13324" max="13324" width="8.42578125" style="354" customWidth="1"/>
    <col min="13325" max="13325" width="10.28515625" style="354" customWidth="1"/>
    <col min="13326" max="13327" width="12.42578125" style="354" customWidth="1"/>
    <col min="13328" max="13328" width="14" style="354" customWidth="1"/>
    <col min="13329" max="13330" width="11.28515625" style="354" customWidth="1"/>
    <col min="13331" max="13331" width="13.7109375" style="354" customWidth="1"/>
    <col min="13332" max="13332" width="15.42578125" style="354" bestFit="1" customWidth="1"/>
    <col min="13333" max="13333" width="10.5703125" style="354" bestFit="1" customWidth="1"/>
    <col min="13334" max="13570" width="9.140625" style="354"/>
    <col min="13571" max="13571" width="4.42578125" style="354" customWidth="1"/>
    <col min="13572" max="13572" width="17.85546875" style="354" customWidth="1"/>
    <col min="13573" max="13573" width="18.28515625" style="354" customWidth="1"/>
    <col min="13574" max="13574" width="5.85546875" style="354" customWidth="1"/>
    <col min="13575" max="13575" width="12.5703125" style="354" customWidth="1"/>
    <col min="13576" max="13576" width="14.28515625" style="354" customWidth="1"/>
    <col min="13577" max="13577" width="12.7109375" style="354" customWidth="1"/>
    <col min="13578" max="13578" width="10.28515625" style="354" customWidth="1"/>
    <col min="13579" max="13579" width="14" style="354" customWidth="1"/>
    <col min="13580" max="13580" width="8.42578125" style="354" customWidth="1"/>
    <col min="13581" max="13581" width="10.28515625" style="354" customWidth="1"/>
    <col min="13582" max="13583" width="12.42578125" style="354" customWidth="1"/>
    <col min="13584" max="13584" width="14" style="354" customWidth="1"/>
    <col min="13585" max="13586" width="11.28515625" style="354" customWidth="1"/>
    <col min="13587" max="13587" width="13.7109375" style="354" customWidth="1"/>
    <col min="13588" max="13588" width="15.42578125" style="354" bestFit="1" customWidth="1"/>
    <col min="13589" max="13589" width="10.5703125" style="354" bestFit="1" customWidth="1"/>
    <col min="13590" max="13826" width="9.140625" style="354"/>
    <col min="13827" max="13827" width="4.42578125" style="354" customWidth="1"/>
    <col min="13828" max="13828" width="17.85546875" style="354" customWidth="1"/>
    <col min="13829" max="13829" width="18.28515625" style="354" customWidth="1"/>
    <col min="13830" max="13830" width="5.85546875" style="354" customWidth="1"/>
    <col min="13831" max="13831" width="12.5703125" style="354" customWidth="1"/>
    <col min="13832" max="13832" width="14.28515625" style="354" customWidth="1"/>
    <col min="13833" max="13833" width="12.7109375" style="354" customWidth="1"/>
    <col min="13834" max="13834" width="10.28515625" style="354" customWidth="1"/>
    <col min="13835" max="13835" width="14" style="354" customWidth="1"/>
    <col min="13836" max="13836" width="8.42578125" style="354" customWidth="1"/>
    <col min="13837" max="13837" width="10.28515625" style="354" customWidth="1"/>
    <col min="13838" max="13839" width="12.42578125" style="354" customWidth="1"/>
    <col min="13840" max="13840" width="14" style="354" customWidth="1"/>
    <col min="13841" max="13842" width="11.28515625" style="354" customWidth="1"/>
    <col min="13843" max="13843" width="13.7109375" style="354" customWidth="1"/>
    <col min="13844" max="13844" width="15.42578125" style="354" bestFit="1" customWidth="1"/>
    <col min="13845" max="13845" width="10.5703125" style="354" bestFit="1" customWidth="1"/>
    <col min="13846" max="14082" width="9.140625" style="354"/>
    <col min="14083" max="14083" width="4.42578125" style="354" customWidth="1"/>
    <col min="14084" max="14084" width="17.85546875" style="354" customWidth="1"/>
    <col min="14085" max="14085" width="18.28515625" style="354" customWidth="1"/>
    <col min="14086" max="14086" width="5.85546875" style="354" customWidth="1"/>
    <col min="14087" max="14087" width="12.5703125" style="354" customWidth="1"/>
    <col min="14088" max="14088" width="14.28515625" style="354" customWidth="1"/>
    <col min="14089" max="14089" width="12.7109375" style="354" customWidth="1"/>
    <col min="14090" max="14090" width="10.28515625" style="354" customWidth="1"/>
    <col min="14091" max="14091" width="14" style="354" customWidth="1"/>
    <col min="14092" max="14092" width="8.42578125" style="354" customWidth="1"/>
    <col min="14093" max="14093" width="10.28515625" style="354" customWidth="1"/>
    <col min="14094" max="14095" width="12.42578125" style="354" customWidth="1"/>
    <col min="14096" max="14096" width="14" style="354" customWidth="1"/>
    <col min="14097" max="14098" width="11.28515625" style="354" customWidth="1"/>
    <col min="14099" max="14099" width="13.7109375" style="354" customWidth="1"/>
    <col min="14100" max="14100" width="15.42578125" style="354" bestFit="1" customWidth="1"/>
    <col min="14101" max="14101" width="10.5703125" style="354" bestFit="1" customWidth="1"/>
    <col min="14102" max="14338" width="9.140625" style="354"/>
    <col min="14339" max="14339" width="4.42578125" style="354" customWidth="1"/>
    <col min="14340" max="14340" width="17.85546875" style="354" customWidth="1"/>
    <col min="14341" max="14341" width="18.28515625" style="354" customWidth="1"/>
    <col min="14342" max="14342" width="5.85546875" style="354" customWidth="1"/>
    <col min="14343" max="14343" width="12.5703125" style="354" customWidth="1"/>
    <col min="14344" max="14344" width="14.28515625" style="354" customWidth="1"/>
    <col min="14345" max="14345" width="12.7109375" style="354" customWidth="1"/>
    <col min="14346" max="14346" width="10.28515625" style="354" customWidth="1"/>
    <col min="14347" max="14347" width="14" style="354" customWidth="1"/>
    <col min="14348" max="14348" width="8.42578125" style="354" customWidth="1"/>
    <col min="14349" max="14349" width="10.28515625" style="354" customWidth="1"/>
    <col min="14350" max="14351" width="12.42578125" style="354" customWidth="1"/>
    <col min="14352" max="14352" width="14" style="354" customWidth="1"/>
    <col min="14353" max="14354" width="11.28515625" style="354" customWidth="1"/>
    <col min="14355" max="14355" width="13.7109375" style="354" customWidth="1"/>
    <col min="14356" max="14356" width="15.42578125" style="354" bestFit="1" customWidth="1"/>
    <col min="14357" max="14357" width="10.5703125" style="354" bestFit="1" customWidth="1"/>
    <col min="14358" max="14594" width="9.140625" style="354"/>
    <col min="14595" max="14595" width="4.42578125" style="354" customWidth="1"/>
    <col min="14596" max="14596" width="17.85546875" style="354" customWidth="1"/>
    <col min="14597" max="14597" width="18.28515625" style="354" customWidth="1"/>
    <col min="14598" max="14598" width="5.85546875" style="354" customWidth="1"/>
    <col min="14599" max="14599" width="12.5703125" style="354" customWidth="1"/>
    <col min="14600" max="14600" width="14.28515625" style="354" customWidth="1"/>
    <col min="14601" max="14601" width="12.7109375" style="354" customWidth="1"/>
    <col min="14602" max="14602" width="10.28515625" style="354" customWidth="1"/>
    <col min="14603" max="14603" width="14" style="354" customWidth="1"/>
    <col min="14604" max="14604" width="8.42578125" style="354" customWidth="1"/>
    <col min="14605" max="14605" width="10.28515625" style="354" customWidth="1"/>
    <col min="14606" max="14607" width="12.42578125" style="354" customWidth="1"/>
    <col min="14608" max="14608" width="14" style="354" customWidth="1"/>
    <col min="14609" max="14610" width="11.28515625" style="354" customWidth="1"/>
    <col min="14611" max="14611" width="13.7109375" style="354" customWidth="1"/>
    <col min="14612" max="14612" width="15.42578125" style="354" bestFit="1" customWidth="1"/>
    <col min="14613" max="14613" width="10.5703125" style="354" bestFit="1" customWidth="1"/>
    <col min="14614" max="14850" width="9.140625" style="354"/>
    <col min="14851" max="14851" width="4.42578125" style="354" customWidth="1"/>
    <col min="14852" max="14852" width="17.85546875" style="354" customWidth="1"/>
    <col min="14853" max="14853" width="18.28515625" style="354" customWidth="1"/>
    <col min="14854" max="14854" width="5.85546875" style="354" customWidth="1"/>
    <col min="14855" max="14855" width="12.5703125" style="354" customWidth="1"/>
    <col min="14856" max="14856" width="14.28515625" style="354" customWidth="1"/>
    <col min="14857" max="14857" width="12.7109375" style="354" customWidth="1"/>
    <col min="14858" max="14858" width="10.28515625" style="354" customWidth="1"/>
    <col min="14859" max="14859" width="14" style="354" customWidth="1"/>
    <col min="14860" max="14860" width="8.42578125" style="354" customWidth="1"/>
    <col min="14861" max="14861" width="10.28515625" style="354" customWidth="1"/>
    <col min="14862" max="14863" width="12.42578125" style="354" customWidth="1"/>
    <col min="14864" max="14864" width="14" style="354" customWidth="1"/>
    <col min="14865" max="14866" width="11.28515625" style="354" customWidth="1"/>
    <col min="14867" max="14867" width="13.7109375" style="354" customWidth="1"/>
    <col min="14868" max="14868" width="15.42578125" style="354" bestFit="1" customWidth="1"/>
    <col min="14869" max="14869" width="10.5703125" style="354" bestFit="1" customWidth="1"/>
    <col min="14870" max="15106" width="9.140625" style="354"/>
    <col min="15107" max="15107" width="4.42578125" style="354" customWidth="1"/>
    <col min="15108" max="15108" width="17.85546875" style="354" customWidth="1"/>
    <col min="15109" max="15109" width="18.28515625" style="354" customWidth="1"/>
    <col min="15110" max="15110" width="5.85546875" style="354" customWidth="1"/>
    <col min="15111" max="15111" width="12.5703125" style="354" customWidth="1"/>
    <col min="15112" max="15112" width="14.28515625" style="354" customWidth="1"/>
    <col min="15113" max="15113" width="12.7109375" style="354" customWidth="1"/>
    <col min="15114" max="15114" width="10.28515625" style="354" customWidth="1"/>
    <col min="15115" max="15115" width="14" style="354" customWidth="1"/>
    <col min="15116" max="15116" width="8.42578125" style="354" customWidth="1"/>
    <col min="15117" max="15117" width="10.28515625" style="354" customWidth="1"/>
    <col min="15118" max="15119" width="12.42578125" style="354" customWidth="1"/>
    <col min="15120" max="15120" width="14" style="354" customWidth="1"/>
    <col min="15121" max="15122" width="11.28515625" style="354" customWidth="1"/>
    <col min="15123" max="15123" width="13.7109375" style="354" customWidth="1"/>
    <col min="15124" max="15124" width="15.42578125" style="354" bestFit="1" customWidth="1"/>
    <col min="15125" max="15125" width="10.5703125" style="354" bestFit="1" customWidth="1"/>
    <col min="15126" max="15362" width="9.140625" style="354"/>
    <col min="15363" max="15363" width="4.42578125" style="354" customWidth="1"/>
    <col min="15364" max="15364" width="17.85546875" style="354" customWidth="1"/>
    <col min="15365" max="15365" width="18.28515625" style="354" customWidth="1"/>
    <col min="15366" max="15366" width="5.85546875" style="354" customWidth="1"/>
    <col min="15367" max="15367" width="12.5703125" style="354" customWidth="1"/>
    <col min="15368" max="15368" width="14.28515625" style="354" customWidth="1"/>
    <col min="15369" max="15369" width="12.7109375" style="354" customWidth="1"/>
    <col min="15370" max="15370" width="10.28515625" style="354" customWidth="1"/>
    <col min="15371" max="15371" width="14" style="354" customWidth="1"/>
    <col min="15372" max="15372" width="8.42578125" style="354" customWidth="1"/>
    <col min="15373" max="15373" width="10.28515625" style="354" customWidth="1"/>
    <col min="15374" max="15375" width="12.42578125" style="354" customWidth="1"/>
    <col min="15376" max="15376" width="14" style="354" customWidth="1"/>
    <col min="15377" max="15378" width="11.28515625" style="354" customWidth="1"/>
    <col min="15379" max="15379" width="13.7109375" style="354" customWidth="1"/>
    <col min="15380" max="15380" width="15.42578125" style="354" bestFit="1" customWidth="1"/>
    <col min="15381" max="15381" width="10.5703125" style="354" bestFit="1" customWidth="1"/>
    <col min="15382" max="15618" width="9.140625" style="354"/>
    <col min="15619" max="15619" width="4.42578125" style="354" customWidth="1"/>
    <col min="15620" max="15620" width="17.85546875" style="354" customWidth="1"/>
    <col min="15621" max="15621" width="18.28515625" style="354" customWidth="1"/>
    <col min="15622" max="15622" width="5.85546875" style="354" customWidth="1"/>
    <col min="15623" max="15623" width="12.5703125" style="354" customWidth="1"/>
    <col min="15624" max="15624" width="14.28515625" style="354" customWidth="1"/>
    <col min="15625" max="15625" width="12.7109375" style="354" customWidth="1"/>
    <col min="15626" max="15626" width="10.28515625" style="354" customWidth="1"/>
    <col min="15627" max="15627" width="14" style="354" customWidth="1"/>
    <col min="15628" max="15628" width="8.42578125" style="354" customWidth="1"/>
    <col min="15629" max="15629" width="10.28515625" style="354" customWidth="1"/>
    <col min="15630" max="15631" width="12.42578125" style="354" customWidth="1"/>
    <col min="15632" max="15632" width="14" style="354" customWidth="1"/>
    <col min="15633" max="15634" width="11.28515625" style="354" customWidth="1"/>
    <col min="15635" max="15635" width="13.7109375" style="354" customWidth="1"/>
    <col min="15636" max="15636" width="15.42578125" style="354" bestFit="1" customWidth="1"/>
    <col min="15637" max="15637" width="10.5703125" style="354" bestFit="1" customWidth="1"/>
    <col min="15638" max="15874" width="9.140625" style="354"/>
    <col min="15875" max="15875" width="4.42578125" style="354" customWidth="1"/>
    <col min="15876" max="15876" width="17.85546875" style="354" customWidth="1"/>
    <col min="15877" max="15877" width="18.28515625" style="354" customWidth="1"/>
    <col min="15878" max="15878" width="5.85546875" style="354" customWidth="1"/>
    <col min="15879" max="15879" width="12.5703125" style="354" customWidth="1"/>
    <col min="15880" max="15880" width="14.28515625" style="354" customWidth="1"/>
    <col min="15881" max="15881" width="12.7109375" style="354" customWidth="1"/>
    <col min="15882" max="15882" width="10.28515625" style="354" customWidth="1"/>
    <col min="15883" max="15883" width="14" style="354" customWidth="1"/>
    <col min="15884" max="15884" width="8.42578125" style="354" customWidth="1"/>
    <col min="15885" max="15885" width="10.28515625" style="354" customWidth="1"/>
    <col min="15886" max="15887" width="12.42578125" style="354" customWidth="1"/>
    <col min="15888" max="15888" width="14" style="354" customWidth="1"/>
    <col min="15889" max="15890" width="11.28515625" style="354" customWidth="1"/>
    <col min="15891" max="15891" width="13.7109375" style="354" customWidth="1"/>
    <col min="15892" max="15892" width="15.42578125" style="354" bestFit="1" customWidth="1"/>
    <col min="15893" max="15893" width="10.5703125" style="354" bestFit="1" customWidth="1"/>
    <col min="15894" max="16130" width="9.140625" style="354"/>
    <col min="16131" max="16131" width="4.42578125" style="354" customWidth="1"/>
    <col min="16132" max="16132" width="17.85546875" style="354" customWidth="1"/>
    <col min="16133" max="16133" width="18.28515625" style="354" customWidth="1"/>
    <col min="16134" max="16134" width="5.85546875" style="354" customWidth="1"/>
    <col min="16135" max="16135" width="12.5703125" style="354" customWidth="1"/>
    <col min="16136" max="16136" width="14.28515625" style="354" customWidth="1"/>
    <col min="16137" max="16137" width="12.7109375" style="354" customWidth="1"/>
    <col min="16138" max="16138" width="10.28515625" style="354" customWidth="1"/>
    <col min="16139" max="16139" width="14" style="354" customWidth="1"/>
    <col min="16140" max="16140" width="8.42578125" style="354" customWidth="1"/>
    <col min="16141" max="16141" width="10.28515625" style="354" customWidth="1"/>
    <col min="16142" max="16143" width="12.42578125" style="354" customWidth="1"/>
    <col min="16144" max="16144" width="14" style="354" customWidth="1"/>
    <col min="16145" max="16146" width="11.28515625" style="354" customWidth="1"/>
    <col min="16147" max="16147" width="13.7109375" style="354" customWidth="1"/>
    <col min="16148" max="16148" width="15.42578125" style="354" bestFit="1" customWidth="1"/>
    <col min="16149" max="16149" width="10.5703125" style="354" bestFit="1" customWidth="1"/>
    <col min="16150" max="16384" width="9.140625" style="354"/>
  </cols>
  <sheetData>
    <row r="1" spans="1:22" s="266" customFormat="1" ht="18" customHeight="1">
      <c r="A1" s="2489" t="s">
        <v>3677</v>
      </c>
      <c r="B1" s="2489"/>
      <c r="C1" s="2489"/>
      <c r="D1" s="2489"/>
      <c r="E1" s="2489"/>
      <c r="F1" s="2489"/>
      <c r="G1" s="2489"/>
      <c r="H1" s="2489"/>
      <c r="I1" s="2489"/>
      <c r="J1" s="2489"/>
      <c r="K1" s="2489"/>
      <c r="L1" s="2489"/>
      <c r="M1" s="2489"/>
      <c r="N1" s="2489"/>
      <c r="O1" s="2489"/>
      <c r="P1" s="2489"/>
      <c r="Q1" s="2489"/>
      <c r="R1" s="2489"/>
      <c r="S1" s="2489"/>
      <c r="T1" s="2489"/>
      <c r="U1" s="338"/>
      <c r="V1" s="338"/>
    </row>
    <row r="2" spans="1:22" s="266" customFormat="1" ht="18" customHeight="1">
      <c r="A2" s="2489" t="s">
        <v>1</v>
      </c>
      <c r="B2" s="2489"/>
      <c r="C2" s="2489"/>
      <c r="D2" s="2489"/>
      <c r="E2" s="2489"/>
      <c r="F2" s="2489"/>
      <c r="G2" s="2489"/>
      <c r="H2" s="2489"/>
      <c r="I2" s="2489"/>
      <c r="J2" s="2489"/>
      <c r="K2" s="2489"/>
      <c r="L2" s="2489"/>
      <c r="M2" s="2489"/>
      <c r="N2" s="2489"/>
      <c r="O2" s="2489"/>
      <c r="P2" s="2489"/>
      <c r="Q2" s="2489"/>
      <c r="R2" s="2489"/>
      <c r="S2" s="2489"/>
      <c r="T2" s="2489"/>
    </row>
    <row r="3" spans="1:22" s="266" customFormat="1" ht="18" customHeight="1">
      <c r="A3" s="2489" t="s">
        <v>4440</v>
      </c>
      <c r="B3" s="2489"/>
      <c r="C3" s="2489"/>
      <c r="D3" s="2489"/>
      <c r="E3" s="2489"/>
      <c r="F3" s="2489"/>
      <c r="G3" s="2489"/>
      <c r="H3" s="2489"/>
      <c r="I3" s="2489"/>
      <c r="J3" s="2489"/>
      <c r="K3" s="2489"/>
      <c r="L3" s="2489"/>
      <c r="M3" s="2489"/>
      <c r="N3" s="2489"/>
      <c r="O3" s="2489"/>
      <c r="P3" s="2489"/>
      <c r="Q3" s="2489"/>
      <c r="R3" s="2489"/>
      <c r="S3" s="2489"/>
      <c r="T3" s="2489"/>
    </row>
    <row r="4" spans="1:22" s="266" customFormat="1" ht="18" customHeight="1">
      <c r="A4" s="2489" t="s">
        <v>3958</v>
      </c>
      <c r="B4" s="2489"/>
      <c r="C4" s="2489"/>
      <c r="D4" s="2489"/>
      <c r="E4" s="2489"/>
      <c r="F4" s="2489"/>
      <c r="G4" s="2489"/>
      <c r="H4" s="2489"/>
      <c r="I4" s="2489"/>
      <c r="J4" s="2489"/>
      <c r="K4" s="2489"/>
      <c r="L4" s="2489"/>
      <c r="M4" s="2489"/>
      <c r="N4" s="2489"/>
      <c r="O4" s="2489"/>
      <c r="P4" s="2489"/>
      <c r="Q4" s="2489"/>
      <c r="R4" s="2489"/>
      <c r="S4" s="2489"/>
      <c r="T4" s="2489"/>
    </row>
    <row r="5" spans="1:22" s="266" customFormat="1" ht="18" customHeight="1">
      <c r="A5" s="755"/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</row>
    <row r="6" spans="1:22" s="266" customFormat="1" ht="18" customHeight="1">
      <c r="A6" s="294"/>
      <c r="B6" s="1179"/>
      <c r="C6" s="900"/>
      <c r="D6" s="1180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9"/>
      <c r="R6" s="209"/>
      <c r="S6" s="209"/>
    </row>
    <row r="7" spans="1:22" s="266" customFormat="1" ht="18" customHeight="1">
      <c r="A7" s="212" t="s">
        <v>910</v>
      </c>
      <c r="B7" s="1179"/>
      <c r="C7" s="900"/>
      <c r="D7" s="1180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10"/>
      <c r="R7" s="210"/>
      <c r="S7" s="210"/>
    </row>
    <row r="8" spans="1:22" s="266" customFormat="1" ht="18" customHeight="1">
      <c r="A8" s="2326" t="s">
        <v>3</v>
      </c>
      <c r="B8" s="2326" t="s">
        <v>4</v>
      </c>
      <c r="C8" s="2326" t="s">
        <v>5</v>
      </c>
      <c r="D8" s="2319" t="s">
        <v>6</v>
      </c>
      <c r="E8" s="2329" t="s">
        <v>7</v>
      </c>
      <c r="F8" s="2330"/>
      <c r="G8" s="2319" t="s">
        <v>509</v>
      </c>
      <c r="H8" s="2329" t="s">
        <v>8</v>
      </c>
      <c r="I8" s="2444"/>
      <c r="J8" s="2444"/>
      <c r="K8" s="2330"/>
      <c r="L8" s="2315" t="s">
        <v>9</v>
      </c>
      <c r="M8" s="2319" t="s">
        <v>10</v>
      </c>
      <c r="N8" s="2321" t="s">
        <v>11</v>
      </c>
      <c r="O8" s="2322"/>
      <c r="P8" s="2323"/>
      <c r="Q8" s="2319" t="s">
        <v>12</v>
      </c>
      <c r="R8" s="2319" t="s">
        <v>3687</v>
      </c>
      <c r="S8" s="2319" t="s">
        <v>3688</v>
      </c>
      <c r="T8" s="2230" t="s">
        <v>13</v>
      </c>
    </row>
    <row r="9" spans="1:22" s="266" customFormat="1" ht="45">
      <c r="A9" s="2327"/>
      <c r="B9" s="2445"/>
      <c r="C9" s="2445"/>
      <c r="D9" s="2346"/>
      <c r="E9" s="807" t="s">
        <v>14</v>
      </c>
      <c r="F9" s="807" t="s">
        <v>15</v>
      </c>
      <c r="G9" s="2320"/>
      <c r="H9" s="807" t="s">
        <v>16</v>
      </c>
      <c r="I9" s="807" t="s">
        <v>122</v>
      </c>
      <c r="J9" s="807" t="s">
        <v>18</v>
      </c>
      <c r="K9" s="807" t="s">
        <v>19</v>
      </c>
      <c r="L9" s="2316"/>
      <c r="M9" s="2320"/>
      <c r="N9" s="808" t="s">
        <v>20</v>
      </c>
      <c r="O9" s="808" t="s">
        <v>2270</v>
      </c>
      <c r="P9" s="807" t="s">
        <v>2769</v>
      </c>
      <c r="Q9" s="2320"/>
      <c r="R9" s="2320"/>
      <c r="S9" s="2320"/>
      <c r="T9" s="2231"/>
      <c r="U9" s="354"/>
    </row>
    <row r="10" spans="1:22" s="370" customFormat="1" ht="18" customHeight="1">
      <c r="A10" s="1181">
        <v>1</v>
      </c>
      <c r="B10" s="841" t="s">
        <v>1709</v>
      </c>
      <c r="C10" s="413" t="s">
        <v>1706</v>
      </c>
      <c r="D10" s="1050">
        <f>VLOOKUP(B10,'[33]data Gaji industri PAMA  '!$C$7:$H$16,6,FALSE)</f>
        <v>20</v>
      </c>
      <c r="E10" s="988">
        <v>1837750</v>
      </c>
      <c r="F10" s="988">
        <v>456250</v>
      </c>
      <c r="G10" s="988">
        <f>SUM(E10:F10)</f>
        <v>2294000</v>
      </c>
      <c r="H10" s="988">
        <v>25000</v>
      </c>
      <c r="I10" s="988">
        <v>25000</v>
      </c>
      <c r="J10" s="1182">
        <v>0</v>
      </c>
      <c r="K10" s="1183">
        <v>0</v>
      </c>
      <c r="L10" s="1184">
        <f t="shared" ref="L10:L18" si="0">(D10*H10)+(D10*I10)+J10+K10</f>
        <v>1000000</v>
      </c>
      <c r="M10" s="935">
        <f t="shared" ref="M10:M19" si="1">G10+L10</f>
        <v>3294000</v>
      </c>
      <c r="N10" s="935">
        <f>G10*2%</f>
        <v>45880</v>
      </c>
      <c r="O10" s="935">
        <f>G10*1%</f>
        <v>22940</v>
      </c>
      <c r="P10" s="935">
        <f>G10*1%</f>
        <v>22940</v>
      </c>
      <c r="Q10" s="652">
        <f>M10-N10-O10-P10</f>
        <v>3202240</v>
      </c>
      <c r="R10" s="652">
        <v>500000</v>
      </c>
      <c r="S10" s="652">
        <f>Q10-R10</f>
        <v>2702240</v>
      </c>
      <c r="T10" s="1185" t="s">
        <v>3959</v>
      </c>
    </row>
    <row r="11" spans="1:22" s="370" customFormat="1" ht="18" customHeight="1">
      <c r="A11" s="1181">
        <v>2</v>
      </c>
      <c r="B11" s="841" t="s">
        <v>1723</v>
      </c>
      <c r="C11" s="413" t="s">
        <v>1706</v>
      </c>
      <c r="D11" s="1050">
        <f>VLOOKUP(B11,'[33]data Gaji industri PAMA  '!$C$7:$H$16,6,FALSE)</f>
        <v>20</v>
      </c>
      <c r="E11" s="988">
        <v>1837750</v>
      </c>
      <c r="F11" s="988">
        <v>456250</v>
      </c>
      <c r="G11" s="988">
        <f>SUM(E11:F11)</f>
        <v>2294000</v>
      </c>
      <c r="H11" s="988">
        <v>25000</v>
      </c>
      <c r="I11" s="988">
        <v>25000</v>
      </c>
      <c r="J11" s="1182">
        <v>0</v>
      </c>
      <c r="K11" s="1183">
        <v>0</v>
      </c>
      <c r="L11" s="1184">
        <f t="shared" si="0"/>
        <v>1000000</v>
      </c>
      <c r="M11" s="935">
        <f t="shared" si="1"/>
        <v>3294000</v>
      </c>
      <c r="N11" s="935">
        <f>G11*2%</f>
        <v>45880</v>
      </c>
      <c r="O11" s="935">
        <f>G11*1%</f>
        <v>22940</v>
      </c>
      <c r="P11" s="935">
        <f>G11*1%</f>
        <v>22940</v>
      </c>
      <c r="Q11" s="652">
        <f>M11-N11-O11-P11</f>
        <v>3202240</v>
      </c>
      <c r="R11" s="652">
        <v>0</v>
      </c>
      <c r="S11" s="652">
        <f t="shared" ref="S11:S19" si="2">Q11-R11</f>
        <v>3202240</v>
      </c>
      <c r="T11" s="1185" t="s">
        <v>3960</v>
      </c>
    </row>
    <row r="12" spans="1:22" s="370" customFormat="1" ht="18" customHeight="1">
      <c r="A12" s="1181">
        <v>3</v>
      </c>
      <c r="B12" s="841" t="s">
        <v>1752</v>
      </c>
      <c r="C12" s="413" t="s">
        <v>1706</v>
      </c>
      <c r="D12" s="1050">
        <f>VLOOKUP(B12,'[33]data Gaji industri PAMA  '!$C$7:$H$16,6,FALSE)</f>
        <v>20</v>
      </c>
      <c r="E12" s="988">
        <v>1837750</v>
      </c>
      <c r="F12" s="988">
        <v>456250</v>
      </c>
      <c r="G12" s="988">
        <f>SUM(E12:F12)</f>
        <v>2294000</v>
      </c>
      <c r="H12" s="988">
        <v>25000</v>
      </c>
      <c r="I12" s="988">
        <v>25000</v>
      </c>
      <c r="J12" s="1182">
        <v>0</v>
      </c>
      <c r="K12" s="1183">
        <v>0</v>
      </c>
      <c r="L12" s="1184">
        <f t="shared" si="0"/>
        <v>1000000</v>
      </c>
      <c r="M12" s="935">
        <f t="shared" si="1"/>
        <v>3294000</v>
      </c>
      <c r="N12" s="935">
        <f>G12*2%</f>
        <v>45880</v>
      </c>
      <c r="O12" s="935">
        <f>G12*1%</f>
        <v>22940</v>
      </c>
      <c r="P12" s="935">
        <f>G12*1%</f>
        <v>22940</v>
      </c>
      <c r="Q12" s="652">
        <f>M12-N12-O12-P12</f>
        <v>3202240</v>
      </c>
      <c r="R12" s="652">
        <v>0</v>
      </c>
      <c r="S12" s="652">
        <f t="shared" si="2"/>
        <v>3202240</v>
      </c>
      <c r="T12" s="1185" t="s">
        <v>3961</v>
      </c>
    </row>
    <row r="13" spans="1:22" s="370" customFormat="1" ht="18" customHeight="1">
      <c r="A13" s="1181">
        <v>4</v>
      </c>
      <c r="B13" s="841" t="s">
        <v>3395</v>
      </c>
      <c r="C13" s="413" t="s">
        <v>1706</v>
      </c>
      <c r="D13" s="1050">
        <f>VLOOKUP(B13,'[33]data Gaji industri PAMA  '!$C$7:$H$16,6,FALSE)</f>
        <v>20</v>
      </c>
      <c r="E13" s="988">
        <v>1837750</v>
      </c>
      <c r="F13" s="988">
        <v>456250</v>
      </c>
      <c r="G13" s="988">
        <f t="shared" ref="G13:G19" si="3">SUM(E13:F13)</f>
        <v>2294000</v>
      </c>
      <c r="H13" s="988">
        <v>25000</v>
      </c>
      <c r="I13" s="988">
        <v>25000</v>
      </c>
      <c r="J13" s="1182">
        <v>0</v>
      </c>
      <c r="K13" s="1183">
        <v>0</v>
      </c>
      <c r="L13" s="1184">
        <f t="shared" si="0"/>
        <v>1000000</v>
      </c>
      <c r="M13" s="935">
        <f t="shared" si="1"/>
        <v>3294000</v>
      </c>
      <c r="N13" s="935">
        <f t="shared" ref="N13:N19" si="4">G13*2%</f>
        <v>45880</v>
      </c>
      <c r="O13" s="935">
        <f t="shared" ref="O13:O19" si="5">G13*1%</f>
        <v>22940</v>
      </c>
      <c r="P13" s="935">
        <f t="shared" ref="P13:P19" si="6">G13*1%</f>
        <v>22940</v>
      </c>
      <c r="Q13" s="652">
        <f t="shared" ref="Q13:Q19" si="7">M13-N13-O13-P13</f>
        <v>3202240</v>
      </c>
      <c r="R13" s="652">
        <v>0</v>
      </c>
      <c r="S13" s="652">
        <f t="shared" si="2"/>
        <v>3202240</v>
      </c>
      <c r="T13" s="1186" t="s">
        <v>3962</v>
      </c>
      <c r="U13" s="1187"/>
    </row>
    <row r="14" spans="1:22" s="370" customFormat="1" ht="18" customHeight="1">
      <c r="A14" s="1181">
        <v>5</v>
      </c>
      <c r="B14" s="841" t="s">
        <v>1767</v>
      </c>
      <c r="C14" s="413" t="s">
        <v>1706</v>
      </c>
      <c r="D14" s="1050">
        <f>VLOOKUP(B14,'[33]data Gaji industri PAMA  '!$C$7:$H$16,6,FALSE)</f>
        <v>20</v>
      </c>
      <c r="E14" s="988">
        <v>1837750</v>
      </c>
      <c r="F14" s="988">
        <v>456250</v>
      </c>
      <c r="G14" s="988">
        <f t="shared" si="3"/>
        <v>2294000</v>
      </c>
      <c r="H14" s="988">
        <v>25000</v>
      </c>
      <c r="I14" s="988">
        <v>25000</v>
      </c>
      <c r="J14" s="1182">
        <v>0</v>
      </c>
      <c r="K14" s="1183">
        <v>0</v>
      </c>
      <c r="L14" s="1184">
        <f t="shared" si="0"/>
        <v>1000000</v>
      </c>
      <c r="M14" s="935">
        <f t="shared" si="1"/>
        <v>3294000</v>
      </c>
      <c r="N14" s="935">
        <f t="shared" si="4"/>
        <v>45880</v>
      </c>
      <c r="O14" s="935">
        <f t="shared" si="5"/>
        <v>22940</v>
      </c>
      <c r="P14" s="935">
        <f t="shared" si="6"/>
        <v>22940</v>
      </c>
      <c r="Q14" s="652">
        <f t="shared" si="7"/>
        <v>3202240</v>
      </c>
      <c r="R14" s="652">
        <v>0</v>
      </c>
      <c r="S14" s="652">
        <f t="shared" si="2"/>
        <v>3202240</v>
      </c>
      <c r="T14" s="1186" t="s">
        <v>3963</v>
      </c>
      <c r="U14" s="1188"/>
    </row>
    <row r="15" spans="1:22" s="370" customFormat="1" ht="18" customHeight="1">
      <c r="A15" s="1181">
        <v>6</v>
      </c>
      <c r="B15" s="841" t="s">
        <v>1789</v>
      </c>
      <c r="C15" s="413" t="s">
        <v>1706</v>
      </c>
      <c r="D15" s="1050">
        <f>VLOOKUP(B15,'[33]data Gaji industri PAMA  '!$C$7:$H$16,6,FALSE)</f>
        <v>20</v>
      </c>
      <c r="E15" s="988">
        <v>1837750</v>
      </c>
      <c r="F15" s="988">
        <v>456250</v>
      </c>
      <c r="G15" s="988">
        <f t="shared" si="3"/>
        <v>2294000</v>
      </c>
      <c r="H15" s="988">
        <v>25000</v>
      </c>
      <c r="I15" s="988">
        <v>25000</v>
      </c>
      <c r="J15" s="1182">
        <v>0</v>
      </c>
      <c r="K15" s="1183">
        <v>0</v>
      </c>
      <c r="L15" s="1184">
        <f t="shared" si="0"/>
        <v>1000000</v>
      </c>
      <c r="M15" s="935">
        <f t="shared" si="1"/>
        <v>3294000</v>
      </c>
      <c r="N15" s="935">
        <f t="shared" si="4"/>
        <v>45880</v>
      </c>
      <c r="O15" s="935">
        <f t="shared" si="5"/>
        <v>22940</v>
      </c>
      <c r="P15" s="935">
        <f t="shared" si="6"/>
        <v>22940</v>
      </c>
      <c r="Q15" s="652">
        <f t="shared" si="7"/>
        <v>3202240</v>
      </c>
      <c r="R15" s="652">
        <v>0</v>
      </c>
      <c r="S15" s="652">
        <f t="shared" si="2"/>
        <v>3202240</v>
      </c>
      <c r="T15" s="1189" t="s">
        <v>3964</v>
      </c>
      <c r="U15" s="1188"/>
    </row>
    <row r="16" spans="1:22" s="370" customFormat="1" ht="18" customHeight="1">
      <c r="A16" s="1181">
        <v>7</v>
      </c>
      <c r="B16" s="841" t="s">
        <v>1791</v>
      </c>
      <c r="C16" s="413" t="s">
        <v>1706</v>
      </c>
      <c r="D16" s="1050">
        <f>VLOOKUP(B16,'[33]data Gaji industri PAMA  '!$C$7:$H$16,6,FALSE)</f>
        <v>20</v>
      </c>
      <c r="E16" s="988">
        <v>1837750</v>
      </c>
      <c r="F16" s="988">
        <v>456250</v>
      </c>
      <c r="G16" s="988">
        <f t="shared" si="3"/>
        <v>2294000</v>
      </c>
      <c r="H16" s="988">
        <v>25000</v>
      </c>
      <c r="I16" s="988">
        <v>25000</v>
      </c>
      <c r="J16" s="1182">
        <v>0</v>
      </c>
      <c r="K16" s="1183">
        <v>0</v>
      </c>
      <c r="L16" s="1184">
        <f t="shared" si="0"/>
        <v>1000000</v>
      </c>
      <c r="M16" s="935">
        <f t="shared" si="1"/>
        <v>3294000</v>
      </c>
      <c r="N16" s="935">
        <f t="shared" si="4"/>
        <v>45880</v>
      </c>
      <c r="O16" s="935">
        <f t="shared" si="5"/>
        <v>22940</v>
      </c>
      <c r="P16" s="935">
        <f t="shared" si="6"/>
        <v>22940</v>
      </c>
      <c r="Q16" s="652">
        <f t="shared" si="7"/>
        <v>3202240</v>
      </c>
      <c r="R16" s="652">
        <v>0</v>
      </c>
      <c r="S16" s="652">
        <f t="shared" si="2"/>
        <v>3202240</v>
      </c>
      <c r="T16" s="1189" t="s">
        <v>3965</v>
      </c>
      <c r="U16" s="1188"/>
    </row>
    <row r="17" spans="1:21" s="370" customFormat="1" ht="18" customHeight="1">
      <c r="A17" s="1181">
        <v>8</v>
      </c>
      <c r="B17" s="841" t="s">
        <v>1803</v>
      </c>
      <c r="C17" s="413" t="s">
        <v>1706</v>
      </c>
      <c r="D17" s="1050">
        <f>VLOOKUP(B17,'[33]data Gaji industri PAMA  '!$C$7:$H$16,6,FALSE)</f>
        <v>20</v>
      </c>
      <c r="E17" s="988">
        <v>1837750</v>
      </c>
      <c r="F17" s="988">
        <v>456250</v>
      </c>
      <c r="G17" s="988">
        <f t="shared" si="3"/>
        <v>2294000</v>
      </c>
      <c r="H17" s="988">
        <v>25000</v>
      </c>
      <c r="I17" s="988">
        <v>25000</v>
      </c>
      <c r="J17" s="1182">
        <v>0</v>
      </c>
      <c r="K17" s="1183">
        <v>0</v>
      </c>
      <c r="L17" s="1184">
        <f t="shared" si="0"/>
        <v>1000000</v>
      </c>
      <c r="M17" s="935">
        <f t="shared" si="1"/>
        <v>3294000</v>
      </c>
      <c r="N17" s="935">
        <f t="shared" si="4"/>
        <v>45880</v>
      </c>
      <c r="O17" s="935">
        <f t="shared" si="5"/>
        <v>22940</v>
      </c>
      <c r="P17" s="935">
        <f t="shared" si="6"/>
        <v>22940</v>
      </c>
      <c r="Q17" s="652">
        <f t="shared" si="7"/>
        <v>3202240</v>
      </c>
      <c r="R17" s="652">
        <v>0</v>
      </c>
      <c r="S17" s="652">
        <f t="shared" si="2"/>
        <v>3202240</v>
      </c>
      <c r="T17" s="1189" t="s">
        <v>3966</v>
      </c>
      <c r="U17" s="1188"/>
    </row>
    <row r="18" spans="1:21" s="370" customFormat="1" ht="18" customHeight="1">
      <c r="A18" s="1181">
        <v>9</v>
      </c>
      <c r="B18" s="841" t="s">
        <v>1805</v>
      </c>
      <c r="C18" s="413" t="s">
        <v>1706</v>
      </c>
      <c r="D18" s="1050">
        <f>VLOOKUP(B18,'[33]data Gaji industri PAMA  '!$C$7:$H$16,6,FALSE)</f>
        <v>20</v>
      </c>
      <c r="E18" s="988">
        <v>1837750</v>
      </c>
      <c r="F18" s="988">
        <v>456250</v>
      </c>
      <c r="G18" s="988">
        <f t="shared" si="3"/>
        <v>2294000</v>
      </c>
      <c r="H18" s="988">
        <v>25000</v>
      </c>
      <c r="I18" s="988">
        <v>25000</v>
      </c>
      <c r="J18" s="1182">
        <v>0</v>
      </c>
      <c r="K18" s="1183">
        <v>0</v>
      </c>
      <c r="L18" s="1184">
        <f t="shared" si="0"/>
        <v>1000000</v>
      </c>
      <c r="M18" s="935">
        <f t="shared" si="1"/>
        <v>3294000</v>
      </c>
      <c r="N18" s="935">
        <f t="shared" si="4"/>
        <v>45880</v>
      </c>
      <c r="O18" s="935">
        <f t="shared" si="5"/>
        <v>22940</v>
      </c>
      <c r="P18" s="935">
        <f t="shared" si="6"/>
        <v>22940</v>
      </c>
      <c r="Q18" s="652">
        <f t="shared" si="7"/>
        <v>3202240</v>
      </c>
      <c r="R18" s="652">
        <v>0</v>
      </c>
      <c r="S18" s="652">
        <f t="shared" si="2"/>
        <v>3202240</v>
      </c>
      <c r="T18" s="1189" t="s">
        <v>3967</v>
      </c>
      <c r="U18" s="1188"/>
    </row>
    <row r="19" spans="1:21" s="370" customFormat="1" ht="18" customHeight="1">
      <c r="A19" s="1181">
        <v>10</v>
      </c>
      <c r="B19" s="841" t="s">
        <v>1543</v>
      </c>
      <c r="C19" s="413" t="s">
        <v>1706</v>
      </c>
      <c r="D19" s="1050">
        <f>VLOOKUP(B19,'[33]data Gaji industri PAMA  '!$C$7:$H$16,6,FALSE)</f>
        <v>20</v>
      </c>
      <c r="E19" s="988">
        <v>1837750</v>
      </c>
      <c r="F19" s="988">
        <v>456250</v>
      </c>
      <c r="G19" s="988">
        <f t="shared" si="3"/>
        <v>2294000</v>
      </c>
      <c r="H19" s="988">
        <v>25000</v>
      </c>
      <c r="I19" s="988">
        <v>25000</v>
      </c>
      <c r="J19" s="1182">
        <v>0</v>
      </c>
      <c r="K19" s="1183">
        <v>0</v>
      </c>
      <c r="L19" s="1184">
        <f>(D19*H19)+(D19*I19)+J19+K19</f>
        <v>1000000</v>
      </c>
      <c r="M19" s="935">
        <f t="shared" si="1"/>
        <v>3294000</v>
      </c>
      <c r="N19" s="935">
        <f t="shared" si="4"/>
        <v>45880</v>
      </c>
      <c r="O19" s="935">
        <f t="shared" si="5"/>
        <v>22940</v>
      </c>
      <c r="P19" s="935">
        <f t="shared" si="6"/>
        <v>22940</v>
      </c>
      <c r="Q19" s="652">
        <f t="shared" si="7"/>
        <v>3202240</v>
      </c>
      <c r="R19" s="652">
        <v>0</v>
      </c>
      <c r="S19" s="652">
        <f t="shared" si="2"/>
        <v>3202240</v>
      </c>
      <c r="T19" s="1186" t="s">
        <v>3968</v>
      </c>
      <c r="U19" s="1188"/>
    </row>
    <row r="20" spans="1:21" s="266" customFormat="1" ht="22.5" customHeight="1">
      <c r="A20" s="2214" t="s">
        <v>970</v>
      </c>
      <c r="B20" s="2215"/>
      <c r="C20" s="2217"/>
      <c r="D20" s="1190">
        <f>SUM(D10:D19)</f>
        <v>200</v>
      </c>
      <c r="E20" s="1191">
        <f>SUM(E10:E19)</f>
        <v>18377500</v>
      </c>
      <c r="F20" s="1191">
        <f t="shared" ref="F20:R20" si="8">SUM(F10:F19)</f>
        <v>4562500</v>
      </c>
      <c r="G20" s="1191">
        <f t="shared" si="8"/>
        <v>22940000</v>
      </c>
      <c r="H20" s="1191">
        <f t="shared" si="8"/>
        <v>250000</v>
      </c>
      <c r="I20" s="1191">
        <f t="shared" si="8"/>
        <v>250000</v>
      </c>
      <c r="J20" s="1191">
        <f t="shared" si="8"/>
        <v>0</v>
      </c>
      <c r="K20" s="1191">
        <f t="shared" si="8"/>
        <v>0</v>
      </c>
      <c r="L20" s="1191">
        <f t="shared" si="8"/>
        <v>10000000</v>
      </c>
      <c r="M20" s="1191">
        <f t="shared" si="8"/>
        <v>32940000</v>
      </c>
      <c r="N20" s="1191">
        <f t="shared" si="8"/>
        <v>458800</v>
      </c>
      <c r="O20" s="1191">
        <f t="shared" si="8"/>
        <v>229400</v>
      </c>
      <c r="P20" s="1191">
        <f t="shared" si="8"/>
        <v>229400</v>
      </c>
      <c r="Q20" s="1191">
        <f t="shared" si="8"/>
        <v>32022400</v>
      </c>
      <c r="R20" s="1191">
        <f t="shared" si="8"/>
        <v>500000</v>
      </c>
      <c r="S20" s="1191">
        <f>SUM(S10:S19)</f>
        <v>31522400</v>
      </c>
      <c r="T20" s="1191">
        <f>SUM(T10:T19)</f>
        <v>0</v>
      </c>
    </row>
    <row r="21" spans="1:21" s="266" customFormat="1" ht="18" customHeight="1">
      <c r="B21" s="850"/>
      <c r="C21" s="111"/>
      <c r="D21" s="1192"/>
      <c r="S21" s="266" t="s">
        <v>2627</v>
      </c>
    </row>
    <row r="22" spans="1:21" ht="10.5" customHeight="1">
      <c r="U22" s="266"/>
    </row>
    <row r="23" spans="1:21" ht="10.5" customHeight="1">
      <c r="U23" s="266"/>
    </row>
    <row r="24" spans="1:21" s="266" customFormat="1" ht="17.25">
      <c r="A24" s="658" t="s">
        <v>3689</v>
      </c>
      <c r="C24" s="57"/>
    </row>
    <row r="25" spans="1:21" s="266" customFormat="1" ht="16.5">
      <c r="C25" s="57"/>
    </row>
    <row r="26" spans="1:21" s="266" customFormat="1" ht="34.5">
      <c r="A26" s="659" t="s">
        <v>39</v>
      </c>
      <c r="B26" s="659" t="s">
        <v>3690</v>
      </c>
      <c r="C26" s="748" t="s">
        <v>40</v>
      </c>
      <c r="D26" s="749"/>
      <c r="E26" s="659" t="s">
        <v>3697</v>
      </c>
      <c r="F26" s="659" t="s">
        <v>41</v>
      </c>
      <c r="G26" s="215"/>
      <c r="H26" s="215"/>
    </row>
    <row r="27" spans="1:21" s="266" customFormat="1" ht="27.75" customHeight="1">
      <c r="A27" s="525">
        <v>1</v>
      </c>
      <c r="B27" s="660" t="s">
        <v>3969</v>
      </c>
      <c r="C27" s="746">
        <f>A19</f>
        <v>10</v>
      </c>
      <c r="D27" s="1193" t="s">
        <v>3701</v>
      </c>
      <c r="E27" s="1194">
        <v>3000</v>
      </c>
      <c r="F27" s="1194">
        <f>C27*E27</f>
        <v>30000</v>
      </c>
      <c r="G27" s="216"/>
      <c r="H27" s="216"/>
    </row>
    <row r="28" spans="1:21" s="266" customFormat="1" ht="27.75" customHeight="1">
      <c r="A28" s="2492" t="s">
        <v>3702</v>
      </c>
      <c r="B28" s="2493"/>
      <c r="C28" s="1195">
        <f>C27</f>
        <v>10</v>
      </c>
      <c r="D28" s="1196" t="s">
        <v>3701</v>
      </c>
      <c r="E28" s="1197"/>
      <c r="F28" s="1198">
        <f>SUM(F27:F27)</f>
        <v>30000</v>
      </c>
      <c r="G28" s="217"/>
      <c r="H28" s="217"/>
    </row>
    <row r="29" spans="1:21" s="266" customFormat="1" ht="17.25">
      <c r="A29" s="682"/>
      <c r="B29" s="682"/>
      <c r="C29" s="27"/>
      <c r="D29" s="1199"/>
      <c r="E29" s="1199"/>
      <c r="F29" s="1199"/>
      <c r="G29" s="1199"/>
      <c r="H29" s="1199"/>
      <c r="I29" s="217"/>
      <c r="J29" s="217"/>
      <c r="K29" s="217"/>
      <c r="L29" s="217"/>
      <c r="M29" s="258"/>
    </row>
    <row r="30" spans="1:21" s="266" customFormat="1" ht="17.25">
      <c r="A30" s="682"/>
      <c r="B30" s="682"/>
      <c r="C30" s="27"/>
      <c r="D30" s="1199"/>
      <c r="E30" s="1199"/>
      <c r="F30" s="1199"/>
      <c r="G30" s="1199"/>
      <c r="H30" s="1199"/>
      <c r="I30" s="1199"/>
      <c r="J30" s="1199"/>
      <c r="N30" s="217"/>
      <c r="O30" s="217"/>
      <c r="P30" s="217"/>
      <c r="Q30" s="258"/>
      <c r="R30" s="258"/>
      <c r="S30" s="258"/>
    </row>
    <row r="31" spans="1:21" s="266" customFormat="1" ht="17.25">
      <c r="A31" s="682"/>
      <c r="B31" s="682"/>
      <c r="C31" s="27"/>
      <c r="D31" s="1199"/>
      <c r="E31" s="1199"/>
      <c r="F31" s="1199"/>
      <c r="G31" s="1199"/>
      <c r="H31" s="1199"/>
      <c r="I31" s="1199"/>
      <c r="J31" s="1199"/>
      <c r="N31" s="217"/>
      <c r="O31" s="217"/>
      <c r="P31" s="217"/>
      <c r="Q31" s="258"/>
      <c r="R31" s="258"/>
      <c r="S31" s="258"/>
    </row>
    <row r="32" spans="1:21" s="266" customFormat="1" ht="17.25">
      <c r="B32" s="662" t="s">
        <v>3693</v>
      </c>
      <c r="C32" s="57"/>
    </row>
    <row r="33" spans="1:11" s="266" customFormat="1" ht="17.25">
      <c r="B33" s="662" t="s">
        <v>3706</v>
      </c>
      <c r="C33" s="57"/>
    </row>
    <row r="34" spans="1:11" s="266" customFormat="1" ht="16.5">
      <c r="C34" s="57"/>
    </row>
    <row r="35" spans="1:11" s="266" customFormat="1" ht="18">
      <c r="B35" s="663" t="s">
        <v>4587</v>
      </c>
      <c r="C35" s="57"/>
      <c r="J35" s="231" t="s">
        <v>4584</v>
      </c>
    </row>
    <row r="36" spans="1:11" s="266" customFormat="1" ht="24.95" customHeight="1">
      <c r="B36" s="984" t="s">
        <v>3025</v>
      </c>
      <c r="C36" s="756" t="s">
        <v>3696</v>
      </c>
      <c r="D36" s="757"/>
      <c r="E36" s="2494" t="s">
        <v>3970</v>
      </c>
      <c r="F36" s="2495"/>
      <c r="G36" s="753"/>
      <c r="H36" s="753"/>
      <c r="I36" s="230"/>
      <c r="J36" s="232" t="s">
        <v>44</v>
      </c>
      <c r="K36" s="224"/>
    </row>
    <row r="37" spans="1:11" s="266" customFormat="1" ht="24.95" customHeight="1">
      <c r="B37" s="1200" t="s">
        <v>3969</v>
      </c>
      <c r="C37" s="1201">
        <f>C27</f>
        <v>10</v>
      </c>
      <c r="D37" s="1202" t="s">
        <v>3701</v>
      </c>
      <c r="E37" s="1203" t="s">
        <v>3703</v>
      </c>
      <c r="F37" s="1204">
        <f>Q20</f>
        <v>32022400</v>
      </c>
      <c r="G37" s="754"/>
      <c r="I37" s="230"/>
      <c r="J37" s="231"/>
      <c r="K37" s="224"/>
    </row>
    <row r="38" spans="1:11" s="266" customFormat="1" ht="24.95" customHeight="1">
      <c r="B38" s="1200" t="s">
        <v>3697</v>
      </c>
      <c r="C38" s="1201"/>
      <c r="D38" s="1202"/>
      <c r="E38" s="1203" t="s">
        <v>3703</v>
      </c>
      <c r="F38" s="1205">
        <f>F28</f>
        <v>30000</v>
      </c>
      <c r="G38" s="754"/>
      <c r="I38" s="230"/>
      <c r="J38" s="231"/>
      <c r="K38" s="224"/>
    </row>
    <row r="39" spans="1:11" s="266" customFormat="1" ht="24.95" customHeight="1">
      <c r="B39" s="1206" t="s">
        <v>3698</v>
      </c>
      <c r="C39" s="1207">
        <f>C37</f>
        <v>10</v>
      </c>
      <c r="D39" s="1208" t="s">
        <v>3701</v>
      </c>
      <c r="E39" s="1209" t="s">
        <v>3703</v>
      </c>
      <c r="F39" s="1210">
        <f>SUM(F37:F38)</f>
        <v>32052400</v>
      </c>
      <c r="G39" s="758"/>
      <c r="I39" s="230"/>
      <c r="J39" s="231"/>
      <c r="K39" s="224"/>
    </row>
    <row r="40" spans="1:11" s="266" customFormat="1" ht="24.95" customHeight="1">
      <c r="B40" s="1211" t="s">
        <v>3699</v>
      </c>
      <c r="C40" s="1212">
        <v>1.4999999999999999E-2</v>
      </c>
      <c r="D40" s="1213"/>
      <c r="E40" s="1209" t="s">
        <v>3703</v>
      </c>
      <c r="F40" s="1214">
        <f>F39*C40</f>
        <v>480786</v>
      </c>
      <c r="G40" s="759"/>
      <c r="I40" s="230"/>
      <c r="J40" s="319"/>
      <c r="K40" s="224"/>
    </row>
    <row r="41" spans="1:11" s="266" customFormat="1" ht="24.95" customHeight="1">
      <c r="B41" s="1211" t="s">
        <v>3700</v>
      </c>
      <c r="C41" s="1215"/>
      <c r="D41" s="1213"/>
      <c r="E41" s="1209" t="s">
        <v>3703</v>
      </c>
      <c r="F41" s="1214">
        <f>SUM(F39:F40)</f>
        <v>32533186</v>
      </c>
      <c r="G41" s="752"/>
      <c r="H41" s="1216"/>
      <c r="I41" s="230"/>
      <c r="J41" s="229" t="s">
        <v>3704</v>
      </c>
      <c r="K41" s="224"/>
    </row>
    <row r="42" spans="1:11" s="266" customFormat="1" ht="18">
      <c r="A42" s="354"/>
      <c r="B42" s="354"/>
      <c r="C42" s="85"/>
      <c r="D42" s="354"/>
      <c r="E42" s="354"/>
      <c r="F42" s="354"/>
      <c r="G42" s="354"/>
      <c r="H42" s="752"/>
      <c r="I42" s="230"/>
      <c r="K42" s="224"/>
    </row>
    <row r="44" spans="1:11">
      <c r="B44" s="1217"/>
    </row>
  </sheetData>
  <mergeCells count="21">
    <mergeCell ref="T8:T9"/>
    <mergeCell ref="A1:T1"/>
    <mergeCell ref="A2:T2"/>
    <mergeCell ref="A3:T3"/>
    <mergeCell ref="A4:T4"/>
    <mergeCell ref="A8:A9"/>
    <mergeCell ref="B8:B9"/>
    <mergeCell ref="C8:C9"/>
    <mergeCell ref="D8:D9"/>
    <mergeCell ref="E8:F8"/>
    <mergeCell ref="G8:G9"/>
    <mergeCell ref="A20:C20"/>
    <mergeCell ref="A28:B28"/>
    <mergeCell ref="E36:F36"/>
    <mergeCell ref="R8:R9"/>
    <mergeCell ref="S8:S9"/>
    <mergeCell ref="H8:K8"/>
    <mergeCell ref="L8:L9"/>
    <mergeCell ref="M8:M9"/>
    <mergeCell ref="N8:P8"/>
    <mergeCell ref="Q8:Q9"/>
  </mergeCells>
  <printOptions horizontalCentered="1"/>
  <pageMargins left="0" right="0" top="0.5" bottom="0.25" header="0.3" footer="0.3"/>
  <pageSetup paperSize="9" scale="60" orientation="landscape" horizontalDpi="0" verticalDpi="0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U113"/>
  <sheetViews>
    <sheetView showGridLines="0" topLeftCell="B57" zoomScale="70" zoomScaleNormal="70" workbookViewId="0">
      <selection activeCell="R82" sqref="R82"/>
    </sheetView>
  </sheetViews>
  <sheetFormatPr defaultRowHeight="24.75" customHeight="1"/>
  <cols>
    <col min="1" max="1" width="13.85546875" style="131" hidden="1" customWidth="1"/>
    <col min="2" max="2" width="5.85546875" style="116" customWidth="1"/>
    <col min="3" max="3" width="20.42578125" style="116" customWidth="1"/>
    <col min="4" max="4" width="20.140625" style="116" customWidth="1"/>
    <col min="5" max="5" width="7.7109375" style="116" customWidth="1"/>
    <col min="6" max="6" width="13.28515625" style="116" customWidth="1"/>
    <col min="7" max="7" width="12.140625" style="116" customWidth="1"/>
    <col min="8" max="8" width="15.140625" style="116" customWidth="1"/>
    <col min="9" max="9" width="10.5703125" style="116" customWidth="1"/>
    <col min="10" max="10" width="12.28515625" style="116" customWidth="1"/>
    <col min="11" max="11" width="11.28515625" style="116" customWidth="1"/>
    <col min="12" max="12" width="12" style="116" customWidth="1"/>
    <col min="13" max="13" width="12.28515625" style="116" customWidth="1"/>
    <col min="14" max="14" width="11.42578125" style="116" customWidth="1"/>
    <col min="15" max="15" width="10.85546875" style="116" customWidth="1"/>
    <col min="16" max="16" width="12" style="116" customWidth="1"/>
    <col min="17" max="17" width="14.5703125" style="116" customWidth="1"/>
    <col min="18" max="18" width="12.28515625" style="319" bestFit="1" customWidth="1"/>
    <col min="19" max="19" width="17.28515625" style="319" bestFit="1" customWidth="1"/>
    <col min="20" max="20" width="15.28515625" style="116" customWidth="1"/>
    <col min="21" max="21" width="13.85546875" style="1748" customWidth="1"/>
    <col min="22" max="16384" width="9.140625" style="116"/>
  </cols>
  <sheetData>
    <row r="1" spans="1:21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1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1" ht="18" customHeight="1">
      <c r="B3" s="2249" t="s">
        <v>4585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1" ht="18" customHeight="1">
      <c r="B4" s="2249" t="s">
        <v>1819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5" spans="1:21" ht="20.25" customHeight="1"/>
    <row r="6" spans="1:21" ht="18" customHeight="1">
      <c r="B6" s="4" t="s">
        <v>2</v>
      </c>
      <c r="C6" s="201"/>
      <c r="D6" s="201"/>
      <c r="E6" s="1928"/>
      <c r="F6" s="22"/>
      <c r="G6" s="22"/>
      <c r="H6" s="23"/>
      <c r="I6" s="201"/>
      <c r="J6" s="201"/>
      <c r="K6" s="201"/>
      <c r="L6" s="201"/>
      <c r="M6" s="201"/>
      <c r="N6" s="201"/>
      <c r="O6" s="201"/>
      <c r="Q6" s="159"/>
      <c r="R6" s="159"/>
      <c r="S6" s="159"/>
      <c r="T6" s="159"/>
    </row>
    <row r="7" spans="1:21" ht="18" customHeight="1"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Q7" s="159"/>
      <c r="R7" s="159"/>
      <c r="S7" s="159"/>
      <c r="T7" s="159"/>
    </row>
    <row r="8" spans="1:21" ht="20.100000000000001" customHeight="1">
      <c r="A8" s="2490" t="s">
        <v>2755</v>
      </c>
      <c r="B8" s="2484" t="s">
        <v>3</v>
      </c>
      <c r="C8" s="2484" t="s">
        <v>4</v>
      </c>
      <c r="D8" s="2484" t="s">
        <v>5</v>
      </c>
      <c r="E8" s="2335" t="s">
        <v>6</v>
      </c>
      <c r="F8" s="2344" t="s">
        <v>7</v>
      </c>
      <c r="G8" s="2345"/>
      <c r="H8" s="2335" t="s">
        <v>509</v>
      </c>
      <c r="I8" s="2363" t="s">
        <v>8</v>
      </c>
      <c r="J8" s="2363"/>
      <c r="K8" s="2364"/>
      <c r="L8" s="2340" t="s">
        <v>9</v>
      </c>
      <c r="M8" s="2335" t="s">
        <v>10</v>
      </c>
      <c r="N8" s="2344" t="s">
        <v>11</v>
      </c>
      <c r="O8" s="2359"/>
      <c r="P8" s="2345"/>
      <c r="Q8" s="2335" t="s">
        <v>12</v>
      </c>
      <c r="R8" s="2319" t="s">
        <v>3687</v>
      </c>
      <c r="S8" s="2319" t="s">
        <v>3688</v>
      </c>
      <c r="T8" s="2335" t="s">
        <v>13</v>
      </c>
    </row>
    <row r="9" spans="1:21" ht="49.5" customHeight="1">
      <c r="A9" s="2490"/>
      <c r="B9" s="2485"/>
      <c r="C9" s="2485"/>
      <c r="D9" s="2485"/>
      <c r="E9" s="2381"/>
      <c r="F9" s="786" t="s">
        <v>14</v>
      </c>
      <c r="G9" s="786" t="s">
        <v>15</v>
      </c>
      <c r="H9" s="2336"/>
      <c r="I9" s="786" t="s">
        <v>16</v>
      </c>
      <c r="J9" s="786" t="s">
        <v>18</v>
      </c>
      <c r="K9" s="786" t="s">
        <v>19</v>
      </c>
      <c r="L9" s="2341"/>
      <c r="M9" s="2336"/>
      <c r="N9" s="786" t="s">
        <v>2316</v>
      </c>
      <c r="O9" s="786" t="s">
        <v>20</v>
      </c>
      <c r="P9" s="786" t="s">
        <v>2270</v>
      </c>
      <c r="Q9" s="2336"/>
      <c r="R9" s="2320"/>
      <c r="S9" s="2320"/>
      <c r="T9" s="2336"/>
    </row>
    <row r="10" spans="1:21" s="354" customFormat="1" ht="18" customHeight="1">
      <c r="A10" s="194">
        <v>2250000</v>
      </c>
      <c r="B10" s="1230">
        <v>1</v>
      </c>
      <c r="C10" s="543" t="s">
        <v>1820</v>
      </c>
      <c r="D10" s="544" t="s">
        <v>1821</v>
      </c>
      <c r="E10" s="704">
        <f>VLOOKUP(C10,[35]PALOPO!$B$10:$D$18,3,FALSE)</f>
        <v>30</v>
      </c>
      <c r="F10" s="252">
        <v>1800000</v>
      </c>
      <c r="G10" s="252">
        <v>450000</v>
      </c>
      <c r="H10" s="52">
        <f t="shared" ref="H10:H15" si="0">SUM(F10:G10)</f>
        <v>2250000</v>
      </c>
      <c r="I10" s="253">
        <v>30000</v>
      </c>
      <c r="J10" s="253">
        <v>500000</v>
      </c>
      <c r="K10" s="250">
        <v>100000</v>
      </c>
      <c r="L10" s="7">
        <f t="shared" ref="L10:L16" si="1">(E10*I10)+J10+K10</f>
        <v>1500000</v>
      </c>
      <c r="M10" s="7">
        <f t="shared" ref="M10:M16" si="2">H10+L10</f>
        <v>3750000</v>
      </c>
      <c r="N10" s="7">
        <f t="shared" ref="N10:N18" si="3">1%*H10</f>
        <v>22500</v>
      </c>
      <c r="O10" s="7">
        <f t="shared" ref="O10:O18" si="4">H10*2%</f>
        <v>45000</v>
      </c>
      <c r="P10" s="7">
        <f t="shared" ref="P10:P18" si="5">H10*1%</f>
        <v>22500</v>
      </c>
      <c r="Q10" s="120">
        <f t="shared" ref="Q10:Q16" si="6">M10-O10-P10-N10</f>
        <v>3660000</v>
      </c>
      <c r="R10" s="708">
        <f>VLOOKUP(C10,[35]PALOPO!$B$10:$Q$18,16,FALSE)</f>
        <v>0</v>
      </c>
      <c r="S10" s="708">
        <f t="shared" ref="S10:S18" si="7">Q10-R10</f>
        <v>3660000</v>
      </c>
      <c r="T10" s="706" t="str">
        <f>VLOOKUP(C10,[36]PALOPO!$B$10:$S$19,18,FALSE)</f>
        <v>1700000597520</v>
      </c>
      <c r="U10" s="1748"/>
    </row>
    <row r="11" spans="1:21" s="354" customFormat="1" ht="18" customHeight="1">
      <c r="A11" s="194">
        <v>2250000</v>
      </c>
      <c r="B11" s="1230">
        <v>2</v>
      </c>
      <c r="C11" s="545" t="s">
        <v>1822</v>
      </c>
      <c r="D11" s="546" t="s">
        <v>1823</v>
      </c>
      <c r="E11" s="704">
        <f>VLOOKUP(C11,[35]PALOPO!$B$10:$D$18,3,FALSE)</f>
        <v>31</v>
      </c>
      <c r="F11" s="252">
        <v>1800000</v>
      </c>
      <c r="G11" s="252">
        <v>450000</v>
      </c>
      <c r="H11" s="52">
        <f t="shared" si="0"/>
        <v>2250000</v>
      </c>
      <c r="I11" s="253">
        <v>30000</v>
      </c>
      <c r="J11" s="253">
        <v>500000</v>
      </c>
      <c r="K11" s="250">
        <v>250000</v>
      </c>
      <c r="L11" s="7">
        <f t="shared" si="1"/>
        <v>1680000</v>
      </c>
      <c r="M11" s="7">
        <f t="shared" si="2"/>
        <v>3930000</v>
      </c>
      <c r="N11" s="7">
        <f t="shared" si="3"/>
        <v>22500</v>
      </c>
      <c r="O11" s="7">
        <f t="shared" si="4"/>
        <v>45000</v>
      </c>
      <c r="P11" s="7">
        <f t="shared" si="5"/>
        <v>22500</v>
      </c>
      <c r="Q11" s="120">
        <f t="shared" si="6"/>
        <v>3840000</v>
      </c>
      <c r="R11" s="708">
        <f>VLOOKUP(C11,[35]PALOPO!$B$10:$Q$18,16,FALSE)</f>
        <v>0</v>
      </c>
      <c r="S11" s="708">
        <f t="shared" si="7"/>
        <v>3840000</v>
      </c>
      <c r="T11" s="706" t="str">
        <f>VLOOKUP(C11,[36]PALOPO!$B$10:$S$19,18,FALSE)</f>
        <v>1700000597074</v>
      </c>
      <c r="U11" s="1748"/>
    </row>
    <row r="12" spans="1:21" s="354" customFormat="1" ht="18" customHeight="1">
      <c r="A12" s="194">
        <v>2250000</v>
      </c>
      <c r="B12" s="1230">
        <v>3</v>
      </c>
      <c r="C12" s="543" t="s">
        <v>1824</v>
      </c>
      <c r="D12" s="547" t="s">
        <v>608</v>
      </c>
      <c r="E12" s="704">
        <f>VLOOKUP(C12,[35]PALOPO!$B$10:$D$18,3,FALSE)</f>
        <v>21</v>
      </c>
      <c r="F12" s="252">
        <v>1800000</v>
      </c>
      <c r="G12" s="252">
        <v>450000</v>
      </c>
      <c r="H12" s="52">
        <f t="shared" si="0"/>
        <v>2250000</v>
      </c>
      <c r="I12" s="253">
        <v>30000</v>
      </c>
      <c r="J12" s="253">
        <v>500000</v>
      </c>
      <c r="K12" s="250">
        <v>100000</v>
      </c>
      <c r="L12" s="7">
        <f t="shared" si="1"/>
        <v>1230000</v>
      </c>
      <c r="M12" s="7">
        <f t="shared" si="2"/>
        <v>3480000</v>
      </c>
      <c r="N12" s="7">
        <f t="shared" si="3"/>
        <v>22500</v>
      </c>
      <c r="O12" s="7">
        <f t="shared" si="4"/>
        <v>45000</v>
      </c>
      <c r="P12" s="7">
        <f t="shared" si="5"/>
        <v>22500</v>
      </c>
      <c r="Q12" s="318">
        <f t="shared" si="6"/>
        <v>3390000</v>
      </c>
      <c r="R12" s="708">
        <f>VLOOKUP(C12,[35]PALOPO!$B$10:$Q$18,16,FALSE)</f>
        <v>1250000</v>
      </c>
      <c r="S12" s="708">
        <f t="shared" si="7"/>
        <v>2140000</v>
      </c>
      <c r="T12" s="706" t="str">
        <f>VLOOKUP(C12,[36]PALOPO!$B$10:$S$19,18,FALSE)</f>
        <v>1520006650382</v>
      </c>
      <c r="U12" s="1748"/>
    </row>
    <row r="13" spans="1:21" s="354" customFormat="1" ht="18" customHeight="1">
      <c r="A13" s="194">
        <v>2250000</v>
      </c>
      <c r="B13" s="1230">
        <v>4</v>
      </c>
      <c r="C13" s="549" t="s">
        <v>1825</v>
      </c>
      <c r="D13" s="550" t="s">
        <v>410</v>
      </c>
      <c r="E13" s="704">
        <f>VLOOKUP(C13,[35]PALOPO!$B$10:$D$18,3,FALSE)</f>
        <v>31</v>
      </c>
      <c r="F13" s="252">
        <v>1800000</v>
      </c>
      <c r="G13" s="252">
        <v>450000</v>
      </c>
      <c r="H13" s="52">
        <f t="shared" si="0"/>
        <v>2250000</v>
      </c>
      <c r="I13" s="253">
        <v>30000</v>
      </c>
      <c r="J13" s="253">
        <v>500000</v>
      </c>
      <c r="K13" s="250">
        <v>100000</v>
      </c>
      <c r="L13" s="7">
        <f t="shared" si="1"/>
        <v>1530000</v>
      </c>
      <c r="M13" s="7">
        <f t="shared" si="2"/>
        <v>3780000</v>
      </c>
      <c r="N13" s="7">
        <f t="shared" si="3"/>
        <v>22500</v>
      </c>
      <c r="O13" s="7">
        <f t="shared" si="4"/>
        <v>45000</v>
      </c>
      <c r="P13" s="7">
        <f t="shared" si="5"/>
        <v>22500</v>
      </c>
      <c r="Q13" s="318">
        <f t="shared" si="6"/>
        <v>3690000</v>
      </c>
      <c r="R13" s="708">
        <f>VLOOKUP(C13,[35]PALOPO!$B$10:$Q$18,16,FALSE)</f>
        <v>0</v>
      </c>
      <c r="S13" s="708">
        <f t="shared" si="7"/>
        <v>3690000</v>
      </c>
      <c r="T13" s="706" t="str">
        <f>VLOOKUP(C13,[36]PALOPO!$B$10:$S$19,18,FALSE)</f>
        <v>1700000597512</v>
      </c>
      <c r="U13" s="1748"/>
    </row>
    <row r="14" spans="1:21" s="354" customFormat="1" ht="18" customHeight="1">
      <c r="A14" s="194">
        <v>2250000</v>
      </c>
      <c r="B14" s="1230">
        <v>5</v>
      </c>
      <c r="C14" s="551" t="s">
        <v>1826</v>
      </c>
      <c r="D14" s="550" t="s">
        <v>746</v>
      </c>
      <c r="E14" s="704">
        <f>VLOOKUP(C14,[35]PALOPO!$B$10:$D$18,3,FALSE)</f>
        <v>31</v>
      </c>
      <c r="F14" s="252">
        <v>1800000</v>
      </c>
      <c r="G14" s="252">
        <v>450000</v>
      </c>
      <c r="H14" s="52">
        <f t="shared" si="0"/>
        <v>2250000</v>
      </c>
      <c r="I14" s="253">
        <v>30000</v>
      </c>
      <c r="J14" s="253">
        <v>500000</v>
      </c>
      <c r="K14" s="250">
        <v>100000</v>
      </c>
      <c r="L14" s="7">
        <f t="shared" si="1"/>
        <v>1530000</v>
      </c>
      <c r="M14" s="7">
        <f t="shared" si="2"/>
        <v>3780000</v>
      </c>
      <c r="N14" s="7">
        <f t="shared" si="3"/>
        <v>22500</v>
      </c>
      <c r="O14" s="7">
        <f t="shared" si="4"/>
        <v>45000</v>
      </c>
      <c r="P14" s="7">
        <f t="shared" si="5"/>
        <v>22500</v>
      </c>
      <c r="Q14" s="318">
        <f t="shared" si="6"/>
        <v>3690000</v>
      </c>
      <c r="R14" s="708">
        <f>VLOOKUP(C14,[35]PALOPO!$B$10:$Q$18,16,FALSE)</f>
        <v>0</v>
      </c>
      <c r="S14" s="708">
        <f t="shared" si="7"/>
        <v>3690000</v>
      </c>
      <c r="T14" s="706" t="str">
        <f>VLOOKUP(C14,[36]PALOPO!$B$10:$S$19,18,FALSE)</f>
        <v>1700000597470</v>
      </c>
      <c r="U14" s="1748"/>
    </row>
    <row r="15" spans="1:21" s="1674" customFormat="1" ht="18" customHeight="1">
      <c r="A15" s="184">
        <v>2250000</v>
      </c>
      <c r="B15" s="1230">
        <v>6</v>
      </c>
      <c r="C15" s="1743" t="s">
        <v>1827</v>
      </c>
      <c r="D15" s="2027" t="s">
        <v>4439</v>
      </c>
      <c r="E15" s="704">
        <f>VLOOKUP(C15,[35]PALOPO!$B$10:$D$18,3,FALSE)</f>
        <v>31</v>
      </c>
      <c r="F15" s="252">
        <v>1800000</v>
      </c>
      <c r="G15" s="252">
        <v>450000</v>
      </c>
      <c r="H15" s="52">
        <f t="shared" si="0"/>
        <v>2250000</v>
      </c>
      <c r="I15" s="252">
        <v>30000</v>
      </c>
      <c r="J15" s="252">
        <v>500000</v>
      </c>
      <c r="K15" s="251">
        <v>250000</v>
      </c>
      <c r="L15" s="115">
        <f t="shared" si="1"/>
        <v>1680000</v>
      </c>
      <c r="M15" s="115">
        <f t="shared" si="2"/>
        <v>3930000</v>
      </c>
      <c r="N15" s="115">
        <f t="shared" si="3"/>
        <v>22500</v>
      </c>
      <c r="O15" s="115">
        <f t="shared" si="4"/>
        <v>45000</v>
      </c>
      <c r="P15" s="115">
        <f t="shared" si="5"/>
        <v>22500</v>
      </c>
      <c r="Q15" s="136">
        <f t="shared" si="6"/>
        <v>3840000</v>
      </c>
      <c r="R15" s="708">
        <f>VLOOKUP(C15,[35]PALOPO!$B$10:$Q$18,16,FALSE)</f>
        <v>330000</v>
      </c>
      <c r="S15" s="708">
        <f t="shared" si="7"/>
        <v>3510000</v>
      </c>
      <c r="T15" s="706" t="str">
        <f>VLOOKUP(C15,[36]PALOPO!$B$10:$S$19,18,FALSE)</f>
        <v>1700000597538</v>
      </c>
      <c r="U15" s="1749"/>
    </row>
    <row r="16" spans="1:21" s="1674" customFormat="1" ht="18" customHeight="1">
      <c r="A16" s="184">
        <v>2250000</v>
      </c>
      <c r="B16" s="1230">
        <v>7</v>
      </c>
      <c r="C16" s="1744" t="s">
        <v>1828</v>
      </c>
      <c r="D16" s="1632" t="s">
        <v>3971</v>
      </c>
      <c r="E16" s="704">
        <f>VLOOKUP(C16,[35]PALOPO!$B$10:$D$18,3,FALSE)</f>
        <v>30</v>
      </c>
      <c r="F16" s="252">
        <v>1800000</v>
      </c>
      <c r="G16" s="252">
        <v>450000</v>
      </c>
      <c r="H16" s="52">
        <f>SUM(F16:G16)</f>
        <v>2250000</v>
      </c>
      <c r="I16" s="252">
        <v>40000</v>
      </c>
      <c r="J16" s="252">
        <v>500000</v>
      </c>
      <c r="K16" s="2153">
        <v>500000</v>
      </c>
      <c r="L16" s="115">
        <f t="shared" si="1"/>
        <v>2200000</v>
      </c>
      <c r="M16" s="115">
        <f t="shared" si="2"/>
        <v>4450000</v>
      </c>
      <c r="N16" s="115">
        <f t="shared" si="3"/>
        <v>22500</v>
      </c>
      <c r="O16" s="115">
        <f t="shared" si="4"/>
        <v>45000</v>
      </c>
      <c r="P16" s="115">
        <f t="shared" si="5"/>
        <v>22500</v>
      </c>
      <c r="Q16" s="136">
        <f t="shared" si="6"/>
        <v>4360000</v>
      </c>
      <c r="R16" s="708">
        <f>VLOOKUP(C16,[35]PALOPO!$B$10:$Q$18,16,FALSE)</f>
        <v>0</v>
      </c>
      <c r="S16" s="708">
        <f t="shared" si="7"/>
        <v>4360000</v>
      </c>
      <c r="T16" s="706" t="str">
        <f>VLOOKUP(C16,[36]PALOPO!$B$10:$S$19,18,FALSE)</f>
        <v>1520006650432</v>
      </c>
      <c r="U16" s="1651" t="s">
        <v>4600</v>
      </c>
    </row>
    <row r="17" spans="1:21" s="370" customFormat="1" ht="18" customHeight="1">
      <c r="A17" s="349"/>
      <c r="B17" s="1230">
        <v>8</v>
      </c>
      <c r="C17" s="552" t="s">
        <v>3643</v>
      </c>
      <c r="D17" s="553" t="s">
        <v>2723</v>
      </c>
      <c r="E17" s="704">
        <f>VLOOKUP(C17,[35]PALOPO!$B$10:$D$18,3,FALSE)</f>
        <v>24</v>
      </c>
      <c r="F17" s="252">
        <v>1800000</v>
      </c>
      <c r="G17" s="252">
        <v>450000</v>
      </c>
      <c r="H17" s="52">
        <f>SUM(F17:G17)</f>
        <v>2250000</v>
      </c>
      <c r="I17" s="252">
        <v>30000</v>
      </c>
      <c r="J17" s="252">
        <v>500000</v>
      </c>
      <c r="K17" s="251">
        <v>100000</v>
      </c>
      <c r="L17" s="115">
        <f>(E17*I17)+J17+K17</f>
        <v>1320000</v>
      </c>
      <c r="M17" s="115">
        <f>H17+L17</f>
        <v>3570000</v>
      </c>
      <c r="N17" s="115">
        <f t="shared" si="3"/>
        <v>22500</v>
      </c>
      <c r="O17" s="7">
        <f t="shared" si="4"/>
        <v>45000</v>
      </c>
      <c r="P17" s="115">
        <v>0</v>
      </c>
      <c r="Q17" s="136">
        <f>M17-O17-P17-N17</f>
        <v>3502500</v>
      </c>
      <c r="R17" s="708">
        <f>VLOOKUP(C17,[35]PALOPO!$B$10:$Q$18,16,FALSE)</f>
        <v>0</v>
      </c>
      <c r="S17" s="708">
        <f t="shared" si="7"/>
        <v>3502500</v>
      </c>
      <c r="T17" s="706" t="str">
        <f>VLOOKUP(C17,[36]PALOPO!$B$10:$S$19,18,FALSE)</f>
        <v>1700000479224</v>
      </c>
      <c r="U17" s="1749"/>
    </row>
    <row r="18" spans="1:21" s="370" customFormat="1" ht="18" customHeight="1">
      <c r="A18" s="349"/>
      <c r="B18" s="1230">
        <v>9</v>
      </c>
      <c r="C18" s="1235" t="s">
        <v>3717</v>
      </c>
      <c r="D18" s="1221" t="s">
        <v>3016</v>
      </c>
      <c r="E18" s="704">
        <f>VLOOKUP(C18,[35]PALOPO!$B$10:$D$18,3,FALSE)</f>
        <v>29</v>
      </c>
      <c r="F18" s="1222">
        <v>2306000</v>
      </c>
      <c r="G18" s="1222">
        <v>310000</v>
      </c>
      <c r="H18" s="1223">
        <f>SUM(F18:G18)</f>
        <v>2616000</v>
      </c>
      <c r="I18" s="1222">
        <v>20000</v>
      </c>
      <c r="J18" s="1222">
        <v>500000</v>
      </c>
      <c r="K18" s="1224">
        <v>250000</v>
      </c>
      <c r="L18" s="1225">
        <f>(E18*I18)+J18+K18</f>
        <v>1330000</v>
      </c>
      <c r="M18" s="1225">
        <f>H18+L18</f>
        <v>3946000</v>
      </c>
      <c r="N18" s="115">
        <f t="shared" si="3"/>
        <v>26160</v>
      </c>
      <c r="O18" s="1226">
        <f t="shared" si="4"/>
        <v>52320</v>
      </c>
      <c r="P18" s="1225">
        <f t="shared" si="5"/>
        <v>26160</v>
      </c>
      <c r="Q18" s="1227">
        <f>M18-O18-P18-N18</f>
        <v>3841360</v>
      </c>
      <c r="R18" s="708">
        <f>VLOOKUP(C18,[35]PALOPO!$B$10:$Q$18,16,FALSE)</f>
        <v>0</v>
      </c>
      <c r="S18" s="1228">
        <f t="shared" si="7"/>
        <v>3841360</v>
      </c>
      <c r="T18" s="1229" t="str">
        <f>VLOOKUP(C18,[36]PALOPO!$B$10:$S$19,18,FALSE)</f>
        <v>1520014257329</v>
      </c>
      <c r="U18" s="1749"/>
    </row>
    <row r="19" spans="1:21" s="223" customFormat="1" ht="24" customHeight="1">
      <c r="A19" s="899"/>
      <c r="B19" s="2496" t="s">
        <v>30</v>
      </c>
      <c r="C19" s="2496"/>
      <c r="D19" s="2496"/>
      <c r="E19" s="847">
        <f>SUM(E10:E18)</f>
        <v>258</v>
      </c>
      <c r="F19" s="770">
        <f>SUM(F10:F18)</f>
        <v>16706000</v>
      </c>
      <c r="G19" s="2092">
        <f t="shared" ref="G19:Q19" si="8">SUM(G10:G18)</f>
        <v>3910000</v>
      </c>
      <c r="H19" s="2092">
        <f t="shared" si="8"/>
        <v>20616000</v>
      </c>
      <c r="I19" s="2092">
        <f t="shared" si="8"/>
        <v>270000</v>
      </c>
      <c r="J19" s="2092">
        <f t="shared" si="8"/>
        <v>4500000</v>
      </c>
      <c r="K19" s="2092">
        <f t="shared" si="8"/>
        <v>1750000</v>
      </c>
      <c r="L19" s="2092">
        <f t="shared" si="8"/>
        <v>14000000</v>
      </c>
      <c r="M19" s="2092">
        <f t="shared" si="8"/>
        <v>34616000</v>
      </c>
      <c r="N19" s="2092">
        <f t="shared" si="8"/>
        <v>206160</v>
      </c>
      <c r="O19" s="2092">
        <f t="shared" si="8"/>
        <v>412320</v>
      </c>
      <c r="P19" s="2092">
        <f t="shared" si="8"/>
        <v>183660</v>
      </c>
      <c r="Q19" s="2092">
        <f t="shared" si="8"/>
        <v>33813860</v>
      </c>
      <c r="R19" s="770">
        <f t="shared" ref="R19:S19" si="9">SUM(R10:R18)</f>
        <v>1580000</v>
      </c>
      <c r="S19" s="770">
        <f t="shared" si="9"/>
        <v>32233860</v>
      </c>
      <c r="T19" s="1237"/>
      <c r="U19" s="1750"/>
    </row>
    <row r="20" spans="1:21" ht="18" customHeight="1">
      <c r="B20" s="10"/>
      <c r="C20" s="631"/>
      <c r="D20" s="12"/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80"/>
      <c r="Q20" s="159"/>
      <c r="R20" s="159"/>
      <c r="S20" s="159"/>
      <c r="T20" s="159"/>
    </row>
    <row r="21" spans="1:21" ht="18" customHeight="1">
      <c r="B21" s="10"/>
      <c r="C21" s="11"/>
      <c r="D21" s="12"/>
      <c r="E21" s="12"/>
      <c r="F21" s="13"/>
      <c r="G21" s="13"/>
      <c r="H21" s="132"/>
      <c r="I21" s="13"/>
      <c r="J21" s="13"/>
      <c r="K21" s="13"/>
      <c r="L21" s="13"/>
      <c r="M21" s="13"/>
      <c r="N21" s="13"/>
      <c r="O21" s="13"/>
      <c r="P21" s="80"/>
      <c r="Q21" s="159" t="s">
        <v>2627</v>
      </c>
      <c r="R21" s="159"/>
      <c r="S21" s="159"/>
      <c r="T21" s="159"/>
    </row>
    <row r="22" spans="1:21" ht="18" customHeight="1">
      <c r="B22" s="4" t="s">
        <v>31</v>
      </c>
      <c r="C22" s="11"/>
      <c r="D22" s="16"/>
      <c r="E22" s="16"/>
      <c r="F22" s="17"/>
      <c r="G22" s="17"/>
      <c r="H22" s="13"/>
      <c r="I22" s="17"/>
      <c r="J22" s="17"/>
      <c r="K22" s="17"/>
      <c r="L22" s="17"/>
      <c r="M22" s="17"/>
      <c r="N22" s="17"/>
      <c r="O22" s="17"/>
      <c r="P22" s="82"/>
      <c r="Q22" s="159"/>
      <c r="R22" s="159"/>
      <c r="S22" s="159"/>
      <c r="T22" s="159"/>
    </row>
    <row r="23" spans="1:21" ht="18" customHeight="1">
      <c r="B23" s="19"/>
      <c r="C23" s="20"/>
      <c r="D23" s="21"/>
      <c r="E23" s="1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80"/>
      <c r="Q23" s="159"/>
      <c r="R23" s="159"/>
      <c r="S23" s="159"/>
      <c r="T23" s="159"/>
    </row>
    <row r="24" spans="1:21" ht="20.100000000000001" customHeight="1">
      <c r="A24" s="2490" t="s">
        <v>2755</v>
      </c>
      <c r="B24" s="2484" t="s">
        <v>3</v>
      </c>
      <c r="C24" s="2484" t="s">
        <v>4</v>
      </c>
      <c r="D24" s="2484" t="s">
        <v>5</v>
      </c>
      <c r="E24" s="2335" t="s">
        <v>6</v>
      </c>
      <c r="F24" s="2344" t="s">
        <v>7</v>
      </c>
      <c r="G24" s="2345"/>
      <c r="H24" s="2335" t="s">
        <v>1969</v>
      </c>
      <c r="I24" s="2363" t="s">
        <v>8</v>
      </c>
      <c r="J24" s="2363"/>
      <c r="K24" s="2364"/>
      <c r="L24" s="2340" t="s">
        <v>9</v>
      </c>
      <c r="M24" s="2335" t="s">
        <v>10</v>
      </c>
      <c r="N24" s="2344" t="s">
        <v>11</v>
      </c>
      <c r="O24" s="2359"/>
      <c r="P24" s="2345"/>
      <c r="Q24" s="2335" t="s">
        <v>12</v>
      </c>
      <c r="R24" s="2319" t="s">
        <v>3687</v>
      </c>
      <c r="S24" s="2319" t="s">
        <v>3688</v>
      </c>
      <c r="T24" s="2335" t="s">
        <v>13</v>
      </c>
    </row>
    <row r="25" spans="1:21" ht="45" customHeight="1">
      <c r="A25" s="2490"/>
      <c r="B25" s="2485"/>
      <c r="C25" s="2485"/>
      <c r="D25" s="2485"/>
      <c r="E25" s="2381"/>
      <c r="F25" s="786" t="s">
        <v>14</v>
      </c>
      <c r="G25" s="786" t="s">
        <v>15</v>
      </c>
      <c r="H25" s="2336"/>
      <c r="I25" s="786" t="s">
        <v>16</v>
      </c>
      <c r="J25" s="786" t="s">
        <v>18</v>
      </c>
      <c r="K25" s="786" t="s">
        <v>19</v>
      </c>
      <c r="L25" s="2341"/>
      <c r="M25" s="2336"/>
      <c r="N25" s="786" t="s">
        <v>2316</v>
      </c>
      <c r="O25" s="786" t="s">
        <v>20</v>
      </c>
      <c r="P25" s="786" t="s">
        <v>2270</v>
      </c>
      <c r="Q25" s="2336"/>
      <c r="R25" s="2320"/>
      <c r="S25" s="2320"/>
      <c r="T25" s="2336"/>
    </row>
    <row r="26" spans="1:21" s="370" customFormat="1" ht="18" customHeight="1">
      <c r="A26" s="184">
        <v>2250000</v>
      </c>
      <c r="B26" s="417">
        <v>1</v>
      </c>
      <c r="C26" s="554" t="s">
        <v>1829</v>
      </c>
      <c r="D26" s="555" t="s">
        <v>615</v>
      </c>
      <c r="E26" s="556">
        <f>VLOOKUP(C26,[35]PALOPO!$B$26:$D$48,3,FALSE)</f>
        <v>30</v>
      </c>
      <c r="F26" s="252">
        <v>1800000</v>
      </c>
      <c r="G26" s="252">
        <v>450000</v>
      </c>
      <c r="H26" s="52">
        <f t="shared" ref="H26:H48" si="10">SUM(F26:G26)</f>
        <v>2250000</v>
      </c>
      <c r="I26" s="360">
        <v>25000</v>
      </c>
      <c r="J26" s="360">
        <v>450000</v>
      </c>
      <c r="K26" s="361">
        <v>0</v>
      </c>
      <c r="L26" s="115">
        <f t="shared" ref="L26:L48" si="11">(E26*I26)+J26+K26</f>
        <v>1200000</v>
      </c>
      <c r="M26" s="115">
        <f t="shared" ref="M26:M48" si="12">H26+L26</f>
        <v>3450000</v>
      </c>
      <c r="N26" s="115">
        <f t="shared" ref="N26:N47" si="13">1%*H26</f>
        <v>22500</v>
      </c>
      <c r="O26" s="115">
        <f t="shared" ref="O26:O47" si="14">H26*2%</f>
        <v>45000</v>
      </c>
      <c r="P26" s="115">
        <f t="shared" ref="P26:P47" si="15">H26*1%</f>
        <v>22500</v>
      </c>
      <c r="Q26" s="362">
        <f t="shared" ref="Q26:Q48" si="16">M26-O26-P26-N26</f>
        <v>3360000</v>
      </c>
      <c r="R26" s="362">
        <f>VLOOKUP(C26,[35]PALOPO!$B$26:$Q$48,16,FALSE)</f>
        <v>2350000</v>
      </c>
      <c r="S26" s="362">
        <f>Q26-R26</f>
        <v>1010000</v>
      </c>
      <c r="T26" s="548" t="str">
        <f>VLOOKUP(C26,[36]PALOPO!$B$26:$S$48,18,FALSE)</f>
        <v>1700000625735</v>
      </c>
      <c r="U26" s="1749"/>
    </row>
    <row r="27" spans="1:21" s="354" customFormat="1" ht="18" customHeight="1">
      <c r="A27" s="194">
        <v>2250000</v>
      </c>
      <c r="B27" s="417">
        <v>2</v>
      </c>
      <c r="C27" s="557" t="s">
        <v>1830</v>
      </c>
      <c r="D27" s="558" t="s">
        <v>615</v>
      </c>
      <c r="E27" s="556">
        <f>VLOOKUP(C27,[35]PALOPO!$B$26:$D$48,3,FALSE)</f>
        <v>27</v>
      </c>
      <c r="F27" s="252">
        <v>1800000</v>
      </c>
      <c r="G27" s="252">
        <v>450000</v>
      </c>
      <c r="H27" s="52">
        <f t="shared" si="10"/>
        <v>2250000</v>
      </c>
      <c r="I27" s="255">
        <v>25000</v>
      </c>
      <c r="J27" s="255">
        <v>450000</v>
      </c>
      <c r="K27" s="254">
        <v>0</v>
      </c>
      <c r="L27" s="7">
        <f t="shared" si="11"/>
        <v>1125000</v>
      </c>
      <c r="M27" s="7">
        <f t="shared" si="12"/>
        <v>3375000</v>
      </c>
      <c r="N27" s="7">
        <f t="shared" si="13"/>
        <v>22500</v>
      </c>
      <c r="O27" s="7">
        <f t="shared" si="14"/>
        <v>45000</v>
      </c>
      <c r="P27" s="7">
        <f t="shared" si="15"/>
        <v>22500</v>
      </c>
      <c r="Q27" s="318">
        <f t="shared" si="16"/>
        <v>3285000</v>
      </c>
      <c r="R27" s="362">
        <f>VLOOKUP(C27,[35]PALOPO!$B$26:$Q$48,16,FALSE)</f>
        <v>0</v>
      </c>
      <c r="S27" s="362">
        <f t="shared" ref="S27:S48" si="17">Q27-R27</f>
        <v>3285000</v>
      </c>
      <c r="T27" s="548" t="str">
        <f>VLOOKUP(C27,[36]PALOPO!$B$26:$S$48,18,FALSE)</f>
        <v>1700000625123</v>
      </c>
      <c r="U27" s="1748"/>
    </row>
    <row r="28" spans="1:21" s="354" customFormat="1" ht="18" customHeight="1">
      <c r="A28" s="194">
        <v>2250000</v>
      </c>
      <c r="B28" s="417">
        <v>3</v>
      </c>
      <c r="C28" s="559" t="s">
        <v>1831</v>
      </c>
      <c r="D28" s="558" t="s">
        <v>615</v>
      </c>
      <c r="E28" s="556">
        <f>VLOOKUP(C28,[35]PALOPO!$B$26:$D$48,3,FALSE)</f>
        <v>28</v>
      </c>
      <c r="F28" s="252">
        <v>1800000</v>
      </c>
      <c r="G28" s="252">
        <v>450000</v>
      </c>
      <c r="H28" s="52">
        <f t="shared" si="10"/>
        <v>2250000</v>
      </c>
      <c r="I28" s="255">
        <v>25000</v>
      </c>
      <c r="J28" s="255">
        <v>450000</v>
      </c>
      <c r="K28" s="254">
        <v>0</v>
      </c>
      <c r="L28" s="7">
        <f t="shared" si="11"/>
        <v>1150000</v>
      </c>
      <c r="M28" s="7">
        <f t="shared" si="12"/>
        <v>3400000</v>
      </c>
      <c r="N28" s="7">
        <f t="shared" si="13"/>
        <v>22500</v>
      </c>
      <c r="O28" s="7">
        <f t="shared" si="14"/>
        <v>45000</v>
      </c>
      <c r="P28" s="7">
        <f t="shared" si="15"/>
        <v>22500</v>
      </c>
      <c r="Q28" s="318">
        <f t="shared" si="16"/>
        <v>3310000</v>
      </c>
      <c r="R28" s="362">
        <f>VLOOKUP(C28,[35]PALOPO!$B$26:$Q$48,16,FALSE)</f>
        <v>0</v>
      </c>
      <c r="S28" s="362">
        <f t="shared" si="17"/>
        <v>3310000</v>
      </c>
      <c r="T28" s="548" t="str">
        <f>VLOOKUP(C28,[36]PALOPO!$B$26:$S$48,18,FALSE)</f>
        <v>1700000626170</v>
      </c>
      <c r="U28" s="1748"/>
    </row>
    <row r="29" spans="1:21" s="354" customFormat="1" ht="18" customHeight="1">
      <c r="A29" s="194">
        <v>2250000</v>
      </c>
      <c r="B29" s="417">
        <v>4</v>
      </c>
      <c r="C29" s="559" t="s">
        <v>1832</v>
      </c>
      <c r="D29" s="558" t="s">
        <v>615</v>
      </c>
      <c r="E29" s="556">
        <f>VLOOKUP(C29,[35]PALOPO!$B$26:$D$48,3,FALSE)</f>
        <v>29</v>
      </c>
      <c r="F29" s="252">
        <v>1800000</v>
      </c>
      <c r="G29" s="252">
        <v>450000</v>
      </c>
      <c r="H29" s="52">
        <f t="shared" si="10"/>
        <v>2250000</v>
      </c>
      <c r="I29" s="255">
        <v>25000</v>
      </c>
      <c r="J29" s="255">
        <v>450000</v>
      </c>
      <c r="K29" s="254">
        <v>0</v>
      </c>
      <c r="L29" s="7">
        <f t="shared" si="11"/>
        <v>1175000</v>
      </c>
      <c r="M29" s="7">
        <f t="shared" si="12"/>
        <v>3425000</v>
      </c>
      <c r="N29" s="7">
        <f t="shared" si="13"/>
        <v>22500</v>
      </c>
      <c r="O29" s="7">
        <f t="shared" si="14"/>
        <v>45000</v>
      </c>
      <c r="P29" s="7">
        <f t="shared" si="15"/>
        <v>22500</v>
      </c>
      <c r="Q29" s="318">
        <f t="shared" si="16"/>
        <v>3335000</v>
      </c>
      <c r="R29" s="362">
        <f>VLOOKUP(C29,[35]PALOPO!$B$26:$Q$48,16,FALSE)</f>
        <v>1500000</v>
      </c>
      <c r="S29" s="362">
        <f t="shared" si="17"/>
        <v>1835000</v>
      </c>
      <c r="T29" s="548" t="str">
        <f>VLOOKUP(C29,[36]PALOPO!$B$26:$S$48,18,FALSE)</f>
        <v>1700000608350</v>
      </c>
      <c r="U29" s="1748"/>
    </row>
    <row r="30" spans="1:21" s="354" customFormat="1" ht="18" customHeight="1">
      <c r="A30" s="194">
        <v>2250000</v>
      </c>
      <c r="B30" s="417">
        <v>5</v>
      </c>
      <c r="C30" s="560" t="s">
        <v>1853</v>
      </c>
      <c r="D30" s="555" t="s">
        <v>615</v>
      </c>
      <c r="E30" s="556">
        <f>VLOOKUP(C30,[35]PALOPO!$B$26:$D$48,3,FALSE)</f>
        <v>17</v>
      </c>
      <c r="F30" s="252">
        <v>1800000</v>
      </c>
      <c r="G30" s="252">
        <v>450000</v>
      </c>
      <c r="H30" s="52">
        <f t="shared" si="10"/>
        <v>2250000</v>
      </c>
      <c r="I30" s="255">
        <v>25000</v>
      </c>
      <c r="J30" s="255">
        <v>450000</v>
      </c>
      <c r="K30" s="254">
        <v>0</v>
      </c>
      <c r="L30" s="115">
        <f t="shared" si="11"/>
        <v>875000</v>
      </c>
      <c r="M30" s="115">
        <f t="shared" si="12"/>
        <v>3125000</v>
      </c>
      <c r="N30" s="7">
        <f t="shared" si="13"/>
        <v>22500</v>
      </c>
      <c r="O30" s="115">
        <f t="shared" si="14"/>
        <v>45000</v>
      </c>
      <c r="P30" s="7">
        <f t="shared" si="15"/>
        <v>22500</v>
      </c>
      <c r="Q30" s="318">
        <f t="shared" si="16"/>
        <v>3035000</v>
      </c>
      <c r="R30" s="362">
        <f>VLOOKUP(C30,[35]PALOPO!$B$26:$Q$48,16,FALSE)</f>
        <v>1200000</v>
      </c>
      <c r="S30" s="362">
        <f t="shared" si="17"/>
        <v>1835000</v>
      </c>
      <c r="T30" s="548" t="str">
        <f>VLOOKUP(C30,[36]PALOPO!$B$26:$S$48,18,FALSE)</f>
        <v>1700000627335</v>
      </c>
      <c r="U30" s="1748"/>
    </row>
    <row r="31" spans="1:21" s="354" customFormat="1" ht="18" customHeight="1">
      <c r="A31" s="194">
        <v>2250000</v>
      </c>
      <c r="B31" s="417">
        <v>6</v>
      </c>
      <c r="C31" s="557" t="s">
        <v>1833</v>
      </c>
      <c r="D31" s="558" t="s">
        <v>615</v>
      </c>
      <c r="E31" s="556">
        <f>VLOOKUP(C31,[35]PALOPO!$B$26:$D$48,3,FALSE)</f>
        <v>30</v>
      </c>
      <c r="F31" s="252">
        <v>1800000</v>
      </c>
      <c r="G31" s="252">
        <v>450000</v>
      </c>
      <c r="H31" s="52">
        <f t="shared" si="10"/>
        <v>2250000</v>
      </c>
      <c r="I31" s="255">
        <v>25000</v>
      </c>
      <c r="J31" s="255">
        <v>450000</v>
      </c>
      <c r="K31" s="254">
        <v>0</v>
      </c>
      <c r="L31" s="7">
        <f t="shared" si="11"/>
        <v>1200000</v>
      </c>
      <c r="M31" s="7">
        <f t="shared" si="12"/>
        <v>3450000</v>
      </c>
      <c r="N31" s="7">
        <f t="shared" si="13"/>
        <v>22500</v>
      </c>
      <c r="O31" s="7">
        <f t="shared" si="14"/>
        <v>45000</v>
      </c>
      <c r="P31" s="7">
        <f t="shared" si="15"/>
        <v>22500</v>
      </c>
      <c r="Q31" s="318">
        <f t="shared" si="16"/>
        <v>3360000</v>
      </c>
      <c r="R31" s="362">
        <f>VLOOKUP(C31,[35]PALOPO!$B$26:$Q$48,16,FALSE)</f>
        <v>900000</v>
      </c>
      <c r="S31" s="362">
        <f t="shared" si="17"/>
        <v>2460000</v>
      </c>
      <c r="T31" s="548" t="str">
        <f>VLOOKUP(C31,[36]PALOPO!$B$26:$S$48,18,FALSE)</f>
        <v>1700000619308</v>
      </c>
      <c r="U31" s="1748"/>
    </row>
    <row r="32" spans="1:21" s="354" customFormat="1" ht="18" customHeight="1">
      <c r="A32" s="194">
        <v>2250000</v>
      </c>
      <c r="B32" s="417">
        <v>7</v>
      </c>
      <c r="C32" s="559" t="s">
        <v>1834</v>
      </c>
      <c r="D32" s="558" t="s">
        <v>615</v>
      </c>
      <c r="E32" s="556">
        <f>VLOOKUP(C32,[35]PALOPO!$B$26:$D$48,3,FALSE)</f>
        <v>31</v>
      </c>
      <c r="F32" s="252">
        <v>1800000</v>
      </c>
      <c r="G32" s="252">
        <v>450000</v>
      </c>
      <c r="H32" s="52">
        <f t="shared" si="10"/>
        <v>2250000</v>
      </c>
      <c r="I32" s="255">
        <v>25000</v>
      </c>
      <c r="J32" s="255">
        <v>450000</v>
      </c>
      <c r="K32" s="254">
        <v>0</v>
      </c>
      <c r="L32" s="7">
        <f t="shared" si="11"/>
        <v>1225000</v>
      </c>
      <c r="M32" s="7">
        <f t="shared" si="12"/>
        <v>3475000</v>
      </c>
      <c r="N32" s="7">
        <f t="shared" si="13"/>
        <v>22500</v>
      </c>
      <c r="O32" s="7">
        <f t="shared" si="14"/>
        <v>45000</v>
      </c>
      <c r="P32" s="7">
        <f t="shared" si="15"/>
        <v>22500</v>
      </c>
      <c r="Q32" s="318">
        <f t="shared" si="16"/>
        <v>3385000</v>
      </c>
      <c r="R32" s="362">
        <f>VLOOKUP(C32,[35]PALOPO!$B$26:$Q$48,16,FALSE)</f>
        <v>1800000</v>
      </c>
      <c r="S32" s="362">
        <f t="shared" si="17"/>
        <v>1585000</v>
      </c>
      <c r="T32" s="548" t="str">
        <f>VLOOKUP(C32,[36]PALOPO!$B$26:$S$48,18,FALSE)</f>
        <v>1700000624142</v>
      </c>
      <c r="U32" s="1748"/>
    </row>
    <row r="33" spans="1:21" s="354" customFormat="1" ht="18" customHeight="1">
      <c r="A33" s="194">
        <v>2250000</v>
      </c>
      <c r="B33" s="417">
        <v>8</v>
      </c>
      <c r="C33" s="559" t="s">
        <v>1835</v>
      </c>
      <c r="D33" s="561" t="s">
        <v>615</v>
      </c>
      <c r="E33" s="556">
        <f>VLOOKUP(C33,[35]PALOPO!$B$26:$D$48,3,FALSE)</f>
        <v>28</v>
      </c>
      <c r="F33" s="252">
        <v>1800000</v>
      </c>
      <c r="G33" s="252">
        <v>450000</v>
      </c>
      <c r="H33" s="52">
        <f t="shared" si="10"/>
        <v>2250000</v>
      </c>
      <c r="I33" s="255">
        <v>25000</v>
      </c>
      <c r="J33" s="255">
        <v>450000</v>
      </c>
      <c r="K33" s="254">
        <v>0</v>
      </c>
      <c r="L33" s="7">
        <f t="shared" si="11"/>
        <v>1150000</v>
      </c>
      <c r="M33" s="7">
        <f t="shared" si="12"/>
        <v>3400000</v>
      </c>
      <c r="N33" s="7">
        <f t="shared" si="13"/>
        <v>22500</v>
      </c>
      <c r="O33" s="7">
        <f t="shared" si="14"/>
        <v>45000</v>
      </c>
      <c r="P33" s="7">
        <f t="shared" si="15"/>
        <v>22500</v>
      </c>
      <c r="Q33" s="318">
        <f t="shared" si="16"/>
        <v>3310000</v>
      </c>
      <c r="R33" s="362">
        <f>VLOOKUP(C33,[35]PALOPO!$B$26:$Q$48,16,FALSE)</f>
        <v>2100000</v>
      </c>
      <c r="S33" s="362">
        <f t="shared" si="17"/>
        <v>1210000</v>
      </c>
      <c r="T33" s="548" t="str">
        <f>VLOOKUP(C33,[36]PALOPO!$B$26:$S$48,18,FALSE)</f>
        <v>1700000620181</v>
      </c>
      <c r="U33" s="1748"/>
    </row>
    <row r="34" spans="1:21" s="354" customFormat="1" ht="18" customHeight="1">
      <c r="A34" s="194">
        <v>2250000</v>
      </c>
      <c r="B34" s="417">
        <v>9</v>
      </c>
      <c r="C34" s="559" t="s">
        <v>1836</v>
      </c>
      <c r="D34" s="561" t="s">
        <v>615</v>
      </c>
      <c r="E34" s="556">
        <f>VLOOKUP(C34,[35]PALOPO!$B$26:$D$48,3,FALSE)</f>
        <v>27</v>
      </c>
      <c r="F34" s="252">
        <v>1800000</v>
      </c>
      <c r="G34" s="252">
        <v>450000</v>
      </c>
      <c r="H34" s="52">
        <f t="shared" si="10"/>
        <v>2250000</v>
      </c>
      <c r="I34" s="255">
        <v>25000</v>
      </c>
      <c r="J34" s="255">
        <v>450000</v>
      </c>
      <c r="K34" s="254">
        <v>0</v>
      </c>
      <c r="L34" s="7">
        <f t="shared" si="11"/>
        <v>1125000</v>
      </c>
      <c r="M34" s="7">
        <f t="shared" si="12"/>
        <v>3375000</v>
      </c>
      <c r="N34" s="7">
        <f t="shared" si="13"/>
        <v>22500</v>
      </c>
      <c r="O34" s="7">
        <f t="shared" si="14"/>
        <v>45000</v>
      </c>
      <c r="P34" s="7">
        <f t="shared" si="15"/>
        <v>22500</v>
      </c>
      <c r="Q34" s="318">
        <f>M34-O34-P34-N34</f>
        <v>3285000</v>
      </c>
      <c r="R34" s="362">
        <f>VLOOKUP(C34,[35]PALOPO!$B$26:$Q$48,16,FALSE)</f>
        <v>1500000</v>
      </c>
      <c r="S34" s="362">
        <f t="shared" si="17"/>
        <v>1785000</v>
      </c>
      <c r="T34" s="548" t="str">
        <f>VLOOKUP(C34,[36]PALOPO!$B$26:$S$48,18,FALSE)</f>
        <v>1700000608855</v>
      </c>
      <c r="U34" s="1748"/>
    </row>
    <row r="35" spans="1:21" s="354" customFormat="1" ht="18" customHeight="1">
      <c r="A35" s="194">
        <v>2250000</v>
      </c>
      <c r="B35" s="417">
        <v>10</v>
      </c>
      <c r="C35" s="559" t="s">
        <v>1837</v>
      </c>
      <c r="D35" s="561" t="s">
        <v>615</v>
      </c>
      <c r="E35" s="556">
        <f>VLOOKUP(C35,[35]PALOPO!$B$26:$D$48,3,FALSE)</f>
        <v>29</v>
      </c>
      <c r="F35" s="252">
        <v>1800000</v>
      </c>
      <c r="G35" s="252">
        <v>450000</v>
      </c>
      <c r="H35" s="52">
        <f t="shared" si="10"/>
        <v>2250000</v>
      </c>
      <c r="I35" s="255">
        <v>25000</v>
      </c>
      <c r="J35" s="255">
        <v>450000</v>
      </c>
      <c r="K35" s="254">
        <v>0</v>
      </c>
      <c r="L35" s="7">
        <f t="shared" si="11"/>
        <v>1175000</v>
      </c>
      <c r="M35" s="7">
        <f t="shared" si="12"/>
        <v>3425000</v>
      </c>
      <c r="N35" s="7">
        <f t="shared" si="13"/>
        <v>22500</v>
      </c>
      <c r="O35" s="7">
        <f t="shared" si="14"/>
        <v>45000</v>
      </c>
      <c r="P35" s="7">
        <f t="shared" si="15"/>
        <v>22500</v>
      </c>
      <c r="Q35" s="318">
        <f t="shared" si="16"/>
        <v>3335000</v>
      </c>
      <c r="R35" s="362">
        <f>VLOOKUP(C35,[35]PALOPO!$B$26:$Q$48,16,FALSE)</f>
        <v>1630000</v>
      </c>
      <c r="S35" s="362">
        <f t="shared" si="17"/>
        <v>1705000</v>
      </c>
      <c r="T35" s="548" t="str">
        <f>VLOOKUP(C35,[36]PALOPO!$B$26:$S$48,18,FALSE)</f>
        <v>1700000608210</v>
      </c>
      <c r="U35" s="1748"/>
    </row>
    <row r="36" spans="1:21" s="354" customFormat="1" ht="18" customHeight="1">
      <c r="A36" s="194">
        <v>2250000</v>
      </c>
      <c r="B36" s="417">
        <v>11</v>
      </c>
      <c r="C36" s="559" t="s">
        <v>1838</v>
      </c>
      <c r="D36" s="561" t="s">
        <v>615</v>
      </c>
      <c r="E36" s="556">
        <f>VLOOKUP(C36,[35]PALOPO!$B$26:$D$48,3,FALSE)</f>
        <v>31</v>
      </c>
      <c r="F36" s="252">
        <v>1800000</v>
      </c>
      <c r="G36" s="252">
        <v>450000</v>
      </c>
      <c r="H36" s="52">
        <f t="shared" si="10"/>
        <v>2250000</v>
      </c>
      <c r="I36" s="255">
        <v>25000</v>
      </c>
      <c r="J36" s="255">
        <v>450000</v>
      </c>
      <c r="K36" s="254">
        <v>0</v>
      </c>
      <c r="L36" s="7">
        <f t="shared" si="11"/>
        <v>1225000</v>
      </c>
      <c r="M36" s="7">
        <f t="shared" si="12"/>
        <v>3475000</v>
      </c>
      <c r="N36" s="7">
        <f t="shared" si="13"/>
        <v>22500</v>
      </c>
      <c r="O36" s="7">
        <f t="shared" si="14"/>
        <v>45000</v>
      </c>
      <c r="P36" s="7">
        <f t="shared" si="15"/>
        <v>22500</v>
      </c>
      <c r="Q36" s="318">
        <f t="shared" si="16"/>
        <v>3385000</v>
      </c>
      <c r="R36" s="362">
        <f>VLOOKUP(C36,[35]PALOPO!$B$26:$Q$48,16,FALSE)</f>
        <v>0</v>
      </c>
      <c r="S36" s="362">
        <f t="shared" si="17"/>
        <v>3385000</v>
      </c>
      <c r="T36" s="548" t="str">
        <f>VLOOKUP(C36,[36]PALOPO!$B$26:$S$48,18,FALSE)</f>
        <v>1700000608277</v>
      </c>
      <c r="U36" s="1748"/>
    </row>
    <row r="37" spans="1:21" s="370" customFormat="1" ht="18" customHeight="1">
      <c r="A37" s="194">
        <v>2250000</v>
      </c>
      <c r="B37" s="417">
        <v>12</v>
      </c>
      <c r="C37" s="557" t="s">
        <v>1839</v>
      </c>
      <c r="D37" s="561" t="s">
        <v>615</v>
      </c>
      <c r="E37" s="556">
        <f>VLOOKUP(C37,[35]PALOPO!$B$26:$D$48,3,FALSE)</f>
        <v>27</v>
      </c>
      <c r="F37" s="252">
        <v>1800000</v>
      </c>
      <c r="G37" s="252">
        <v>450000</v>
      </c>
      <c r="H37" s="52">
        <f t="shared" si="10"/>
        <v>2250000</v>
      </c>
      <c r="I37" s="255">
        <v>25000</v>
      </c>
      <c r="J37" s="255">
        <v>450000</v>
      </c>
      <c r="K37" s="254">
        <v>0</v>
      </c>
      <c r="L37" s="7">
        <f t="shared" si="11"/>
        <v>1125000</v>
      </c>
      <c r="M37" s="7">
        <f t="shared" si="12"/>
        <v>3375000</v>
      </c>
      <c r="N37" s="7">
        <f t="shared" si="13"/>
        <v>22500</v>
      </c>
      <c r="O37" s="7">
        <f t="shared" si="14"/>
        <v>45000</v>
      </c>
      <c r="P37" s="7">
        <f t="shared" si="15"/>
        <v>22500</v>
      </c>
      <c r="Q37" s="318">
        <f t="shared" si="16"/>
        <v>3285000</v>
      </c>
      <c r="R37" s="362">
        <f>VLOOKUP(C37,[35]PALOPO!$B$26:$Q$48,16,FALSE)</f>
        <v>0</v>
      </c>
      <c r="S37" s="362">
        <f t="shared" si="17"/>
        <v>3285000</v>
      </c>
      <c r="T37" s="548" t="str">
        <f>VLOOKUP(C37,[36]PALOPO!$B$26:$S$48,18,FALSE)</f>
        <v>1700000608798</v>
      </c>
      <c r="U37" s="1749"/>
    </row>
    <row r="38" spans="1:21" s="354" customFormat="1" ht="18" customHeight="1">
      <c r="A38" s="194">
        <v>2250000</v>
      </c>
      <c r="B38" s="417">
        <v>13</v>
      </c>
      <c r="C38" s="557" t="s">
        <v>1841</v>
      </c>
      <c r="D38" s="561" t="s">
        <v>615</v>
      </c>
      <c r="E38" s="556">
        <f>VLOOKUP(C38,[35]PALOPO!$B$26:$D$48,3,FALSE)</f>
        <v>29</v>
      </c>
      <c r="F38" s="252">
        <v>1800000</v>
      </c>
      <c r="G38" s="252">
        <v>450000</v>
      </c>
      <c r="H38" s="52">
        <f t="shared" si="10"/>
        <v>2250000</v>
      </c>
      <c r="I38" s="255">
        <v>25000</v>
      </c>
      <c r="J38" s="255">
        <v>450000</v>
      </c>
      <c r="K38" s="254">
        <v>0</v>
      </c>
      <c r="L38" s="7">
        <f t="shared" si="11"/>
        <v>1175000</v>
      </c>
      <c r="M38" s="7">
        <f t="shared" si="12"/>
        <v>3425000</v>
      </c>
      <c r="N38" s="7">
        <f t="shared" si="13"/>
        <v>22500</v>
      </c>
      <c r="O38" s="7">
        <f t="shared" si="14"/>
        <v>45000</v>
      </c>
      <c r="P38" s="7">
        <f t="shared" si="15"/>
        <v>22500</v>
      </c>
      <c r="Q38" s="318">
        <f t="shared" si="16"/>
        <v>3335000</v>
      </c>
      <c r="R38" s="362">
        <f>VLOOKUP(C38,[35]PALOPO!$B$26:$Q$48,16,FALSE)</f>
        <v>0</v>
      </c>
      <c r="S38" s="362">
        <f t="shared" si="17"/>
        <v>3335000</v>
      </c>
      <c r="T38" s="548" t="str">
        <f>VLOOKUP(C38,[36]PALOPO!$B$26:$S$48,18,FALSE)</f>
        <v>1700000622278</v>
      </c>
      <c r="U38" s="1748"/>
    </row>
    <row r="39" spans="1:21" s="354" customFormat="1" ht="18" customHeight="1">
      <c r="A39" s="194">
        <v>2250000</v>
      </c>
      <c r="B39" s="417">
        <v>14</v>
      </c>
      <c r="C39" s="559" t="s">
        <v>1842</v>
      </c>
      <c r="D39" s="561" t="s">
        <v>615</v>
      </c>
      <c r="E39" s="556">
        <f>VLOOKUP(C39,[35]PALOPO!$B$26:$D$48,3,FALSE)</f>
        <v>28</v>
      </c>
      <c r="F39" s="252">
        <v>1800000</v>
      </c>
      <c r="G39" s="252">
        <v>450000</v>
      </c>
      <c r="H39" s="52">
        <f t="shared" si="10"/>
        <v>2250000</v>
      </c>
      <c r="I39" s="255">
        <v>25000</v>
      </c>
      <c r="J39" s="255">
        <v>450000</v>
      </c>
      <c r="K39" s="254">
        <v>0</v>
      </c>
      <c r="L39" s="7">
        <f t="shared" si="11"/>
        <v>1150000</v>
      </c>
      <c r="M39" s="7">
        <f t="shared" si="12"/>
        <v>3400000</v>
      </c>
      <c r="N39" s="7">
        <f t="shared" si="13"/>
        <v>22500</v>
      </c>
      <c r="O39" s="7">
        <f t="shared" si="14"/>
        <v>45000</v>
      </c>
      <c r="P39" s="7">
        <f t="shared" si="15"/>
        <v>22500</v>
      </c>
      <c r="Q39" s="318">
        <f t="shared" si="16"/>
        <v>3310000</v>
      </c>
      <c r="R39" s="362">
        <f>VLOOKUP(C39,[35]PALOPO!$B$26:$Q$48,16,FALSE)</f>
        <v>2100000</v>
      </c>
      <c r="S39" s="362">
        <f t="shared" si="17"/>
        <v>1210000</v>
      </c>
      <c r="T39" s="548" t="str">
        <f>VLOOKUP(C39,[36]PALOPO!$B$26:$S$48,18,FALSE)</f>
        <v>1700000675516</v>
      </c>
      <c r="U39" s="1748"/>
    </row>
    <row r="40" spans="1:21" s="354" customFormat="1" ht="18" customHeight="1">
      <c r="A40" s="194">
        <v>2250000</v>
      </c>
      <c r="B40" s="417">
        <v>15</v>
      </c>
      <c r="C40" s="705" t="s">
        <v>3718</v>
      </c>
      <c r="D40" s="561" t="s">
        <v>615</v>
      </c>
      <c r="E40" s="556">
        <f>VLOOKUP(C40,[35]PALOPO!$B$26:$D$48,3,FALSE)</f>
        <v>31</v>
      </c>
      <c r="F40" s="252">
        <v>1800000</v>
      </c>
      <c r="G40" s="252">
        <v>450000</v>
      </c>
      <c r="H40" s="52">
        <f t="shared" si="10"/>
        <v>2250000</v>
      </c>
      <c r="I40" s="255">
        <v>25000</v>
      </c>
      <c r="J40" s="255">
        <v>450000</v>
      </c>
      <c r="K40" s="254">
        <v>0</v>
      </c>
      <c r="L40" s="7">
        <f t="shared" si="11"/>
        <v>1225000</v>
      </c>
      <c r="M40" s="7">
        <f t="shared" si="12"/>
        <v>3475000</v>
      </c>
      <c r="N40" s="7">
        <f t="shared" si="13"/>
        <v>22500</v>
      </c>
      <c r="O40" s="7">
        <f t="shared" si="14"/>
        <v>45000</v>
      </c>
      <c r="P40" s="7">
        <f t="shared" si="15"/>
        <v>22500</v>
      </c>
      <c r="Q40" s="318">
        <f t="shared" si="16"/>
        <v>3385000</v>
      </c>
      <c r="R40" s="362">
        <f>VLOOKUP(C40,[35]PALOPO!$B$26:$Q$48,16,FALSE)</f>
        <v>0</v>
      </c>
      <c r="S40" s="362">
        <f t="shared" si="17"/>
        <v>3385000</v>
      </c>
      <c r="T40" s="548" t="str">
        <f>VLOOKUP(C40,[36]PALOPO!$B$26:$S$48,18,FALSE)</f>
        <v>1700000623904</v>
      </c>
      <c r="U40" s="1748"/>
    </row>
    <row r="41" spans="1:21" s="354" customFormat="1" ht="18" customHeight="1">
      <c r="A41" s="194">
        <v>2250000</v>
      </c>
      <c r="B41" s="417">
        <v>16</v>
      </c>
      <c r="C41" s="557" t="s">
        <v>1843</v>
      </c>
      <c r="D41" s="561" t="s">
        <v>615</v>
      </c>
      <c r="E41" s="556">
        <f>VLOOKUP(C41,[35]PALOPO!$B$26:$D$48,3,FALSE)</f>
        <v>31</v>
      </c>
      <c r="F41" s="252">
        <v>1800000</v>
      </c>
      <c r="G41" s="252">
        <v>450000</v>
      </c>
      <c r="H41" s="52">
        <f t="shared" si="10"/>
        <v>2250000</v>
      </c>
      <c r="I41" s="255">
        <v>25000</v>
      </c>
      <c r="J41" s="255">
        <v>450000</v>
      </c>
      <c r="K41" s="254">
        <v>0</v>
      </c>
      <c r="L41" s="7">
        <f t="shared" si="11"/>
        <v>1225000</v>
      </c>
      <c r="M41" s="7">
        <f t="shared" si="12"/>
        <v>3475000</v>
      </c>
      <c r="N41" s="7">
        <f t="shared" si="13"/>
        <v>22500</v>
      </c>
      <c r="O41" s="7">
        <f t="shared" si="14"/>
        <v>45000</v>
      </c>
      <c r="P41" s="7">
        <f t="shared" si="15"/>
        <v>22500</v>
      </c>
      <c r="Q41" s="318">
        <f t="shared" si="16"/>
        <v>3385000</v>
      </c>
      <c r="R41" s="362">
        <f>VLOOKUP(C41,[35]PALOPO!$B$26:$Q$48,16,FALSE)</f>
        <v>0</v>
      </c>
      <c r="S41" s="362">
        <f t="shared" si="17"/>
        <v>3385000</v>
      </c>
      <c r="T41" s="548" t="str">
        <f>VLOOKUP(C41,[36]PALOPO!$B$26:$S$48,18,FALSE)</f>
        <v>1700000622336</v>
      </c>
      <c r="U41" s="1748"/>
    </row>
    <row r="42" spans="1:21" s="354" customFormat="1" ht="18" customHeight="1">
      <c r="A42" s="194">
        <v>2250000</v>
      </c>
      <c r="B42" s="417">
        <v>17</v>
      </c>
      <c r="C42" s="557" t="s">
        <v>1844</v>
      </c>
      <c r="D42" s="561" t="s">
        <v>615</v>
      </c>
      <c r="E42" s="556">
        <f>VLOOKUP(C42,[35]PALOPO!$B$26:$D$48,3,FALSE)</f>
        <v>29</v>
      </c>
      <c r="F42" s="252">
        <v>1800000</v>
      </c>
      <c r="G42" s="252">
        <v>450000</v>
      </c>
      <c r="H42" s="52">
        <f t="shared" si="10"/>
        <v>2250000</v>
      </c>
      <c r="I42" s="255">
        <v>25000</v>
      </c>
      <c r="J42" s="255">
        <v>450000</v>
      </c>
      <c r="K42" s="254">
        <v>0</v>
      </c>
      <c r="L42" s="7">
        <f t="shared" si="11"/>
        <v>1175000</v>
      </c>
      <c r="M42" s="7">
        <f t="shared" si="12"/>
        <v>3425000</v>
      </c>
      <c r="N42" s="7">
        <f t="shared" si="13"/>
        <v>22500</v>
      </c>
      <c r="O42" s="7">
        <f t="shared" si="14"/>
        <v>45000</v>
      </c>
      <c r="P42" s="7">
        <f t="shared" si="15"/>
        <v>22500</v>
      </c>
      <c r="Q42" s="318">
        <f t="shared" si="16"/>
        <v>3335000</v>
      </c>
      <c r="R42" s="362">
        <f>VLOOKUP(C42,[35]PALOPO!$B$26:$Q$48,16,FALSE)</f>
        <v>0</v>
      </c>
      <c r="S42" s="362">
        <f t="shared" si="17"/>
        <v>3335000</v>
      </c>
      <c r="T42" s="548" t="str">
        <f>VLOOKUP(C42,[36]PALOPO!$B$26:$S$48,18,FALSE)</f>
        <v>1700000626444</v>
      </c>
      <c r="U42" s="1748"/>
    </row>
    <row r="43" spans="1:21" s="354" customFormat="1" ht="18" customHeight="1">
      <c r="A43" s="194">
        <v>2250000</v>
      </c>
      <c r="B43" s="417">
        <v>18</v>
      </c>
      <c r="C43" s="557" t="s">
        <v>1845</v>
      </c>
      <c r="D43" s="561" t="s">
        <v>615</v>
      </c>
      <c r="E43" s="556">
        <f>VLOOKUP(C43,[35]PALOPO!$B$26:$D$48,3,FALSE)</f>
        <v>30</v>
      </c>
      <c r="F43" s="252">
        <v>1800000</v>
      </c>
      <c r="G43" s="252">
        <v>450000</v>
      </c>
      <c r="H43" s="52">
        <f t="shared" si="10"/>
        <v>2250000</v>
      </c>
      <c r="I43" s="255">
        <v>25000</v>
      </c>
      <c r="J43" s="255">
        <v>450000</v>
      </c>
      <c r="K43" s="254">
        <v>0</v>
      </c>
      <c r="L43" s="7">
        <f t="shared" si="11"/>
        <v>1200000</v>
      </c>
      <c r="M43" s="7">
        <f t="shared" si="12"/>
        <v>3450000</v>
      </c>
      <c r="N43" s="7">
        <f t="shared" si="13"/>
        <v>22500</v>
      </c>
      <c r="O43" s="7">
        <f t="shared" si="14"/>
        <v>45000</v>
      </c>
      <c r="P43" s="7">
        <f t="shared" si="15"/>
        <v>22500</v>
      </c>
      <c r="Q43" s="318">
        <f t="shared" si="16"/>
        <v>3360000</v>
      </c>
      <c r="R43" s="362">
        <f>VLOOKUP(C43,[35]PALOPO!$B$26:$Q$48,16,FALSE)</f>
        <v>0</v>
      </c>
      <c r="S43" s="362">
        <f t="shared" si="17"/>
        <v>3360000</v>
      </c>
      <c r="T43" s="548" t="str">
        <f>VLOOKUP(C43,[36]PALOPO!$B$26:$S$48,18,FALSE)</f>
        <v>1700000608459</v>
      </c>
      <c r="U43" s="1748"/>
    </row>
    <row r="44" spans="1:21" s="354" customFormat="1" ht="18" customHeight="1">
      <c r="A44" s="194">
        <v>2250000</v>
      </c>
      <c r="B44" s="417">
        <v>19</v>
      </c>
      <c r="C44" s="559" t="s">
        <v>1846</v>
      </c>
      <c r="D44" s="561" t="s">
        <v>615</v>
      </c>
      <c r="E44" s="556">
        <f>VLOOKUP(C44,[35]PALOPO!$B$26:$D$48,3,FALSE)</f>
        <v>26</v>
      </c>
      <c r="F44" s="252">
        <v>1800000</v>
      </c>
      <c r="G44" s="252">
        <v>450000</v>
      </c>
      <c r="H44" s="52">
        <f t="shared" si="10"/>
        <v>2250000</v>
      </c>
      <c r="I44" s="255">
        <v>25000</v>
      </c>
      <c r="J44" s="255">
        <v>450000</v>
      </c>
      <c r="K44" s="254">
        <v>0</v>
      </c>
      <c r="L44" s="7">
        <f t="shared" si="11"/>
        <v>1100000</v>
      </c>
      <c r="M44" s="7">
        <f t="shared" si="12"/>
        <v>3350000</v>
      </c>
      <c r="N44" s="7">
        <f t="shared" si="13"/>
        <v>22500</v>
      </c>
      <c r="O44" s="7">
        <f t="shared" si="14"/>
        <v>45000</v>
      </c>
      <c r="P44" s="7">
        <f t="shared" si="15"/>
        <v>22500</v>
      </c>
      <c r="Q44" s="318">
        <f t="shared" si="16"/>
        <v>3260000</v>
      </c>
      <c r="R44" s="362">
        <f>VLOOKUP(C44,[35]PALOPO!$B$26:$Q$48,16,FALSE)</f>
        <v>1800000</v>
      </c>
      <c r="S44" s="362">
        <f t="shared" si="17"/>
        <v>1460000</v>
      </c>
      <c r="T44" s="548" t="str">
        <f>VLOOKUP(C44,[36]PALOPO!$B$26:$S$48,18,FALSE)</f>
        <v>1700000622179</v>
      </c>
      <c r="U44" s="1748"/>
    </row>
    <row r="45" spans="1:21" s="354" customFormat="1" ht="18" customHeight="1">
      <c r="A45" s="194">
        <v>2250000</v>
      </c>
      <c r="B45" s="417">
        <v>20</v>
      </c>
      <c r="C45" s="557" t="s">
        <v>1847</v>
      </c>
      <c r="D45" s="561" t="s">
        <v>615</v>
      </c>
      <c r="E45" s="556">
        <f>VLOOKUP(C45,[35]PALOPO!$B$26:$D$48,3,FALSE)</f>
        <v>28</v>
      </c>
      <c r="F45" s="252">
        <v>1800000</v>
      </c>
      <c r="G45" s="252">
        <v>450000</v>
      </c>
      <c r="H45" s="52">
        <f t="shared" si="10"/>
        <v>2250000</v>
      </c>
      <c r="I45" s="255">
        <v>25000</v>
      </c>
      <c r="J45" s="255">
        <v>450000</v>
      </c>
      <c r="K45" s="254">
        <v>0</v>
      </c>
      <c r="L45" s="7">
        <f t="shared" si="11"/>
        <v>1150000</v>
      </c>
      <c r="M45" s="7">
        <f t="shared" si="12"/>
        <v>3400000</v>
      </c>
      <c r="N45" s="7">
        <f t="shared" si="13"/>
        <v>22500</v>
      </c>
      <c r="O45" s="7">
        <f t="shared" si="14"/>
        <v>45000</v>
      </c>
      <c r="P45" s="7">
        <f t="shared" si="15"/>
        <v>22500</v>
      </c>
      <c r="Q45" s="318">
        <f t="shared" si="16"/>
        <v>3310000</v>
      </c>
      <c r="R45" s="362">
        <f>VLOOKUP(C45,[35]PALOPO!$B$26:$Q$48,16,FALSE)</f>
        <v>0</v>
      </c>
      <c r="S45" s="362">
        <f t="shared" si="17"/>
        <v>3310000</v>
      </c>
      <c r="T45" s="548" t="str">
        <f>VLOOKUP(C45,[36]PALOPO!$B$26:$S$48,18,FALSE)</f>
        <v>1520006650341</v>
      </c>
      <c r="U45" s="1748"/>
    </row>
    <row r="46" spans="1:21" s="354" customFormat="1" ht="18" customHeight="1">
      <c r="A46" s="194">
        <v>2250000</v>
      </c>
      <c r="B46" s="417">
        <v>21</v>
      </c>
      <c r="C46" s="559" t="s">
        <v>1848</v>
      </c>
      <c r="D46" s="561" t="s">
        <v>615</v>
      </c>
      <c r="E46" s="556">
        <f>VLOOKUP(C46,[35]PALOPO!$B$26:$D$48,3,FALSE)</f>
        <v>27</v>
      </c>
      <c r="F46" s="252">
        <v>1800000</v>
      </c>
      <c r="G46" s="252">
        <v>450000</v>
      </c>
      <c r="H46" s="52">
        <f t="shared" si="10"/>
        <v>2250000</v>
      </c>
      <c r="I46" s="255">
        <v>25000</v>
      </c>
      <c r="J46" s="255">
        <v>450000</v>
      </c>
      <c r="K46" s="254">
        <v>0</v>
      </c>
      <c r="L46" s="7">
        <f t="shared" si="11"/>
        <v>1125000</v>
      </c>
      <c r="M46" s="7">
        <f t="shared" si="12"/>
        <v>3375000</v>
      </c>
      <c r="N46" s="7">
        <f t="shared" si="13"/>
        <v>22500</v>
      </c>
      <c r="O46" s="7">
        <f t="shared" si="14"/>
        <v>45000</v>
      </c>
      <c r="P46" s="7">
        <f t="shared" si="15"/>
        <v>22500</v>
      </c>
      <c r="Q46" s="318">
        <f t="shared" si="16"/>
        <v>3285000</v>
      </c>
      <c r="R46" s="362">
        <f>VLOOKUP(C46,[35]PALOPO!$B$26:$Q$48,16,FALSE)</f>
        <v>1511000</v>
      </c>
      <c r="S46" s="362">
        <f t="shared" si="17"/>
        <v>1774000</v>
      </c>
      <c r="T46" s="548" t="str">
        <f>VLOOKUP(C46,[36]PALOPO!$B$26:$S$48,18,FALSE)</f>
        <v>1700000619332</v>
      </c>
      <c r="U46" s="1748"/>
    </row>
    <row r="47" spans="1:21" s="354" customFormat="1" ht="18" customHeight="1">
      <c r="A47" s="194">
        <v>2250000</v>
      </c>
      <c r="B47" s="417">
        <v>22</v>
      </c>
      <c r="C47" s="557" t="s">
        <v>1849</v>
      </c>
      <c r="D47" s="561" t="s">
        <v>615</v>
      </c>
      <c r="E47" s="556">
        <f>VLOOKUP(C47,[35]PALOPO!$B$26:$D$48,3,FALSE)</f>
        <v>29</v>
      </c>
      <c r="F47" s="252">
        <v>1800000</v>
      </c>
      <c r="G47" s="252">
        <v>450000</v>
      </c>
      <c r="H47" s="52">
        <f t="shared" si="10"/>
        <v>2250000</v>
      </c>
      <c r="I47" s="255">
        <v>25000</v>
      </c>
      <c r="J47" s="255">
        <v>450000</v>
      </c>
      <c r="K47" s="254">
        <v>0</v>
      </c>
      <c r="L47" s="7">
        <f t="shared" si="11"/>
        <v>1175000</v>
      </c>
      <c r="M47" s="7">
        <f t="shared" si="12"/>
        <v>3425000</v>
      </c>
      <c r="N47" s="7">
        <f t="shared" si="13"/>
        <v>22500</v>
      </c>
      <c r="O47" s="7">
        <f t="shared" si="14"/>
        <v>45000</v>
      </c>
      <c r="P47" s="7">
        <f t="shared" si="15"/>
        <v>22500</v>
      </c>
      <c r="Q47" s="318">
        <f t="shared" si="16"/>
        <v>3335000</v>
      </c>
      <c r="R47" s="362">
        <f>VLOOKUP(C47,[35]PALOPO!$B$26:$Q$48,16,FALSE)</f>
        <v>2200000</v>
      </c>
      <c r="S47" s="362">
        <f t="shared" si="17"/>
        <v>1135000</v>
      </c>
      <c r="T47" s="548" t="str">
        <f>VLOOKUP(C47,[36]PALOPO!$B$26:$S$48,18,FALSE)</f>
        <v>1520007355908</v>
      </c>
      <c r="U47" s="1748"/>
    </row>
    <row r="48" spans="1:21" s="1927" customFormat="1" ht="18" customHeight="1">
      <c r="A48" s="2154">
        <v>2250000</v>
      </c>
      <c r="B48" s="1948">
        <v>23</v>
      </c>
      <c r="C48" s="2155" t="s">
        <v>4591</v>
      </c>
      <c r="D48" s="2156" t="s">
        <v>615</v>
      </c>
      <c r="E48" s="2157">
        <f>VLOOKUP(C48,[37]PALOPO!$B$26:$D$48,3,FALSE)</f>
        <v>18</v>
      </c>
      <c r="F48" s="1924">
        <v>0</v>
      </c>
      <c r="G48" s="1924">
        <v>0</v>
      </c>
      <c r="H48" s="1940">
        <f t="shared" si="10"/>
        <v>0</v>
      </c>
      <c r="I48" s="1924">
        <v>25000</v>
      </c>
      <c r="J48" s="1924">
        <v>450000</v>
      </c>
      <c r="K48" s="1925">
        <v>0</v>
      </c>
      <c r="L48" s="2158">
        <f t="shared" si="11"/>
        <v>900000</v>
      </c>
      <c r="M48" s="2158">
        <f t="shared" si="12"/>
        <v>900000</v>
      </c>
      <c r="N48" s="2158">
        <v>22500</v>
      </c>
      <c r="O48" s="2158">
        <v>45000</v>
      </c>
      <c r="P48" s="2158">
        <v>22500</v>
      </c>
      <c r="Q48" s="2159">
        <f t="shared" si="16"/>
        <v>810000</v>
      </c>
      <c r="R48" s="2160">
        <f>VLOOKUP(C48,[37]PALOPO!$B$26:$Q$48,16,FALSE)</f>
        <v>1200000</v>
      </c>
      <c r="S48" s="2160">
        <f t="shared" si="17"/>
        <v>-390000</v>
      </c>
      <c r="T48" s="2161" t="str">
        <f>VLOOKUP(C48,[36]PALOPO!$B$26:$S$48,18,FALSE)</f>
        <v>1700000619993</v>
      </c>
      <c r="U48" s="2162" t="s">
        <v>4601</v>
      </c>
    </row>
    <row r="49" spans="1:21" s="223" customFormat="1" ht="21.75" customHeight="1">
      <c r="A49" s="899"/>
      <c r="B49" s="2396" t="s">
        <v>34</v>
      </c>
      <c r="C49" s="2406"/>
      <c r="D49" s="2407"/>
      <c r="E49" s="967">
        <f>SUM(E26:E47)</f>
        <v>622</v>
      </c>
      <c r="F49" s="769">
        <f>SUM(F26:F48)</f>
        <v>39600000</v>
      </c>
      <c r="G49" s="769">
        <f t="shared" ref="G49:Q49" si="18">SUM(G26:G48)</f>
        <v>9900000</v>
      </c>
      <c r="H49" s="769">
        <f t="shared" si="18"/>
        <v>49500000</v>
      </c>
      <c r="I49" s="769">
        <f t="shared" si="18"/>
        <v>575000</v>
      </c>
      <c r="J49" s="769">
        <f t="shared" si="18"/>
        <v>10350000</v>
      </c>
      <c r="K49" s="769">
        <f t="shared" si="18"/>
        <v>0</v>
      </c>
      <c r="L49" s="769">
        <f t="shared" si="18"/>
        <v>26350000</v>
      </c>
      <c r="M49" s="769">
        <f t="shared" si="18"/>
        <v>75850000</v>
      </c>
      <c r="N49" s="769">
        <f t="shared" si="18"/>
        <v>517500</v>
      </c>
      <c r="O49" s="769">
        <f t="shared" si="18"/>
        <v>1035000</v>
      </c>
      <c r="P49" s="769">
        <f t="shared" si="18"/>
        <v>517500</v>
      </c>
      <c r="Q49" s="769">
        <f t="shared" si="18"/>
        <v>73780000</v>
      </c>
      <c r="R49" s="769">
        <f>SUM(R26:R48)</f>
        <v>21791000</v>
      </c>
      <c r="S49" s="769">
        <f t="shared" ref="S49" si="19">SUM(S26:S47)</f>
        <v>52379000</v>
      </c>
      <c r="T49" s="1238"/>
      <c r="U49" s="1750"/>
    </row>
    <row r="50" spans="1:21" ht="18" customHeight="1">
      <c r="I50" s="116" t="s">
        <v>2627</v>
      </c>
      <c r="Q50" s="159"/>
      <c r="R50" s="159"/>
      <c r="S50" s="159"/>
      <c r="T50" s="159"/>
    </row>
    <row r="51" spans="1:21" s="319" customFormat="1" ht="18" customHeight="1">
      <c r="A51" s="281"/>
      <c r="Q51" s="159"/>
      <c r="R51" s="159"/>
      <c r="S51" s="159"/>
      <c r="T51" s="159"/>
      <c r="U51" s="1748"/>
    </row>
    <row r="52" spans="1:21" s="319" customFormat="1" ht="18" customHeight="1">
      <c r="A52" s="281"/>
      <c r="Q52" s="159"/>
      <c r="R52" s="159"/>
      <c r="S52" s="159"/>
      <c r="T52" s="159"/>
      <c r="U52" s="1748"/>
    </row>
    <row r="53" spans="1:21" s="319" customFormat="1" ht="18" customHeight="1">
      <c r="A53" s="281"/>
      <c r="O53" s="319" t="s">
        <v>2627</v>
      </c>
      <c r="Q53" s="159"/>
      <c r="R53" s="159"/>
      <c r="S53" s="159"/>
      <c r="T53" s="159"/>
      <c r="U53" s="1748"/>
    </row>
    <row r="54" spans="1:21" ht="18" customHeight="1">
      <c r="H54" s="131"/>
      <c r="Q54" s="159"/>
      <c r="R54" s="159"/>
      <c r="S54" s="159"/>
      <c r="T54" s="159"/>
    </row>
    <row r="55" spans="1:21" ht="18" customHeight="1">
      <c r="B55" s="4" t="s">
        <v>35</v>
      </c>
      <c r="C55" s="11"/>
      <c r="D55" s="16"/>
      <c r="E55" s="16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82"/>
      <c r="Q55" s="159"/>
      <c r="R55" s="159"/>
      <c r="S55" s="159"/>
      <c r="T55" s="159"/>
    </row>
    <row r="56" spans="1:21" ht="18" customHeight="1">
      <c r="B56" s="19"/>
      <c r="C56" s="20"/>
      <c r="D56" s="21"/>
      <c r="E56" s="1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80"/>
      <c r="Q56" s="159"/>
      <c r="R56" s="159"/>
      <c r="S56" s="159"/>
      <c r="T56" s="159"/>
    </row>
    <row r="57" spans="1:21" ht="20.100000000000001" customHeight="1">
      <c r="A57" s="2499" t="s">
        <v>2755</v>
      </c>
      <c r="B57" s="2484" t="s">
        <v>3</v>
      </c>
      <c r="C57" s="2484" t="s">
        <v>4</v>
      </c>
      <c r="D57" s="2484" t="s">
        <v>5</v>
      </c>
      <c r="E57" s="2335" t="s">
        <v>6</v>
      </c>
      <c r="F57" s="2344" t="s">
        <v>7</v>
      </c>
      <c r="G57" s="2345"/>
      <c r="H57" s="2335" t="s">
        <v>46</v>
      </c>
      <c r="I57" s="2363" t="s">
        <v>8</v>
      </c>
      <c r="J57" s="2363"/>
      <c r="K57" s="2364"/>
      <c r="L57" s="2340" t="s">
        <v>9</v>
      </c>
      <c r="M57" s="2335" t="s">
        <v>10</v>
      </c>
      <c r="N57" s="2344" t="s">
        <v>11</v>
      </c>
      <c r="O57" s="2359"/>
      <c r="P57" s="2345"/>
      <c r="Q57" s="2335" t="s">
        <v>12</v>
      </c>
      <c r="R57" s="2319" t="s">
        <v>3687</v>
      </c>
      <c r="S57" s="2319" t="s">
        <v>3688</v>
      </c>
      <c r="T57" s="2335" t="s">
        <v>1850</v>
      </c>
    </row>
    <row r="58" spans="1:21" ht="45" customHeight="1">
      <c r="A58" s="2499"/>
      <c r="B58" s="2485"/>
      <c r="C58" s="2485"/>
      <c r="D58" s="2485"/>
      <c r="E58" s="2381"/>
      <c r="F58" s="786" t="s">
        <v>14</v>
      </c>
      <c r="G58" s="786" t="s">
        <v>15</v>
      </c>
      <c r="H58" s="2336"/>
      <c r="I58" s="786" t="s">
        <v>16</v>
      </c>
      <c r="J58" s="786" t="s">
        <v>18</v>
      </c>
      <c r="K58" s="786" t="s">
        <v>19</v>
      </c>
      <c r="L58" s="2341"/>
      <c r="M58" s="2336"/>
      <c r="N58" s="786" t="s">
        <v>2316</v>
      </c>
      <c r="O58" s="786" t="s">
        <v>20</v>
      </c>
      <c r="P58" s="786" t="s">
        <v>21</v>
      </c>
      <c r="Q58" s="2336"/>
      <c r="R58" s="2320"/>
      <c r="S58" s="2320"/>
      <c r="T58" s="2347"/>
    </row>
    <row r="59" spans="1:21" s="370" customFormat="1" ht="18" customHeight="1">
      <c r="A59" s="184">
        <v>2250000</v>
      </c>
      <c r="B59" s="417">
        <v>1</v>
      </c>
      <c r="C59" s="559" t="s">
        <v>1872</v>
      </c>
      <c r="D59" s="555" t="s">
        <v>666</v>
      </c>
      <c r="E59" s="562">
        <f>VLOOKUP(C59,[35]PALOPO!$B$56:$D$76,3,FALSE)</f>
        <v>29</v>
      </c>
      <c r="F59" s="252">
        <v>1860000</v>
      </c>
      <c r="G59" s="252">
        <v>390000</v>
      </c>
      <c r="H59" s="52">
        <f t="shared" ref="H59:H79" si="20">SUM(F59:G59)</f>
        <v>2250000</v>
      </c>
      <c r="I59" s="257">
        <v>17000</v>
      </c>
      <c r="J59" s="257">
        <v>250000</v>
      </c>
      <c r="K59" s="256">
        <v>0</v>
      </c>
      <c r="L59" s="115">
        <f t="shared" ref="L59:L79" si="21">(E59*I59)+J59+K59</f>
        <v>743000</v>
      </c>
      <c r="M59" s="115">
        <f t="shared" ref="M59:M79" si="22">H59+L59</f>
        <v>2993000</v>
      </c>
      <c r="N59" s="115">
        <f t="shared" ref="N59:N79" si="23">1%*H59</f>
        <v>22500</v>
      </c>
      <c r="O59" s="115">
        <f t="shared" ref="O59:O79" si="24">H59*2%</f>
        <v>45000</v>
      </c>
      <c r="P59" s="115">
        <f t="shared" ref="P59:P79" si="25">H59*1%</f>
        <v>22500</v>
      </c>
      <c r="Q59" s="136">
        <f t="shared" ref="Q59:Q79" si="26">M59-O59-P59-N59</f>
        <v>2903000</v>
      </c>
      <c r="R59" s="707">
        <f>VLOOKUP(C59,[35]PALOPO!$B$56:$Q$76,16,FALSE)</f>
        <v>1338000</v>
      </c>
      <c r="S59" s="707">
        <f>Q59-R59</f>
        <v>1565000</v>
      </c>
      <c r="T59" s="563" t="str">
        <f>VLOOKUP(C59,[36]PALOPO!$B$56:$S$76,18,FALSE)</f>
        <v>1700000624274</v>
      </c>
      <c r="U59" s="1749"/>
    </row>
    <row r="60" spans="1:21" s="370" customFormat="1" ht="18" customHeight="1">
      <c r="A60" s="194">
        <v>2250000</v>
      </c>
      <c r="B60" s="417">
        <v>2</v>
      </c>
      <c r="C60" s="559" t="s">
        <v>1851</v>
      </c>
      <c r="D60" s="561" t="s">
        <v>1852</v>
      </c>
      <c r="E60" s="562">
        <f>VLOOKUP(C60,[35]PALOPO!$B$56:$D$76,3,FALSE)</f>
        <v>28</v>
      </c>
      <c r="F60" s="252">
        <v>1860000</v>
      </c>
      <c r="G60" s="252">
        <v>390000</v>
      </c>
      <c r="H60" s="52">
        <f t="shared" si="20"/>
        <v>2250000</v>
      </c>
      <c r="I60" s="257">
        <v>17000</v>
      </c>
      <c r="J60" s="257">
        <v>250000</v>
      </c>
      <c r="K60" s="256">
        <v>0</v>
      </c>
      <c r="L60" s="7">
        <f t="shared" si="21"/>
        <v>726000</v>
      </c>
      <c r="M60" s="7">
        <f t="shared" si="22"/>
        <v>2976000</v>
      </c>
      <c r="N60" s="7">
        <f t="shared" si="23"/>
        <v>22500</v>
      </c>
      <c r="O60" s="7">
        <f t="shared" si="24"/>
        <v>45000</v>
      </c>
      <c r="P60" s="7">
        <f t="shared" si="25"/>
        <v>22500</v>
      </c>
      <c r="Q60" s="136">
        <f t="shared" si="26"/>
        <v>2886000</v>
      </c>
      <c r="R60" s="707">
        <f>VLOOKUP(C60,[35]PALOPO!$B$56:$Q$76,16,FALSE)</f>
        <v>1200000</v>
      </c>
      <c r="S60" s="707">
        <f t="shared" ref="S60:S79" si="27">Q60-R60</f>
        <v>1686000</v>
      </c>
      <c r="T60" s="563" t="str">
        <f>VLOOKUP(C60,[36]PALOPO!$B$56:$S$76,18,FALSE)</f>
        <v>1700000618557</v>
      </c>
      <c r="U60" s="1749"/>
    </row>
    <row r="61" spans="1:21" s="354" customFormat="1" ht="18" customHeight="1">
      <c r="A61" s="194">
        <v>2250000</v>
      </c>
      <c r="B61" s="417">
        <v>3</v>
      </c>
      <c r="C61" s="564" t="s">
        <v>1868</v>
      </c>
      <c r="D61" s="561" t="s">
        <v>1852</v>
      </c>
      <c r="E61" s="562">
        <f>VLOOKUP(C61,[35]PALOPO!$B$56:$D$76,3,FALSE)</f>
        <v>30</v>
      </c>
      <c r="F61" s="252">
        <v>1860000</v>
      </c>
      <c r="G61" s="252">
        <v>390000</v>
      </c>
      <c r="H61" s="52">
        <f t="shared" si="20"/>
        <v>2250000</v>
      </c>
      <c r="I61" s="257">
        <v>17000</v>
      </c>
      <c r="J61" s="257">
        <v>250000</v>
      </c>
      <c r="K61" s="256">
        <v>0</v>
      </c>
      <c r="L61" s="7">
        <f t="shared" si="21"/>
        <v>760000</v>
      </c>
      <c r="M61" s="7">
        <f t="shared" si="22"/>
        <v>3010000</v>
      </c>
      <c r="N61" s="7">
        <f t="shared" si="23"/>
        <v>22500</v>
      </c>
      <c r="O61" s="7">
        <f t="shared" si="24"/>
        <v>45000</v>
      </c>
      <c r="P61" s="7">
        <f t="shared" si="25"/>
        <v>22500</v>
      </c>
      <c r="Q61" s="136">
        <f t="shared" si="26"/>
        <v>2920000</v>
      </c>
      <c r="R61" s="707">
        <f>VLOOKUP(C61,[35]PALOPO!$B$56:$Q$76,16,FALSE)</f>
        <v>1200000</v>
      </c>
      <c r="S61" s="707">
        <f t="shared" si="27"/>
        <v>1720000</v>
      </c>
      <c r="T61" s="563" t="str">
        <f>VLOOKUP(C61,[36]PALOPO!$B$56:$S$76,18,FALSE)</f>
        <v>1700000622104</v>
      </c>
      <c r="U61" s="1748"/>
    </row>
    <row r="62" spans="1:21" s="354" customFormat="1" ht="18" customHeight="1">
      <c r="A62" s="194">
        <v>2250000</v>
      </c>
      <c r="B62" s="417">
        <v>4</v>
      </c>
      <c r="C62" s="559" t="s">
        <v>1854</v>
      </c>
      <c r="D62" s="561" t="s">
        <v>1852</v>
      </c>
      <c r="E62" s="562">
        <f>VLOOKUP(C62,[35]PALOPO!$B$56:$D$76,3,FALSE)</f>
        <v>26</v>
      </c>
      <c r="F62" s="252">
        <v>1860000</v>
      </c>
      <c r="G62" s="252">
        <v>390000</v>
      </c>
      <c r="H62" s="52">
        <f t="shared" si="20"/>
        <v>2250000</v>
      </c>
      <c r="I62" s="257">
        <v>17000</v>
      </c>
      <c r="J62" s="257">
        <v>250000</v>
      </c>
      <c r="K62" s="256">
        <v>0</v>
      </c>
      <c r="L62" s="7">
        <f t="shared" si="21"/>
        <v>692000</v>
      </c>
      <c r="M62" s="7">
        <f t="shared" si="22"/>
        <v>2942000</v>
      </c>
      <c r="N62" s="7">
        <f t="shared" si="23"/>
        <v>22500</v>
      </c>
      <c r="O62" s="7">
        <f t="shared" si="24"/>
        <v>45000</v>
      </c>
      <c r="P62" s="7">
        <f t="shared" si="25"/>
        <v>22500</v>
      </c>
      <c r="Q62" s="136">
        <f t="shared" si="26"/>
        <v>2852000</v>
      </c>
      <c r="R62" s="707">
        <f>VLOOKUP(C62,[35]PALOPO!$B$56:$Q$76,16,FALSE)</f>
        <v>1300000</v>
      </c>
      <c r="S62" s="707">
        <f t="shared" si="27"/>
        <v>1552000</v>
      </c>
      <c r="T62" s="563" t="str">
        <f>VLOOKUP(C62,[36]PALOPO!$B$56:$S$76,18,FALSE)</f>
        <v>1520006650234</v>
      </c>
      <c r="U62" s="1748"/>
    </row>
    <row r="63" spans="1:21" s="354" customFormat="1" ht="18" customHeight="1">
      <c r="A63" s="194">
        <v>2250000</v>
      </c>
      <c r="B63" s="417">
        <v>5</v>
      </c>
      <c r="C63" s="564" t="s">
        <v>1870</v>
      </c>
      <c r="D63" s="561" t="s">
        <v>1852</v>
      </c>
      <c r="E63" s="562">
        <f>VLOOKUP(C63,[35]PALOPO!$B$56:$D$76,3,FALSE)</f>
        <v>27</v>
      </c>
      <c r="F63" s="252">
        <v>1860000</v>
      </c>
      <c r="G63" s="252">
        <v>390000</v>
      </c>
      <c r="H63" s="52">
        <f t="shared" si="20"/>
        <v>2250000</v>
      </c>
      <c r="I63" s="257">
        <v>17000</v>
      </c>
      <c r="J63" s="257">
        <v>250000</v>
      </c>
      <c r="K63" s="256">
        <v>0</v>
      </c>
      <c r="L63" s="7">
        <f t="shared" si="21"/>
        <v>709000</v>
      </c>
      <c r="M63" s="7">
        <f t="shared" si="22"/>
        <v>2959000</v>
      </c>
      <c r="N63" s="7">
        <f t="shared" si="23"/>
        <v>22500</v>
      </c>
      <c r="O63" s="7">
        <f t="shared" si="24"/>
        <v>45000</v>
      </c>
      <c r="P63" s="7">
        <f t="shared" si="25"/>
        <v>22500</v>
      </c>
      <c r="Q63" s="136">
        <f t="shared" si="26"/>
        <v>2869000</v>
      </c>
      <c r="R63" s="707">
        <f>VLOOKUP(C63,[35]PALOPO!$B$56:$Q$76,16,FALSE)</f>
        <v>0</v>
      </c>
      <c r="S63" s="707">
        <f t="shared" si="27"/>
        <v>2869000</v>
      </c>
      <c r="T63" s="563" t="str">
        <f>VLOOKUP(C63,[36]PALOPO!$B$56:$S$76,18,FALSE)</f>
        <v>1700000608632</v>
      </c>
      <c r="U63" s="1748"/>
    </row>
    <row r="64" spans="1:21" s="354" customFormat="1" ht="18" customHeight="1">
      <c r="A64" s="194">
        <v>2250000</v>
      </c>
      <c r="B64" s="417">
        <v>6</v>
      </c>
      <c r="C64" s="559" t="s">
        <v>1855</v>
      </c>
      <c r="D64" s="561" t="s">
        <v>1852</v>
      </c>
      <c r="E64" s="562">
        <f>VLOOKUP(C64,[35]PALOPO!$B$56:$D$76,3,FALSE)</f>
        <v>29</v>
      </c>
      <c r="F64" s="252">
        <v>1860000</v>
      </c>
      <c r="G64" s="252">
        <v>390000</v>
      </c>
      <c r="H64" s="52">
        <f t="shared" si="20"/>
        <v>2250000</v>
      </c>
      <c r="I64" s="257">
        <v>17000</v>
      </c>
      <c r="J64" s="257">
        <v>250000</v>
      </c>
      <c r="K64" s="256">
        <v>0</v>
      </c>
      <c r="L64" s="7">
        <f t="shared" si="21"/>
        <v>743000</v>
      </c>
      <c r="M64" s="7">
        <f t="shared" si="22"/>
        <v>2993000</v>
      </c>
      <c r="N64" s="7">
        <f t="shared" si="23"/>
        <v>22500</v>
      </c>
      <c r="O64" s="7">
        <f t="shared" si="24"/>
        <v>45000</v>
      </c>
      <c r="P64" s="7">
        <f t="shared" si="25"/>
        <v>22500</v>
      </c>
      <c r="Q64" s="136">
        <f t="shared" si="26"/>
        <v>2903000</v>
      </c>
      <c r="R64" s="707">
        <f>VLOOKUP(C64,[35]PALOPO!$B$56:$Q$76,16,FALSE)</f>
        <v>0</v>
      </c>
      <c r="S64" s="707">
        <f t="shared" si="27"/>
        <v>2903000</v>
      </c>
      <c r="T64" s="563" t="str">
        <f>VLOOKUP(C64,[36]PALOPO!$B$56:$S$76,18,FALSE)</f>
        <v>1520006650267</v>
      </c>
      <c r="U64" s="1748"/>
    </row>
    <row r="65" spans="1:21" s="354" customFormat="1" ht="18" customHeight="1">
      <c r="A65" s="194">
        <v>2250000</v>
      </c>
      <c r="B65" s="417">
        <v>7</v>
      </c>
      <c r="C65" s="557" t="s">
        <v>1856</v>
      </c>
      <c r="D65" s="561" t="s">
        <v>1852</v>
      </c>
      <c r="E65" s="562">
        <f>VLOOKUP(C65,[35]PALOPO!$B$56:$D$76,3,FALSE)</f>
        <v>29</v>
      </c>
      <c r="F65" s="252">
        <v>1860000</v>
      </c>
      <c r="G65" s="252">
        <v>390000</v>
      </c>
      <c r="H65" s="52">
        <f t="shared" si="20"/>
        <v>2250000</v>
      </c>
      <c r="I65" s="257">
        <v>17000</v>
      </c>
      <c r="J65" s="257">
        <v>250000</v>
      </c>
      <c r="K65" s="256">
        <v>0</v>
      </c>
      <c r="L65" s="7">
        <f t="shared" si="21"/>
        <v>743000</v>
      </c>
      <c r="M65" s="7">
        <f t="shared" si="22"/>
        <v>2993000</v>
      </c>
      <c r="N65" s="7">
        <f t="shared" si="23"/>
        <v>22500</v>
      </c>
      <c r="O65" s="7">
        <f t="shared" si="24"/>
        <v>45000</v>
      </c>
      <c r="P65" s="7">
        <f t="shared" si="25"/>
        <v>22500</v>
      </c>
      <c r="Q65" s="136">
        <f t="shared" si="26"/>
        <v>2903000</v>
      </c>
      <c r="R65" s="707">
        <f>VLOOKUP(C65,[35]PALOPO!$B$56:$Q$76,16,FALSE)</f>
        <v>1200000</v>
      </c>
      <c r="S65" s="707">
        <f t="shared" si="27"/>
        <v>1703000</v>
      </c>
      <c r="T65" s="563" t="str">
        <f>VLOOKUP(C65,[36]PALOPO!$B$56:$S$76,18,FALSE)</f>
        <v>1700000624183</v>
      </c>
      <c r="U65" s="1748"/>
    </row>
    <row r="66" spans="1:21" s="354" customFormat="1" ht="18" customHeight="1">
      <c r="A66" s="194">
        <v>2250000</v>
      </c>
      <c r="B66" s="417">
        <v>8</v>
      </c>
      <c r="C66" s="557" t="s">
        <v>1857</v>
      </c>
      <c r="D66" s="561" t="s">
        <v>1852</v>
      </c>
      <c r="E66" s="562">
        <f>VLOOKUP(C66,[35]PALOPO!$B$56:$D$76,3,FALSE)</f>
        <v>28</v>
      </c>
      <c r="F66" s="252">
        <v>1860000</v>
      </c>
      <c r="G66" s="252">
        <v>390000</v>
      </c>
      <c r="H66" s="52">
        <f t="shared" si="20"/>
        <v>2250000</v>
      </c>
      <c r="I66" s="257">
        <v>17000</v>
      </c>
      <c r="J66" s="257">
        <v>250000</v>
      </c>
      <c r="K66" s="256">
        <v>0</v>
      </c>
      <c r="L66" s="7">
        <f t="shared" si="21"/>
        <v>726000</v>
      </c>
      <c r="M66" s="7">
        <f t="shared" si="22"/>
        <v>2976000</v>
      </c>
      <c r="N66" s="7">
        <f t="shared" si="23"/>
        <v>22500</v>
      </c>
      <c r="O66" s="7">
        <f t="shared" si="24"/>
        <v>45000</v>
      </c>
      <c r="P66" s="7">
        <f t="shared" si="25"/>
        <v>22500</v>
      </c>
      <c r="Q66" s="136">
        <f t="shared" si="26"/>
        <v>2886000</v>
      </c>
      <c r="R66" s="707">
        <f>VLOOKUP(C66,[35]PALOPO!$B$56:$Q$76,16,FALSE)</f>
        <v>1200000</v>
      </c>
      <c r="S66" s="707">
        <f t="shared" si="27"/>
        <v>1686000</v>
      </c>
      <c r="T66" s="563" t="str">
        <f>VLOOKUP(C66,[36]PALOPO!$B$56:$S$76,18,FALSE)</f>
        <v>1700000626097</v>
      </c>
      <c r="U66" s="1748"/>
    </row>
    <row r="67" spans="1:21" s="354" customFormat="1" ht="18" customHeight="1">
      <c r="A67" s="194">
        <v>2250000</v>
      </c>
      <c r="B67" s="417">
        <v>9</v>
      </c>
      <c r="C67" s="557" t="s">
        <v>1858</v>
      </c>
      <c r="D67" s="561" t="s">
        <v>1852</v>
      </c>
      <c r="E67" s="562">
        <f>VLOOKUP(C67,[35]PALOPO!$B$56:$D$76,3,FALSE)</f>
        <v>31</v>
      </c>
      <c r="F67" s="252">
        <v>1860000</v>
      </c>
      <c r="G67" s="252">
        <v>390000</v>
      </c>
      <c r="H67" s="52">
        <f t="shared" si="20"/>
        <v>2250000</v>
      </c>
      <c r="I67" s="257">
        <v>17000</v>
      </c>
      <c r="J67" s="257">
        <v>250000</v>
      </c>
      <c r="K67" s="256">
        <v>0</v>
      </c>
      <c r="L67" s="7">
        <f t="shared" si="21"/>
        <v>777000</v>
      </c>
      <c r="M67" s="7">
        <f t="shared" si="22"/>
        <v>3027000</v>
      </c>
      <c r="N67" s="7">
        <f t="shared" si="23"/>
        <v>22500</v>
      </c>
      <c r="O67" s="7">
        <f t="shared" si="24"/>
        <v>45000</v>
      </c>
      <c r="P67" s="7">
        <f t="shared" si="25"/>
        <v>22500</v>
      </c>
      <c r="Q67" s="136">
        <f t="shared" si="26"/>
        <v>2937000</v>
      </c>
      <c r="R67" s="707">
        <f>VLOOKUP(C67,[35]PALOPO!$B$56:$Q$76,16,FALSE)</f>
        <v>1650000</v>
      </c>
      <c r="S67" s="707">
        <f t="shared" si="27"/>
        <v>1287000</v>
      </c>
      <c r="T67" s="563" t="str">
        <f>VLOOKUP(C67,[36]PALOPO!$B$56:$S$76,18,FALSE)</f>
        <v>1700000625073</v>
      </c>
      <c r="U67" s="1748"/>
    </row>
    <row r="68" spans="1:21" s="354" customFormat="1" ht="18" customHeight="1">
      <c r="A68" s="194">
        <v>2250000</v>
      </c>
      <c r="B68" s="417">
        <v>10</v>
      </c>
      <c r="C68" s="565" t="s">
        <v>1866</v>
      </c>
      <c r="D68" s="561" t="s">
        <v>1852</v>
      </c>
      <c r="E68" s="562">
        <f>VLOOKUP(C68,[35]PALOPO!$B$56:$D$76,3,FALSE)</f>
        <v>29</v>
      </c>
      <c r="F68" s="252">
        <v>1860000</v>
      </c>
      <c r="G68" s="252">
        <v>390000</v>
      </c>
      <c r="H68" s="52">
        <f t="shared" si="20"/>
        <v>2250000</v>
      </c>
      <c r="I68" s="257">
        <v>17000</v>
      </c>
      <c r="J68" s="257">
        <v>250000</v>
      </c>
      <c r="K68" s="256">
        <v>0</v>
      </c>
      <c r="L68" s="7">
        <f t="shared" si="21"/>
        <v>743000</v>
      </c>
      <c r="M68" s="7">
        <f t="shared" si="22"/>
        <v>2993000</v>
      </c>
      <c r="N68" s="7">
        <f t="shared" si="23"/>
        <v>22500</v>
      </c>
      <c r="O68" s="7">
        <f t="shared" si="24"/>
        <v>45000</v>
      </c>
      <c r="P68" s="7">
        <f t="shared" si="25"/>
        <v>22500</v>
      </c>
      <c r="Q68" s="136">
        <f t="shared" si="26"/>
        <v>2903000</v>
      </c>
      <c r="R68" s="707">
        <f>VLOOKUP(C68,[35]PALOPO!$B$56:$Q$76,16,FALSE)</f>
        <v>1650000</v>
      </c>
      <c r="S68" s="707">
        <f t="shared" si="27"/>
        <v>1253000</v>
      </c>
      <c r="T68" s="563" t="str">
        <f>VLOOKUP(C68,[36]PALOPO!$B$56:$S$76,18,FALSE)</f>
        <v>1700000625990</v>
      </c>
      <c r="U68" s="1748"/>
    </row>
    <row r="69" spans="1:21" s="354" customFormat="1" ht="18" customHeight="1">
      <c r="A69" s="194">
        <v>2250000</v>
      </c>
      <c r="B69" s="417">
        <v>11</v>
      </c>
      <c r="C69" s="557" t="s">
        <v>1859</v>
      </c>
      <c r="D69" s="561" t="s">
        <v>1852</v>
      </c>
      <c r="E69" s="562">
        <f>VLOOKUP(C69,[35]PALOPO!$B$56:$D$76,3,FALSE)</f>
        <v>31</v>
      </c>
      <c r="F69" s="252">
        <v>1860000</v>
      </c>
      <c r="G69" s="252">
        <v>390000</v>
      </c>
      <c r="H69" s="52">
        <f t="shared" si="20"/>
        <v>2250000</v>
      </c>
      <c r="I69" s="257">
        <v>17000</v>
      </c>
      <c r="J69" s="257">
        <v>250000</v>
      </c>
      <c r="K69" s="256">
        <v>0</v>
      </c>
      <c r="L69" s="7">
        <f t="shared" si="21"/>
        <v>777000</v>
      </c>
      <c r="M69" s="7">
        <f t="shared" si="22"/>
        <v>3027000</v>
      </c>
      <c r="N69" s="7">
        <f t="shared" si="23"/>
        <v>22500</v>
      </c>
      <c r="O69" s="7">
        <f t="shared" si="24"/>
        <v>45000</v>
      </c>
      <c r="P69" s="7">
        <f t="shared" si="25"/>
        <v>22500</v>
      </c>
      <c r="Q69" s="136">
        <f t="shared" si="26"/>
        <v>2937000</v>
      </c>
      <c r="R69" s="707">
        <f>VLOOKUP(C69,[35]PALOPO!$B$56:$Q$76,16,FALSE)</f>
        <v>0</v>
      </c>
      <c r="S69" s="707">
        <f t="shared" si="27"/>
        <v>2937000</v>
      </c>
      <c r="T69" s="563" t="str">
        <f>VLOOKUP(C69,[36]PALOPO!$B$56:$S$76,18,FALSE)</f>
        <v>1700000624167</v>
      </c>
      <c r="U69" s="1748"/>
    </row>
    <row r="70" spans="1:21" s="354" customFormat="1" ht="18" customHeight="1">
      <c r="A70" s="194">
        <v>2250000</v>
      </c>
      <c r="B70" s="417">
        <v>12</v>
      </c>
      <c r="C70" s="559" t="s">
        <v>1860</v>
      </c>
      <c r="D70" s="561" t="s">
        <v>1852</v>
      </c>
      <c r="E70" s="562">
        <f>VLOOKUP(C70,[35]PALOPO!$B$56:$D$76,3,FALSE)</f>
        <v>26</v>
      </c>
      <c r="F70" s="252">
        <v>1860000</v>
      </c>
      <c r="G70" s="252">
        <v>390000</v>
      </c>
      <c r="H70" s="52">
        <f t="shared" si="20"/>
        <v>2250000</v>
      </c>
      <c r="I70" s="257">
        <v>17000</v>
      </c>
      <c r="J70" s="257">
        <v>250000</v>
      </c>
      <c r="K70" s="256">
        <v>0</v>
      </c>
      <c r="L70" s="7">
        <f t="shared" si="21"/>
        <v>692000</v>
      </c>
      <c r="M70" s="7">
        <f t="shared" si="22"/>
        <v>2942000</v>
      </c>
      <c r="N70" s="7">
        <f t="shared" si="23"/>
        <v>22500</v>
      </c>
      <c r="O70" s="7">
        <f t="shared" si="24"/>
        <v>45000</v>
      </c>
      <c r="P70" s="7">
        <f t="shared" si="25"/>
        <v>22500</v>
      </c>
      <c r="Q70" s="136">
        <f t="shared" si="26"/>
        <v>2852000</v>
      </c>
      <c r="R70" s="707">
        <f>VLOOKUP(C70,[35]PALOPO!$B$56:$Q$76,16,FALSE)</f>
        <v>1500000</v>
      </c>
      <c r="S70" s="707">
        <f t="shared" si="27"/>
        <v>1352000</v>
      </c>
      <c r="T70" s="563" t="str">
        <f>VLOOKUP(C70,[36]PALOPO!$B$56:$S$76,18,FALSE)</f>
        <v>1700000675615</v>
      </c>
      <c r="U70" s="1748"/>
    </row>
    <row r="71" spans="1:21" s="354" customFormat="1" ht="18" customHeight="1">
      <c r="A71" s="194">
        <v>2250000</v>
      </c>
      <c r="B71" s="417">
        <v>13</v>
      </c>
      <c r="C71" s="565" t="s">
        <v>1871</v>
      </c>
      <c r="D71" s="561" t="s">
        <v>1852</v>
      </c>
      <c r="E71" s="562">
        <f>VLOOKUP(C71,[35]PALOPO!$B$56:$D$76,3,FALSE)</f>
        <v>29</v>
      </c>
      <c r="F71" s="252">
        <v>1860000</v>
      </c>
      <c r="G71" s="252">
        <v>390000</v>
      </c>
      <c r="H71" s="52">
        <f t="shared" si="20"/>
        <v>2250000</v>
      </c>
      <c r="I71" s="257">
        <v>17000</v>
      </c>
      <c r="J71" s="257">
        <v>250000</v>
      </c>
      <c r="K71" s="256">
        <v>0</v>
      </c>
      <c r="L71" s="7">
        <f t="shared" si="21"/>
        <v>743000</v>
      </c>
      <c r="M71" s="7">
        <f t="shared" si="22"/>
        <v>2993000</v>
      </c>
      <c r="N71" s="7">
        <f t="shared" si="23"/>
        <v>22500</v>
      </c>
      <c r="O71" s="7">
        <f t="shared" si="24"/>
        <v>45000</v>
      </c>
      <c r="P71" s="7">
        <f t="shared" si="25"/>
        <v>22500</v>
      </c>
      <c r="Q71" s="136">
        <f t="shared" si="26"/>
        <v>2903000</v>
      </c>
      <c r="R71" s="707">
        <f>VLOOKUP(C71,[35]PALOPO!$B$56:$Q$76,16,FALSE)</f>
        <v>0</v>
      </c>
      <c r="S71" s="707">
        <f t="shared" si="27"/>
        <v>2903000</v>
      </c>
      <c r="T71" s="563" t="str">
        <f>VLOOKUP(C71,[36]PALOPO!$B$56:$S$76,18,FALSE)</f>
        <v>1700000623854</v>
      </c>
      <c r="U71" s="1748"/>
    </row>
    <row r="72" spans="1:21" s="354" customFormat="1" ht="18" customHeight="1">
      <c r="A72" s="194">
        <v>2250000</v>
      </c>
      <c r="B72" s="417">
        <v>14</v>
      </c>
      <c r="C72" s="565" t="s">
        <v>1867</v>
      </c>
      <c r="D72" s="561" t="s">
        <v>1852</v>
      </c>
      <c r="E72" s="562">
        <f>VLOOKUP(C72,[35]PALOPO!$B$56:$D$76,3,FALSE)</f>
        <v>29</v>
      </c>
      <c r="F72" s="252">
        <v>1860000</v>
      </c>
      <c r="G72" s="252">
        <v>390000</v>
      </c>
      <c r="H72" s="52">
        <f t="shared" si="20"/>
        <v>2250000</v>
      </c>
      <c r="I72" s="257">
        <v>17000</v>
      </c>
      <c r="J72" s="257">
        <v>250000</v>
      </c>
      <c r="K72" s="256">
        <v>0</v>
      </c>
      <c r="L72" s="7">
        <f t="shared" si="21"/>
        <v>743000</v>
      </c>
      <c r="M72" s="7">
        <f t="shared" si="22"/>
        <v>2993000</v>
      </c>
      <c r="N72" s="7">
        <f t="shared" si="23"/>
        <v>22500</v>
      </c>
      <c r="O72" s="7">
        <f t="shared" si="24"/>
        <v>45000</v>
      </c>
      <c r="P72" s="7">
        <f t="shared" si="25"/>
        <v>22500</v>
      </c>
      <c r="Q72" s="136">
        <f t="shared" si="26"/>
        <v>2903000</v>
      </c>
      <c r="R72" s="707">
        <f>VLOOKUP(C72,[35]PALOPO!$B$56:$Q$76,16,FALSE)</f>
        <v>1200000</v>
      </c>
      <c r="S72" s="707">
        <f t="shared" si="27"/>
        <v>1703000</v>
      </c>
      <c r="T72" s="563" t="str">
        <f>VLOOKUP(C72,[36]PALOPO!$B$56:$S$76,18,FALSE)</f>
        <v>1700000619324</v>
      </c>
      <c r="U72" s="1748"/>
    </row>
    <row r="73" spans="1:21" s="354" customFormat="1" ht="18" customHeight="1">
      <c r="A73" s="194">
        <v>2250000</v>
      </c>
      <c r="B73" s="417">
        <v>15</v>
      </c>
      <c r="C73" s="554" t="s">
        <v>1840</v>
      </c>
      <c r="D73" s="555" t="s">
        <v>1852</v>
      </c>
      <c r="E73" s="562">
        <f>VLOOKUP(C73,[35]PALOPO!$B$56:$D$76,3,FALSE)</f>
        <v>28</v>
      </c>
      <c r="F73" s="252">
        <v>1860000</v>
      </c>
      <c r="G73" s="252">
        <v>390000</v>
      </c>
      <c r="H73" s="52">
        <f t="shared" si="20"/>
        <v>2250000</v>
      </c>
      <c r="I73" s="257">
        <v>17000</v>
      </c>
      <c r="J73" s="257">
        <v>250000</v>
      </c>
      <c r="K73" s="256">
        <v>0</v>
      </c>
      <c r="L73" s="115">
        <f t="shared" si="21"/>
        <v>726000</v>
      </c>
      <c r="M73" s="115">
        <f t="shared" si="22"/>
        <v>2976000</v>
      </c>
      <c r="N73" s="7">
        <f t="shared" si="23"/>
        <v>22500</v>
      </c>
      <c r="O73" s="115">
        <f t="shared" si="24"/>
        <v>45000</v>
      </c>
      <c r="P73" s="7">
        <f t="shared" si="25"/>
        <v>22500</v>
      </c>
      <c r="Q73" s="136">
        <f t="shared" si="26"/>
        <v>2886000</v>
      </c>
      <c r="R73" s="707">
        <f>VLOOKUP(C73,[35]PALOPO!$B$56:$Q$76,16,FALSE)</f>
        <v>0</v>
      </c>
      <c r="S73" s="707">
        <f t="shared" si="27"/>
        <v>2886000</v>
      </c>
      <c r="T73" s="563" t="str">
        <f>VLOOKUP(C73,[36]PALOPO!$B$56:$S$76,18,FALSE)</f>
        <v>1520006651083</v>
      </c>
      <c r="U73" s="1748"/>
    </row>
    <row r="74" spans="1:21" s="354" customFormat="1" ht="18" customHeight="1">
      <c r="A74" s="194">
        <v>2250000</v>
      </c>
      <c r="B74" s="417">
        <v>16</v>
      </c>
      <c r="C74" s="559" t="s">
        <v>1861</v>
      </c>
      <c r="D74" s="561" t="s">
        <v>1852</v>
      </c>
      <c r="E74" s="562">
        <f>VLOOKUP(C74,[35]PALOPO!$B$56:$D$76,3,FALSE)</f>
        <v>28</v>
      </c>
      <c r="F74" s="252">
        <v>1860000</v>
      </c>
      <c r="G74" s="252">
        <v>390000</v>
      </c>
      <c r="H74" s="52">
        <f t="shared" si="20"/>
        <v>2250000</v>
      </c>
      <c r="I74" s="257">
        <v>17000</v>
      </c>
      <c r="J74" s="257">
        <v>250000</v>
      </c>
      <c r="K74" s="256">
        <v>0</v>
      </c>
      <c r="L74" s="7">
        <f t="shared" si="21"/>
        <v>726000</v>
      </c>
      <c r="M74" s="7">
        <f t="shared" si="22"/>
        <v>2976000</v>
      </c>
      <c r="N74" s="7">
        <f t="shared" si="23"/>
        <v>22500</v>
      </c>
      <c r="O74" s="7">
        <f t="shared" si="24"/>
        <v>45000</v>
      </c>
      <c r="P74" s="7">
        <f t="shared" si="25"/>
        <v>22500</v>
      </c>
      <c r="Q74" s="136">
        <f t="shared" si="26"/>
        <v>2886000</v>
      </c>
      <c r="R74" s="707">
        <f>VLOOKUP(C74,[35]PALOPO!$B$56:$Q$76,16,FALSE)</f>
        <v>0</v>
      </c>
      <c r="S74" s="707">
        <f t="shared" si="27"/>
        <v>2886000</v>
      </c>
      <c r="T74" s="563" t="str">
        <f>VLOOKUP(C74,[36]PALOPO!$B$56:$S$76,18,FALSE)</f>
        <v>1520006650523</v>
      </c>
      <c r="U74" s="1748"/>
    </row>
    <row r="75" spans="1:21" s="354" customFormat="1" ht="18" customHeight="1">
      <c r="A75" s="194">
        <v>2250000</v>
      </c>
      <c r="B75" s="417">
        <v>17</v>
      </c>
      <c r="C75" s="559" t="s">
        <v>1862</v>
      </c>
      <c r="D75" s="561" t="s">
        <v>1852</v>
      </c>
      <c r="E75" s="562">
        <f>VLOOKUP(C75,[35]PALOPO!$B$56:$D$76,3,FALSE)</f>
        <v>27</v>
      </c>
      <c r="F75" s="252">
        <v>1860000</v>
      </c>
      <c r="G75" s="252">
        <v>390000</v>
      </c>
      <c r="H75" s="52">
        <f t="shared" si="20"/>
        <v>2250000</v>
      </c>
      <c r="I75" s="257">
        <v>17000</v>
      </c>
      <c r="J75" s="257">
        <v>250000</v>
      </c>
      <c r="K75" s="256">
        <v>0</v>
      </c>
      <c r="L75" s="7">
        <f t="shared" si="21"/>
        <v>709000</v>
      </c>
      <c r="M75" s="7">
        <f t="shared" si="22"/>
        <v>2959000</v>
      </c>
      <c r="N75" s="7">
        <f t="shared" si="23"/>
        <v>22500</v>
      </c>
      <c r="O75" s="7">
        <f t="shared" si="24"/>
        <v>45000</v>
      </c>
      <c r="P75" s="7">
        <f t="shared" si="25"/>
        <v>22500</v>
      </c>
      <c r="Q75" s="136">
        <f t="shared" si="26"/>
        <v>2869000</v>
      </c>
      <c r="R75" s="707">
        <f>VLOOKUP(C75,[35]PALOPO!$B$56:$Q$76,16,FALSE)</f>
        <v>1200000</v>
      </c>
      <c r="S75" s="707">
        <f t="shared" si="27"/>
        <v>1669000</v>
      </c>
      <c r="T75" s="563" t="str">
        <f>VLOOKUP(C75,[36]PALOPO!$B$56:$S$76,18,FALSE)</f>
        <v>1700000608848</v>
      </c>
      <c r="U75" s="1748"/>
    </row>
    <row r="76" spans="1:21" s="354" customFormat="1" ht="18" customHeight="1">
      <c r="A76" s="194">
        <v>2250000</v>
      </c>
      <c r="B76" s="417">
        <v>18</v>
      </c>
      <c r="C76" s="559" t="s">
        <v>1863</v>
      </c>
      <c r="D76" s="561" t="s">
        <v>1852</v>
      </c>
      <c r="E76" s="562">
        <f>VLOOKUP(C76,[35]PALOPO!$B$56:$D$76,3,FALSE)</f>
        <v>31</v>
      </c>
      <c r="F76" s="252">
        <v>1860000</v>
      </c>
      <c r="G76" s="252">
        <v>390000</v>
      </c>
      <c r="H76" s="52">
        <f t="shared" si="20"/>
        <v>2250000</v>
      </c>
      <c r="I76" s="257">
        <v>17000</v>
      </c>
      <c r="J76" s="257">
        <v>250000</v>
      </c>
      <c r="K76" s="256">
        <v>0</v>
      </c>
      <c r="L76" s="7">
        <f t="shared" si="21"/>
        <v>777000</v>
      </c>
      <c r="M76" s="7">
        <f t="shared" si="22"/>
        <v>3027000</v>
      </c>
      <c r="N76" s="7">
        <f t="shared" si="23"/>
        <v>22500</v>
      </c>
      <c r="O76" s="7">
        <f t="shared" si="24"/>
        <v>45000</v>
      </c>
      <c r="P76" s="7">
        <f t="shared" si="25"/>
        <v>22500</v>
      </c>
      <c r="Q76" s="136">
        <f t="shared" si="26"/>
        <v>2937000</v>
      </c>
      <c r="R76" s="707">
        <f>VLOOKUP(C76,[35]PALOPO!$B$56:$Q$76,16,FALSE)</f>
        <v>1200000</v>
      </c>
      <c r="S76" s="707">
        <f t="shared" si="27"/>
        <v>1737000</v>
      </c>
      <c r="T76" s="563" t="str">
        <f>VLOOKUP(C76,[36]PALOPO!$B$56:$S$76,18,FALSE)</f>
        <v>1700000608566</v>
      </c>
      <c r="U76" s="1748"/>
    </row>
    <row r="77" spans="1:21" s="354" customFormat="1" ht="18" customHeight="1">
      <c r="A77" s="194">
        <v>2250000</v>
      </c>
      <c r="B77" s="417">
        <v>19</v>
      </c>
      <c r="C77" s="559" t="s">
        <v>1864</v>
      </c>
      <c r="D77" s="561" t="s">
        <v>1852</v>
      </c>
      <c r="E77" s="562">
        <f>VLOOKUP(C77,[35]PALOPO!$B$56:$D$76,3,FALSE)</f>
        <v>30</v>
      </c>
      <c r="F77" s="252">
        <v>1860000</v>
      </c>
      <c r="G77" s="252">
        <v>390000</v>
      </c>
      <c r="H77" s="52">
        <f t="shared" si="20"/>
        <v>2250000</v>
      </c>
      <c r="I77" s="257">
        <v>17000</v>
      </c>
      <c r="J77" s="257">
        <v>250000</v>
      </c>
      <c r="K77" s="256">
        <v>0</v>
      </c>
      <c r="L77" s="7">
        <f t="shared" si="21"/>
        <v>760000</v>
      </c>
      <c r="M77" s="7">
        <f t="shared" si="22"/>
        <v>3010000</v>
      </c>
      <c r="N77" s="7">
        <f t="shared" si="23"/>
        <v>22500</v>
      </c>
      <c r="O77" s="7">
        <f t="shared" si="24"/>
        <v>45000</v>
      </c>
      <c r="P77" s="7">
        <f t="shared" si="25"/>
        <v>22500</v>
      </c>
      <c r="Q77" s="136">
        <f t="shared" si="26"/>
        <v>2920000</v>
      </c>
      <c r="R77" s="707">
        <f>VLOOKUP(C77,[35]PALOPO!$B$56:$Q$76,16,FALSE)</f>
        <v>1516000</v>
      </c>
      <c r="S77" s="707">
        <f t="shared" si="27"/>
        <v>1404000</v>
      </c>
      <c r="T77" s="563" t="str">
        <f>VLOOKUP(C77,[36]PALOPO!$B$56:$S$76,18,FALSE)</f>
        <v>1700000624068</v>
      </c>
      <c r="U77" s="1748"/>
    </row>
    <row r="78" spans="1:21" s="354" customFormat="1" ht="18" customHeight="1">
      <c r="A78" s="194">
        <v>2250000</v>
      </c>
      <c r="B78" s="417">
        <v>20</v>
      </c>
      <c r="C78" s="559" t="s">
        <v>1865</v>
      </c>
      <c r="D78" s="561" t="s">
        <v>1852</v>
      </c>
      <c r="E78" s="562">
        <f>VLOOKUP(C78,[35]PALOPO!$B$56:$D$76,3,FALSE)</f>
        <v>28</v>
      </c>
      <c r="F78" s="252">
        <v>1860000</v>
      </c>
      <c r="G78" s="252">
        <v>390000</v>
      </c>
      <c r="H78" s="52">
        <f t="shared" si="20"/>
        <v>2250000</v>
      </c>
      <c r="I78" s="257">
        <v>17000</v>
      </c>
      <c r="J78" s="257">
        <v>250000</v>
      </c>
      <c r="K78" s="256">
        <v>0</v>
      </c>
      <c r="L78" s="7">
        <f t="shared" si="21"/>
        <v>726000</v>
      </c>
      <c r="M78" s="7">
        <f t="shared" si="22"/>
        <v>2976000</v>
      </c>
      <c r="N78" s="7">
        <f t="shared" si="23"/>
        <v>22500</v>
      </c>
      <c r="O78" s="7">
        <f t="shared" si="24"/>
        <v>45000</v>
      </c>
      <c r="P78" s="7">
        <f t="shared" si="25"/>
        <v>22500</v>
      </c>
      <c r="Q78" s="136">
        <f t="shared" si="26"/>
        <v>2886000</v>
      </c>
      <c r="R78" s="707">
        <f>VLOOKUP(C78,[35]PALOPO!$B$56:$Q$76,16,FALSE)</f>
        <v>2200000</v>
      </c>
      <c r="S78" s="707">
        <f t="shared" si="27"/>
        <v>686000</v>
      </c>
      <c r="T78" s="563" t="str">
        <f>VLOOKUP(C78,[36]PALOPO!$B$56:$S$76,18,FALSE)</f>
        <v>1700000608319</v>
      </c>
      <c r="U78" s="1748"/>
    </row>
    <row r="79" spans="1:21" s="354" customFormat="1" ht="18" customHeight="1">
      <c r="A79" s="194">
        <v>2250000</v>
      </c>
      <c r="B79" s="417">
        <v>21</v>
      </c>
      <c r="C79" s="565" t="s">
        <v>1869</v>
      </c>
      <c r="D79" s="561" t="s">
        <v>1852</v>
      </c>
      <c r="E79" s="562">
        <f>VLOOKUP(C79,[35]PALOPO!$B$56:$D$76,3,FALSE)</f>
        <v>29</v>
      </c>
      <c r="F79" s="252">
        <v>1860000</v>
      </c>
      <c r="G79" s="252">
        <v>390000</v>
      </c>
      <c r="H79" s="52">
        <f t="shared" si="20"/>
        <v>2250000</v>
      </c>
      <c r="I79" s="257">
        <v>17000</v>
      </c>
      <c r="J79" s="257">
        <v>250000</v>
      </c>
      <c r="K79" s="256">
        <v>0</v>
      </c>
      <c r="L79" s="7">
        <f t="shared" si="21"/>
        <v>743000</v>
      </c>
      <c r="M79" s="7">
        <f t="shared" si="22"/>
        <v>2993000</v>
      </c>
      <c r="N79" s="7">
        <f t="shared" si="23"/>
        <v>22500</v>
      </c>
      <c r="O79" s="7">
        <f t="shared" si="24"/>
        <v>45000</v>
      </c>
      <c r="P79" s="7">
        <f t="shared" si="25"/>
        <v>22500</v>
      </c>
      <c r="Q79" s="136">
        <f t="shared" si="26"/>
        <v>2903000</v>
      </c>
      <c r="R79" s="707">
        <f>VLOOKUP(C79,[35]PALOPO!$B$56:$Q$76,16,FALSE)</f>
        <v>1200000</v>
      </c>
      <c r="S79" s="707">
        <f t="shared" si="27"/>
        <v>1703000</v>
      </c>
      <c r="T79" s="563" t="str">
        <f>VLOOKUP(C79,[36]PALOPO!$B$56:$S$76,18,FALSE)</f>
        <v>1700000622237</v>
      </c>
      <c r="U79" s="1748"/>
    </row>
    <row r="80" spans="1:21" s="223" customFormat="1" ht="21" customHeight="1">
      <c r="A80" s="899"/>
      <c r="B80" s="2396" t="s">
        <v>38</v>
      </c>
      <c r="C80" s="2406"/>
      <c r="D80" s="2407"/>
      <c r="E80" s="967">
        <f>SUM(E59:E79)</f>
        <v>602</v>
      </c>
      <c r="F80" s="769">
        <f>SUM(F59:F79)</f>
        <v>39060000</v>
      </c>
      <c r="G80" s="769">
        <f t="shared" ref="G80:Q80" si="28">SUM(G59:G79)</f>
        <v>8190000</v>
      </c>
      <c r="H80" s="769">
        <f t="shared" si="28"/>
        <v>47250000</v>
      </c>
      <c r="I80" s="769">
        <f t="shared" si="28"/>
        <v>357000</v>
      </c>
      <c r="J80" s="769">
        <f t="shared" si="28"/>
        <v>5250000</v>
      </c>
      <c r="K80" s="769">
        <f t="shared" si="28"/>
        <v>0</v>
      </c>
      <c r="L80" s="769">
        <f t="shared" si="28"/>
        <v>15484000</v>
      </c>
      <c r="M80" s="769">
        <f t="shared" si="28"/>
        <v>62734000</v>
      </c>
      <c r="N80" s="769">
        <f t="shared" si="28"/>
        <v>472500</v>
      </c>
      <c r="O80" s="769">
        <f t="shared" si="28"/>
        <v>945000</v>
      </c>
      <c r="P80" s="769">
        <f t="shared" si="28"/>
        <v>472500</v>
      </c>
      <c r="Q80" s="769">
        <f t="shared" si="28"/>
        <v>60844000</v>
      </c>
      <c r="R80" s="769">
        <f>SUM(R59:R79)</f>
        <v>20754000</v>
      </c>
      <c r="S80" s="769">
        <f t="shared" ref="S80" si="29">SUM(S59:S79)</f>
        <v>40090000</v>
      </c>
      <c r="T80" s="1238"/>
      <c r="U80" s="1750"/>
    </row>
    <row r="81" spans="1:21" ht="18" customHeight="1">
      <c r="Q81" s="159"/>
      <c r="R81" s="159"/>
      <c r="S81" s="159" t="s">
        <v>2627</v>
      </c>
      <c r="T81" s="159"/>
    </row>
    <row r="82" spans="1:21" ht="18" customHeight="1">
      <c r="B82" s="268"/>
      <c r="Q82" s="1236">
        <f>Q80+Q49+Q19</f>
        <v>168437860</v>
      </c>
      <c r="R82" s="1236">
        <f>R80+R49+R19</f>
        <v>44125000</v>
      </c>
      <c r="S82" s="1236">
        <f>S80+S49+S19</f>
        <v>124702860</v>
      </c>
      <c r="T82" s="159"/>
    </row>
    <row r="83" spans="1:21" s="319" customFormat="1" ht="18" customHeight="1">
      <c r="A83" s="281"/>
      <c r="B83" s="1675"/>
      <c r="Q83" s="1236"/>
      <c r="R83" s="1236"/>
      <c r="S83" s="1236"/>
      <c r="T83" s="159"/>
      <c r="U83" s="1748"/>
    </row>
    <row r="84" spans="1:21" s="319" customFormat="1" ht="18" customHeight="1">
      <c r="A84" s="281"/>
      <c r="B84" s="1675"/>
      <c r="Q84" s="1236"/>
      <c r="R84" s="1236"/>
      <c r="S84" s="1236"/>
      <c r="T84" s="159"/>
      <c r="U84" s="1748"/>
    </row>
    <row r="85" spans="1:21" s="319" customFormat="1" ht="18" customHeight="1">
      <c r="A85" s="281"/>
      <c r="B85" s="1675"/>
      <c r="Q85" s="1236"/>
      <c r="R85" s="1236"/>
      <c r="S85" s="1236"/>
      <c r="T85" s="159"/>
      <c r="U85" s="1748"/>
    </row>
    <row r="86" spans="1:21" s="319" customFormat="1" ht="18" customHeight="1">
      <c r="A86" s="281"/>
      <c r="B86" s="1675"/>
      <c r="Q86" s="1236"/>
      <c r="R86" s="1236"/>
      <c r="S86" s="1236"/>
      <c r="T86" s="159"/>
      <c r="U86" s="1748"/>
    </row>
    <row r="87" spans="1:21" s="319" customFormat="1" ht="18" customHeight="1">
      <c r="A87" s="281"/>
      <c r="B87" s="1675"/>
      <c r="Q87" s="1236"/>
      <c r="R87" s="1236"/>
      <c r="S87" s="1236"/>
      <c r="T87" s="159"/>
      <c r="U87" s="1748"/>
    </row>
    <row r="88" spans="1:21" s="319" customFormat="1" ht="18" customHeight="1">
      <c r="A88" s="281"/>
      <c r="B88" s="1675"/>
      <c r="Q88" s="1236"/>
      <c r="R88" s="1236"/>
      <c r="S88" s="1236"/>
      <c r="T88" s="159"/>
      <c r="U88" s="1748"/>
    </row>
    <row r="89" spans="1:21" s="319" customFormat="1" ht="18" customHeight="1">
      <c r="A89" s="281"/>
      <c r="B89" s="1675"/>
      <c r="Q89" s="1236"/>
      <c r="R89" s="1236"/>
      <c r="S89" s="1236"/>
      <c r="T89" s="159"/>
      <c r="U89" s="1748"/>
    </row>
    <row r="90" spans="1:21" s="319" customFormat="1" ht="18" customHeight="1">
      <c r="A90" s="281"/>
      <c r="B90" s="1675"/>
      <c r="Q90" s="1236"/>
      <c r="R90" s="1236"/>
      <c r="S90" s="1236"/>
      <c r="T90" s="159"/>
      <c r="U90" s="1748"/>
    </row>
    <row r="91" spans="1:21" s="319" customFormat="1" ht="18" customHeight="1">
      <c r="A91" s="281"/>
      <c r="B91" s="1675"/>
      <c r="Q91" s="1236"/>
      <c r="R91" s="1236"/>
      <c r="S91" s="1236"/>
      <c r="T91" s="159"/>
      <c r="U91" s="1748"/>
    </row>
    <row r="92" spans="1:21" s="319" customFormat="1" ht="18" customHeight="1">
      <c r="A92" s="281"/>
      <c r="B92" s="1675"/>
      <c r="Q92" s="1236"/>
      <c r="R92" s="1236"/>
      <c r="S92" s="1236"/>
      <c r="T92" s="159"/>
      <c r="U92" s="1748"/>
    </row>
    <row r="93" spans="1:21" ht="24.75" customHeight="1">
      <c r="C93" s="658" t="s">
        <v>3689</v>
      </c>
    </row>
    <row r="95" spans="1:21" ht="33" customHeight="1">
      <c r="B95" s="659" t="s">
        <v>39</v>
      </c>
      <c r="C95" s="659" t="s">
        <v>3690</v>
      </c>
      <c r="D95" s="2274" t="s">
        <v>40</v>
      </c>
      <c r="E95" s="2275"/>
      <c r="F95" s="659" t="s">
        <v>3691</v>
      </c>
      <c r="G95" s="659" t="s">
        <v>41</v>
      </c>
    </row>
    <row r="96" spans="1:21" ht="24.75" customHeight="1">
      <c r="B96" s="525">
        <v>1</v>
      </c>
      <c r="C96" s="660" t="s">
        <v>3692</v>
      </c>
      <c r="D96" s="678">
        <f>B18</f>
        <v>9</v>
      </c>
      <c r="E96" s="727" t="s">
        <v>3701</v>
      </c>
      <c r="F96" s="668">
        <v>3000</v>
      </c>
      <c r="G96" s="669">
        <f>F96*D96</f>
        <v>27000</v>
      </c>
      <c r="I96" s="116" t="s">
        <v>2627</v>
      </c>
    </row>
    <row r="97" spans="1:21" ht="24.75" customHeight="1">
      <c r="B97" s="525">
        <v>2</v>
      </c>
      <c r="C97" s="660" t="s">
        <v>42</v>
      </c>
      <c r="D97" s="678">
        <f>B48</f>
        <v>23</v>
      </c>
      <c r="E97" s="727" t="s">
        <v>3701</v>
      </c>
      <c r="F97" s="668">
        <v>3000</v>
      </c>
      <c r="G97" s="669">
        <f>F97*D97</f>
        <v>69000</v>
      </c>
      <c r="J97" s="116" t="s">
        <v>2627</v>
      </c>
    </row>
    <row r="98" spans="1:21" ht="24.75" customHeight="1">
      <c r="B98" s="525">
        <v>3</v>
      </c>
      <c r="C98" s="660" t="s">
        <v>43</v>
      </c>
      <c r="D98" s="678">
        <f>B79</f>
        <v>21</v>
      </c>
      <c r="E98" s="727" t="s">
        <v>3701</v>
      </c>
      <c r="F98" s="668">
        <v>3000</v>
      </c>
      <c r="G98" s="669">
        <f>F98*D98</f>
        <v>63000</v>
      </c>
    </row>
    <row r="99" spans="1:21" ht="24.75" customHeight="1">
      <c r="B99" s="2497" t="s">
        <v>3702</v>
      </c>
      <c r="C99" s="2498"/>
      <c r="D99" s="938">
        <f>SUM(D96:D98)</f>
        <v>53</v>
      </c>
      <c r="E99" s="855" t="s">
        <v>3701</v>
      </c>
      <c r="F99" s="856" t="s">
        <v>2627</v>
      </c>
      <c r="G99" s="777">
        <f>SUM(G96:G98)</f>
        <v>159000</v>
      </c>
    </row>
    <row r="100" spans="1:21" s="268" customFormat="1" ht="24.75" customHeight="1">
      <c r="A100" s="176"/>
      <c r="B100" s="682"/>
      <c r="C100" s="682"/>
      <c r="D100" s="683"/>
      <c r="E100" s="683"/>
      <c r="F100" s="683"/>
      <c r="G100" s="684"/>
      <c r="L100" s="268" t="s">
        <v>2627</v>
      </c>
      <c r="U100" s="1749"/>
    </row>
    <row r="101" spans="1:21" ht="24.75" customHeight="1">
      <c r="C101" s="662" t="s">
        <v>3693</v>
      </c>
    </row>
    <row r="102" spans="1:21" ht="24.75" customHeight="1">
      <c r="C102" s="662" t="s">
        <v>3695</v>
      </c>
      <c r="M102" s="1675"/>
    </row>
    <row r="103" spans="1:21" s="319" customFormat="1" ht="24.75" customHeight="1">
      <c r="A103" s="281"/>
      <c r="C103" s="662"/>
      <c r="U103" s="1748"/>
    </row>
    <row r="104" spans="1:21" s="319" customFormat="1" ht="24.75" customHeight="1">
      <c r="A104" s="281"/>
      <c r="C104" s="662"/>
      <c r="M104" s="1675"/>
      <c r="U104" s="1748"/>
    </row>
    <row r="105" spans="1:21" ht="24.75" customHeight="1">
      <c r="C105" s="663" t="s">
        <v>4587</v>
      </c>
      <c r="D105" s="266"/>
      <c r="E105" s="266"/>
      <c r="F105" s="266"/>
      <c r="G105" s="266"/>
      <c r="H105" s="266"/>
    </row>
    <row r="106" spans="1:21" ht="24.75" customHeight="1">
      <c r="C106" s="664" t="s">
        <v>3025</v>
      </c>
      <c r="D106" s="2437" t="s">
        <v>3696</v>
      </c>
      <c r="E106" s="2439"/>
      <c r="F106" s="2437" t="s">
        <v>2130</v>
      </c>
      <c r="G106" s="2438"/>
      <c r="H106" s="2439"/>
      <c r="M106" s="266"/>
      <c r="O106" s="266"/>
    </row>
    <row r="107" spans="1:21" ht="24.75" customHeight="1">
      <c r="C107" s="665" t="s">
        <v>3692</v>
      </c>
      <c r="D107" s="678">
        <f>D96</f>
        <v>9</v>
      </c>
      <c r="E107" s="727" t="s">
        <v>3701</v>
      </c>
      <c r="F107" s="677"/>
      <c r="G107" s="681" t="s">
        <v>3703</v>
      </c>
      <c r="H107" s="679">
        <f>Q19</f>
        <v>33813860</v>
      </c>
      <c r="M107" s="266"/>
      <c r="N107" s="231" t="s">
        <v>4584</v>
      </c>
      <c r="O107" s="266"/>
    </row>
    <row r="108" spans="1:21" ht="24.75" customHeight="1">
      <c r="C108" s="665" t="s">
        <v>42</v>
      </c>
      <c r="D108" s="678">
        <f>D97</f>
        <v>23</v>
      </c>
      <c r="E108" s="727" t="s">
        <v>3701</v>
      </c>
      <c r="F108" s="677"/>
      <c r="G108" s="681" t="s">
        <v>3703</v>
      </c>
      <c r="H108" s="679">
        <f>Q49</f>
        <v>73780000</v>
      </c>
      <c r="M108" s="266"/>
      <c r="N108" s="232" t="s">
        <v>44</v>
      </c>
      <c r="O108" s="266"/>
    </row>
    <row r="109" spans="1:21" ht="24.75" customHeight="1">
      <c r="C109" s="665" t="s">
        <v>43</v>
      </c>
      <c r="D109" s="678">
        <f>D98</f>
        <v>21</v>
      </c>
      <c r="E109" s="727" t="s">
        <v>3701</v>
      </c>
      <c r="F109" s="674"/>
      <c r="G109" s="675" t="s">
        <v>3703</v>
      </c>
      <c r="H109" s="676">
        <f>Q80</f>
        <v>60844000</v>
      </c>
      <c r="I109" s="245"/>
      <c r="J109" s="116" t="s">
        <v>2627</v>
      </c>
      <c r="M109" s="266"/>
      <c r="N109" s="231"/>
      <c r="O109" s="266"/>
    </row>
    <row r="110" spans="1:21" ht="24.75" customHeight="1">
      <c r="C110" s="665" t="s">
        <v>3697</v>
      </c>
      <c r="D110" s="678"/>
      <c r="E110" s="727"/>
      <c r="F110" s="677"/>
      <c r="G110" s="681" t="s">
        <v>3703</v>
      </c>
      <c r="H110" s="679">
        <f>G99</f>
        <v>159000</v>
      </c>
      <c r="M110" s="266"/>
      <c r="N110" s="231"/>
      <c r="O110" s="266"/>
    </row>
    <row r="111" spans="1:21" ht="24.75" customHeight="1">
      <c r="C111" s="666" t="s">
        <v>3698</v>
      </c>
      <c r="D111" s="938">
        <f>D107+D108+D109</f>
        <v>53</v>
      </c>
      <c r="E111" s="855" t="s">
        <v>3701</v>
      </c>
      <c r="F111" s="1147"/>
      <c r="G111" s="857" t="s">
        <v>3703</v>
      </c>
      <c r="H111" s="792">
        <f>SUM(H107:H110)</f>
        <v>168596860</v>
      </c>
      <c r="M111" s="266"/>
      <c r="N111" s="231"/>
      <c r="O111" s="266"/>
    </row>
    <row r="112" spans="1:21" ht="24.75" customHeight="1">
      <c r="C112" s="667" t="s">
        <v>3699</v>
      </c>
      <c r="D112" s="1231">
        <v>1.4999999999999999E-2</v>
      </c>
      <c r="E112" s="855"/>
      <c r="F112" s="1232"/>
      <c r="G112" s="1233" t="s">
        <v>3703</v>
      </c>
      <c r="H112" s="1234">
        <f>H111*D112</f>
        <v>2528952.9</v>
      </c>
      <c r="M112" s="266"/>
      <c r="N112" s="319"/>
      <c r="O112" s="266"/>
    </row>
    <row r="113" spans="3:14" ht="24.75" customHeight="1">
      <c r="C113" s="680" t="s">
        <v>3700</v>
      </c>
      <c r="D113" s="2238"/>
      <c r="E113" s="2239"/>
      <c r="F113" s="2239"/>
      <c r="G113" s="857" t="s">
        <v>3703</v>
      </c>
      <c r="H113" s="792">
        <f>SUM(H111:H112)</f>
        <v>171125812.90000001</v>
      </c>
      <c r="N113" s="229" t="s">
        <v>3704</v>
      </c>
    </row>
  </sheetData>
  <mergeCells count="57">
    <mergeCell ref="I24:K24"/>
    <mergeCell ref="H57:H58"/>
    <mergeCell ref="I57:K57"/>
    <mergeCell ref="L57:L58"/>
    <mergeCell ref="C57:C58"/>
    <mergeCell ref="D57:D58"/>
    <mergeCell ref="E57:E58"/>
    <mergeCell ref="F57:G57"/>
    <mergeCell ref="H24:H25"/>
    <mergeCell ref="A57:A58"/>
    <mergeCell ref="B49:D49"/>
    <mergeCell ref="H8:H9"/>
    <mergeCell ref="I8:K8"/>
    <mergeCell ref="L8:L9"/>
    <mergeCell ref="B8:B9"/>
    <mergeCell ref="C8:C9"/>
    <mergeCell ref="D8:D9"/>
    <mergeCell ref="L24:L25"/>
    <mergeCell ref="E8:E9"/>
    <mergeCell ref="F8:G8"/>
    <mergeCell ref="A8:A9"/>
    <mergeCell ref="A24:A25"/>
    <mergeCell ref="D24:D25"/>
    <mergeCell ref="E24:E25"/>
    <mergeCell ref="F24:G24"/>
    <mergeCell ref="B99:C99"/>
    <mergeCell ref="D113:F113"/>
    <mergeCell ref="T8:T9"/>
    <mergeCell ref="N8:P8"/>
    <mergeCell ref="Q8:Q9"/>
    <mergeCell ref="D95:E95"/>
    <mergeCell ref="D106:E106"/>
    <mergeCell ref="F106:H106"/>
    <mergeCell ref="N57:P57"/>
    <mergeCell ref="M24:M25"/>
    <mergeCell ref="N24:P24"/>
    <mergeCell ref="T24:T25"/>
    <mergeCell ref="Q57:Q58"/>
    <mergeCell ref="T57:T58"/>
    <mergeCell ref="Q24:Q25"/>
    <mergeCell ref="B80:D80"/>
    <mergeCell ref="R57:R58"/>
    <mergeCell ref="S57:S58"/>
    <mergeCell ref="B1:T1"/>
    <mergeCell ref="B2:T2"/>
    <mergeCell ref="B3:T3"/>
    <mergeCell ref="B4:T4"/>
    <mergeCell ref="R24:R25"/>
    <mergeCell ref="S24:S25"/>
    <mergeCell ref="R8:R9"/>
    <mergeCell ref="S8:S9"/>
    <mergeCell ref="M8:M9"/>
    <mergeCell ref="B19:D19"/>
    <mergeCell ref="B24:B25"/>
    <mergeCell ref="C24:C25"/>
    <mergeCell ref="M57:M58"/>
    <mergeCell ref="B57:B58"/>
  </mergeCells>
  <pageMargins left="0.24" right="0.18" top="0.3" bottom="0.23" header="0.22" footer="0.15"/>
  <pageSetup paperSize="9" scale="65" orientation="landscape" verticalDpi="18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78"/>
  <sheetViews>
    <sheetView showGridLines="0" topLeftCell="B118" zoomScale="70" zoomScaleNormal="70" workbookViewId="0">
      <selection activeCell="R137" sqref="R137"/>
    </sheetView>
  </sheetViews>
  <sheetFormatPr defaultRowHeight="24.75" customHeight="1"/>
  <cols>
    <col min="1" max="1" width="11.28515625" style="281" hidden="1" customWidth="1"/>
    <col min="2" max="2" width="4.28515625" style="319" customWidth="1"/>
    <col min="3" max="3" width="20.85546875" style="319" customWidth="1"/>
    <col min="4" max="4" width="16.7109375" style="319" customWidth="1"/>
    <col min="5" max="5" width="7.140625" style="319" customWidth="1"/>
    <col min="6" max="6" width="13" style="319" bestFit="1" customWidth="1"/>
    <col min="7" max="7" width="12.85546875" style="319" customWidth="1"/>
    <col min="8" max="8" width="14.28515625" style="319" customWidth="1"/>
    <col min="9" max="9" width="9.85546875" style="319" customWidth="1"/>
    <col min="10" max="10" width="11.5703125" style="319" customWidth="1"/>
    <col min="11" max="11" width="10.5703125" style="319" customWidth="1"/>
    <col min="12" max="12" width="14.140625" style="319" customWidth="1"/>
    <col min="13" max="13" width="12.5703125" style="319" customWidth="1"/>
    <col min="14" max="14" width="10.7109375" style="319" customWidth="1"/>
    <col min="15" max="15" width="10.5703125" style="319" customWidth="1"/>
    <col min="16" max="16" width="13.85546875" style="319" customWidth="1"/>
    <col min="17" max="17" width="13.7109375" style="319" customWidth="1"/>
    <col min="18" max="18" width="12.28515625" style="319" bestFit="1" customWidth="1"/>
    <col min="19" max="19" width="17.28515625" style="319" bestFit="1" customWidth="1"/>
    <col min="20" max="20" width="19" style="319" customWidth="1"/>
    <col min="21" max="16384" width="9.140625" style="319"/>
  </cols>
  <sheetData>
    <row r="1" spans="1:20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0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0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0" ht="18" customHeight="1">
      <c r="B4" s="2249" t="s">
        <v>1873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6" spans="1:20" ht="18" customHeight="1">
      <c r="B6" s="212" t="s">
        <v>2</v>
      </c>
      <c r="C6" s="747"/>
      <c r="D6" s="747"/>
      <c r="E6" s="747"/>
      <c r="F6" s="747"/>
      <c r="G6" s="747"/>
      <c r="H6" s="23"/>
      <c r="I6" s="747"/>
      <c r="J6" s="747"/>
      <c r="K6" s="747"/>
      <c r="L6" s="747"/>
      <c r="M6" s="747"/>
      <c r="N6" s="747"/>
      <c r="O6" s="747"/>
      <c r="P6" s="747"/>
      <c r="T6" s="354"/>
    </row>
    <row r="7" spans="1:20" ht="16.5" customHeight="1">
      <c r="B7" s="747"/>
      <c r="C7" s="747"/>
      <c r="D7" s="747"/>
      <c r="E7" s="747"/>
      <c r="F7" s="747"/>
      <c r="G7" s="747"/>
      <c r="H7" s="747"/>
      <c r="I7" s="747"/>
      <c r="J7" s="747"/>
      <c r="K7" s="747"/>
      <c r="L7" s="747"/>
      <c r="M7" s="747"/>
      <c r="N7" s="747"/>
      <c r="O7" s="747"/>
      <c r="P7" s="747"/>
      <c r="T7" s="354"/>
    </row>
    <row r="8" spans="1:20" ht="18" customHeight="1">
      <c r="A8" s="2416" t="s">
        <v>2755</v>
      </c>
      <c r="B8" s="2484" t="s">
        <v>3</v>
      </c>
      <c r="C8" s="2484" t="s">
        <v>4</v>
      </c>
      <c r="D8" s="2484" t="s">
        <v>5</v>
      </c>
      <c r="E8" s="2335" t="s">
        <v>6</v>
      </c>
      <c r="F8" s="2344" t="s">
        <v>7</v>
      </c>
      <c r="G8" s="2345"/>
      <c r="H8" s="2335" t="s">
        <v>509</v>
      </c>
      <c r="I8" s="2363" t="s">
        <v>8</v>
      </c>
      <c r="J8" s="2363"/>
      <c r="K8" s="2364"/>
      <c r="L8" s="2340" t="s">
        <v>9</v>
      </c>
      <c r="M8" s="2335" t="s">
        <v>10</v>
      </c>
      <c r="N8" s="2344" t="s">
        <v>11</v>
      </c>
      <c r="O8" s="2359"/>
      <c r="P8" s="2345"/>
      <c r="Q8" s="2335" t="s">
        <v>12</v>
      </c>
      <c r="R8" s="2319" t="s">
        <v>3687</v>
      </c>
      <c r="S8" s="2319" t="s">
        <v>3688</v>
      </c>
      <c r="T8" s="2335" t="s">
        <v>1850</v>
      </c>
    </row>
    <row r="9" spans="1:20" ht="45" customHeight="1">
      <c r="A9" s="2500"/>
      <c r="B9" s="2485"/>
      <c r="C9" s="2485"/>
      <c r="D9" s="2485"/>
      <c r="E9" s="2381"/>
      <c r="F9" s="786" t="s">
        <v>14</v>
      </c>
      <c r="G9" s="786" t="s">
        <v>15</v>
      </c>
      <c r="H9" s="2336"/>
      <c r="I9" s="786" t="s">
        <v>16</v>
      </c>
      <c r="J9" s="786" t="s">
        <v>18</v>
      </c>
      <c r="K9" s="786" t="s">
        <v>19</v>
      </c>
      <c r="L9" s="2341"/>
      <c r="M9" s="2336"/>
      <c r="N9" s="786" t="s">
        <v>2316</v>
      </c>
      <c r="O9" s="786" t="s">
        <v>20</v>
      </c>
      <c r="P9" s="786" t="s">
        <v>2270</v>
      </c>
      <c r="Q9" s="2336"/>
      <c r="R9" s="2320"/>
      <c r="S9" s="2320"/>
      <c r="T9" s="2347"/>
    </row>
    <row r="10" spans="1:20" s="112" customFormat="1" ht="18" customHeight="1">
      <c r="A10" s="921">
        <v>2250000</v>
      </c>
      <c r="B10" s="716">
        <v>1</v>
      </c>
      <c r="C10" s="617" t="s">
        <v>1874</v>
      </c>
      <c r="D10" s="66" t="s">
        <v>1875</v>
      </c>
      <c r="E10" s="952">
        <f>VLOOKUP(C10,'[38]PARE-PARE'!$C$10:$E$22,3,FALSE)</f>
        <v>24</v>
      </c>
      <c r="F10" s="247">
        <v>2295000</v>
      </c>
      <c r="G10" s="151">
        <v>0</v>
      </c>
      <c r="H10" s="147">
        <f>SUM(F10:G10)</f>
        <v>2295000</v>
      </c>
      <c r="I10" s="152">
        <v>15000</v>
      </c>
      <c r="J10" s="248">
        <v>795953.75722543348</v>
      </c>
      <c r="K10" s="147">
        <v>100000</v>
      </c>
      <c r="L10" s="949">
        <f t="shared" ref="L10:L21" si="0">(E10*I10)+J10+K10</f>
        <v>1255953.7572254334</v>
      </c>
      <c r="M10" s="31">
        <f t="shared" ref="M10:M21" si="1">H10+L10</f>
        <v>3550953.7572254334</v>
      </c>
      <c r="N10" s="31">
        <f t="shared" ref="N10:N21" si="2">1%*H10</f>
        <v>22950</v>
      </c>
      <c r="O10" s="31">
        <f t="shared" ref="O10:O21" si="3">H10*2%</f>
        <v>45900</v>
      </c>
      <c r="P10" s="31">
        <f t="shared" ref="P10:P21" si="4">H10*1%</f>
        <v>22950</v>
      </c>
      <c r="Q10" s="104">
        <f>M10-O10-P10-N10</f>
        <v>3459153.7572254334</v>
      </c>
      <c r="R10" s="654">
        <f>VLOOKUP(C10,'[38]PARE-PARE'!$C$10:$R$22,16,FALSE)</f>
        <v>0</v>
      </c>
      <c r="S10" s="654">
        <f>Q10-R10</f>
        <v>3459153.7572254334</v>
      </c>
      <c r="T10" s="1243" t="str">
        <f>VLOOKUP(C10,'[39]Usulan Gaji Januari 2017'!$B$8:$R$19,17,FALSE)</f>
        <v>031-0007356929</v>
      </c>
    </row>
    <row r="11" spans="1:20" s="112" customFormat="1" ht="18" customHeight="1">
      <c r="A11" s="921">
        <v>2250000</v>
      </c>
      <c r="B11" s="716">
        <v>2</v>
      </c>
      <c r="C11" s="617" t="s">
        <v>1876</v>
      </c>
      <c r="D11" s="66" t="s">
        <v>882</v>
      </c>
      <c r="E11" s="952">
        <f>VLOOKUP(C11,'[38]PARE-PARE'!$C$10:$E$22,3,FALSE)</f>
        <v>29</v>
      </c>
      <c r="F11" s="247">
        <v>2295000</v>
      </c>
      <c r="G11" s="151">
        <v>0</v>
      </c>
      <c r="H11" s="147">
        <f t="shared" ref="H11:H20" si="5">SUM(F11:G11)</f>
        <v>2295000</v>
      </c>
      <c r="I11" s="152">
        <v>15000</v>
      </c>
      <c r="J11" s="248">
        <v>795953.75722543348</v>
      </c>
      <c r="K11" s="147">
        <v>100000</v>
      </c>
      <c r="L11" s="949">
        <f t="shared" si="0"/>
        <v>1330953.7572254334</v>
      </c>
      <c r="M11" s="31">
        <f t="shared" si="1"/>
        <v>3625953.7572254334</v>
      </c>
      <c r="N11" s="31">
        <f t="shared" si="2"/>
        <v>22950</v>
      </c>
      <c r="O11" s="31">
        <f t="shared" si="3"/>
        <v>45900</v>
      </c>
      <c r="P11" s="31">
        <f t="shared" si="4"/>
        <v>22950</v>
      </c>
      <c r="Q11" s="104">
        <f t="shared" ref="Q11:Q21" si="6">M11-O11-P11-N11</f>
        <v>3534153.7572254334</v>
      </c>
      <c r="R11" s="1683">
        <f>VLOOKUP(C11,'[38]PARE-PARE'!$C$10:$R$22,16,FALSE)</f>
        <v>385000</v>
      </c>
      <c r="S11" s="654">
        <f t="shared" ref="S11:S22" si="7">Q11-R11</f>
        <v>3149153.7572254334</v>
      </c>
      <c r="T11" s="1243" t="str">
        <f>VLOOKUP(C11,'[39]Usulan Gaji Januari 2017'!$B$8:$R$19,17,FALSE)</f>
        <v>152-0006417253</v>
      </c>
    </row>
    <row r="12" spans="1:20" s="112" customFormat="1" ht="18" customHeight="1">
      <c r="A12" s="921">
        <v>2250000</v>
      </c>
      <c r="B12" s="716">
        <v>3</v>
      </c>
      <c r="C12" s="617" t="s">
        <v>1877</v>
      </c>
      <c r="D12" s="66" t="s">
        <v>29</v>
      </c>
      <c r="E12" s="952">
        <f>VLOOKUP(C12,'[38]PARE-PARE'!$C$10:$E$22,3,FALSE)</f>
        <v>21</v>
      </c>
      <c r="F12" s="247">
        <v>2295000</v>
      </c>
      <c r="G12" s="151">
        <v>0</v>
      </c>
      <c r="H12" s="147">
        <f t="shared" si="5"/>
        <v>2295000</v>
      </c>
      <c r="I12" s="152">
        <v>15000</v>
      </c>
      <c r="J12" s="248">
        <v>795953.75722543348</v>
      </c>
      <c r="K12" s="147">
        <f>250000</f>
        <v>250000</v>
      </c>
      <c r="L12" s="949">
        <f t="shared" si="0"/>
        <v>1360953.7572254334</v>
      </c>
      <c r="M12" s="31">
        <f t="shared" si="1"/>
        <v>3655953.7572254334</v>
      </c>
      <c r="N12" s="31">
        <f t="shared" si="2"/>
        <v>22950</v>
      </c>
      <c r="O12" s="31">
        <f t="shared" si="3"/>
        <v>45900</v>
      </c>
      <c r="P12" s="31">
        <f t="shared" si="4"/>
        <v>22950</v>
      </c>
      <c r="Q12" s="104">
        <f t="shared" si="6"/>
        <v>3564153.7572254334</v>
      </c>
      <c r="R12" s="1683">
        <f>VLOOKUP(C12,'[38]PARE-PARE'!$C$10:$R$22,16,FALSE)</f>
        <v>1012000</v>
      </c>
      <c r="S12" s="654">
        <f t="shared" si="7"/>
        <v>2552153.7572254334</v>
      </c>
      <c r="T12" s="1243" t="str">
        <f>VLOOKUP(C12,'[39]Usulan Gaji Januari 2017'!$B$8:$R$19,17,FALSE)</f>
        <v>152-0006417261</v>
      </c>
    </row>
    <row r="13" spans="1:20" s="112" customFormat="1" ht="18" customHeight="1">
      <c r="A13" s="921">
        <v>2250000</v>
      </c>
      <c r="B13" s="716">
        <v>4</v>
      </c>
      <c r="C13" s="617" t="s">
        <v>1878</v>
      </c>
      <c r="D13" s="66" t="s">
        <v>3037</v>
      </c>
      <c r="E13" s="952">
        <f>VLOOKUP(C13,'[38]PARE-PARE'!$C$10:$E$22,3,FALSE)</f>
        <v>29</v>
      </c>
      <c r="F13" s="247">
        <v>2317500</v>
      </c>
      <c r="G13" s="151">
        <v>0</v>
      </c>
      <c r="H13" s="147">
        <f t="shared" si="5"/>
        <v>2317500</v>
      </c>
      <c r="I13" s="152">
        <v>15000</v>
      </c>
      <c r="J13" s="248">
        <v>803757</v>
      </c>
      <c r="K13" s="147">
        <v>500000</v>
      </c>
      <c r="L13" s="949">
        <f t="shared" si="0"/>
        <v>1738757</v>
      </c>
      <c r="M13" s="31">
        <f t="shared" si="1"/>
        <v>4056257</v>
      </c>
      <c r="N13" s="31">
        <f t="shared" si="2"/>
        <v>23175</v>
      </c>
      <c r="O13" s="31">
        <f t="shared" si="3"/>
        <v>46350</v>
      </c>
      <c r="P13" s="31">
        <f t="shared" si="4"/>
        <v>23175</v>
      </c>
      <c r="Q13" s="104">
        <f t="shared" si="6"/>
        <v>3963557</v>
      </c>
      <c r="R13" s="1683">
        <f>VLOOKUP(C13,'[38]PARE-PARE'!$C$10:$R$22,16,FALSE)</f>
        <v>670000</v>
      </c>
      <c r="S13" s="654">
        <f t="shared" si="7"/>
        <v>3293557</v>
      </c>
      <c r="T13" s="1243" t="str">
        <f>VLOOKUP(C13,'[39]Usulan Gaji Januari 2017'!$B$8:$R$19,17,FALSE)</f>
        <v>152-0009814399</v>
      </c>
    </row>
    <row r="14" spans="1:20" s="112" customFormat="1" ht="18" customHeight="1">
      <c r="A14" s="921">
        <v>2250000</v>
      </c>
      <c r="B14" s="716">
        <v>5</v>
      </c>
      <c r="C14" s="617" t="s">
        <v>1880</v>
      </c>
      <c r="D14" s="66" t="s">
        <v>1879</v>
      </c>
      <c r="E14" s="952">
        <f>VLOOKUP(C14,'[38]PARE-PARE'!$C$10:$E$22,3,FALSE)</f>
        <v>29</v>
      </c>
      <c r="F14" s="247">
        <v>2295000</v>
      </c>
      <c r="G14" s="151">
        <v>0</v>
      </c>
      <c r="H14" s="147">
        <f t="shared" si="5"/>
        <v>2295000</v>
      </c>
      <c r="I14" s="152">
        <v>15000</v>
      </c>
      <c r="J14" s="248">
        <v>795953.75722543348</v>
      </c>
      <c r="K14" s="147">
        <v>100000</v>
      </c>
      <c r="L14" s="949">
        <f t="shared" si="0"/>
        <v>1330953.7572254334</v>
      </c>
      <c r="M14" s="31">
        <f t="shared" si="1"/>
        <v>3625953.7572254334</v>
      </c>
      <c r="N14" s="31">
        <f t="shared" si="2"/>
        <v>22950</v>
      </c>
      <c r="O14" s="31">
        <f t="shared" si="3"/>
        <v>45900</v>
      </c>
      <c r="P14" s="31">
        <f t="shared" si="4"/>
        <v>22950</v>
      </c>
      <c r="Q14" s="104">
        <f t="shared" si="6"/>
        <v>3534153.7572254334</v>
      </c>
      <c r="R14" s="1683">
        <f>VLOOKUP(C14,'[38]PARE-PARE'!$C$10:$R$22,16,FALSE)</f>
        <v>898000</v>
      </c>
      <c r="S14" s="654">
        <f t="shared" si="7"/>
        <v>2636153.7572254334</v>
      </c>
      <c r="T14" s="1243" t="str">
        <f>VLOOKUP(C14,'[39]Usulan Gaji Januari 2017'!$B$8:$R$19,17,FALSE)</f>
        <v>152-0010669550</v>
      </c>
    </row>
    <row r="15" spans="1:20" s="112" customFormat="1" ht="18" customHeight="1">
      <c r="A15" s="921">
        <v>2250000</v>
      </c>
      <c r="B15" s="716">
        <v>6</v>
      </c>
      <c r="C15" s="617" t="s">
        <v>1881</v>
      </c>
      <c r="D15" s="66" t="s">
        <v>1882</v>
      </c>
      <c r="E15" s="952">
        <f>VLOOKUP(C15,'[38]PARE-PARE'!$C$10:$E$22,3,FALSE)</f>
        <v>22</v>
      </c>
      <c r="F15" s="247">
        <v>2295000</v>
      </c>
      <c r="G15" s="151">
        <v>0</v>
      </c>
      <c r="H15" s="147">
        <f t="shared" si="5"/>
        <v>2295000</v>
      </c>
      <c r="I15" s="152">
        <v>0</v>
      </c>
      <c r="J15" s="248">
        <v>795953.75722543348</v>
      </c>
      <c r="K15" s="147">
        <v>100000</v>
      </c>
      <c r="L15" s="949">
        <f t="shared" si="0"/>
        <v>895953.75722543348</v>
      </c>
      <c r="M15" s="31">
        <f t="shared" si="1"/>
        <v>3190953.7572254334</v>
      </c>
      <c r="N15" s="31">
        <f t="shared" si="2"/>
        <v>22950</v>
      </c>
      <c r="O15" s="31">
        <f t="shared" si="3"/>
        <v>45900</v>
      </c>
      <c r="P15" s="31">
        <f t="shared" si="4"/>
        <v>22950</v>
      </c>
      <c r="Q15" s="104">
        <f t="shared" si="6"/>
        <v>3099153.7572254334</v>
      </c>
      <c r="R15" s="1683">
        <f>VLOOKUP(C15,'[38]PARE-PARE'!$C$10:$R$22,16,FALSE)</f>
        <v>670000</v>
      </c>
      <c r="S15" s="654">
        <f t="shared" si="7"/>
        <v>2429153.7572254334</v>
      </c>
      <c r="T15" s="1243" t="str">
        <f>VLOOKUP(C15,'[39]Usulan Gaji Januari 2017'!$B$8:$R$19,17,FALSE)</f>
        <v>900-0013311999</v>
      </c>
    </row>
    <row r="16" spans="1:20" s="112" customFormat="1" ht="18" customHeight="1">
      <c r="A16" s="921">
        <v>2250000</v>
      </c>
      <c r="B16" s="716">
        <v>7</v>
      </c>
      <c r="C16" s="617" t="s">
        <v>1883</v>
      </c>
      <c r="D16" s="66" t="s">
        <v>1882</v>
      </c>
      <c r="E16" s="952">
        <f>VLOOKUP(C16,'[38]PARE-PARE'!$C$10:$E$22,3,FALSE)</f>
        <v>20</v>
      </c>
      <c r="F16" s="247">
        <v>2295000</v>
      </c>
      <c r="G16" s="151">
        <v>0</v>
      </c>
      <c r="H16" s="147">
        <f t="shared" si="5"/>
        <v>2295000</v>
      </c>
      <c r="I16" s="152">
        <v>15000</v>
      </c>
      <c r="J16" s="248">
        <v>795953.75722543348</v>
      </c>
      <c r="K16" s="147">
        <v>100000</v>
      </c>
      <c r="L16" s="949">
        <f t="shared" si="0"/>
        <v>1195953.7572254334</v>
      </c>
      <c r="M16" s="31">
        <f t="shared" si="1"/>
        <v>3490953.7572254334</v>
      </c>
      <c r="N16" s="31">
        <f t="shared" si="2"/>
        <v>22950</v>
      </c>
      <c r="O16" s="31">
        <f t="shared" si="3"/>
        <v>45900</v>
      </c>
      <c r="P16" s="31">
        <f t="shared" si="4"/>
        <v>22950</v>
      </c>
      <c r="Q16" s="104">
        <f t="shared" si="6"/>
        <v>3399153.7572254334</v>
      </c>
      <c r="R16" s="1683">
        <f>VLOOKUP(C16,'[38]PARE-PARE'!$C$10:$R$22,16,FALSE)</f>
        <v>100000</v>
      </c>
      <c r="S16" s="654">
        <f t="shared" si="7"/>
        <v>3299153.7572254334</v>
      </c>
      <c r="T16" s="1243" t="str">
        <f>VLOOKUP(C16,'[39]Usulan Gaji Januari 2017'!$B$8:$R$19,17,FALSE)</f>
        <v>152-0012521072</v>
      </c>
    </row>
    <row r="17" spans="1:22" s="112" customFormat="1" ht="18" customHeight="1">
      <c r="A17" s="921">
        <v>2250000</v>
      </c>
      <c r="B17" s="716">
        <v>8</v>
      </c>
      <c r="C17" s="617" t="s">
        <v>1884</v>
      </c>
      <c r="D17" s="66" t="s">
        <v>1885</v>
      </c>
      <c r="E17" s="952">
        <f>VLOOKUP(C17,'[38]PARE-PARE'!$C$10:$E$22,3,FALSE)</f>
        <v>26</v>
      </c>
      <c r="F17" s="247">
        <v>2250000</v>
      </c>
      <c r="G17" s="151">
        <v>0</v>
      </c>
      <c r="H17" s="147">
        <f t="shared" si="5"/>
        <v>2250000</v>
      </c>
      <c r="I17" s="152">
        <v>0</v>
      </c>
      <c r="J17" s="248">
        <v>600000</v>
      </c>
      <c r="K17" s="147">
        <v>0</v>
      </c>
      <c r="L17" s="949">
        <f t="shared" si="0"/>
        <v>600000</v>
      </c>
      <c r="M17" s="31">
        <f t="shared" si="1"/>
        <v>2850000</v>
      </c>
      <c r="N17" s="31">
        <f t="shared" si="2"/>
        <v>22500</v>
      </c>
      <c r="O17" s="31">
        <f t="shared" si="3"/>
        <v>45000</v>
      </c>
      <c r="P17" s="31">
        <f t="shared" si="4"/>
        <v>22500</v>
      </c>
      <c r="Q17" s="104">
        <f t="shared" si="6"/>
        <v>2760000</v>
      </c>
      <c r="R17" s="1683">
        <f>VLOOKUP(C17,'[38]PARE-PARE'!$C$10:$R$22,16,FALSE)</f>
        <v>0</v>
      </c>
      <c r="S17" s="654">
        <f t="shared" si="7"/>
        <v>2760000</v>
      </c>
      <c r="T17" s="1243" t="str">
        <f>VLOOKUP(C17,'[39]Usulan Gaji Januari 2017'!$B$8:$R$19,17,FALSE)</f>
        <v>170-0000408611</v>
      </c>
    </row>
    <row r="18" spans="1:22" s="223" customFormat="1" ht="18" customHeight="1">
      <c r="A18" s="206">
        <v>2250000</v>
      </c>
      <c r="B18" s="716">
        <v>9</v>
      </c>
      <c r="C18" s="617" t="s">
        <v>1886</v>
      </c>
      <c r="D18" s="66" t="s">
        <v>3088</v>
      </c>
      <c r="E18" s="952">
        <f>VLOOKUP(C18,'[38]PARE-PARE'!$C$10:$E$22,3,FALSE)</f>
        <v>29</v>
      </c>
      <c r="F18" s="247">
        <v>2295000</v>
      </c>
      <c r="G18" s="151">
        <v>0</v>
      </c>
      <c r="H18" s="147">
        <f t="shared" si="5"/>
        <v>2295000</v>
      </c>
      <c r="I18" s="151">
        <v>15000</v>
      </c>
      <c r="J18" s="248">
        <v>795953.75722543348</v>
      </c>
      <c r="K18" s="147">
        <f>250000</f>
        <v>250000</v>
      </c>
      <c r="L18" s="949">
        <f t="shared" si="0"/>
        <v>1480953.7572254334</v>
      </c>
      <c r="M18" s="48">
        <f t="shared" si="1"/>
        <v>3775953.7572254334</v>
      </c>
      <c r="N18" s="48">
        <f t="shared" si="2"/>
        <v>22950</v>
      </c>
      <c r="O18" s="48">
        <f t="shared" si="3"/>
        <v>45900</v>
      </c>
      <c r="P18" s="48">
        <f t="shared" si="4"/>
        <v>22950</v>
      </c>
      <c r="Q18" s="146">
        <f t="shared" si="6"/>
        <v>3684153.7572254334</v>
      </c>
      <c r="R18" s="1683">
        <f>VLOOKUP(C18,'[38]PARE-PARE'!$C$10:$R$22,16,FALSE)</f>
        <v>100000</v>
      </c>
      <c r="S18" s="654">
        <f t="shared" si="7"/>
        <v>3584153.7572254334</v>
      </c>
      <c r="T18" s="1243" t="str">
        <f>VLOOKUP(C18,'[39]Usulan Gaji Januari 2017'!$B$8:$R$19,17,FALSE)</f>
        <v>152-0006417170</v>
      </c>
    </row>
    <row r="19" spans="1:22" s="223" customFormat="1" ht="18" customHeight="1">
      <c r="A19" s="206">
        <v>2250000</v>
      </c>
      <c r="B19" s="716">
        <v>10</v>
      </c>
      <c r="C19" s="617" t="s">
        <v>1887</v>
      </c>
      <c r="D19" s="66" t="s">
        <v>2034</v>
      </c>
      <c r="E19" s="952">
        <f>VLOOKUP(C19,'[38]PARE-PARE'!$C$10:$E$22,3,FALSE)</f>
        <v>28</v>
      </c>
      <c r="F19" s="247">
        <v>2250000</v>
      </c>
      <c r="G19" s="151">
        <v>0</v>
      </c>
      <c r="H19" s="147">
        <f t="shared" si="5"/>
        <v>2250000</v>
      </c>
      <c r="I19" s="151">
        <v>0</v>
      </c>
      <c r="J19" s="248">
        <v>780346.8208092486</v>
      </c>
      <c r="K19" s="147">
        <v>100000</v>
      </c>
      <c r="L19" s="949">
        <f t="shared" si="0"/>
        <v>880346.8208092486</v>
      </c>
      <c r="M19" s="48">
        <f t="shared" si="1"/>
        <v>3130346.8208092488</v>
      </c>
      <c r="N19" s="48">
        <f t="shared" si="2"/>
        <v>22500</v>
      </c>
      <c r="O19" s="48">
        <f t="shared" si="3"/>
        <v>45000</v>
      </c>
      <c r="P19" s="48">
        <f t="shared" si="4"/>
        <v>22500</v>
      </c>
      <c r="Q19" s="146">
        <f t="shared" si="6"/>
        <v>3040346.8208092488</v>
      </c>
      <c r="R19" s="1683">
        <f>VLOOKUP(C19,'[38]PARE-PARE'!$C$10:$R$22,16,FALSE)</f>
        <v>0</v>
      </c>
      <c r="S19" s="654">
        <f t="shared" si="7"/>
        <v>3040346.8208092488</v>
      </c>
      <c r="T19" s="1243" t="str">
        <f>VLOOKUP(C19,'[39]Usulan Gaji Januari 2017'!$B$8:$R$19,17,FALSE)</f>
        <v>900-0012412756</v>
      </c>
    </row>
    <row r="20" spans="1:22" s="223" customFormat="1" ht="18" customHeight="1">
      <c r="A20" s="921">
        <v>2250000</v>
      </c>
      <c r="B20" s="716">
        <v>11</v>
      </c>
      <c r="C20" s="617" t="s">
        <v>1889</v>
      </c>
      <c r="D20" s="66" t="s">
        <v>882</v>
      </c>
      <c r="E20" s="952">
        <f>VLOOKUP(C20,'[38]PARE-PARE'!$C$10:$E$22,3,FALSE)</f>
        <v>27</v>
      </c>
      <c r="F20" s="247">
        <v>2295000</v>
      </c>
      <c r="G20" s="151">
        <v>0</v>
      </c>
      <c r="H20" s="147">
        <f t="shared" si="5"/>
        <v>2295000</v>
      </c>
      <c r="I20" s="152">
        <v>15000</v>
      </c>
      <c r="J20" s="248">
        <v>795953.75722543348</v>
      </c>
      <c r="K20" s="147">
        <v>100000</v>
      </c>
      <c r="L20" s="949">
        <f t="shared" si="0"/>
        <v>1300953.7572254334</v>
      </c>
      <c r="M20" s="31">
        <f t="shared" si="1"/>
        <v>3595953.7572254334</v>
      </c>
      <c r="N20" s="31">
        <f t="shared" si="2"/>
        <v>22950</v>
      </c>
      <c r="O20" s="31">
        <f t="shared" si="3"/>
        <v>45900</v>
      </c>
      <c r="P20" s="31">
        <f t="shared" si="4"/>
        <v>22950</v>
      </c>
      <c r="Q20" s="104">
        <f t="shared" si="6"/>
        <v>3504153.7572254334</v>
      </c>
      <c r="R20" s="1683">
        <f>VLOOKUP(C20,'[38]PARE-PARE'!$C$10:$R$22,16,FALSE)</f>
        <v>0</v>
      </c>
      <c r="S20" s="654">
        <f t="shared" si="7"/>
        <v>3504153.7572254334</v>
      </c>
      <c r="T20" s="1243" t="str">
        <f>VLOOKUP(C20,'[39]Usulan Gaji Januari 2017'!$B$8:$R$19,17,FALSE)</f>
        <v>152-0098310432</v>
      </c>
    </row>
    <row r="21" spans="1:22" s="223" customFormat="1" ht="18" customHeight="1">
      <c r="A21" s="206">
        <v>2250000</v>
      </c>
      <c r="B21" s="716">
        <v>12</v>
      </c>
      <c r="C21" s="1239" t="s">
        <v>2724</v>
      </c>
      <c r="D21" s="398" t="s">
        <v>2723</v>
      </c>
      <c r="E21" s="952">
        <f>VLOOKUP(C21,'[38]PARE-PARE'!$C$10:$E$22,3,FALSE)</f>
        <v>27</v>
      </c>
      <c r="F21" s="247">
        <v>2295000</v>
      </c>
      <c r="G21" s="151">
        <v>0</v>
      </c>
      <c r="H21" s="147">
        <f>SUM(F21:G21)</f>
        <v>2295000</v>
      </c>
      <c r="I21" s="151">
        <v>15000</v>
      </c>
      <c r="J21" s="248">
        <v>795953.75722543348</v>
      </c>
      <c r="K21" s="147">
        <v>100000</v>
      </c>
      <c r="L21" s="949">
        <f t="shared" si="0"/>
        <v>1300953.7572254334</v>
      </c>
      <c r="M21" s="48">
        <f t="shared" si="1"/>
        <v>3595953.7572254334</v>
      </c>
      <c r="N21" s="48">
        <f t="shared" si="2"/>
        <v>22950</v>
      </c>
      <c r="O21" s="48">
        <f t="shared" si="3"/>
        <v>45900</v>
      </c>
      <c r="P21" s="48">
        <f t="shared" si="4"/>
        <v>22950</v>
      </c>
      <c r="Q21" s="146">
        <f t="shared" si="6"/>
        <v>3504153.7572254334</v>
      </c>
      <c r="R21" s="1683">
        <f>VLOOKUP(C21,'[38]PARE-PARE'!$C$10:$R$22,16,FALSE)</f>
        <v>0</v>
      </c>
      <c r="S21" s="654">
        <f t="shared" si="7"/>
        <v>3504153.7572254334</v>
      </c>
      <c r="T21" s="1243" t="str">
        <f>VLOOKUP(C21,'[39]Usulan Gaji Januari 2017'!$B$8:$R$19,17,FALSE)</f>
        <v>152-0014962928</v>
      </c>
    </row>
    <row r="22" spans="1:22" s="1688" customFormat="1" ht="18" customHeight="1">
      <c r="A22" s="206">
        <v>2250000</v>
      </c>
      <c r="B22" s="716">
        <v>13</v>
      </c>
      <c r="C22" s="566" t="s">
        <v>1890</v>
      </c>
      <c r="D22" s="66" t="s">
        <v>29</v>
      </c>
      <c r="E22" s="952">
        <f>VLOOKUP(C22,'[38]PARE-PARE'!$C$10:$E$22,3,FALSE)</f>
        <v>29</v>
      </c>
      <c r="F22" s="151">
        <v>2295000</v>
      </c>
      <c r="G22" s="147">
        <v>0</v>
      </c>
      <c r="H22" s="147">
        <f>SUM(F22:G22)</f>
        <v>2295000</v>
      </c>
      <c r="I22" s="151">
        <v>15000</v>
      </c>
      <c r="J22" s="249">
        <v>795953.75722543348</v>
      </c>
      <c r="K22" s="315">
        <v>250000</v>
      </c>
      <c r="L22" s="949">
        <f>(E22*I22)+J22+K22</f>
        <v>1480953.7572254334</v>
      </c>
      <c r="M22" s="48">
        <f>H22+L22</f>
        <v>3775953.7572254334</v>
      </c>
      <c r="N22" s="48">
        <f>1%*H22</f>
        <v>22950</v>
      </c>
      <c r="O22" s="48">
        <f>H22*2%</f>
        <v>45900</v>
      </c>
      <c r="P22" s="48">
        <f>H22*1%</f>
        <v>22950</v>
      </c>
      <c r="Q22" s="146">
        <f>M22-O22-P22-N22</f>
        <v>3684153.7572254334</v>
      </c>
      <c r="R22" s="1683">
        <f>VLOOKUP(C22,'[38]PARE-PARE'!$C$10:$R$22,16,FALSE)</f>
        <v>898000</v>
      </c>
      <c r="S22" s="1684">
        <f t="shared" si="7"/>
        <v>2786153.7572254334</v>
      </c>
      <c r="T22" s="567" t="str">
        <f>VLOOKUP(C22,'[39]Usulan Gaji Januari 2017'!$B$25:$R$72,17,FALSE)</f>
        <v>152-0006417774</v>
      </c>
    </row>
    <row r="23" spans="1:22" s="223" customFormat="1" ht="18" customHeight="1">
      <c r="A23" s="899"/>
      <c r="B23" s="2396" t="s">
        <v>30</v>
      </c>
      <c r="C23" s="2406"/>
      <c r="D23" s="2407"/>
      <c r="E23" s="967">
        <f>SUM(E10:E22)</f>
        <v>340</v>
      </c>
      <c r="F23" s="769">
        <f>SUM(F10:F22)</f>
        <v>29767500</v>
      </c>
      <c r="G23" s="769">
        <f t="shared" ref="G23:S23" si="8">SUM(G10:G22)</f>
        <v>0</v>
      </c>
      <c r="H23" s="769">
        <f t="shared" si="8"/>
        <v>29767500</v>
      </c>
      <c r="I23" s="769">
        <f t="shared" si="8"/>
        <v>150000</v>
      </c>
      <c r="J23" s="769">
        <f t="shared" si="8"/>
        <v>10143641.393063584</v>
      </c>
      <c r="K23" s="769">
        <f t="shared" si="8"/>
        <v>2050000</v>
      </c>
      <c r="L23" s="769">
        <f t="shared" si="8"/>
        <v>16153641.393063582</v>
      </c>
      <c r="M23" s="769">
        <f t="shared" si="8"/>
        <v>45921141.393063568</v>
      </c>
      <c r="N23" s="769">
        <f t="shared" si="8"/>
        <v>297675</v>
      </c>
      <c r="O23" s="769">
        <f t="shared" si="8"/>
        <v>595350</v>
      </c>
      <c r="P23" s="769">
        <f t="shared" si="8"/>
        <v>297675</v>
      </c>
      <c r="Q23" s="769">
        <f t="shared" si="8"/>
        <v>44730441.393063568</v>
      </c>
      <c r="R23" s="769">
        <f t="shared" si="8"/>
        <v>4733000</v>
      </c>
      <c r="S23" s="769">
        <f t="shared" si="8"/>
        <v>39997441.393063575</v>
      </c>
      <c r="T23" s="769"/>
    </row>
    <row r="24" spans="1:22" s="268" customFormat="1" ht="18" customHeight="1">
      <c r="A24" s="176"/>
      <c r="B24" s="144"/>
      <c r="C24" s="145"/>
      <c r="D24" s="142"/>
      <c r="E24" s="142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 t="s">
        <v>2627</v>
      </c>
      <c r="Q24" s="267"/>
      <c r="R24" s="267"/>
      <c r="S24" s="267"/>
      <c r="T24" s="370"/>
    </row>
    <row r="25" spans="1:22" s="268" customFormat="1" ht="18" customHeight="1">
      <c r="A25" s="176"/>
      <c r="B25" s="144"/>
      <c r="C25" s="145"/>
      <c r="D25" s="142"/>
      <c r="E25" s="14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267"/>
      <c r="R25" s="267"/>
      <c r="S25" s="267"/>
      <c r="T25" s="370"/>
    </row>
    <row r="26" spans="1:22" s="268" customFormat="1" ht="18" customHeight="1">
      <c r="A26" s="281"/>
      <c r="B26" s="212" t="s">
        <v>31</v>
      </c>
      <c r="C26" s="11"/>
      <c r="D26" s="16"/>
      <c r="E26" s="16"/>
      <c r="F26" s="17"/>
      <c r="G26" s="17"/>
      <c r="H26" s="17" t="s">
        <v>2627</v>
      </c>
      <c r="I26" s="17"/>
      <c r="J26" s="17"/>
      <c r="K26" s="17"/>
      <c r="L26" s="17"/>
      <c r="M26" s="17"/>
      <c r="N26" s="17"/>
      <c r="O26" s="17"/>
      <c r="P26" s="17"/>
      <c r="Q26" s="228"/>
      <c r="R26" s="228"/>
      <c r="S26" s="228"/>
      <c r="T26" s="354"/>
    </row>
    <row r="27" spans="1:22" ht="18" customHeight="1">
      <c r="B27" s="19"/>
      <c r="C27" s="20"/>
      <c r="D27" s="21"/>
      <c r="E27" s="1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80"/>
      <c r="R27" s="80"/>
      <c r="S27" s="80"/>
      <c r="T27" s="354"/>
    </row>
    <row r="28" spans="1:22" ht="18" customHeight="1">
      <c r="A28" s="2416" t="s">
        <v>2755</v>
      </c>
      <c r="B28" s="2484" t="s">
        <v>3</v>
      </c>
      <c r="C28" s="2484" t="s">
        <v>4</v>
      </c>
      <c r="D28" s="2484" t="s">
        <v>5</v>
      </c>
      <c r="E28" s="2335" t="s">
        <v>6</v>
      </c>
      <c r="F28" s="2344" t="s">
        <v>7</v>
      </c>
      <c r="G28" s="2345"/>
      <c r="H28" s="2335" t="s">
        <v>509</v>
      </c>
      <c r="I28" s="2363" t="s">
        <v>8</v>
      </c>
      <c r="J28" s="2363"/>
      <c r="K28" s="2364"/>
      <c r="L28" s="2340" t="s">
        <v>9</v>
      </c>
      <c r="M28" s="2335" t="s">
        <v>10</v>
      </c>
      <c r="N28" s="2344" t="s">
        <v>11</v>
      </c>
      <c r="O28" s="2359"/>
      <c r="P28" s="2345"/>
      <c r="Q28" s="2335" t="s">
        <v>12</v>
      </c>
      <c r="R28" s="2319" t="s">
        <v>3687</v>
      </c>
      <c r="S28" s="2319" t="s">
        <v>3688</v>
      </c>
      <c r="T28" s="2335" t="s">
        <v>1850</v>
      </c>
    </row>
    <row r="29" spans="1:22" ht="51">
      <c r="A29" s="2500"/>
      <c r="B29" s="2485"/>
      <c r="C29" s="2485"/>
      <c r="D29" s="2485"/>
      <c r="E29" s="2381"/>
      <c r="F29" s="786" t="s">
        <v>14</v>
      </c>
      <c r="G29" s="786" t="s">
        <v>15</v>
      </c>
      <c r="H29" s="2336"/>
      <c r="I29" s="786" t="s">
        <v>16</v>
      </c>
      <c r="J29" s="786" t="s">
        <v>18</v>
      </c>
      <c r="K29" s="786" t="s">
        <v>19</v>
      </c>
      <c r="L29" s="2341"/>
      <c r="M29" s="2336"/>
      <c r="N29" s="786" t="s">
        <v>2316</v>
      </c>
      <c r="O29" s="786" t="s">
        <v>20</v>
      </c>
      <c r="P29" s="786" t="s">
        <v>2270</v>
      </c>
      <c r="Q29" s="2336"/>
      <c r="R29" s="2320"/>
      <c r="S29" s="2320"/>
      <c r="T29" s="2347"/>
    </row>
    <row r="30" spans="1:22" s="112" customFormat="1" ht="18" customHeight="1">
      <c r="A30" s="921">
        <v>2250000</v>
      </c>
      <c r="B30" s="716">
        <v>1</v>
      </c>
      <c r="C30" s="566" t="s">
        <v>1891</v>
      </c>
      <c r="D30" s="66" t="s">
        <v>88</v>
      </c>
      <c r="E30" s="952">
        <f>VLOOKUP(C30,'[38]PARE-PARE'!$C$29:$E$75,3,FALSE)</f>
        <v>26</v>
      </c>
      <c r="F30" s="151">
        <v>2295000</v>
      </c>
      <c r="G30" s="147">
        <v>0</v>
      </c>
      <c r="H30" s="147">
        <f t="shared" ref="H30:H66" si="9">SUM(F30:G30)</f>
        <v>2295000</v>
      </c>
      <c r="I30" s="152">
        <v>15000</v>
      </c>
      <c r="J30" s="249">
        <v>795953.75722543348</v>
      </c>
      <c r="K30" s="315">
        <v>0</v>
      </c>
      <c r="L30" s="949">
        <f t="shared" ref="L30:L54" si="10">(E30*I30)+J30+K30</f>
        <v>1185953.7572254334</v>
      </c>
      <c r="M30" s="31">
        <f t="shared" ref="M30:M54" si="11">H30+L30</f>
        <v>3480953.7572254334</v>
      </c>
      <c r="N30" s="31">
        <f t="shared" ref="N30:N54" si="12">1%*H30</f>
        <v>22950</v>
      </c>
      <c r="O30" s="31">
        <f t="shared" ref="O30:O54" si="13">H30*2%</f>
        <v>45900</v>
      </c>
      <c r="P30" s="31">
        <f t="shared" ref="P30:P54" si="14">H30*1%</f>
        <v>22950</v>
      </c>
      <c r="Q30" s="104">
        <f t="shared" ref="Q30:Q66" si="15">M30-O30-P30-N30</f>
        <v>3389153.7572254334</v>
      </c>
      <c r="R30" s="654">
        <f>VLOOKUP(C30,'[38]PARE-PARE'!$C$29:$R$75,16,FALSE)</f>
        <v>670000</v>
      </c>
      <c r="S30" s="654">
        <f>Q30-R30</f>
        <v>2719153.7572254334</v>
      </c>
      <c r="T30" s="567" t="str">
        <f>VLOOKUP(C30,'[39]Usulan Gaji Januari 2017'!$B$25:$R$72,17,FALSE)</f>
        <v>152-0006416990</v>
      </c>
      <c r="U30" s="112">
        <f>VLOOKUP(C30,'[40]PARE-PARE'!$C$29:$E$74,3,0)</f>
        <v>26</v>
      </c>
      <c r="V30" s="112" t="b">
        <f>U30=E30</f>
        <v>1</v>
      </c>
    </row>
    <row r="31" spans="1:22" s="112" customFormat="1" ht="18" customHeight="1">
      <c r="A31" s="921">
        <v>2250000</v>
      </c>
      <c r="B31" s="716">
        <v>2</v>
      </c>
      <c r="C31" s="566" t="s">
        <v>1892</v>
      </c>
      <c r="D31" s="66" t="s">
        <v>88</v>
      </c>
      <c r="E31" s="952">
        <f>VLOOKUP(C31,'[38]PARE-PARE'!$C$29:$E$75,3,FALSE)</f>
        <v>26</v>
      </c>
      <c r="F31" s="151">
        <v>2295000</v>
      </c>
      <c r="G31" s="147">
        <v>0</v>
      </c>
      <c r="H31" s="147">
        <f t="shared" si="9"/>
        <v>2295000</v>
      </c>
      <c r="I31" s="152">
        <v>15000</v>
      </c>
      <c r="J31" s="249">
        <v>795953.75722543348</v>
      </c>
      <c r="K31" s="315">
        <v>0</v>
      </c>
      <c r="L31" s="949">
        <f t="shared" si="10"/>
        <v>1185953.7572254334</v>
      </c>
      <c r="M31" s="31">
        <f t="shared" si="11"/>
        <v>3480953.7572254334</v>
      </c>
      <c r="N31" s="31">
        <f t="shared" si="12"/>
        <v>22950</v>
      </c>
      <c r="O31" s="31">
        <f t="shared" si="13"/>
        <v>45900</v>
      </c>
      <c r="P31" s="31">
        <f t="shared" si="14"/>
        <v>22950</v>
      </c>
      <c r="Q31" s="104">
        <f t="shared" si="15"/>
        <v>3389153.7572254334</v>
      </c>
      <c r="R31" s="1683">
        <f>VLOOKUP(C31,'[38]PARE-PARE'!$C$29:$R$75,16,FALSE)</f>
        <v>100000</v>
      </c>
      <c r="S31" s="654">
        <f t="shared" ref="S31:S76" si="16">Q31-R31</f>
        <v>3289153.7572254334</v>
      </c>
      <c r="T31" s="567" t="str">
        <f>VLOOKUP(C31,'[39]Usulan Gaji Januari 2017'!$B$25:$R$72,17,FALSE)</f>
        <v>152-0006417055</v>
      </c>
      <c r="U31" s="112">
        <f>VLOOKUP(C31,'[40]PARE-PARE'!$C$29:$E$74,3,0)</f>
        <v>26</v>
      </c>
      <c r="V31" s="112" t="b">
        <f t="shared" ref="V31:V76" si="17">U31=E31</f>
        <v>1</v>
      </c>
    </row>
    <row r="32" spans="1:22" s="112" customFormat="1" ht="18" customHeight="1">
      <c r="A32" s="921">
        <v>2250000</v>
      </c>
      <c r="B32" s="716">
        <v>3</v>
      </c>
      <c r="C32" s="566" t="s">
        <v>1893</v>
      </c>
      <c r="D32" s="66" t="s">
        <v>88</v>
      </c>
      <c r="E32" s="952">
        <f>VLOOKUP(C32,'[38]PARE-PARE'!$C$29:$E$75,3,FALSE)</f>
        <v>26</v>
      </c>
      <c r="F32" s="151">
        <v>2295000</v>
      </c>
      <c r="G32" s="147">
        <v>0</v>
      </c>
      <c r="H32" s="147">
        <f t="shared" si="9"/>
        <v>2295000</v>
      </c>
      <c r="I32" s="152">
        <v>15000</v>
      </c>
      <c r="J32" s="249">
        <v>795953.75722543348</v>
      </c>
      <c r="K32" s="315">
        <v>0</v>
      </c>
      <c r="L32" s="949">
        <f t="shared" si="10"/>
        <v>1185953.7572254334</v>
      </c>
      <c r="M32" s="31">
        <f t="shared" si="11"/>
        <v>3480953.7572254334</v>
      </c>
      <c r="N32" s="31">
        <f t="shared" si="12"/>
        <v>22950</v>
      </c>
      <c r="O32" s="31">
        <f t="shared" si="13"/>
        <v>45900</v>
      </c>
      <c r="P32" s="31">
        <f t="shared" si="14"/>
        <v>22950</v>
      </c>
      <c r="Q32" s="104">
        <f t="shared" si="15"/>
        <v>3389153.7572254334</v>
      </c>
      <c r="R32" s="1683">
        <f>VLOOKUP(C32,'[38]PARE-PARE'!$C$29:$R$75,16,FALSE)</f>
        <v>100000</v>
      </c>
      <c r="S32" s="654">
        <f t="shared" si="16"/>
        <v>3289153.7572254334</v>
      </c>
      <c r="T32" s="567" t="str">
        <f>VLOOKUP(C32,'[39]Usulan Gaji Januari 2017'!$B$25:$R$72,17,FALSE)</f>
        <v>152-0006418483</v>
      </c>
      <c r="U32" s="112">
        <f>VLOOKUP(C32,'[40]PARE-PARE'!$C$29:$E$74,3,0)</f>
        <v>26</v>
      </c>
      <c r="V32" s="112" t="b">
        <f t="shared" si="17"/>
        <v>1</v>
      </c>
    </row>
    <row r="33" spans="1:22" s="112" customFormat="1" ht="18" customHeight="1">
      <c r="A33" s="921">
        <v>2250000</v>
      </c>
      <c r="B33" s="716">
        <v>4</v>
      </c>
      <c r="C33" s="566" t="s">
        <v>1894</v>
      </c>
      <c r="D33" s="66" t="s">
        <v>88</v>
      </c>
      <c r="E33" s="952">
        <f>VLOOKUP(C33,'[38]PARE-PARE'!$C$29:$E$75,3,FALSE)</f>
        <v>27</v>
      </c>
      <c r="F33" s="151">
        <v>2295000</v>
      </c>
      <c r="G33" s="147">
        <v>0</v>
      </c>
      <c r="H33" s="147">
        <f t="shared" si="9"/>
        <v>2295000</v>
      </c>
      <c r="I33" s="152">
        <v>15000</v>
      </c>
      <c r="J33" s="249">
        <v>795953.75722543348</v>
      </c>
      <c r="K33" s="315">
        <v>0</v>
      </c>
      <c r="L33" s="949">
        <f t="shared" si="10"/>
        <v>1200953.7572254334</v>
      </c>
      <c r="M33" s="31">
        <f t="shared" si="11"/>
        <v>3495953.7572254334</v>
      </c>
      <c r="N33" s="31">
        <f t="shared" si="12"/>
        <v>22950</v>
      </c>
      <c r="O33" s="31">
        <f t="shared" si="13"/>
        <v>45900</v>
      </c>
      <c r="P33" s="31">
        <f t="shared" si="14"/>
        <v>22950</v>
      </c>
      <c r="Q33" s="104">
        <f t="shared" si="15"/>
        <v>3404153.7572254334</v>
      </c>
      <c r="R33" s="1683">
        <f>VLOOKUP(C33,'[38]PARE-PARE'!$C$29:$R$75,16,FALSE)</f>
        <v>670000</v>
      </c>
      <c r="S33" s="654">
        <f t="shared" si="16"/>
        <v>2734153.7572254334</v>
      </c>
      <c r="T33" s="567" t="str">
        <f>VLOOKUP(C33,'[39]Usulan Gaji Januari 2017'!$B$25:$R$72,17,FALSE)</f>
        <v>152-0006417352</v>
      </c>
      <c r="U33" s="112">
        <f>VLOOKUP(C33,'[40]PARE-PARE'!$C$29:$E$74,3,0)</f>
        <v>27</v>
      </c>
      <c r="V33" s="112" t="b">
        <f t="shared" si="17"/>
        <v>1</v>
      </c>
    </row>
    <row r="34" spans="1:22" s="112" customFormat="1" ht="18" customHeight="1">
      <c r="A34" s="921">
        <v>2250000</v>
      </c>
      <c r="B34" s="716">
        <v>5</v>
      </c>
      <c r="C34" s="566" t="s">
        <v>1895</v>
      </c>
      <c r="D34" s="66" t="s">
        <v>88</v>
      </c>
      <c r="E34" s="952">
        <f>VLOOKUP(C34,'[38]PARE-PARE'!$C$29:$E$75,3,FALSE)</f>
        <v>27</v>
      </c>
      <c r="F34" s="151">
        <v>2295000</v>
      </c>
      <c r="G34" s="147">
        <v>0</v>
      </c>
      <c r="H34" s="147">
        <f t="shared" si="9"/>
        <v>2295000</v>
      </c>
      <c r="I34" s="152">
        <v>15000</v>
      </c>
      <c r="J34" s="249">
        <v>795953.75722543348</v>
      </c>
      <c r="K34" s="315">
        <v>0</v>
      </c>
      <c r="L34" s="949">
        <f t="shared" si="10"/>
        <v>1200953.7572254334</v>
      </c>
      <c r="M34" s="31">
        <f t="shared" si="11"/>
        <v>3495953.7572254334</v>
      </c>
      <c r="N34" s="31">
        <f t="shared" si="12"/>
        <v>22950</v>
      </c>
      <c r="O34" s="31">
        <f t="shared" si="13"/>
        <v>45900</v>
      </c>
      <c r="P34" s="31">
        <f t="shared" si="14"/>
        <v>22950</v>
      </c>
      <c r="Q34" s="104">
        <f t="shared" si="15"/>
        <v>3404153.7572254334</v>
      </c>
      <c r="R34" s="1683">
        <f>VLOOKUP(C34,'[38]PARE-PARE'!$C$29:$R$75,16,FALSE)</f>
        <v>898000</v>
      </c>
      <c r="S34" s="654">
        <f t="shared" si="16"/>
        <v>2506153.7572254334</v>
      </c>
      <c r="T34" s="567" t="str">
        <f>VLOOKUP(C34,'[39]Usulan Gaji Januari 2017'!$B$25:$R$72,17,FALSE)</f>
        <v>152-0011896202</v>
      </c>
      <c r="U34" s="112">
        <f>VLOOKUP(C34,'[40]PARE-PARE'!$C$29:$E$74,3,0)</f>
        <v>27</v>
      </c>
      <c r="V34" s="112" t="b">
        <f t="shared" si="17"/>
        <v>1</v>
      </c>
    </row>
    <row r="35" spans="1:22" s="112" customFormat="1" ht="18" customHeight="1">
      <c r="A35" s="921">
        <v>2250000</v>
      </c>
      <c r="B35" s="716">
        <v>6</v>
      </c>
      <c r="C35" s="566" t="s">
        <v>3371</v>
      </c>
      <c r="D35" s="66" t="s">
        <v>88</v>
      </c>
      <c r="E35" s="952">
        <f>VLOOKUP(C35,'[38]PARE-PARE'!$C$29:$E$75,3,FALSE)</f>
        <v>26</v>
      </c>
      <c r="F35" s="151">
        <v>2295000</v>
      </c>
      <c r="G35" s="147">
        <v>0</v>
      </c>
      <c r="H35" s="147">
        <f t="shared" si="9"/>
        <v>2295000</v>
      </c>
      <c r="I35" s="152">
        <v>15000</v>
      </c>
      <c r="J35" s="249">
        <v>795953.75722543348</v>
      </c>
      <c r="K35" s="315">
        <v>0</v>
      </c>
      <c r="L35" s="949">
        <f t="shared" si="10"/>
        <v>1185953.7572254334</v>
      </c>
      <c r="M35" s="31">
        <f t="shared" si="11"/>
        <v>3480953.7572254334</v>
      </c>
      <c r="N35" s="31">
        <f t="shared" si="12"/>
        <v>22950</v>
      </c>
      <c r="O35" s="31">
        <f t="shared" si="13"/>
        <v>45900</v>
      </c>
      <c r="P35" s="31">
        <f t="shared" si="14"/>
        <v>22950</v>
      </c>
      <c r="Q35" s="104">
        <f t="shared" si="15"/>
        <v>3389153.7572254334</v>
      </c>
      <c r="R35" s="1683">
        <f>VLOOKUP(C35,'[38]PARE-PARE'!$C$29:$R$75,16,FALSE)</f>
        <v>898000</v>
      </c>
      <c r="S35" s="654">
        <f t="shared" si="16"/>
        <v>2491153.7572254334</v>
      </c>
      <c r="T35" s="567" t="str">
        <f>VLOOKUP(C35,'[39]Usulan Gaji Januari 2017'!$B$25:$R$72,17,FALSE)</f>
        <v>152-0007103050</v>
      </c>
      <c r="U35" s="112">
        <f>VLOOKUP(C35,'[40]PARE-PARE'!$C$29:$E$74,3,0)</f>
        <v>26</v>
      </c>
      <c r="V35" s="112" t="b">
        <f t="shared" si="17"/>
        <v>1</v>
      </c>
    </row>
    <row r="36" spans="1:22" s="112" customFormat="1" ht="18" customHeight="1">
      <c r="A36" s="921">
        <v>2250000</v>
      </c>
      <c r="B36" s="716">
        <v>7</v>
      </c>
      <c r="C36" s="566" t="s">
        <v>1896</v>
      </c>
      <c r="D36" s="66" t="s">
        <v>88</v>
      </c>
      <c r="E36" s="952">
        <f>VLOOKUP(C36,'[38]PARE-PARE'!$C$29:$E$75,3,FALSE)</f>
        <v>26</v>
      </c>
      <c r="F36" s="151">
        <v>2295000</v>
      </c>
      <c r="G36" s="147">
        <v>0</v>
      </c>
      <c r="H36" s="147">
        <f t="shared" si="9"/>
        <v>2295000</v>
      </c>
      <c r="I36" s="152">
        <v>15000</v>
      </c>
      <c r="J36" s="249">
        <v>795953.75722543348</v>
      </c>
      <c r="K36" s="315">
        <v>0</v>
      </c>
      <c r="L36" s="949">
        <f t="shared" si="10"/>
        <v>1185953.7572254334</v>
      </c>
      <c r="M36" s="31">
        <f t="shared" si="11"/>
        <v>3480953.7572254334</v>
      </c>
      <c r="N36" s="31">
        <f t="shared" si="12"/>
        <v>22950</v>
      </c>
      <c r="O36" s="31">
        <f t="shared" si="13"/>
        <v>45900</v>
      </c>
      <c r="P36" s="31">
        <f t="shared" si="14"/>
        <v>22950</v>
      </c>
      <c r="Q36" s="104">
        <f t="shared" si="15"/>
        <v>3389153.7572254334</v>
      </c>
      <c r="R36" s="1683">
        <f>VLOOKUP(C36,'[38]PARE-PARE'!$C$29:$R$75,16,FALSE)</f>
        <v>898000</v>
      </c>
      <c r="S36" s="654">
        <f t="shared" si="16"/>
        <v>2491153.7572254334</v>
      </c>
      <c r="T36" s="567" t="str">
        <f>VLOOKUP(C36,'[39]Usulan Gaji Januari 2017'!$B$25:$R$72,17,FALSE)</f>
        <v>152-0006417097</v>
      </c>
      <c r="U36" s="112">
        <f>VLOOKUP(C36,'[40]PARE-PARE'!$C$29:$E$74,3,0)</f>
        <v>26</v>
      </c>
      <c r="V36" s="112" t="b">
        <f t="shared" si="17"/>
        <v>1</v>
      </c>
    </row>
    <row r="37" spans="1:22" s="112" customFormat="1" ht="18" customHeight="1">
      <c r="A37" s="921">
        <v>2250000</v>
      </c>
      <c r="B37" s="716">
        <v>8</v>
      </c>
      <c r="C37" s="566" t="s">
        <v>1897</v>
      </c>
      <c r="D37" s="66" t="s">
        <v>88</v>
      </c>
      <c r="E37" s="952">
        <f>VLOOKUP(C37,'[38]PARE-PARE'!$C$29:$E$75,3,FALSE)</f>
        <v>25</v>
      </c>
      <c r="F37" s="151">
        <v>2295000</v>
      </c>
      <c r="G37" s="147">
        <v>0</v>
      </c>
      <c r="H37" s="147">
        <f t="shared" si="9"/>
        <v>2295000</v>
      </c>
      <c r="I37" s="152">
        <v>15000</v>
      </c>
      <c r="J37" s="249">
        <v>795953.75722543348</v>
      </c>
      <c r="K37" s="315">
        <v>0</v>
      </c>
      <c r="L37" s="949">
        <f t="shared" si="10"/>
        <v>1170953.7572254334</v>
      </c>
      <c r="M37" s="31">
        <f t="shared" si="11"/>
        <v>3465953.7572254334</v>
      </c>
      <c r="N37" s="31">
        <f t="shared" si="12"/>
        <v>22950</v>
      </c>
      <c r="O37" s="31">
        <f t="shared" si="13"/>
        <v>45900</v>
      </c>
      <c r="P37" s="31">
        <f t="shared" si="14"/>
        <v>22950</v>
      </c>
      <c r="Q37" s="104">
        <f t="shared" si="15"/>
        <v>3374153.7572254334</v>
      </c>
      <c r="R37" s="1683">
        <f>VLOOKUP(C37,'[38]PARE-PARE'!$C$29:$R$75,16,FALSE)</f>
        <v>898000</v>
      </c>
      <c r="S37" s="654">
        <f t="shared" si="16"/>
        <v>2476153.7572254334</v>
      </c>
      <c r="T37" s="567" t="str">
        <f>VLOOKUP(C37,'[39]Usulan Gaji Januari 2017'!$B$25:$R$72,17,FALSE)</f>
        <v>152-0006418160</v>
      </c>
      <c r="U37" s="112">
        <f>VLOOKUP(C37,'[40]PARE-PARE'!$C$29:$E$74,3,0)</f>
        <v>25</v>
      </c>
      <c r="V37" s="112" t="b">
        <f t="shared" si="17"/>
        <v>1</v>
      </c>
    </row>
    <row r="38" spans="1:22" s="112" customFormat="1" ht="18" customHeight="1">
      <c r="A38" s="921">
        <v>2250000</v>
      </c>
      <c r="B38" s="716">
        <v>9</v>
      </c>
      <c r="C38" s="566" t="s">
        <v>1898</v>
      </c>
      <c r="D38" s="66" t="s">
        <v>88</v>
      </c>
      <c r="E38" s="952">
        <f>VLOOKUP(C38,'[38]PARE-PARE'!$C$29:$E$75,3,FALSE)</f>
        <v>27</v>
      </c>
      <c r="F38" s="151">
        <v>2295000</v>
      </c>
      <c r="G38" s="147">
        <v>0</v>
      </c>
      <c r="H38" s="147">
        <f t="shared" si="9"/>
        <v>2295000</v>
      </c>
      <c r="I38" s="152">
        <v>15000</v>
      </c>
      <c r="J38" s="249">
        <v>795953.75722543348</v>
      </c>
      <c r="K38" s="315">
        <v>0</v>
      </c>
      <c r="L38" s="949">
        <f t="shared" si="10"/>
        <v>1200953.7572254334</v>
      </c>
      <c r="M38" s="31">
        <f t="shared" si="11"/>
        <v>3495953.7572254334</v>
      </c>
      <c r="N38" s="31">
        <f t="shared" si="12"/>
        <v>22950</v>
      </c>
      <c r="O38" s="31">
        <f t="shared" si="13"/>
        <v>45900</v>
      </c>
      <c r="P38" s="31">
        <f t="shared" si="14"/>
        <v>22950</v>
      </c>
      <c r="Q38" s="104">
        <f t="shared" si="15"/>
        <v>3404153.7572254334</v>
      </c>
      <c r="R38" s="1683">
        <f>VLOOKUP(C38,'[38]PARE-PARE'!$C$29:$R$75,16,FALSE)</f>
        <v>100000</v>
      </c>
      <c r="S38" s="654">
        <f t="shared" si="16"/>
        <v>3304153.7572254334</v>
      </c>
      <c r="T38" s="567" t="str">
        <f>VLOOKUP(C38,'[39]Usulan Gaji Januari 2017'!$B$25:$R$72,17,FALSE)</f>
        <v>152-0006385492</v>
      </c>
      <c r="U38" s="112">
        <f>VLOOKUP(C38,'[40]PARE-PARE'!$C$29:$E$74,3,0)</f>
        <v>27</v>
      </c>
      <c r="V38" s="112" t="b">
        <f t="shared" si="17"/>
        <v>1</v>
      </c>
    </row>
    <row r="39" spans="1:22" s="112" customFormat="1" ht="18" customHeight="1">
      <c r="A39" s="921">
        <v>2250000</v>
      </c>
      <c r="B39" s="716">
        <v>10</v>
      </c>
      <c r="C39" s="566" t="s">
        <v>1899</v>
      </c>
      <c r="D39" s="66" t="s">
        <v>88</v>
      </c>
      <c r="E39" s="952">
        <f>VLOOKUP(C39,'[38]PARE-PARE'!$C$29:$E$75,3,FALSE)</f>
        <v>27</v>
      </c>
      <c r="F39" s="151">
        <v>2295000</v>
      </c>
      <c r="G39" s="147">
        <v>0</v>
      </c>
      <c r="H39" s="147">
        <f t="shared" si="9"/>
        <v>2295000</v>
      </c>
      <c r="I39" s="152">
        <v>15000</v>
      </c>
      <c r="J39" s="249">
        <v>795953.75722543348</v>
      </c>
      <c r="K39" s="315">
        <v>0</v>
      </c>
      <c r="L39" s="949">
        <f t="shared" si="10"/>
        <v>1200953.7572254334</v>
      </c>
      <c r="M39" s="31">
        <f t="shared" si="11"/>
        <v>3495953.7572254334</v>
      </c>
      <c r="N39" s="31">
        <f t="shared" si="12"/>
        <v>22950</v>
      </c>
      <c r="O39" s="31">
        <f t="shared" si="13"/>
        <v>45900</v>
      </c>
      <c r="P39" s="31">
        <f t="shared" si="14"/>
        <v>22950</v>
      </c>
      <c r="Q39" s="104">
        <f t="shared" si="15"/>
        <v>3404153.7572254334</v>
      </c>
      <c r="R39" s="1683">
        <f>VLOOKUP(C39,'[38]PARE-PARE'!$C$29:$R$75,16,FALSE)</f>
        <v>898000</v>
      </c>
      <c r="S39" s="654">
        <f t="shared" si="16"/>
        <v>2506153.7572254334</v>
      </c>
      <c r="T39" s="567" t="str">
        <f>VLOOKUP(C39,'[39]Usulan Gaji Januari 2017'!$B$25:$R$72,17,FALSE)</f>
        <v>152-0006417345</v>
      </c>
      <c r="U39" s="112">
        <f>VLOOKUP(C39,'[40]PARE-PARE'!$C$29:$E$74,3,0)</f>
        <v>27</v>
      </c>
      <c r="V39" s="112" t="b">
        <f t="shared" si="17"/>
        <v>1</v>
      </c>
    </row>
    <row r="40" spans="1:22" s="112" customFormat="1" ht="18" customHeight="1">
      <c r="A40" s="921">
        <v>2250000</v>
      </c>
      <c r="B40" s="716">
        <v>11</v>
      </c>
      <c r="C40" s="566" t="s">
        <v>1900</v>
      </c>
      <c r="D40" s="66" t="s">
        <v>88</v>
      </c>
      <c r="E40" s="952">
        <f>VLOOKUP(C40,'[38]PARE-PARE'!$C$29:$E$75,3,FALSE)</f>
        <v>27</v>
      </c>
      <c r="F40" s="151">
        <v>2295000</v>
      </c>
      <c r="G40" s="147">
        <v>0</v>
      </c>
      <c r="H40" s="147">
        <f t="shared" si="9"/>
        <v>2295000</v>
      </c>
      <c r="I40" s="152">
        <v>15000</v>
      </c>
      <c r="J40" s="249">
        <v>795953.75722543348</v>
      </c>
      <c r="K40" s="315">
        <v>0</v>
      </c>
      <c r="L40" s="949">
        <f t="shared" si="10"/>
        <v>1200953.7572254334</v>
      </c>
      <c r="M40" s="31">
        <f t="shared" si="11"/>
        <v>3495953.7572254334</v>
      </c>
      <c r="N40" s="31">
        <f t="shared" si="12"/>
        <v>22950</v>
      </c>
      <c r="O40" s="31">
        <f t="shared" si="13"/>
        <v>45900</v>
      </c>
      <c r="P40" s="31">
        <f t="shared" si="14"/>
        <v>22950</v>
      </c>
      <c r="Q40" s="104">
        <f t="shared" si="15"/>
        <v>3404153.7572254334</v>
      </c>
      <c r="R40" s="1683">
        <f>VLOOKUP(C40,'[38]PARE-PARE'!$C$29:$R$75,16,FALSE)</f>
        <v>898000</v>
      </c>
      <c r="S40" s="654">
        <f t="shared" si="16"/>
        <v>2506153.7572254334</v>
      </c>
      <c r="T40" s="567" t="str">
        <f>VLOOKUP(C40,'[39]Usulan Gaji Januari 2017'!$B$25:$R$72,17,FALSE)</f>
        <v>152-0006418137</v>
      </c>
      <c r="U40" s="112">
        <f>VLOOKUP(C40,'[40]PARE-PARE'!$C$29:$E$74,3,0)</f>
        <v>27</v>
      </c>
      <c r="V40" s="112" t="b">
        <f t="shared" si="17"/>
        <v>1</v>
      </c>
    </row>
    <row r="41" spans="1:22" s="112" customFormat="1" ht="18" customHeight="1">
      <c r="A41" s="921">
        <v>2250000</v>
      </c>
      <c r="B41" s="716">
        <v>12</v>
      </c>
      <c r="C41" s="566" t="s">
        <v>1902</v>
      </c>
      <c r="D41" s="66" t="s">
        <v>88</v>
      </c>
      <c r="E41" s="952">
        <f>VLOOKUP(C41,'[38]PARE-PARE'!$C$29:$E$75,3,FALSE)</f>
        <v>26</v>
      </c>
      <c r="F41" s="151">
        <v>2295000</v>
      </c>
      <c r="G41" s="147">
        <v>0</v>
      </c>
      <c r="H41" s="147">
        <f t="shared" si="9"/>
        <v>2295000</v>
      </c>
      <c r="I41" s="152">
        <v>15000</v>
      </c>
      <c r="J41" s="249">
        <v>795953.75722543348</v>
      </c>
      <c r="K41" s="315">
        <v>0</v>
      </c>
      <c r="L41" s="949">
        <f t="shared" si="10"/>
        <v>1185953.7572254334</v>
      </c>
      <c r="M41" s="31">
        <f t="shared" si="11"/>
        <v>3480953.7572254334</v>
      </c>
      <c r="N41" s="31">
        <f t="shared" si="12"/>
        <v>22950</v>
      </c>
      <c r="O41" s="31">
        <f t="shared" si="13"/>
        <v>45900</v>
      </c>
      <c r="P41" s="31">
        <f t="shared" si="14"/>
        <v>22950</v>
      </c>
      <c r="Q41" s="104">
        <f t="shared" si="15"/>
        <v>3389153.7572254334</v>
      </c>
      <c r="R41" s="1683">
        <f>VLOOKUP(C41,'[38]PARE-PARE'!$C$29:$R$75,16,FALSE)</f>
        <v>442000</v>
      </c>
      <c r="S41" s="654">
        <f t="shared" si="16"/>
        <v>2947153.7572254334</v>
      </c>
      <c r="T41" s="567" t="str">
        <f>VLOOKUP(C41,'[39]Usulan Gaji Januari 2017'!$B$25:$R$72,17,FALSE)</f>
        <v>152-0006418038</v>
      </c>
      <c r="U41" s="112">
        <f>VLOOKUP(C41,'[40]PARE-PARE'!$C$29:$E$74,3,0)</f>
        <v>26</v>
      </c>
      <c r="V41" s="112" t="b">
        <f t="shared" si="17"/>
        <v>1</v>
      </c>
    </row>
    <row r="42" spans="1:22" s="112" customFormat="1" ht="18" customHeight="1">
      <c r="A42" s="921">
        <v>2250000</v>
      </c>
      <c r="B42" s="716">
        <v>13</v>
      </c>
      <c r="C42" s="566" t="s">
        <v>1903</v>
      </c>
      <c r="D42" s="66" t="s">
        <v>88</v>
      </c>
      <c r="E42" s="952">
        <f>VLOOKUP(C42,'[38]PARE-PARE'!$C$29:$E$75,3,FALSE)</f>
        <v>26</v>
      </c>
      <c r="F42" s="151">
        <v>2295000</v>
      </c>
      <c r="G42" s="147">
        <v>0</v>
      </c>
      <c r="H42" s="147">
        <f t="shared" si="9"/>
        <v>2295000</v>
      </c>
      <c r="I42" s="152">
        <v>15000</v>
      </c>
      <c r="J42" s="249">
        <v>795953.75722543348</v>
      </c>
      <c r="K42" s="315">
        <v>0</v>
      </c>
      <c r="L42" s="949">
        <f t="shared" si="10"/>
        <v>1185953.7572254334</v>
      </c>
      <c r="M42" s="31">
        <f t="shared" si="11"/>
        <v>3480953.7572254334</v>
      </c>
      <c r="N42" s="31">
        <f t="shared" si="12"/>
        <v>22950</v>
      </c>
      <c r="O42" s="31">
        <f t="shared" si="13"/>
        <v>45900</v>
      </c>
      <c r="P42" s="31">
        <f t="shared" si="14"/>
        <v>22950</v>
      </c>
      <c r="Q42" s="104">
        <f t="shared" si="15"/>
        <v>3389153.7572254334</v>
      </c>
      <c r="R42" s="1683">
        <f>VLOOKUP(C42,'[38]PARE-PARE'!$C$29:$R$75,16,FALSE)</f>
        <v>0</v>
      </c>
      <c r="S42" s="654">
        <f t="shared" si="16"/>
        <v>3389153.7572254334</v>
      </c>
      <c r="T42" s="567" t="str">
        <f>VLOOKUP(C42,'[39]Usulan Gaji Januari 2017'!$B$25:$R$72,17,FALSE)</f>
        <v>152-0006448860</v>
      </c>
      <c r="U42" s="112">
        <f>VLOOKUP(C42,'[40]PARE-PARE'!$C$29:$E$74,3,0)</f>
        <v>26</v>
      </c>
      <c r="V42" s="112" t="b">
        <f t="shared" si="17"/>
        <v>1</v>
      </c>
    </row>
    <row r="43" spans="1:22" s="112" customFormat="1" ht="18" customHeight="1">
      <c r="A43" s="921">
        <v>2250000</v>
      </c>
      <c r="B43" s="716">
        <v>14</v>
      </c>
      <c r="C43" s="566" t="s">
        <v>1904</v>
      </c>
      <c r="D43" s="66" t="s">
        <v>88</v>
      </c>
      <c r="E43" s="952">
        <f>VLOOKUP(C43,'[38]PARE-PARE'!$C$29:$E$75,3,FALSE)</f>
        <v>27</v>
      </c>
      <c r="F43" s="151">
        <v>2295000</v>
      </c>
      <c r="G43" s="147">
        <v>0</v>
      </c>
      <c r="H43" s="147">
        <f t="shared" si="9"/>
        <v>2295000</v>
      </c>
      <c r="I43" s="152">
        <v>15000</v>
      </c>
      <c r="J43" s="249">
        <v>795953.75722543348</v>
      </c>
      <c r="K43" s="315">
        <v>0</v>
      </c>
      <c r="L43" s="949">
        <f t="shared" si="10"/>
        <v>1200953.7572254334</v>
      </c>
      <c r="M43" s="31">
        <f t="shared" si="11"/>
        <v>3495953.7572254334</v>
      </c>
      <c r="N43" s="31">
        <f t="shared" si="12"/>
        <v>22950</v>
      </c>
      <c r="O43" s="31">
        <f t="shared" si="13"/>
        <v>45900</v>
      </c>
      <c r="P43" s="31">
        <f t="shared" si="14"/>
        <v>22950</v>
      </c>
      <c r="Q43" s="104">
        <f t="shared" si="15"/>
        <v>3404153.7572254334</v>
      </c>
      <c r="R43" s="1683">
        <f>VLOOKUP(C43,'[38]PARE-PARE'!$C$29:$R$75,16,FALSE)</f>
        <v>100000</v>
      </c>
      <c r="S43" s="654">
        <f t="shared" si="16"/>
        <v>3304153.7572254334</v>
      </c>
      <c r="T43" s="567" t="str">
        <f>VLOOKUP(C43,'[39]Usulan Gaji Januari 2017'!$B$25:$R$72,17,FALSE)</f>
        <v>152-0006418715</v>
      </c>
      <c r="U43" s="112">
        <f>VLOOKUP(C43,'[40]PARE-PARE'!$C$29:$E$74,3,0)</f>
        <v>27</v>
      </c>
      <c r="V43" s="112" t="b">
        <f t="shared" si="17"/>
        <v>1</v>
      </c>
    </row>
    <row r="44" spans="1:22" s="112" customFormat="1" ht="18" customHeight="1">
      <c r="A44" s="921">
        <v>2250000</v>
      </c>
      <c r="B44" s="716">
        <v>15</v>
      </c>
      <c r="C44" s="566" t="s">
        <v>1906</v>
      </c>
      <c r="D44" s="66" t="s">
        <v>88</v>
      </c>
      <c r="E44" s="952">
        <f>VLOOKUP(C44,'[38]PARE-PARE'!$C$29:$E$75,3,FALSE)</f>
        <v>27</v>
      </c>
      <c r="F44" s="151">
        <v>2295000</v>
      </c>
      <c r="G44" s="147">
        <v>0</v>
      </c>
      <c r="H44" s="147">
        <f t="shared" si="9"/>
        <v>2295000</v>
      </c>
      <c r="I44" s="152">
        <v>15000</v>
      </c>
      <c r="J44" s="249">
        <v>795953.75722543348</v>
      </c>
      <c r="K44" s="315">
        <v>0</v>
      </c>
      <c r="L44" s="949">
        <f t="shared" si="10"/>
        <v>1200953.7572254334</v>
      </c>
      <c r="M44" s="31">
        <f t="shared" si="11"/>
        <v>3495953.7572254334</v>
      </c>
      <c r="N44" s="31">
        <f t="shared" si="12"/>
        <v>22950</v>
      </c>
      <c r="O44" s="31">
        <f t="shared" si="13"/>
        <v>45900</v>
      </c>
      <c r="P44" s="31">
        <f t="shared" si="14"/>
        <v>22950</v>
      </c>
      <c r="Q44" s="104">
        <f t="shared" si="15"/>
        <v>3404153.7572254334</v>
      </c>
      <c r="R44" s="1683">
        <f>VLOOKUP(C44,'[38]PARE-PARE'!$C$29:$R$75,16,FALSE)</f>
        <v>898000</v>
      </c>
      <c r="S44" s="654">
        <f t="shared" si="16"/>
        <v>2506153.7572254334</v>
      </c>
      <c r="T44" s="567" t="str">
        <f>VLOOKUP(C44,'[39]Usulan Gaji Januari 2017'!$B$25:$R$72,17,FALSE)</f>
        <v>152-0006417808</v>
      </c>
      <c r="U44" s="112">
        <f>VLOOKUP(C44,'[40]PARE-PARE'!$C$29:$E$74,3,0)</f>
        <v>27</v>
      </c>
      <c r="V44" s="112" t="b">
        <f t="shared" si="17"/>
        <v>1</v>
      </c>
    </row>
    <row r="45" spans="1:22" s="112" customFormat="1" ht="18" customHeight="1">
      <c r="A45" s="921">
        <v>2250000</v>
      </c>
      <c r="B45" s="716">
        <v>16</v>
      </c>
      <c r="C45" s="566" t="s">
        <v>1907</v>
      </c>
      <c r="D45" s="66" t="s">
        <v>88</v>
      </c>
      <c r="E45" s="952">
        <f>VLOOKUP(C45,'[38]PARE-PARE'!$C$29:$E$75,3,FALSE)</f>
        <v>27</v>
      </c>
      <c r="F45" s="151">
        <v>2295000</v>
      </c>
      <c r="G45" s="147">
        <v>0</v>
      </c>
      <c r="H45" s="147">
        <f t="shared" si="9"/>
        <v>2295000</v>
      </c>
      <c r="I45" s="152">
        <v>15000</v>
      </c>
      <c r="J45" s="249">
        <v>795953.75722543348</v>
      </c>
      <c r="K45" s="315">
        <v>0</v>
      </c>
      <c r="L45" s="949">
        <f t="shared" si="10"/>
        <v>1200953.7572254334</v>
      </c>
      <c r="M45" s="31">
        <f t="shared" si="11"/>
        <v>3495953.7572254334</v>
      </c>
      <c r="N45" s="31">
        <f t="shared" si="12"/>
        <v>22950</v>
      </c>
      <c r="O45" s="31">
        <f t="shared" si="13"/>
        <v>45900</v>
      </c>
      <c r="P45" s="31">
        <f t="shared" si="14"/>
        <v>22950</v>
      </c>
      <c r="Q45" s="104">
        <f t="shared" si="15"/>
        <v>3404153.7572254334</v>
      </c>
      <c r="R45" s="1683">
        <f>VLOOKUP(C45,'[38]PARE-PARE'!$C$29:$R$75,16,FALSE)</f>
        <v>898000</v>
      </c>
      <c r="S45" s="654">
        <f t="shared" si="16"/>
        <v>2506153.7572254334</v>
      </c>
      <c r="T45" s="567" t="str">
        <f>VLOOKUP(C45,'[39]Usulan Gaji Januari 2017'!$B$25:$R$72,17,FALSE)</f>
        <v>152-0006417121</v>
      </c>
      <c r="U45" s="112">
        <f>VLOOKUP(C45,'[40]PARE-PARE'!$C$29:$E$74,3,0)</f>
        <v>27</v>
      </c>
      <c r="V45" s="112" t="b">
        <f t="shared" si="17"/>
        <v>1</v>
      </c>
    </row>
    <row r="46" spans="1:22" s="112" customFormat="1" ht="18" customHeight="1">
      <c r="A46" s="921">
        <v>2250000</v>
      </c>
      <c r="B46" s="716">
        <v>17</v>
      </c>
      <c r="C46" s="566" t="s">
        <v>1908</v>
      </c>
      <c r="D46" s="66" t="s">
        <v>88</v>
      </c>
      <c r="E46" s="952">
        <f>VLOOKUP(C46,'[38]PARE-PARE'!$C$29:$E$75,3,FALSE)</f>
        <v>27</v>
      </c>
      <c r="F46" s="151">
        <v>2295000</v>
      </c>
      <c r="G46" s="147">
        <v>0</v>
      </c>
      <c r="H46" s="147">
        <f t="shared" si="9"/>
        <v>2295000</v>
      </c>
      <c r="I46" s="152">
        <v>15000</v>
      </c>
      <c r="J46" s="249">
        <v>795953.75722543348</v>
      </c>
      <c r="K46" s="315">
        <v>0</v>
      </c>
      <c r="L46" s="949">
        <f t="shared" si="10"/>
        <v>1200953.7572254334</v>
      </c>
      <c r="M46" s="31">
        <f t="shared" si="11"/>
        <v>3495953.7572254334</v>
      </c>
      <c r="N46" s="31">
        <f t="shared" si="12"/>
        <v>22950</v>
      </c>
      <c r="O46" s="31">
        <f t="shared" si="13"/>
        <v>45900</v>
      </c>
      <c r="P46" s="31">
        <f t="shared" si="14"/>
        <v>22950</v>
      </c>
      <c r="Q46" s="104">
        <f t="shared" si="15"/>
        <v>3404153.7572254334</v>
      </c>
      <c r="R46" s="1683">
        <f>VLOOKUP(C46,'[38]PARE-PARE'!$C$29:$R$75,16,FALSE)</f>
        <v>100000</v>
      </c>
      <c r="S46" s="654">
        <f t="shared" si="16"/>
        <v>3304153.7572254334</v>
      </c>
      <c r="T46" s="567" t="str">
        <f>VLOOKUP(C46,'[39]Usulan Gaji Januari 2017'!$B$25:$R$72,17,FALSE)</f>
        <v>152-0006417931</v>
      </c>
      <c r="U46" s="112">
        <f>VLOOKUP(C46,'[40]PARE-PARE'!$C$29:$E$74,3,0)</f>
        <v>27</v>
      </c>
      <c r="V46" s="112" t="b">
        <f t="shared" si="17"/>
        <v>1</v>
      </c>
    </row>
    <row r="47" spans="1:22" s="112" customFormat="1" ht="18" customHeight="1">
      <c r="A47" s="921">
        <v>2250000</v>
      </c>
      <c r="B47" s="716">
        <v>18</v>
      </c>
      <c r="C47" s="566" t="s">
        <v>1909</v>
      </c>
      <c r="D47" s="66" t="s">
        <v>88</v>
      </c>
      <c r="E47" s="952">
        <f>VLOOKUP(C47,'[38]PARE-PARE'!$C$29:$E$75,3,FALSE)</f>
        <v>27</v>
      </c>
      <c r="F47" s="151">
        <v>2295000</v>
      </c>
      <c r="G47" s="147">
        <v>0</v>
      </c>
      <c r="H47" s="147">
        <f t="shared" si="9"/>
        <v>2295000</v>
      </c>
      <c r="I47" s="152">
        <v>15000</v>
      </c>
      <c r="J47" s="249">
        <v>795953.75722543348</v>
      </c>
      <c r="K47" s="315">
        <v>0</v>
      </c>
      <c r="L47" s="949">
        <f t="shared" si="10"/>
        <v>1200953.7572254334</v>
      </c>
      <c r="M47" s="31">
        <f t="shared" si="11"/>
        <v>3495953.7572254334</v>
      </c>
      <c r="N47" s="31">
        <f t="shared" si="12"/>
        <v>22950</v>
      </c>
      <c r="O47" s="31">
        <f t="shared" si="13"/>
        <v>45900</v>
      </c>
      <c r="P47" s="31">
        <f t="shared" si="14"/>
        <v>22950</v>
      </c>
      <c r="Q47" s="104">
        <f t="shared" si="15"/>
        <v>3404153.7572254334</v>
      </c>
      <c r="R47" s="1683">
        <f>VLOOKUP(C47,'[38]PARE-PARE'!$C$29:$R$75,16,FALSE)</f>
        <v>898000</v>
      </c>
      <c r="S47" s="654">
        <f t="shared" si="16"/>
        <v>2506153.7572254334</v>
      </c>
      <c r="T47" s="567" t="str">
        <f>VLOOKUP(C47,'[39]Usulan Gaji Januari 2017'!$B$25:$R$72,17,FALSE)</f>
        <v>152-0006421024</v>
      </c>
      <c r="U47" s="112">
        <f>VLOOKUP(C47,'[40]PARE-PARE'!$C$29:$E$74,3,0)</f>
        <v>27</v>
      </c>
      <c r="V47" s="112" t="b">
        <f t="shared" si="17"/>
        <v>1</v>
      </c>
    </row>
    <row r="48" spans="1:22" s="112" customFormat="1" ht="18" customHeight="1">
      <c r="A48" s="921">
        <v>2250000</v>
      </c>
      <c r="B48" s="716">
        <v>19</v>
      </c>
      <c r="C48" s="566" t="s">
        <v>1910</v>
      </c>
      <c r="D48" s="66" t="s">
        <v>88</v>
      </c>
      <c r="E48" s="952">
        <f>VLOOKUP(C48,'[38]PARE-PARE'!$C$29:$E$75,3,FALSE)</f>
        <v>25</v>
      </c>
      <c r="F48" s="151">
        <v>2295000</v>
      </c>
      <c r="G48" s="147">
        <v>0</v>
      </c>
      <c r="H48" s="147">
        <f t="shared" si="9"/>
        <v>2295000</v>
      </c>
      <c r="I48" s="152">
        <v>15000</v>
      </c>
      <c r="J48" s="249">
        <v>795953.75722543348</v>
      </c>
      <c r="K48" s="315">
        <v>0</v>
      </c>
      <c r="L48" s="949">
        <f t="shared" si="10"/>
        <v>1170953.7572254334</v>
      </c>
      <c r="M48" s="31">
        <f t="shared" si="11"/>
        <v>3465953.7572254334</v>
      </c>
      <c r="N48" s="31">
        <f t="shared" si="12"/>
        <v>22950</v>
      </c>
      <c r="O48" s="31">
        <f t="shared" si="13"/>
        <v>45900</v>
      </c>
      <c r="P48" s="31">
        <f t="shared" si="14"/>
        <v>22950</v>
      </c>
      <c r="Q48" s="104">
        <f t="shared" si="15"/>
        <v>3374153.7572254334</v>
      </c>
      <c r="R48" s="1683">
        <f>VLOOKUP(C48,'[38]PARE-PARE'!$C$29:$R$75,16,FALSE)</f>
        <v>727000</v>
      </c>
      <c r="S48" s="654">
        <f t="shared" si="16"/>
        <v>2647153.7572254334</v>
      </c>
      <c r="T48" s="567" t="str">
        <f>VLOOKUP(C48,'[39]Usulan Gaji Januari 2017'!$B$25:$R$72,17,FALSE)</f>
        <v>152-0006418103</v>
      </c>
      <c r="U48" s="112">
        <f>VLOOKUP(C48,'[40]PARE-PARE'!$C$29:$E$74,3,0)</f>
        <v>25</v>
      </c>
      <c r="V48" s="112" t="b">
        <f t="shared" si="17"/>
        <v>1</v>
      </c>
    </row>
    <row r="49" spans="1:22" s="112" customFormat="1" ht="18" customHeight="1">
      <c r="A49" s="921">
        <v>2250000</v>
      </c>
      <c r="B49" s="716">
        <v>20</v>
      </c>
      <c r="C49" s="566" t="s">
        <v>1911</v>
      </c>
      <c r="D49" s="66" t="s">
        <v>88</v>
      </c>
      <c r="E49" s="952">
        <f>VLOOKUP(C49,'[38]PARE-PARE'!$C$29:$E$75,3,FALSE)</f>
        <v>21</v>
      </c>
      <c r="F49" s="151">
        <v>2295000</v>
      </c>
      <c r="G49" s="147">
        <v>0</v>
      </c>
      <c r="H49" s="147">
        <f t="shared" si="9"/>
        <v>2295000</v>
      </c>
      <c r="I49" s="152">
        <v>15000</v>
      </c>
      <c r="J49" s="249">
        <v>795953.75722543348</v>
      </c>
      <c r="K49" s="315">
        <v>0</v>
      </c>
      <c r="L49" s="949">
        <f t="shared" si="10"/>
        <v>1110953.7572254334</v>
      </c>
      <c r="M49" s="31">
        <f t="shared" si="11"/>
        <v>3405953.7572254334</v>
      </c>
      <c r="N49" s="31">
        <f t="shared" si="12"/>
        <v>22950</v>
      </c>
      <c r="O49" s="31">
        <f t="shared" si="13"/>
        <v>45900</v>
      </c>
      <c r="P49" s="31">
        <f t="shared" si="14"/>
        <v>22950</v>
      </c>
      <c r="Q49" s="104">
        <f t="shared" si="15"/>
        <v>3314153.7572254334</v>
      </c>
      <c r="R49" s="1683">
        <f>VLOOKUP(C49,'[38]PARE-PARE'!$C$29:$R$75,16,FALSE)</f>
        <v>100000</v>
      </c>
      <c r="S49" s="654">
        <f t="shared" si="16"/>
        <v>3214153.7572254334</v>
      </c>
      <c r="T49" s="567" t="str">
        <f>VLOOKUP(C49,'[39]Usulan Gaji Januari 2017'!$B$25:$R$72,17,FALSE)</f>
        <v>152-0006421008</v>
      </c>
      <c r="U49" s="112">
        <f>VLOOKUP(C49,'[40]PARE-PARE'!$C$29:$E$74,3,0)</f>
        <v>21</v>
      </c>
      <c r="V49" s="112" t="b">
        <f t="shared" si="17"/>
        <v>1</v>
      </c>
    </row>
    <row r="50" spans="1:22" s="112" customFormat="1" ht="18" customHeight="1">
      <c r="A50" s="921">
        <v>2250000</v>
      </c>
      <c r="B50" s="716">
        <v>21</v>
      </c>
      <c r="C50" s="566" t="s">
        <v>1912</v>
      </c>
      <c r="D50" s="66" t="s">
        <v>88</v>
      </c>
      <c r="E50" s="952">
        <f>VLOOKUP(C50,'[38]PARE-PARE'!$C$29:$E$75,3,FALSE)</f>
        <v>26</v>
      </c>
      <c r="F50" s="151">
        <v>2295000</v>
      </c>
      <c r="G50" s="147">
        <v>0</v>
      </c>
      <c r="H50" s="147">
        <f t="shared" si="9"/>
        <v>2295000</v>
      </c>
      <c r="I50" s="152">
        <v>15000</v>
      </c>
      <c r="J50" s="249">
        <v>795953.75722543348</v>
      </c>
      <c r="K50" s="315">
        <v>0</v>
      </c>
      <c r="L50" s="949">
        <f t="shared" si="10"/>
        <v>1185953.7572254334</v>
      </c>
      <c r="M50" s="31">
        <f t="shared" si="11"/>
        <v>3480953.7572254334</v>
      </c>
      <c r="N50" s="31">
        <f t="shared" si="12"/>
        <v>22950</v>
      </c>
      <c r="O50" s="31">
        <f t="shared" si="13"/>
        <v>45900</v>
      </c>
      <c r="P50" s="31">
        <f t="shared" si="14"/>
        <v>22950</v>
      </c>
      <c r="Q50" s="104">
        <f t="shared" si="15"/>
        <v>3389153.7572254334</v>
      </c>
      <c r="R50" s="1683">
        <f>VLOOKUP(C50,'[38]PARE-PARE'!$C$29:$R$75,16,FALSE)</f>
        <v>898000</v>
      </c>
      <c r="S50" s="654">
        <f t="shared" si="16"/>
        <v>2491153.7572254334</v>
      </c>
      <c r="T50" s="567" t="str">
        <f>VLOOKUP(C50,'[39]Usulan Gaji Januari 2017'!$B$25:$R$72,17,FALSE)</f>
        <v>152-0006417105</v>
      </c>
      <c r="U50" s="112">
        <f>VLOOKUP(C50,'[40]PARE-PARE'!$C$29:$E$74,3,0)</f>
        <v>26</v>
      </c>
      <c r="V50" s="112" t="b">
        <f t="shared" si="17"/>
        <v>1</v>
      </c>
    </row>
    <row r="51" spans="1:22" s="112" customFormat="1" ht="18" customHeight="1">
      <c r="A51" s="921">
        <v>2250000</v>
      </c>
      <c r="B51" s="716">
        <v>22</v>
      </c>
      <c r="C51" s="566" t="s">
        <v>1914</v>
      </c>
      <c r="D51" s="66" t="s">
        <v>88</v>
      </c>
      <c r="E51" s="952">
        <f>VLOOKUP(C51,'[38]PARE-PARE'!$C$29:$E$75,3,FALSE)</f>
        <v>28</v>
      </c>
      <c r="F51" s="151">
        <v>2295000</v>
      </c>
      <c r="G51" s="147">
        <v>0</v>
      </c>
      <c r="H51" s="147">
        <f t="shared" si="9"/>
        <v>2295000</v>
      </c>
      <c r="I51" s="152">
        <v>15000</v>
      </c>
      <c r="J51" s="249">
        <v>795953.75722543348</v>
      </c>
      <c r="K51" s="315">
        <v>0</v>
      </c>
      <c r="L51" s="949">
        <f t="shared" si="10"/>
        <v>1215953.7572254334</v>
      </c>
      <c r="M51" s="31">
        <f t="shared" si="11"/>
        <v>3510953.7572254334</v>
      </c>
      <c r="N51" s="31">
        <f t="shared" si="12"/>
        <v>22950</v>
      </c>
      <c r="O51" s="31">
        <f t="shared" si="13"/>
        <v>45900</v>
      </c>
      <c r="P51" s="31">
        <f t="shared" si="14"/>
        <v>22950</v>
      </c>
      <c r="Q51" s="104">
        <f t="shared" si="15"/>
        <v>3419153.7572254334</v>
      </c>
      <c r="R51" s="1683">
        <f>VLOOKUP(C51,'[38]PARE-PARE'!$C$29:$R$75,16,FALSE)</f>
        <v>442000</v>
      </c>
      <c r="S51" s="654">
        <f t="shared" si="16"/>
        <v>2977153.7572254334</v>
      </c>
      <c r="T51" s="567" t="str">
        <f>VLOOKUP(C51,'[39]Usulan Gaji Januari 2017'!$B$25:$R$72,17,FALSE)</f>
        <v>152-0006417741</v>
      </c>
      <c r="U51" s="112">
        <f>VLOOKUP(C51,'[40]PARE-PARE'!$C$29:$E$74,3,0)</f>
        <v>28</v>
      </c>
      <c r="V51" s="112" t="b">
        <f t="shared" si="17"/>
        <v>1</v>
      </c>
    </row>
    <row r="52" spans="1:22" s="112" customFormat="1" ht="18" customHeight="1">
      <c r="A52" s="921">
        <v>2250000</v>
      </c>
      <c r="B52" s="716">
        <v>23</v>
      </c>
      <c r="C52" s="566" t="s">
        <v>1915</v>
      </c>
      <c r="D52" s="66" t="s">
        <v>88</v>
      </c>
      <c r="E52" s="952">
        <f>VLOOKUP(C52,'[38]PARE-PARE'!$C$29:$E$75,3,FALSE)</f>
        <v>25</v>
      </c>
      <c r="F52" s="151">
        <v>2295000</v>
      </c>
      <c r="G52" s="147">
        <v>0</v>
      </c>
      <c r="H52" s="147">
        <f t="shared" si="9"/>
        <v>2295000</v>
      </c>
      <c r="I52" s="152">
        <v>15000</v>
      </c>
      <c r="J52" s="249">
        <v>795953.75722543348</v>
      </c>
      <c r="K52" s="315">
        <v>0</v>
      </c>
      <c r="L52" s="949">
        <f t="shared" si="10"/>
        <v>1170953.7572254334</v>
      </c>
      <c r="M52" s="31">
        <f t="shared" si="11"/>
        <v>3465953.7572254334</v>
      </c>
      <c r="N52" s="31">
        <f t="shared" si="12"/>
        <v>22950</v>
      </c>
      <c r="O52" s="31">
        <f t="shared" si="13"/>
        <v>45900</v>
      </c>
      <c r="P52" s="31">
        <f t="shared" si="14"/>
        <v>22950</v>
      </c>
      <c r="Q52" s="104">
        <f t="shared" si="15"/>
        <v>3374153.7572254334</v>
      </c>
      <c r="R52" s="1683">
        <f>VLOOKUP(C52,'[38]PARE-PARE'!$C$29:$R$75,16,FALSE)</f>
        <v>898000</v>
      </c>
      <c r="S52" s="654">
        <f t="shared" si="16"/>
        <v>2476153.7572254334</v>
      </c>
      <c r="T52" s="567" t="str">
        <f>VLOOKUP(C52,'[39]Usulan Gaji Januari 2017'!$B$25:$R$72,17,FALSE)</f>
        <v>152-0006417303</v>
      </c>
      <c r="U52" s="112">
        <f>VLOOKUP(C52,'[40]PARE-PARE'!$C$29:$E$74,3,0)</f>
        <v>25</v>
      </c>
      <c r="V52" s="112" t="b">
        <f t="shared" si="17"/>
        <v>1</v>
      </c>
    </row>
    <row r="53" spans="1:22" s="112" customFormat="1" ht="18" customHeight="1">
      <c r="A53" s="921">
        <v>2250000</v>
      </c>
      <c r="B53" s="716">
        <v>24</v>
      </c>
      <c r="C53" s="566" t="s">
        <v>1916</v>
      </c>
      <c r="D53" s="66" t="s">
        <v>88</v>
      </c>
      <c r="E53" s="952">
        <f>VLOOKUP(C53,'[38]PARE-PARE'!$C$29:$E$75,3,FALSE)</f>
        <v>26</v>
      </c>
      <c r="F53" s="151">
        <v>2295000</v>
      </c>
      <c r="G53" s="147">
        <v>0</v>
      </c>
      <c r="H53" s="147">
        <f t="shared" si="9"/>
        <v>2295000</v>
      </c>
      <c r="I53" s="152">
        <v>15000</v>
      </c>
      <c r="J53" s="249">
        <v>795953.75722543348</v>
      </c>
      <c r="K53" s="315">
        <v>0</v>
      </c>
      <c r="L53" s="949">
        <f t="shared" si="10"/>
        <v>1185953.7572254334</v>
      </c>
      <c r="M53" s="31">
        <f t="shared" si="11"/>
        <v>3480953.7572254334</v>
      </c>
      <c r="N53" s="31">
        <f t="shared" si="12"/>
        <v>22950</v>
      </c>
      <c r="O53" s="31">
        <f t="shared" si="13"/>
        <v>45900</v>
      </c>
      <c r="P53" s="31">
        <f t="shared" si="14"/>
        <v>22950</v>
      </c>
      <c r="Q53" s="104">
        <f t="shared" si="15"/>
        <v>3389153.7572254334</v>
      </c>
      <c r="R53" s="1683">
        <f>VLOOKUP(C53,'[38]PARE-PARE'!$C$29:$R$75,16,FALSE)</f>
        <v>670000</v>
      </c>
      <c r="S53" s="654">
        <f t="shared" si="16"/>
        <v>2719153.7572254334</v>
      </c>
      <c r="T53" s="567" t="str">
        <f>VLOOKUP(C53,'[39]Usulan Gaji Januari 2017'!$B$25:$R$72,17,FALSE)</f>
        <v>152-0006421040</v>
      </c>
      <c r="U53" s="112">
        <f>VLOOKUP(C53,'[40]PARE-PARE'!$C$29:$E$74,3,0)</f>
        <v>26</v>
      </c>
      <c r="V53" s="112" t="b">
        <f t="shared" si="17"/>
        <v>1</v>
      </c>
    </row>
    <row r="54" spans="1:22" s="112" customFormat="1" ht="18" customHeight="1">
      <c r="A54" s="921">
        <v>2250000</v>
      </c>
      <c r="B54" s="716">
        <v>25</v>
      </c>
      <c r="C54" s="566" t="s">
        <v>1917</v>
      </c>
      <c r="D54" s="66" t="s">
        <v>88</v>
      </c>
      <c r="E54" s="952">
        <f>VLOOKUP(C54,'[38]PARE-PARE'!$C$29:$E$75,3,FALSE)</f>
        <v>27</v>
      </c>
      <c r="F54" s="151">
        <v>2295000</v>
      </c>
      <c r="G54" s="147">
        <v>0</v>
      </c>
      <c r="H54" s="147">
        <f t="shared" si="9"/>
        <v>2295000</v>
      </c>
      <c r="I54" s="152">
        <v>15000</v>
      </c>
      <c r="J54" s="249">
        <v>795953.75722543348</v>
      </c>
      <c r="K54" s="315">
        <v>0</v>
      </c>
      <c r="L54" s="949">
        <f t="shared" si="10"/>
        <v>1200953.7572254334</v>
      </c>
      <c r="M54" s="31">
        <f t="shared" si="11"/>
        <v>3495953.7572254334</v>
      </c>
      <c r="N54" s="31">
        <f t="shared" si="12"/>
        <v>22950</v>
      </c>
      <c r="O54" s="31">
        <f t="shared" si="13"/>
        <v>45900</v>
      </c>
      <c r="P54" s="31">
        <f t="shared" si="14"/>
        <v>22950</v>
      </c>
      <c r="Q54" s="104">
        <f t="shared" si="15"/>
        <v>3404153.7572254334</v>
      </c>
      <c r="R54" s="1683">
        <f>VLOOKUP(C54,'[38]PARE-PARE'!$C$29:$R$75,16,FALSE)</f>
        <v>898000</v>
      </c>
      <c r="S54" s="654">
        <f t="shared" si="16"/>
        <v>2506153.7572254334</v>
      </c>
      <c r="T54" s="567" t="str">
        <f>VLOOKUP(C54,'[39]Usulan Gaji Januari 2017'!$B$25:$R$72,17,FALSE)</f>
        <v>152-0006417402</v>
      </c>
      <c r="U54" s="112">
        <f>VLOOKUP(C54,'[40]PARE-PARE'!$C$29:$E$74,3,0)</f>
        <v>27</v>
      </c>
      <c r="V54" s="112" t="b">
        <f t="shared" si="17"/>
        <v>1</v>
      </c>
    </row>
    <row r="55" spans="1:22" s="112" customFormat="1" ht="18" customHeight="1">
      <c r="A55" s="921">
        <v>2250000</v>
      </c>
      <c r="B55" s="716">
        <v>26</v>
      </c>
      <c r="C55" s="566" t="s">
        <v>1918</v>
      </c>
      <c r="D55" s="66" t="s">
        <v>88</v>
      </c>
      <c r="E55" s="952">
        <f>VLOOKUP(C55,'[38]PARE-PARE'!$C$29:$E$75,3,FALSE)</f>
        <v>27</v>
      </c>
      <c r="F55" s="151">
        <v>2295000</v>
      </c>
      <c r="G55" s="147">
        <v>0</v>
      </c>
      <c r="H55" s="147">
        <f t="shared" si="9"/>
        <v>2295000</v>
      </c>
      <c r="I55" s="152">
        <v>15000</v>
      </c>
      <c r="J55" s="249">
        <v>795953.75722543348</v>
      </c>
      <c r="K55" s="315">
        <v>0</v>
      </c>
      <c r="L55" s="949">
        <f t="shared" ref="L55:L66" si="18">(E55*I55)+J55+K55</f>
        <v>1200953.7572254334</v>
      </c>
      <c r="M55" s="31">
        <f t="shared" ref="M55:M66" si="19">H55+L55</f>
        <v>3495953.7572254334</v>
      </c>
      <c r="N55" s="31">
        <f t="shared" ref="N55:N66" si="20">1%*H55</f>
        <v>22950</v>
      </c>
      <c r="O55" s="31">
        <f t="shared" ref="O55:O66" si="21">H55*2%</f>
        <v>45900</v>
      </c>
      <c r="P55" s="31">
        <f t="shared" ref="P55:P66" si="22">H55*1%</f>
        <v>22950</v>
      </c>
      <c r="Q55" s="104">
        <f t="shared" si="15"/>
        <v>3404153.7572254334</v>
      </c>
      <c r="R55" s="1683">
        <f>VLOOKUP(C55,'[38]PARE-PARE'!$C$29:$R$75,16,FALSE)</f>
        <v>0</v>
      </c>
      <c r="S55" s="654">
        <f t="shared" si="16"/>
        <v>3404153.7572254334</v>
      </c>
      <c r="T55" s="567" t="str">
        <f>VLOOKUP(C55,'[39]Usulan Gaji Januari 2017'!$B$25:$R$72,17,FALSE)</f>
        <v>152-0006417006</v>
      </c>
      <c r="U55" s="112">
        <f>VLOOKUP(C55,'[40]PARE-PARE'!$C$29:$E$74,3,0)</f>
        <v>27</v>
      </c>
      <c r="V55" s="112" t="b">
        <f t="shared" si="17"/>
        <v>1</v>
      </c>
    </row>
    <row r="56" spans="1:22" s="112" customFormat="1" ht="18" customHeight="1">
      <c r="A56" s="921">
        <v>2250000</v>
      </c>
      <c r="B56" s="716">
        <v>27</v>
      </c>
      <c r="C56" s="566" t="s">
        <v>1919</v>
      </c>
      <c r="D56" s="66" t="s">
        <v>88</v>
      </c>
      <c r="E56" s="952">
        <f>VLOOKUP(C56,'[38]PARE-PARE'!$C$29:$E$75,3,FALSE)</f>
        <v>27</v>
      </c>
      <c r="F56" s="151">
        <v>2295000</v>
      </c>
      <c r="G56" s="147">
        <v>0</v>
      </c>
      <c r="H56" s="147">
        <f t="shared" si="9"/>
        <v>2295000</v>
      </c>
      <c r="I56" s="152">
        <v>15000</v>
      </c>
      <c r="J56" s="249">
        <v>795953.75722543348</v>
      </c>
      <c r="K56" s="315">
        <v>0</v>
      </c>
      <c r="L56" s="949">
        <f t="shared" si="18"/>
        <v>1200953.7572254334</v>
      </c>
      <c r="M56" s="31">
        <f t="shared" si="19"/>
        <v>3495953.7572254334</v>
      </c>
      <c r="N56" s="31">
        <f t="shared" si="20"/>
        <v>22950</v>
      </c>
      <c r="O56" s="31">
        <f t="shared" si="21"/>
        <v>45900</v>
      </c>
      <c r="P56" s="31">
        <f t="shared" si="22"/>
        <v>22950</v>
      </c>
      <c r="Q56" s="104">
        <f t="shared" si="15"/>
        <v>3404153.7572254334</v>
      </c>
      <c r="R56" s="1683">
        <f>VLOOKUP(C56,'[38]PARE-PARE'!$C$29:$R$75,16,FALSE)</f>
        <v>0</v>
      </c>
      <c r="S56" s="654">
        <f t="shared" si="16"/>
        <v>3404153.7572254334</v>
      </c>
      <c r="T56" s="567" t="str">
        <f>VLOOKUP(C56,'[39]Usulan Gaji Januari 2017'!$B$25:$R$72,17,FALSE)</f>
        <v>152-0006417410</v>
      </c>
      <c r="U56" s="112">
        <f>VLOOKUP(C56,'[40]PARE-PARE'!$C$29:$E$74,3,0)</f>
        <v>27</v>
      </c>
      <c r="V56" s="112" t="b">
        <f t="shared" si="17"/>
        <v>1</v>
      </c>
    </row>
    <row r="57" spans="1:22" s="112" customFormat="1" ht="18" customHeight="1">
      <c r="A57" s="921">
        <v>2250000</v>
      </c>
      <c r="B57" s="716">
        <v>28</v>
      </c>
      <c r="C57" s="566" t="s">
        <v>1920</v>
      </c>
      <c r="D57" s="66" t="s">
        <v>88</v>
      </c>
      <c r="E57" s="952">
        <f>VLOOKUP(C57,'[38]PARE-PARE'!$C$29:$E$75,3,FALSE)</f>
        <v>27</v>
      </c>
      <c r="F57" s="151">
        <v>2295000</v>
      </c>
      <c r="G57" s="147">
        <v>0</v>
      </c>
      <c r="H57" s="147">
        <f t="shared" si="9"/>
        <v>2295000</v>
      </c>
      <c r="I57" s="152">
        <v>15000</v>
      </c>
      <c r="J57" s="249">
        <v>795953.75722543348</v>
      </c>
      <c r="K57" s="315">
        <v>0</v>
      </c>
      <c r="L57" s="949">
        <f t="shared" si="18"/>
        <v>1200953.7572254334</v>
      </c>
      <c r="M57" s="31">
        <f t="shared" si="19"/>
        <v>3495953.7572254334</v>
      </c>
      <c r="N57" s="31">
        <f t="shared" si="20"/>
        <v>22950</v>
      </c>
      <c r="O57" s="31">
        <f t="shared" si="21"/>
        <v>45900</v>
      </c>
      <c r="P57" s="31">
        <f t="shared" si="22"/>
        <v>22950</v>
      </c>
      <c r="Q57" s="104">
        <f t="shared" si="15"/>
        <v>3404153.7572254334</v>
      </c>
      <c r="R57" s="1683">
        <f>VLOOKUP(C57,'[38]PARE-PARE'!$C$29:$R$75,16,FALSE)</f>
        <v>100000</v>
      </c>
      <c r="S57" s="654">
        <f t="shared" si="16"/>
        <v>3304153.7572254334</v>
      </c>
      <c r="T57" s="567" t="str">
        <f>VLOOKUP(C57,'[39]Usulan Gaji Januari 2017'!$B$25:$R$72,17,FALSE)</f>
        <v>152-0011690308</v>
      </c>
      <c r="U57" s="112">
        <f>VLOOKUP(C57,'[40]PARE-PARE'!$C$29:$E$74,3,0)</f>
        <v>27</v>
      </c>
      <c r="V57" s="112" t="b">
        <f t="shared" si="17"/>
        <v>1</v>
      </c>
    </row>
    <row r="58" spans="1:22" s="112" customFormat="1" ht="18" customHeight="1">
      <c r="A58" s="921">
        <v>2250000</v>
      </c>
      <c r="B58" s="716">
        <v>29</v>
      </c>
      <c r="C58" s="566" t="s">
        <v>1921</v>
      </c>
      <c r="D58" s="66" t="s">
        <v>88</v>
      </c>
      <c r="E58" s="952">
        <f>VLOOKUP(C58,'[38]PARE-PARE'!$C$29:$E$75,3,FALSE)</f>
        <v>27</v>
      </c>
      <c r="F58" s="151">
        <v>2295000</v>
      </c>
      <c r="G58" s="147">
        <v>0</v>
      </c>
      <c r="H58" s="147">
        <f t="shared" si="9"/>
        <v>2295000</v>
      </c>
      <c r="I58" s="152">
        <v>15000</v>
      </c>
      <c r="J58" s="249">
        <v>795953.75722543348</v>
      </c>
      <c r="K58" s="315">
        <v>0</v>
      </c>
      <c r="L58" s="949">
        <f t="shared" si="18"/>
        <v>1200953.7572254334</v>
      </c>
      <c r="M58" s="31">
        <f t="shared" si="19"/>
        <v>3495953.7572254334</v>
      </c>
      <c r="N58" s="31">
        <f t="shared" si="20"/>
        <v>22950</v>
      </c>
      <c r="O58" s="31">
        <f t="shared" si="21"/>
        <v>45900</v>
      </c>
      <c r="P58" s="31">
        <f t="shared" si="22"/>
        <v>22950</v>
      </c>
      <c r="Q58" s="104">
        <f t="shared" si="15"/>
        <v>3404153.7572254334</v>
      </c>
      <c r="R58" s="1683">
        <f>VLOOKUP(C58,'[38]PARE-PARE'!$C$29:$R$75,16,FALSE)</f>
        <v>670000</v>
      </c>
      <c r="S58" s="654">
        <f t="shared" si="16"/>
        <v>2734153.7572254334</v>
      </c>
      <c r="T58" s="567" t="str">
        <f>VLOOKUP(C58,'[39]Usulan Gaji Januari 2017'!$B$25:$R$72,17,FALSE)</f>
        <v>152-0006418327</v>
      </c>
      <c r="U58" s="112">
        <f>VLOOKUP(C58,'[40]PARE-PARE'!$C$29:$E$74,3,0)</f>
        <v>27</v>
      </c>
      <c r="V58" s="112" t="b">
        <f t="shared" si="17"/>
        <v>1</v>
      </c>
    </row>
    <row r="59" spans="1:22" s="112" customFormat="1" ht="18" customHeight="1">
      <c r="A59" s="921">
        <v>2250000</v>
      </c>
      <c r="B59" s="716">
        <v>30</v>
      </c>
      <c r="C59" s="566" t="s">
        <v>1924</v>
      </c>
      <c r="D59" s="66" t="s">
        <v>88</v>
      </c>
      <c r="E59" s="952">
        <f>VLOOKUP(C59,'[38]PARE-PARE'!$C$29:$E$75,3,FALSE)</f>
        <v>27</v>
      </c>
      <c r="F59" s="151">
        <v>2295000</v>
      </c>
      <c r="G59" s="147">
        <v>0</v>
      </c>
      <c r="H59" s="147">
        <f t="shared" si="9"/>
        <v>2295000</v>
      </c>
      <c r="I59" s="152">
        <v>15000</v>
      </c>
      <c r="J59" s="249">
        <v>795953.75722543348</v>
      </c>
      <c r="K59" s="315">
        <v>0</v>
      </c>
      <c r="L59" s="949">
        <f t="shared" si="18"/>
        <v>1200953.7572254334</v>
      </c>
      <c r="M59" s="31">
        <f t="shared" si="19"/>
        <v>3495953.7572254334</v>
      </c>
      <c r="N59" s="31">
        <f t="shared" si="20"/>
        <v>22950</v>
      </c>
      <c r="O59" s="31">
        <f t="shared" si="21"/>
        <v>45900</v>
      </c>
      <c r="P59" s="31">
        <f t="shared" si="22"/>
        <v>22950</v>
      </c>
      <c r="Q59" s="104">
        <f t="shared" si="15"/>
        <v>3404153.7572254334</v>
      </c>
      <c r="R59" s="1683">
        <f>VLOOKUP(C59,'[38]PARE-PARE'!$C$29:$R$75,16,FALSE)</f>
        <v>898000</v>
      </c>
      <c r="S59" s="654">
        <f t="shared" si="16"/>
        <v>2506153.7572254334</v>
      </c>
      <c r="T59" s="567" t="str">
        <f>VLOOKUP(C59,'[39]Usulan Gaji Januari 2017'!$B$25:$R$72,17,FALSE)</f>
        <v>152-0006410829</v>
      </c>
      <c r="U59" s="112">
        <f>VLOOKUP(C59,'[40]PARE-PARE'!$C$29:$E$74,3,0)</f>
        <v>27</v>
      </c>
      <c r="V59" s="112" t="b">
        <f t="shared" si="17"/>
        <v>1</v>
      </c>
    </row>
    <row r="60" spans="1:22" s="112" customFormat="1" ht="18" customHeight="1">
      <c r="A60" s="921">
        <v>2250000</v>
      </c>
      <c r="B60" s="716">
        <v>31</v>
      </c>
      <c r="C60" s="566" t="s">
        <v>1925</v>
      </c>
      <c r="D60" s="66" t="s">
        <v>88</v>
      </c>
      <c r="E60" s="952">
        <f>VLOOKUP(C60,'[38]PARE-PARE'!$C$29:$E$75,3,FALSE)</f>
        <v>27</v>
      </c>
      <c r="F60" s="151">
        <v>2295000</v>
      </c>
      <c r="G60" s="147">
        <v>0</v>
      </c>
      <c r="H60" s="147">
        <f t="shared" si="9"/>
        <v>2295000</v>
      </c>
      <c r="I60" s="152">
        <v>15000</v>
      </c>
      <c r="J60" s="249">
        <v>795953.75722543348</v>
      </c>
      <c r="K60" s="315">
        <v>0</v>
      </c>
      <c r="L60" s="949">
        <f t="shared" si="18"/>
        <v>1200953.7572254334</v>
      </c>
      <c r="M60" s="31">
        <f t="shared" si="19"/>
        <v>3495953.7572254334</v>
      </c>
      <c r="N60" s="31">
        <f t="shared" si="20"/>
        <v>22950</v>
      </c>
      <c r="O60" s="31">
        <f t="shared" si="21"/>
        <v>45900</v>
      </c>
      <c r="P60" s="31">
        <f t="shared" si="22"/>
        <v>22950</v>
      </c>
      <c r="Q60" s="104">
        <f t="shared" si="15"/>
        <v>3404153.7572254334</v>
      </c>
      <c r="R60" s="1683">
        <f>VLOOKUP(C60,'[38]PARE-PARE'!$C$29:$R$75,16,FALSE)</f>
        <v>100000</v>
      </c>
      <c r="S60" s="654">
        <f t="shared" si="16"/>
        <v>3304153.7572254334</v>
      </c>
      <c r="T60" s="567" t="str">
        <f>VLOOKUP(C60,'[39]Usulan Gaji Januari 2017'!$B$25:$R$72,17,FALSE)</f>
        <v>152-0006418202</v>
      </c>
      <c r="U60" s="112">
        <f>VLOOKUP(C60,'[40]PARE-PARE'!$C$29:$E$74,3,0)</f>
        <v>27</v>
      </c>
      <c r="V60" s="112" t="b">
        <f t="shared" si="17"/>
        <v>1</v>
      </c>
    </row>
    <row r="61" spans="1:22" s="112" customFormat="1" ht="18" customHeight="1">
      <c r="A61" s="921">
        <v>2250000</v>
      </c>
      <c r="B61" s="716">
        <v>32</v>
      </c>
      <c r="C61" s="566" t="s">
        <v>1926</v>
      </c>
      <c r="D61" s="66" t="s">
        <v>88</v>
      </c>
      <c r="E61" s="952">
        <f>VLOOKUP(C61,'[38]PARE-PARE'!$C$29:$E$75,3,FALSE)</f>
        <v>23</v>
      </c>
      <c r="F61" s="151">
        <v>2295000</v>
      </c>
      <c r="G61" s="147">
        <v>0</v>
      </c>
      <c r="H61" s="147">
        <f t="shared" si="9"/>
        <v>2295000</v>
      </c>
      <c r="I61" s="152">
        <v>15000</v>
      </c>
      <c r="J61" s="249">
        <v>795953.75722543348</v>
      </c>
      <c r="K61" s="315">
        <v>0</v>
      </c>
      <c r="L61" s="949">
        <f t="shared" si="18"/>
        <v>1140953.7572254334</v>
      </c>
      <c r="M61" s="31">
        <f t="shared" si="19"/>
        <v>3435953.7572254334</v>
      </c>
      <c r="N61" s="31">
        <f t="shared" si="20"/>
        <v>22950</v>
      </c>
      <c r="O61" s="31">
        <f t="shared" si="21"/>
        <v>45900</v>
      </c>
      <c r="P61" s="31">
        <f t="shared" si="22"/>
        <v>22950</v>
      </c>
      <c r="Q61" s="104">
        <f t="shared" si="15"/>
        <v>3344153.7572254334</v>
      </c>
      <c r="R61" s="1683">
        <f>VLOOKUP(C61,'[38]PARE-PARE'!$C$29:$R$75,16,FALSE)</f>
        <v>100000</v>
      </c>
      <c r="S61" s="654">
        <f t="shared" si="16"/>
        <v>3244153.7572254334</v>
      </c>
      <c r="T61" s="567" t="str">
        <f>VLOOKUP(C61,'[39]Usulan Gaji Januari 2017'!$B$25:$R$72,17,FALSE)</f>
        <v>152-0006418293</v>
      </c>
      <c r="U61" s="112">
        <f>VLOOKUP(C61,'[40]PARE-PARE'!$C$29:$E$74,3,0)</f>
        <v>23</v>
      </c>
      <c r="V61" s="112" t="b">
        <f t="shared" si="17"/>
        <v>1</v>
      </c>
    </row>
    <row r="62" spans="1:22" s="112" customFormat="1" ht="18" customHeight="1">
      <c r="A62" s="921">
        <v>2250000</v>
      </c>
      <c r="B62" s="716">
        <v>33</v>
      </c>
      <c r="C62" s="566" t="s">
        <v>1927</v>
      </c>
      <c r="D62" s="66" t="s">
        <v>88</v>
      </c>
      <c r="E62" s="952">
        <f>VLOOKUP(C62,'[38]PARE-PARE'!$C$29:$E$75,3,FALSE)</f>
        <v>22</v>
      </c>
      <c r="F62" s="151">
        <v>2295000</v>
      </c>
      <c r="G62" s="147">
        <v>0</v>
      </c>
      <c r="H62" s="147">
        <f t="shared" si="9"/>
        <v>2295000</v>
      </c>
      <c r="I62" s="152">
        <v>15000</v>
      </c>
      <c r="J62" s="249">
        <v>795953.75722543348</v>
      </c>
      <c r="K62" s="315">
        <v>0</v>
      </c>
      <c r="L62" s="949">
        <f t="shared" si="18"/>
        <v>1125953.7572254334</v>
      </c>
      <c r="M62" s="31">
        <f t="shared" si="19"/>
        <v>3420953.7572254334</v>
      </c>
      <c r="N62" s="31">
        <f t="shared" si="20"/>
        <v>22950</v>
      </c>
      <c r="O62" s="31">
        <f t="shared" si="21"/>
        <v>45900</v>
      </c>
      <c r="P62" s="31">
        <f t="shared" si="22"/>
        <v>22950</v>
      </c>
      <c r="Q62" s="104">
        <f t="shared" si="15"/>
        <v>3329153.7572254334</v>
      </c>
      <c r="R62" s="1683">
        <f>VLOOKUP(C62,'[38]PARE-PARE'!$C$29:$R$75,16,FALSE)</f>
        <v>898000</v>
      </c>
      <c r="S62" s="654">
        <f t="shared" si="16"/>
        <v>2431153.7572254334</v>
      </c>
      <c r="T62" s="567" t="str">
        <f>VLOOKUP(C62,'[39]Usulan Gaji Januari 2017'!$B$25:$R$72,17,FALSE)</f>
        <v>152-0006417022</v>
      </c>
      <c r="U62" s="112">
        <f>VLOOKUP(C62,'[40]PARE-PARE'!$C$29:$E$74,3,0)</f>
        <v>22</v>
      </c>
      <c r="V62" s="112" t="b">
        <f t="shared" si="17"/>
        <v>1</v>
      </c>
    </row>
    <row r="63" spans="1:22" s="112" customFormat="1" ht="18" customHeight="1">
      <c r="A63" s="921">
        <v>2250000</v>
      </c>
      <c r="B63" s="716">
        <v>34</v>
      </c>
      <c r="C63" s="566" t="s">
        <v>1930</v>
      </c>
      <c r="D63" s="66" t="s">
        <v>88</v>
      </c>
      <c r="E63" s="952">
        <f>VLOOKUP(C63,'[38]PARE-PARE'!$C$29:$E$75,3,FALSE)</f>
        <v>27</v>
      </c>
      <c r="F63" s="151">
        <v>2295000</v>
      </c>
      <c r="G63" s="147">
        <v>0</v>
      </c>
      <c r="H63" s="147">
        <f t="shared" si="9"/>
        <v>2295000</v>
      </c>
      <c r="I63" s="152">
        <v>15000</v>
      </c>
      <c r="J63" s="249">
        <v>795953.75722543348</v>
      </c>
      <c r="K63" s="315">
        <v>0</v>
      </c>
      <c r="L63" s="949">
        <f t="shared" si="18"/>
        <v>1200953.7572254334</v>
      </c>
      <c r="M63" s="31">
        <f t="shared" si="19"/>
        <v>3495953.7572254334</v>
      </c>
      <c r="N63" s="31">
        <f t="shared" si="20"/>
        <v>22950</v>
      </c>
      <c r="O63" s="31">
        <f t="shared" si="21"/>
        <v>45900</v>
      </c>
      <c r="P63" s="31">
        <f t="shared" si="22"/>
        <v>22950</v>
      </c>
      <c r="Q63" s="104">
        <f t="shared" si="15"/>
        <v>3404153.7572254334</v>
      </c>
      <c r="R63" s="1683">
        <f>VLOOKUP(C63,'[38]PARE-PARE'!$C$29:$R$75,16,FALSE)</f>
        <v>898000</v>
      </c>
      <c r="S63" s="654">
        <f t="shared" si="16"/>
        <v>2506153.7572254334</v>
      </c>
      <c r="T63" s="567" t="str">
        <f>VLOOKUP(C63,'[39]Usulan Gaji Januari 2017'!$B$25:$R$72,17,FALSE)</f>
        <v>152-0011937170</v>
      </c>
      <c r="U63" s="112">
        <f>VLOOKUP(C63,'[40]PARE-PARE'!$C$29:$E$74,3,0)</f>
        <v>27</v>
      </c>
      <c r="V63" s="112" t="b">
        <f t="shared" si="17"/>
        <v>1</v>
      </c>
    </row>
    <row r="64" spans="1:22" s="112" customFormat="1" ht="18" customHeight="1">
      <c r="A64" s="921">
        <v>2250000</v>
      </c>
      <c r="B64" s="716">
        <v>35</v>
      </c>
      <c r="C64" s="566" t="s">
        <v>1931</v>
      </c>
      <c r="D64" s="66" t="s">
        <v>88</v>
      </c>
      <c r="E64" s="952">
        <f>VLOOKUP(C64,'[38]PARE-PARE'!$C$29:$E$75,3,FALSE)</f>
        <v>27</v>
      </c>
      <c r="F64" s="151">
        <v>2295000</v>
      </c>
      <c r="G64" s="147">
        <v>0</v>
      </c>
      <c r="H64" s="147">
        <f t="shared" si="9"/>
        <v>2295000</v>
      </c>
      <c r="I64" s="152">
        <v>15000</v>
      </c>
      <c r="J64" s="249">
        <v>795953.75722543348</v>
      </c>
      <c r="K64" s="315">
        <v>0</v>
      </c>
      <c r="L64" s="949">
        <f t="shared" si="18"/>
        <v>1200953.7572254334</v>
      </c>
      <c r="M64" s="31">
        <f t="shared" si="19"/>
        <v>3495953.7572254334</v>
      </c>
      <c r="N64" s="31">
        <f t="shared" si="20"/>
        <v>22950</v>
      </c>
      <c r="O64" s="31">
        <f t="shared" si="21"/>
        <v>45900</v>
      </c>
      <c r="P64" s="31">
        <f t="shared" si="22"/>
        <v>22950</v>
      </c>
      <c r="Q64" s="104">
        <f t="shared" si="15"/>
        <v>3404153.7572254334</v>
      </c>
      <c r="R64" s="1683">
        <f>VLOOKUP(C64,'[38]PARE-PARE'!$C$29:$R$75,16,FALSE)</f>
        <v>385000</v>
      </c>
      <c r="S64" s="654">
        <f t="shared" si="16"/>
        <v>3019153.7572254334</v>
      </c>
      <c r="T64" s="567" t="str">
        <f>VLOOKUP(C64,'[39]Usulan Gaji Januari 2017'!$B$25:$R$72,17,FALSE)</f>
        <v>152-0006739276</v>
      </c>
      <c r="U64" s="112">
        <f>VLOOKUP(C64,'[40]PARE-PARE'!$C$29:$E$74,3,0)</f>
        <v>27</v>
      </c>
      <c r="V64" s="112" t="b">
        <f t="shared" si="17"/>
        <v>1</v>
      </c>
    </row>
    <row r="65" spans="1:22" s="112" customFormat="1" ht="18" customHeight="1">
      <c r="A65" s="921">
        <v>2250000</v>
      </c>
      <c r="B65" s="716">
        <v>36</v>
      </c>
      <c r="C65" s="566" t="s">
        <v>1932</v>
      </c>
      <c r="D65" s="66" t="s">
        <v>88</v>
      </c>
      <c r="E65" s="952">
        <f>VLOOKUP(C65,'[38]PARE-PARE'!$C$29:$E$75,3,FALSE)</f>
        <v>23</v>
      </c>
      <c r="F65" s="151">
        <v>2295000</v>
      </c>
      <c r="G65" s="147">
        <v>0</v>
      </c>
      <c r="H65" s="147">
        <f t="shared" si="9"/>
        <v>2295000</v>
      </c>
      <c r="I65" s="152">
        <v>15000</v>
      </c>
      <c r="J65" s="249">
        <v>795953.75722543348</v>
      </c>
      <c r="K65" s="315">
        <v>0</v>
      </c>
      <c r="L65" s="949">
        <f t="shared" si="18"/>
        <v>1140953.7572254334</v>
      </c>
      <c r="M65" s="31">
        <f t="shared" si="19"/>
        <v>3435953.7572254334</v>
      </c>
      <c r="N65" s="31">
        <f t="shared" si="20"/>
        <v>22950</v>
      </c>
      <c r="O65" s="31">
        <f t="shared" si="21"/>
        <v>45900</v>
      </c>
      <c r="P65" s="31">
        <f t="shared" si="22"/>
        <v>22950</v>
      </c>
      <c r="Q65" s="104">
        <f t="shared" si="15"/>
        <v>3344153.7572254334</v>
      </c>
      <c r="R65" s="1683">
        <f>VLOOKUP(C65,'[38]PARE-PARE'!$C$29:$R$75,16,FALSE)</f>
        <v>100000</v>
      </c>
      <c r="S65" s="654">
        <f t="shared" si="16"/>
        <v>3244153.7572254334</v>
      </c>
      <c r="T65" s="567" t="str">
        <f>VLOOKUP(C65,'[39]Usulan Gaji Januari 2017'!$B$25:$R$72,17,FALSE)</f>
        <v>152-0006417154</v>
      </c>
      <c r="U65" s="112">
        <f>VLOOKUP(C65,'[40]PARE-PARE'!$C$29:$E$74,3,0)</f>
        <v>23</v>
      </c>
      <c r="V65" s="112" t="b">
        <f t="shared" si="17"/>
        <v>1</v>
      </c>
    </row>
    <row r="66" spans="1:22" s="112" customFormat="1" ht="18" customHeight="1">
      <c r="A66" s="921">
        <v>2250000</v>
      </c>
      <c r="B66" s="716">
        <v>37</v>
      </c>
      <c r="C66" s="566" t="s">
        <v>1933</v>
      </c>
      <c r="D66" s="66" t="s">
        <v>88</v>
      </c>
      <c r="E66" s="952">
        <f>VLOOKUP(C66,'[38]PARE-PARE'!$C$29:$E$75,3,FALSE)</f>
        <v>22</v>
      </c>
      <c r="F66" s="151">
        <v>2295000</v>
      </c>
      <c r="G66" s="147">
        <v>0</v>
      </c>
      <c r="H66" s="147">
        <f t="shared" si="9"/>
        <v>2295000</v>
      </c>
      <c r="I66" s="152">
        <v>15000</v>
      </c>
      <c r="J66" s="249">
        <v>795953.75722543348</v>
      </c>
      <c r="K66" s="315">
        <v>0</v>
      </c>
      <c r="L66" s="949">
        <f t="shared" si="18"/>
        <v>1125953.7572254334</v>
      </c>
      <c r="M66" s="31">
        <f t="shared" si="19"/>
        <v>3420953.7572254334</v>
      </c>
      <c r="N66" s="31">
        <f t="shared" si="20"/>
        <v>22950</v>
      </c>
      <c r="O66" s="31">
        <f t="shared" si="21"/>
        <v>45900</v>
      </c>
      <c r="P66" s="31">
        <f t="shared" si="22"/>
        <v>22950</v>
      </c>
      <c r="Q66" s="104">
        <f t="shared" si="15"/>
        <v>3329153.7572254334</v>
      </c>
      <c r="R66" s="1683">
        <f>VLOOKUP(C66,'[38]PARE-PARE'!$C$29:$R$75,16,FALSE)</f>
        <v>100000</v>
      </c>
      <c r="S66" s="654">
        <f t="shared" si="16"/>
        <v>3229153.7572254334</v>
      </c>
      <c r="T66" s="567" t="str">
        <f>VLOOKUP(C66,'[39]Usulan Gaji Januari 2017'!$B$25:$R$72,17,FALSE)</f>
        <v>152-0006417063</v>
      </c>
      <c r="U66" s="112">
        <f>VLOOKUP(C66,'[40]PARE-PARE'!$C$29:$E$74,3,0)</f>
        <v>22</v>
      </c>
      <c r="V66" s="112" t="b">
        <f t="shared" si="17"/>
        <v>1</v>
      </c>
    </row>
    <row r="67" spans="1:22" s="223" customFormat="1" ht="18" customHeight="1">
      <c r="A67" s="206">
        <v>2250000</v>
      </c>
      <c r="B67" s="716">
        <v>38</v>
      </c>
      <c r="C67" s="566" t="s">
        <v>1940</v>
      </c>
      <c r="D67" s="66" t="s">
        <v>88</v>
      </c>
      <c r="E67" s="952">
        <f>VLOOKUP(C67,'[38]PARE-PARE'!$C$29:$E$75,3,FALSE)</f>
        <v>27</v>
      </c>
      <c r="F67" s="151">
        <v>2295000</v>
      </c>
      <c r="G67" s="147">
        <v>0</v>
      </c>
      <c r="H67" s="147">
        <f t="shared" ref="H67:H76" si="23">SUM(F67:G67)</f>
        <v>2295000</v>
      </c>
      <c r="I67" s="151">
        <v>15000</v>
      </c>
      <c r="J67" s="249">
        <v>795953.75722543348</v>
      </c>
      <c r="K67" s="315">
        <v>0</v>
      </c>
      <c r="L67" s="949">
        <f t="shared" ref="L67:L75" si="24">(E67*I67)+J67+K67</f>
        <v>1200953.7572254334</v>
      </c>
      <c r="M67" s="48">
        <f t="shared" ref="M67:M76" si="25">H67+L67</f>
        <v>3495953.7572254334</v>
      </c>
      <c r="N67" s="48">
        <f t="shared" ref="N67:N76" si="26">1%*H67</f>
        <v>22950</v>
      </c>
      <c r="O67" s="48">
        <f t="shared" ref="O67:O76" si="27">H67*2%</f>
        <v>45900</v>
      </c>
      <c r="P67" s="48">
        <f t="shared" ref="P67:P76" si="28">H67*1%</f>
        <v>22950</v>
      </c>
      <c r="Q67" s="146">
        <f t="shared" ref="Q67:Q76" si="29">M67-O67-P67-N67</f>
        <v>3404153.7572254334</v>
      </c>
      <c r="R67" s="1683">
        <f>VLOOKUP(C67,'[38]PARE-PARE'!$C$29:$R$75,16,FALSE)</f>
        <v>898000</v>
      </c>
      <c r="S67" s="654">
        <f t="shared" si="16"/>
        <v>2506153.7572254334</v>
      </c>
      <c r="T67" s="709" t="s">
        <v>3728</v>
      </c>
      <c r="U67" s="112">
        <f>VLOOKUP(C67,'[40]PARE-PARE'!$C$29:$E$74,3,0)</f>
        <v>27</v>
      </c>
      <c r="V67" s="112" t="b">
        <f t="shared" si="17"/>
        <v>1</v>
      </c>
    </row>
    <row r="68" spans="1:22" s="223" customFormat="1" ht="18" customHeight="1">
      <c r="A68" s="206">
        <v>2250000</v>
      </c>
      <c r="B68" s="716">
        <v>39</v>
      </c>
      <c r="C68" s="566" t="s">
        <v>672</v>
      </c>
      <c r="D68" s="66" t="s">
        <v>88</v>
      </c>
      <c r="E68" s="952">
        <f>VLOOKUP(C68,'[38]PARE-PARE'!$C$29:$E$75,3,FALSE)</f>
        <v>24</v>
      </c>
      <c r="F68" s="151">
        <v>2295000</v>
      </c>
      <c r="G68" s="147">
        <v>0</v>
      </c>
      <c r="H68" s="147">
        <f t="shared" si="23"/>
        <v>2295000</v>
      </c>
      <c r="I68" s="151">
        <v>15000</v>
      </c>
      <c r="J68" s="249">
        <v>795953.75722543348</v>
      </c>
      <c r="K68" s="315">
        <v>0</v>
      </c>
      <c r="L68" s="949">
        <f t="shared" si="24"/>
        <v>1155953.7572254334</v>
      </c>
      <c r="M68" s="48">
        <f t="shared" si="25"/>
        <v>3450953.7572254334</v>
      </c>
      <c r="N68" s="48">
        <f t="shared" si="26"/>
        <v>22950</v>
      </c>
      <c r="O68" s="48">
        <f t="shared" si="27"/>
        <v>45900</v>
      </c>
      <c r="P68" s="48">
        <f t="shared" si="28"/>
        <v>22950</v>
      </c>
      <c r="Q68" s="146">
        <f t="shared" si="29"/>
        <v>3359153.7572254334</v>
      </c>
      <c r="R68" s="1683">
        <f>VLOOKUP(C68,'[38]PARE-PARE'!$C$29:$R$75,16,FALSE)</f>
        <v>898000</v>
      </c>
      <c r="S68" s="654">
        <f t="shared" si="16"/>
        <v>2461153.7572254334</v>
      </c>
      <c r="T68" s="709" t="s">
        <v>3729</v>
      </c>
      <c r="U68" s="112">
        <f>VLOOKUP(C68,'[40]PARE-PARE'!$C$29:$E$74,3,0)</f>
        <v>24</v>
      </c>
      <c r="V68" s="112" t="b">
        <f t="shared" si="17"/>
        <v>1</v>
      </c>
    </row>
    <row r="69" spans="1:22" s="223" customFormat="1" ht="18" customHeight="1">
      <c r="A69" s="206">
        <v>2250000</v>
      </c>
      <c r="B69" s="716">
        <v>40</v>
      </c>
      <c r="C69" s="566" t="s">
        <v>1941</v>
      </c>
      <c r="D69" s="66" t="s">
        <v>88</v>
      </c>
      <c r="E69" s="952">
        <f>VLOOKUP(C69,'[38]PARE-PARE'!$C$29:$E$75,3,FALSE)</f>
        <v>26</v>
      </c>
      <c r="F69" s="151">
        <v>2295000</v>
      </c>
      <c r="G69" s="147">
        <v>0</v>
      </c>
      <c r="H69" s="147">
        <f t="shared" si="23"/>
        <v>2295000</v>
      </c>
      <c r="I69" s="151">
        <v>15000</v>
      </c>
      <c r="J69" s="249">
        <v>795953.75722543348</v>
      </c>
      <c r="K69" s="315">
        <v>0</v>
      </c>
      <c r="L69" s="949">
        <f t="shared" si="24"/>
        <v>1185953.7572254334</v>
      </c>
      <c r="M69" s="48">
        <f t="shared" si="25"/>
        <v>3480953.7572254334</v>
      </c>
      <c r="N69" s="48">
        <f t="shared" si="26"/>
        <v>22950</v>
      </c>
      <c r="O69" s="48">
        <f t="shared" si="27"/>
        <v>45900</v>
      </c>
      <c r="P69" s="48">
        <f t="shared" si="28"/>
        <v>22950</v>
      </c>
      <c r="Q69" s="146">
        <f t="shared" si="29"/>
        <v>3389153.7572254334</v>
      </c>
      <c r="R69" s="1683">
        <f>VLOOKUP(C69,'[38]PARE-PARE'!$C$29:$R$75,16,FALSE)</f>
        <v>0</v>
      </c>
      <c r="S69" s="654">
        <f t="shared" si="16"/>
        <v>3389153.7572254334</v>
      </c>
      <c r="T69" s="709" t="s">
        <v>3730</v>
      </c>
      <c r="U69" s="112">
        <f>VLOOKUP(C69,'[40]PARE-PARE'!$C$29:$E$74,3,0)</f>
        <v>26</v>
      </c>
      <c r="V69" s="112" t="b">
        <f t="shared" si="17"/>
        <v>1</v>
      </c>
    </row>
    <row r="70" spans="1:22" s="223" customFormat="1" ht="18" customHeight="1">
      <c r="A70" s="206">
        <v>2250000</v>
      </c>
      <c r="B70" s="716">
        <v>41</v>
      </c>
      <c r="C70" s="566" t="s">
        <v>1953</v>
      </c>
      <c r="D70" s="66" t="s">
        <v>88</v>
      </c>
      <c r="E70" s="952">
        <f>VLOOKUP(C70,'[38]PARE-PARE'!$C$29:$E$75,3,FALSE)</f>
        <v>26</v>
      </c>
      <c r="F70" s="151">
        <v>2295000</v>
      </c>
      <c r="G70" s="147">
        <v>0</v>
      </c>
      <c r="H70" s="147">
        <f t="shared" si="23"/>
        <v>2295000</v>
      </c>
      <c r="I70" s="151">
        <v>15000</v>
      </c>
      <c r="J70" s="249">
        <v>795953.75722543348</v>
      </c>
      <c r="K70" s="315">
        <v>0</v>
      </c>
      <c r="L70" s="949">
        <f t="shared" si="24"/>
        <v>1185953.7572254334</v>
      </c>
      <c r="M70" s="48">
        <f t="shared" si="25"/>
        <v>3480953.7572254334</v>
      </c>
      <c r="N70" s="48">
        <f t="shared" si="26"/>
        <v>22950</v>
      </c>
      <c r="O70" s="48">
        <f t="shared" si="27"/>
        <v>45900</v>
      </c>
      <c r="P70" s="48">
        <f t="shared" si="28"/>
        <v>22950</v>
      </c>
      <c r="Q70" s="146">
        <f t="shared" si="29"/>
        <v>3389153.7572254334</v>
      </c>
      <c r="R70" s="1683">
        <f>VLOOKUP(C70,'[38]PARE-PARE'!$C$29:$R$75,16,FALSE)</f>
        <v>0</v>
      </c>
      <c r="S70" s="654">
        <f t="shared" si="16"/>
        <v>3389153.7572254334</v>
      </c>
      <c r="T70" s="709" t="s">
        <v>3731</v>
      </c>
      <c r="U70" s="112">
        <f>VLOOKUP(C70,'[40]PARE-PARE'!$C$29:$E$74,3,0)</f>
        <v>26</v>
      </c>
      <c r="V70" s="112" t="b">
        <f t="shared" si="17"/>
        <v>1</v>
      </c>
    </row>
    <row r="71" spans="1:22" s="223" customFormat="1" ht="18" customHeight="1">
      <c r="A71" s="206">
        <v>2250000</v>
      </c>
      <c r="B71" s="716">
        <v>42</v>
      </c>
      <c r="C71" s="566" t="s">
        <v>1956</v>
      </c>
      <c r="D71" s="66" t="s">
        <v>88</v>
      </c>
      <c r="E71" s="952">
        <f>VLOOKUP(C71,'[38]PARE-PARE'!$C$29:$E$75,3,FALSE)</f>
        <v>26</v>
      </c>
      <c r="F71" s="151">
        <v>2295000</v>
      </c>
      <c r="G71" s="147">
        <v>0</v>
      </c>
      <c r="H71" s="147">
        <f t="shared" si="23"/>
        <v>2295000</v>
      </c>
      <c r="I71" s="151">
        <v>15000</v>
      </c>
      <c r="J71" s="249">
        <v>795953.75722543348</v>
      </c>
      <c r="K71" s="315">
        <v>0</v>
      </c>
      <c r="L71" s="949">
        <f t="shared" si="24"/>
        <v>1185953.7572254334</v>
      </c>
      <c r="M71" s="48">
        <f t="shared" si="25"/>
        <v>3480953.7572254334</v>
      </c>
      <c r="N71" s="48">
        <f t="shared" si="26"/>
        <v>22950</v>
      </c>
      <c r="O71" s="48">
        <f t="shared" si="27"/>
        <v>45900</v>
      </c>
      <c r="P71" s="48">
        <f t="shared" si="28"/>
        <v>22950</v>
      </c>
      <c r="Q71" s="146">
        <f t="shared" si="29"/>
        <v>3389153.7572254334</v>
      </c>
      <c r="R71" s="1683">
        <f>VLOOKUP(C71,'[38]PARE-PARE'!$C$29:$R$75,16,FALSE)</f>
        <v>898000</v>
      </c>
      <c r="S71" s="654">
        <f t="shared" si="16"/>
        <v>2491153.7572254334</v>
      </c>
      <c r="T71" s="709" t="s">
        <v>3732</v>
      </c>
      <c r="U71" s="112">
        <f>VLOOKUP(C71,'[40]PARE-PARE'!$C$29:$E$74,3,0)</f>
        <v>26</v>
      </c>
      <c r="V71" s="112" t="b">
        <f t="shared" si="17"/>
        <v>1</v>
      </c>
    </row>
    <row r="72" spans="1:22" s="223" customFormat="1" ht="18" customHeight="1">
      <c r="A72" s="206">
        <v>2250000</v>
      </c>
      <c r="B72" s="716">
        <v>43</v>
      </c>
      <c r="C72" s="566" t="s">
        <v>1960</v>
      </c>
      <c r="D72" s="66" t="s">
        <v>88</v>
      </c>
      <c r="E72" s="952">
        <f>VLOOKUP(C72,'[38]PARE-PARE'!$C$29:$E$75,3,FALSE)</f>
        <v>25</v>
      </c>
      <c r="F72" s="151">
        <v>2295000</v>
      </c>
      <c r="G72" s="147">
        <v>0</v>
      </c>
      <c r="H72" s="147">
        <f t="shared" si="23"/>
        <v>2295000</v>
      </c>
      <c r="I72" s="151">
        <v>15000</v>
      </c>
      <c r="J72" s="249">
        <v>795953.75722543348</v>
      </c>
      <c r="K72" s="315">
        <v>0</v>
      </c>
      <c r="L72" s="949">
        <f t="shared" si="24"/>
        <v>1170953.7572254334</v>
      </c>
      <c r="M72" s="48">
        <f t="shared" si="25"/>
        <v>3465953.7572254334</v>
      </c>
      <c r="N72" s="48">
        <f t="shared" si="26"/>
        <v>22950</v>
      </c>
      <c r="O72" s="48">
        <f t="shared" si="27"/>
        <v>45900</v>
      </c>
      <c r="P72" s="48">
        <f t="shared" si="28"/>
        <v>22950</v>
      </c>
      <c r="Q72" s="146">
        <f t="shared" si="29"/>
        <v>3374153.7572254334</v>
      </c>
      <c r="R72" s="1683">
        <f>VLOOKUP(C72,'[38]PARE-PARE'!$C$29:$R$75,16,FALSE)</f>
        <v>898000</v>
      </c>
      <c r="S72" s="654">
        <f t="shared" si="16"/>
        <v>2476153.7572254334</v>
      </c>
      <c r="T72" s="709" t="s">
        <v>3733</v>
      </c>
      <c r="U72" s="112">
        <f>VLOOKUP(C72,'[40]PARE-PARE'!$C$29:$E$74,3,0)</f>
        <v>25</v>
      </c>
      <c r="V72" s="112" t="b">
        <f t="shared" si="17"/>
        <v>1</v>
      </c>
    </row>
    <row r="73" spans="1:22" s="223" customFormat="1" ht="18" customHeight="1">
      <c r="A73" s="206">
        <v>2250000</v>
      </c>
      <c r="B73" s="716">
        <v>44</v>
      </c>
      <c r="C73" s="566" t="s">
        <v>1961</v>
      </c>
      <c r="D73" s="66" t="s">
        <v>88</v>
      </c>
      <c r="E73" s="952">
        <f>VLOOKUP(C73,'[38]PARE-PARE'!$C$29:$E$75,3,FALSE)</f>
        <v>27</v>
      </c>
      <c r="F73" s="151">
        <v>2295000</v>
      </c>
      <c r="G73" s="147">
        <v>0</v>
      </c>
      <c r="H73" s="147">
        <f t="shared" si="23"/>
        <v>2295000</v>
      </c>
      <c r="I73" s="151">
        <v>15000</v>
      </c>
      <c r="J73" s="249">
        <v>795953.75722543348</v>
      </c>
      <c r="K73" s="315">
        <v>0</v>
      </c>
      <c r="L73" s="949">
        <f t="shared" si="24"/>
        <v>1200953.7572254334</v>
      </c>
      <c r="M73" s="48">
        <f t="shared" si="25"/>
        <v>3495953.7572254334</v>
      </c>
      <c r="N73" s="48">
        <f t="shared" si="26"/>
        <v>22950</v>
      </c>
      <c r="O73" s="48">
        <f t="shared" si="27"/>
        <v>45900</v>
      </c>
      <c r="P73" s="48">
        <f t="shared" si="28"/>
        <v>22950</v>
      </c>
      <c r="Q73" s="146">
        <f t="shared" si="29"/>
        <v>3404153.7572254334</v>
      </c>
      <c r="R73" s="1683">
        <f>VLOOKUP(C73,'[38]PARE-PARE'!$C$29:$R$75,16,FALSE)</f>
        <v>0</v>
      </c>
      <c r="S73" s="654">
        <f t="shared" si="16"/>
        <v>3404153.7572254334</v>
      </c>
      <c r="T73" s="709" t="s">
        <v>3734</v>
      </c>
      <c r="U73" s="112">
        <f>VLOOKUP(C73,'[40]PARE-PARE'!$C$29:$E$74,3,0)</f>
        <v>27</v>
      </c>
      <c r="V73" s="112" t="b">
        <f t="shared" si="17"/>
        <v>1</v>
      </c>
    </row>
    <row r="74" spans="1:22" s="223" customFormat="1" ht="18" customHeight="1">
      <c r="A74" s="206">
        <v>2250000</v>
      </c>
      <c r="B74" s="716">
        <v>45</v>
      </c>
      <c r="C74" s="566" t="s">
        <v>1964</v>
      </c>
      <c r="D74" s="66" t="s">
        <v>88</v>
      </c>
      <c r="E74" s="952">
        <f>VLOOKUP(C74,'[38]PARE-PARE'!$C$29:$E$75,3,FALSE)</f>
        <v>26</v>
      </c>
      <c r="F74" s="151">
        <v>2295000</v>
      </c>
      <c r="G74" s="147">
        <v>0</v>
      </c>
      <c r="H74" s="147">
        <f t="shared" si="23"/>
        <v>2295000</v>
      </c>
      <c r="I74" s="151">
        <v>15000</v>
      </c>
      <c r="J74" s="249">
        <v>795953.75722543348</v>
      </c>
      <c r="K74" s="315">
        <v>0</v>
      </c>
      <c r="L74" s="949">
        <f t="shared" si="24"/>
        <v>1185953.7572254334</v>
      </c>
      <c r="M74" s="48">
        <f t="shared" si="25"/>
        <v>3480953.7572254334</v>
      </c>
      <c r="N74" s="48">
        <f t="shared" si="26"/>
        <v>22950</v>
      </c>
      <c r="O74" s="48">
        <f t="shared" si="27"/>
        <v>45900</v>
      </c>
      <c r="P74" s="48">
        <f t="shared" si="28"/>
        <v>22950</v>
      </c>
      <c r="Q74" s="146">
        <f t="shared" si="29"/>
        <v>3389153.7572254334</v>
      </c>
      <c r="R74" s="1683">
        <f>VLOOKUP(C74,'[38]PARE-PARE'!$C$29:$R$75,16,FALSE)</f>
        <v>0</v>
      </c>
      <c r="S74" s="654">
        <f t="shared" si="16"/>
        <v>3389153.7572254334</v>
      </c>
      <c r="T74" s="709" t="s">
        <v>3735</v>
      </c>
      <c r="U74" s="112">
        <f>VLOOKUP(C74,'[40]PARE-PARE'!$C$29:$E$74,3,0)</f>
        <v>26</v>
      </c>
      <c r="V74" s="112" t="b">
        <f t="shared" si="17"/>
        <v>1</v>
      </c>
    </row>
    <row r="75" spans="1:22" s="223" customFormat="1" ht="18" customHeight="1">
      <c r="A75" s="206">
        <v>2250000</v>
      </c>
      <c r="B75" s="716">
        <v>46</v>
      </c>
      <c r="C75" s="566" t="s">
        <v>1966</v>
      </c>
      <c r="D75" s="66" t="s">
        <v>88</v>
      </c>
      <c r="E75" s="952">
        <f>VLOOKUP(C75,'[38]PARE-PARE'!$C$29:$E$75,3,FALSE)</f>
        <v>18</v>
      </c>
      <c r="F75" s="151">
        <v>2295000</v>
      </c>
      <c r="G75" s="147">
        <v>0</v>
      </c>
      <c r="H75" s="147">
        <f t="shared" si="23"/>
        <v>2295000</v>
      </c>
      <c r="I75" s="151">
        <v>15000</v>
      </c>
      <c r="J75" s="249">
        <v>795953.75722543348</v>
      </c>
      <c r="K75" s="315">
        <v>0</v>
      </c>
      <c r="L75" s="949">
        <f t="shared" si="24"/>
        <v>1065953.7572254334</v>
      </c>
      <c r="M75" s="48">
        <f t="shared" si="25"/>
        <v>3360953.7572254334</v>
      </c>
      <c r="N75" s="48">
        <f t="shared" si="26"/>
        <v>22950</v>
      </c>
      <c r="O75" s="48">
        <f t="shared" si="27"/>
        <v>45900</v>
      </c>
      <c r="P75" s="48">
        <f t="shared" si="28"/>
        <v>22950</v>
      </c>
      <c r="Q75" s="146">
        <f t="shared" si="29"/>
        <v>3269153.7572254334</v>
      </c>
      <c r="R75" s="1683">
        <f>VLOOKUP(C75,'[38]PARE-PARE'!$C$29:$R$75,16,FALSE)</f>
        <v>670000</v>
      </c>
      <c r="S75" s="654">
        <f t="shared" si="16"/>
        <v>2599153.7572254334</v>
      </c>
      <c r="T75" s="709" t="s">
        <v>3736</v>
      </c>
      <c r="U75" s="112">
        <f>VLOOKUP(C75,'[40]PARE-PARE'!$C$29:$E$74,3,0)</f>
        <v>18</v>
      </c>
      <c r="V75" s="112" t="b">
        <f t="shared" si="17"/>
        <v>1</v>
      </c>
    </row>
    <row r="76" spans="1:22" s="1688" customFormat="1" ht="18" customHeight="1">
      <c r="A76" s="206">
        <v>2250000</v>
      </c>
      <c r="B76" s="716">
        <v>47</v>
      </c>
      <c r="C76" s="566" t="s">
        <v>1955</v>
      </c>
      <c r="D76" s="66" t="s">
        <v>88</v>
      </c>
      <c r="E76" s="952">
        <v>25</v>
      </c>
      <c r="F76" s="151">
        <v>2295000</v>
      </c>
      <c r="G76" s="147">
        <v>0</v>
      </c>
      <c r="H76" s="147">
        <f t="shared" si="23"/>
        <v>2295000</v>
      </c>
      <c r="I76" s="151">
        <v>15000</v>
      </c>
      <c r="J76" s="249">
        <v>795953.75722543348</v>
      </c>
      <c r="K76" s="315">
        <v>0</v>
      </c>
      <c r="L76" s="949">
        <v>1065953.7572254334</v>
      </c>
      <c r="M76" s="48">
        <f t="shared" si="25"/>
        <v>3360953.7572254334</v>
      </c>
      <c r="N76" s="48">
        <f t="shared" si="26"/>
        <v>22950</v>
      </c>
      <c r="O76" s="48">
        <f t="shared" si="27"/>
        <v>45900</v>
      </c>
      <c r="P76" s="48">
        <f t="shared" si="28"/>
        <v>22950</v>
      </c>
      <c r="Q76" s="146">
        <f t="shared" si="29"/>
        <v>3269153.7572254334</v>
      </c>
      <c r="R76" s="1683">
        <v>898000</v>
      </c>
      <c r="S76" s="1684">
        <f t="shared" si="16"/>
        <v>2371153.7572254334</v>
      </c>
      <c r="T76" s="567" t="str">
        <f>VLOOKUP(C76,'[39]Usulan Gaji Januari 2017'!$B$78:$R$125,17,FALSE)</f>
        <v>152-0006418368</v>
      </c>
      <c r="U76" s="112" t="e">
        <f>VLOOKUP(C76,'[40]PARE-PARE'!$C$29:$E$74,3,0)</f>
        <v>#N/A</v>
      </c>
      <c r="V76" s="112" t="e">
        <f t="shared" si="17"/>
        <v>#N/A</v>
      </c>
    </row>
    <row r="77" spans="1:22" s="223" customFormat="1" ht="22.5" customHeight="1">
      <c r="A77" s="899"/>
      <c r="B77" s="2501" t="s">
        <v>1016</v>
      </c>
      <c r="C77" s="2397"/>
      <c r="D77" s="2398"/>
      <c r="E77" s="951">
        <f>SUM(E30:E76)</f>
        <v>1211</v>
      </c>
      <c r="F77" s="1240">
        <f>SUM(F30:F76)</f>
        <v>107865000</v>
      </c>
      <c r="G77" s="1240">
        <f t="shared" ref="G77:S77" si="30">SUM(G30:G76)</f>
        <v>0</v>
      </c>
      <c r="H77" s="1240">
        <f t="shared" si="30"/>
        <v>107865000</v>
      </c>
      <c r="I77" s="1240">
        <f t="shared" si="30"/>
        <v>705000</v>
      </c>
      <c r="J77" s="1240">
        <f t="shared" si="30"/>
        <v>37409826.5895954</v>
      </c>
      <c r="K77" s="1240">
        <f t="shared" si="30"/>
        <v>0</v>
      </c>
      <c r="L77" s="1240">
        <f t="shared" si="30"/>
        <v>55469826.58959531</v>
      </c>
      <c r="M77" s="1240">
        <f t="shared" si="30"/>
        <v>163334826.58959538</v>
      </c>
      <c r="N77" s="1240">
        <f t="shared" si="30"/>
        <v>1078650</v>
      </c>
      <c r="O77" s="1240">
        <f t="shared" si="30"/>
        <v>2157300</v>
      </c>
      <c r="P77" s="1240">
        <f t="shared" si="30"/>
        <v>1078650</v>
      </c>
      <c r="Q77" s="1240">
        <f t="shared" si="30"/>
        <v>159020226.58959538</v>
      </c>
      <c r="R77" s="1240">
        <f t="shared" si="30"/>
        <v>24406000</v>
      </c>
      <c r="S77" s="1240">
        <f t="shared" si="30"/>
        <v>134614226.58959547</v>
      </c>
      <c r="T77" s="769"/>
    </row>
    <row r="78" spans="1:22" ht="15">
      <c r="F78" s="245"/>
      <c r="L78" s="245"/>
      <c r="Q78" s="245"/>
      <c r="R78" s="245"/>
      <c r="T78" s="354"/>
    </row>
    <row r="79" spans="1:22" ht="15">
      <c r="J79" s="319" t="s">
        <v>2627</v>
      </c>
      <c r="L79" s="319" t="s">
        <v>2627</v>
      </c>
      <c r="Q79" s="245"/>
      <c r="T79" s="354"/>
    </row>
    <row r="80" spans="1:22" ht="15">
      <c r="T80" s="354"/>
    </row>
    <row r="81" spans="1:20" ht="15">
      <c r="T81" s="354"/>
    </row>
    <row r="82" spans="1:20" ht="15">
      <c r="T82" s="354"/>
    </row>
    <row r="83" spans="1:20" ht="18" customHeight="1">
      <c r="B83" s="212" t="s">
        <v>35</v>
      </c>
      <c r="C83" s="11"/>
      <c r="D83" s="12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80"/>
      <c r="R83" s="80"/>
      <c r="S83" s="80"/>
      <c r="T83" s="354"/>
    </row>
    <row r="84" spans="1:20" ht="18" customHeight="1">
      <c r="B84" s="212"/>
      <c r="C84" s="11"/>
      <c r="D84" s="12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80"/>
      <c r="R84" s="80"/>
      <c r="S84" s="80"/>
      <c r="T84" s="354"/>
    </row>
    <row r="85" spans="1:20" ht="18" customHeight="1">
      <c r="A85" s="2424" t="s">
        <v>2755</v>
      </c>
      <c r="B85" s="2484" t="s">
        <v>3</v>
      </c>
      <c r="C85" s="2484" t="s">
        <v>4</v>
      </c>
      <c r="D85" s="2484" t="s">
        <v>5</v>
      </c>
      <c r="E85" s="2335" t="s">
        <v>6</v>
      </c>
      <c r="F85" s="2344" t="s">
        <v>7</v>
      </c>
      <c r="G85" s="2345"/>
      <c r="H85" s="2335" t="s">
        <v>509</v>
      </c>
      <c r="I85" s="2363" t="s">
        <v>8</v>
      </c>
      <c r="J85" s="2363"/>
      <c r="K85" s="2364"/>
      <c r="L85" s="2340" t="s">
        <v>9</v>
      </c>
      <c r="M85" s="2335" t="s">
        <v>10</v>
      </c>
      <c r="N85" s="2344" t="s">
        <v>11</v>
      </c>
      <c r="O85" s="2359"/>
      <c r="P85" s="2345"/>
      <c r="Q85" s="2335" t="s">
        <v>12</v>
      </c>
      <c r="R85" s="2319" t="s">
        <v>3687</v>
      </c>
      <c r="S85" s="2319" t="s">
        <v>3688</v>
      </c>
      <c r="T85" s="2335" t="s">
        <v>1850</v>
      </c>
    </row>
    <row r="86" spans="1:20" ht="51">
      <c r="A86" s="2472"/>
      <c r="B86" s="2485"/>
      <c r="C86" s="2485"/>
      <c r="D86" s="2485"/>
      <c r="E86" s="2381"/>
      <c r="F86" s="786" t="s">
        <v>14</v>
      </c>
      <c r="G86" s="786" t="s">
        <v>15</v>
      </c>
      <c r="H86" s="2336"/>
      <c r="I86" s="786" t="s">
        <v>17</v>
      </c>
      <c r="J86" s="786" t="s">
        <v>18</v>
      </c>
      <c r="K86" s="786" t="s">
        <v>19</v>
      </c>
      <c r="L86" s="2341"/>
      <c r="M86" s="2336"/>
      <c r="N86" s="786" t="s">
        <v>2316</v>
      </c>
      <c r="O86" s="786" t="s">
        <v>20</v>
      </c>
      <c r="P86" s="786" t="s">
        <v>2270</v>
      </c>
      <c r="Q86" s="2336"/>
      <c r="R86" s="2320"/>
      <c r="S86" s="2320"/>
      <c r="T86" s="2347"/>
    </row>
    <row r="87" spans="1:20" s="112" customFormat="1" ht="18" customHeight="1">
      <c r="A87" s="921">
        <v>2250000</v>
      </c>
      <c r="B87" s="941">
        <v>1</v>
      </c>
      <c r="C87" s="566" t="s">
        <v>1934</v>
      </c>
      <c r="D87" s="66" t="s">
        <v>104</v>
      </c>
      <c r="E87" s="952">
        <v>27</v>
      </c>
      <c r="F87" s="252">
        <v>2250000</v>
      </c>
      <c r="G87" s="147">
        <v>0</v>
      </c>
      <c r="H87" s="147">
        <f t="shared" ref="H87:H93" si="31">SUM(F87:G87)</f>
        <v>2250000</v>
      </c>
      <c r="I87" s="152">
        <v>5000</v>
      </c>
      <c r="J87" s="315">
        <v>650289</v>
      </c>
      <c r="K87" s="315">
        <v>0</v>
      </c>
      <c r="L87" s="949">
        <f t="shared" ref="L87:L109" si="32">(E87*I87)+J87+K87</f>
        <v>785289</v>
      </c>
      <c r="M87" s="31">
        <f>H87+L87</f>
        <v>3035289</v>
      </c>
      <c r="N87" s="31">
        <f t="shared" ref="N87:N109" si="33">1%*H87</f>
        <v>22500</v>
      </c>
      <c r="O87" s="31">
        <f t="shared" ref="O87:O109" si="34">H87*2%</f>
        <v>45000</v>
      </c>
      <c r="P87" s="31">
        <f t="shared" ref="P87:P109" si="35">H87*1%</f>
        <v>22500</v>
      </c>
      <c r="Q87" s="104">
        <f>M87-O87-P87-N87</f>
        <v>2945289</v>
      </c>
      <c r="R87" s="654">
        <v>898000</v>
      </c>
      <c r="S87" s="654">
        <f>Q87-R87</f>
        <v>2047289</v>
      </c>
      <c r="T87" s="567" t="str">
        <f>VLOOKUP(C87,'[39]Usulan Gaji Januari 2017'!$B$78:$R$125,17,FALSE)</f>
        <v>152-0006420976</v>
      </c>
    </row>
    <row r="88" spans="1:20" s="112" customFormat="1" ht="18" customHeight="1">
      <c r="A88" s="921">
        <v>2250000</v>
      </c>
      <c r="B88" s="941">
        <v>2</v>
      </c>
      <c r="C88" s="566" t="s">
        <v>1935</v>
      </c>
      <c r="D88" s="66" t="s">
        <v>104</v>
      </c>
      <c r="E88" s="952">
        <f>VLOOKUP(C88,'[38]PARE-PARE'!$C$86:$E$133,3,FALSE)</f>
        <v>27</v>
      </c>
      <c r="F88" s="252">
        <v>2250000</v>
      </c>
      <c r="G88" s="147">
        <v>0</v>
      </c>
      <c r="H88" s="147">
        <f t="shared" si="31"/>
        <v>2250000</v>
      </c>
      <c r="I88" s="152">
        <v>5000</v>
      </c>
      <c r="J88" s="315">
        <v>650289</v>
      </c>
      <c r="K88" s="315">
        <v>0</v>
      </c>
      <c r="L88" s="949">
        <f t="shared" si="32"/>
        <v>785289</v>
      </c>
      <c r="M88" s="31">
        <f>H88+L88</f>
        <v>3035289</v>
      </c>
      <c r="N88" s="31">
        <f t="shared" si="33"/>
        <v>22500</v>
      </c>
      <c r="O88" s="31">
        <f t="shared" si="34"/>
        <v>45000</v>
      </c>
      <c r="P88" s="31">
        <f t="shared" si="35"/>
        <v>22500</v>
      </c>
      <c r="Q88" s="104">
        <f t="shared" ref="Q88:Q123" si="36">M88-O88-P88-N88</f>
        <v>2945289</v>
      </c>
      <c r="R88" s="1683">
        <f>VLOOKUP(C88,'[38]PARE-PARE'!$C$86:$R$133,16,FALSE)</f>
        <v>100000</v>
      </c>
      <c r="S88" s="654">
        <f t="shared" ref="S88:S134" si="37">Q88-R88</f>
        <v>2845289</v>
      </c>
      <c r="T88" s="567" t="str">
        <f>VLOOKUP(C88,'[39]Usulan Gaji Januari 2017'!$B$78:$R$125,17,FALSE)</f>
        <v>152-0006420968</v>
      </c>
    </row>
    <row r="89" spans="1:20" s="223" customFormat="1" ht="18" customHeight="1">
      <c r="A89" s="206">
        <v>2250000</v>
      </c>
      <c r="B89" s="941">
        <v>3</v>
      </c>
      <c r="C89" s="566" t="s">
        <v>3372</v>
      </c>
      <c r="D89" s="66" t="s">
        <v>104</v>
      </c>
      <c r="E89" s="952">
        <f>VLOOKUP(C89,'[38]PARE-PARE'!$C$86:$E$133,3,FALSE)</f>
        <v>20</v>
      </c>
      <c r="F89" s="252">
        <v>2250000</v>
      </c>
      <c r="G89" s="147">
        <v>0</v>
      </c>
      <c r="H89" s="147">
        <f t="shared" si="31"/>
        <v>2250000</v>
      </c>
      <c r="I89" s="151">
        <v>5000</v>
      </c>
      <c r="J89" s="315">
        <v>650289</v>
      </c>
      <c r="K89" s="315">
        <v>0</v>
      </c>
      <c r="L89" s="949">
        <f t="shared" si="32"/>
        <v>750289</v>
      </c>
      <c r="M89" s="48">
        <f>H89+L89</f>
        <v>3000289</v>
      </c>
      <c r="N89" s="48">
        <f t="shared" si="33"/>
        <v>22500</v>
      </c>
      <c r="O89" s="48">
        <f t="shared" si="34"/>
        <v>45000</v>
      </c>
      <c r="P89" s="48">
        <f t="shared" si="35"/>
        <v>22500</v>
      </c>
      <c r="Q89" s="146">
        <f t="shared" si="36"/>
        <v>2910289</v>
      </c>
      <c r="R89" s="1683">
        <f>VLOOKUP(C89,'[38]PARE-PARE'!$C$86:$R$133,16,FALSE)</f>
        <v>898000</v>
      </c>
      <c r="S89" s="654">
        <f t="shared" si="37"/>
        <v>2012289</v>
      </c>
      <c r="T89" s="567" t="str">
        <f>VLOOKUP(C89,'[39]Usulan Gaji Januari 2017'!$B$78:$R$125,17,FALSE)</f>
        <v>152-0006417600</v>
      </c>
    </row>
    <row r="90" spans="1:20" s="112" customFormat="1" ht="18" customHeight="1">
      <c r="A90" s="921">
        <v>2250000</v>
      </c>
      <c r="B90" s="941">
        <v>4</v>
      </c>
      <c r="C90" s="566" t="s">
        <v>3373</v>
      </c>
      <c r="D90" s="66" t="s">
        <v>104</v>
      </c>
      <c r="E90" s="952">
        <f>VLOOKUP(C90,'[38]PARE-PARE'!$C$86:$E$133,3,FALSE)</f>
        <v>27</v>
      </c>
      <c r="F90" s="252">
        <v>2250000</v>
      </c>
      <c r="G90" s="147">
        <v>0</v>
      </c>
      <c r="H90" s="147">
        <f t="shared" si="31"/>
        <v>2250000</v>
      </c>
      <c r="I90" s="152">
        <v>5000</v>
      </c>
      <c r="J90" s="315">
        <v>650289</v>
      </c>
      <c r="K90" s="315">
        <v>0</v>
      </c>
      <c r="L90" s="949">
        <f t="shared" si="32"/>
        <v>785289</v>
      </c>
      <c r="M90" s="31">
        <f>(H90+L90)</f>
        <v>3035289</v>
      </c>
      <c r="N90" s="31">
        <f t="shared" si="33"/>
        <v>22500</v>
      </c>
      <c r="O90" s="31">
        <f t="shared" si="34"/>
        <v>45000</v>
      </c>
      <c r="P90" s="31">
        <f t="shared" si="35"/>
        <v>22500</v>
      </c>
      <c r="Q90" s="104">
        <f t="shared" si="36"/>
        <v>2945289</v>
      </c>
      <c r="R90" s="1683">
        <f>VLOOKUP(C90,'[38]PARE-PARE'!$C$86:$R$133,16,FALSE)</f>
        <v>0</v>
      </c>
      <c r="S90" s="654">
        <f t="shared" si="37"/>
        <v>2945289</v>
      </c>
      <c r="T90" s="567" t="str">
        <f>VLOOKUP(C90,'[39]Usulan Gaji Januari 2017'!$B$78:$R$125,17,FALSE)</f>
        <v>170-0000634265</v>
      </c>
    </row>
    <row r="91" spans="1:20" s="112" customFormat="1" ht="18" customHeight="1">
      <c r="A91" s="921">
        <v>2250000</v>
      </c>
      <c r="B91" s="941">
        <v>5</v>
      </c>
      <c r="C91" s="566" t="s">
        <v>1936</v>
      </c>
      <c r="D91" s="66" t="s">
        <v>104</v>
      </c>
      <c r="E91" s="952">
        <f>VLOOKUP(C91,'[38]PARE-PARE'!$C$86:$E$133,3,FALSE)</f>
        <v>27</v>
      </c>
      <c r="F91" s="252">
        <v>2250000</v>
      </c>
      <c r="G91" s="147">
        <v>0</v>
      </c>
      <c r="H91" s="147">
        <f t="shared" si="31"/>
        <v>2250000</v>
      </c>
      <c r="I91" s="152">
        <v>5000</v>
      </c>
      <c r="J91" s="315">
        <v>650289</v>
      </c>
      <c r="K91" s="315">
        <v>0</v>
      </c>
      <c r="L91" s="949">
        <f t="shared" si="32"/>
        <v>785289</v>
      </c>
      <c r="M91" s="31">
        <f>H91+L91</f>
        <v>3035289</v>
      </c>
      <c r="N91" s="31">
        <f t="shared" si="33"/>
        <v>22500</v>
      </c>
      <c r="O91" s="31">
        <f t="shared" si="34"/>
        <v>45000</v>
      </c>
      <c r="P91" s="31">
        <f t="shared" si="35"/>
        <v>22500</v>
      </c>
      <c r="Q91" s="104">
        <f t="shared" si="36"/>
        <v>2945289</v>
      </c>
      <c r="R91" s="1683">
        <f>VLOOKUP(C91,'[38]PARE-PARE'!$C$86:$R$133,16,FALSE)</f>
        <v>100000</v>
      </c>
      <c r="S91" s="654">
        <f t="shared" si="37"/>
        <v>2845289</v>
      </c>
      <c r="T91" s="567" t="str">
        <f>VLOOKUP(C91,'[39]Usulan Gaji Januari 2017'!$B$78:$R$125,17,FALSE)</f>
        <v>170-0000405187</v>
      </c>
    </row>
    <row r="92" spans="1:20" s="112" customFormat="1" ht="18" customHeight="1">
      <c r="A92" s="921">
        <v>2250000</v>
      </c>
      <c r="B92" s="941">
        <v>6</v>
      </c>
      <c r="C92" s="566" t="s">
        <v>1937</v>
      </c>
      <c r="D92" s="66" t="s">
        <v>104</v>
      </c>
      <c r="E92" s="952">
        <f>VLOOKUP(C92,'[38]PARE-PARE'!$C$86:$E$133,3,FALSE)</f>
        <v>27</v>
      </c>
      <c r="F92" s="252">
        <v>2250000</v>
      </c>
      <c r="G92" s="147">
        <v>0</v>
      </c>
      <c r="H92" s="147">
        <f t="shared" si="31"/>
        <v>2250000</v>
      </c>
      <c r="I92" s="152">
        <v>5000</v>
      </c>
      <c r="J92" s="315">
        <v>650289</v>
      </c>
      <c r="K92" s="315">
        <v>0</v>
      </c>
      <c r="L92" s="949">
        <f t="shared" si="32"/>
        <v>785289</v>
      </c>
      <c r="M92" s="31">
        <f>H92+L92</f>
        <v>3035289</v>
      </c>
      <c r="N92" s="31">
        <f t="shared" si="33"/>
        <v>22500</v>
      </c>
      <c r="O92" s="31">
        <f t="shared" si="34"/>
        <v>45000</v>
      </c>
      <c r="P92" s="31">
        <f t="shared" si="35"/>
        <v>22500</v>
      </c>
      <c r="Q92" s="104">
        <f t="shared" si="36"/>
        <v>2945289</v>
      </c>
      <c r="R92" s="1683">
        <f>VLOOKUP(C92,'[38]PARE-PARE'!$C$86:$R$133,16,FALSE)</f>
        <v>670000</v>
      </c>
      <c r="S92" s="654">
        <f t="shared" si="37"/>
        <v>2275289</v>
      </c>
      <c r="T92" s="567" t="str">
        <f>VLOOKUP(C92,'[39]Usulan Gaji Januari 2017'!$B$78:$R$125,17,FALSE)</f>
        <v>152-0012382996</v>
      </c>
    </row>
    <row r="93" spans="1:20" s="112" customFormat="1" ht="18" customHeight="1">
      <c r="A93" s="921">
        <v>2250000</v>
      </c>
      <c r="B93" s="941">
        <v>7</v>
      </c>
      <c r="C93" s="566" t="s">
        <v>1938</v>
      </c>
      <c r="D93" s="66" t="s">
        <v>104</v>
      </c>
      <c r="E93" s="952">
        <f>VLOOKUP(C93,'[38]PARE-PARE'!$C$86:$E$133,3,FALSE)</f>
        <v>27</v>
      </c>
      <c r="F93" s="252">
        <v>2250000</v>
      </c>
      <c r="G93" s="147">
        <v>0</v>
      </c>
      <c r="H93" s="147">
        <f t="shared" si="31"/>
        <v>2250000</v>
      </c>
      <c r="I93" s="152">
        <v>5000</v>
      </c>
      <c r="J93" s="315">
        <v>650289</v>
      </c>
      <c r="K93" s="315">
        <v>0</v>
      </c>
      <c r="L93" s="949">
        <f t="shared" si="32"/>
        <v>785289</v>
      </c>
      <c r="M93" s="31">
        <f>H93+L93</f>
        <v>3035289</v>
      </c>
      <c r="N93" s="31">
        <f t="shared" si="33"/>
        <v>22500</v>
      </c>
      <c r="O93" s="31">
        <f t="shared" si="34"/>
        <v>45000</v>
      </c>
      <c r="P93" s="31">
        <f t="shared" si="35"/>
        <v>22500</v>
      </c>
      <c r="Q93" s="104">
        <f t="shared" si="36"/>
        <v>2945289</v>
      </c>
      <c r="R93" s="1683">
        <f>VLOOKUP(C93,'[38]PARE-PARE'!$C$86:$R$133,16,FALSE)</f>
        <v>0</v>
      </c>
      <c r="S93" s="654">
        <f t="shared" si="37"/>
        <v>2945289</v>
      </c>
      <c r="T93" s="567" t="str">
        <f>VLOOKUP(C93,'[39]Usulan Gaji Januari 2017'!$B$78:$R$125,17,FALSE)</f>
        <v>152-0012383069</v>
      </c>
    </row>
    <row r="94" spans="1:20" s="112" customFormat="1" ht="18" customHeight="1">
      <c r="A94" s="921">
        <v>2250000</v>
      </c>
      <c r="B94" s="941">
        <v>8</v>
      </c>
      <c r="C94" s="566" t="s">
        <v>1939</v>
      </c>
      <c r="D94" s="66" t="s">
        <v>104</v>
      </c>
      <c r="E94" s="952">
        <f>VLOOKUP(C94,'[38]PARE-PARE'!$C$86:$E$133,3,FALSE)</f>
        <v>28</v>
      </c>
      <c r="F94" s="252">
        <v>2250000</v>
      </c>
      <c r="G94" s="147">
        <v>0</v>
      </c>
      <c r="H94" s="147">
        <f t="shared" ref="H94:H123" si="38">SUM(F94:G94)</f>
        <v>2250000</v>
      </c>
      <c r="I94" s="152">
        <v>5000</v>
      </c>
      <c r="J94" s="315">
        <v>650289</v>
      </c>
      <c r="K94" s="315">
        <v>0</v>
      </c>
      <c r="L94" s="949">
        <f t="shared" si="32"/>
        <v>790289</v>
      </c>
      <c r="M94" s="31">
        <f>H94+L94</f>
        <v>3040289</v>
      </c>
      <c r="N94" s="31">
        <f t="shared" si="33"/>
        <v>22500</v>
      </c>
      <c r="O94" s="31">
        <f t="shared" si="34"/>
        <v>45000</v>
      </c>
      <c r="P94" s="31">
        <f t="shared" si="35"/>
        <v>22500</v>
      </c>
      <c r="Q94" s="104">
        <f t="shared" si="36"/>
        <v>2950289</v>
      </c>
      <c r="R94" s="1683">
        <f>VLOOKUP(C94,'[38]PARE-PARE'!$C$86:$R$133,16,FALSE)</f>
        <v>0</v>
      </c>
      <c r="S94" s="654">
        <f t="shared" si="37"/>
        <v>2950289</v>
      </c>
      <c r="T94" s="567" t="str">
        <f>VLOOKUP(C94,'[39]Usulan Gaji Januari 2017'!$B$78:$R$125,17,FALSE)</f>
        <v>170-0000408082</v>
      </c>
    </row>
    <row r="95" spans="1:20" s="112" customFormat="1" ht="18" customHeight="1">
      <c r="A95" s="921">
        <v>2250000</v>
      </c>
      <c r="B95" s="941">
        <v>9</v>
      </c>
      <c r="C95" s="566" t="s">
        <v>1942</v>
      </c>
      <c r="D95" s="66" t="s">
        <v>104</v>
      </c>
      <c r="E95" s="952">
        <f>VLOOKUP(C95,'[38]PARE-PARE'!$C$86:$E$133,3,FALSE)</f>
        <v>27</v>
      </c>
      <c r="F95" s="252">
        <v>2250000</v>
      </c>
      <c r="G95" s="147">
        <v>0</v>
      </c>
      <c r="H95" s="147">
        <f t="shared" si="38"/>
        <v>2250000</v>
      </c>
      <c r="I95" s="152">
        <v>5000</v>
      </c>
      <c r="J95" s="315">
        <v>650289</v>
      </c>
      <c r="K95" s="315">
        <v>0</v>
      </c>
      <c r="L95" s="949">
        <f t="shared" si="32"/>
        <v>785289</v>
      </c>
      <c r="M95" s="31">
        <f>(H95+L95)</f>
        <v>3035289</v>
      </c>
      <c r="N95" s="31">
        <f t="shared" si="33"/>
        <v>22500</v>
      </c>
      <c r="O95" s="31">
        <f t="shared" si="34"/>
        <v>45000</v>
      </c>
      <c r="P95" s="31">
        <f t="shared" si="35"/>
        <v>22500</v>
      </c>
      <c r="Q95" s="104">
        <f t="shared" si="36"/>
        <v>2945289</v>
      </c>
      <c r="R95" s="1683">
        <f>VLOOKUP(C95,'[38]PARE-PARE'!$C$86:$R$133,16,FALSE)</f>
        <v>0</v>
      </c>
      <c r="S95" s="654">
        <f t="shared" si="37"/>
        <v>2945289</v>
      </c>
      <c r="T95" s="567" t="str">
        <f>VLOOKUP(C95,'[39]Usulan Gaji Januari 2017'!$B$78:$R$125,17,FALSE)</f>
        <v>170-0000635593</v>
      </c>
    </row>
    <row r="96" spans="1:20" s="112" customFormat="1" ht="18" customHeight="1">
      <c r="A96" s="921">
        <v>2250000</v>
      </c>
      <c r="B96" s="941">
        <v>10</v>
      </c>
      <c r="C96" s="566" t="s">
        <v>1943</v>
      </c>
      <c r="D96" s="66" t="s">
        <v>104</v>
      </c>
      <c r="E96" s="952">
        <f>VLOOKUP(C96,'[38]PARE-PARE'!$C$86:$E$133,3,FALSE)</f>
        <v>26</v>
      </c>
      <c r="F96" s="252">
        <v>2250000</v>
      </c>
      <c r="G96" s="147">
        <v>0</v>
      </c>
      <c r="H96" s="147">
        <f t="shared" si="38"/>
        <v>2250000</v>
      </c>
      <c r="I96" s="152">
        <v>5000</v>
      </c>
      <c r="J96" s="315">
        <v>650289</v>
      </c>
      <c r="K96" s="315">
        <v>0</v>
      </c>
      <c r="L96" s="949">
        <f t="shared" si="32"/>
        <v>780289</v>
      </c>
      <c r="M96" s="31">
        <f>H96+L96</f>
        <v>3030289</v>
      </c>
      <c r="N96" s="31">
        <f t="shared" si="33"/>
        <v>22500</v>
      </c>
      <c r="O96" s="31">
        <f t="shared" si="34"/>
        <v>45000</v>
      </c>
      <c r="P96" s="31">
        <f t="shared" si="35"/>
        <v>22500</v>
      </c>
      <c r="Q96" s="104">
        <f t="shared" si="36"/>
        <v>2940289</v>
      </c>
      <c r="R96" s="1683">
        <f>VLOOKUP(C96,'[38]PARE-PARE'!$C$86:$R$133,16,FALSE)</f>
        <v>0</v>
      </c>
      <c r="S96" s="654">
        <f t="shared" si="37"/>
        <v>2940289</v>
      </c>
      <c r="T96" s="567" t="str">
        <f>VLOOKUP(C96,'[39]Usulan Gaji Januari 2017'!$B$78:$R$125,17,FALSE)</f>
        <v>152-0006417428</v>
      </c>
    </row>
    <row r="97" spans="1:20" s="112" customFormat="1" ht="18" customHeight="1">
      <c r="A97" s="921">
        <v>2250000</v>
      </c>
      <c r="B97" s="941">
        <v>11</v>
      </c>
      <c r="C97" s="566" t="s">
        <v>1944</v>
      </c>
      <c r="D97" s="66" t="s">
        <v>104</v>
      </c>
      <c r="E97" s="952">
        <f>VLOOKUP(C97,'[38]PARE-PARE'!$C$86:$E$133,3,FALSE)</f>
        <v>23</v>
      </c>
      <c r="F97" s="252">
        <v>2250000</v>
      </c>
      <c r="G97" s="147">
        <v>0</v>
      </c>
      <c r="H97" s="147">
        <f t="shared" si="38"/>
        <v>2250000</v>
      </c>
      <c r="I97" s="152">
        <v>5000</v>
      </c>
      <c r="J97" s="315">
        <v>650289</v>
      </c>
      <c r="K97" s="315">
        <v>0</v>
      </c>
      <c r="L97" s="949">
        <f t="shared" si="32"/>
        <v>765289</v>
      </c>
      <c r="M97" s="31">
        <f>(H97+L97)</f>
        <v>3015289</v>
      </c>
      <c r="N97" s="31">
        <f t="shared" si="33"/>
        <v>22500</v>
      </c>
      <c r="O97" s="31">
        <f t="shared" si="34"/>
        <v>45000</v>
      </c>
      <c r="P97" s="31">
        <f t="shared" si="35"/>
        <v>22500</v>
      </c>
      <c r="Q97" s="104">
        <f t="shared" si="36"/>
        <v>2925289</v>
      </c>
      <c r="R97" s="1683">
        <f>VLOOKUP(C97,'[38]PARE-PARE'!$C$86:$R$133,16,FALSE)</f>
        <v>100000</v>
      </c>
      <c r="S97" s="654">
        <f t="shared" si="37"/>
        <v>2825289</v>
      </c>
      <c r="T97" s="567" t="str">
        <f>VLOOKUP(C97,'[39]Usulan Gaji Januari 2017'!$B$78:$R$125,17,FALSE)</f>
        <v>170-0000634109</v>
      </c>
    </row>
    <row r="98" spans="1:20" s="112" customFormat="1" ht="18" customHeight="1">
      <c r="A98" s="921">
        <v>2250000</v>
      </c>
      <c r="B98" s="941">
        <v>12</v>
      </c>
      <c r="C98" s="568" t="s">
        <v>1945</v>
      </c>
      <c r="D98" s="32" t="s">
        <v>104</v>
      </c>
      <c r="E98" s="952">
        <f>VLOOKUP(C98,'[38]PARE-PARE'!$C$86:$E$133,3,FALSE)</f>
        <v>24</v>
      </c>
      <c r="F98" s="252">
        <v>2250000</v>
      </c>
      <c r="G98" s="147">
        <v>0</v>
      </c>
      <c r="H98" s="147">
        <f t="shared" si="38"/>
        <v>2250000</v>
      </c>
      <c r="I98" s="152">
        <v>5000</v>
      </c>
      <c r="J98" s="315">
        <v>650289</v>
      </c>
      <c r="K98" s="315">
        <v>0</v>
      </c>
      <c r="L98" s="949">
        <f t="shared" si="32"/>
        <v>770289</v>
      </c>
      <c r="M98" s="31">
        <f>H98+L98</f>
        <v>3020289</v>
      </c>
      <c r="N98" s="31">
        <f t="shared" si="33"/>
        <v>22500</v>
      </c>
      <c r="O98" s="31">
        <f t="shared" si="34"/>
        <v>45000</v>
      </c>
      <c r="P98" s="31">
        <f t="shared" si="35"/>
        <v>22500</v>
      </c>
      <c r="Q98" s="104">
        <f t="shared" si="36"/>
        <v>2930289</v>
      </c>
      <c r="R98" s="1683">
        <f>VLOOKUP(C98,'[38]PARE-PARE'!$C$86:$R$133,16,FALSE)</f>
        <v>0</v>
      </c>
      <c r="S98" s="654">
        <f t="shared" si="37"/>
        <v>2930289</v>
      </c>
      <c r="T98" s="567" t="str">
        <f>VLOOKUP(C98,'[39]Usulan Gaji Januari 2017'!$B$78:$R$125,17,FALSE)</f>
        <v>170-0000405013</v>
      </c>
    </row>
    <row r="99" spans="1:20" s="112" customFormat="1" ht="18" customHeight="1">
      <c r="A99" s="921">
        <v>2250000</v>
      </c>
      <c r="B99" s="941">
        <v>13</v>
      </c>
      <c r="C99" s="566" t="s">
        <v>1947</v>
      </c>
      <c r="D99" s="66" t="s">
        <v>104</v>
      </c>
      <c r="E99" s="952">
        <f>VLOOKUP(C99,'[38]PARE-PARE'!$C$86:$E$133,3,FALSE)</f>
        <v>27</v>
      </c>
      <c r="F99" s="252">
        <v>2250000</v>
      </c>
      <c r="G99" s="147">
        <v>0</v>
      </c>
      <c r="H99" s="147">
        <f t="shared" si="38"/>
        <v>2250000</v>
      </c>
      <c r="I99" s="151">
        <v>5000</v>
      </c>
      <c r="J99" s="315">
        <v>650289</v>
      </c>
      <c r="K99" s="315">
        <v>0</v>
      </c>
      <c r="L99" s="949">
        <f t="shared" si="32"/>
        <v>785289</v>
      </c>
      <c r="M99" s="48">
        <f>(H99+L99)</f>
        <v>3035289</v>
      </c>
      <c r="N99" s="48">
        <f t="shared" si="33"/>
        <v>22500</v>
      </c>
      <c r="O99" s="48">
        <f t="shared" si="34"/>
        <v>45000</v>
      </c>
      <c r="P99" s="48">
        <f t="shared" si="35"/>
        <v>22500</v>
      </c>
      <c r="Q99" s="146">
        <f t="shared" si="36"/>
        <v>2945289</v>
      </c>
      <c r="R99" s="1683">
        <f>VLOOKUP(C99,'[38]PARE-PARE'!$C$86:$R$133,16,FALSE)</f>
        <v>0</v>
      </c>
      <c r="S99" s="654">
        <f t="shared" si="37"/>
        <v>2945289</v>
      </c>
      <c r="T99" s="567" t="str">
        <f>VLOOKUP(C99,'[39]Usulan Gaji Januari 2017'!$B$78:$R$125,17,FALSE)</f>
        <v>170-0000633002</v>
      </c>
    </row>
    <row r="100" spans="1:20" s="1688" customFormat="1" ht="18" customHeight="1">
      <c r="A100" s="206">
        <v>2250000</v>
      </c>
      <c r="B100" s="941">
        <v>14</v>
      </c>
      <c r="C100" s="566" t="s">
        <v>632</v>
      </c>
      <c r="D100" s="66" t="s">
        <v>104</v>
      </c>
      <c r="E100" s="952">
        <f>VLOOKUP(C100,'[38]PARE-PARE'!$C$86:$E$133,3,FALSE)</f>
        <v>26</v>
      </c>
      <c r="F100" s="252">
        <v>2295000</v>
      </c>
      <c r="G100" s="147">
        <v>0</v>
      </c>
      <c r="H100" s="147">
        <f t="shared" si="38"/>
        <v>2295000</v>
      </c>
      <c r="I100" s="151">
        <v>5000</v>
      </c>
      <c r="J100" s="315">
        <v>650289</v>
      </c>
      <c r="K100" s="315">
        <v>0</v>
      </c>
      <c r="L100" s="949">
        <f t="shared" si="32"/>
        <v>780289</v>
      </c>
      <c r="M100" s="48">
        <f>H100+L100</f>
        <v>3075289</v>
      </c>
      <c r="N100" s="48">
        <f t="shared" si="33"/>
        <v>22950</v>
      </c>
      <c r="O100" s="48">
        <f t="shared" si="34"/>
        <v>45900</v>
      </c>
      <c r="P100" s="48">
        <f t="shared" si="35"/>
        <v>22950</v>
      </c>
      <c r="Q100" s="146">
        <f t="shared" si="36"/>
        <v>2983489</v>
      </c>
      <c r="R100" s="1683">
        <f>VLOOKUP(C100,'[38]PARE-PARE'!$C$86:$R$133,16,FALSE)</f>
        <v>0</v>
      </c>
      <c r="S100" s="1684">
        <f t="shared" si="37"/>
        <v>2983489</v>
      </c>
      <c r="T100" s="1634" t="s">
        <v>3721</v>
      </c>
    </row>
    <row r="101" spans="1:20" s="112" customFormat="1" ht="18" customHeight="1">
      <c r="A101" s="921">
        <v>2250000</v>
      </c>
      <c r="B101" s="941">
        <v>15</v>
      </c>
      <c r="C101" s="566" t="s">
        <v>1948</v>
      </c>
      <c r="D101" s="66" t="s">
        <v>104</v>
      </c>
      <c r="E101" s="952">
        <f>VLOOKUP(C101,'[38]PARE-PARE'!$C$86:$E$133,3,FALSE)</f>
        <v>27</v>
      </c>
      <c r="F101" s="252">
        <v>2250000</v>
      </c>
      <c r="G101" s="147">
        <v>0</v>
      </c>
      <c r="H101" s="147">
        <f t="shared" si="38"/>
        <v>2250000</v>
      </c>
      <c r="I101" s="151">
        <v>5000</v>
      </c>
      <c r="J101" s="315">
        <v>650289</v>
      </c>
      <c r="K101" s="315">
        <v>0</v>
      </c>
      <c r="L101" s="949">
        <f t="shared" si="32"/>
        <v>785289</v>
      </c>
      <c r="M101" s="48">
        <f>H101+L101</f>
        <v>3035289</v>
      </c>
      <c r="N101" s="48">
        <f t="shared" si="33"/>
        <v>22500</v>
      </c>
      <c r="O101" s="48">
        <f t="shared" si="34"/>
        <v>45000</v>
      </c>
      <c r="P101" s="48">
        <f t="shared" si="35"/>
        <v>22500</v>
      </c>
      <c r="Q101" s="146">
        <f t="shared" si="36"/>
        <v>2945289</v>
      </c>
      <c r="R101" s="1683">
        <f>VLOOKUP(C101,'[38]PARE-PARE'!$C$86:$R$133,16,FALSE)</f>
        <v>100000</v>
      </c>
      <c r="S101" s="654">
        <f t="shared" si="37"/>
        <v>2845289</v>
      </c>
      <c r="T101" s="567" t="str">
        <f>VLOOKUP(C101,'[39]Usulan Gaji Januari 2017'!$B$78:$R$125,17,FALSE)</f>
        <v>152-0012383002</v>
      </c>
    </row>
    <row r="102" spans="1:20" s="112" customFormat="1" ht="18" customHeight="1">
      <c r="A102" s="921">
        <v>2250000</v>
      </c>
      <c r="B102" s="941">
        <v>16</v>
      </c>
      <c r="C102" s="566" t="s">
        <v>1949</v>
      </c>
      <c r="D102" s="66" t="s">
        <v>104</v>
      </c>
      <c r="E102" s="952">
        <f>VLOOKUP(C102,'[38]PARE-PARE'!$C$86:$E$133,3,FALSE)</f>
        <v>25</v>
      </c>
      <c r="F102" s="252">
        <v>2250000</v>
      </c>
      <c r="G102" s="147">
        <v>0</v>
      </c>
      <c r="H102" s="147">
        <f t="shared" si="38"/>
        <v>2250000</v>
      </c>
      <c r="I102" s="151">
        <v>5000</v>
      </c>
      <c r="J102" s="315">
        <v>650289</v>
      </c>
      <c r="K102" s="315">
        <v>0</v>
      </c>
      <c r="L102" s="949">
        <f t="shared" si="32"/>
        <v>775289</v>
      </c>
      <c r="M102" s="48">
        <f>H102+L102</f>
        <v>3025289</v>
      </c>
      <c r="N102" s="48">
        <f t="shared" si="33"/>
        <v>22500</v>
      </c>
      <c r="O102" s="48">
        <f t="shared" si="34"/>
        <v>45000</v>
      </c>
      <c r="P102" s="48">
        <f t="shared" si="35"/>
        <v>22500</v>
      </c>
      <c r="Q102" s="146">
        <f t="shared" si="36"/>
        <v>2935289</v>
      </c>
      <c r="R102" s="1683">
        <f>VLOOKUP(C102,'[38]PARE-PARE'!$C$86:$R$133,16,FALSE)</f>
        <v>0</v>
      </c>
      <c r="S102" s="654">
        <f t="shared" si="37"/>
        <v>2935289</v>
      </c>
      <c r="T102" s="567" t="str">
        <f>VLOOKUP(C102,'[39]Usulan Gaji Januari 2017'!$B$78:$R$125,17,FALSE)</f>
        <v>152-0011362197</v>
      </c>
    </row>
    <row r="103" spans="1:20" s="112" customFormat="1" ht="18" customHeight="1">
      <c r="A103" s="921">
        <v>2250000</v>
      </c>
      <c r="B103" s="941">
        <v>17</v>
      </c>
      <c r="C103" s="566" t="s">
        <v>1950</v>
      </c>
      <c r="D103" s="66" t="s">
        <v>104</v>
      </c>
      <c r="E103" s="952">
        <f>VLOOKUP(C103,'[38]PARE-PARE'!$C$86:$E$133,3,FALSE)</f>
        <v>26</v>
      </c>
      <c r="F103" s="252">
        <v>2250000</v>
      </c>
      <c r="G103" s="147">
        <v>0</v>
      </c>
      <c r="H103" s="147">
        <f t="shared" si="38"/>
        <v>2250000</v>
      </c>
      <c r="I103" s="151">
        <v>5000</v>
      </c>
      <c r="J103" s="315">
        <v>650289</v>
      </c>
      <c r="K103" s="315">
        <v>0</v>
      </c>
      <c r="L103" s="949">
        <f t="shared" si="32"/>
        <v>780289</v>
      </c>
      <c r="M103" s="48">
        <f>(H103+L103)</f>
        <v>3030289</v>
      </c>
      <c r="N103" s="48">
        <f t="shared" si="33"/>
        <v>22500</v>
      </c>
      <c r="O103" s="48">
        <f t="shared" si="34"/>
        <v>45000</v>
      </c>
      <c r="P103" s="48">
        <f t="shared" si="35"/>
        <v>22500</v>
      </c>
      <c r="Q103" s="146">
        <f t="shared" si="36"/>
        <v>2940289</v>
      </c>
      <c r="R103" s="1683">
        <f>VLOOKUP(C103,'[38]PARE-PARE'!$C$86:$R$133,16,FALSE)</f>
        <v>0</v>
      </c>
      <c r="S103" s="654">
        <f t="shared" si="37"/>
        <v>2940289</v>
      </c>
      <c r="T103" s="567" t="str">
        <f>VLOOKUP(C103,'[39]Usulan Gaji Januari 2017'!$B$78:$R$125,17,FALSE)</f>
        <v>170-0000633028</v>
      </c>
    </row>
    <row r="104" spans="1:20" s="223" customFormat="1" ht="18" customHeight="1">
      <c r="A104" s="921">
        <v>2250000</v>
      </c>
      <c r="B104" s="941">
        <v>18</v>
      </c>
      <c r="C104" s="566" t="s">
        <v>1951</v>
      </c>
      <c r="D104" s="66" t="s">
        <v>104</v>
      </c>
      <c r="E104" s="952">
        <f>VLOOKUP(C104,'[38]PARE-PARE'!$C$86:$E$133,3,FALSE)</f>
        <v>27</v>
      </c>
      <c r="F104" s="252">
        <v>2250000</v>
      </c>
      <c r="G104" s="147">
        <v>0</v>
      </c>
      <c r="H104" s="147">
        <f t="shared" si="38"/>
        <v>2250000</v>
      </c>
      <c r="I104" s="151">
        <v>5000</v>
      </c>
      <c r="J104" s="315">
        <v>650289</v>
      </c>
      <c r="K104" s="315">
        <v>0</v>
      </c>
      <c r="L104" s="949">
        <f t="shared" si="32"/>
        <v>785289</v>
      </c>
      <c r="M104" s="48">
        <f>(H104+L104)</f>
        <v>3035289</v>
      </c>
      <c r="N104" s="48">
        <f t="shared" si="33"/>
        <v>22500</v>
      </c>
      <c r="O104" s="48">
        <f t="shared" si="34"/>
        <v>45000</v>
      </c>
      <c r="P104" s="48">
        <f t="shared" si="35"/>
        <v>22500</v>
      </c>
      <c r="Q104" s="146">
        <f t="shared" si="36"/>
        <v>2945289</v>
      </c>
      <c r="R104" s="1683">
        <f>VLOOKUP(C104,'[38]PARE-PARE'!$C$86:$R$133,16,FALSE)</f>
        <v>0</v>
      </c>
      <c r="S104" s="654">
        <f t="shared" si="37"/>
        <v>2945289</v>
      </c>
      <c r="T104" s="567" t="str">
        <f>VLOOKUP(C104,'[39]Usulan Gaji Januari 2017'!$B$78:$R$125,17,FALSE)</f>
        <v>170-0000636856</v>
      </c>
    </row>
    <row r="105" spans="1:20" s="223" customFormat="1" ht="18" customHeight="1">
      <c r="A105" s="921">
        <v>2250000</v>
      </c>
      <c r="B105" s="941">
        <v>19</v>
      </c>
      <c r="C105" s="566" t="s">
        <v>1952</v>
      </c>
      <c r="D105" s="66" t="s">
        <v>104</v>
      </c>
      <c r="E105" s="952">
        <f>VLOOKUP(C105,'[38]PARE-PARE'!$C$86:$E$133,3,FALSE)</f>
        <v>26</v>
      </c>
      <c r="F105" s="252">
        <v>2250000</v>
      </c>
      <c r="G105" s="147">
        <v>0</v>
      </c>
      <c r="H105" s="147">
        <f t="shared" si="38"/>
        <v>2250000</v>
      </c>
      <c r="I105" s="151">
        <v>5000</v>
      </c>
      <c r="J105" s="315">
        <v>650289</v>
      </c>
      <c r="K105" s="315">
        <v>0</v>
      </c>
      <c r="L105" s="949">
        <f t="shared" si="32"/>
        <v>780289</v>
      </c>
      <c r="M105" s="48">
        <f>H105+L105</f>
        <v>3030289</v>
      </c>
      <c r="N105" s="48">
        <f t="shared" si="33"/>
        <v>22500</v>
      </c>
      <c r="O105" s="48">
        <f t="shared" si="34"/>
        <v>45000</v>
      </c>
      <c r="P105" s="48">
        <f t="shared" si="35"/>
        <v>22500</v>
      </c>
      <c r="Q105" s="146">
        <f t="shared" si="36"/>
        <v>2940289</v>
      </c>
      <c r="R105" s="1683">
        <f>VLOOKUP(C105,'[38]PARE-PARE'!$C$86:$R$133,16,FALSE)</f>
        <v>670000</v>
      </c>
      <c r="S105" s="654">
        <f t="shared" si="37"/>
        <v>2270289</v>
      </c>
      <c r="T105" s="567" t="str">
        <f>VLOOKUP(C105,'[39]Usulan Gaji Januari 2017'!$B$78:$R$125,17,FALSE)</f>
        <v>152-0011903321</v>
      </c>
    </row>
    <row r="106" spans="1:20" s="223" customFormat="1" ht="18" customHeight="1">
      <c r="A106" s="921">
        <v>2250000</v>
      </c>
      <c r="B106" s="941">
        <v>20</v>
      </c>
      <c r="C106" s="566" t="s">
        <v>1954</v>
      </c>
      <c r="D106" s="66" t="s">
        <v>104</v>
      </c>
      <c r="E106" s="952">
        <f>VLOOKUP(C106,'[38]PARE-PARE'!$C$86:$E$133,3,FALSE)</f>
        <v>26</v>
      </c>
      <c r="F106" s="252">
        <v>2250000</v>
      </c>
      <c r="G106" s="147">
        <v>0</v>
      </c>
      <c r="H106" s="147">
        <f t="shared" si="38"/>
        <v>2250000</v>
      </c>
      <c r="I106" s="151">
        <v>5000</v>
      </c>
      <c r="J106" s="315">
        <v>650289</v>
      </c>
      <c r="K106" s="315">
        <v>0</v>
      </c>
      <c r="L106" s="949">
        <f t="shared" si="32"/>
        <v>780289</v>
      </c>
      <c r="M106" s="48">
        <f>(H106+L106)</f>
        <v>3030289</v>
      </c>
      <c r="N106" s="48">
        <f t="shared" si="33"/>
        <v>22500</v>
      </c>
      <c r="O106" s="48">
        <f t="shared" si="34"/>
        <v>45000</v>
      </c>
      <c r="P106" s="48">
        <f t="shared" si="35"/>
        <v>22500</v>
      </c>
      <c r="Q106" s="146">
        <f t="shared" si="36"/>
        <v>2940289</v>
      </c>
      <c r="R106" s="1683">
        <f>VLOOKUP(C106,'[38]PARE-PARE'!$C$86:$R$133,16,FALSE)</f>
        <v>0</v>
      </c>
      <c r="S106" s="654">
        <f t="shared" si="37"/>
        <v>2940289</v>
      </c>
      <c r="T106" s="567" t="str">
        <f>VLOOKUP(C106,'[39]Usulan Gaji Januari 2017'!$B$78:$R$125,17,FALSE)</f>
        <v>170-0000633572</v>
      </c>
    </row>
    <row r="107" spans="1:20" s="223" customFormat="1" ht="18" customHeight="1">
      <c r="A107" s="921">
        <v>2250000</v>
      </c>
      <c r="B107" s="941">
        <v>21</v>
      </c>
      <c r="C107" s="566" t="s">
        <v>1957</v>
      </c>
      <c r="D107" s="66" t="s">
        <v>104</v>
      </c>
      <c r="E107" s="952">
        <f>VLOOKUP(C107,'[38]PARE-PARE'!$C$86:$E$133,3,FALSE)</f>
        <v>14</v>
      </c>
      <c r="F107" s="252">
        <v>2250000</v>
      </c>
      <c r="G107" s="147">
        <v>0</v>
      </c>
      <c r="H107" s="147">
        <f t="shared" si="38"/>
        <v>2250000</v>
      </c>
      <c r="I107" s="151">
        <v>5000</v>
      </c>
      <c r="J107" s="315">
        <v>650289</v>
      </c>
      <c r="K107" s="315">
        <v>0</v>
      </c>
      <c r="L107" s="949">
        <f t="shared" si="32"/>
        <v>720289</v>
      </c>
      <c r="M107" s="48">
        <f>H107+L107</f>
        <v>2970289</v>
      </c>
      <c r="N107" s="48">
        <f t="shared" si="33"/>
        <v>22500</v>
      </c>
      <c r="O107" s="48">
        <f t="shared" si="34"/>
        <v>45000</v>
      </c>
      <c r="P107" s="48">
        <f t="shared" si="35"/>
        <v>22500</v>
      </c>
      <c r="Q107" s="146">
        <f t="shared" si="36"/>
        <v>2880289</v>
      </c>
      <c r="R107" s="1683">
        <f>VLOOKUP(C107,'[38]PARE-PARE'!$C$86:$R$133,16,FALSE)</f>
        <v>499000</v>
      </c>
      <c r="S107" s="654">
        <f t="shared" si="37"/>
        <v>2381289</v>
      </c>
      <c r="T107" s="567" t="str">
        <f>VLOOKUP(C107,'[39]Usulan Gaji Januari 2017'!$B$78:$R$125,17,FALSE)</f>
        <v>152-0006417667</v>
      </c>
    </row>
    <row r="108" spans="1:20" s="223" customFormat="1" ht="18" customHeight="1">
      <c r="A108" s="921">
        <v>2250000</v>
      </c>
      <c r="B108" s="941">
        <v>22</v>
      </c>
      <c r="C108" s="566" t="s">
        <v>1958</v>
      </c>
      <c r="D108" s="66" t="s">
        <v>104</v>
      </c>
      <c r="E108" s="952">
        <f>VLOOKUP(C108,'[38]PARE-PARE'!$C$86:$E$133,3,FALSE)</f>
        <v>12</v>
      </c>
      <c r="F108" s="252">
        <v>2250000</v>
      </c>
      <c r="G108" s="147">
        <v>0</v>
      </c>
      <c r="H108" s="147">
        <f t="shared" si="38"/>
        <v>2250000</v>
      </c>
      <c r="I108" s="151">
        <v>5000</v>
      </c>
      <c r="J108" s="315">
        <v>650289</v>
      </c>
      <c r="K108" s="315">
        <v>0</v>
      </c>
      <c r="L108" s="949">
        <f t="shared" si="32"/>
        <v>710289</v>
      </c>
      <c r="M108" s="48">
        <f>H108+L108</f>
        <v>2960289</v>
      </c>
      <c r="N108" s="48">
        <f t="shared" si="33"/>
        <v>22500</v>
      </c>
      <c r="O108" s="48">
        <f t="shared" si="34"/>
        <v>45000</v>
      </c>
      <c r="P108" s="48">
        <f t="shared" si="35"/>
        <v>22500</v>
      </c>
      <c r="Q108" s="146">
        <f t="shared" si="36"/>
        <v>2870289</v>
      </c>
      <c r="R108" s="1683">
        <f>VLOOKUP(C108,'[38]PARE-PARE'!$C$86:$R$133,16,FALSE)</f>
        <v>100000</v>
      </c>
      <c r="S108" s="654">
        <f t="shared" si="37"/>
        <v>2770289</v>
      </c>
      <c r="T108" s="567" t="str">
        <f>VLOOKUP(C108,'[39]Usulan Gaji Januari 2017'!$B$78:$R$125,17,FALSE)</f>
        <v>152-0006420950</v>
      </c>
    </row>
    <row r="109" spans="1:20" s="223" customFormat="1" ht="18" customHeight="1">
      <c r="A109" s="921">
        <v>2250000</v>
      </c>
      <c r="B109" s="941">
        <v>23</v>
      </c>
      <c r="C109" s="566" t="s">
        <v>1959</v>
      </c>
      <c r="D109" s="66" t="s">
        <v>104</v>
      </c>
      <c r="E109" s="952">
        <f>VLOOKUP(C109,'[38]PARE-PARE'!$C$86:$E$133,3,FALSE)</f>
        <v>18</v>
      </c>
      <c r="F109" s="252">
        <v>2250000</v>
      </c>
      <c r="G109" s="147">
        <v>0</v>
      </c>
      <c r="H109" s="147">
        <f t="shared" si="38"/>
        <v>2250000</v>
      </c>
      <c r="I109" s="151">
        <v>5000</v>
      </c>
      <c r="J109" s="315">
        <v>650289</v>
      </c>
      <c r="K109" s="315">
        <v>0</v>
      </c>
      <c r="L109" s="949">
        <f t="shared" si="32"/>
        <v>740289</v>
      </c>
      <c r="M109" s="48">
        <f>H109+L109</f>
        <v>2990289</v>
      </c>
      <c r="N109" s="48">
        <f t="shared" si="33"/>
        <v>22500</v>
      </c>
      <c r="O109" s="48">
        <f t="shared" si="34"/>
        <v>45000</v>
      </c>
      <c r="P109" s="48">
        <f t="shared" si="35"/>
        <v>22500</v>
      </c>
      <c r="Q109" s="146">
        <f t="shared" si="36"/>
        <v>2900289</v>
      </c>
      <c r="R109" s="1683">
        <f>VLOOKUP(C109,'[38]PARE-PARE'!$C$86:$R$133,16,FALSE)</f>
        <v>670000</v>
      </c>
      <c r="S109" s="654">
        <f t="shared" si="37"/>
        <v>2230289</v>
      </c>
      <c r="T109" s="567" t="str">
        <f>VLOOKUP(C109,'[39]Usulan Gaji Januari 2017'!$B$78:$R$125,17,FALSE)</f>
        <v>152-0006418129</v>
      </c>
    </row>
    <row r="110" spans="1:20" s="223" customFormat="1" ht="18" customHeight="1">
      <c r="A110" s="921">
        <v>2250000</v>
      </c>
      <c r="B110" s="941">
        <v>24</v>
      </c>
      <c r="C110" s="566" t="s">
        <v>1962</v>
      </c>
      <c r="D110" s="66" t="s">
        <v>104</v>
      </c>
      <c r="E110" s="952">
        <f>VLOOKUP(C110,'[38]PARE-PARE'!$C$86:$E$133,3,FALSE)</f>
        <v>27</v>
      </c>
      <c r="F110" s="252">
        <v>2250000</v>
      </c>
      <c r="G110" s="147">
        <v>0</v>
      </c>
      <c r="H110" s="147">
        <f t="shared" si="38"/>
        <v>2250000</v>
      </c>
      <c r="I110" s="151">
        <v>5000</v>
      </c>
      <c r="J110" s="315">
        <v>650289</v>
      </c>
      <c r="K110" s="315">
        <v>0</v>
      </c>
      <c r="L110" s="949">
        <f t="shared" ref="L110:L123" si="39">(E110*I110)+J110+K110</f>
        <v>785289</v>
      </c>
      <c r="M110" s="48">
        <f>(H110+L110)</f>
        <v>3035289</v>
      </c>
      <c r="N110" s="48">
        <f t="shared" ref="N110:N123" si="40">1%*H110</f>
        <v>22500</v>
      </c>
      <c r="O110" s="48">
        <f t="shared" ref="O110:O123" si="41">H110*2%</f>
        <v>45000</v>
      </c>
      <c r="P110" s="48">
        <f t="shared" ref="P110:P123" si="42">H110*1%</f>
        <v>22500</v>
      </c>
      <c r="Q110" s="146">
        <f t="shared" si="36"/>
        <v>2945289</v>
      </c>
      <c r="R110" s="1683">
        <f>VLOOKUP(C110,'[38]PARE-PARE'!$C$86:$R$133,16,FALSE)</f>
        <v>0</v>
      </c>
      <c r="S110" s="654">
        <f t="shared" si="37"/>
        <v>2945289</v>
      </c>
      <c r="T110" s="567" t="str">
        <f>VLOOKUP(C110,'[39]Usulan Gaji Januari 2017'!$B$78:$R$125,17,FALSE)</f>
        <v>170-0000634323</v>
      </c>
    </row>
    <row r="111" spans="1:20" s="223" customFormat="1" ht="18" customHeight="1">
      <c r="A111" s="921">
        <v>2250000</v>
      </c>
      <c r="B111" s="941">
        <v>25</v>
      </c>
      <c r="C111" s="566" t="s">
        <v>1965</v>
      </c>
      <c r="D111" s="66" t="s">
        <v>104</v>
      </c>
      <c r="E111" s="952">
        <f>VLOOKUP(C111,'[38]PARE-PARE'!$C$86:$E$133,3,FALSE)</f>
        <v>27</v>
      </c>
      <c r="F111" s="252">
        <v>2250000</v>
      </c>
      <c r="G111" s="147">
        <v>0</v>
      </c>
      <c r="H111" s="147">
        <f t="shared" si="38"/>
        <v>2250000</v>
      </c>
      <c r="I111" s="151">
        <v>5000</v>
      </c>
      <c r="J111" s="315">
        <v>650289</v>
      </c>
      <c r="K111" s="315">
        <v>0</v>
      </c>
      <c r="L111" s="949">
        <f t="shared" si="39"/>
        <v>785289</v>
      </c>
      <c r="M111" s="48">
        <f>H111+L111</f>
        <v>3035289</v>
      </c>
      <c r="N111" s="48">
        <f t="shared" si="40"/>
        <v>22500</v>
      </c>
      <c r="O111" s="48">
        <f t="shared" si="41"/>
        <v>45000</v>
      </c>
      <c r="P111" s="48">
        <f t="shared" si="42"/>
        <v>22500</v>
      </c>
      <c r="Q111" s="146">
        <f t="shared" si="36"/>
        <v>2945289</v>
      </c>
      <c r="R111" s="1683">
        <f>VLOOKUP(C111,'[38]PARE-PARE'!$C$86:$R$133,16,FALSE)</f>
        <v>328000</v>
      </c>
      <c r="S111" s="654">
        <f t="shared" si="37"/>
        <v>2617289</v>
      </c>
      <c r="T111" s="567" t="str">
        <f>VLOOKUP(C111,'[39]Usulan Gaji Januari 2017'!$B$78:$R$125,17,FALSE)</f>
        <v>152-0012383077</v>
      </c>
    </row>
    <row r="112" spans="1:20" s="223" customFormat="1" ht="18" customHeight="1">
      <c r="A112" s="921">
        <v>2250000</v>
      </c>
      <c r="B112" s="941">
        <v>26</v>
      </c>
      <c r="C112" s="566" t="s">
        <v>1967</v>
      </c>
      <c r="D112" s="66" t="s">
        <v>104</v>
      </c>
      <c r="E112" s="952">
        <f>VLOOKUP(C112,'[38]PARE-PARE'!$C$86:$E$133,3,FALSE)</f>
        <v>27</v>
      </c>
      <c r="F112" s="252">
        <v>2250000</v>
      </c>
      <c r="G112" s="147">
        <v>0</v>
      </c>
      <c r="H112" s="147">
        <f t="shared" si="38"/>
        <v>2250000</v>
      </c>
      <c r="I112" s="151">
        <v>5000</v>
      </c>
      <c r="J112" s="315">
        <v>650289</v>
      </c>
      <c r="K112" s="315">
        <v>0</v>
      </c>
      <c r="L112" s="949">
        <f t="shared" si="39"/>
        <v>785289</v>
      </c>
      <c r="M112" s="48">
        <f>(H112+L112)</f>
        <v>3035289</v>
      </c>
      <c r="N112" s="48">
        <f t="shared" si="40"/>
        <v>22500</v>
      </c>
      <c r="O112" s="48">
        <f t="shared" si="41"/>
        <v>45000</v>
      </c>
      <c r="P112" s="48">
        <f t="shared" si="42"/>
        <v>22500</v>
      </c>
      <c r="Q112" s="146">
        <f t="shared" si="36"/>
        <v>2945289</v>
      </c>
      <c r="R112" s="1683">
        <f>VLOOKUP(C112,'[38]PARE-PARE'!$C$86:$R$133,16,FALSE)</f>
        <v>100000</v>
      </c>
      <c r="S112" s="654">
        <f t="shared" si="37"/>
        <v>2845289</v>
      </c>
      <c r="T112" s="567" t="str">
        <f>VLOOKUP(C112,'[39]Usulan Gaji Januari 2017'!$B$78:$R$125,17,FALSE)</f>
        <v>170-0000638795</v>
      </c>
    </row>
    <row r="113" spans="1:20" s="223" customFormat="1" ht="18" customHeight="1">
      <c r="A113" s="921">
        <v>2250000</v>
      </c>
      <c r="B113" s="941">
        <v>27</v>
      </c>
      <c r="C113" s="566" t="s">
        <v>1968</v>
      </c>
      <c r="D113" s="66" t="s">
        <v>104</v>
      </c>
      <c r="E113" s="952">
        <f>VLOOKUP(C113,'[38]PARE-PARE'!$C$86:$E$133,3,FALSE)</f>
        <v>27</v>
      </c>
      <c r="F113" s="252">
        <v>2250000</v>
      </c>
      <c r="G113" s="147">
        <v>0</v>
      </c>
      <c r="H113" s="147">
        <f t="shared" si="38"/>
        <v>2250000</v>
      </c>
      <c r="I113" s="151">
        <v>5000</v>
      </c>
      <c r="J113" s="315">
        <v>650289</v>
      </c>
      <c r="K113" s="315">
        <v>0</v>
      </c>
      <c r="L113" s="949">
        <f t="shared" si="39"/>
        <v>785289</v>
      </c>
      <c r="M113" s="48">
        <f>(H113+L113)</f>
        <v>3035289</v>
      </c>
      <c r="N113" s="48">
        <f t="shared" si="40"/>
        <v>22500</v>
      </c>
      <c r="O113" s="48">
        <f t="shared" si="41"/>
        <v>45000</v>
      </c>
      <c r="P113" s="48">
        <f t="shared" si="42"/>
        <v>22500</v>
      </c>
      <c r="Q113" s="146">
        <f t="shared" si="36"/>
        <v>2945289</v>
      </c>
      <c r="R113" s="1683">
        <f>VLOOKUP(C113,'[38]PARE-PARE'!$C$86:$R$133,16,FALSE)</f>
        <v>0</v>
      </c>
      <c r="S113" s="654">
        <f t="shared" si="37"/>
        <v>2945289</v>
      </c>
      <c r="T113" s="567" t="str">
        <f>VLOOKUP(C113,'[39]Usulan Gaji Januari 2017'!$B$78:$R$125,17,FALSE)</f>
        <v>170-0000636229</v>
      </c>
    </row>
    <row r="114" spans="1:20" s="223" customFormat="1" ht="18" customHeight="1">
      <c r="A114" s="921">
        <v>2250000</v>
      </c>
      <c r="B114" s="941">
        <v>28</v>
      </c>
      <c r="C114" s="566" t="s">
        <v>3084</v>
      </c>
      <c r="D114" s="398" t="s">
        <v>104</v>
      </c>
      <c r="E114" s="952">
        <f>VLOOKUP(C114,'[38]PARE-PARE'!$C$86:$E$133,3,FALSE)</f>
        <v>25</v>
      </c>
      <c r="F114" s="252">
        <v>2250000</v>
      </c>
      <c r="G114" s="147">
        <v>0</v>
      </c>
      <c r="H114" s="147">
        <f t="shared" si="38"/>
        <v>2250000</v>
      </c>
      <c r="I114" s="151">
        <v>5000</v>
      </c>
      <c r="J114" s="315">
        <v>650289</v>
      </c>
      <c r="K114" s="315">
        <v>0</v>
      </c>
      <c r="L114" s="949">
        <f t="shared" si="39"/>
        <v>775289</v>
      </c>
      <c r="M114" s="48">
        <f t="shared" ref="M114:M123" si="43">H114+L114</f>
        <v>3025289</v>
      </c>
      <c r="N114" s="48">
        <f t="shared" si="40"/>
        <v>22500</v>
      </c>
      <c r="O114" s="48">
        <f t="shared" si="41"/>
        <v>45000</v>
      </c>
      <c r="P114" s="48">
        <f t="shared" si="42"/>
        <v>22500</v>
      </c>
      <c r="Q114" s="146">
        <f t="shared" si="36"/>
        <v>2935289</v>
      </c>
      <c r="R114" s="1683">
        <f>VLOOKUP(C114,'[38]PARE-PARE'!$C$86:$R$133,16,FALSE)</f>
        <v>0</v>
      </c>
      <c r="S114" s="654">
        <f t="shared" si="37"/>
        <v>2935289</v>
      </c>
      <c r="T114" s="567" t="str">
        <f>VLOOKUP(C114,'[39]Usulan Gaji Januari 2017'!$B$78:$R$125,17,FALSE)</f>
        <v>152-0012382970</v>
      </c>
    </row>
    <row r="115" spans="1:20" s="223" customFormat="1" ht="18" customHeight="1">
      <c r="A115" s="206">
        <v>2250000</v>
      </c>
      <c r="B115" s="941">
        <v>29</v>
      </c>
      <c r="C115" s="566" t="s">
        <v>2644</v>
      </c>
      <c r="D115" s="398" t="s">
        <v>104</v>
      </c>
      <c r="E115" s="952">
        <f>VLOOKUP(C115,'[38]PARE-PARE'!$C$86:$E$133,3,FALSE)</f>
        <v>28</v>
      </c>
      <c r="F115" s="252">
        <v>2250000</v>
      </c>
      <c r="G115" s="147">
        <v>0</v>
      </c>
      <c r="H115" s="147">
        <f t="shared" si="38"/>
        <v>2250000</v>
      </c>
      <c r="I115" s="151">
        <v>5000</v>
      </c>
      <c r="J115" s="315">
        <v>650289</v>
      </c>
      <c r="K115" s="315">
        <v>0</v>
      </c>
      <c r="L115" s="949">
        <f t="shared" si="39"/>
        <v>790289</v>
      </c>
      <c r="M115" s="48">
        <f t="shared" si="43"/>
        <v>3040289</v>
      </c>
      <c r="N115" s="48">
        <f t="shared" si="40"/>
        <v>22500</v>
      </c>
      <c r="O115" s="48">
        <f t="shared" si="41"/>
        <v>45000</v>
      </c>
      <c r="P115" s="48">
        <f t="shared" si="42"/>
        <v>22500</v>
      </c>
      <c r="Q115" s="146">
        <f t="shared" si="36"/>
        <v>2950289</v>
      </c>
      <c r="R115" s="1683">
        <f>VLOOKUP(C115,'[38]PARE-PARE'!$C$86:$R$133,16,FALSE)</f>
        <v>0</v>
      </c>
      <c r="S115" s="654">
        <f t="shared" si="37"/>
        <v>2950289</v>
      </c>
      <c r="T115" s="567" t="str">
        <f>VLOOKUP(C115,'[39]Usulan Gaji Januari 2017'!$B$78:$R$125,17,FALSE)</f>
        <v>170-0001039159</v>
      </c>
    </row>
    <row r="116" spans="1:20" s="223" customFormat="1" ht="18" customHeight="1">
      <c r="A116" s="206">
        <v>2250000</v>
      </c>
      <c r="B116" s="941">
        <v>30</v>
      </c>
      <c r="C116" s="1241" t="s">
        <v>2754</v>
      </c>
      <c r="D116" s="398" t="s">
        <v>104</v>
      </c>
      <c r="E116" s="952">
        <f>VLOOKUP(C116,'[38]PARE-PARE'!$C$86:$E$133,3,FALSE)</f>
        <v>26</v>
      </c>
      <c r="F116" s="252">
        <v>2250000</v>
      </c>
      <c r="G116" s="147">
        <v>0</v>
      </c>
      <c r="H116" s="147">
        <f t="shared" si="38"/>
        <v>2250000</v>
      </c>
      <c r="I116" s="151">
        <v>5000</v>
      </c>
      <c r="J116" s="315">
        <v>650289</v>
      </c>
      <c r="K116" s="315">
        <v>0</v>
      </c>
      <c r="L116" s="949">
        <f t="shared" si="39"/>
        <v>780289</v>
      </c>
      <c r="M116" s="48">
        <f t="shared" si="43"/>
        <v>3030289</v>
      </c>
      <c r="N116" s="48">
        <f t="shared" si="40"/>
        <v>22500</v>
      </c>
      <c r="O116" s="48">
        <f t="shared" si="41"/>
        <v>45000</v>
      </c>
      <c r="P116" s="48">
        <f t="shared" si="42"/>
        <v>22500</v>
      </c>
      <c r="Q116" s="146">
        <f t="shared" si="36"/>
        <v>2940289</v>
      </c>
      <c r="R116" s="1683">
        <f>VLOOKUP(C116,'[38]PARE-PARE'!$C$86:$R$133,16,FALSE)</f>
        <v>0</v>
      </c>
      <c r="S116" s="654">
        <f t="shared" si="37"/>
        <v>2940289</v>
      </c>
      <c r="T116" s="567" t="str">
        <f>VLOOKUP(C116,'[39]Usulan Gaji Januari 2017'!$B$78:$R$125,17,FALSE)</f>
        <v>152-0011689854</v>
      </c>
    </row>
    <row r="117" spans="1:20" s="223" customFormat="1" ht="18" customHeight="1">
      <c r="A117" s="206">
        <v>2250000</v>
      </c>
      <c r="B117" s="941">
        <v>31</v>
      </c>
      <c r="C117" s="566" t="s">
        <v>1860</v>
      </c>
      <c r="D117" s="398" t="s">
        <v>104</v>
      </c>
      <c r="E117" s="952">
        <f>VLOOKUP(C117,'[38]PARE-PARE'!$C$86:$E$133,3,FALSE)</f>
        <v>27</v>
      </c>
      <c r="F117" s="252">
        <v>2250000</v>
      </c>
      <c r="G117" s="147">
        <v>0</v>
      </c>
      <c r="H117" s="147">
        <f t="shared" si="38"/>
        <v>2250000</v>
      </c>
      <c r="I117" s="151">
        <v>5000</v>
      </c>
      <c r="J117" s="315">
        <v>650289</v>
      </c>
      <c r="K117" s="315">
        <v>0</v>
      </c>
      <c r="L117" s="949">
        <f t="shared" si="39"/>
        <v>785289</v>
      </c>
      <c r="M117" s="48">
        <f t="shared" si="43"/>
        <v>3035289</v>
      </c>
      <c r="N117" s="48">
        <f t="shared" si="40"/>
        <v>22500</v>
      </c>
      <c r="O117" s="48">
        <f t="shared" si="41"/>
        <v>45000</v>
      </c>
      <c r="P117" s="48">
        <f t="shared" si="42"/>
        <v>22500</v>
      </c>
      <c r="Q117" s="146">
        <f t="shared" si="36"/>
        <v>2945289</v>
      </c>
      <c r="R117" s="1683">
        <f>VLOOKUP(C117,'[38]PARE-PARE'!$C$86:$R$133,16,FALSE)</f>
        <v>0</v>
      </c>
      <c r="S117" s="654">
        <f t="shared" si="37"/>
        <v>2945289</v>
      </c>
      <c r="T117" s="567" t="str">
        <f>VLOOKUP(C117,'[39]Usulan Gaji Januari 2017'!$B$78:$R$125,17,FALSE)</f>
        <v>170-0001039902</v>
      </c>
    </row>
    <row r="118" spans="1:20" s="223" customFormat="1" ht="18" customHeight="1">
      <c r="A118" s="206">
        <v>2250000</v>
      </c>
      <c r="B118" s="941">
        <v>32</v>
      </c>
      <c r="C118" s="566" t="s">
        <v>2817</v>
      </c>
      <c r="D118" s="398" t="s">
        <v>104</v>
      </c>
      <c r="E118" s="952">
        <f>VLOOKUP(C118,'[38]PARE-PARE'!$C$86:$E$133,3,FALSE)</f>
        <v>27</v>
      </c>
      <c r="F118" s="252">
        <v>2250000</v>
      </c>
      <c r="G118" s="147">
        <v>0</v>
      </c>
      <c r="H118" s="147">
        <f t="shared" si="38"/>
        <v>2250000</v>
      </c>
      <c r="I118" s="151">
        <v>5000</v>
      </c>
      <c r="J118" s="315">
        <v>650289</v>
      </c>
      <c r="K118" s="315">
        <v>0</v>
      </c>
      <c r="L118" s="949">
        <f t="shared" si="39"/>
        <v>785289</v>
      </c>
      <c r="M118" s="48">
        <f t="shared" si="43"/>
        <v>3035289</v>
      </c>
      <c r="N118" s="48">
        <f t="shared" si="40"/>
        <v>22500</v>
      </c>
      <c r="O118" s="48">
        <f t="shared" si="41"/>
        <v>45000</v>
      </c>
      <c r="P118" s="48">
        <f t="shared" si="42"/>
        <v>22500</v>
      </c>
      <c r="Q118" s="146">
        <f t="shared" si="36"/>
        <v>2945289</v>
      </c>
      <c r="R118" s="1683">
        <f>VLOOKUP(C118,'[38]PARE-PARE'!$C$86:$R$133,16,FALSE)</f>
        <v>0</v>
      </c>
      <c r="S118" s="654">
        <f t="shared" si="37"/>
        <v>2945289</v>
      </c>
      <c r="T118" s="567" t="str">
        <f>VLOOKUP(C118,'[39]Usulan Gaji Januari 2017'!$B$78:$R$125,17,FALSE)</f>
        <v>170-0001039019</v>
      </c>
    </row>
    <row r="119" spans="1:20" s="223" customFormat="1" ht="18" customHeight="1">
      <c r="A119" s="206">
        <v>2250000</v>
      </c>
      <c r="B119" s="941">
        <v>33</v>
      </c>
      <c r="C119" s="566" t="s">
        <v>2818</v>
      </c>
      <c r="D119" s="398" t="s">
        <v>104</v>
      </c>
      <c r="E119" s="952">
        <f>VLOOKUP(C119,'[38]PARE-PARE'!$C$86:$E$133,3,FALSE)</f>
        <v>27</v>
      </c>
      <c r="F119" s="252">
        <v>2250000</v>
      </c>
      <c r="G119" s="147">
        <v>0</v>
      </c>
      <c r="H119" s="147">
        <f t="shared" si="38"/>
        <v>2250000</v>
      </c>
      <c r="I119" s="151">
        <v>5000</v>
      </c>
      <c r="J119" s="315">
        <v>650289</v>
      </c>
      <c r="K119" s="315">
        <v>0</v>
      </c>
      <c r="L119" s="949">
        <f t="shared" si="39"/>
        <v>785289</v>
      </c>
      <c r="M119" s="48">
        <f t="shared" si="43"/>
        <v>3035289</v>
      </c>
      <c r="N119" s="48">
        <f t="shared" si="40"/>
        <v>22500</v>
      </c>
      <c r="O119" s="48">
        <f t="shared" si="41"/>
        <v>45000</v>
      </c>
      <c r="P119" s="48">
        <f t="shared" si="42"/>
        <v>22500</v>
      </c>
      <c r="Q119" s="146">
        <f t="shared" si="36"/>
        <v>2945289</v>
      </c>
      <c r="R119" s="1683">
        <f>VLOOKUP(C119,'[38]PARE-PARE'!$C$86:$R$133,16,FALSE)</f>
        <v>0</v>
      </c>
      <c r="S119" s="654">
        <f t="shared" si="37"/>
        <v>2945289</v>
      </c>
      <c r="T119" s="567" t="str">
        <f>VLOOKUP(C119,'[39]Usulan Gaji Januari 2017'!$B$78:$R$125,17,FALSE)</f>
        <v>170-0001039506</v>
      </c>
    </row>
    <row r="120" spans="1:20" s="223" customFormat="1" ht="18" customHeight="1">
      <c r="A120" s="206">
        <v>2250000</v>
      </c>
      <c r="B120" s="941">
        <v>34</v>
      </c>
      <c r="C120" s="566" t="s">
        <v>2752</v>
      </c>
      <c r="D120" s="398" t="s">
        <v>104</v>
      </c>
      <c r="E120" s="952">
        <f>VLOOKUP(C120,'[38]PARE-PARE'!$C$86:$E$133,3,FALSE)</f>
        <v>25</v>
      </c>
      <c r="F120" s="252">
        <v>2250000</v>
      </c>
      <c r="G120" s="147">
        <v>0</v>
      </c>
      <c r="H120" s="147">
        <f t="shared" si="38"/>
        <v>2250000</v>
      </c>
      <c r="I120" s="151">
        <v>5000</v>
      </c>
      <c r="J120" s="315">
        <v>650289</v>
      </c>
      <c r="K120" s="315">
        <v>0</v>
      </c>
      <c r="L120" s="949">
        <f t="shared" si="39"/>
        <v>775289</v>
      </c>
      <c r="M120" s="48">
        <f t="shared" si="43"/>
        <v>3025289</v>
      </c>
      <c r="N120" s="48">
        <f t="shared" si="40"/>
        <v>22500</v>
      </c>
      <c r="O120" s="48">
        <f t="shared" si="41"/>
        <v>45000</v>
      </c>
      <c r="P120" s="48">
        <f t="shared" si="42"/>
        <v>22500</v>
      </c>
      <c r="Q120" s="146">
        <f t="shared" si="36"/>
        <v>2935289</v>
      </c>
      <c r="R120" s="1683">
        <f>VLOOKUP(C120,'[38]PARE-PARE'!$C$86:$R$133,16,FALSE)</f>
        <v>0</v>
      </c>
      <c r="S120" s="654">
        <f t="shared" si="37"/>
        <v>2935289</v>
      </c>
      <c r="T120" s="567" t="str">
        <f>VLOOKUP(C120,'[39]Usulan Gaji Januari 2017'!$B$78:$R$125,17,FALSE)</f>
        <v>170-0001039605</v>
      </c>
    </row>
    <row r="121" spans="1:20" s="223" customFormat="1" ht="18" customHeight="1">
      <c r="A121" s="206">
        <v>2250000</v>
      </c>
      <c r="B121" s="941">
        <v>35</v>
      </c>
      <c r="C121" s="566" t="s">
        <v>2753</v>
      </c>
      <c r="D121" s="398" t="s">
        <v>104</v>
      </c>
      <c r="E121" s="952">
        <f>VLOOKUP(C121,'[38]PARE-PARE'!$C$86:$E$133,3,FALSE)</f>
        <v>27</v>
      </c>
      <c r="F121" s="252">
        <v>2250000</v>
      </c>
      <c r="G121" s="147">
        <v>0</v>
      </c>
      <c r="H121" s="147">
        <f t="shared" si="38"/>
        <v>2250000</v>
      </c>
      <c r="I121" s="151">
        <v>5000</v>
      </c>
      <c r="J121" s="315">
        <v>650289</v>
      </c>
      <c r="K121" s="315">
        <v>0</v>
      </c>
      <c r="L121" s="949">
        <f t="shared" si="39"/>
        <v>785289</v>
      </c>
      <c r="M121" s="48">
        <f t="shared" si="43"/>
        <v>3035289</v>
      </c>
      <c r="N121" s="48">
        <f t="shared" si="40"/>
        <v>22500</v>
      </c>
      <c r="O121" s="48">
        <f t="shared" si="41"/>
        <v>45000</v>
      </c>
      <c r="P121" s="48">
        <f t="shared" si="42"/>
        <v>22500</v>
      </c>
      <c r="Q121" s="146">
        <f t="shared" si="36"/>
        <v>2945289</v>
      </c>
      <c r="R121" s="1683">
        <f>VLOOKUP(C121,'[38]PARE-PARE'!$C$86:$R$133,16,FALSE)</f>
        <v>0</v>
      </c>
      <c r="S121" s="654">
        <f t="shared" si="37"/>
        <v>2945289</v>
      </c>
      <c r="T121" s="567" t="str">
        <f>VLOOKUP(C121,'[39]Usulan Gaji Januari 2017'!$B$78:$R$125,17,FALSE)</f>
        <v>170-0000799274</v>
      </c>
    </row>
    <row r="122" spans="1:20" s="223" customFormat="1" ht="18" customHeight="1">
      <c r="A122" s="206">
        <v>2250000</v>
      </c>
      <c r="B122" s="941">
        <v>36</v>
      </c>
      <c r="C122" s="566" t="s">
        <v>2751</v>
      </c>
      <c r="D122" s="398" t="s">
        <v>104</v>
      </c>
      <c r="E122" s="952">
        <f>VLOOKUP(C122,'[38]PARE-PARE'!$C$86:$E$133,3,FALSE)</f>
        <v>26</v>
      </c>
      <c r="F122" s="252">
        <v>2250000</v>
      </c>
      <c r="G122" s="147">
        <v>0</v>
      </c>
      <c r="H122" s="147">
        <f t="shared" si="38"/>
        <v>2250000</v>
      </c>
      <c r="I122" s="151">
        <v>5000</v>
      </c>
      <c r="J122" s="315">
        <v>650289</v>
      </c>
      <c r="K122" s="315">
        <v>0</v>
      </c>
      <c r="L122" s="949">
        <f t="shared" si="39"/>
        <v>780289</v>
      </c>
      <c r="M122" s="48">
        <f t="shared" si="43"/>
        <v>3030289</v>
      </c>
      <c r="N122" s="48">
        <f t="shared" si="40"/>
        <v>22500</v>
      </c>
      <c r="O122" s="48">
        <f t="shared" si="41"/>
        <v>45000</v>
      </c>
      <c r="P122" s="48">
        <f t="shared" si="42"/>
        <v>22500</v>
      </c>
      <c r="Q122" s="146">
        <f t="shared" si="36"/>
        <v>2940289</v>
      </c>
      <c r="R122" s="1683">
        <f>VLOOKUP(C122,'[38]PARE-PARE'!$C$86:$R$133,16,FALSE)</f>
        <v>0</v>
      </c>
      <c r="S122" s="654">
        <f t="shared" si="37"/>
        <v>2940289</v>
      </c>
      <c r="T122" s="567" t="str">
        <f>VLOOKUP(C122,'[39]Usulan Gaji Januari 2017'!$B$78:$R$125,17,FALSE)</f>
        <v>170-0001039720</v>
      </c>
    </row>
    <row r="123" spans="1:20" s="223" customFormat="1" ht="18" customHeight="1">
      <c r="A123" s="206">
        <v>2250000</v>
      </c>
      <c r="B123" s="941">
        <v>37</v>
      </c>
      <c r="C123" s="566" t="s">
        <v>2645</v>
      </c>
      <c r="D123" s="398" t="s">
        <v>104</v>
      </c>
      <c r="E123" s="952">
        <f>VLOOKUP(C123,'[38]PARE-PARE'!$C$86:$E$133,3,FALSE)</f>
        <v>26</v>
      </c>
      <c r="F123" s="252">
        <v>2250000</v>
      </c>
      <c r="G123" s="147">
        <v>0</v>
      </c>
      <c r="H123" s="147">
        <f t="shared" si="38"/>
        <v>2250000</v>
      </c>
      <c r="I123" s="151">
        <v>5000</v>
      </c>
      <c r="J123" s="315">
        <v>650289</v>
      </c>
      <c r="K123" s="315">
        <v>0</v>
      </c>
      <c r="L123" s="949">
        <f t="shared" si="39"/>
        <v>780289</v>
      </c>
      <c r="M123" s="48">
        <f t="shared" si="43"/>
        <v>3030289</v>
      </c>
      <c r="N123" s="48">
        <f t="shared" si="40"/>
        <v>22500</v>
      </c>
      <c r="O123" s="48">
        <f t="shared" si="41"/>
        <v>45000</v>
      </c>
      <c r="P123" s="48">
        <f t="shared" si="42"/>
        <v>22500</v>
      </c>
      <c r="Q123" s="146">
        <f t="shared" si="36"/>
        <v>2940289</v>
      </c>
      <c r="R123" s="1683">
        <f>VLOOKUP(C123,'[38]PARE-PARE'!$C$86:$R$133,16,FALSE)</f>
        <v>1150000</v>
      </c>
      <c r="S123" s="654">
        <f t="shared" si="37"/>
        <v>1790289</v>
      </c>
      <c r="T123" s="567" t="str">
        <f>VLOOKUP(C123,'[39]Usulan Gaji Januari 2017'!$B$78:$R$125,17,FALSE)</f>
        <v>170-0001043771</v>
      </c>
    </row>
    <row r="124" spans="1:20" s="223" customFormat="1" ht="18" customHeight="1">
      <c r="A124" s="359"/>
      <c r="B124" s="941">
        <v>38</v>
      </c>
      <c r="C124" s="617" t="s">
        <v>1888</v>
      </c>
      <c r="D124" s="66" t="s">
        <v>3058</v>
      </c>
      <c r="E124" s="952">
        <f>VLOOKUP(C124,'[38]PARE-PARE'!$C$86:$E$133,3,FALSE)</f>
        <v>26</v>
      </c>
      <c r="F124" s="252">
        <v>2250000</v>
      </c>
      <c r="G124" s="147">
        <v>0</v>
      </c>
      <c r="H124" s="147">
        <f>SUM(F124:G124)</f>
        <v>2250000</v>
      </c>
      <c r="I124" s="151">
        <v>5000</v>
      </c>
      <c r="J124" s="315">
        <v>650289</v>
      </c>
      <c r="K124" s="315">
        <v>0</v>
      </c>
      <c r="L124" s="949">
        <f t="shared" ref="L124:L134" si="44">(E124*I124)+J124+K124</f>
        <v>780289</v>
      </c>
      <c r="M124" s="48">
        <f t="shared" ref="M124:M134" si="45">H124+L124</f>
        <v>3030289</v>
      </c>
      <c r="N124" s="48">
        <f t="shared" ref="N124:N134" si="46">1%*H124</f>
        <v>22500</v>
      </c>
      <c r="O124" s="48">
        <f t="shared" ref="O124:O134" si="47">H124*2%</f>
        <v>45000</v>
      </c>
      <c r="P124" s="48">
        <f t="shared" ref="P124:P134" si="48">H124*1%</f>
        <v>22500</v>
      </c>
      <c r="Q124" s="146">
        <f t="shared" ref="Q124:Q134" si="49">M124-O124-P124-N124</f>
        <v>2940289</v>
      </c>
      <c r="R124" s="1683">
        <f>VLOOKUP(C124,'[38]PARE-PARE'!$C$86:$R$133,16,FALSE)</f>
        <v>0</v>
      </c>
      <c r="S124" s="654">
        <f t="shared" si="37"/>
        <v>2940289</v>
      </c>
      <c r="T124" s="1242" t="s">
        <v>3737</v>
      </c>
    </row>
    <row r="125" spans="1:20" s="223" customFormat="1" ht="18" customHeight="1">
      <c r="A125" s="206">
        <v>2250000</v>
      </c>
      <c r="B125" s="941">
        <v>39</v>
      </c>
      <c r="C125" s="566" t="s">
        <v>1901</v>
      </c>
      <c r="D125" s="66" t="s">
        <v>104</v>
      </c>
      <c r="E125" s="952">
        <f>VLOOKUP(C125,'[38]PARE-PARE'!$C$86:$E$133,3,FALSE)</f>
        <v>27</v>
      </c>
      <c r="F125" s="252">
        <v>2250000</v>
      </c>
      <c r="G125" s="147">
        <v>0</v>
      </c>
      <c r="H125" s="147">
        <f t="shared" ref="H125:H134" si="50">SUM(F125:G125)</f>
        <v>2250000</v>
      </c>
      <c r="I125" s="151">
        <v>5000</v>
      </c>
      <c r="J125" s="315">
        <v>650289</v>
      </c>
      <c r="K125" s="315">
        <v>0</v>
      </c>
      <c r="L125" s="949">
        <f t="shared" si="44"/>
        <v>785289</v>
      </c>
      <c r="M125" s="48">
        <f t="shared" si="45"/>
        <v>3035289</v>
      </c>
      <c r="N125" s="48">
        <f t="shared" si="46"/>
        <v>22500</v>
      </c>
      <c r="O125" s="48">
        <f t="shared" si="47"/>
        <v>45000</v>
      </c>
      <c r="P125" s="48">
        <f t="shared" si="48"/>
        <v>22500</v>
      </c>
      <c r="Q125" s="146">
        <f t="shared" si="49"/>
        <v>2945289</v>
      </c>
      <c r="R125" s="1683">
        <f>VLOOKUP(C125,'[38]PARE-PARE'!$C$86:$R$133,16,FALSE)</f>
        <v>100000</v>
      </c>
      <c r="S125" s="654">
        <f t="shared" si="37"/>
        <v>2845289</v>
      </c>
      <c r="T125" s="709" t="s">
        <v>3719</v>
      </c>
    </row>
    <row r="126" spans="1:20" s="223" customFormat="1" ht="18" customHeight="1">
      <c r="A126" s="206">
        <v>2250000</v>
      </c>
      <c r="B126" s="941">
        <v>40</v>
      </c>
      <c r="C126" s="566" t="s">
        <v>1905</v>
      </c>
      <c r="D126" s="66" t="s">
        <v>104</v>
      </c>
      <c r="E126" s="952">
        <f>VLOOKUP(C126,'[38]PARE-PARE'!$C$86:$E$133,3,FALSE)</f>
        <v>27</v>
      </c>
      <c r="F126" s="252">
        <v>2250000</v>
      </c>
      <c r="G126" s="147">
        <v>0</v>
      </c>
      <c r="H126" s="147">
        <f t="shared" si="50"/>
        <v>2250000</v>
      </c>
      <c r="I126" s="151">
        <v>5000</v>
      </c>
      <c r="J126" s="315">
        <v>650289</v>
      </c>
      <c r="K126" s="315">
        <v>0</v>
      </c>
      <c r="L126" s="949">
        <f t="shared" si="44"/>
        <v>785289</v>
      </c>
      <c r="M126" s="48">
        <f t="shared" si="45"/>
        <v>3035289</v>
      </c>
      <c r="N126" s="48">
        <f t="shared" si="46"/>
        <v>22500</v>
      </c>
      <c r="O126" s="48">
        <f t="shared" si="47"/>
        <v>45000</v>
      </c>
      <c r="P126" s="48">
        <f t="shared" si="48"/>
        <v>22500</v>
      </c>
      <c r="Q126" s="146">
        <f t="shared" si="49"/>
        <v>2945289</v>
      </c>
      <c r="R126" s="1683">
        <f>VLOOKUP(C126,'[38]PARE-PARE'!$C$86:$R$133,16,FALSE)</f>
        <v>898000</v>
      </c>
      <c r="S126" s="654">
        <f t="shared" si="37"/>
        <v>2047289</v>
      </c>
      <c r="T126" s="709" t="s">
        <v>3720</v>
      </c>
    </row>
    <row r="127" spans="1:20" s="1688" customFormat="1" ht="18" customHeight="1">
      <c r="A127" s="206">
        <v>2250000</v>
      </c>
      <c r="B127" s="941">
        <v>41</v>
      </c>
      <c r="C127" s="566" t="s">
        <v>632</v>
      </c>
      <c r="D127" s="66" t="s">
        <v>104</v>
      </c>
      <c r="E127" s="952">
        <f>VLOOKUP(C127,'[38]PARE-PARE'!$C$86:$E$133,3,FALSE)</f>
        <v>26</v>
      </c>
      <c r="F127" s="252">
        <v>2250000</v>
      </c>
      <c r="G127" s="147">
        <v>0</v>
      </c>
      <c r="H127" s="147">
        <f t="shared" si="50"/>
        <v>2250000</v>
      </c>
      <c r="I127" s="151">
        <v>5000</v>
      </c>
      <c r="J127" s="315">
        <v>650289</v>
      </c>
      <c r="K127" s="315">
        <v>0</v>
      </c>
      <c r="L127" s="949">
        <f t="shared" si="44"/>
        <v>780289</v>
      </c>
      <c r="M127" s="48">
        <f t="shared" si="45"/>
        <v>3030289</v>
      </c>
      <c r="N127" s="48">
        <f t="shared" si="46"/>
        <v>22500</v>
      </c>
      <c r="O127" s="48">
        <f t="shared" si="47"/>
        <v>45000</v>
      </c>
      <c r="P127" s="48">
        <f t="shared" si="48"/>
        <v>22500</v>
      </c>
      <c r="Q127" s="146">
        <f t="shared" si="49"/>
        <v>2940289</v>
      </c>
      <c r="R127" s="1683">
        <f>VLOOKUP(C127,'[38]PARE-PARE'!$C$86:$R$133,16,FALSE)</f>
        <v>0</v>
      </c>
      <c r="S127" s="1684">
        <f t="shared" si="37"/>
        <v>2940289</v>
      </c>
      <c r="T127" s="1706" t="s">
        <v>4259</v>
      </c>
    </row>
    <row r="128" spans="1:20" s="223" customFormat="1" ht="18" customHeight="1">
      <c r="A128" s="206">
        <v>2250000</v>
      </c>
      <c r="B128" s="941">
        <v>42</v>
      </c>
      <c r="C128" s="566" t="s">
        <v>1913</v>
      </c>
      <c r="D128" s="66" t="s">
        <v>104</v>
      </c>
      <c r="E128" s="952">
        <f>VLOOKUP(C128,'[38]PARE-PARE'!$C$86:$E$133,3,FALSE)</f>
        <v>25</v>
      </c>
      <c r="F128" s="252">
        <v>2250000</v>
      </c>
      <c r="G128" s="147">
        <v>0</v>
      </c>
      <c r="H128" s="147">
        <f t="shared" si="50"/>
        <v>2250000</v>
      </c>
      <c r="I128" s="151">
        <v>5000</v>
      </c>
      <c r="J128" s="315">
        <v>650289</v>
      </c>
      <c r="K128" s="315">
        <v>0</v>
      </c>
      <c r="L128" s="949">
        <f t="shared" si="44"/>
        <v>775289</v>
      </c>
      <c r="M128" s="48">
        <f t="shared" si="45"/>
        <v>3025289</v>
      </c>
      <c r="N128" s="48">
        <f t="shared" si="46"/>
        <v>22500</v>
      </c>
      <c r="O128" s="48">
        <f t="shared" si="47"/>
        <v>45000</v>
      </c>
      <c r="P128" s="48">
        <f t="shared" si="48"/>
        <v>22500</v>
      </c>
      <c r="Q128" s="146">
        <f t="shared" si="49"/>
        <v>2935289</v>
      </c>
      <c r="R128" s="1683">
        <f>VLOOKUP(C128,'[38]PARE-PARE'!$C$86:$R$133,16,FALSE)</f>
        <v>898000</v>
      </c>
      <c r="S128" s="654">
        <f t="shared" si="37"/>
        <v>2037289</v>
      </c>
      <c r="T128" s="709" t="s">
        <v>3722</v>
      </c>
    </row>
    <row r="129" spans="1:20" s="223" customFormat="1" ht="18" customHeight="1">
      <c r="A129" s="206">
        <v>2250000</v>
      </c>
      <c r="B129" s="941">
        <v>43</v>
      </c>
      <c r="C129" s="566" t="s">
        <v>1818</v>
      </c>
      <c r="D129" s="66" t="s">
        <v>104</v>
      </c>
      <c r="E129" s="952">
        <f>VLOOKUP(C129,'[38]PARE-PARE'!$C$86:$E$133,3,FALSE)</f>
        <v>27</v>
      </c>
      <c r="F129" s="252">
        <v>2250000</v>
      </c>
      <c r="G129" s="147">
        <v>0</v>
      </c>
      <c r="H129" s="147">
        <f t="shared" si="50"/>
        <v>2250000</v>
      </c>
      <c r="I129" s="151">
        <v>5000</v>
      </c>
      <c r="J129" s="315">
        <v>650289</v>
      </c>
      <c r="K129" s="315">
        <v>0</v>
      </c>
      <c r="L129" s="949">
        <f t="shared" si="44"/>
        <v>785289</v>
      </c>
      <c r="M129" s="48">
        <f t="shared" si="45"/>
        <v>3035289</v>
      </c>
      <c r="N129" s="48">
        <f t="shared" si="46"/>
        <v>22500</v>
      </c>
      <c r="O129" s="48">
        <f t="shared" si="47"/>
        <v>45000</v>
      </c>
      <c r="P129" s="48">
        <f t="shared" si="48"/>
        <v>22500</v>
      </c>
      <c r="Q129" s="146">
        <f t="shared" si="49"/>
        <v>2945289</v>
      </c>
      <c r="R129" s="1683">
        <f>VLOOKUP(C129,'[38]PARE-PARE'!$C$86:$R$133,16,FALSE)</f>
        <v>898000</v>
      </c>
      <c r="S129" s="654">
        <f t="shared" si="37"/>
        <v>2047289</v>
      </c>
      <c r="T129" s="709" t="s">
        <v>3723</v>
      </c>
    </row>
    <row r="130" spans="1:20" s="223" customFormat="1" ht="18" customHeight="1">
      <c r="A130" s="206">
        <v>2250000</v>
      </c>
      <c r="B130" s="941">
        <v>44</v>
      </c>
      <c r="C130" s="566" t="s">
        <v>1922</v>
      </c>
      <c r="D130" s="66" t="s">
        <v>104</v>
      </c>
      <c r="E130" s="952">
        <f>VLOOKUP(C130,'[38]PARE-PARE'!$C$86:$E$133,3,FALSE)</f>
        <v>27</v>
      </c>
      <c r="F130" s="252">
        <v>2250000</v>
      </c>
      <c r="G130" s="147">
        <v>0</v>
      </c>
      <c r="H130" s="147">
        <f t="shared" si="50"/>
        <v>2250000</v>
      </c>
      <c r="I130" s="151">
        <v>5000</v>
      </c>
      <c r="J130" s="315">
        <v>650289</v>
      </c>
      <c r="K130" s="315">
        <v>0</v>
      </c>
      <c r="L130" s="949">
        <f t="shared" si="44"/>
        <v>785289</v>
      </c>
      <c r="M130" s="48">
        <f t="shared" si="45"/>
        <v>3035289</v>
      </c>
      <c r="N130" s="48">
        <f t="shared" si="46"/>
        <v>22500</v>
      </c>
      <c r="O130" s="48">
        <f t="shared" si="47"/>
        <v>45000</v>
      </c>
      <c r="P130" s="48">
        <f t="shared" si="48"/>
        <v>22500</v>
      </c>
      <c r="Q130" s="146">
        <f t="shared" si="49"/>
        <v>2945289</v>
      </c>
      <c r="R130" s="1683">
        <f>VLOOKUP(C130,'[38]PARE-PARE'!$C$86:$R$133,16,FALSE)</f>
        <v>898000</v>
      </c>
      <c r="S130" s="654">
        <f t="shared" si="37"/>
        <v>2047289</v>
      </c>
      <c r="T130" s="709" t="s">
        <v>3724</v>
      </c>
    </row>
    <row r="131" spans="1:20" s="223" customFormat="1" ht="18" customHeight="1">
      <c r="A131" s="206">
        <v>2250000</v>
      </c>
      <c r="B131" s="941">
        <v>45</v>
      </c>
      <c r="C131" s="566" t="s">
        <v>1923</v>
      </c>
      <c r="D131" s="66" t="s">
        <v>104</v>
      </c>
      <c r="E131" s="952">
        <f>VLOOKUP(C131,'[38]PARE-PARE'!$C$86:$E$133,3,FALSE)</f>
        <v>26</v>
      </c>
      <c r="F131" s="252">
        <v>2250000</v>
      </c>
      <c r="G131" s="147">
        <v>0</v>
      </c>
      <c r="H131" s="147">
        <f t="shared" si="50"/>
        <v>2250000</v>
      </c>
      <c r="I131" s="151">
        <v>5000</v>
      </c>
      <c r="J131" s="315">
        <v>650289</v>
      </c>
      <c r="K131" s="315">
        <v>0</v>
      </c>
      <c r="L131" s="949">
        <f t="shared" si="44"/>
        <v>780289</v>
      </c>
      <c r="M131" s="48">
        <f t="shared" si="45"/>
        <v>3030289</v>
      </c>
      <c r="N131" s="48">
        <f t="shared" si="46"/>
        <v>22500</v>
      </c>
      <c r="O131" s="48">
        <f t="shared" si="47"/>
        <v>45000</v>
      </c>
      <c r="P131" s="48">
        <f t="shared" si="48"/>
        <v>22500</v>
      </c>
      <c r="Q131" s="146">
        <f t="shared" si="49"/>
        <v>2940289</v>
      </c>
      <c r="R131" s="1683">
        <f>VLOOKUP(C131,'[38]PARE-PARE'!$C$86:$R$133,16,FALSE)</f>
        <v>100000</v>
      </c>
      <c r="S131" s="654">
        <f t="shared" si="37"/>
        <v>2840289</v>
      </c>
      <c r="T131" s="709" t="s">
        <v>3725</v>
      </c>
    </row>
    <row r="132" spans="1:20" s="223" customFormat="1" ht="18" customHeight="1">
      <c r="A132" s="206">
        <v>2250000</v>
      </c>
      <c r="B132" s="941">
        <v>46</v>
      </c>
      <c r="C132" s="566" t="s">
        <v>1928</v>
      </c>
      <c r="D132" s="66" t="s">
        <v>104</v>
      </c>
      <c r="E132" s="952">
        <f>VLOOKUP(C132,'[38]PARE-PARE'!$C$86:$E$133,3,FALSE)</f>
        <v>27</v>
      </c>
      <c r="F132" s="252">
        <v>2250000</v>
      </c>
      <c r="G132" s="147">
        <v>0</v>
      </c>
      <c r="H132" s="147">
        <f t="shared" si="50"/>
        <v>2250000</v>
      </c>
      <c r="I132" s="151">
        <v>5000</v>
      </c>
      <c r="J132" s="315">
        <v>650289</v>
      </c>
      <c r="K132" s="315">
        <v>0</v>
      </c>
      <c r="L132" s="949">
        <f t="shared" si="44"/>
        <v>785289</v>
      </c>
      <c r="M132" s="48">
        <f t="shared" si="45"/>
        <v>3035289</v>
      </c>
      <c r="N132" s="48">
        <f t="shared" si="46"/>
        <v>22500</v>
      </c>
      <c r="O132" s="48">
        <f t="shared" si="47"/>
        <v>45000</v>
      </c>
      <c r="P132" s="48">
        <f t="shared" si="48"/>
        <v>22500</v>
      </c>
      <c r="Q132" s="146">
        <f t="shared" si="49"/>
        <v>2945289</v>
      </c>
      <c r="R132" s="1683">
        <f>VLOOKUP(C132,'[38]PARE-PARE'!$C$86:$R$133,16,FALSE)</f>
        <v>100000</v>
      </c>
      <c r="S132" s="654">
        <f t="shared" si="37"/>
        <v>2845289</v>
      </c>
      <c r="T132" s="709" t="s">
        <v>3726</v>
      </c>
    </row>
    <row r="133" spans="1:20" s="223" customFormat="1" ht="18" customHeight="1">
      <c r="A133" s="206">
        <v>2250000</v>
      </c>
      <c r="B133" s="941">
        <v>47</v>
      </c>
      <c r="C133" s="566" t="s">
        <v>1929</v>
      </c>
      <c r="D133" s="66" t="s">
        <v>104</v>
      </c>
      <c r="E133" s="952">
        <f>VLOOKUP(C133,'[38]PARE-PARE'!$C$86:$E$133,3,FALSE)</f>
        <v>25</v>
      </c>
      <c r="F133" s="252">
        <v>2250000</v>
      </c>
      <c r="G133" s="147">
        <v>0</v>
      </c>
      <c r="H133" s="147">
        <f t="shared" si="50"/>
        <v>2250000</v>
      </c>
      <c r="I133" s="151">
        <v>5000</v>
      </c>
      <c r="J133" s="315">
        <v>650289</v>
      </c>
      <c r="K133" s="315">
        <v>0</v>
      </c>
      <c r="L133" s="949">
        <f t="shared" si="44"/>
        <v>775289</v>
      </c>
      <c r="M133" s="48">
        <f t="shared" si="45"/>
        <v>3025289</v>
      </c>
      <c r="N133" s="48">
        <f t="shared" si="46"/>
        <v>22500</v>
      </c>
      <c r="O133" s="48">
        <f t="shared" si="47"/>
        <v>45000</v>
      </c>
      <c r="P133" s="48">
        <f t="shared" si="48"/>
        <v>22500</v>
      </c>
      <c r="Q133" s="146">
        <f t="shared" si="49"/>
        <v>2935289</v>
      </c>
      <c r="R133" s="1683">
        <f>VLOOKUP(C133,'[38]PARE-PARE'!$C$86:$R$133,16,FALSE)</f>
        <v>898000</v>
      </c>
      <c r="S133" s="654">
        <f t="shared" si="37"/>
        <v>2037289</v>
      </c>
      <c r="T133" s="709" t="s">
        <v>3727</v>
      </c>
    </row>
    <row r="134" spans="1:20" s="223" customFormat="1" ht="18" customHeight="1">
      <c r="A134" s="359"/>
      <c r="B134" s="941">
        <v>48</v>
      </c>
      <c r="C134" s="841" t="s">
        <v>3972</v>
      </c>
      <c r="D134" s="66" t="s">
        <v>104</v>
      </c>
      <c r="E134" s="952">
        <f>VLOOKUP(C134,'[38]PARE-PARE'!$C$86:$E$133,3,FALSE)</f>
        <v>28</v>
      </c>
      <c r="F134" s="252">
        <v>2250000</v>
      </c>
      <c r="G134" s="147">
        <v>0</v>
      </c>
      <c r="H134" s="147">
        <f t="shared" si="50"/>
        <v>2250000</v>
      </c>
      <c r="I134" s="151">
        <v>0</v>
      </c>
      <c r="J134" s="315">
        <v>0</v>
      </c>
      <c r="K134" s="824">
        <v>0</v>
      </c>
      <c r="L134" s="949">
        <f t="shared" si="44"/>
        <v>0</v>
      </c>
      <c r="M134" s="48">
        <f t="shared" si="45"/>
        <v>2250000</v>
      </c>
      <c r="N134" s="48">
        <f t="shared" si="46"/>
        <v>22500</v>
      </c>
      <c r="O134" s="48">
        <f t="shared" si="47"/>
        <v>45000</v>
      </c>
      <c r="P134" s="48">
        <f t="shared" si="48"/>
        <v>22500</v>
      </c>
      <c r="Q134" s="146">
        <f t="shared" si="49"/>
        <v>2160000</v>
      </c>
      <c r="R134" s="1683">
        <f>VLOOKUP(C134,'[38]PARE-PARE'!$C$86:$R$133,16,FALSE)</f>
        <v>0</v>
      </c>
      <c r="S134" s="654">
        <f t="shared" si="37"/>
        <v>2160000</v>
      </c>
      <c r="T134" s="709" t="s">
        <v>3973</v>
      </c>
    </row>
    <row r="135" spans="1:20" s="223" customFormat="1" ht="22.5" customHeight="1">
      <c r="A135" s="899"/>
      <c r="B135" s="2396" t="s">
        <v>38</v>
      </c>
      <c r="C135" s="2397"/>
      <c r="D135" s="2407"/>
      <c r="E135" s="967">
        <f>SUM(E87:E134)</f>
        <v>1227</v>
      </c>
      <c r="F135" s="769">
        <f>SUM(F87:F134)</f>
        <v>108045000</v>
      </c>
      <c r="G135" s="769">
        <f t="shared" ref="G135:S135" si="51">SUM(G87:G134)</f>
        <v>0</v>
      </c>
      <c r="H135" s="769">
        <f t="shared" si="51"/>
        <v>108045000</v>
      </c>
      <c r="I135" s="769">
        <f t="shared" si="51"/>
        <v>235000</v>
      </c>
      <c r="J135" s="769">
        <f t="shared" si="51"/>
        <v>30563583</v>
      </c>
      <c r="K135" s="769">
        <f t="shared" si="51"/>
        <v>0</v>
      </c>
      <c r="L135" s="769">
        <f t="shared" si="51"/>
        <v>36558583</v>
      </c>
      <c r="M135" s="769">
        <f t="shared" si="51"/>
        <v>144603583</v>
      </c>
      <c r="N135" s="769">
        <f t="shared" si="51"/>
        <v>1080450</v>
      </c>
      <c r="O135" s="769">
        <f t="shared" si="51"/>
        <v>2160900</v>
      </c>
      <c r="P135" s="769">
        <f t="shared" si="51"/>
        <v>1080450</v>
      </c>
      <c r="Q135" s="769">
        <f t="shared" si="51"/>
        <v>140281783</v>
      </c>
      <c r="R135" s="769">
        <f t="shared" si="51"/>
        <v>11173000</v>
      </c>
      <c r="S135" s="769">
        <f t="shared" si="51"/>
        <v>129108783</v>
      </c>
      <c r="T135" s="769"/>
    </row>
    <row r="136" spans="1:20" s="268" customFormat="1" ht="18" customHeight="1">
      <c r="A136" s="281"/>
      <c r="B136" s="319">
        <f>B134+B76+B22</f>
        <v>108</v>
      </c>
      <c r="C136" s="319"/>
      <c r="D136" s="319"/>
      <c r="E136" s="319"/>
      <c r="F136" s="319"/>
      <c r="G136" s="319"/>
      <c r="H136" s="319"/>
      <c r="I136" s="319"/>
      <c r="J136" s="319"/>
      <c r="K136" s="319"/>
      <c r="L136" s="319"/>
      <c r="M136" s="319"/>
      <c r="N136" s="319"/>
      <c r="O136" s="319"/>
      <c r="P136" s="319"/>
      <c r="Q136" s="245"/>
      <c r="R136" s="319"/>
      <c r="S136" s="319"/>
      <c r="T136" s="354"/>
    </row>
    <row r="137" spans="1:20" s="268" customFormat="1" ht="18" customHeight="1">
      <c r="A137" s="281"/>
      <c r="B137" s="319"/>
      <c r="C137" s="319"/>
      <c r="D137" s="319"/>
      <c r="E137" s="319"/>
      <c r="F137" s="319"/>
      <c r="G137" s="319"/>
      <c r="H137" s="245"/>
      <c r="I137" s="319"/>
      <c r="J137" s="319"/>
      <c r="K137" s="319"/>
      <c r="L137" s="245"/>
      <c r="M137" s="230"/>
      <c r="N137" s="230"/>
      <c r="O137" s="230"/>
      <c r="P137" s="319"/>
      <c r="Q137" s="245">
        <f>Q135+Q77+Q23</f>
        <v>344032450.98265892</v>
      </c>
      <c r="R137" s="245">
        <f>R135+R77+R23</f>
        <v>40312000</v>
      </c>
      <c r="S137" s="245">
        <f>S135+S77+S23</f>
        <v>303720450.98265904</v>
      </c>
      <c r="T137" s="354"/>
    </row>
    <row r="138" spans="1:20" s="268" customFormat="1" ht="18" customHeight="1">
      <c r="A138" s="281"/>
      <c r="B138" s="319"/>
      <c r="C138" s="319"/>
      <c r="D138" s="319"/>
      <c r="E138" s="319"/>
      <c r="F138" s="319"/>
      <c r="G138" s="319"/>
      <c r="H138" s="319"/>
      <c r="I138" s="319"/>
      <c r="J138" s="319"/>
      <c r="K138" s="319"/>
      <c r="L138" s="319"/>
      <c r="M138" s="319"/>
      <c r="N138" s="319"/>
      <c r="O138" s="319"/>
      <c r="P138" s="319"/>
      <c r="Q138" s="319"/>
      <c r="R138" s="1187"/>
      <c r="S138" s="319"/>
      <c r="T138" s="354"/>
    </row>
    <row r="139" spans="1:20" s="268" customFormat="1" ht="18" customHeight="1">
      <c r="A139" s="281"/>
      <c r="B139" s="319"/>
      <c r="C139" s="319"/>
      <c r="D139" s="319"/>
      <c r="E139" s="319"/>
      <c r="F139" s="319"/>
      <c r="G139" s="319"/>
      <c r="H139" s="319"/>
      <c r="I139" s="319"/>
      <c r="J139" s="319"/>
      <c r="K139" s="319"/>
      <c r="L139" s="319"/>
      <c r="M139" s="319"/>
      <c r="N139" s="319"/>
      <c r="O139" s="319"/>
      <c r="P139" s="319"/>
      <c r="Q139" s="319"/>
      <c r="R139" s="1187"/>
      <c r="S139" s="319"/>
      <c r="T139" s="319"/>
    </row>
    <row r="140" spans="1:20" ht="18" customHeight="1"/>
    <row r="141" spans="1:20" ht="18" customHeight="1"/>
    <row r="142" spans="1:20" ht="18" customHeight="1"/>
    <row r="143" spans="1:20" ht="18" customHeight="1"/>
    <row r="144" spans="1:20" ht="18" customHeight="1"/>
    <row r="145" spans="3:3" ht="18" customHeight="1"/>
    <row r="146" spans="3:3" ht="18" customHeight="1"/>
    <row r="147" spans="3:3" ht="18" customHeight="1"/>
    <row r="148" spans="3:3" ht="18" customHeight="1"/>
    <row r="149" spans="3:3" ht="18" customHeight="1"/>
    <row r="150" spans="3:3" ht="18" customHeight="1"/>
    <row r="151" spans="3:3" ht="18" customHeight="1"/>
    <row r="152" spans="3:3" ht="18" customHeight="1"/>
    <row r="153" spans="3:3" ht="18" customHeight="1"/>
    <row r="154" spans="3:3" ht="18" customHeight="1"/>
    <row r="155" spans="3:3" ht="18" customHeight="1"/>
    <row r="156" spans="3:3" ht="18" customHeight="1"/>
    <row r="157" spans="3:3" ht="18" customHeight="1"/>
    <row r="158" spans="3:3" ht="18" customHeight="1"/>
    <row r="159" spans="3:3" ht="18" customHeight="1">
      <c r="C159" s="658" t="s">
        <v>3689</v>
      </c>
    </row>
    <row r="161" spans="2:15" ht="34.5" customHeight="1">
      <c r="B161" s="659" t="s">
        <v>39</v>
      </c>
      <c r="C161" s="659" t="s">
        <v>3690</v>
      </c>
      <c r="D161" s="2274" t="s">
        <v>40</v>
      </c>
      <c r="E161" s="2275"/>
      <c r="F161" s="659" t="s">
        <v>3691</v>
      </c>
      <c r="G161" s="659" t="s">
        <v>41</v>
      </c>
    </row>
    <row r="162" spans="2:15" ht="24.75" customHeight="1">
      <c r="B162" s="525">
        <v>1</v>
      </c>
      <c r="C162" s="660" t="s">
        <v>3692</v>
      </c>
      <c r="D162" s="678">
        <f>B22</f>
        <v>13</v>
      </c>
      <c r="E162" s="727" t="s">
        <v>3701</v>
      </c>
      <c r="F162" s="668">
        <v>3000</v>
      </c>
      <c r="G162" s="669">
        <f>F162*D162</f>
        <v>39000</v>
      </c>
    </row>
    <row r="163" spans="2:15" ht="24.75" customHeight="1">
      <c r="B163" s="525">
        <v>2</v>
      </c>
      <c r="C163" s="660" t="s">
        <v>42</v>
      </c>
      <c r="D163" s="678">
        <f>B76</f>
        <v>47</v>
      </c>
      <c r="E163" s="727" t="s">
        <v>3701</v>
      </c>
      <c r="F163" s="668">
        <v>3000</v>
      </c>
      <c r="G163" s="669">
        <f>F163*D163</f>
        <v>141000</v>
      </c>
    </row>
    <row r="164" spans="2:15" ht="24.75" customHeight="1">
      <c r="B164" s="525">
        <v>3</v>
      </c>
      <c r="C164" s="660" t="s">
        <v>43</v>
      </c>
      <c r="D164" s="1867">
        <f>B134</f>
        <v>48</v>
      </c>
      <c r="E164" s="727" t="s">
        <v>3701</v>
      </c>
      <c r="F164" s="668">
        <v>3000</v>
      </c>
      <c r="G164" s="669">
        <f>F164*D164</f>
        <v>144000</v>
      </c>
    </row>
    <row r="165" spans="2:15" ht="24.75" customHeight="1">
      <c r="B165" s="2263" t="s">
        <v>3702</v>
      </c>
      <c r="C165" s="2264"/>
      <c r="D165" s="938">
        <f>D162+D163+D164</f>
        <v>108</v>
      </c>
      <c r="E165" s="855" t="s">
        <v>3701</v>
      </c>
      <c r="F165" s="856" t="s">
        <v>2627</v>
      </c>
      <c r="G165" s="777">
        <f>SUM(G162:G164)</f>
        <v>324000</v>
      </c>
    </row>
    <row r="167" spans="2:15" ht="24.75" customHeight="1">
      <c r="C167" s="662" t="s">
        <v>3693</v>
      </c>
    </row>
    <row r="168" spans="2:15" ht="24.75" customHeight="1">
      <c r="C168" s="662" t="s">
        <v>3825</v>
      </c>
    </row>
    <row r="170" spans="2:15" ht="24.75" customHeight="1">
      <c r="C170" s="663" t="s">
        <v>4587</v>
      </c>
      <c r="D170" s="266"/>
      <c r="E170" s="266"/>
      <c r="F170" s="266"/>
      <c r="G170" s="266"/>
      <c r="H170" s="266"/>
    </row>
    <row r="171" spans="2:15" ht="24.75" customHeight="1">
      <c r="C171" s="664" t="s">
        <v>3025</v>
      </c>
      <c r="D171" s="2437" t="s">
        <v>3696</v>
      </c>
      <c r="E171" s="2439"/>
      <c r="F171" s="2437" t="s">
        <v>2130</v>
      </c>
      <c r="G171" s="2438"/>
      <c r="H171" s="2439"/>
      <c r="M171" s="266"/>
      <c r="N171" s="231" t="s">
        <v>4584</v>
      </c>
      <c r="O171" s="266"/>
    </row>
    <row r="172" spans="2:15" ht="24.75" customHeight="1">
      <c r="C172" s="665" t="s">
        <v>3692</v>
      </c>
      <c r="D172" s="678">
        <f>B22</f>
        <v>13</v>
      </c>
      <c r="E172" s="727" t="s">
        <v>3701</v>
      </c>
      <c r="F172" s="677"/>
      <c r="G172" s="681" t="s">
        <v>3703</v>
      </c>
      <c r="H172" s="679">
        <f>Q23</f>
        <v>44730441.393063568</v>
      </c>
      <c r="M172" s="266"/>
      <c r="N172" s="232" t="s">
        <v>44</v>
      </c>
      <c r="O172" s="266"/>
    </row>
    <row r="173" spans="2:15" ht="24.75" customHeight="1">
      <c r="C173" s="665" t="s">
        <v>42</v>
      </c>
      <c r="D173" s="678">
        <f>D163</f>
        <v>47</v>
      </c>
      <c r="E173" s="727" t="s">
        <v>3701</v>
      </c>
      <c r="F173" s="677"/>
      <c r="G173" s="681" t="s">
        <v>3703</v>
      </c>
      <c r="H173" s="699">
        <f>Q77</f>
        <v>159020226.58959538</v>
      </c>
      <c r="M173" s="266"/>
      <c r="N173" s="231"/>
      <c r="O173" s="266"/>
    </row>
    <row r="174" spans="2:15" ht="24.75" customHeight="1">
      <c r="C174" s="665" t="s">
        <v>43</v>
      </c>
      <c r="D174" s="678">
        <f>D164</f>
        <v>48</v>
      </c>
      <c r="E174" s="727" t="s">
        <v>3701</v>
      </c>
      <c r="F174" s="674"/>
      <c r="G174" s="675" t="s">
        <v>3703</v>
      </c>
      <c r="H174" s="676">
        <f>Q135</f>
        <v>140281783</v>
      </c>
      <c r="I174" s="245">
        <f>SUM(H172:H174)</f>
        <v>344032450.98265898</v>
      </c>
      <c r="M174" s="266"/>
      <c r="N174" s="231"/>
      <c r="O174" s="266"/>
    </row>
    <row r="175" spans="2:15" ht="24.75" customHeight="1">
      <c r="C175" s="665" t="s">
        <v>3697</v>
      </c>
      <c r="D175" s="678"/>
      <c r="E175" s="727"/>
      <c r="F175" s="677"/>
      <c r="G175" s="681" t="s">
        <v>3703</v>
      </c>
      <c r="H175" s="679">
        <f>G165</f>
        <v>324000</v>
      </c>
      <c r="M175" s="266"/>
      <c r="N175" s="231"/>
      <c r="O175" s="266"/>
    </row>
    <row r="176" spans="2:15" ht="24.75" customHeight="1">
      <c r="C176" s="666" t="s">
        <v>3698</v>
      </c>
      <c r="D176" s="938">
        <f>D172+D173+D174</f>
        <v>108</v>
      </c>
      <c r="E176" s="855" t="s">
        <v>3701</v>
      </c>
      <c r="F176" s="1147"/>
      <c r="G176" s="857" t="s">
        <v>3703</v>
      </c>
      <c r="H176" s="792">
        <f>SUM(H172:H175)</f>
        <v>344356450.98265898</v>
      </c>
      <c r="M176" s="266"/>
      <c r="O176" s="266"/>
    </row>
    <row r="177" spans="3:15" ht="24.75" customHeight="1">
      <c r="C177" s="667" t="s">
        <v>3699</v>
      </c>
      <c r="D177" s="860">
        <v>1.4999999999999999E-2</v>
      </c>
      <c r="E177" s="855"/>
      <c r="F177" s="1232"/>
      <c r="G177" s="1233" t="s">
        <v>3703</v>
      </c>
      <c r="H177" s="1234">
        <f>H176*D177</f>
        <v>5165346.764739885</v>
      </c>
      <c r="M177" s="266"/>
      <c r="N177" s="229" t="s">
        <v>3704</v>
      </c>
      <c r="O177" s="266"/>
    </row>
    <row r="178" spans="3:15" ht="24.75" customHeight="1">
      <c r="C178" s="680" t="s">
        <v>3700</v>
      </c>
      <c r="D178" s="2238"/>
      <c r="E178" s="2239"/>
      <c r="F178" s="2239"/>
      <c r="G178" s="857" t="s">
        <v>3703</v>
      </c>
      <c r="H178" s="792">
        <f>SUM(H176:H177)</f>
        <v>349521797.74739885</v>
      </c>
    </row>
  </sheetData>
  <mergeCells count="57">
    <mergeCell ref="T28:T29"/>
    <mergeCell ref="B77:D77"/>
    <mergeCell ref="H28:H29"/>
    <mergeCell ref="I28:K28"/>
    <mergeCell ref="L28:L29"/>
    <mergeCell ref="M28:M29"/>
    <mergeCell ref="R28:R29"/>
    <mergeCell ref="S28:S29"/>
    <mergeCell ref="B28:B29"/>
    <mergeCell ref="C28:C29"/>
    <mergeCell ref="D28:D29"/>
    <mergeCell ref="E28:E29"/>
    <mergeCell ref="F28:G28"/>
    <mergeCell ref="T85:T86"/>
    <mergeCell ref="B135:D135"/>
    <mergeCell ref="H85:H86"/>
    <mergeCell ref="I85:K85"/>
    <mergeCell ref="L85:L86"/>
    <mergeCell ref="M85:M86"/>
    <mergeCell ref="N85:P85"/>
    <mergeCell ref="B85:B86"/>
    <mergeCell ref="C85:C86"/>
    <mergeCell ref="D85:D86"/>
    <mergeCell ref="E85:E86"/>
    <mergeCell ref="F85:G85"/>
    <mergeCell ref="R85:R86"/>
    <mergeCell ref="S85:S86"/>
    <mergeCell ref="A8:A9"/>
    <mergeCell ref="A28:A29"/>
    <mergeCell ref="A85:A86"/>
    <mergeCell ref="Q85:Q86"/>
    <mergeCell ref="Q28:Q29"/>
    <mergeCell ref="N28:P28"/>
    <mergeCell ref="B23:D23"/>
    <mergeCell ref="H8:H9"/>
    <mergeCell ref="I8:K8"/>
    <mergeCell ref="L8:L9"/>
    <mergeCell ref="M8:M9"/>
    <mergeCell ref="B8:B9"/>
    <mergeCell ref="C8:C9"/>
    <mergeCell ref="D8:D9"/>
    <mergeCell ref="E8:E9"/>
    <mergeCell ref="F8:G8"/>
    <mergeCell ref="Q8:Q9"/>
    <mergeCell ref="B1:T1"/>
    <mergeCell ref="B2:T2"/>
    <mergeCell ref="B3:T3"/>
    <mergeCell ref="B4:T4"/>
    <mergeCell ref="T8:T9"/>
    <mergeCell ref="N8:P8"/>
    <mergeCell ref="R8:R9"/>
    <mergeCell ref="S8:S9"/>
    <mergeCell ref="D161:E161"/>
    <mergeCell ref="B165:C165"/>
    <mergeCell ref="D171:E171"/>
    <mergeCell ref="F171:H171"/>
    <mergeCell ref="D178:F178"/>
  </mergeCells>
  <conditionalFormatting sqref="T10:T21">
    <cfRule type="duplicateValues" dxfId="21" priority="35" stopIfTrue="1"/>
  </conditionalFormatting>
  <conditionalFormatting sqref="T124">
    <cfRule type="duplicateValues" dxfId="20" priority="4" stopIfTrue="1"/>
  </conditionalFormatting>
  <conditionalFormatting sqref="T30:T76">
    <cfRule type="duplicateValues" dxfId="19" priority="3"/>
  </conditionalFormatting>
  <conditionalFormatting sqref="T87:T134">
    <cfRule type="duplicateValues" dxfId="18" priority="2"/>
  </conditionalFormatting>
  <conditionalFormatting sqref="T1:T1048576">
    <cfRule type="duplicateValues" dxfId="17" priority="1289"/>
  </conditionalFormatting>
  <printOptions horizontalCentered="1"/>
  <pageMargins left="0" right="0" top="0.28999999999999998" bottom="0.03" header="0.22" footer="0.16"/>
  <pageSetup paperSize="9" scale="60" orientation="landscape" verticalDpi="180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T84"/>
  <sheetViews>
    <sheetView showGridLines="0" topLeftCell="B35" zoomScale="80" zoomScaleNormal="80" workbookViewId="0">
      <selection activeCell="D56" sqref="D56"/>
    </sheetView>
  </sheetViews>
  <sheetFormatPr defaultRowHeight="24.75" customHeight="1"/>
  <cols>
    <col min="1" max="1" width="5.85546875" style="319" customWidth="1"/>
    <col min="2" max="2" width="19.28515625" style="319" customWidth="1"/>
    <col min="3" max="3" width="12.85546875" style="319" customWidth="1"/>
    <col min="4" max="4" width="12.42578125" style="319" customWidth="1"/>
    <col min="5" max="5" width="11.140625" style="319" customWidth="1"/>
    <col min="6" max="6" width="13.28515625" style="319" customWidth="1"/>
    <col min="7" max="7" width="11.28515625" style="319" customWidth="1"/>
    <col min="8" max="8" width="10.85546875" style="319" customWidth="1"/>
    <col min="9" max="9" width="8.7109375" style="319" customWidth="1"/>
    <col min="10" max="10" width="12" style="319" customWidth="1"/>
    <col min="11" max="11" width="10.85546875" style="319" customWidth="1"/>
    <col min="12" max="12" width="9.42578125" style="319" customWidth="1"/>
    <col min="13" max="13" width="11.5703125" style="319" customWidth="1"/>
    <col min="14" max="14" width="13" style="319" customWidth="1"/>
    <col min="15" max="16" width="10.7109375" style="319" customWidth="1"/>
    <col min="17" max="17" width="10.28515625" style="319" customWidth="1"/>
    <col min="18" max="18" width="13.140625" style="319" customWidth="1"/>
    <col min="19" max="19" width="16.5703125" style="218" customWidth="1"/>
    <col min="20" max="256" width="9.140625" style="319"/>
    <col min="257" max="257" width="5.85546875" style="319" customWidth="1"/>
    <col min="258" max="258" width="19.28515625" style="319" customWidth="1"/>
    <col min="259" max="259" width="14.140625" style="319" customWidth="1"/>
    <col min="260" max="260" width="13.42578125" style="319" bestFit="1" customWidth="1"/>
    <col min="261" max="261" width="11.140625" style="319" customWidth="1"/>
    <col min="262" max="262" width="13.28515625" style="319" customWidth="1"/>
    <col min="263" max="263" width="11.28515625" style="319" customWidth="1"/>
    <col min="264" max="264" width="10.85546875" style="319" customWidth="1"/>
    <col min="265" max="265" width="8.7109375" style="319" customWidth="1"/>
    <col min="266" max="266" width="12" style="319" customWidth="1"/>
    <col min="267" max="267" width="10.85546875" style="319" customWidth="1"/>
    <col min="268" max="268" width="9.28515625" style="319" customWidth="1"/>
    <col min="269" max="269" width="12.28515625" style="319" customWidth="1"/>
    <col min="270" max="270" width="13" style="319" customWidth="1"/>
    <col min="271" max="271" width="12.42578125" style="319" customWidth="1"/>
    <col min="272" max="272" width="11.28515625" style="319" bestFit="1" customWidth="1"/>
    <col min="273" max="273" width="11.140625" style="319" customWidth="1"/>
    <col min="274" max="274" width="13.140625" style="319" customWidth="1"/>
    <col min="275" max="275" width="16.5703125" style="319" customWidth="1"/>
    <col min="276" max="512" width="9.140625" style="319"/>
    <col min="513" max="513" width="5.85546875" style="319" customWidth="1"/>
    <col min="514" max="514" width="19.28515625" style="319" customWidth="1"/>
    <col min="515" max="515" width="14.140625" style="319" customWidth="1"/>
    <col min="516" max="516" width="13.42578125" style="319" bestFit="1" customWidth="1"/>
    <col min="517" max="517" width="11.140625" style="319" customWidth="1"/>
    <col min="518" max="518" width="13.28515625" style="319" customWidth="1"/>
    <col min="519" max="519" width="11.28515625" style="319" customWidth="1"/>
    <col min="520" max="520" width="10.85546875" style="319" customWidth="1"/>
    <col min="521" max="521" width="8.7109375" style="319" customWidth="1"/>
    <col min="522" max="522" width="12" style="319" customWidth="1"/>
    <col min="523" max="523" width="10.85546875" style="319" customWidth="1"/>
    <col min="524" max="524" width="9.28515625" style="319" customWidth="1"/>
    <col min="525" max="525" width="12.28515625" style="319" customWidth="1"/>
    <col min="526" max="526" width="13" style="319" customWidth="1"/>
    <col min="527" max="527" width="12.42578125" style="319" customWidth="1"/>
    <col min="528" max="528" width="11.28515625" style="319" bestFit="1" customWidth="1"/>
    <col min="529" max="529" width="11.140625" style="319" customWidth="1"/>
    <col min="530" max="530" width="13.140625" style="319" customWidth="1"/>
    <col min="531" max="531" width="16.5703125" style="319" customWidth="1"/>
    <col min="532" max="768" width="9.140625" style="319"/>
    <col min="769" max="769" width="5.85546875" style="319" customWidth="1"/>
    <col min="770" max="770" width="19.28515625" style="319" customWidth="1"/>
    <col min="771" max="771" width="14.140625" style="319" customWidth="1"/>
    <col min="772" max="772" width="13.42578125" style="319" bestFit="1" customWidth="1"/>
    <col min="773" max="773" width="11.140625" style="319" customWidth="1"/>
    <col min="774" max="774" width="13.28515625" style="319" customWidth="1"/>
    <col min="775" max="775" width="11.28515625" style="319" customWidth="1"/>
    <col min="776" max="776" width="10.85546875" style="319" customWidth="1"/>
    <col min="777" max="777" width="8.7109375" style="319" customWidth="1"/>
    <col min="778" max="778" width="12" style="319" customWidth="1"/>
    <col min="779" max="779" width="10.85546875" style="319" customWidth="1"/>
    <col min="780" max="780" width="9.28515625" style="319" customWidth="1"/>
    <col min="781" max="781" width="12.28515625" style="319" customWidth="1"/>
    <col min="782" max="782" width="13" style="319" customWidth="1"/>
    <col min="783" max="783" width="12.42578125" style="319" customWidth="1"/>
    <col min="784" max="784" width="11.28515625" style="319" bestFit="1" customWidth="1"/>
    <col min="785" max="785" width="11.140625" style="319" customWidth="1"/>
    <col min="786" max="786" width="13.140625" style="319" customWidth="1"/>
    <col min="787" max="787" width="16.5703125" style="319" customWidth="1"/>
    <col min="788" max="1024" width="9.140625" style="319"/>
    <col min="1025" max="1025" width="5.85546875" style="319" customWidth="1"/>
    <col min="1026" max="1026" width="19.28515625" style="319" customWidth="1"/>
    <col min="1027" max="1027" width="14.140625" style="319" customWidth="1"/>
    <col min="1028" max="1028" width="13.42578125" style="319" bestFit="1" customWidth="1"/>
    <col min="1029" max="1029" width="11.140625" style="319" customWidth="1"/>
    <col min="1030" max="1030" width="13.28515625" style="319" customWidth="1"/>
    <col min="1031" max="1031" width="11.28515625" style="319" customWidth="1"/>
    <col min="1032" max="1032" width="10.85546875" style="319" customWidth="1"/>
    <col min="1033" max="1033" width="8.7109375" style="319" customWidth="1"/>
    <col min="1034" max="1034" width="12" style="319" customWidth="1"/>
    <col min="1035" max="1035" width="10.85546875" style="319" customWidth="1"/>
    <col min="1036" max="1036" width="9.28515625" style="319" customWidth="1"/>
    <col min="1037" max="1037" width="12.28515625" style="319" customWidth="1"/>
    <col min="1038" max="1038" width="13" style="319" customWidth="1"/>
    <col min="1039" max="1039" width="12.42578125" style="319" customWidth="1"/>
    <col min="1040" max="1040" width="11.28515625" style="319" bestFit="1" customWidth="1"/>
    <col min="1041" max="1041" width="11.140625" style="319" customWidth="1"/>
    <col min="1042" max="1042" width="13.140625" style="319" customWidth="1"/>
    <col min="1043" max="1043" width="16.5703125" style="319" customWidth="1"/>
    <col min="1044" max="1280" width="9.140625" style="319"/>
    <col min="1281" max="1281" width="5.85546875" style="319" customWidth="1"/>
    <col min="1282" max="1282" width="19.28515625" style="319" customWidth="1"/>
    <col min="1283" max="1283" width="14.140625" style="319" customWidth="1"/>
    <col min="1284" max="1284" width="13.42578125" style="319" bestFit="1" customWidth="1"/>
    <col min="1285" max="1285" width="11.140625" style="319" customWidth="1"/>
    <col min="1286" max="1286" width="13.28515625" style="319" customWidth="1"/>
    <col min="1287" max="1287" width="11.28515625" style="319" customWidth="1"/>
    <col min="1288" max="1288" width="10.85546875" style="319" customWidth="1"/>
    <col min="1289" max="1289" width="8.7109375" style="319" customWidth="1"/>
    <col min="1290" max="1290" width="12" style="319" customWidth="1"/>
    <col min="1291" max="1291" width="10.85546875" style="319" customWidth="1"/>
    <col min="1292" max="1292" width="9.28515625" style="319" customWidth="1"/>
    <col min="1293" max="1293" width="12.28515625" style="319" customWidth="1"/>
    <col min="1294" max="1294" width="13" style="319" customWidth="1"/>
    <col min="1295" max="1295" width="12.42578125" style="319" customWidth="1"/>
    <col min="1296" max="1296" width="11.28515625" style="319" bestFit="1" customWidth="1"/>
    <col min="1297" max="1297" width="11.140625" style="319" customWidth="1"/>
    <col min="1298" max="1298" width="13.140625" style="319" customWidth="1"/>
    <col min="1299" max="1299" width="16.5703125" style="319" customWidth="1"/>
    <col min="1300" max="1536" width="9.140625" style="319"/>
    <col min="1537" max="1537" width="5.85546875" style="319" customWidth="1"/>
    <col min="1538" max="1538" width="19.28515625" style="319" customWidth="1"/>
    <col min="1539" max="1539" width="14.140625" style="319" customWidth="1"/>
    <col min="1540" max="1540" width="13.42578125" style="319" bestFit="1" customWidth="1"/>
    <col min="1541" max="1541" width="11.140625" style="319" customWidth="1"/>
    <col min="1542" max="1542" width="13.28515625" style="319" customWidth="1"/>
    <col min="1543" max="1543" width="11.28515625" style="319" customWidth="1"/>
    <col min="1544" max="1544" width="10.85546875" style="319" customWidth="1"/>
    <col min="1545" max="1545" width="8.7109375" style="319" customWidth="1"/>
    <col min="1546" max="1546" width="12" style="319" customWidth="1"/>
    <col min="1547" max="1547" width="10.85546875" style="319" customWidth="1"/>
    <col min="1548" max="1548" width="9.28515625" style="319" customWidth="1"/>
    <col min="1549" max="1549" width="12.28515625" style="319" customWidth="1"/>
    <col min="1550" max="1550" width="13" style="319" customWidth="1"/>
    <col min="1551" max="1551" width="12.42578125" style="319" customWidth="1"/>
    <col min="1552" max="1552" width="11.28515625" style="319" bestFit="1" customWidth="1"/>
    <col min="1553" max="1553" width="11.140625" style="319" customWidth="1"/>
    <col min="1554" max="1554" width="13.140625" style="319" customWidth="1"/>
    <col min="1555" max="1555" width="16.5703125" style="319" customWidth="1"/>
    <col min="1556" max="1792" width="9.140625" style="319"/>
    <col min="1793" max="1793" width="5.85546875" style="319" customWidth="1"/>
    <col min="1794" max="1794" width="19.28515625" style="319" customWidth="1"/>
    <col min="1795" max="1795" width="14.140625" style="319" customWidth="1"/>
    <col min="1796" max="1796" width="13.42578125" style="319" bestFit="1" customWidth="1"/>
    <col min="1797" max="1797" width="11.140625" style="319" customWidth="1"/>
    <col min="1798" max="1798" width="13.28515625" style="319" customWidth="1"/>
    <col min="1799" max="1799" width="11.28515625" style="319" customWidth="1"/>
    <col min="1800" max="1800" width="10.85546875" style="319" customWidth="1"/>
    <col min="1801" max="1801" width="8.7109375" style="319" customWidth="1"/>
    <col min="1802" max="1802" width="12" style="319" customWidth="1"/>
    <col min="1803" max="1803" width="10.85546875" style="319" customWidth="1"/>
    <col min="1804" max="1804" width="9.28515625" style="319" customWidth="1"/>
    <col min="1805" max="1805" width="12.28515625" style="319" customWidth="1"/>
    <col min="1806" max="1806" width="13" style="319" customWidth="1"/>
    <col min="1807" max="1807" width="12.42578125" style="319" customWidth="1"/>
    <col min="1808" max="1808" width="11.28515625" style="319" bestFit="1" customWidth="1"/>
    <col min="1809" max="1809" width="11.140625" style="319" customWidth="1"/>
    <col min="1810" max="1810" width="13.140625" style="319" customWidth="1"/>
    <col min="1811" max="1811" width="16.5703125" style="319" customWidth="1"/>
    <col min="1812" max="2048" width="9.140625" style="319"/>
    <col min="2049" max="2049" width="5.85546875" style="319" customWidth="1"/>
    <col min="2050" max="2050" width="19.28515625" style="319" customWidth="1"/>
    <col min="2051" max="2051" width="14.140625" style="319" customWidth="1"/>
    <col min="2052" max="2052" width="13.42578125" style="319" bestFit="1" customWidth="1"/>
    <col min="2053" max="2053" width="11.140625" style="319" customWidth="1"/>
    <col min="2054" max="2054" width="13.28515625" style="319" customWidth="1"/>
    <col min="2055" max="2055" width="11.28515625" style="319" customWidth="1"/>
    <col min="2056" max="2056" width="10.85546875" style="319" customWidth="1"/>
    <col min="2057" max="2057" width="8.7109375" style="319" customWidth="1"/>
    <col min="2058" max="2058" width="12" style="319" customWidth="1"/>
    <col min="2059" max="2059" width="10.85546875" style="319" customWidth="1"/>
    <col min="2060" max="2060" width="9.28515625" style="319" customWidth="1"/>
    <col min="2061" max="2061" width="12.28515625" style="319" customWidth="1"/>
    <col min="2062" max="2062" width="13" style="319" customWidth="1"/>
    <col min="2063" max="2063" width="12.42578125" style="319" customWidth="1"/>
    <col min="2064" max="2064" width="11.28515625" style="319" bestFit="1" customWidth="1"/>
    <col min="2065" max="2065" width="11.140625" style="319" customWidth="1"/>
    <col min="2066" max="2066" width="13.140625" style="319" customWidth="1"/>
    <col min="2067" max="2067" width="16.5703125" style="319" customWidth="1"/>
    <col min="2068" max="2304" width="9.140625" style="319"/>
    <col min="2305" max="2305" width="5.85546875" style="319" customWidth="1"/>
    <col min="2306" max="2306" width="19.28515625" style="319" customWidth="1"/>
    <col min="2307" max="2307" width="14.140625" style="319" customWidth="1"/>
    <col min="2308" max="2308" width="13.42578125" style="319" bestFit="1" customWidth="1"/>
    <col min="2309" max="2309" width="11.140625" style="319" customWidth="1"/>
    <col min="2310" max="2310" width="13.28515625" style="319" customWidth="1"/>
    <col min="2311" max="2311" width="11.28515625" style="319" customWidth="1"/>
    <col min="2312" max="2312" width="10.85546875" style="319" customWidth="1"/>
    <col min="2313" max="2313" width="8.7109375" style="319" customWidth="1"/>
    <col min="2314" max="2314" width="12" style="319" customWidth="1"/>
    <col min="2315" max="2315" width="10.85546875" style="319" customWidth="1"/>
    <col min="2316" max="2316" width="9.28515625" style="319" customWidth="1"/>
    <col min="2317" max="2317" width="12.28515625" style="319" customWidth="1"/>
    <col min="2318" max="2318" width="13" style="319" customWidth="1"/>
    <col min="2319" max="2319" width="12.42578125" style="319" customWidth="1"/>
    <col min="2320" max="2320" width="11.28515625" style="319" bestFit="1" customWidth="1"/>
    <col min="2321" max="2321" width="11.140625" style="319" customWidth="1"/>
    <col min="2322" max="2322" width="13.140625" style="319" customWidth="1"/>
    <col min="2323" max="2323" width="16.5703125" style="319" customWidth="1"/>
    <col min="2324" max="2560" width="9.140625" style="319"/>
    <col min="2561" max="2561" width="5.85546875" style="319" customWidth="1"/>
    <col min="2562" max="2562" width="19.28515625" style="319" customWidth="1"/>
    <col min="2563" max="2563" width="14.140625" style="319" customWidth="1"/>
    <col min="2564" max="2564" width="13.42578125" style="319" bestFit="1" customWidth="1"/>
    <col min="2565" max="2565" width="11.140625" style="319" customWidth="1"/>
    <col min="2566" max="2566" width="13.28515625" style="319" customWidth="1"/>
    <col min="2567" max="2567" width="11.28515625" style="319" customWidth="1"/>
    <col min="2568" max="2568" width="10.85546875" style="319" customWidth="1"/>
    <col min="2569" max="2569" width="8.7109375" style="319" customWidth="1"/>
    <col min="2570" max="2570" width="12" style="319" customWidth="1"/>
    <col min="2571" max="2571" width="10.85546875" style="319" customWidth="1"/>
    <col min="2572" max="2572" width="9.28515625" style="319" customWidth="1"/>
    <col min="2573" max="2573" width="12.28515625" style="319" customWidth="1"/>
    <col min="2574" max="2574" width="13" style="319" customWidth="1"/>
    <col min="2575" max="2575" width="12.42578125" style="319" customWidth="1"/>
    <col min="2576" max="2576" width="11.28515625" style="319" bestFit="1" customWidth="1"/>
    <col min="2577" max="2577" width="11.140625" style="319" customWidth="1"/>
    <col min="2578" max="2578" width="13.140625" style="319" customWidth="1"/>
    <col min="2579" max="2579" width="16.5703125" style="319" customWidth="1"/>
    <col min="2580" max="2816" width="9.140625" style="319"/>
    <col min="2817" max="2817" width="5.85546875" style="319" customWidth="1"/>
    <col min="2818" max="2818" width="19.28515625" style="319" customWidth="1"/>
    <col min="2819" max="2819" width="14.140625" style="319" customWidth="1"/>
    <col min="2820" max="2820" width="13.42578125" style="319" bestFit="1" customWidth="1"/>
    <col min="2821" max="2821" width="11.140625" style="319" customWidth="1"/>
    <col min="2822" max="2822" width="13.28515625" style="319" customWidth="1"/>
    <col min="2823" max="2823" width="11.28515625" style="319" customWidth="1"/>
    <col min="2824" max="2824" width="10.85546875" style="319" customWidth="1"/>
    <col min="2825" max="2825" width="8.7109375" style="319" customWidth="1"/>
    <col min="2826" max="2826" width="12" style="319" customWidth="1"/>
    <col min="2827" max="2827" width="10.85546875" style="319" customWidth="1"/>
    <col min="2828" max="2828" width="9.28515625" style="319" customWidth="1"/>
    <col min="2829" max="2829" width="12.28515625" style="319" customWidth="1"/>
    <col min="2830" max="2830" width="13" style="319" customWidth="1"/>
    <col min="2831" max="2831" width="12.42578125" style="319" customWidth="1"/>
    <col min="2832" max="2832" width="11.28515625" style="319" bestFit="1" customWidth="1"/>
    <col min="2833" max="2833" width="11.140625" style="319" customWidth="1"/>
    <col min="2834" max="2834" width="13.140625" style="319" customWidth="1"/>
    <col min="2835" max="2835" width="16.5703125" style="319" customWidth="1"/>
    <col min="2836" max="3072" width="9.140625" style="319"/>
    <col min="3073" max="3073" width="5.85546875" style="319" customWidth="1"/>
    <col min="3074" max="3074" width="19.28515625" style="319" customWidth="1"/>
    <col min="3075" max="3075" width="14.140625" style="319" customWidth="1"/>
    <col min="3076" max="3076" width="13.42578125" style="319" bestFit="1" customWidth="1"/>
    <col min="3077" max="3077" width="11.140625" style="319" customWidth="1"/>
    <col min="3078" max="3078" width="13.28515625" style="319" customWidth="1"/>
    <col min="3079" max="3079" width="11.28515625" style="319" customWidth="1"/>
    <col min="3080" max="3080" width="10.85546875" style="319" customWidth="1"/>
    <col min="3081" max="3081" width="8.7109375" style="319" customWidth="1"/>
    <col min="3082" max="3082" width="12" style="319" customWidth="1"/>
    <col min="3083" max="3083" width="10.85546875" style="319" customWidth="1"/>
    <col min="3084" max="3084" width="9.28515625" style="319" customWidth="1"/>
    <col min="3085" max="3085" width="12.28515625" style="319" customWidth="1"/>
    <col min="3086" max="3086" width="13" style="319" customWidth="1"/>
    <col min="3087" max="3087" width="12.42578125" style="319" customWidth="1"/>
    <col min="3088" max="3088" width="11.28515625" style="319" bestFit="1" customWidth="1"/>
    <col min="3089" max="3089" width="11.140625" style="319" customWidth="1"/>
    <col min="3090" max="3090" width="13.140625" style="319" customWidth="1"/>
    <col min="3091" max="3091" width="16.5703125" style="319" customWidth="1"/>
    <col min="3092" max="3328" width="9.140625" style="319"/>
    <col min="3329" max="3329" width="5.85546875" style="319" customWidth="1"/>
    <col min="3330" max="3330" width="19.28515625" style="319" customWidth="1"/>
    <col min="3331" max="3331" width="14.140625" style="319" customWidth="1"/>
    <col min="3332" max="3332" width="13.42578125" style="319" bestFit="1" customWidth="1"/>
    <col min="3333" max="3333" width="11.140625" style="319" customWidth="1"/>
    <col min="3334" max="3334" width="13.28515625" style="319" customWidth="1"/>
    <col min="3335" max="3335" width="11.28515625" style="319" customWidth="1"/>
    <col min="3336" max="3336" width="10.85546875" style="319" customWidth="1"/>
    <col min="3337" max="3337" width="8.7109375" style="319" customWidth="1"/>
    <col min="3338" max="3338" width="12" style="319" customWidth="1"/>
    <col min="3339" max="3339" width="10.85546875" style="319" customWidth="1"/>
    <col min="3340" max="3340" width="9.28515625" style="319" customWidth="1"/>
    <col min="3341" max="3341" width="12.28515625" style="319" customWidth="1"/>
    <col min="3342" max="3342" width="13" style="319" customWidth="1"/>
    <col min="3343" max="3343" width="12.42578125" style="319" customWidth="1"/>
    <col min="3344" max="3344" width="11.28515625" style="319" bestFit="1" customWidth="1"/>
    <col min="3345" max="3345" width="11.140625" style="319" customWidth="1"/>
    <col min="3346" max="3346" width="13.140625" style="319" customWidth="1"/>
    <col min="3347" max="3347" width="16.5703125" style="319" customWidth="1"/>
    <col min="3348" max="3584" width="9.140625" style="319"/>
    <col min="3585" max="3585" width="5.85546875" style="319" customWidth="1"/>
    <col min="3586" max="3586" width="19.28515625" style="319" customWidth="1"/>
    <col min="3587" max="3587" width="14.140625" style="319" customWidth="1"/>
    <col min="3588" max="3588" width="13.42578125" style="319" bestFit="1" customWidth="1"/>
    <col min="3589" max="3589" width="11.140625" style="319" customWidth="1"/>
    <col min="3590" max="3590" width="13.28515625" style="319" customWidth="1"/>
    <col min="3591" max="3591" width="11.28515625" style="319" customWidth="1"/>
    <col min="3592" max="3592" width="10.85546875" style="319" customWidth="1"/>
    <col min="3593" max="3593" width="8.7109375" style="319" customWidth="1"/>
    <col min="3594" max="3594" width="12" style="319" customWidth="1"/>
    <col min="3595" max="3595" width="10.85546875" style="319" customWidth="1"/>
    <col min="3596" max="3596" width="9.28515625" style="319" customWidth="1"/>
    <col min="3597" max="3597" width="12.28515625" style="319" customWidth="1"/>
    <col min="3598" max="3598" width="13" style="319" customWidth="1"/>
    <col min="3599" max="3599" width="12.42578125" style="319" customWidth="1"/>
    <col min="3600" max="3600" width="11.28515625" style="319" bestFit="1" customWidth="1"/>
    <col min="3601" max="3601" width="11.140625" style="319" customWidth="1"/>
    <col min="3602" max="3602" width="13.140625" style="319" customWidth="1"/>
    <col min="3603" max="3603" width="16.5703125" style="319" customWidth="1"/>
    <col min="3604" max="3840" width="9.140625" style="319"/>
    <col min="3841" max="3841" width="5.85546875" style="319" customWidth="1"/>
    <col min="3842" max="3842" width="19.28515625" style="319" customWidth="1"/>
    <col min="3843" max="3843" width="14.140625" style="319" customWidth="1"/>
    <col min="3844" max="3844" width="13.42578125" style="319" bestFit="1" customWidth="1"/>
    <col min="3845" max="3845" width="11.140625" style="319" customWidth="1"/>
    <col min="3846" max="3846" width="13.28515625" style="319" customWidth="1"/>
    <col min="3847" max="3847" width="11.28515625" style="319" customWidth="1"/>
    <col min="3848" max="3848" width="10.85546875" style="319" customWidth="1"/>
    <col min="3849" max="3849" width="8.7109375" style="319" customWidth="1"/>
    <col min="3850" max="3850" width="12" style="319" customWidth="1"/>
    <col min="3851" max="3851" width="10.85546875" style="319" customWidth="1"/>
    <col min="3852" max="3852" width="9.28515625" style="319" customWidth="1"/>
    <col min="3853" max="3853" width="12.28515625" style="319" customWidth="1"/>
    <col min="3854" max="3854" width="13" style="319" customWidth="1"/>
    <col min="3855" max="3855" width="12.42578125" style="319" customWidth="1"/>
    <col min="3856" max="3856" width="11.28515625" style="319" bestFit="1" customWidth="1"/>
    <col min="3857" max="3857" width="11.140625" style="319" customWidth="1"/>
    <col min="3858" max="3858" width="13.140625" style="319" customWidth="1"/>
    <col min="3859" max="3859" width="16.5703125" style="319" customWidth="1"/>
    <col min="3860" max="4096" width="9.140625" style="319"/>
    <col min="4097" max="4097" width="5.85546875" style="319" customWidth="1"/>
    <col min="4098" max="4098" width="19.28515625" style="319" customWidth="1"/>
    <col min="4099" max="4099" width="14.140625" style="319" customWidth="1"/>
    <col min="4100" max="4100" width="13.42578125" style="319" bestFit="1" customWidth="1"/>
    <col min="4101" max="4101" width="11.140625" style="319" customWidth="1"/>
    <col min="4102" max="4102" width="13.28515625" style="319" customWidth="1"/>
    <col min="4103" max="4103" width="11.28515625" style="319" customWidth="1"/>
    <col min="4104" max="4104" width="10.85546875" style="319" customWidth="1"/>
    <col min="4105" max="4105" width="8.7109375" style="319" customWidth="1"/>
    <col min="4106" max="4106" width="12" style="319" customWidth="1"/>
    <col min="4107" max="4107" width="10.85546875" style="319" customWidth="1"/>
    <col min="4108" max="4108" width="9.28515625" style="319" customWidth="1"/>
    <col min="4109" max="4109" width="12.28515625" style="319" customWidth="1"/>
    <col min="4110" max="4110" width="13" style="319" customWidth="1"/>
    <col min="4111" max="4111" width="12.42578125" style="319" customWidth="1"/>
    <col min="4112" max="4112" width="11.28515625" style="319" bestFit="1" customWidth="1"/>
    <col min="4113" max="4113" width="11.140625" style="319" customWidth="1"/>
    <col min="4114" max="4114" width="13.140625" style="319" customWidth="1"/>
    <col min="4115" max="4115" width="16.5703125" style="319" customWidth="1"/>
    <col min="4116" max="4352" width="9.140625" style="319"/>
    <col min="4353" max="4353" width="5.85546875" style="319" customWidth="1"/>
    <col min="4354" max="4354" width="19.28515625" style="319" customWidth="1"/>
    <col min="4355" max="4355" width="14.140625" style="319" customWidth="1"/>
    <col min="4356" max="4356" width="13.42578125" style="319" bestFit="1" customWidth="1"/>
    <col min="4357" max="4357" width="11.140625" style="319" customWidth="1"/>
    <col min="4358" max="4358" width="13.28515625" style="319" customWidth="1"/>
    <col min="4359" max="4359" width="11.28515625" style="319" customWidth="1"/>
    <col min="4360" max="4360" width="10.85546875" style="319" customWidth="1"/>
    <col min="4361" max="4361" width="8.7109375" style="319" customWidth="1"/>
    <col min="4362" max="4362" width="12" style="319" customWidth="1"/>
    <col min="4363" max="4363" width="10.85546875" style="319" customWidth="1"/>
    <col min="4364" max="4364" width="9.28515625" style="319" customWidth="1"/>
    <col min="4365" max="4365" width="12.28515625" style="319" customWidth="1"/>
    <col min="4366" max="4366" width="13" style="319" customWidth="1"/>
    <col min="4367" max="4367" width="12.42578125" style="319" customWidth="1"/>
    <col min="4368" max="4368" width="11.28515625" style="319" bestFit="1" customWidth="1"/>
    <col min="4369" max="4369" width="11.140625" style="319" customWidth="1"/>
    <col min="4370" max="4370" width="13.140625" style="319" customWidth="1"/>
    <col min="4371" max="4371" width="16.5703125" style="319" customWidth="1"/>
    <col min="4372" max="4608" width="9.140625" style="319"/>
    <col min="4609" max="4609" width="5.85546875" style="319" customWidth="1"/>
    <col min="4610" max="4610" width="19.28515625" style="319" customWidth="1"/>
    <col min="4611" max="4611" width="14.140625" style="319" customWidth="1"/>
    <col min="4612" max="4612" width="13.42578125" style="319" bestFit="1" customWidth="1"/>
    <col min="4613" max="4613" width="11.140625" style="319" customWidth="1"/>
    <col min="4614" max="4614" width="13.28515625" style="319" customWidth="1"/>
    <col min="4615" max="4615" width="11.28515625" style="319" customWidth="1"/>
    <col min="4616" max="4616" width="10.85546875" style="319" customWidth="1"/>
    <col min="4617" max="4617" width="8.7109375" style="319" customWidth="1"/>
    <col min="4618" max="4618" width="12" style="319" customWidth="1"/>
    <col min="4619" max="4619" width="10.85546875" style="319" customWidth="1"/>
    <col min="4620" max="4620" width="9.28515625" style="319" customWidth="1"/>
    <col min="4621" max="4621" width="12.28515625" style="319" customWidth="1"/>
    <col min="4622" max="4622" width="13" style="319" customWidth="1"/>
    <col min="4623" max="4623" width="12.42578125" style="319" customWidth="1"/>
    <col min="4624" max="4624" width="11.28515625" style="319" bestFit="1" customWidth="1"/>
    <col min="4625" max="4625" width="11.140625" style="319" customWidth="1"/>
    <col min="4626" max="4626" width="13.140625" style="319" customWidth="1"/>
    <col min="4627" max="4627" width="16.5703125" style="319" customWidth="1"/>
    <col min="4628" max="4864" width="9.140625" style="319"/>
    <col min="4865" max="4865" width="5.85546875" style="319" customWidth="1"/>
    <col min="4866" max="4866" width="19.28515625" style="319" customWidth="1"/>
    <col min="4867" max="4867" width="14.140625" style="319" customWidth="1"/>
    <col min="4868" max="4868" width="13.42578125" style="319" bestFit="1" customWidth="1"/>
    <col min="4869" max="4869" width="11.140625" style="319" customWidth="1"/>
    <col min="4870" max="4870" width="13.28515625" style="319" customWidth="1"/>
    <col min="4871" max="4871" width="11.28515625" style="319" customWidth="1"/>
    <col min="4872" max="4872" width="10.85546875" style="319" customWidth="1"/>
    <col min="4873" max="4873" width="8.7109375" style="319" customWidth="1"/>
    <col min="4874" max="4874" width="12" style="319" customWidth="1"/>
    <col min="4875" max="4875" width="10.85546875" style="319" customWidth="1"/>
    <col min="4876" max="4876" width="9.28515625" style="319" customWidth="1"/>
    <col min="4877" max="4877" width="12.28515625" style="319" customWidth="1"/>
    <col min="4878" max="4878" width="13" style="319" customWidth="1"/>
    <col min="4879" max="4879" width="12.42578125" style="319" customWidth="1"/>
    <col min="4880" max="4880" width="11.28515625" style="319" bestFit="1" customWidth="1"/>
    <col min="4881" max="4881" width="11.140625" style="319" customWidth="1"/>
    <col min="4882" max="4882" width="13.140625" style="319" customWidth="1"/>
    <col min="4883" max="4883" width="16.5703125" style="319" customWidth="1"/>
    <col min="4884" max="5120" width="9.140625" style="319"/>
    <col min="5121" max="5121" width="5.85546875" style="319" customWidth="1"/>
    <col min="5122" max="5122" width="19.28515625" style="319" customWidth="1"/>
    <col min="5123" max="5123" width="14.140625" style="319" customWidth="1"/>
    <col min="5124" max="5124" width="13.42578125" style="319" bestFit="1" customWidth="1"/>
    <col min="5125" max="5125" width="11.140625" style="319" customWidth="1"/>
    <col min="5126" max="5126" width="13.28515625" style="319" customWidth="1"/>
    <col min="5127" max="5127" width="11.28515625" style="319" customWidth="1"/>
    <col min="5128" max="5128" width="10.85546875" style="319" customWidth="1"/>
    <col min="5129" max="5129" width="8.7109375" style="319" customWidth="1"/>
    <col min="5130" max="5130" width="12" style="319" customWidth="1"/>
    <col min="5131" max="5131" width="10.85546875" style="319" customWidth="1"/>
    <col min="5132" max="5132" width="9.28515625" style="319" customWidth="1"/>
    <col min="5133" max="5133" width="12.28515625" style="319" customWidth="1"/>
    <col min="5134" max="5134" width="13" style="319" customWidth="1"/>
    <col min="5135" max="5135" width="12.42578125" style="319" customWidth="1"/>
    <col min="5136" max="5136" width="11.28515625" style="319" bestFit="1" customWidth="1"/>
    <col min="5137" max="5137" width="11.140625" style="319" customWidth="1"/>
    <col min="5138" max="5138" width="13.140625" style="319" customWidth="1"/>
    <col min="5139" max="5139" width="16.5703125" style="319" customWidth="1"/>
    <col min="5140" max="5376" width="9.140625" style="319"/>
    <col min="5377" max="5377" width="5.85546875" style="319" customWidth="1"/>
    <col min="5378" max="5378" width="19.28515625" style="319" customWidth="1"/>
    <col min="5379" max="5379" width="14.140625" style="319" customWidth="1"/>
    <col min="5380" max="5380" width="13.42578125" style="319" bestFit="1" customWidth="1"/>
    <col min="5381" max="5381" width="11.140625" style="319" customWidth="1"/>
    <col min="5382" max="5382" width="13.28515625" style="319" customWidth="1"/>
    <col min="5383" max="5383" width="11.28515625" style="319" customWidth="1"/>
    <col min="5384" max="5384" width="10.85546875" style="319" customWidth="1"/>
    <col min="5385" max="5385" width="8.7109375" style="319" customWidth="1"/>
    <col min="5386" max="5386" width="12" style="319" customWidth="1"/>
    <col min="5387" max="5387" width="10.85546875" style="319" customWidth="1"/>
    <col min="5388" max="5388" width="9.28515625" style="319" customWidth="1"/>
    <col min="5389" max="5389" width="12.28515625" style="319" customWidth="1"/>
    <col min="5390" max="5390" width="13" style="319" customWidth="1"/>
    <col min="5391" max="5391" width="12.42578125" style="319" customWidth="1"/>
    <col min="5392" max="5392" width="11.28515625" style="319" bestFit="1" customWidth="1"/>
    <col min="5393" max="5393" width="11.140625" style="319" customWidth="1"/>
    <col min="5394" max="5394" width="13.140625" style="319" customWidth="1"/>
    <col min="5395" max="5395" width="16.5703125" style="319" customWidth="1"/>
    <col min="5396" max="5632" width="9.140625" style="319"/>
    <col min="5633" max="5633" width="5.85546875" style="319" customWidth="1"/>
    <col min="5634" max="5634" width="19.28515625" style="319" customWidth="1"/>
    <col min="5635" max="5635" width="14.140625" style="319" customWidth="1"/>
    <col min="5636" max="5636" width="13.42578125" style="319" bestFit="1" customWidth="1"/>
    <col min="5637" max="5637" width="11.140625" style="319" customWidth="1"/>
    <col min="5638" max="5638" width="13.28515625" style="319" customWidth="1"/>
    <col min="5639" max="5639" width="11.28515625" style="319" customWidth="1"/>
    <col min="5640" max="5640" width="10.85546875" style="319" customWidth="1"/>
    <col min="5641" max="5641" width="8.7109375" style="319" customWidth="1"/>
    <col min="5642" max="5642" width="12" style="319" customWidth="1"/>
    <col min="5643" max="5643" width="10.85546875" style="319" customWidth="1"/>
    <col min="5644" max="5644" width="9.28515625" style="319" customWidth="1"/>
    <col min="5645" max="5645" width="12.28515625" style="319" customWidth="1"/>
    <col min="5646" max="5646" width="13" style="319" customWidth="1"/>
    <col min="5647" max="5647" width="12.42578125" style="319" customWidth="1"/>
    <col min="5648" max="5648" width="11.28515625" style="319" bestFit="1" customWidth="1"/>
    <col min="5649" max="5649" width="11.140625" style="319" customWidth="1"/>
    <col min="5650" max="5650" width="13.140625" style="319" customWidth="1"/>
    <col min="5651" max="5651" width="16.5703125" style="319" customWidth="1"/>
    <col min="5652" max="5888" width="9.140625" style="319"/>
    <col min="5889" max="5889" width="5.85546875" style="319" customWidth="1"/>
    <col min="5890" max="5890" width="19.28515625" style="319" customWidth="1"/>
    <col min="5891" max="5891" width="14.140625" style="319" customWidth="1"/>
    <col min="5892" max="5892" width="13.42578125" style="319" bestFit="1" customWidth="1"/>
    <col min="5893" max="5893" width="11.140625" style="319" customWidth="1"/>
    <col min="5894" max="5894" width="13.28515625" style="319" customWidth="1"/>
    <col min="5895" max="5895" width="11.28515625" style="319" customWidth="1"/>
    <col min="5896" max="5896" width="10.85546875" style="319" customWidth="1"/>
    <col min="5897" max="5897" width="8.7109375" style="319" customWidth="1"/>
    <col min="5898" max="5898" width="12" style="319" customWidth="1"/>
    <col min="5899" max="5899" width="10.85546875" style="319" customWidth="1"/>
    <col min="5900" max="5900" width="9.28515625" style="319" customWidth="1"/>
    <col min="5901" max="5901" width="12.28515625" style="319" customWidth="1"/>
    <col min="5902" max="5902" width="13" style="319" customWidth="1"/>
    <col min="5903" max="5903" width="12.42578125" style="319" customWidth="1"/>
    <col min="5904" max="5904" width="11.28515625" style="319" bestFit="1" customWidth="1"/>
    <col min="5905" max="5905" width="11.140625" style="319" customWidth="1"/>
    <col min="5906" max="5906" width="13.140625" style="319" customWidth="1"/>
    <col min="5907" max="5907" width="16.5703125" style="319" customWidth="1"/>
    <col min="5908" max="6144" width="9.140625" style="319"/>
    <col min="6145" max="6145" width="5.85546875" style="319" customWidth="1"/>
    <col min="6146" max="6146" width="19.28515625" style="319" customWidth="1"/>
    <col min="6147" max="6147" width="14.140625" style="319" customWidth="1"/>
    <col min="6148" max="6148" width="13.42578125" style="319" bestFit="1" customWidth="1"/>
    <col min="6149" max="6149" width="11.140625" style="319" customWidth="1"/>
    <col min="6150" max="6150" width="13.28515625" style="319" customWidth="1"/>
    <col min="6151" max="6151" width="11.28515625" style="319" customWidth="1"/>
    <col min="6152" max="6152" width="10.85546875" style="319" customWidth="1"/>
    <col min="6153" max="6153" width="8.7109375" style="319" customWidth="1"/>
    <col min="6154" max="6154" width="12" style="319" customWidth="1"/>
    <col min="6155" max="6155" width="10.85546875" style="319" customWidth="1"/>
    <col min="6156" max="6156" width="9.28515625" style="319" customWidth="1"/>
    <col min="6157" max="6157" width="12.28515625" style="319" customWidth="1"/>
    <col min="6158" max="6158" width="13" style="319" customWidth="1"/>
    <col min="6159" max="6159" width="12.42578125" style="319" customWidth="1"/>
    <col min="6160" max="6160" width="11.28515625" style="319" bestFit="1" customWidth="1"/>
    <col min="6161" max="6161" width="11.140625" style="319" customWidth="1"/>
    <col min="6162" max="6162" width="13.140625" style="319" customWidth="1"/>
    <col min="6163" max="6163" width="16.5703125" style="319" customWidth="1"/>
    <col min="6164" max="6400" width="9.140625" style="319"/>
    <col min="6401" max="6401" width="5.85546875" style="319" customWidth="1"/>
    <col min="6402" max="6402" width="19.28515625" style="319" customWidth="1"/>
    <col min="6403" max="6403" width="14.140625" style="319" customWidth="1"/>
    <col min="6404" max="6404" width="13.42578125" style="319" bestFit="1" customWidth="1"/>
    <col min="6405" max="6405" width="11.140625" style="319" customWidth="1"/>
    <col min="6406" max="6406" width="13.28515625" style="319" customWidth="1"/>
    <col min="6407" max="6407" width="11.28515625" style="319" customWidth="1"/>
    <col min="6408" max="6408" width="10.85546875" style="319" customWidth="1"/>
    <col min="6409" max="6409" width="8.7109375" style="319" customWidth="1"/>
    <col min="6410" max="6410" width="12" style="319" customWidth="1"/>
    <col min="6411" max="6411" width="10.85546875" style="319" customWidth="1"/>
    <col min="6412" max="6412" width="9.28515625" style="319" customWidth="1"/>
    <col min="6413" max="6413" width="12.28515625" style="319" customWidth="1"/>
    <col min="6414" max="6414" width="13" style="319" customWidth="1"/>
    <col min="6415" max="6415" width="12.42578125" style="319" customWidth="1"/>
    <col min="6416" max="6416" width="11.28515625" style="319" bestFit="1" customWidth="1"/>
    <col min="6417" max="6417" width="11.140625" style="319" customWidth="1"/>
    <col min="6418" max="6418" width="13.140625" style="319" customWidth="1"/>
    <col min="6419" max="6419" width="16.5703125" style="319" customWidth="1"/>
    <col min="6420" max="6656" width="9.140625" style="319"/>
    <col min="6657" max="6657" width="5.85546875" style="319" customWidth="1"/>
    <col min="6658" max="6658" width="19.28515625" style="319" customWidth="1"/>
    <col min="6659" max="6659" width="14.140625" style="319" customWidth="1"/>
    <col min="6660" max="6660" width="13.42578125" style="319" bestFit="1" customWidth="1"/>
    <col min="6661" max="6661" width="11.140625" style="319" customWidth="1"/>
    <col min="6662" max="6662" width="13.28515625" style="319" customWidth="1"/>
    <col min="6663" max="6663" width="11.28515625" style="319" customWidth="1"/>
    <col min="6664" max="6664" width="10.85546875" style="319" customWidth="1"/>
    <col min="6665" max="6665" width="8.7109375" style="319" customWidth="1"/>
    <col min="6666" max="6666" width="12" style="319" customWidth="1"/>
    <col min="6667" max="6667" width="10.85546875" style="319" customWidth="1"/>
    <col min="6668" max="6668" width="9.28515625" style="319" customWidth="1"/>
    <col min="6669" max="6669" width="12.28515625" style="319" customWidth="1"/>
    <col min="6670" max="6670" width="13" style="319" customWidth="1"/>
    <col min="6671" max="6671" width="12.42578125" style="319" customWidth="1"/>
    <col min="6672" max="6672" width="11.28515625" style="319" bestFit="1" customWidth="1"/>
    <col min="6673" max="6673" width="11.140625" style="319" customWidth="1"/>
    <col min="6674" max="6674" width="13.140625" style="319" customWidth="1"/>
    <col min="6675" max="6675" width="16.5703125" style="319" customWidth="1"/>
    <col min="6676" max="6912" width="9.140625" style="319"/>
    <col min="6913" max="6913" width="5.85546875" style="319" customWidth="1"/>
    <col min="6914" max="6914" width="19.28515625" style="319" customWidth="1"/>
    <col min="6915" max="6915" width="14.140625" style="319" customWidth="1"/>
    <col min="6916" max="6916" width="13.42578125" style="319" bestFit="1" customWidth="1"/>
    <col min="6917" max="6917" width="11.140625" style="319" customWidth="1"/>
    <col min="6918" max="6918" width="13.28515625" style="319" customWidth="1"/>
    <col min="6919" max="6919" width="11.28515625" style="319" customWidth="1"/>
    <col min="6920" max="6920" width="10.85546875" style="319" customWidth="1"/>
    <col min="6921" max="6921" width="8.7109375" style="319" customWidth="1"/>
    <col min="6922" max="6922" width="12" style="319" customWidth="1"/>
    <col min="6923" max="6923" width="10.85546875" style="319" customWidth="1"/>
    <col min="6924" max="6924" width="9.28515625" style="319" customWidth="1"/>
    <col min="6925" max="6925" width="12.28515625" style="319" customWidth="1"/>
    <col min="6926" max="6926" width="13" style="319" customWidth="1"/>
    <col min="6927" max="6927" width="12.42578125" style="319" customWidth="1"/>
    <col min="6928" max="6928" width="11.28515625" style="319" bestFit="1" customWidth="1"/>
    <col min="6929" max="6929" width="11.140625" style="319" customWidth="1"/>
    <col min="6930" max="6930" width="13.140625" style="319" customWidth="1"/>
    <col min="6931" max="6931" width="16.5703125" style="319" customWidth="1"/>
    <col min="6932" max="7168" width="9.140625" style="319"/>
    <col min="7169" max="7169" width="5.85546875" style="319" customWidth="1"/>
    <col min="7170" max="7170" width="19.28515625" style="319" customWidth="1"/>
    <col min="7171" max="7171" width="14.140625" style="319" customWidth="1"/>
    <col min="7172" max="7172" width="13.42578125" style="319" bestFit="1" customWidth="1"/>
    <col min="7173" max="7173" width="11.140625" style="319" customWidth="1"/>
    <col min="7174" max="7174" width="13.28515625" style="319" customWidth="1"/>
    <col min="7175" max="7175" width="11.28515625" style="319" customWidth="1"/>
    <col min="7176" max="7176" width="10.85546875" style="319" customWidth="1"/>
    <col min="7177" max="7177" width="8.7109375" style="319" customWidth="1"/>
    <col min="7178" max="7178" width="12" style="319" customWidth="1"/>
    <col min="7179" max="7179" width="10.85546875" style="319" customWidth="1"/>
    <col min="7180" max="7180" width="9.28515625" style="319" customWidth="1"/>
    <col min="7181" max="7181" width="12.28515625" style="319" customWidth="1"/>
    <col min="7182" max="7182" width="13" style="319" customWidth="1"/>
    <col min="7183" max="7183" width="12.42578125" style="319" customWidth="1"/>
    <col min="7184" max="7184" width="11.28515625" style="319" bestFit="1" customWidth="1"/>
    <col min="7185" max="7185" width="11.140625" style="319" customWidth="1"/>
    <col min="7186" max="7186" width="13.140625" style="319" customWidth="1"/>
    <col min="7187" max="7187" width="16.5703125" style="319" customWidth="1"/>
    <col min="7188" max="7424" width="9.140625" style="319"/>
    <col min="7425" max="7425" width="5.85546875" style="319" customWidth="1"/>
    <col min="7426" max="7426" width="19.28515625" style="319" customWidth="1"/>
    <col min="7427" max="7427" width="14.140625" style="319" customWidth="1"/>
    <col min="7428" max="7428" width="13.42578125" style="319" bestFit="1" customWidth="1"/>
    <col min="7429" max="7429" width="11.140625" style="319" customWidth="1"/>
    <col min="7430" max="7430" width="13.28515625" style="319" customWidth="1"/>
    <col min="7431" max="7431" width="11.28515625" style="319" customWidth="1"/>
    <col min="7432" max="7432" width="10.85546875" style="319" customWidth="1"/>
    <col min="7433" max="7433" width="8.7109375" style="319" customWidth="1"/>
    <col min="7434" max="7434" width="12" style="319" customWidth="1"/>
    <col min="7435" max="7435" width="10.85546875" style="319" customWidth="1"/>
    <col min="7436" max="7436" width="9.28515625" style="319" customWidth="1"/>
    <col min="7437" max="7437" width="12.28515625" style="319" customWidth="1"/>
    <col min="7438" max="7438" width="13" style="319" customWidth="1"/>
    <col min="7439" max="7439" width="12.42578125" style="319" customWidth="1"/>
    <col min="7440" max="7440" width="11.28515625" style="319" bestFit="1" customWidth="1"/>
    <col min="7441" max="7441" width="11.140625" style="319" customWidth="1"/>
    <col min="7442" max="7442" width="13.140625" style="319" customWidth="1"/>
    <col min="7443" max="7443" width="16.5703125" style="319" customWidth="1"/>
    <col min="7444" max="7680" width="9.140625" style="319"/>
    <col min="7681" max="7681" width="5.85546875" style="319" customWidth="1"/>
    <col min="7682" max="7682" width="19.28515625" style="319" customWidth="1"/>
    <col min="7683" max="7683" width="14.140625" style="319" customWidth="1"/>
    <col min="7684" max="7684" width="13.42578125" style="319" bestFit="1" customWidth="1"/>
    <col min="7685" max="7685" width="11.140625" style="319" customWidth="1"/>
    <col min="7686" max="7686" width="13.28515625" style="319" customWidth="1"/>
    <col min="7687" max="7687" width="11.28515625" style="319" customWidth="1"/>
    <col min="7688" max="7688" width="10.85546875" style="319" customWidth="1"/>
    <col min="7689" max="7689" width="8.7109375" style="319" customWidth="1"/>
    <col min="7690" max="7690" width="12" style="319" customWidth="1"/>
    <col min="7691" max="7691" width="10.85546875" style="319" customWidth="1"/>
    <col min="7692" max="7692" width="9.28515625" style="319" customWidth="1"/>
    <col min="7693" max="7693" width="12.28515625" style="319" customWidth="1"/>
    <col min="7694" max="7694" width="13" style="319" customWidth="1"/>
    <col min="7695" max="7695" width="12.42578125" style="319" customWidth="1"/>
    <col min="7696" max="7696" width="11.28515625" style="319" bestFit="1" customWidth="1"/>
    <col min="7697" max="7697" width="11.140625" style="319" customWidth="1"/>
    <col min="7698" max="7698" width="13.140625" style="319" customWidth="1"/>
    <col min="7699" max="7699" width="16.5703125" style="319" customWidth="1"/>
    <col min="7700" max="7936" width="9.140625" style="319"/>
    <col min="7937" max="7937" width="5.85546875" style="319" customWidth="1"/>
    <col min="7938" max="7938" width="19.28515625" style="319" customWidth="1"/>
    <col min="7939" max="7939" width="14.140625" style="319" customWidth="1"/>
    <col min="7940" max="7940" width="13.42578125" style="319" bestFit="1" customWidth="1"/>
    <col min="7941" max="7941" width="11.140625" style="319" customWidth="1"/>
    <col min="7942" max="7942" width="13.28515625" style="319" customWidth="1"/>
    <col min="7943" max="7943" width="11.28515625" style="319" customWidth="1"/>
    <col min="7944" max="7944" width="10.85546875" style="319" customWidth="1"/>
    <col min="7945" max="7945" width="8.7109375" style="319" customWidth="1"/>
    <col min="7946" max="7946" width="12" style="319" customWidth="1"/>
    <col min="7947" max="7947" width="10.85546875" style="319" customWidth="1"/>
    <col min="7948" max="7948" width="9.28515625" style="319" customWidth="1"/>
    <col min="7949" max="7949" width="12.28515625" style="319" customWidth="1"/>
    <col min="7950" max="7950" width="13" style="319" customWidth="1"/>
    <col min="7951" max="7951" width="12.42578125" style="319" customWidth="1"/>
    <col min="7952" max="7952" width="11.28515625" style="319" bestFit="1" customWidth="1"/>
    <col min="7953" max="7953" width="11.140625" style="319" customWidth="1"/>
    <col min="7954" max="7954" width="13.140625" style="319" customWidth="1"/>
    <col min="7955" max="7955" width="16.5703125" style="319" customWidth="1"/>
    <col min="7956" max="8192" width="9.140625" style="319"/>
    <col min="8193" max="8193" width="5.85546875" style="319" customWidth="1"/>
    <col min="8194" max="8194" width="19.28515625" style="319" customWidth="1"/>
    <col min="8195" max="8195" width="14.140625" style="319" customWidth="1"/>
    <col min="8196" max="8196" width="13.42578125" style="319" bestFit="1" customWidth="1"/>
    <col min="8197" max="8197" width="11.140625" style="319" customWidth="1"/>
    <col min="8198" max="8198" width="13.28515625" style="319" customWidth="1"/>
    <col min="8199" max="8199" width="11.28515625" style="319" customWidth="1"/>
    <col min="8200" max="8200" width="10.85546875" style="319" customWidth="1"/>
    <col min="8201" max="8201" width="8.7109375" style="319" customWidth="1"/>
    <col min="8202" max="8202" width="12" style="319" customWidth="1"/>
    <col min="8203" max="8203" width="10.85546875" style="319" customWidth="1"/>
    <col min="8204" max="8204" width="9.28515625" style="319" customWidth="1"/>
    <col min="8205" max="8205" width="12.28515625" style="319" customWidth="1"/>
    <col min="8206" max="8206" width="13" style="319" customWidth="1"/>
    <col min="8207" max="8207" width="12.42578125" style="319" customWidth="1"/>
    <col min="8208" max="8208" width="11.28515625" style="319" bestFit="1" customWidth="1"/>
    <col min="8209" max="8209" width="11.140625" style="319" customWidth="1"/>
    <col min="8210" max="8210" width="13.140625" style="319" customWidth="1"/>
    <col min="8211" max="8211" width="16.5703125" style="319" customWidth="1"/>
    <col min="8212" max="8448" width="9.140625" style="319"/>
    <col min="8449" max="8449" width="5.85546875" style="319" customWidth="1"/>
    <col min="8450" max="8450" width="19.28515625" style="319" customWidth="1"/>
    <col min="8451" max="8451" width="14.140625" style="319" customWidth="1"/>
    <col min="8452" max="8452" width="13.42578125" style="319" bestFit="1" customWidth="1"/>
    <col min="8453" max="8453" width="11.140625" style="319" customWidth="1"/>
    <col min="8454" max="8454" width="13.28515625" style="319" customWidth="1"/>
    <col min="8455" max="8455" width="11.28515625" style="319" customWidth="1"/>
    <col min="8456" max="8456" width="10.85546875" style="319" customWidth="1"/>
    <col min="8457" max="8457" width="8.7109375" style="319" customWidth="1"/>
    <col min="8458" max="8458" width="12" style="319" customWidth="1"/>
    <col min="8459" max="8459" width="10.85546875" style="319" customWidth="1"/>
    <col min="8460" max="8460" width="9.28515625" style="319" customWidth="1"/>
    <col min="8461" max="8461" width="12.28515625" style="319" customWidth="1"/>
    <col min="8462" max="8462" width="13" style="319" customWidth="1"/>
    <col min="8463" max="8463" width="12.42578125" style="319" customWidth="1"/>
    <col min="8464" max="8464" width="11.28515625" style="319" bestFit="1" customWidth="1"/>
    <col min="8465" max="8465" width="11.140625" style="319" customWidth="1"/>
    <col min="8466" max="8466" width="13.140625" style="319" customWidth="1"/>
    <col min="8467" max="8467" width="16.5703125" style="319" customWidth="1"/>
    <col min="8468" max="8704" width="9.140625" style="319"/>
    <col min="8705" max="8705" width="5.85546875" style="319" customWidth="1"/>
    <col min="8706" max="8706" width="19.28515625" style="319" customWidth="1"/>
    <col min="8707" max="8707" width="14.140625" style="319" customWidth="1"/>
    <col min="8708" max="8708" width="13.42578125" style="319" bestFit="1" customWidth="1"/>
    <col min="8709" max="8709" width="11.140625" style="319" customWidth="1"/>
    <col min="8710" max="8710" width="13.28515625" style="319" customWidth="1"/>
    <col min="8711" max="8711" width="11.28515625" style="319" customWidth="1"/>
    <col min="8712" max="8712" width="10.85546875" style="319" customWidth="1"/>
    <col min="8713" max="8713" width="8.7109375" style="319" customWidth="1"/>
    <col min="8714" max="8714" width="12" style="319" customWidth="1"/>
    <col min="8715" max="8715" width="10.85546875" style="319" customWidth="1"/>
    <col min="8716" max="8716" width="9.28515625" style="319" customWidth="1"/>
    <col min="8717" max="8717" width="12.28515625" style="319" customWidth="1"/>
    <col min="8718" max="8718" width="13" style="319" customWidth="1"/>
    <col min="8719" max="8719" width="12.42578125" style="319" customWidth="1"/>
    <col min="8720" max="8720" width="11.28515625" style="319" bestFit="1" customWidth="1"/>
    <col min="8721" max="8721" width="11.140625" style="319" customWidth="1"/>
    <col min="8722" max="8722" width="13.140625" style="319" customWidth="1"/>
    <col min="8723" max="8723" width="16.5703125" style="319" customWidth="1"/>
    <col min="8724" max="8960" width="9.140625" style="319"/>
    <col min="8961" max="8961" width="5.85546875" style="319" customWidth="1"/>
    <col min="8962" max="8962" width="19.28515625" style="319" customWidth="1"/>
    <col min="8963" max="8963" width="14.140625" style="319" customWidth="1"/>
    <col min="8964" max="8964" width="13.42578125" style="319" bestFit="1" customWidth="1"/>
    <col min="8965" max="8965" width="11.140625" style="319" customWidth="1"/>
    <col min="8966" max="8966" width="13.28515625" style="319" customWidth="1"/>
    <col min="8967" max="8967" width="11.28515625" style="319" customWidth="1"/>
    <col min="8968" max="8968" width="10.85546875" style="319" customWidth="1"/>
    <col min="8969" max="8969" width="8.7109375" style="319" customWidth="1"/>
    <col min="8970" max="8970" width="12" style="319" customWidth="1"/>
    <col min="8971" max="8971" width="10.85546875" style="319" customWidth="1"/>
    <col min="8972" max="8972" width="9.28515625" style="319" customWidth="1"/>
    <col min="8973" max="8973" width="12.28515625" style="319" customWidth="1"/>
    <col min="8974" max="8974" width="13" style="319" customWidth="1"/>
    <col min="8975" max="8975" width="12.42578125" style="319" customWidth="1"/>
    <col min="8976" max="8976" width="11.28515625" style="319" bestFit="1" customWidth="1"/>
    <col min="8977" max="8977" width="11.140625" style="319" customWidth="1"/>
    <col min="8978" max="8978" width="13.140625" style="319" customWidth="1"/>
    <col min="8979" max="8979" width="16.5703125" style="319" customWidth="1"/>
    <col min="8980" max="9216" width="9.140625" style="319"/>
    <col min="9217" max="9217" width="5.85546875" style="319" customWidth="1"/>
    <col min="9218" max="9218" width="19.28515625" style="319" customWidth="1"/>
    <col min="9219" max="9219" width="14.140625" style="319" customWidth="1"/>
    <col min="9220" max="9220" width="13.42578125" style="319" bestFit="1" customWidth="1"/>
    <col min="9221" max="9221" width="11.140625" style="319" customWidth="1"/>
    <col min="9222" max="9222" width="13.28515625" style="319" customWidth="1"/>
    <col min="9223" max="9223" width="11.28515625" style="319" customWidth="1"/>
    <col min="9224" max="9224" width="10.85546875" style="319" customWidth="1"/>
    <col min="9225" max="9225" width="8.7109375" style="319" customWidth="1"/>
    <col min="9226" max="9226" width="12" style="319" customWidth="1"/>
    <col min="9227" max="9227" width="10.85546875" style="319" customWidth="1"/>
    <col min="9228" max="9228" width="9.28515625" style="319" customWidth="1"/>
    <col min="9229" max="9229" width="12.28515625" style="319" customWidth="1"/>
    <col min="9230" max="9230" width="13" style="319" customWidth="1"/>
    <col min="9231" max="9231" width="12.42578125" style="319" customWidth="1"/>
    <col min="9232" max="9232" width="11.28515625" style="319" bestFit="1" customWidth="1"/>
    <col min="9233" max="9233" width="11.140625" style="319" customWidth="1"/>
    <col min="9234" max="9234" width="13.140625" style="319" customWidth="1"/>
    <col min="9235" max="9235" width="16.5703125" style="319" customWidth="1"/>
    <col min="9236" max="9472" width="9.140625" style="319"/>
    <col min="9473" max="9473" width="5.85546875" style="319" customWidth="1"/>
    <col min="9474" max="9474" width="19.28515625" style="319" customWidth="1"/>
    <col min="9475" max="9475" width="14.140625" style="319" customWidth="1"/>
    <col min="9476" max="9476" width="13.42578125" style="319" bestFit="1" customWidth="1"/>
    <col min="9477" max="9477" width="11.140625" style="319" customWidth="1"/>
    <col min="9478" max="9478" width="13.28515625" style="319" customWidth="1"/>
    <col min="9479" max="9479" width="11.28515625" style="319" customWidth="1"/>
    <col min="9480" max="9480" width="10.85546875" style="319" customWidth="1"/>
    <col min="9481" max="9481" width="8.7109375" style="319" customWidth="1"/>
    <col min="9482" max="9482" width="12" style="319" customWidth="1"/>
    <col min="9483" max="9483" width="10.85546875" style="319" customWidth="1"/>
    <col min="9484" max="9484" width="9.28515625" style="319" customWidth="1"/>
    <col min="9485" max="9485" width="12.28515625" style="319" customWidth="1"/>
    <col min="9486" max="9486" width="13" style="319" customWidth="1"/>
    <col min="9487" max="9487" width="12.42578125" style="319" customWidth="1"/>
    <col min="9488" max="9488" width="11.28515625" style="319" bestFit="1" customWidth="1"/>
    <col min="9489" max="9489" width="11.140625" style="319" customWidth="1"/>
    <col min="9490" max="9490" width="13.140625" style="319" customWidth="1"/>
    <col min="9491" max="9491" width="16.5703125" style="319" customWidth="1"/>
    <col min="9492" max="9728" width="9.140625" style="319"/>
    <col min="9729" max="9729" width="5.85546875" style="319" customWidth="1"/>
    <col min="9730" max="9730" width="19.28515625" style="319" customWidth="1"/>
    <col min="9731" max="9731" width="14.140625" style="319" customWidth="1"/>
    <col min="9732" max="9732" width="13.42578125" style="319" bestFit="1" customWidth="1"/>
    <col min="9733" max="9733" width="11.140625" style="319" customWidth="1"/>
    <col min="9734" max="9734" width="13.28515625" style="319" customWidth="1"/>
    <col min="9735" max="9735" width="11.28515625" style="319" customWidth="1"/>
    <col min="9736" max="9736" width="10.85546875" style="319" customWidth="1"/>
    <col min="9737" max="9737" width="8.7109375" style="319" customWidth="1"/>
    <col min="9738" max="9738" width="12" style="319" customWidth="1"/>
    <col min="9739" max="9739" width="10.85546875" style="319" customWidth="1"/>
    <col min="9740" max="9740" width="9.28515625" style="319" customWidth="1"/>
    <col min="9741" max="9741" width="12.28515625" style="319" customWidth="1"/>
    <col min="9742" max="9742" width="13" style="319" customWidth="1"/>
    <col min="9743" max="9743" width="12.42578125" style="319" customWidth="1"/>
    <col min="9744" max="9744" width="11.28515625" style="319" bestFit="1" customWidth="1"/>
    <col min="9745" max="9745" width="11.140625" style="319" customWidth="1"/>
    <col min="9746" max="9746" width="13.140625" style="319" customWidth="1"/>
    <col min="9747" max="9747" width="16.5703125" style="319" customWidth="1"/>
    <col min="9748" max="9984" width="9.140625" style="319"/>
    <col min="9985" max="9985" width="5.85546875" style="319" customWidth="1"/>
    <col min="9986" max="9986" width="19.28515625" style="319" customWidth="1"/>
    <col min="9987" max="9987" width="14.140625" style="319" customWidth="1"/>
    <col min="9988" max="9988" width="13.42578125" style="319" bestFit="1" customWidth="1"/>
    <col min="9989" max="9989" width="11.140625" style="319" customWidth="1"/>
    <col min="9990" max="9990" width="13.28515625" style="319" customWidth="1"/>
    <col min="9991" max="9991" width="11.28515625" style="319" customWidth="1"/>
    <col min="9992" max="9992" width="10.85546875" style="319" customWidth="1"/>
    <col min="9993" max="9993" width="8.7109375" style="319" customWidth="1"/>
    <col min="9994" max="9994" width="12" style="319" customWidth="1"/>
    <col min="9995" max="9995" width="10.85546875" style="319" customWidth="1"/>
    <col min="9996" max="9996" width="9.28515625" style="319" customWidth="1"/>
    <col min="9997" max="9997" width="12.28515625" style="319" customWidth="1"/>
    <col min="9998" max="9998" width="13" style="319" customWidth="1"/>
    <col min="9999" max="9999" width="12.42578125" style="319" customWidth="1"/>
    <col min="10000" max="10000" width="11.28515625" style="319" bestFit="1" customWidth="1"/>
    <col min="10001" max="10001" width="11.140625" style="319" customWidth="1"/>
    <col min="10002" max="10002" width="13.140625" style="319" customWidth="1"/>
    <col min="10003" max="10003" width="16.5703125" style="319" customWidth="1"/>
    <col min="10004" max="10240" width="9.140625" style="319"/>
    <col min="10241" max="10241" width="5.85546875" style="319" customWidth="1"/>
    <col min="10242" max="10242" width="19.28515625" style="319" customWidth="1"/>
    <col min="10243" max="10243" width="14.140625" style="319" customWidth="1"/>
    <col min="10244" max="10244" width="13.42578125" style="319" bestFit="1" customWidth="1"/>
    <col min="10245" max="10245" width="11.140625" style="319" customWidth="1"/>
    <col min="10246" max="10246" width="13.28515625" style="319" customWidth="1"/>
    <col min="10247" max="10247" width="11.28515625" style="319" customWidth="1"/>
    <col min="10248" max="10248" width="10.85546875" style="319" customWidth="1"/>
    <col min="10249" max="10249" width="8.7109375" style="319" customWidth="1"/>
    <col min="10250" max="10250" width="12" style="319" customWidth="1"/>
    <col min="10251" max="10251" width="10.85546875" style="319" customWidth="1"/>
    <col min="10252" max="10252" width="9.28515625" style="319" customWidth="1"/>
    <col min="10253" max="10253" width="12.28515625" style="319" customWidth="1"/>
    <col min="10254" max="10254" width="13" style="319" customWidth="1"/>
    <col min="10255" max="10255" width="12.42578125" style="319" customWidth="1"/>
    <col min="10256" max="10256" width="11.28515625" style="319" bestFit="1" customWidth="1"/>
    <col min="10257" max="10257" width="11.140625" style="319" customWidth="1"/>
    <col min="10258" max="10258" width="13.140625" style="319" customWidth="1"/>
    <col min="10259" max="10259" width="16.5703125" style="319" customWidth="1"/>
    <col min="10260" max="10496" width="9.140625" style="319"/>
    <col min="10497" max="10497" width="5.85546875" style="319" customWidth="1"/>
    <col min="10498" max="10498" width="19.28515625" style="319" customWidth="1"/>
    <col min="10499" max="10499" width="14.140625" style="319" customWidth="1"/>
    <col min="10500" max="10500" width="13.42578125" style="319" bestFit="1" customWidth="1"/>
    <col min="10501" max="10501" width="11.140625" style="319" customWidth="1"/>
    <col min="10502" max="10502" width="13.28515625" style="319" customWidth="1"/>
    <col min="10503" max="10503" width="11.28515625" style="319" customWidth="1"/>
    <col min="10504" max="10504" width="10.85546875" style="319" customWidth="1"/>
    <col min="10505" max="10505" width="8.7109375" style="319" customWidth="1"/>
    <col min="10506" max="10506" width="12" style="319" customWidth="1"/>
    <col min="10507" max="10507" width="10.85546875" style="319" customWidth="1"/>
    <col min="10508" max="10508" width="9.28515625" style="319" customWidth="1"/>
    <col min="10509" max="10509" width="12.28515625" style="319" customWidth="1"/>
    <col min="10510" max="10510" width="13" style="319" customWidth="1"/>
    <col min="10511" max="10511" width="12.42578125" style="319" customWidth="1"/>
    <col min="10512" max="10512" width="11.28515625" style="319" bestFit="1" customWidth="1"/>
    <col min="10513" max="10513" width="11.140625" style="319" customWidth="1"/>
    <col min="10514" max="10514" width="13.140625" style="319" customWidth="1"/>
    <col min="10515" max="10515" width="16.5703125" style="319" customWidth="1"/>
    <col min="10516" max="10752" width="9.140625" style="319"/>
    <col min="10753" max="10753" width="5.85546875" style="319" customWidth="1"/>
    <col min="10754" max="10754" width="19.28515625" style="319" customWidth="1"/>
    <col min="10755" max="10755" width="14.140625" style="319" customWidth="1"/>
    <col min="10756" max="10756" width="13.42578125" style="319" bestFit="1" customWidth="1"/>
    <col min="10757" max="10757" width="11.140625" style="319" customWidth="1"/>
    <col min="10758" max="10758" width="13.28515625" style="319" customWidth="1"/>
    <col min="10759" max="10759" width="11.28515625" style="319" customWidth="1"/>
    <col min="10760" max="10760" width="10.85546875" style="319" customWidth="1"/>
    <col min="10761" max="10761" width="8.7109375" style="319" customWidth="1"/>
    <col min="10762" max="10762" width="12" style="319" customWidth="1"/>
    <col min="10763" max="10763" width="10.85546875" style="319" customWidth="1"/>
    <col min="10764" max="10764" width="9.28515625" style="319" customWidth="1"/>
    <col min="10765" max="10765" width="12.28515625" style="319" customWidth="1"/>
    <col min="10766" max="10766" width="13" style="319" customWidth="1"/>
    <col min="10767" max="10767" width="12.42578125" style="319" customWidth="1"/>
    <col min="10768" max="10768" width="11.28515625" style="319" bestFit="1" customWidth="1"/>
    <col min="10769" max="10769" width="11.140625" style="319" customWidth="1"/>
    <col min="10770" max="10770" width="13.140625" style="319" customWidth="1"/>
    <col min="10771" max="10771" width="16.5703125" style="319" customWidth="1"/>
    <col min="10772" max="11008" width="9.140625" style="319"/>
    <col min="11009" max="11009" width="5.85546875" style="319" customWidth="1"/>
    <col min="11010" max="11010" width="19.28515625" style="319" customWidth="1"/>
    <col min="11011" max="11011" width="14.140625" style="319" customWidth="1"/>
    <col min="11012" max="11012" width="13.42578125" style="319" bestFit="1" customWidth="1"/>
    <col min="11013" max="11013" width="11.140625" style="319" customWidth="1"/>
    <col min="11014" max="11014" width="13.28515625" style="319" customWidth="1"/>
    <col min="11015" max="11015" width="11.28515625" style="319" customWidth="1"/>
    <col min="11016" max="11016" width="10.85546875" style="319" customWidth="1"/>
    <col min="11017" max="11017" width="8.7109375" style="319" customWidth="1"/>
    <col min="11018" max="11018" width="12" style="319" customWidth="1"/>
    <col min="11019" max="11019" width="10.85546875" style="319" customWidth="1"/>
    <col min="11020" max="11020" width="9.28515625" style="319" customWidth="1"/>
    <col min="11021" max="11021" width="12.28515625" style="319" customWidth="1"/>
    <col min="11022" max="11022" width="13" style="319" customWidth="1"/>
    <col min="11023" max="11023" width="12.42578125" style="319" customWidth="1"/>
    <col min="11024" max="11024" width="11.28515625" style="319" bestFit="1" customWidth="1"/>
    <col min="11025" max="11025" width="11.140625" style="319" customWidth="1"/>
    <col min="11026" max="11026" width="13.140625" style="319" customWidth="1"/>
    <col min="11027" max="11027" width="16.5703125" style="319" customWidth="1"/>
    <col min="11028" max="11264" width="9.140625" style="319"/>
    <col min="11265" max="11265" width="5.85546875" style="319" customWidth="1"/>
    <col min="11266" max="11266" width="19.28515625" style="319" customWidth="1"/>
    <col min="11267" max="11267" width="14.140625" style="319" customWidth="1"/>
    <col min="11268" max="11268" width="13.42578125" style="319" bestFit="1" customWidth="1"/>
    <col min="11269" max="11269" width="11.140625" style="319" customWidth="1"/>
    <col min="11270" max="11270" width="13.28515625" style="319" customWidth="1"/>
    <col min="11271" max="11271" width="11.28515625" style="319" customWidth="1"/>
    <col min="11272" max="11272" width="10.85546875" style="319" customWidth="1"/>
    <col min="11273" max="11273" width="8.7109375" style="319" customWidth="1"/>
    <col min="11274" max="11274" width="12" style="319" customWidth="1"/>
    <col min="11275" max="11275" width="10.85546875" style="319" customWidth="1"/>
    <col min="11276" max="11276" width="9.28515625" style="319" customWidth="1"/>
    <col min="11277" max="11277" width="12.28515625" style="319" customWidth="1"/>
    <col min="11278" max="11278" width="13" style="319" customWidth="1"/>
    <col min="11279" max="11279" width="12.42578125" style="319" customWidth="1"/>
    <col min="11280" max="11280" width="11.28515625" style="319" bestFit="1" customWidth="1"/>
    <col min="11281" max="11281" width="11.140625" style="319" customWidth="1"/>
    <col min="11282" max="11282" width="13.140625" style="319" customWidth="1"/>
    <col min="11283" max="11283" width="16.5703125" style="319" customWidth="1"/>
    <col min="11284" max="11520" width="9.140625" style="319"/>
    <col min="11521" max="11521" width="5.85546875" style="319" customWidth="1"/>
    <col min="11522" max="11522" width="19.28515625" style="319" customWidth="1"/>
    <col min="11523" max="11523" width="14.140625" style="319" customWidth="1"/>
    <col min="11524" max="11524" width="13.42578125" style="319" bestFit="1" customWidth="1"/>
    <col min="11525" max="11525" width="11.140625" style="319" customWidth="1"/>
    <col min="11526" max="11526" width="13.28515625" style="319" customWidth="1"/>
    <col min="11527" max="11527" width="11.28515625" style="319" customWidth="1"/>
    <col min="11528" max="11528" width="10.85546875" style="319" customWidth="1"/>
    <col min="11529" max="11529" width="8.7109375" style="319" customWidth="1"/>
    <col min="11530" max="11530" width="12" style="319" customWidth="1"/>
    <col min="11531" max="11531" width="10.85546875" style="319" customWidth="1"/>
    <col min="11532" max="11532" width="9.28515625" style="319" customWidth="1"/>
    <col min="11533" max="11533" width="12.28515625" style="319" customWidth="1"/>
    <col min="11534" max="11534" width="13" style="319" customWidth="1"/>
    <col min="11535" max="11535" width="12.42578125" style="319" customWidth="1"/>
    <col min="11536" max="11536" width="11.28515625" style="319" bestFit="1" customWidth="1"/>
    <col min="11537" max="11537" width="11.140625" style="319" customWidth="1"/>
    <col min="11538" max="11538" width="13.140625" style="319" customWidth="1"/>
    <col min="11539" max="11539" width="16.5703125" style="319" customWidth="1"/>
    <col min="11540" max="11776" width="9.140625" style="319"/>
    <col min="11777" max="11777" width="5.85546875" style="319" customWidth="1"/>
    <col min="11778" max="11778" width="19.28515625" style="319" customWidth="1"/>
    <col min="11779" max="11779" width="14.140625" style="319" customWidth="1"/>
    <col min="11780" max="11780" width="13.42578125" style="319" bestFit="1" customWidth="1"/>
    <col min="11781" max="11781" width="11.140625" style="319" customWidth="1"/>
    <col min="11782" max="11782" width="13.28515625" style="319" customWidth="1"/>
    <col min="11783" max="11783" width="11.28515625" style="319" customWidth="1"/>
    <col min="11784" max="11784" width="10.85546875" style="319" customWidth="1"/>
    <col min="11785" max="11785" width="8.7109375" style="319" customWidth="1"/>
    <col min="11786" max="11786" width="12" style="319" customWidth="1"/>
    <col min="11787" max="11787" width="10.85546875" style="319" customWidth="1"/>
    <col min="11788" max="11788" width="9.28515625" style="319" customWidth="1"/>
    <col min="11789" max="11789" width="12.28515625" style="319" customWidth="1"/>
    <col min="11790" max="11790" width="13" style="319" customWidth="1"/>
    <col min="11791" max="11791" width="12.42578125" style="319" customWidth="1"/>
    <col min="11792" max="11792" width="11.28515625" style="319" bestFit="1" customWidth="1"/>
    <col min="11793" max="11793" width="11.140625" style="319" customWidth="1"/>
    <col min="11794" max="11794" width="13.140625" style="319" customWidth="1"/>
    <col min="11795" max="11795" width="16.5703125" style="319" customWidth="1"/>
    <col min="11796" max="12032" width="9.140625" style="319"/>
    <col min="12033" max="12033" width="5.85546875" style="319" customWidth="1"/>
    <col min="12034" max="12034" width="19.28515625" style="319" customWidth="1"/>
    <col min="12035" max="12035" width="14.140625" style="319" customWidth="1"/>
    <col min="12036" max="12036" width="13.42578125" style="319" bestFit="1" customWidth="1"/>
    <col min="12037" max="12037" width="11.140625" style="319" customWidth="1"/>
    <col min="12038" max="12038" width="13.28515625" style="319" customWidth="1"/>
    <col min="12039" max="12039" width="11.28515625" style="319" customWidth="1"/>
    <col min="12040" max="12040" width="10.85546875" style="319" customWidth="1"/>
    <col min="12041" max="12041" width="8.7109375" style="319" customWidth="1"/>
    <col min="12042" max="12042" width="12" style="319" customWidth="1"/>
    <col min="12043" max="12043" width="10.85546875" style="319" customWidth="1"/>
    <col min="12044" max="12044" width="9.28515625" style="319" customWidth="1"/>
    <col min="12045" max="12045" width="12.28515625" style="319" customWidth="1"/>
    <col min="12046" max="12046" width="13" style="319" customWidth="1"/>
    <col min="12047" max="12047" width="12.42578125" style="319" customWidth="1"/>
    <col min="12048" max="12048" width="11.28515625" style="319" bestFit="1" customWidth="1"/>
    <col min="12049" max="12049" width="11.140625" style="319" customWidth="1"/>
    <col min="12050" max="12050" width="13.140625" style="319" customWidth="1"/>
    <col min="12051" max="12051" width="16.5703125" style="319" customWidth="1"/>
    <col min="12052" max="12288" width="9.140625" style="319"/>
    <col min="12289" max="12289" width="5.85546875" style="319" customWidth="1"/>
    <col min="12290" max="12290" width="19.28515625" style="319" customWidth="1"/>
    <col min="12291" max="12291" width="14.140625" style="319" customWidth="1"/>
    <col min="12292" max="12292" width="13.42578125" style="319" bestFit="1" customWidth="1"/>
    <col min="12293" max="12293" width="11.140625" style="319" customWidth="1"/>
    <col min="12294" max="12294" width="13.28515625" style="319" customWidth="1"/>
    <col min="12295" max="12295" width="11.28515625" style="319" customWidth="1"/>
    <col min="12296" max="12296" width="10.85546875" style="319" customWidth="1"/>
    <col min="12297" max="12297" width="8.7109375" style="319" customWidth="1"/>
    <col min="12298" max="12298" width="12" style="319" customWidth="1"/>
    <col min="12299" max="12299" width="10.85546875" style="319" customWidth="1"/>
    <col min="12300" max="12300" width="9.28515625" style="319" customWidth="1"/>
    <col min="12301" max="12301" width="12.28515625" style="319" customWidth="1"/>
    <col min="12302" max="12302" width="13" style="319" customWidth="1"/>
    <col min="12303" max="12303" width="12.42578125" style="319" customWidth="1"/>
    <col min="12304" max="12304" width="11.28515625" style="319" bestFit="1" customWidth="1"/>
    <col min="12305" max="12305" width="11.140625" style="319" customWidth="1"/>
    <col min="12306" max="12306" width="13.140625" style="319" customWidth="1"/>
    <col min="12307" max="12307" width="16.5703125" style="319" customWidth="1"/>
    <col min="12308" max="12544" width="9.140625" style="319"/>
    <col min="12545" max="12545" width="5.85546875" style="319" customWidth="1"/>
    <col min="12546" max="12546" width="19.28515625" style="319" customWidth="1"/>
    <col min="12547" max="12547" width="14.140625" style="319" customWidth="1"/>
    <col min="12548" max="12548" width="13.42578125" style="319" bestFit="1" customWidth="1"/>
    <col min="12549" max="12549" width="11.140625" style="319" customWidth="1"/>
    <col min="12550" max="12550" width="13.28515625" style="319" customWidth="1"/>
    <col min="12551" max="12551" width="11.28515625" style="319" customWidth="1"/>
    <col min="12552" max="12552" width="10.85546875" style="319" customWidth="1"/>
    <col min="12553" max="12553" width="8.7109375" style="319" customWidth="1"/>
    <col min="12554" max="12554" width="12" style="319" customWidth="1"/>
    <col min="12555" max="12555" width="10.85546875" style="319" customWidth="1"/>
    <col min="12556" max="12556" width="9.28515625" style="319" customWidth="1"/>
    <col min="12557" max="12557" width="12.28515625" style="319" customWidth="1"/>
    <col min="12558" max="12558" width="13" style="319" customWidth="1"/>
    <col min="12559" max="12559" width="12.42578125" style="319" customWidth="1"/>
    <col min="12560" max="12560" width="11.28515625" style="319" bestFit="1" customWidth="1"/>
    <col min="12561" max="12561" width="11.140625" style="319" customWidth="1"/>
    <col min="12562" max="12562" width="13.140625" style="319" customWidth="1"/>
    <col min="12563" max="12563" width="16.5703125" style="319" customWidth="1"/>
    <col min="12564" max="12800" width="9.140625" style="319"/>
    <col min="12801" max="12801" width="5.85546875" style="319" customWidth="1"/>
    <col min="12802" max="12802" width="19.28515625" style="319" customWidth="1"/>
    <col min="12803" max="12803" width="14.140625" style="319" customWidth="1"/>
    <col min="12804" max="12804" width="13.42578125" style="319" bestFit="1" customWidth="1"/>
    <col min="12805" max="12805" width="11.140625" style="319" customWidth="1"/>
    <col min="12806" max="12806" width="13.28515625" style="319" customWidth="1"/>
    <col min="12807" max="12807" width="11.28515625" style="319" customWidth="1"/>
    <col min="12808" max="12808" width="10.85546875" style="319" customWidth="1"/>
    <col min="12809" max="12809" width="8.7109375" style="319" customWidth="1"/>
    <col min="12810" max="12810" width="12" style="319" customWidth="1"/>
    <col min="12811" max="12811" width="10.85546875" style="319" customWidth="1"/>
    <col min="12812" max="12812" width="9.28515625" style="319" customWidth="1"/>
    <col min="12813" max="12813" width="12.28515625" style="319" customWidth="1"/>
    <col min="12814" max="12814" width="13" style="319" customWidth="1"/>
    <col min="12815" max="12815" width="12.42578125" style="319" customWidth="1"/>
    <col min="12816" max="12816" width="11.28515625" style="319" bestFit="1" customWidth="1"/>
    <col min="12817" max="12817" width="11.140625" style="319" customWidth="1"/>
    <col min="12818" max="12818" width="13.140625" style="319" customWidth="1"/>
    <col min="12819" max="12819" width="16.5703125" style="319" customWidth="1"/>
    <col min="12820" max="13056" width="9.140625" style="319"/>
    <col min="13057" max="13057" width="5.85546875" style="319" customWidth="1"/>
    <col min="13058" max="13058" width="19.28515625" style="319" customWidth="1"/>
    <col min="13059" max="13059" width="14.140625" style="319" customWidth="1"/>
    <col min="13060" max="13060" width="13.42578125" style="319" bestFit="1" customWidth="1"/>
    <col min="13061" max="13061" width="11.140625" style="319" customWidth="1"/>
    <col min="13062" max="13062" width="13.28515625" style="319" customWidth="1"/>
    <col min="13063" max="13063" width="11.28515625" style="319" customWidth="1"/>
    <col min="13064" max="13064" width="10.85546875" style="319" customWidth="1"/>
    <col min="13065" max="13065" width="8.7109375" style="319" customWidth="1"/>
    <col min="13066" max="13066" width="12" style="319" customWidth="1"/>
    <col min="13067" max="13067" width="10.85546875" style="319" customWidth="1"/>
    <col min="13068" max="13068" width="9.28515625" style="319" customWidth="1"/>
    <col min="13069" max="13069" width="12.28515625" style="319" customWidth="1"/>
    <col min="13070" max="13070" width="13" style="319" customWidth="1"/>
    <col min="13071" max="13071" width="12.42578125" style="319" customWidth="1"/>
    <col min="13072" max="13072" width="11.28515625" style="319" bestFit="1" customWidth="1"/>
    <col min="13073" max="13073" width="11.140625" style="319" customWidth="1"/>
    <col min="13074" max="13074" width="13.140625" style="319" customWidth="1"/>
    <col min="13075" max="13075" width="16.5703125" style="319" customWidth="1"/>
    <col min="13076" max="13312" width="9.140625" style="319"/>
    <col min="13313" max="13313" width="5.85546875" style="319" customWidth="1"/>
    <col min="13314" max="13314" width="19.28515625" style="319" customWidth="1"/>
    <col min="13315" max="13315" width="14.140625" style="319" customWidth="1"/>
    <col min="13316" max="13316" width="13.42578125" style="319" bestFit="1" customWidth="1"/>
    <col min="13317" max="13317" width="11.140625" style="319" customWidth="1"/>
    <col min="13318" max="13318" width="13.28515625" style="319" customWidth="1"/>
    <col min="13319" max="13319" width="11.28515625" style="319" customWidth="1"/>
    <col min="13320" max="13320" width="10.85546875" style="319" customWidth="1"/>
    <col min="13321" max="13321" width="8.7109375" style="319" customWidth="1"/>
    <col min="13322" max="13322" width="12" style="319" customWidth="1"/>
    <col min="13323" max="13323" width="10.85546875" style="319" customWidth="1"/>
    <col min="13324" max="13324" width="9.28515625" style="319" customWidth="1"/>
    <col min="13325" max="13325" width="12.28515625" style="319" customWidth="1"/>
    <col min="13326" max="13326" width="13" style="319" customWidth="1"/>
    <col min="13327" max="13327" width="12.42578125" style="319" customWidth="1"/>
    <col min="13328" max="13328" width="11.28515625" style="319" bestFit="1" customWidth="1"/>
    <col min="13329" max="13329" width="11.140625" style="319" customWidth="1"/>
    <col min="13330" max="13330" width="13.140625" style="319" customWidth="1"/>
    <col min="13331" max="13331" width="16.5703125" style="319" customWidth="1"/>
    <col min="13332" max="13568" width="9.140625" style="319"/>
    <col min="13569" max="13569" width="5.85546875" style="319" customWidth="1"/>
    <col min="13570" max="13570" width="19.28515625" style="319" customWidth="1"/>
    <col min="13571" max="13571" width="14.140625" style="319" customWidth="1"/>
    <col min="13572" max="13572" width="13.42578125" style="319" bestFit="1" customWidth="1"/>
    <col min="13573" max="13573" width="11.140625" style="319" customWidth="1"/>
    <col min="13574" max="13574" width="13.28515625" style="319" customWidth="1"/>
    <col min="13575" max="13575" width="11.28515625" style="319" customWidth="1"/>
    <col min="13576" max="13576" width="10.85546875" style="319" customWidth="1"/>
    <col min="13577" max="13577" width="8.7109375" style="319" customWidth="1"/>
    <col min="13578" max="13578" width="12" style="319" customWidth="1"/>
    <col min="13579" max="13579" width="10.85546875" style="319" customWidth="1"/>
    <col min="13580" max="13580" width="9.28515625" style="319" customWidth="1"/>
    <col min="13581" max="13581" width="12.28515625" style="319" customWidth="1"/>
    <col min="13582" max="13582" width="13" style="319" customWidth="1"/>
    <col min="13583" max="13583" width="12.42578125" style="319" customWidth="1"/>
    <col min="13584" max="13584" width="11.28515625" style="319" bestFit="1" customWidth="1"/>
    <col min="13585" max="13585" width="11.140625" style="319" customWidth="1"/>
    <col min="13586" max="13586" width="13.140625" style="319" customWidth="1"/>
    <col min="13587" max="13587" width="16.5703125" style="319" customWidth="1"/>
    <col min="13588" max="13824" width="9.140625" style="319"/>
    <col min="13825" max="13825" width="5.85546875" style="319" customWidth="1"/>
    <col min="13826" max="13826" width="19.28515625" style="319" customWidth="1"/>
    <col min="13827" max="13827" width="14.140625" style="319" customWidth="1"/>
    <col min="13828" max="13828" width="13.42578125" style="319" bestFit="1" customWidth="1"/>
    <col min="13829" max="13829" width="11.140625" style="319" customWidth="1"/>
    <col min="13830" max="13830" width="13.28515625" style="319" customWidth="1"/>
    <col min="13831" max="13831" width="11.28515625" style="319" customWidth="1"/>
    <col min="13832" max="13832" width="10.85546875" style="319" customWidth="1"/>
    <col min="13833" max="13833" width="8.7109375" style="319" customWidth="1"/>
    <col min="13834" max="13834" width="12" style="319" customWidth="1"/>
    <col min="13835" max="13835" width="10.85546875" style="319" customWidth="1"/>
    <col min="13836" max="13836" width="9.28515625" style="319" customWidth="1"/>
    <col min="13837" max="13837" width="12.28515625" style="319" customWidth="1"/>
    <col min="13838" max="13838" width="13" style="319" customWidth="1"/>
    <col min="13839" max="13839" width="12.42578125" style="319" customWidth="1"/>
    <col min="13840" max="13840" width="11.28515625" style="319" bestFit="1" customWidth="1"/>
    <col min="13841" max="13841" width="11.140625" style="319" customWidth="1"/>
    <col min="13842" max="13842" width="13.140625" style="319" customWidth="1"/>
    <col min="13843" max="13843" width="16.5703125" style="319" customWidth="1"/>
    <col min="13844" max="14080" width="9.140625" style="319"/>
    <col min="14081" max="14081" width="5.85546875" style="319" customWidth="1"/>
    <col min="14082" max="14082" width="19.28515625" style="319" customWidth="1"/>
    <col min="14083" max="14083" width="14.140625" style="319" customWidth="1"/>
    <col min="14084" max="14084" width="13.42578125" style="319" bestFit="1" customWidth="1"/>
    <col min="14085" max="14085" width="11.140625" style="319" customWidth="1"/>
    <col min="14086" max="14086" width="13.28515625" style="319" customWidth="1"/>
    <col min="14087" max="14087" width="11.28515625" style="319" customWidth="1"/>
    <col min="14088" max="14088" width="10.85546875" style="319" customWidth="1"/>
    <col min="14089" max="14089" width="8.7109375" style="319" customWidth="1"/>
    <col min="14090" max="14090" width="12" style="319" customWidth="1"/>
    <col min="14091" max="14091" width="10.85546875" style="319" customWidth="1"/>
    <col min="14092" max="14092" width="9.28515625" style="319" customWidth="1"/>
    <col min="14093" max="14093" width="12.28515625" style="319" customWidth="1"/>
    <col min="14094" max="14094" width="13" style="319" customWidth="1"/>
    <col min="14095" max="14095" width="12.42578125" style="319" customWidth="1"/>
    <col min="14096" max="14096" width="11.28515625" style="319" bestFit="1" customWidth="1"/>
    <col min="14097" max="14097" width="11.140625" style="319" customWidth="1"/>
    <col min="14098" max="14098" width="13.140625" style="319" customWidth="1"/>
    <col min="14099" max="14099" width="16.5703125" style="319" customWidth="1"/>
    <col min="14100" max="14336" width="9.140625" style="319"/>
    <col min="14337" max="14337" width="5.85546875" style="319" customWidth="1"/>
    <col min="14338" max="14338" width="19.28515625" style="319" customWidth="1"/>
    <col min="14339" max="14339" width="14.140625" style="319" customWidth="1"/>
    <col min="14340" max="14340" width="13.42578125" style="319" bestFit="1" customWidth="1"/>
    <col min="14341" max="14341" width="11.140625" style="319" customWidth="1"/>
    <col min="14342" max="14342" width="13.28515625" style="319" customWidth="1"/>
    <col min="14343" max="14343" width="11.28515625" style="319" customWidth="1"/>
    <col min="14344" max="14344" width="10.85546875" style="319" customWidth="1"/>
    <col min="14345" max="14345" width="8.7109375" style="319" customWidth="1"/>
    <col min="14346" max="14346" width="12" style="319" customWidth="1"/>
    <col min="14347" max="14347" width="10.85546875" style="319" customWidth="1"/>
    <col min="14348" max="14348" width="9.28515625" style="319" customWidth="1"/>
    <col min="14349" max="14349" width="12.28515625" style="319" customWidth="1"/>
    <col min="14350" max="14350" width="13" style="319" customWidth="1"/>
    <col min="14351" max="14351" width="12.42578125" style="319" customWidth="1"/>
    <col min="14352" max="14352" width="11.28515625" style="319" bestFit="1" customWidth="1"/>
    <col min="14353" max="14353" width="11.140625" style="319" customWidth="1"/>
    <col min="14354" max="14354" width="13.140625" style="319" customWidth="1"/>
    <col min="14355" max="14355" width="16.5703125" style="319" customWidth="1"/>
    <col min="14356" max="14592" width="9.140625" style="319"/>
    <col min="14593" max="14593" width="5.85546875" style="319" customWidth="1"/>
    <col min="14594" max="14594" width="19.28515625" style="319" customWidth="1"/>
    <col min="14595" max="14595" width="14.140625" style="319" customWidth="1"/>
    <col min="14596" max="14596" width="13.42578125" style="319" bestFit="1" customWidth="1"/>
    <col min="14597" max="14597" width="11.140625" style="319" customWidth="1"/>
    <col min="14598" max="14598" width="13.28515625" style="319" customWidth="1"/>
    <col min="14599" max="14599" width="11.28515625" style="319" customWidth="1"/>
    <col min="14600" max="14600" width="10.85546875" style="319" customWidth="1"/>
    <col min="14601" max="14601" width="8.7109375" style="319" customWidth="1"/>
    <col min="14602" max="14602" width="12" style="319" customWidth="1"/>
    <col min="14603" max="14603" width="10.85546875" style="319" customWidth="1"/>
    <col min="14604" max="14604" width="9.28515625" style="319" customWidth="1"/>
    <col min="14605" max="14605" width="12.28515625" style="319" customWidth="1"/>
    <col min="14606" max="14606" width="13" style="319" customWidth="1"/>
    <col min="14607" max="14607" width="12.42578125" style="319" customWidth="1"/>
    <col min="14608" max="14608" width="11.28515625" style="319" bestFit="1" customWidth="1"/>
    <col min="14609" max="14609" width="11.140625" style="319" customWidth="1"/>
    <col min="14610" max="14610" width="13.140625" style="319" customWidth="1"/>
    <col min="14611" max="14611" width="16.5703125" style="319" customWidth="1"/>
    <col min="14612" max="14848" width="9.140625" style="319"/>
    <col min="14849" max="14849" width="5.85546875" style="319" customWidth="1"/>
    <col min="14850" max="14850" width="19.28515625" style="319" customWidth="1"/>
    <col min="14851" max="14851" width="14.140625" style="319" customWidth="1"/>
    <col min="14852" max="14852" width="13.42578125" style="319" bestFit="1" customWidth="1"/>
    <col min="14853" max="14853" width="11.140625" style="319" customWidth="1"/>
    <col min="14854" max="14854" width="13.28515625" style="319" customWidth="1"/>
    <col min="14855" max="14855" width="11.28515625" style="319" customWidth="1"/>
    <col min="14856" max="14856" width="10.85546875" style="319" customWidth="1"/>
    <col min="14857" max="14857" width="8.7109375" style="319" customWidth="1"/>
    <col min="14858" max="14858" width="12" style="319" customWidth="1"/>
    <col min="14859" max="14859" width="10.85546875" style="319" customWidth="1"/>
    <col min="14860" max="14860" width="9.28515625" style="319" customWidth="1"/>
    <col min="14861" max="14861" width="12.28515625" style="319" customWidth="1"/>
    <col min="14862" max="14862" width="13" style="319" customWidth="1"/>
    <col min="14863" max="14863" width="12.42578125" style="319" customWidth="1"/>
    <col min="14864" max="14864" width="11.28515625" style="319" bestFit="1" customWidth="1"/>
    <col min="14865" max="14865" width="11.140625" style="319" customWidth="1"/>
    <col min="14866" max="14866" width="13.140625" style="319" customWidth="1"/>
    <col min="14867" max="14867" width="16.5703125" style="319" customWidth="1"/>
    <col min="14868" max="15104" width="9.140625" style="319"/>
    <col min="15105" max="15105" width="5.85546875" style="319" customWidth="1"/>
    <col min="15106" max="15106" width="19.28515625" style="319" customWidth="1"/>
    <col min="15107" max="15107" width="14.140625" style="319" customWidth="1"/>
    <col min="15108" max="15108" width="13.42578125" style="319" bestFit="1" customWidth="1"/>
    <col min="15109" max="15109" width="11.140625" style="319" customWidth="1"/>
    <col min="15110" max="15110" width="13.28515625" style="319" customWidth="1"/>
    <col min="15111" max="15111" width="11.28515625" style="319" customWidth="1"/>
    <col min="15112" max="15112" width="10.85546875" style="319" customWidth="1"/>
    <col min="15113" max="15113" width="8.7109375" style="319" customWidth="1"/>
    <col min="15114" max="15114" width="12" style="319" customWidth="1"/>
    <col min="15115" max="15115" width="10.85546875" style="319" customWidth="1"/>
    <col min="15116" max="15116" width="9.28515625" style="319" customWidth="1"/>
    <col min="15117" max="15117" width="12.28515625" style="319" customWidth="1"/>
    <col min="15118" max="15118" width="13" style="319" customWidth="1"/>
    <col min="15119" max="15119" width="12.42578125" style="319" customWidth="1"/>
    <col min="15120" max="15120" width="11.28515625" style="319" bestFit="1" customWidth="1"/>
    <col min="15121" max="15121" width="11.140625" style="319" customWidth="1"/>
    <col min="15122" max="15122" width="13.140625" style="319" customWidth="1"/>
    <col min="15123" max="15123" width="16.5703125" style="319" customWidth="1"/>
    <col min="15124" max="15360" width="9.140625" style="319"/>
    <col min="15361" max="15361" width="5.85546875" style="319" customWidth="1"/>
    <col min="15362" max="15362" width="19.28515625" style="319" customWidth="1"/>
    <col min="15363" max="15363" width="14.140625" style="319" customWidth="1"/>
    <col min="15364" max="15364" width="13.42578125" style="319" bestFit="1" customWidth="1"/>
    <col min="15365" max="15365" width="11.140625" style="319" customWidth="1"/>
    <col min="15366" max="15366" width="13.28515625" style="319" customWidth="1"/>
    <col min="15367" max="15367" width="11.28515625" style="319" customWidth="1"/>
    <col min="15368" max="15368" width="10.85546875" style="319" customWidth="1"/>
    <col min="15369" max="15369" width="8.7109375" style="319" customWidth="1"/>
    <col min="15370" max="15370" width="12" style="319" customWidth="1"/>
    <col min="15371" max="15371" width="10.85546875" style="319" customWidth="1"/>
    <col min="15372" max="15372" width="9.28515625" style="319" customWidth="1"/>
    <col min="15373" max="15373" width="12.28515625" style="319" customWidth="1"/>
    <col min="15374" max="15374" width="13" style="319" customWidth="1"/>
    <col min="15375" max="15375" width="12.42578125" style="319" customWidth="1"/>
    <col min="15376" max="15376" width="11.28515625" style="319" bestFit="1" customWidth="1"/>
    <col min="15377" max="15377" width="11.140625" style="319" customWidth="1"/>
    <col min="15378" max="15378" width="13.140625" style="319" customWidth="1"/>
    <col min="15379" max="15379" width="16.5703125" style="319" customWidth="1"/>
    <col min="15380" max="15616" width="9.140625" style="319"/>
    <col min="15617" max="15617" width="5.85546875" style="319" customWidth="1"/>
    <col min="15618" max="15618" width="19.28515625" style="319" customWidth="1"/>
    <col min="15619" max="15619" width="14.140625" style="319" customWidth="1"/>
    <col min="15620" max="15620" width="13.42578125" style="319" bestFit="1" customWidth="1"/>
    <col min="15621" max="15621" width="11.140625" style="319" customWidth="1"/>
    <col min="15622" max="15622" width="13.28515625" style="319" customWidth="1"/>
    <col min="15623" max="15623" width="11.28515625" style="319" customWidth="1"/>
    <col min="15624" max="15624" width="10.85546875" style="319" customWidth="1"/>
    <col min="15625" max="15625" width="8.7109375" style="319" customWidth="1"/>
    <col min="15626" max="15626" width="12" style="319" customWidth="1"/>
    <col min="15627" max="15627" width="10.85546875" style="319" customWidth="1"/>
    <col min="15628" max="15628" width="9.28515625" style="319" customWidth="1"/>
    <col min="15629" max="15629" width="12.28515625" style="319" customWidth="1"/>
    <col min="15630" max="15630" width="13" style="319" customWidth="1"/>
    <col min="15631" max="15631" width="12.42578125" style="319" customWidth="1"/>
    <col min="15632" max="15632" width="11.28515625" style="319" bestFit="1" customWidth="1"/>
    <col min="15633" max="15633" width="11.140625" style="319" customWidth="1"/>
    <col min="15634" max="15634" width="13.140625" style="319" customWidth="1"/>
    <col min="15635" max="15635" width="16.5703125" style="319" customWidth="1"/>
    <col min="15636" max="15872" width="9.140625" style="319"/>
    <col min="15873" max="15873" width="5.85546875" style="319" customWidth="1"/>
    <col min="15874" max="15874" width="19.28515625" style="319" customWidth="1"/>
    <col min="15875" max="15875" width="14.140625" style="319" customWidth="1"/>
    <col min="15876" max="15876" width="13.42578125" style="319" bestFit="1" customWidth="1"/>
    <col min="15877" max="15877" width="11.140625" style="319" customWidth="1"/>
    <col min="15878" max="15878" width="13.28515625" style="319" customWidth="1"/>
    <col min="15879" max="15879" width="11.28515625" style="319" customWidth="1"/>
    <col min="15880" max="15880" width="10.85546875" style="319" customWidth="1"/>
    <col min="15881" max="15881" width="8.7109375" style="319" customWidth="1"/>
    <col min="15882" max="15882" width="12" style="319" customWidth="1"/>
    <col min="15883" max="15883" width="10.85546875" style="319" customWidth="1"/>
    <col min="15884" max="15884" width="9.28515625" style="319" customWidth="1"/>
    <col min="15885" max="15885" width="12.28515625" style="319" customWidth="1"/>
    <col min="15886" max="15886" width="13" style="319" customWidth="1"/>
    <col min="15887" max="15887" width="12.42578125" style="319" customWidth="1"/>
    <col min="15888" max="15888" width="11.28515625" style="319" bestFit="1" customWidth="1"/>
    <col min="15889" max="15889" width="11.140625" style="319" customWidth="1"/>
    <col min="15890" max="15890" width="13.140625" style="319" customWidth="1"/>
    <col min="15891" max="15891" width="16.5703125" style="319" customWidth="1"/>
    <col min="15892" max="16128" width="9.140625" style="319"/>
    <col min="16129" max="16129" width="5.85546875" style="319" customWidth="1"/>
    <col min="16130" max="16130" width="19.28515625" style="319" customWidth="1"/>
    <col min="16131" max="16131" width="14.140625" style="319" customWidth="1"/>
    <col min="16132" max="16132" width="13.42578125" style="319" bestFit="1" customWidth="1"/>
    <col min="16133" max="16133" width="11.140625" style="319" customWidth="1"/>
    <col min="16134" max="16134" width="13.28515625" style="319" customWidth="1"/>
    <col min="16135" max="16135" width="11.28515625" style="319" customWidth="1"/>
    <col min="16136" max="16136" width="10.85546875" style="319" customWidth="1"/>
    <col min="16137" max="16137" width="8.7109375" style="319" customWidth="1"/>
    <col min="16138" max="16138" width="12" style="319" customWidth="1"/>
    <col min="16139" max="16139" width="10.85546875" style="319" customWidth="1"/>
    <col min="16140" max="16140" width="9.28515625" style="319" customWidth="1"/>
    <col min="16141" max="16141" width="12.28515625" style="319" customWidth="1"/>
    <col min="16142" max="16142" width="13" style="319" customWidth="1"/>
    <col min="16143" max="16143" width="12.42578125" style="319" customWidth="1"/>
    <col min="16144" max="16144" width="11.28515625" style="319" bestFit="1" customWidth="1"/>
    <col min="16145" max="16145" width="11.140625" style="319" customWidth="1"/>
    <col min="16146" max="16146" width="13.140625" style="319" customWidth="1"/>
    <col min="16147" max="16147" width="16.5703125" style="319" customWidth="1"/>
    <col min="16148" max="16384" width="9.140625" style="319"/>
  </cols>
  <sheetData>
    <row r="1" spans="1:20" ht="18" customHeight="1">
      <c r="A1" s="2249" t="s">
        <v>0</v>
      </c>
      <c r="B1" s="2249"/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</row>
    <row r="2" spans="1:20" ht="18" customHeight="1">
      <c r="A2" s="2249" t="s">
        <v>1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</row>
    <row r="3" spans="1:20" ht="18" customHeight="1">
      <c r="A3" s="2249" t="s">
        <v>4440</v>
      </c>
      <c r="B3" s="2249"/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</row>
    <row r="4" spans="1:20" ht="18" customHeight="1">
      <c r="A4" s="2249" t="s">
        <v>2187</v>
      </c>
      <c r="B4" s="2249"/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</row>
    <row r="5" spans="1:20" ht="18" customHeight="1">
      <c r="A5" s="1244"/>
      <c r="B5" s="1244"/>
      <c r="C5" s="1244"/>
      <c r="D5" s="1244"/>
      <c r="E5" s="1244"/>
      <c r="F5" s="1244"/>
      <c r="G5" s="1244"/>
      <c r="H5" s="1244"/>
      <c r="I5" s="1244"/>
      <c r="J5" s="1244"/>
      <c r="K5" s="1244"/>
      <c r="L5" s="1244"/>
      <c r="M5" s="1244"/>
      <c r="N5" s="1244"/>
      <c r="O5" s="1244"/>
      <c r="P5" s="1244"/>
      <c r="Q5" s="1244" t="s">
        <v>2627</v>
      </c>
      <c r="R5" s="1244"/>
      <c r="S5" s="1244"/>
    </row>
    <row r="6" spans="1:20" ht="18">
      <c r="A6" s="1244"/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712"/>
      <c r="O6" s="1244"/>
      <c r="P6" s="1244"/>
      <c r="Q6" s="1244"/>
      <c r="R6" s="1244"/>
      <c r="S6" s="1244"/>
    </row>
    <row r="7" spans="1:20" ht="18" customHeight="1">
      <c r="A7" s="212" t="s">
        <v>2188</v>
      </c>
      <c r="B7" s="212"/>
      <c r="C7" s="212"/>
      <c r="D7" s="1244"/>
      <c r="E7" s="1244"/>
      <c r="F7" s="1244"/>
      <c r="G7" s="1244"/>
      <c r="H7" s="1244"/>
      <c r="I7" s="1244"/>
      <c r="J7" s="1244"/>
      <c r="K7" s="1244"/>
      <c r="L7" s="1244"/>
      <c r="M7" s="1244"/>
      <c r="N7" s="1269"/>
      <c r="O7" s="1244"/>
      <c r="P7" s="1244"/>
      <c r="Q7" s="1244"/>
      <c r="S7" s="1244"/>
    </row>
    <row r="8" spans="1:20" ht="18" customHeight="1">
      <c r="A8" s="1244"/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  <c r="R8" s="1626"/>
      <c r="S8" s="1244"/>
    </row>
    <row r="9" spans="1:20" ht="20.100000000000001" customHeight="1">
      <c r="A9" s="2326" t="s">
        <v>3</v>
      </c>
      <c r="B9" s="2326" t="s">
        <v>4</v>
      </c>
      <c r="C9" s="2326" t="s">
        <v>5</v>
      </c>
      <c r="D9" s="2329" t="s">
        <v>7</v>
      </c>
      <c r="E9" s="2330"/>
      <c r="F9" s="2319" t="s">
        <v>509</v>
      </c>
      <c r="G9" s="2480" t="s">
        <v>8</v>
      </c>
      <c r="H9" s="2442"/>
      <c r="I9" s="2442"/>
      <c r="J9" s="2442"/>
      <c r="K9" s="2442"/>
      <c r="L9" s="2443"/>
      <c r="M9" s="2315" t="s">
        <v>9</v>
      </c>
      <c r="N9" s="2319" t="s">
        <v>10</v>
      </c>
      <c r="O9" s="2321" t="s">
        <v>11</v>
      </c>
      <c r="P9" s="2322"/>
      <c r="Q9" s="2323"/>
      <c r="R9" s="2319" t="s">
        <v>12</v>
      </c>
      <c r="S9" s="2324" t="s">
        <v>1850</v>
      </c>
    </row>
    <row r="10" spans="1:20" ht="48.75" customHeight="1">
      <c r="A10" s="2327"/>
      <c r="B10" s="2327"/>
      <c r="C10" s="2327"/>
      <c r="D10" s="1246" t="s">
        <v>14</v>
      </c>
      <c r="E10" s="1246" t="s">
        <v>15</v>
      </c>
      <c r="F10" s="2320"/>
      <c r="G10" s="1246" t="s">
        <v>87</v>
      </c>
      <c r="H10" s="1246" t="s">
        <v>17</v>
      </c>
      <c r="I10" s="1246" t="s">
        <v>577</v>
      </c>
      <c r="J10" s="1246" t="s">
        <v>18</v>
      </c>
      <c r="K10" s="1246" t="s">
        <v>19</v>
      </c>
      <c r="L10" s="1246" t="s">
        <v>2758</v>
      </c>
      <c r="M10" s="2316"/>
      <c r="N10" s="2320"/>
      <c r="O10" s="1247" t="s">
        <v>20</v>
      </c>
      <c r="P10" s="1247" t="s">
        <v>2270</v>
      </c>
      <c r="Q10" s="1246" t="s">
        <v>2769</v>
      </c>
      <c r="R10" s="2320"/>
      <c r="S10" s="2325"/>
    </row>
    <row r="11" spans="1:20" s="268" customFormat="1" ht="18" customHeight="1">
      <c r="A11" s="1691">
        <v>1</v>
      </c>
      <c r="B11" s="841" t="s">
        <v>2531</v>
      </c>
      <c r="C11" s="413" t="s">
        <v>2189</v>
      </c>
      <c r="D11" s="934">
        <v>3100000</v>
      </c>
      <c r="E11" s="934">
        <v>0</v>
      </c>
      <c r="F11" s="934">
        <f t="shared" ref="F11:F21" si="0">SUM(D11:E11)</f>
        <v>3100000</v>
      </c>
      <c r="G11" s="934">
        <v>0</v>
      </c>
      <c r="H11" s="391">
        <v>0</v>
      </c>
      <c r="I11" s="988">
        <v>0</v>
      </c>
      <c r="J11" s="1685">
        <f>400000</f>
        <v>400000</v>
      </c>
      <c r="K11" s="988">
        <v>100000</v>
      </c>
      <c r="L11" s="934">
        <v>0</v>
      </c>
      <c r="M11" s="934">
        <f>SUM(G11:L11)</f>
        <v>500000</v>
      </c>
      <c r="N11" s="391">
        <f>F11+M11</f>
        <v>3600000</v>
      </c>
      <c r="O11" s="935">
        <f>F11*2%</f>
        <v>62000</v>
      </c>
      <c r="P11" s="935">
        <f>F11*1%</f>
        <v>31000</v>
      </c>
      <c r="Q11" s="935">
        <f>F11*1%</f>
        <v>31000</v>
      </c>
      <c r="R11" s="652">
        <f>N11-O11-P11-Q11</f>
        <v>3476000</v>
      </c>
      <c r="S11" s="413" t="s">
        <v>3975</v>
      </c>
    </row>
    <row r="12" spans="1:20" s="1675" customFormat="1" ht="18" customHeight="1">
      <c r="A12" s="1691">
        <v>2</v>
      </c>
      <c r="B12" s="1693" t="s">
        <v>4265</v>
      </c>
      <c r="C12" s="1682" t="s">
        <v>3058</v>
      </c>
      <c r="D12" s="1685">
        <v>3100000</v>
      </c>
      <c r="E12" s="1685">
        <v>0</v>
      </c>
      <c r="F12" s="1685">
        <f t="shared" si="0"/>
        <v>3100000</v>
      </c>
      <c r="G12" s="1685">
        <v>0</v>
      </c>
      <c r="H12" s="391">
        <v>0</v>
      </c>
      <c r="I12" s="988">
        <v>0</v>
      </c>
      <c r="J12" s="1685">
        <v>0</v>
      </c>
      <c r="K12" s="988">
        <v>0</v>
      </c>
      <c r="L12" s="1685">
        <v>0</v>
      </c>
      <c r="M12" s="1685">
        <v>0</v>
      </c>
      <c r="N12" s="1685">
        <f>F12</f>
        <v>3100000</v>
      </c>
      <c r="O12" s="1653">
        <v>62000</v>
      </c>
      <c r="P12" s="1653">
        <v>31000</v>
      </c>
      <c r="Q12" s="1653">
        <v>31000</v>
      </c>
      <c r="R12" s="1684">
        <f>N12-O12-P12-Q12</f>
        <v>2976000</v>
      </c>
      <c r="S12" s="1294">
        <v>1200010686629</v>
      </c>
      <c r="T12" s="1675" t="s">
        <v>4421</v>
      </c>
    </row>
    <row r="13" spans="1:20" ht="18" customHeight="1">
      <c r="A13" s="1691">
        <v>3</v>
      </c>
      <c r="B13" s="841" t="s">
        <v>3976</v>
      </c>
      <c r="C13" s="952" t="s">
        <v>88</v>
      </c>
      <c r="D13" s="1145">
        <v>3100000</v>
      </c>
      <c r="E13" s="934">
        <v>0</v>
      </c>
      <c r="F13" s="934">
        <f t="shared" si="0"/>
        <v>3100000</v>
      </c>
      <c r="G13" s="934">
        <v>0</v>
      </c>
      <c r="H13" s="386">
        <v>0</v>
      </c>
      <c r="I13" s="988">
        <v>0</v>
      </c>
      <c r="J13" s="934">
        <v>500000</v>
      </c>
      <c r="K13" s="988">
        <v>0</v>
      </c>
      <c r="L13" s="934">
        <v>0</v>
      </c>
      <c r="M13" s="934">
        <f t="shared" ref="M13:M30" si="1">SUM(G13:L13)</f>
        <v>500000</v>
      </c>
      <c r="N13" s="386">
        <f t="shared" ref="N13:N47" si="2">F13+M13</f>
        <v>3600000</v>
      </c>
      <c r="O13" s="1074">
        <f t="shared" ref="O13:O47" si="3">F13*2%</f>
        <v>62000</v>
      </c>
      <c r="P13" s="1074">
        <f t="shared" ref="P13:P47" si="4">F13*1%</f>
        <v>31000</v>
      </c>
      <c r="Q13" s="1074">
        <f t="shared" ref="Q13:Q47" si="5">F13*1%</f>
        <v>31000</v>
      </c>
      <c r="R13" s="654">
        <f t="shared" ref="R13:R30" si="6">N13-O13-P13-Q13</f>
        <v>3476000</v>
      </c>
      <c r="S13" s="952" t="s">
        <v>3977</v>
      </c>
    </row>
    <row r="14" spans="1:20" ht="18" customHeight="1">
      <c r="A14" s="1691">
        <v>4</v>
      </c>
      <c r="B14" s="841" t="s">
        <v>1963</v>
      </c>
      <c r="C14" s="952" t="s">
        <v>104</v>
      </c>
      <c r="D14" s="1145">
        <v>3100000</v>
      </c>
      <c r="E14" s="934">
        <v>0</v>
      </c>
      <c r="F14" s="934">
        <f t="shared" si="0"/>
        <v>3100000</v>
      </c>
      <c r="G14" s="934">
        <v>0</v>
      </c>
      <c r="H14" s="386">
        <v>0</v>
      </c>
      <c r="I14" s="988">
        <v>0</v>
      </c>
      <c r="J14" s="934">
        <v>400000</v>
      </c>
      <c r="K14" s="988">
        <v>0</v>
      </c>
      <c r="L14" s="934">
        <v>0</v>
      </c>
      <c r="M14" s="934">
        <f t="shared" si="1"/>
        <v>400000</v>
      </c>
      <c r="N14" s="386">
        <f t="shared" si="2"/>
        <v>3500000</v>
      </c>
      <c r="O14" s="1074">
        <f t="shared" si="3"/>
        <v>62000</v>
      </c>
      <c r="P14" s="1074">
        <f t="shared" si="4"/>
        <v>31000</v>
      </c>
      <c r="Q14" s="1074">
        <f t="shared" si="5"/>
        <v>31000</v>
      </c>
      <c r="R14" s="654">
        <f t="shared" si="6"/>
        <v>3376000</v>
      </c>
      <c r="S14" s="952" t="s">
        <v>3978</v>
      </c>
    </row>
    <row r="15" spans="1:20" ht="18" customHeight="1">
      <c r="A15" s="1691">
        <v>5</v>
      </c>
      <c r="B15" s="841" t="s">
        <v>2190</v>
      </c>
      <c r="C15" s="413" t="s">
        <v>88</v>
      </c>
      <c r="D15" s="1145">
        <v>3100000</v>
      </c>
      <c r="E15" s="934">
        <v>0</v>
      </c>
      <c r="F15" s="934">
        <f t="shared" si="0"/>
        <v>3100000</v>
      </c>
      <c r="G15" s="934">
        <v>0</v>
      </c>
      <c r="H15" s="386">
        <v>0</v>
      </c>
      <c r="I15" s="988">
        <v>0</v>
      </c>
      <c r="J15" s="934">
        <v>500000</v>
      </c>
      <c r="K15" s="988">
        <v>0</v>
      </c>
      <c r="L15" s="934">
        <v>0</v>
      </c>
      <c r="M15" s="934">
        <f t="shared" si="1"/>
        <v>500000</v>
      </c>
      <c r="N15" s="386">
        <f t="shared" si="2"/>
        <v>3600000</v>
      </c>
      <c r="O15" s="1074">
        <f t="shared" si="3"/>
        <v>62000</v>
      </c>
      <c r="P15" s="1074">
        <f t="shared" si="4"/>
        <v>31000</v>
      </c>
      <c r="Q15" s="1074">
        <f t="shared" si="5"/>
        <v>31000</v>
      </c>
      <c r="R15" s="654">
        <f t="shared" si="6"/>
        <v>3476000</v>
      </c>
      <c r="S15" s="952" t="s">
        <v>3979</v>
      </c>
    </row>
    <row r="16" spans="1:20" ht="18" customHeight="1">
      <c r="A16" s="1691">
        <v>6</v>
      </c>
      <c r="B16" s="841" t="s">
        <v>660</v>
      </c>
      <c r="C16" s="952" t="s">
        <v>88</v>
      </c>
      <c r="D16" s="1145">
        <v>3100000</v>
      </c>
      <c r="E16" s="934">
        <v>0</v>
      </c>
      <c r="F16" s="934">
        <f t="shared" si="0"/>
        <v>3100000</v>
      </c>
      <c r="G16" s="934">
        <v>0</v>
      </c>
      <c r="H16" s="386">
        <v>0</v>
      </c>
      <c r="I16" s="988">
        <v>0</v>
      </c>
      <c r="J16" s="934">
        <v>500000</v>
      </c>
      <c r="K16" s="988">
        <v>0</v>
      </c>
      <c r="L16" s="934">
        <v>0</v>
      </c>
      <c r="M16" s="934">
        <f t="shared" si="1"/>
        <v>500000</v>
      </c>
      <c r="N16" s="386">
        <f t="shared" si="2"/>
        <v>3600000</v>
      </c>
      <c r="O16" s="1074">
        <f t="shared" si="3"/>
        <v>62000</v>
      </c>
      <c r="P16" s="1074">
        <f t="shared" si="4"/>
        <v>31000</v>
      </c>
      <c r="Q16" s="1074">
        <f t="shared" si="5"/>
        <v>31000</v>
      </c>
      <c r="R16" s="654">
        <f t="shared" si="6"/>
        <v>3476000</v>
      </c>
      <c r="S16" s="952" t="s">
        <v>3980</v>
      </c>
    </row>
    <row r="17" spans="1:19" ht="18" customHeight="1">
      <c r="A17" s="1691">
        <v>7</v>
      </c>
      <c r="B17" s="841" t="s">
        <v>711</v>
      </c>
      <c r="C17" s="952" t="s">
        <v>88</v>
      </c>
      <c r="D17" s="1145">
        <v>3100000</v>
      </c>
      <c r="E17" s="934">
        <v>0</v>
      </c>
      <c r="F17" s="934">
        <f t="shared" si="0"/>
        <v>3100000</v>
      </c>
      <c r="G17" s="934">
        <v>0</v>
      </c>
      <c r="H17" s="386">
        <v>0</v>
      </c>
      <c r="I17" s="988">
        <v>0</v>
      </c>
      <c r="J17" s="934">
        <v>500000</v>
      </c>
      <c r="K17" s="988">
        <v>0</v>
      </c>
      <c r="L17" s="934">
        <v>0</v>
      </c>
      <c r="M17" s="934">
        <f t="shared" si="1"/>
        <v>500000</v>
      </c>
      <c r="N17" s="386">
        <f t="shared" si="2"/>
        <v>3600000</v>
      </c>
      <c r="O17" s="1074">
        <f t="shared" si="3"/>
        <v>62000</v>
      </c>
      <c r="P17" s="1074">
        <f t="shared" si="4"/>
        <v>31000</v>
      </c>
      <c r="Q17" s="1074">
        <f t="shared" si="5"/>
        <v>31000</v>
      </c>
      <c r="R17" s="654">
        <f t="shared" si="6"/>
        <v>3476000</v>
      </c>
      <c r="S17" s="952" t="s">
        <v>3981</v>
      </c>
    </row>
    <row r="18" spans="1:19" ht="18" customHeight="1">
      <c r="A18" s="1691">
        <v>8</v>
      </c>
      <c r="B18" s="1270" t="s">
        <v>3982</v>
      </c>
      <c r="C18" s="395" t="s">
        <v>2191</v>
      </c>
      <c r="D18" s="1145">
        <v>2643750</v>
      </c>
      <c r="E18" s="934">
        <v>456250</v>
      </c>
      <c r="F18" s="934">
        <f t="shared" si="0"/>
        <v>3100000</v>
      </c>
      <c r="G18" s="934">
        <v>0</v>
      </c>
      <c r="H18" s="386">
        <v>0</v>
      </c>
      <c r="I18" s="988">
        <v>0</v>
      </c>
      <c r="J18" s="934">
        <v>300000</v>
      </c>
      <c r="K18" s="988">
        <v>0</v>
      </c>
      <c r="L18" s="934">
        <v>0</v>
      </c>
      <c r="M18" s="934">
        <f t="shared" si="1"/>
        <v>300000</v>
      </c>
      <c r="N18" s="386">
        <f t="shared" si="2"/>
        <v>3400000</v>
      </c>
      <c r="O18" s="1074">
        <f t="shared" si="3"/>
        <v>62000</v>
      </c>
      <c r="P18" s="1074">
        <f t="shared" si="4"/>
        <v>31000</v>
      </c>
      <c r="Q18" s="1074">
        <f t="shared" si="5"/>
        <v>31000</v>
      </c>
      <c r="R18" s="654">
        <f t="shared" si="6"/>
        <v>3276000</v>
      </c>
      <c r="S18" s="1271" t="s">
        <v>3983</v>
      </c>
    </row>
    <row r="19" spans="1:19" ht="18" customHeight="1">
      <c r="A19" s="1691">
        <v>9</v>
      </c>
      <c r="B19" s="841" t="s">
        <v>2192</v>
      </c>
      <c r="C19" s="413" t="s">
        <v>104</v>
      </c>
      <c r="D19" s="1145">
        <v>3100000</v>
      </c>
      <c r="E19" s="934">
        <v>0</v>
      </c>
      <c r="F19" s="934">
        <f t="shared" si="0"/>
        <v>3100000</v>
      </c>
      <c r="G19" s="934">
        <v>0</v>
      </c>
      <c r="H19" s="386">
        <v>0</v>
      </c>
      <c r="I19" s="988">
        <v>0</v>
      </c>
      <c r="J19" s="934">
        <v>400000</v>
      </c>
      <c r="K19" s="988">
        <v>0</v>
      </c>
      <c r="L19" s="934">
        <v>0</v>
      </c>
      <c r="M19" s="934">
        <f t="shared" si="1"/>
        <v>400000</v>
      </c>
      <c r="N19" s="386">
        <f t="shared" si="2"/>
        <v>3500000</v>
      </c>
      <c r="O19" s="1074">
        <f t="shared" si="3"/>
        <v>62000</v>
      </c>
      <c r="P19" s="1074">
        <f t="shared" si="4"/>
        <v>31000</v>
      </c>
      <c r="Q19" s="1074">
        <f t="shared" si="5"/>
        <v>31000</v>
      </c>
      <c r="R19" s="654">
        <f t="shared" si="6"/>
        <v>3376000</v>
      </c>
      <c r="S19" s="1272" t="s">
        <v>3984</v>
      </c>
    </row>
    <row r="20" spans="1:19" ht="18" customHeight="1">
      <c r="A20" s="1691">
        <v>10</v>
      </c>
      <c r="B20" s="841" t="s">
        <v>2193</v>
      </c>
      <c r="C20" s="413" t="s">
        <v>104</v>
      </c>
      <c r="D20" s="1145">
        <v>3100000</v>
      </c>
      <c r="E20" s="934">
        <v>0</v>
      </c>
      <c r="F20" s="934">
        <f t="shared" si="0"/>
        <v>3100000</v>
      </c>
      <c r="G20" s="934">
        <v>0</v>
      </c>
      <c r="H20" s="386">
        <v>0</v>
      </c>
      <c r="I20" s="988">
        <v>0</v>
      </c>
      <c r="J20" s="934">
        <v>400000</v>
      </c>
      <c r="K20" s="988">
        <v>0</v>
      </c>
      <c r="L20" s="934">
        <v>0</v>
      </c>
      <c r="M20" s="934">
        <f t="shared" si="1"/>
        <v>400000</v>
      </c>
      <c r="N20" s="386">
        <f t="shared" si="2"/>
        <v>3500000</v>
      </c>
      <c r="O20" s="1074">
        <f t="shared" si="3"/>
        <v>62000</v>
      </c>
      <c r="P20" s="1074">
        <f t="shared" si="4"/>
        <v>31000</v>
      </c>
      <c r="Q20" s="1074">
        <f t="shared" si="5"/>
        <v>31000</v>
      </c>
      <c r="R20" s="654">
        <f t="shared" si="6"/>
        <v>3376000</v>
      </c>
      <c r="S20" s="1272" t="s">
        <v>3985</v>
      </c>
    </row>
    <row r="21" spans="1:19" ht="18" customHeight="1">
      <c r="A21" s="1691">
        <v>11</v>
      </c>
      <c r="B21" s="1693" t="s">
        <v>2194</v>
      </c>
      <c r="C21" s="413" t="s">
        <v>2195</v>
      </c>
      <c r="D21" s="1145">
        <v>3100000</v>
      </c>
      <c r="E21" s="934">
        <v>0</v>
      </c>
      <c r="F21" s="934">
        <f t="shared" si="0"/>
        <v>3100000</v>
      </c>
      <c r="G21" s="934">
        <v>0</v>
      </c>
      <c r="H21" s="386">
        <v>0</v>
      </c>
      <c r="I21" s="988">
        <v>0</v>
      </c>
      <c r="J21" s="1685"/>
      <c r="K21" s="988">
        <v>0</v>
      </c>
      <c r="L21" s="934">
        <v>0</v>
      </c>
      <c r="M21" s="934">
        <f t="shared" si="1"/>
        <v>0</v>
      </c>
      <c r="N21" s="391">
        <f>F21+M21</f>
        <v>3100000</v>
      </c>
      <c r="O21" s="1074">
        <f t="shared" si="3"/>
        <v>62000</v>
      </c>
      <c r="P21" s="1074">
        <f t="shared" si="4"/>
        <v>31000</v>
      </c>
      <c r="Q21" s="1074">
        <f t="shared" si="5"/>
        <v>31000</v>
      </c>
      <c r="R21" s="654">
        <f t="shared" si="6"/>
        <v>2976000</v>
      </c>
      <c r="S21" s="1272" t="s">
        <v>3986</v>
      </c>
    </row>
    <row r="22" spans="1:19" ht="18" customHeight="1">
      <c r="A22" s="1691">
        <v>12</v>
      </c>
      <c r="B22" s="841" t="s">
        <v>2196</v>
      </c>
      <c r="C22" s="413" t="s">
        <v>2197</v>
      </c>
      <c r="D22" s="1145">
        <v>3100000</v>
      </c>
      <c r="E22" s="934">
        <v>0</v>
      </c>
      <c r="F22" s="934">
        <f t="shared" ref="F22:F35" si="7">SUM(D22:E22)</f>
        <v>3100000</v>
      </c>
      <c r="G22" s="934">
        <v>0</v>
      </c>
      <c r="H22" s="386">
        <v>0</v>
      </c>
      <c r="I22" s="988">
        <v>0</v>
      </c>
      <c r="J22" s="934">
        <v>300000</v>
      </c>
      <c r="K22" s="988">
        <v>0</v>
      </c>
      <c r="L22" s="934">
        <v>0</v>
      </c>
      <c r="M22" s="934">
        <f t="shared" si="1"/>
        <v>300000</v>
      </c>
      <c r="N22" s="386">
        <f t="shared" si="2"/>
        <v>3400000</v>
      </c>
      <c r="O22" s="1074">
        <f t="shared" si="3"/>
        <v>62000</v>
      </c>
      <c r="P22" s="1074">
        <f t="shared" si="4"/>
        <v>31000</v>
      </c>
      <c r="Q22" s="1074">
        <f t="shared" si="5"/>
        <v>31000</v>
      </c>
      <c r="R22" s="654">
        <f t="shared" si="6"/>
        <v>3276000</v>
      </c>
      <c r="S22" s="1272" t="s">
        <v>3987</v>
      </c>
    </row>
    <row r="23" spans="1:19" ht="18" customHeight="1">
      <c r="A23" s="1691">
        <v>13</v>
      </c>
      <c r="B23" s="841" t="s">
        <v>2276</v>
      </c>
      <c r="C23" s="952" t="s">
        <v>104</v>
      </c>
      <c r="D23" s="1145">
        <v>3100000</v>
      </c>
      <c r="E23" s="934">
        <v>0</v>
      </c>
      <c r="F23" s="934">
        <f t="shared" si="7"/>
        <v>3100000</v>
      </c>
      <c r="G23" s="934">
        <v>0</v>
      </c>
      <c r="H23" s="386">
        <v>0</v>
      </c>
      <c r="I23" s="988">
        <v>0</v>
      </c>
      <c r="J23" s="934">
        <v>400000</v>
      </c>
      <c r="K23" s="988">
        <v>0</v>
      </c>
      <c r="L23" s="934">
        <v>0</v>
      </c>
      <c r="M23" s="934">
        <f t="shared" si="1"/>
        <v>400000</v>
      </c>
      <c r="N23" s="386">
        <f t="shared" si="2"/>
        <v>3500000</v>
      </c>
      <c r="O23" s="1074">
        <f t="shared" si="3"/>
        <v>62000</v>
      </c>
      <c r="P23" s="1074">
        <f t="shared" si="4"/>
        <v>31000</v>
      </c>
      <c r="Q23" s="1074">
        <f t="shared" si="5"/>
        <v>31000</v>
      </c>
      <c r="R23" s="654">
        <f t="shared" si="6"/>
        <v>3376000</v>
      </c>
      <c r="S23" s="1272" t="s">
        <v>3988</v>
      </c>
    </row>
    <row r="24" spans="1:19" ht="18" customHeight="1">
      <c r="A24" s="1691">
        <v>14</v>
      </c>
      <c r="B24" s="841" t="s">
        <v>2277</v>
      </c>
      <c r="C24" s="952" t="s">
        <v>104</v>
      </c>
      <c r="D24" s="1145">
        <v>3100000</v>
      </c>
      <c r="E24" s="934">
        <v>0</v>
      </c>
      <c r="F24" s="934">
        <f t="shared" si="7"/>
        <v>3100000</v>
      </c>
      <c r="G24" s="934">
        <v>0</v>
      </c>
      <c r="H24" s="386">
        <v>0</v>
      </c>
      <c r="I24" s="988">
        <v>0</v>
      </c>
      <c r="J24" s="934">
        <v>400000</v>
      </c>
      <c r="K24" s="988">
        <v>0</v>
      </c>
      <c r="L24" s="934">
        <v>0</v>
      </c>
      <c r="M24" s="934">
        <f t="shared" si="1"/>
        <v>400000</v>
      </c>
      <c r="N24" s="386">
        <f t="shared" si="2"/>
        <v>3500000</v>
      </c>
      <c r="O24" s="1074">
        <f t="shared" si="3"/>
        <v>62000</v>
      </c>
      <c r="P24" s="1074">
        <f t="shared" si="4"/>
        <v>31000</v>
      </c>
      <c r="Q24" s="1074">
        <f t="shared" si="5"/>
        <v>31000</v>
      </c>
      <c r="R24" s="654">
        <f t="shared" si="6"/>
        <v>3376000</v>
      </c>
      <c r="S24" s="1272" t="s">
        <v>3989</v>
      </c>
    </row>
    <row r="25" spans="1:19" ht="18" customHeight="1">
      <c r="A25" s="1691">
        <v>15</v>
      </c>
      <c r="B25" s="841" t="s">
        <v>2278</v>
      </c>
      <c r="C25" s="952" t="s">
        <v>104</v>
      </c>
      <c r="D25" s="1145">
        <v>3100000</v>
      </c>
      <c r="E25" s="934">
        <v>0</v>
      </c>
      <c r="F25" s="934">
        <f t="shared" si="7"/>
        <v>3100000</v>
      </c>
      <c r="G25" s="934">
        <v>0</v>
      </c>
      <c r="H25" s="386">
        <v>0</v>
      </c>
      <c r="I25" s="988">
        <v>0</v>
      </c>
      <c r="J25" s="934">
        <v>400000</v>
      </c>
      <c r="K25" s="988">
        <v>0</v>
      </c>
      <c r="L25" s="934">
        <v>0</v>
      </c>
      <c r="M25" s="934">
        <f t="shared" si="1"/>
        <v>400000</v>
      </c>
      <c r="N25" s="386">
        <f t="shared" si="2"/>
        <v>3500000</v>
      </c>
      <c r="O25" s="1074">
        <f t="shared" si="3"/>
        <v>62000</v>
      </c>
      <c r="P25" s="1074">
        <f t="shared" si="4"/>
        <v>31000</v>
      </c>
      <c r="Q25" s="1074">
        <f t="shared" si="5"/>
        <v>31000</v>
      </c>
      <c r="R25" s="654">
        <f t="shared" si="6"/>
        <v>3376000</v>
      </c>
      <c r="S25" s="1272" t="s">
        <v>3990</v>
      </c>
    </row>
    <row r="26" spans="1:19" s="268" customFormat="1" ht="18" customHeight="1">
      <c r="A26" s="1691">
        <v>16</v>
      </c>
      <c r="B26" s="822" t="s">
        <v>3991</v>
      </c>
      <c r="C26" s="395" t="s">
        <v>71</v>
      </c>
      <c r="D26" s="934">
        <v>1784038</v>
      </c>
      <c r="E26" s="934">
        <v>425000</v>
      </c>
      <c r="F26" s="934">
        <f t="shared" si="7"/>
        <v>2209038</v>
      </c>
      <c r="G26" s="934">
        <f>40000*30</f>
        <v>1200000</v>
      </c>
      <c r="H26" s="391">
        <f>20000*30</f>
        <v>600000</v>
      </c>
      <c r="I26" s="988">
        <v>0</v>
      </c>
      <c r="J26" s="934">
        <v>766140.3468208093</v>
      </c>
      <c r="K26" s="988">
        <v>250000</v>
      </c>
      <c r="L26" s="934">
        <v>0</v>
      </c>
      <c r="M26" s="934">
        <f t="shared" si="1"/>
        <v>2816140.3468208094</v>
      </c>
      <c r="N26" s="391">
        <f t="shared" si="2"/>
        <v>5025178.3468208089</v>
      </c>
      <c r="O26" s="935">
        <f t="shared" si="3"/>
        <v>44180.76</v>
      </c>
      <c r="P26" s="935">
        <f t="shared" si="4"/>
        <v>22090.38</v>
      </c>
      <c r="Q26" s="935">
        <f t="shared" si="5"/>
        <v>22090.38</v>
      </c>
      <c r="R26" s="652">
        <f t="shared" si="6"/>
        <v>4936816.8268208094</v>
      </c>
      <c r="S26" s="989">
        <v>1450009778271</v>
      </c>
    </row>
    <row r="27" spans="1:19" ht="18" customHeight="1">
      <c r="A27" s="1691">
        <v>17</v>
      </c>
      <c r="B27" s="822" t="s">
        <v>2814</v>
      </c>
      <c r="C27" s="395" t="s">
        <v>2191</v>
      </c>
      <c r="D27" s="988">
        <v>3100000</v>
      </c>
      <c r="E27" s="934">
        <v>0</v>
      </c>
      <c r="F27" s="934">
        <f t="shared" si="7"/>
        <v>3100000</v>
      </c>
      <c r="G27" s="934">
        <v>0</v>
      </c>
      <c r="H27" s="386">
        <v>0</v>
      </c>
      <c r="I27" s="988">
        <v>0</v>
      </c>
      <c r="J27" s="934">
        <v>400000</v>
      </c>
      <c r="K27" s="988">
        <v>0</v>
      </c>
      <c r="L27" s="934">
        <v>0</v>
      </c>
      <c r="M27" s="934">
        <f t="shared" si="1"/>
        <v>400000</v>
      </c>
      <c r="N27" s="386">
        <f t="shared" si="2"/>
        <v>3500000</v>
      </c>
      <c r="O27" s="935">
        <f t="shared" si="3"/>
        <v>62000</v>
      </c>
      <c r="P27" s="935">
        <f t="shared" si="4"/>
        <v>31000</v>
      </c>
      <c r="Q27" s="935">
        <f t="shared" si="5"/>
        <v>31000</v>
      </c>
      <c r="R27" s="654">
        <f t="shared" si="6"/>
        <v>3376000</v>
      </c>
      <c r="S27" s="612" t="s">
        <v>3992</v>
      </c>
    </row>
    <row r="28" spans="1:19" ht="18" customHeight="1">
      <c r="A28" s="1691">
        <v>18</v>
      </c>
      <c r="B28" s="822" t="s">
        <v>2815</v>
      </c>
      <c r="C28" s="395" t="s">
        <v>2191</v>
      </c>
      <c r="D28" s="988">
        <v>3100000</v>
      </c>
      <c r="E28" s="934">
        <v>0</v>
      </c>
      <c r="F28" s="934">
        <f t="shared" si="7"/>
        <v>3100000</v>
      </c>
      <c r="G28" s="934">
        <v>0</v>
      </c>
      <c r="H28" s="386">
        <v>0</v>
      </c>
      <c r="I28" s="988">
        <v>0</v>
      </c>
      <c r="J28" s="934">
        <v>400000</v>
      </c>
      <c r="K28" s="988">
        <v>0</v>
      </c>
      <c r="L28" s="934">
        <v>0</v>
      </c>
      <c r="M28" s="934">
        <f t="shared" si="1"/>
        <v>400000</v>
      </c>
      <c r="N28" s="386">
        <f t="shared" si="2"/>
        <v>3500000</v>
      </c>
      <c r="O28" s="935">
        <f t="shared" si="3"/>
        <v>62000</v>
      </c>
      <c r="P28" s="935">
        <f t="shared" si="4"/>
        <v>31000</v>
      </c>
      <c r="Q28" s="935">
        <f t="shared" si="5"/>
        <v>31000</v>
      </c>
      <c r="R28" s="654">
        <f t="shared" si="6"/>
        <v>3376000</v>
      </c>
      <c r="S28" s="612" t="s">
        <v>3993</v>
      </c>
    </row>
    <row r="29" spans="1:19" ht="18" customHeight="1">
      <c r="A29" s="1691">
        <v>19</v>
      </c>
      <c r="B29" s="822" t="s">
        <v>3994</v>
      </c>
      <c r="C29" s="395" t="s">
        <v>2191</v>
      </c>
      <c r="D29" s="988">
        <v>3100000</v>
      </c>
      <c r="E29" s="934">
        <v>0</v>
      </c>
      <c r="F29" s="934">
        <f t="shared" si="7"/>
        <v>3100000</v>
      </c>
      <c r="G29" s="934">
        <v>0</v>
      </c>
      <c r="H29" s="386">
        <v>0</v>
      </c>
      <c r="I29" s="988">
        <v>0</v>
      </c>
      <c r="J29" s="934">
        <v>400000</v>
      </c>
      <c r="K29" s="988">
        <v>0</v>
      </c>
      <c r="L29" s="934">
        <v>0</v>
      </c>
      <c r="M29" s="934">
        <f t="shared" si="1"/>
        <v>400000</v>
      </c>
      <c r="N29" s="386">
        <f t="shared" si="2"/>
        <v>3500000</v>
      </c>
      <c r="O29" s="935">
        <f t="shared" si="3"/>
        <v>62000</v>
      </c>
      <c r="P29" s="935">
        <f t="shared" si="4"/>
        <v>31000</v>
      </c>
      <c r="Q29" s="935">
        <f t="shared" si="5"/>
        <v>31000</v>
      </c>
      <c r="R29" s="654">
        <f t="shared" si="6"/>
        <v>3376000</v>
      </c>
      <c r="S29" s="989" t="s">
        <v>3995</v>
      </c>
    </row>
    <row r="30" spans="1:19" ht="18" customHeight="1">
      <c r="A30" s="1691">
        <v>20</v>
      </c>
      <c r="B30" s="822" t="s">
        <v>2816</v>
      </c>
      <c r="C30" s="395" t="s">
        <v>2191</v>
      </c>
      <c r="D30" s="988">
        <v>3100000</v>
      </c>
      <c r="E30" s="934">
        <v>0</v>
      </c>
      <c r="F30" s="934">
        <f t="shared" si="7"/>
        <v>3100000</v>
      </c>
      <c r="G30" s="934">
        <v>0</v>
      </c>
      <c r="H30" s="386">
        <v>0</v>
      </c>
      <c r="I30" s="988">
        <v>0</v>
      </c>
      <c r="J30" s="934">
        <v>400000</v>
      </c>
      <c r="K30" s="988">
        <v>0</v>
      </c>
      <c r="L30" s="934">
        <v>0</v>
      </c>
      <c r="M30" s="934">
        <f t="shared" si="1"/>
        <v>400000</v>
      </c>
      <c r="N30" s="386">
        <f t="shared" si="2"/>
        <v>3500000</v>
      </c>
      <c r="O30" s="935">
        <f t="shared" si="3"/>
        <v>62000</v>
      </c>
      <c r="P30" s="935">
        <f t="shared" si="4"/>
        <v>31000</v>
      </c>
      <c r="Q30" s="935">
        <f t="shared" si="5"/>
        <v>31000</v>
      </c>
      <c r="R30" s="654">
        <f t="shared" si="6"/>
        <v>3376000</v>
      </c>
      <c r="S30" s="989" t="s">
        <v>3996</v>
      </c>
    </row>
    <row r="31" spans="1:19" s="268" customFormat="1" ht="18" customHeight="1">
      <c r="A31" s="1691">
        <v>21</v>
      </c>
      <c r="B31" s="822" t="s">
        <v>3997</v>
      </c>
      <c r="C31" s="395" t="s">
        <v>2191</v>
      </c>
      <c r="D31" s="988">
        <v>3100000</v>
      </c>
      <c r="E31" s="934">
        <v>0</v>
      </c>
      <c r="F31" s="934">
        <f t="shared" si="7"/>
        <v>3100000</v>
      </c>
      <c r="G31" s="934">
        <v>0</v>
      </c>
      <c r="H31" s="391">
        <v>0</v>
      </c>
      <c r="I31" s="988">
        <v>0</v>
      </c>
      <c r="J31" s="934">
        <v>400000</v>
      </c>
      <c r="K31" s="988">
        <v>0</v>
      </c>
      <c r="L31" s="934">
        <v>0</v>
      </c>
      <c r="M31" s="934">
        <f>SUM(G31:L31)</f>
        <v>400000</v>
      </c>
      <c r="N31" s="391">
        <f t="shared" si="2"/>
        <v>3500000</v>
      </c>
      <c r="O31" s="935">
        <f t="shared" si="3"/>
        <v>62000</v>
      </c>
      <c r="P31" s="935">
        <f t="shared" si="4"/>
        <v>31000</v>
      </c>
      <c r="Q31" s="935">
        <f t="shared" si="5"/>
        <v>31000</v>
      </c>
      <c r="R31" s="652">
        <f>N31-O31-P31-Q31</f>
        <v>3376000</v>
      </c>
      <c r="S31" s="612" t="s">
        <v>3998</v>
      </c>
    </row>
    <row r="32" spans="1:19" s="268" customFormat="1" ht="18" customHeight="1">
      <c r="A32" s="1691">
        <v>22</v>
      </c>
      <c r="B32" s="822" t="s">
        <v>2982</v>
      </c>
      <c r="C32" s="395" t="s">
        <v>2191</v>
      </c>
      <c r="D32" s="988">
        <v>3100000</v>
      </c>
      <c r="E32" s="934">
        <v>0</v>
      </c>
      <c r="F32" s="934">
        <f t="shared" si="7"/>
        <v>3100000</v>
      </c>
      <c r="G32" s="934">
        <v>0</v>
      </c>
      <c r="H32" s="391">
        <v>0</v>
      </c>
      <c r="I32" s="988">
        <v>0</v>
      </c>
      <c r="J32" s="934">
        <v>400000</v>
      </c>
      <c r="K32" s="988">
        <v>0</v>
      </c>
      <c r="L32" s="934">
        <v>0</v>
      </c>
      <c r="M32" s="934">
        <f>SUM(G32:L32)</f>
        <v>400000</v>
      </c>
      <c r="N32" s="391">
        <f t="shared" si="2"/>
        <v>3500000</v>
      </c>
      <c r="O32" s="935">
        <f t="shared" si="3"/>
        <v>62000</v>
      </c>
      <c r="P32" s="935">
        <f t="shared" si="4"/>
        <v>31000</v>
      </c>
      <c r="Q32" s="935">
        <f t="shared" si="5"/>
        <v>31000</v>
      </c>
      <c r="R32" s="652">
        <f>N32-O32-P32-Q32</f>
        <v>3376000</v>
      </c>
      <c r="S32" s="612" t="s">
        <v>3999</v>
      </c>
    </row>
    <row r="33" spans="1:20" s="268" customFormat="1" ht="18" customHeight="1">
      <c r="A33" s="1691">
        <v>23</v>
      </c>
      <c r="B33" s="822" t="s">
        <v>2983</v>
      </c>
      <c r="C33" s="395" t="s">
        <v>2191</v>
      </c>
      <c r="D33" s="988">
        <v>3100000</v>
      </c>
      <c r="E33" s="934">
        <v>0</v>
      </c>
      <c r="F33" s="934">
        <f t="shared" si="7"/>
        <v>3100000</v>
      </c>
      <c r="G33" s="934">
        <v>0</v>
      </c>
      <c r="H33" s="391">
        <v>0</v>
      </c>
      <c r="I33" s="988">
        <v>0</v>
      </c>
      <c r="J33" s="934">
        <v>400000</v>
      </c>
      <c r="K33" s="988">
        <v>0</v>
      </c>
      <c r="L33" s="934">
        <v>0</v>
      </c>
      <c r="M33" s="934">
        <f>SUM(G33:L33)</f>
        <v>400000</v>
      </c>
      <c r="N33" s="391">
        <f t="shared" si="2"/>
        <v>3500000</v>
      </c>
      <c r="O33" s="935">
        <f t="shared" si="3"/>
        <v>62000</v>
      </c>
      <c r="P33" s="935">
        <f t="shared" si="4"/>
        <v>31000</v>
      </c>
      <c r="Q33" s="935">
        <f t="shared" si="5"/>
        <v>31000</v>
      </c>
      <c r="R33" s="652">
        <f>N33-O33-P33-Q33</f>
        <v>3376000</v>
      </c>
      <c r="S33" s="612" t="s">
        <v>4000</v>
      </c>
    </row>
    <row r="34" spans="1:20" s="268" customFormat="1" ht="18" customHeight="1">
      <c r="A34" s="1691">
        <v>24</v>
      </c>
      <c r="B34" s="822" t="s">
        <v>2984</v>
      </c>
      <c r="C34" s="395" t="s">
        <v>2191</v>
      </c>
      <c r="D34" s="988">
        <v>3100000</v>
      </c>
      <c r="E34" s="934">
        <v>0</v>
      </c>
      <c r="F34" s="934">
        <f t="shared" si="7"/>
        <v>3100000</v>
      </c>
      <c r="G34" s="934">
        <v>0</v>
      </c>
      <c r="H34" s="391">
        <v>0</v>
      </c>
      <c r="I34" s="988">
        <v>0</v>
      </c>
      <c r="J34" s="934">
        <v>400000</v>
      </c>
      <c r="K34" s="988">
        <v>0</v>
      </c>
      <c r="L34" s="934">
        <v>0</v>
      </c>
      <c r="M34" s="934">
        <f>SUM(G34:L34)</f>
        <v>400000</v>
      </c>
      <c r="N34" s="391">
        <f t="shared" si="2"/>
        <v>3500000</v>
      </c>
      <c r="O34" s="935">
        <f t="shared" si="3"/>
        <v>62000</v>
      </c>
      <c r="P34" s="935">
        <f t="shared" si="4"/>
        <v>31000</v>
      </c>
      <c r="Q34" s="935">
        <f t="shared" si="5"/>
        <v>31000</v>
      </c>
      <c r="R34" s="652">
        <f>N34-O34-P34-Q34</f>
        <v>3376000</v>
      </c>
      <c r="S34" s="612" t="s">
        <v>4001</v>
      </c>
    </row>
    <row r="35" spans="1:20" s="268" customFormat="1" ht="18" customHeight="1">
      <c r="A35" s="1691">
        <v>25</v>
      </c>
      <c r="B35" s="822" t="s">
        <v>2985</v>
      </c>
      <c r="C35" s="395" t="s">
        <v>2191</v>
      </c>
      <c r="D35" s="988">
        <v>3100000</v>
      </c>
      <c r="E35" s="934">
        <v>0</v>
      </c>
      <c r="F35" s="934">
        <f t="shared" si="7"/>
        <v>3100000</v>
      </c>
      <c r="G35" s="934">
        <v>0</v>
      </c>
      <c r="H35" s="391">
        <v>0</v>
      </c>
      <c r="I35" s="988">
        <v>0</v>
      </c>
      <c r="J35" s="934">
        <v>400000</v>
      </c>
      <c r="K35" s="988">
        <v>0</v>
      </c>
      <c r="L35" s="934">
        <v>0</v>
      </c>
      <c r="M35" s="934">
        <f>SUM(G35:L35)</f>
        <v>400000</v>
      </c>
      <c r="N35" s="391">
        <f t="shared" si="2"/>
        <v>3500000</v>
      </c>
      <c r="O35" s="935">
        <f t="shared" si="3"/>
        <v>62000</v>
      </c>
      <c r="P35" s="935">
        <f t="shared" si="4"/>
        <v>31000</v>
      </c>
      <c r="Q35" s="935">
        <f t="shared" si="5"/>
        <v>31000</v>
      </c>
      <c r="R35" s="652">
        <f>N35-O35-P35-Q35</f>
        <v>3376000</v>
      </c>
      <c r="S35" s="1153" t="s">
        <v>4002</v>
      </c>
    </row>
    <row r="36" spans="1:20" s="268" customFormat="1" ht="18" customHeight="1">
      <c r="A36" s="1691">
        <v>26</v>
      </c>
      <c r="B36" s="822" t="s">
        <v>3182</v>
      </c>
      <c r="C36" s="395" t="s">
        <v>2191</v>
      </c>
      <c r="D36" s="988">
        <v>3100000</v>
      </c>
      <c r="E36" s="934">
        <v>0</v>
      </c>
      <c r="F36" s="934">
        <f t="shared" ref="F36:F52" si="8">SUM(D36:E36)</f>
        <v>3100000</v>
      </c>
      <c r="G36" s="934">
        <v>0</v>
      </c>
      <c r="H36" s="391">
        <v>0</v>
      </c>
      <c r="I36" s="988">
        <v>0</v>
      </c>
      <c r="J36" s="934">
        <v>400000</v>
      </c>
      <c r="K36" s="988">
        <v>0</v>
      </c>
      <c r="L36" s="934">
        <v>0</v>
      </c>
      <c r="M36" s="934">
        <f t="shared" ref="M36:M47" si="9">SUM(G36:L36)</f>
        <v>400000</v>
      </c>
      <c r="N36" s="391">
        <f t="shared" si="2"/>
        <v>3500000</v>
      </c>
      <c r="O36" s="935">
        <f t="shared" si="3"/>
        <v>62000</v>
      </c>
      <c r="P36" s="935">
        <f t="shared" si="4"/>
        <v>31000</v>
      </c>
      <c r="Q36" s="935">
        <f t="shared" si="5"/>
        <v>31000</v>
      </c>
      <c r="R36" s="652">
        <f t="shared" ref="R36:R47" si="10">N36-O36-P36-Q36</f>
        <v>3376000</v>
      </c>
      <c r="S36" s="1153" t="s">
        <v>4003</v>
      </c>
    </row>
    <row r="37" spans="1:20" s="268" customFormat="1" ht="18" customHeight="1">
      <c r="A37" s="1691">
        <v>27</v>
      </c>
      <c r="B37" s="822" t="s">
        <v>3183</v>
      </c>
      <c r="C37" s="395" t="s">
        <v>2191</v>
      </c>
      <c r="D37" s="988">
        <v>3100000</v>
      </c>
      <c r="E37" s="934">
        <v>0</v>
      </c>
      <c r="F37" s="934">
        <f t="shared" si="8"/>
        <v>3100000</v>
      </c>
      <c r="G37" s="934">
        <v>0</v>
      </c>
      <c r="H37" s="391">
        <v>0</v>
      </c>
      <c r="I37" s="988">
        <v>0</v>
      </c>
      <c r="J37" s="934">
        <v>400000</v>
      </c>
      <c r="K37" s="988">
        <v>0</v>
      </c>
      <c r="L37" s="934">
        <v>0</v>
      </c>
      <c r="M37" s="934">
        <f t="shared" si="9"/>
        <v>400000</v>
      </c>
      <c r="N37" s="391">
        <f t="shared" si="2"/>
        <v>3500000</v>
      </c>
      <c r="O37" s="935">
        <f t="shared" si="3"/>
        <v>62000</v>
      </c>
      <c r="P37" s="935">
        <f t="shared" si="4"/>
        <v>31000</v>
      </c>
      <c r="Q37" s="935">
        <f t="shared" si="5"/>
        <v>31000</v>
      </c>
      <c r="R37" s="652">
        <f t="shared" si="10"/>
        <v>3376000</v>
      </c>
      <c r="S37" s="1153" t="s">
        <v>4004</v>
      </c>
    </row>
    <row r="38" spans="1:20" s="268" customFormat="1" ht="18" customHeight="1">
      <c r="A38" s="1691">
        <v>28</v>
      </c>
      <c r="B38" s="822" t="s">
        <v>3184</v>
      </c>
      <c r="C38" s="395" t="s">
        <v>2191</v>
      </c>
      <c r="D38" s="988">
        <v>3100000</v>
      </c>
      <c r="E38" s="934">
        <v>0</v>
      </c>
      <c r="F38" s="934">
        <f t="shared" si="8"/>
        <v>3100000</v>
      </c>
      <c r="G38" s="934">
        <v>0</v>
      </c>
      <c r="H38" s="391">
        <v>0</v>
      </c>
      <c r="I38" s="988">
        <v>0</v>
      </c>
      <c r="J38" s="934">
        <v>400000</v>
      </c>
      <c r="K38" s="988">
        <v>0</v>
      </c>
      <c r="L38" s="934">
        <v>0</v>
      </c>
      <c r="M38" s="934">
        <f t="shared" si="9"/>
        <v>400000</v>
      </c>
      <c r="N38" s="391">
        <f t="shared" si="2"/>
        <v>3500000</v>
      </c>
      <c r="O38" s="935">
        <f t="shared" si="3"/>
        <v>62000</v>
      </c>
      <c r="P38" s="935">
        <f t="shared" si="4"/>
        <v>31000</v>
      </c>
      <c r="Q38" s="935">
        <f t="shared" si="5"/>
        <v>31000</v>
      </c>
      <c r="R38" s="652">
        <f t="shared" si="10"/>
        <v>3376000</v>
      </c>
      <c r="S38" s="1153" t="s">
        <v>4005</v>
      </c>
    </row>
    <row r="39" spans="1:20" s="268" customFormat="1" ht="18" customHeight="1">
      <c r="A39" s="1691">
        <v>29</v>
      </c>
      <c r="B39" s="822" t="s">
        <v>3185</v>
      </c>
      <c r="C39" s="395" t="s">
        <v>2191</v>
      </c>
      <c r="D39" s="988">
        <v>3100000</v>
      </c>
      <c r="E39" s="934">
        <v>0</v>
      </c>
      <c r="F39" s="934">
        <f t="shared" si="8"/>
        <v>3100000</v>
      </c>
      <c r="G39" s="934">
        <v>0</v>
      </c>
      <c r="H39" s="391">
        <v>0</v>
      </c>
      <c r="I39" s="988">
        <v>0</v>
      </c>
      <c r="J39" s="934">
        <v>400000</v>
      </c>
      <c r="K39" s="988">
        <v>0</v>
      </c>
      <c r="L39" s="934">
        <v>0</v>
      </c>
      <c r="M39" s="934">
        <f t="shared" si="9"/>
        <v>400000</v>
      </c>
      <c r="N39" s="391">
        <f t="shared" si="2"/>
        <v>3500000</v>
      </c>
      <c r="O39" s="935">
        <f t="shared" si="3"/>
        <v>62000</v>
      </c>
      <c r="P39" s="935">
        <f t="shared" si="4"/>
        <v>31000</v>
      </c>
      <c r="Q39" s="935">
        <f t="shared" si="5"/>
        <v>31000</v>
      </c>
      <c r="R39" s="652">
        <f t="shared" si="10"/>
        <v>3376000</v>
      </c>
      <c r="S39" s="1153" t="s">
        <v>4006</v>
      </c>
    </row>
    <row r="40" spans="1:20" s="268" customFormat="1" ht="18" customHeight="1">
      <c r="A40" s="1691">
        <v>30</v>
      </c>
      <c r="B40" s="1899" t="s">
        <v>3186</v>
      </c>
      <c r="C40" s="2094" t="s">
        <v>2191</v>
      </c>
      <c r="D40" s="1836">
        <v>3100000</v>
      </c>
      <c r="E40" s="1823">
        <v>0</v>
      </c>
      <c r="F40" s="1823">
        <f>SUM(D40:E40)/24*11</f>
        <v>1420833.3333333335</v>
      </c>
      <c r="G40" s="1823">
        <v>0</v>
      </c>
      <c r="H40" s="1837">
        <v>0</v>
      </c>
      <c r="I40" s="1836">
        <v>0</v>
      </c>
      <c r="J40" s="1823">
        <f>400000/24*11</f>
        <v>183333.33333333334</v>
      </c>
      <c r="K40" s="1836">
        <v>0</v>
      </c>
      <c r="L40" s="1823">
        <v>0</v>
      </c>
      <c r="M40" s="1823">
        <f t="shared" si="9"/>
        <v>183333.33333333334</v>
      </c>
      <c r="N40" s="1837">
        <f t="shared" si="2"/>
        <v>1604166.6666666667</v>
      </c>
      <c r="O40" s="2099">
        <f t="shared" si="3"/>
        <v>28416.666666666672</v>
      </c>
      <c r="P40" s="2099">
        <f t="shared" si="4"/>
        <v>14208.333333333336</v>
      </c>
      <c r="Q40" s="2099">
        <f t="shared" si="5"/>
        <v>14208.333333333336</v>
      </c>
      <c r="R40" s="2100">
        <f t="shared" si="10"/>
        <v>1547333.3333333335</v>
      </c>
      <c r="S40" s="1900" t="s">
        <v>4007</v>
      </c>
      <c r="T40" s="1675" t="s">
        <v>4420</v>
      </c>
    </row>
    <row r="41" spans="1:20" s="268" customFormat="1" ht="18" customHeight="1">
      <c r="A41" s="1691">
        <v>31</v>
      </c>
      <c r="B41" s="822" t="s">
        <v>3187</v>
      </c>
      <c r="C41" s="395" t="s">
        <v>2191</v>
      </c>
      <c r="D41" s="988">
        <v>3100000</v>
      </c>
      <c r="E41" s="934">
        <v>0</v>
      </c>
      <c r="F41" s="934">
        <f t="shared" si="8"/>
        <v>3100000</v>
      </c>
      <c r="G41" s="934">
        <v>0</v>
      </c>
      <c r="H41" s="391">
        <v>0</v>
      </c>
      <c r="I41" s="988">
        <v>0</v>
      </c>
      <c r="J41" s="934">
        <v>400000</v>
      </c>
      <c r="K41" s="988">
        <v>0</v>
      </c>
      <c r="L41" s="934">
        <v>0</v>
      </c>
      <c r="M41" s="934">
        <f t="shared" si="9"/>
        <v>400000</v>
      </c>
      <c r="N41" s="391">
        <f t="shared" si="2"/>
        <v>3500000</v>
      </c>
      <c r="O41" s="935">
        <f t="shared" si="3"/>
        <v>62000</v>
      </c>
      <c r="P41" s="935">
        <f t="shared" si="4"/>
        <v>31000</v>
      </c>
      <c r="Q41" s="935">
        <f t="shared" si="5"/>
        <v>31000</v>
      </c>
      <c r="R41" s="652">
        <f t="shared" si="10"/>
        <v>3376000</v>
      </c>
      <c r="S41" s="1153" t="s">
        <v>4008</v>
      </c>
    </row>
    <row r="42" spans="1:20" s="268" customFormat="1" ht="18" customHeight="1">
      <c r="A42" s="1691">
        <v>32</v>
      </c>
      <c r="B42" s="822" t="s">
        <v>3188</v>
      </c>
      <c r="C42" s="395" t="s">
        <v>2191</v>
      </c>
      <c r="D42" s="988">
        <v>3100000</v>
      </c>
      <c r="E42" s="934">
        <v>0</v>
      </c>
      <c r="F42" s="934">
        <f t="shared" si="8"/>
        <v>3100000</v>
      </c>
      <c r="G42" s="934">
        <v>0</v>
      </c>
      <c r="H42" s="391">
        <v>0</v>
      </c>
      <c r="I42" s="988">
        <v>0</v>
      </c>
      <c r="J42" s="934">
        <v>400000</v>
      </c>
      <c r="K42" s="988">
        <v>0</v>
      </c>
      <c r="L42" s="934">
        <v>0</v>
      </c>
      <c r="M42" s="934">
        <f t="shared" si="9"/>
        <v>400000</v>
      </c>
      <c r="N42" s="391">
        <f t="shared" si="2"/>
        <v>3500000</v>
      </c>
      <c r="O42" s="935">
        <f t="shared" si="3"/>
        <v>62000</v>
      </c>
      <c r="P42" s="935">
        <f t="shared" si="4"/>
        <v>31000</v>
      </c>
      <c r="Q42" s="935">
        <f t="shared" si="5"/>
        <v>31000</v>
      </c>
      <c r="R42" s="652">
        <f t="shared" si="10"/>
        <v>3376000</v>
      </c>
      <c r="S42" s="1153" t="s">
        <v>4009</v>
      </c>
    </row>
    <row r="43" spans="1:20" s="268" customFormat="1" ht="18.75" customHeight="1">
      <c r="A43" s="1691">
        <v>33</v>
      </c>
      <c r="B43" s="822" t="s">
        <v>3189</v>
      </c>
      <c r="C43" s="395" t="s">
        <v>4010</v>
      </c>
      <c r="D43" s="988">
        <v>3500000</v>
      </c>
      <c r="E43" s="934">
        <v>0</v>
      </c>
      <c r="F43" s="934">
        <f t="shared" si="8"/>
        <v>3500000</v>
      </c>
      <c r="G43" s="934">
        <v>0</v>
      </c>
      <c r="H43" s="391">
        <v>0</v>
      </c>
      <c r="I43" s="988">
        <v>0</v>
      </c>
      <c r="J43" s="1685">
        <v>0</v>
      </c>
      <c r="K43" s="988">
        <v>0</v>
      </c>
      <c r="L43" s="934">
        <v>0</v>
      </c>
      <c r="M43" s="934">
        <f t="shared" si="9"/>
        <v>0</v>
      </c>
      <c r="N43" s="391">
        <f t="shared" si="2"/>
        <v>3500000</v>
      </c>
      <c r="O43" s="935">
        <f t="shared" si="3"/>
        <v>70000</v>
      </c>
      <c r="P43" s="935">
        <f t="shared" si="4"/>
        <v>35000</v>
      </c>
      <c r="Q43" s="935">
        <f t="shared" si="5"/>
        <v>35000</v>
      </c>
      <c r="R43" s="652">
        <f t="shared" si="10"/>
        <v>3360000</v>
      </c>
      <c r="S43" s="1153" t="s">
        <v>4011</v>
      </c>
      <c r="T43" s="1675" t="s">
        <v>4422</v>
      </c>
    </row>
    <row r="44" spans="1:20" s="268" customFormat="1" ht="18" customHeight="1">
      <c r="A44" s="1691">
        <v>34</v>
      </c>
      <c r="B44" s="822" t="s">
        <v>3205</v>
      </c>
      <c r="C44" s="395" t="s">
        <v>2191</v>
      </c>
      <c r="D44" s="988">
        <v>3100000</v>
      </c>
      <c r="E44" s="934">
        <v>0</v>
      </c>
      <c r="F44" s="934">
        <f t="shared" si="8"/>
        <v>3100000</v>
      </c>
      <c r="G44" s="934">
        <v>0</v>
      </c>
      <c r="H44" s="391">
        <v>0</v>
      </c>
      <c r="I44" s="988">
        <v>0</v>
      </c>
      <c r="J44" s="934">
        <v>400000</v>
      </c>
      <c r="K44" s="988">
        <v>0</v>
      </c>
      <c r="L44" s="934">
        <v>0</v>
      </c>
      <c r="M44" s="934">
        <f t="shared" si="9"/>
        <v>400000</v>
      </c>
      <c r="N44" s="391">
        <f t="shared" si="2"/>
        <v>3500000</v>
      </c>
      <c r="O44" s="935">
        <f t="shared" si="3"/>
        <v>62000</v>
      </c>
      <c r="P44" s="935">
        <f t="shared" si="4"/>
        <v>31000</v>
      </c>
      <c r="Q44" s="935">
        <f t="shared" si="5"/>
        <v>31000</v>
      </c>
      <c r="R44" s="652">
        <f t="shared" si="10"/>
        <v>3376000</v>
      </c>
      <c r="S44" s="1294">
        <f>VLOOKUP(B44,[41]PLUMPANG!$C$10:$T$43,18,FALSE)</f>
        <v>1200010606445</v>
      </c>
    </row>
    <row r="45" spans="1:20" s="268" customFormat="1" ht="18" customHeight="1">
      <c r="A45" s="1691">
        <v>35</v>
      </c>
      <c r="B45" s="822" t="s">
        <v>3408</v>
      </c>
      <c r="C45" s="395" t="s">
        <v>2191</v>
      </c>
      <c r="D45" s="988">
        <v>3100000</v>
      </c>
      <c r="E45" s="934">
        <v>0</v>
      </c>
      <c r="F45" s="934">
        <f t="shared" si="8"/>
        <v>3100000</v>
      </c>
      <c r="G45" s="934">
        <v>0</v>
      </c>
      <c r="H45" s="391">
        <v>0</v>
      </c>
      <c r="I45" s="988">
        <v>0</v>
      </c>
      <c r="J45" s="934">
        <v>400000</v>
      </c>
      <c r="K45" s="988">
        <v>0</v>
      </c>
      <c r="L45" s="934">
        <v>0</v>
      </c>
      <c r="M45" s="934">
        <f t="shared" si="9"/>
        <v>400000</v>
      </c>
      <c r="N45" s="391">
        <f t="shared" si="2"/>
        <v>3500000</v>
      </c>
      <c r="O45" s="935">
        <f t="shared" si="3"/>
        <v>62000</v>
      </c>
      <c r="P45" s="935">
        <f t="shared" si="4"/>
        <v>31000</v>
      </c>
      <c r="Q45" s="935">
        <f t="shared" si="5"/>
        <v>31000</v>
      </c>
      <c r="R45" s="652">
        <f t="shared" si="10"/>
        <v>3376000</v>
      </c>
      <c r="S45" s="1294" t="str">
        <f>VLOOKUP(B45,[41]PLUMPANG!$C$10:$T$43,18,FALSE)</f>
        <v>1200010650013</v>
      </c>
    </row>
    <row r="46" spans="1:20" s="268" customFormat="1" ht="18" customHeight="1">
      <c r="A46" s="1691">
        <v>36</v>
      </c>
      <c r="B46" s="1267" t="s">
        <v>916</v>
      </c>
      <c r="C46" s="413" t="s">
        <v>88</v>
      </c>
      <c r="D46" s="827">
        <v>3300000</v>
      </c>
      <c r="E46" s="827">
        <v>0</v>
      </c>
      <c r="F46" s="934">
        <f t="shared" si="8"/>
        <v>3300000</v>
      </c>
      <c r="G46" s="934">
        <v>0</v>
      </c>
      <c r="H46" s="934">
        <v>0</v>
      </c>
      <c r="I46" s="934">
        <v>0</v>
      </c>
      <c r="J46" s="1268">
        <v>500000</v>
      </c>
      <c r="K46" s="988"/>
      <c r="L46" s="934"/>
      <c r="M46" s="934">
        <f>SUM(G46:L46)</f>
        <v>500000</v>
      </c>
      <c r="N46" s="391">
        <f t="shared" si="2"/>
        <v>3800000</v>
      </c>
      <c r="O46" s="935">
        <f>F46*2%</f>
        <v>66000</v>
      </c>
      <c r="P46" s="935">
        <f t="shared" si="4"/>
        <v>33000</v>
      </c>
      <c r="Q46" s="935">
        <f t="shared" si="5"/>
        <v>33000</v>
      </c>
      <c r="R46" s="652">
        <f t="shared" si="10"/>
        <v>3668000</v>
      </c>
      <c r="S46" s="395" t="s">
        <v>3974</v>
      </c>
    </row>
    <row r="47" spans="1:20" s="268" customFormat="1" ht="18" customHeight="1">
      <c r="A47" s="1691">
        <v>37</v>
      </c>
      <c r="B47" s="1275" t="s">
        <v>1012</v>
      </c>
      <c r="C47" s="413" t="s">
        <v>1005</v>
      </c>
      <c r="D47" s="827">
        <v>3100000</v>
      </c>
      <c r="E47" s="827">
        <v>0</v>
      </c>
      <c r="F47" s="934">
        <f t="shared" si="8"/>
        <v>3100000</v>
      </c>
      <c r="G47" s="934">
        <v>0</v>
      </c>
      <c r="H47" s="934">
        <v>0</v>
      </c>
      <c r="I47" s="934">
        <v>0</v>
      </c>
      <c r="J47" s="1268">
        <v>400000</v>
      </c>
      <c r="K47" s="988"/>
      <c r="L47" s="934"/>
      <c r="M47" s="934">
        <f t="shared" si="9"/>
        <v>400000</v>
      </c>
      <c r="N47" s="391">
        <f t="shared" si="2"/>
        <v>3500000</v>
      </c>
      <c r="O47" s="935">
        <f t="shared" si="3"/>
        <v>62000</v>
      </c>
      <c r="P47" s="935">
        <f t="shared" si="4"/>
        <v>31000</v>
      </c>
      <c r="Q47" s="935">
        <f t="shared" si="5"/>
        <v>31000</v>
      </c>
      <c r="R47" s="652">
        <f t="shared" si="10"/>
        <v>3376000</v>
      </c>
      <c r="S47" s="395" t="s">
        <v>4277</v>
      </c>
    </row>
    <row r="48" spans="1:20" s="268" customFormat="1" ht="18" customHeight="1">
      <c r="A48" s="1691">
        <v>38</v>
      </c>
      <c r="B48" s="845" t="s">
        <v>4013</v>
      </c>
      <c r="C48" s="395" t="s">
        <v>2191</v>
      </c>
      <c r="D48" s="827">
        <v>3100000</v>
      </c>
      <c r="E48" s="827">
        <v>0</v>
      </c>
      <c r="F48" s="934">
        <f t="shared" si="8"/>
        <v>3100000</v>
      </c>
      <c r="G48" s="934">
        <v>0</v>
      </c>
      <c r="H48" s="934">
        <v>0</v>
      </c>
      <c r="I48" s="934">
        <v>0</v>
      </c>
      <c r="J48" s="934">
        <v>0</v>
      </c>
      <c r="K48" s="934">
        <v>0</v>
      </c>
      <c r="L48" s="934">
        <v>0</v>
      </c>
      <c r="M48" s="934">
        <f>SUM(G48:L48)</f>
        <v>0</v>
      </c>
      <c r="N48" s="391">
        <f>F48+M48</f>
        <v>3100000</v>
      </c>
      <c r="O48" s="935">
        <f>F48*2%</f>
        <v>62000</v>
      </c>
      <c r="P48" s="935">
        <f>F48*1%</f>
        <v>31000</v>
      </c>
      <c r="Q48" s="935">
        <f>F48*1%</f>
        <v>31000</v>
      </c>
      <c r="R48" s="652">
        <f>N48-O48-P48-Q48</f>
        <v>2976000</v>
      </c>
      <c r="S48" s="1825">
        <v>1200010682933</v>
      </c>
    </row>
    <row r="49" spans="1:20" s="268" customFormat="1" ht="18" customHeight="1">
      <c r="A49" s="1691">
        <v>39</v>
      </c>
      <c r="B49" s="845" t="s">
        <v>4014</v>
      </c>
      <c r="C49" s="395" t="s">
        <v>2191</v>
      </c>
      <c r="D49" s="827">
        <v>3100000</v>
      </c>
      <c r="E49" s="827">
        <v>0</v>
      </c>
      <c r="F49" s="934">
        <f t="shared" si="8"/>
        <v>3100000</v>
      </c>
      <c r="G49" s="934">
        <v>0</v>
      </c>
      <c r="H49" s="934">
        <v>0</v>
      </c>
      <c r="I49" s="934">
        <v>0</v>
      </c>
      <c r="J49" s="934">
        <v>0</v>
      </c>
      <c r="K49" s="934">
        <v>0</v>
      </c>
      <c r="L49" s="934">
        <v>0</v>
      </c>
      <c r="M49" s="934">
        <f>SUM(G49:L49)</f>
        <v>0</v>
      </c>
      <c r="N49" s="391">
        <f>F49+M49</f>
        <v>3100000</v>
      </c>
      <c r="O49" s="935">
        <f>F49*2%</f>
        <v>62000</v>
      </c>
      <c r="P49" s="935">
        <f>F49*1%</f>
        <v>31000</v>
      </c>
      <c r="Q49" s="935">
        <f>F49*1%</f>
        <v>31000</v>
      </c>
      <c r="R49" s="652">
        <f>N49-O49-P49-Q49</f>
        <v>2976000</v>
      </c>
      <c r="S49" s="1481" t="s">
        <v>4148</v>
      </c>
    </row>
    <row r="50" spans="1:20" s="268" customFormat="1" ht="18" customHeight="1">
      <c r="A50" s="1691">
        <v>40</v>
      </c>
      <c r="B50" s="1693" t="s">
        <v>4015</v>
      </c>
      <c r="C50" s="395" t="s">
        <v>2191</v>
      </c>
      <c r="D50" s="1705">
        <v>3100000</v>
      </c>
      <c r="E50" s="1705">
        <v>0</v>
      </c>
      <c r="F50" s="1685">
        <f t="shared" si="8"/>
        <v>3100000</v>
      </c>
      <c r="G50" s="934">
        <v>0</v>
      </c>
      <c r="H50" s="934">
        <v>0</v>
      </c>
      <c r="I50" s="934">
        <v>0</v>
      </c>
      <c r="J50" s="934">
        <v>0</v>
      </c>
      <c r="K50" s="934">
        <v>0</v>
      </c>
      <c r="L50" s="934">
        <v>0</v>
      </c>
      <c r="M50" s="934">
        <f>SUM(G50:L50)</f>
        <v>0</v>
      </c>
      <c r="N50" s="391">
        <f>F50+M50</f>
        <v>3100000</v>
      </c>
      <c r="O50" s="935">
        <f>F50*2%</f>
        <v>62000</v>
      </c>
      <c r="P50" s="935">
        <f>F50*1%</f>
        <v>31000</v>
      </c>
      <c r="Q50" s="935">
        <f>F50*1%</f>
        <v>31000</v>
      </c>
      <c r="R50" s="652">
        <f>N50-O50-P50-Q50</f>
        <v>2976000</v>
      </c>
      <c r="S50" s="1293">
        <v>1200010677354</v>
      </c>
    </row>
    <row r="51" spans="1:20" s="268" customFormat="1" ht="18" customHeight="1">
      <c r="A51" s="1691">
        <v>41</v>
      </c>
      <c r="B51" s="1693" t="s">
        <v>4016</v>
      </c>
      <c r="C51" s="395" t="s">
        <v>2191</v>
      </c>
      <c r="D51" s="1705">
        <v>3100000</v>
      </c>
      <c r="E51" s="1705">
        <v>0</v>
      </c>
      <c r="F51" s="1685">
        <f t="shared" si="8"/>
        <v>3100000</v>
      </c>
      <c r="G51" s="934">
        <v>0</v>
      </c>
      <c r="H51" s="934">
        <v>0</v>
      </c>
      <c r="I51" s="934">
        <v>0</v>
      </c>
      <c r="J51" s="934">
        <v>0</v>
      </c>
      <c r="K51" s="934">
        <v>0</v>
      </c>
      <c r="L51" s="934">
        <v>0</v>
      </c>
      <c r="M51" s="934">
        <f>SUM(G51:L51)</f>
        <v>0</v>
      </c>
      <c r="N51" s="391">
        <f>F51+M51</f>
        <v>3100000</v>
      </c>
      <c r="O51" s="935">
        <f>F51*2%</f>
        <v>62000</v>
      </c>
      <c r="P51" s="935">
        <f>F51*1%</f>
        <v>31000</v>
      </c>
      <c r="Q51" s="935">
        <f>F51*1%</f>
        <v>31000</v>
      </c>
      <c r="R51" s="652">
        <f>N51-O51-P51-Q51</f>
        <v>2976000</v>
      </c>
      <c r="S51" s="1293">
        <v>1200010677487</v>
      </c>
    </row>
    <row r="52" spans="1:20" s="268" customFormat="1" ht="18" customHeight="1">
      <c r="A52" s="1691">
        <v>42</v>
      </c>
      <c r="B52" s="1693" t="s">
        <v>4017</v>
      </c>
      <c r="C52" s="395" t="s">
        <v>2191</v>
      </c>
      <c r="D52" s="1705">
        <v>3100000</v>
      </c>
      <c r="E52" s="1705">
        <v>0</v>
      </c>
      <c r="F52" s="1685">
        <f t="shared" si="8"/>
        <v>3100000</v>
      </c>
      <c r="G52" s="934">
        <v>0</v>
      </c>
      <c r="H52" s="934">
        <v>0</v>
      </c>
      <c r="I52" s="934">
        <v>0</v>
      </c>
      <c r="J52" s="934">
        <v>0</v>
      </c>
      <c r="K52" s="934">
        <v>0</v>
      </c>
      <c r="L52" s="934">
        <v>0</v>
      </c>
      <c r="M52" s="934">
        <f>SUM(G52:L52)</f>
        <v>0</v>
      </c>
      <c r="N52" s="391">
        <f>F52+M52</f>
        <v>3100000</v>
      </c>
      <c r="O52" s="935">
        <f>F52*2%</f>
        <v>62000</v>
      </c>
      <c r="P52" s="935">
        <f>F52*1%</f>
        <v>31000</v>
      </c>
      <c r="Q52" s="935">
        <f>F52*1%</f>
        <v>31000</v>
      </c>
      <c r="R52" s="652">
        <f>N52-O52-P52-Q52</f>
        <v>2976000</v>
      </c>
      <c r="S52" s="1293">
        <v>1200010677453</v>
      </c>
    </row>
    <row r="53" spans="1:20" ht="22.5" customHeight="1">
      <c r="A53" s="2496" t="s">
        <v>30</v>
      </c>
      <c r="B53" s="2496"/>
      <c r="C53" s="2496"/>
      <c r="D53" s="770">
        <f>SUM(D11:D52)</f>
        <v>129027788</v>
      </c>
      <c r="E53" s="2092">
        <f t="shared" ref="E53:R53" si="11">SUM(E11:E52)</f>
        <v>881250</v>
      </c>
      <c r="F53" s="2092">
        <f t="shared" si="11"/>
        <v>128229871.33333333</v>
      </c>
      <c r="G53" s="2092">
        <f t="shared" si="11"/>
        <v>1200000</v>
      </c>
      <c r="H53" s="2092">
        <f t="shared" si="11"/>
        <v>600000</v>
      </c>
      <c r="I53" s="2092">
        <f t="shared" si="11"/>
        <v>0</v>
      </c>
      <c r="J53" s="2092">
        <f t="shared" si="11"/>
        <v>14049473.680154143</v>
      </c>
      <c r="K53" s="2092">
        <f t="shared" si="11"/>
        <v>350000</v>
      </c>
      <c r="L53" s="2092">
        <f t="shared" si="11"/>
        <v>0</v>
      </c>
      <c r="M53" s="2092">
        <f t="shared" si="11"/>
        <v>16199473.680154143</v>
      </c>
      <c r="N53" s="2092">
        <f t="shared" si="11"/>
        <v>144429345.01348746</v>
      </c>
      <c r="O53" s="2092">
        <f t="shared" si="11"/>
        <v>2564597.4266666668</v>
      </c>
      <c r="P53" s="2092">
        <f t="shared" si="11"/>
        <v>1282298.7133333334</v>
      </c>
      <c r="Q53" s="2092">
        <f t="shared" si="11"/>
        <v>1282298.7133333334</v>
      </c>
      <c r="R53" s="2092">
        <f t="shared" si="11"/>
        <v>139300150.16015413</v>
      </c>
      <c r="S53" s="1298"/>
    </row>
    <row r="54" spans="1:20" s="683" customFormat="1" ht="18" customHeight="1">
      <c r="A54" s="63"/>
      <c r="B54" s="63"/>
      <c r="C54" s="63"/>
      <c r="D54" s="226"/>
      <c r="E54" s="226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1276"/>
    </row>
    <row r="55" spans="1:20" ht="18" customHeight="1">
      <c r="A55" s="10"/>
      <c r="B55" s="1084"/>
      <c r="C55" s="1085"/>
      <c r="D55" s="1086"/>
      <c r="E55" s="1086"/>
      <c r="F55" s="1086"/>
      <c r="G55" s="1086"/>
      <c r="H55" s="1086"/>
      <c r="I55" s="1086"/>
      <c r="J55" s="1086"/>
      <c r="K55" s="1086"/>
      <c r="L55" s="1086"/>
      <c r="M55" s="1086"/>
      <c r="N55" s="1086"/>
      <c r="O55" s="1086"/>
      <c r="P55" s="1086"/>
      <c r="Q55" s="1086"/>
      <c r="R55" s="1086">
        <f>R53</f>
        <v>139300150.16015413</v>
      </c>
      <c r="S55" s="1086"/>
      <c r="T55" s="319" t="s">
        <v>2627</v>
      </c>
    </row>
    <row r="56" spans="1:20" ht="18" customHeight="1">
      <c r="A56" s="10"/>
      <c r="B56" s="1084"/>
      <c r="C56" s="1085"/>
      <c r="D56" s="1086"/>
      <c r="E56" s="1086"/>
      <c r="F56" s="1086"/>
      <c r="G56" s="1086"/>
      <c r="H56" s="1086"/>
      <c r="I56" s="1086"/>
      <c r="J56" s="1086"/>
      <c r="K56" s="1086"/>
      <c r="L56" s="1086"/>
      <c r="M56" s="1086"/>
      <c r="N56" s="1086"/>
      <c r="O56" s="1086"/>
      <c r="P56" s="1086"/>
      <c r="Q56" s="1086"/>
      <c r="R56" s="1086"/>
      <c r="S56" s="1086"/>
    </row>
    <row r="57" spans="1:20" ht="18" customHeight="1">
      <c r="A57" s="10"/>
      <c r="B57" s="1084"/>
      <c r="C57" s="1085"/>
      <c r="D57" s="1086"/>
      <c r="E57" s="1089"/>
      <c r="F57" s="1086"/>
      <c r="G57" s="1086"/>
      <c r="H57" s="1086"/>
      <c r="I57" s="1086"/>
      <c r="J57" s="1086"/>
      <c r="K57" s="1086"/>
      <c r="L57" s="1086"/>
      <c r="M57" s="1086"/>
      <c r="N57" s="1086"/>
      <c r="O57" s="1086"/>
      <c r="P57" s="1086"/>
      <c r="Q57" s="1086"/>
      <c r="R57" s="1086"/>
      <c r="S57" s="1086"/>
    </row>
    <row r="58" spans="1:20" ht="18" customHeight="1">
      <c r="A58" s="10"/>
      <c r="B58" s="1084"/>
      <c r="C58" s="1085"/>
      <c r="D58" s="1086"/>
      <c r="E58" s="1086"/>
      <c r="F58" s="1086"/>
      <c r="G58" s="1086"/>
      <c r="H58" s="1086"/>
      <c r="I58" s="1086"/>
      <c r="J58" s="1086"/>
      <c r="K58" s="1086"/>
      <c r="L58" s="1086"/>
      <c r="M58" s="1086"/>
      <c r="N58" s="1086"/>
      <c r="O58" s="1086"/>
      <c r="P58" s="1086"/>
      <c r="Q58" s="1086"/>
      <c r="R58" s="1086"/>
      <c r="S58" s="1086"/>
    </row>
    <row r="59" spans="1:20" ht="15">
      <c r="A59" s="10"/>
      <c r="B59" s="1084"/>
      <c r="C59" s="1085"/>
      <c r="D59" s="1086"/>
      <c r="E59" s="1086"/>
      <c r="F59" s="1086"/>
      <c r="G59" s="1086"/>
      <c r="H59" s="1086"/>
      <c r="I59" s="1086"/>
      <c r="J59" s="1086"/>
      <c r="K59" s="1086"/>
      <c r="L59" s="1086"/>
      <c r="M59" s="1086"/>
      <c r="N59" s="1086"/>
      <c r="O59" s="1086"/>
      <c r="P59" s="1086"/>
      <c r="Q59" s="1086"/>
      <c r="R59" s="1086"/>
      <c r="S59" s="1086"/>
    </row>
    <row r="60" spans="1:20" ht="15">
      <c r="A60" s="10"/>
      <c r="B60" s="1084"/>
      <c r="C60" s="1085"/>
      <c r="D60" s="1086"/>
      <c r="E60" s="1086"/>
      <c r="F60" s="1086"/>
      <c r="G60" s="1086"/>
      <c r="H60" s="1086"/>
      <c r="I60" s="1086"/>
      <c r="J60" s="1086"/>
      <c r="K60" s="1086"/>
      <c r="L60" s="1086"/>
      <c r="M60" s="1086"/>
      <c r="N60" s="1086"/>
      <c r="O60" s="1086"/>
      <c r="P60" s="1086"/>
      <c r="Q60" s="1086"/>
      <c r="R60" s="1086"/>
      <c r="S60" s="1086"/>
    </row>
    <row r="61" spans="1:20" s="268" customFormat="1" ht="18" customHeight="1">
      <c r="A61" s="10"/>
      <c r="B61" s="1084"/>
      <c r="C61" s="1085"/>
      <c r="D61" s="1086"/>
      <c r="E61" s="1086"/>
      <c r="F61" s="1086"/>
      <c r="G61" s="1086"/>
      <c r="H61" s="1086"/>
      <c r="I61" s="1086"/>
      <c r="J61" s="1086"/>
      <c r="K61" s="1086"/>
      <c r="L61" s="1086"/>
      <c r="M61" s="1086"/>
      <c r="N61" s="1086"/>
      <c r="O61" s="1086"/>
      <c r="P61" s="1086"/>
      <c r="Q61" s="1086"/>
      <c r="R61" s="1086"/>
      <c r="S61" s="1086"/>
    </row>
    <row r="62" spans="1:20" ht="24.75" customHeight="1">
      <c r="A62" s="658" t="s">
        <v>3689</v>
      </c>
      <c r="B62" s="266"/>
      <c r="C62" s="266"/>
      <c r="D62" s="266"/>
      <c r="E62" s="266"/>
      <c r="F62" s="266"/>
      <c r="G62" s="266"/>
      <c r="H62" s="266"/>
      <c r="I62" s="266"/>
      <c r="J62" s="216"/>
      <c r="K62" s="216"/>
      <c r="L62" s="216"/>
      <c r="M62" s="216"/>
      <c r="N62" s="216"/>
      <c r="R62" s="216"/>
      <c r="S62" s="57"/>
    </row>
    <row r="63" spans="1:20" ht="41.25" customHeight="1">
      <c r="A63" s="659" t="s">
        <v>39</v>
      </c>
      <c r="B63" s="659" t="s">
        <v>3690</v>
      </c>
      <c r="C63" s="983" t="s">
        <v>40</v>
      </c>
      <c r="D63" s="659" t="s">
        <v>3697</v>
      </c>
      <c r="E63" s="659" t="s">
        <v>41</v>
      </c>
      <c r="F63" s="216"/>
      <c r="I63" s="216"/>
      <c r="J63" s="216"/>
      <c r="K63" s="1277"/>
    </row>
    <row r="64" spans="1:20" ht="34.5" customHeight="1">
      <c r="A64" s="525">
        <v>1</v>
      </c>
      <c r="B64" s="660" t="s">
        <v>3697</v>
      </c>
      <c r="C64" s="525">
        <f>A52</f>
        <v>42</v>
      </c>
      <c r="D64" s="1194">
        <v>3000</v>
      </c>
      <c r="E64" s="1194">
        <f>C64*D64</f>
        <v>126000</v>
      </c>
      <c r="F64" s="217"/>
      <c r="I64" s="217"/>
      <c r="J64" s="217"/>
      <c r="K64" s="1278"/>
    </row>
    <row r="65" spans="1:17" ht="32.25" customHeight="1">
      <c r="A65" s="2263" t="s">
        <v>3702</v>
      </c>
      <c r="B65" s="2264"/>
      <c r="C65" s="1013">
        <f>C64</f>
        <v>42</v>
      </c>
      <c r="D65" s="1013"/>
      <c r="E65" s="1198">
        <f>SUM(E64:E64)</f>
        <v>126000</v>
      </c>
      <c r="F65" s="1199"/>
      <c r="G65" s="1199"/>
      <c r="H65" s="217"/>
      <c r="I65" s="217"/>
      <c r="J65" s="217"/>
      <c r="K65" s="1279"/>
    </row>
    <row r="66" spans="1:17" ht="24.75" customHeight="1">
      <c r="A66" s="682"/>
      <c r="B66" s="682"/>
      <c r="C66" s="27"/>
      <c r="D66" s="1199"/>
      <c r="E66" s="1199"/>
      <c r="F66" s="1199"/>
      <c r="G66" s="1199"/>
      <c r="H66" s="266"/>
      <c r="I66" s="266"/>
      <c r="J66" s="266"/>
      <c r="K66" s="266"/>
      <c r="L66" s="266"/>
      <c r="M66" s="1280"/>
    </row>
    <row r="67" spans="1:17" ht="24.75" customHeight="1">
      <c r="A67" s="682"/>
      <c r="B67" s="682"/>
      <c r="C67" s="27"/>
      <c r="D67" s="1199"/>
      <c r="E67" s="1199"/>
      <c r="F67" s="1199"/>
      <c r="G67" s="1199"/>
      <c r="H67" s="266"/>
      <c r="I67" s="266"/>
      <c r="J67" s="266"/>
      <c r="K67" s="266"/>
      <c r="L67" s="266"/>
      <c r="M67" s="1280"/>
    </row>
    <row r="68" spans="1:17" ht="24.75" customHeight="1">
      <c r="A68" s="682"/>
      <c r="B68" s="682"/>
      <c r="C68" s="27"/>
      <c r="D68" s="1199"/>
      <c r="E68" s="1199"/>
      <c r="F68" s="1199"/>
      <c r="G68" s="1199"/>
      <c r="H68" s="266"/>
      <c r="I68" s="266"/>
      <c r="J68" s="266"/>
      <c r="K68" s="266"/>
      <c r="L68" s="266"/>
      <c r="M68" s="1280"/>
    </row>
    <row r="69" spans="1:17" ht="17.25">
      <c r="B69" s="662" t="s">
        <v>3693</v>
      </c>
      <c r="C69" s="266"/>
      <c r="D69" s="266"/>
      <c r="E69" s="266"/>
      <c r="F69" s="266"/>
      <c r="G69" s="266"/>
      <c r="H69" s="266"/>
      <c r="I69" s="266"/>
      <c r="J69" s="266"/>
      <c r="K69" s="266"/>
      <c r="L69" s="266"/>
      <c r="M69" s="1280"/>
    </row>
    <row r="70" spans="1:17" ht="17.25">
      <c r="B70" s="662" t="s">
        <v>3833</v>
      </c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1280"/>
    </row>
    <row r="71" spans="1:17" ht="24.75" customHeight="1">
      <c r="B71" s="266"/>
      <c r="C71" s="266"/>
      <c r="D71" s="266"/>
      <c r="E71" s="266"/>
      <c r="F71" s="266"/>
      <c r="G71" s="266"/>
      <c r="H71" s="266"/>
      <c r="J71" s="266"/>
      <c r="M71" s="1280"/>
    </row>
    <row r="72" spans="1:17" ht="17.25">
      <c r="B72" s="663" t="s">
        <v>4587</v>
      </c>
      <c r="C72" s="266"/>
      <c r="D72" s="266"/>
      <c r="E72" s="266"/>
      <c r="K72" s="159"/>
      <c r="N72" s="159"/>
    </row>
    <row r="73" spans="1:17" ht="24.75" customHeight="1">
      <c r="B73" s="266"/>
      <c r="C73" s="266"/>
      <c r="D73" s="266"/>
      <c r="E73" s="266"/>
      <c r="K73" s="230"/>
      <c r="N73" s="230"/>
      <c r="O73" s="231" t="s">
        <v>4584</v>
      </c>
      <c r="Q73" s="289"/>
    </row>
    <row r="74" spans="1:17" ht="29.25" customHeight="1">
      <c r="B74" s="664" t="s">
        <v>3025</v>
      </c>
      <c r="C74" s="2437" t="s">
        <v>3696</v>
      </c>
      <c r="D74" s="2439"/>
      <c r="E74" s="2494" t="s">
        <v>3970</v>
      </c>
      <c r="F74" s="2504"/>
      <c r="G74" s="2495"/>
      <c r="J74" s="230"/>
      <c r="N74" s="230"/>
      <c r="O74" s="232" t="s">
        <v>44</v>
      </c>
      <c r="P74" s="289"/>
    </row>
    <row r="75" spans="1:17" ht="24.75" customHeight="1">
      <c r="B75" s="690" t="s">
        <v>4012</v>
      </c>
      <c r="C75" s="2172">
        <f>C64</f>
        <v>42</v>
      </c>
      <c r="D75" s="1281" t="s">
        <v>3701</v>
      </c>
      <c r="E75" s="1282" t="s">
        <v>3703</v>
      </c>
      <c r="F75" s="2505">
        <f>R53</f>
        <v>139300150.16015413</v>
      </c>
      <c r="G75" s="2506"/>
      <c r="H75" s="2087" t="s">
        <v>4596</v>
      </c>
      <c r="J75" s="230"/>
      <c r="N75" s="230"/>
      <c r="O75" s="231"/>
      <c r="P75" s="289"/>
    </row>
    <row r="76" spans="1:17" ht="24.75" customHeight="1">
      <c r="B76" s="690" t="s">
        <v>3697</v>
      </c>
      <c r="C76" s="1283"/>
      <c r="D76" s="1284"/>
      <c r="E76" s="1285" t="s">
        <v>3703</v>
      </c>
      <c r="F76" s="2505">
        <f>E65</f>
        <v>126000</v>
      </c>
      <c r="G76" s="2506"/>
      <c r="J76" s="230"/>
      <c r="N76" s="230"/>
      <c r="O76" s="231"/>
      <c r="P76" s="289"/>
    </row>
    <row r="77" spans="1:17" ht="24.75" customHeight="1">
      <c r="B77" s="1286" t="s">
        <v>3698</v>
      </c>
      <c r="C77" s="1287">
        <f>C75</f>
        <v>42</v>
      </c>
      <c r="D77" s="1288" t="s">
        <v>3701</v>
      </c>
      <c r="E77" s="1289" t="s">
        <v>3703</v>
      </c>
      <c r="F77" s="2507">
        <f>SUM(F75:G76)</f>
        <v>139426150.16015413</v>
      </c>
      <c r="G77" s="2508"/>
      <c r="J77" s="230"/>
      <c r="N77" s="230"/>
      <c r="O77" s="231"/>
      <c r="P77" s="289"/>
    </row>
    <row r="78" spans="1:17" ht="24.75" customHeight="1">
      <c r="B78" s="667" t="s">
        <v>3699</v>
      </c>
      <c r="C78" s="2509">
        <v>1.4999999999999999E-2</v>
      </c>
      <c r="D78" s="2510"/>
      <c r="E78" s="1290" t="s">
        <v>3703</v>
      </c>
      <c r="F78" s="2502">
        <f>F77*C78</f>
        <v>2091392.2524023119</v>
      </c>
      <c r="G78" s="2503"/>
      <c r="J78" s="230"/>
      <c r="N78" s="230"/>
      <c r="P78" s="289"/>
    </row>
    <row r="79" spans="1:17" ht="24.75" customHeight="1">
      <c r="B79" s="667" t="s">
        <v>3700</v>
      </c>
      <c r="C79" s="1291"/>
      <c r="D79" s="857"/>
      <c r="E79" s="1290" t="s">
        <v>3703</v>
      </c>
      <c r="F79" s="2502">
        <f>SUM(F77:G78)</f>
        <v>141517542.41255644</v>
      </c>
      <c r="G79" s="2503"/>
      <c r="H79" s="231"/>
      <c r="I79" s="231"/>
      <c r="J79" s="230"/>
      <c r="L79" s="231"/>
      <c r="M79" s="231"/>
      <c r="N79" s="230"/>
      <c r="O79" s="229" t="s">
        <v>3704</v>
      </c>
      <c r="P79" s="289"/>
    </row>
    <row r="80" spans="1:17" ht="24.75" customHeight="1">
      <c r="D80" s="232"/>
      <c r="E80" s="232"/>
    </row>
    <row r="81" spans="2:18" ht="24.75" customHeight="1">
      <c r="P81" s="214"/>
      <c r="Q81" s="214"/>
      <c r="R81" s="214"/>
    </row>
    <row r="82" spans="2:18" ht="24.75" customHeight="1">
      <c r="P82" s="213"/>
      <c r="Q82" s="213"/>
      <c r="R82" s="213"/>
    </row>
    <row r="83" spans="2:18" ht="24.75" customHeight="1">
      <c r="B83" s="1292">
        <f>F79</f>
        <v>141517542.41255644</v>
      </c>
      <c r="P83" s="230"/>
      <c r="Q83" s="230"/>
      <c r="R83" s="230"/>
    </row>
    <row r="84" spans="2:18" ht="24.75" customHeight="1">
      <c r="P84" s="229"/>
      <c r="Q84" s="229"/>
      <c r="R84" s="229"/>
    </row>
  </sheetData>
  <mergeCells count="25">
    <mergeCell ref="A53:C53"/>
    <mergeCell ref="O9:Q9"/>
    <mergeCell ref="S9:S10"/>
    <mergeCell ref="A1:S1"/>
    <mergeCell ref="A2:S2"/>
    <mergeCell ref="A3:S3"/>
    <mergeCell ref="A4:S4"/>
    <mergeCell ref="R9:R10"/>
    <mergeCell ref="A9:A10"/>
    <mergeCell ref="N9:N10"/>
    <mergeCell ref="B9:B10"/>
    <mergeCell ref="C9:C10"/>
    <mergeCell ref="D9:E9"/>
    <mergeCell ref="F9:F10"/>
    <mergeCell ref="G9:L9"/>
    <mergeCell ref="M9:M10"/>
    <mergeCell ref="F79:G79"/>
    <mergeCell ref="A65:B65"/>
    <mergeCell ref="C74:D74"/>
    <mergeCell ref="E74:G74"/>
    <mergeCell ref="F75:G75"/>
    <mergeCell ref="F76:G76"/>
    <mergeCell ref="F77:G77"/>
    <mergeCell ref="C78:D78"/>
    <mergeCell ref="F78:G78"/>
  </mergeCells>
  <printOptions horizontalCentered="1"/>
  <pageMargins left="0" right="0" top="0.25" bottom="0.25" header="0.16" footer="0.16"/>
  <pageSetup paperSize="9" scale="65" orientation="landscape" verticalDpi="180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V167"/>
  <sheetViews>
    <sheetView showGridLines="0" topLeftCell="B148" zoomScale="70" zoomScaleNormal="70" workbookViewId="0">
      <selection activeCell="H164" sqref="H164"/>
    </sheetView>
  </sheetViews>
  <sheetFormatPr defaultRowHeight="24.75" customHeight="1"/>
  <cols>
    <col min="1" max="1" width="11.28515625" style="191" hidden="1" customWidth="1"/>
    <col min="2" max="2" width="5" style="683" customWidth="1"/>
    <col min="3" max="3" width="23.28515625" style="683" bestFit="1" customWidth="1"/>
    <col min="4" max="4" width="20.140625" style="683" customWidth="1"/>
    <col min="5" max="5" width="7.140625" style="683" customWidth="1"/>
    <col min="6" max="6" width="12.5703125" style="683" customWidth="1"/>
    <col min="7" max="7" width="11.5703125" style="683" customWidth="1"/>
    <col min="8" max="8" width="14.28515625" style="683" customWidth="1"/>
    <col min="9" max="11" width="10.5703125" style="683" customWidth="1"/>
    <col min="12" max="12" width="11.5703125" style="683" customWidth="1"/>
    <col min="13" max="13" width="10.5703125" style="683" customWidth="1"/>
    <col min="14" max="14" width="11.85546875" style="683" customWidth="1"/>
    <col min="15" max="15" width="12.5703125" style="683" customWidth="1"/>
    <col min="16" max="16" width="10.7109375" style="683" customWidth="1"/>
    <col min="17" max="17" width="10.85546875" style="683" customWidth="1"/>
    <col min="18" max="18" width="13.5703125" style="683" customWidth="1"/>
    <col min="19" max="19" width="15.85546875" style="683" customWidth="1"/>
    <col min="20" max="20" width="15.140625" style="683" customWidth="1"/>
    <col min="21" max="16384" width="9.140625" style="683"/>
  </cols>
  <sheetData>
    <row r="1" spans="1:22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319"/>
      <c r="V1" s="319"/>
    </row>
    <row r="2" spans="1:22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319"/>
      <c r="V2" s="319"/>
    </row>
    <row r="3" spans="1:22" ht="18" customHeight="1">
      <c r="B3" s="2249" t="s">
        <v>4586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68"/>
      <c r="V3" s="68"/>
    </row>
    <row r="4" spans="1:22" ht="18" customHeight="1">
      <c r="B4" s="2249" t="s">
        <v>1970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319"/>
      <c r="V4" s="319"/>
    </row>
    <row r="5" spans="1:22" ht="24.75" customHeight="1">
      <c r="B5" s="319"/>
      <c r="C5" s="319"/>
      <c r="D5" s="319"/>
      <c r="E5" s="319"/>
      <c r="F5" s="319"/>
      <c r="G5" s="319"/>
      <c r="H5" s="319"/>
      <c r="I5" s="319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</row>
    <row r="6" spans="1:22" ht="18" customHeight="1">
      <c r="B6" s="212" t="s">
        <v>2</v>
      </c>
      <c r="C6" s="2000"/>
      <c r="D6" s="2000"/>
      <c r="E6" s="2000"/>
      <c r="F6" s="2000"/>
      <c r="G6" s="2000"/>
      <c r="H6" s="1892"/>
      <c r="I6" s="1892"/>
      <c r="J6" s="2000"/>
      <c r="K6" s="2000"/>
      <c r="L6" s="2000"/>
      <c r="M6" s="2000"/>
      <c r="N6" s="2000"/>
      <c r="O6" s="2000"/>
      <c r="P6" s="2000"/>
      <c r="Q6" s="2000"/>
      <c r="R6" s="2000"/>
      <c r="S6" s="319"/>
      <c r="T6" s="319"/>
      <c r="U6" s="319"/>
      <c r="V6" s="319"/>
    </row>
    <row r="7" spans="1:22" ht="18" customHeight="1">
      <c r="B7" s="2000"/>
      <c r="C7" s="2000"/>
      <c r="D7" s="2000"/>
      <c r="E7" s="2000"/>
      <c r="F7" s="2000"/>
      <c r="G7" s="2000"/>
      <c r="H7" s="2000"/>
      <c r="I7" s="2000"/>
      <c r="J7" s="2000"/>
      <c r="K7" s="2000"/>
      <c r="L7" s="2000"/>
      <c r="M7" s="2000"/>
      <c r="N7" s="2000"/>
      <c r="O7" s="2000"/>
      <c r="P7" s="2000"/>
      <c r="Q7" s="2000"/>
      <c r="R7" s="2000"/>
      <c r="S7" s="319"/>
      <c r="T7" s="319"/>
      <c r="U7" s="319"/>
      <c r="V7" s="319"/>
    </row>
    <row r="8" spans="1:22" ht="20.100000000000001" customHeight="1">
      <c r="A8" s="2513"/>
      <c r="B8" s="2511" t="s">
        <v>3</v>
      </c>
      <c r="C8" s="2511" t="s">
        <v>4</v>
      </c>
      <c r="D8" s="2511" t="s">
        <v>5</v>
      </c>
      <c r="E8" s="2317" t="s">
        <v>6</v>
      </c>
      <c r="F8" s="2317" t="s">
        <v>7</v>
      </c>
      <c r="G8" s="2317"/>
      <c r="H8" s="2319" t="s">
        <v>509</v>
      </c>
      <c r="I8" s="2480" t="s">
        <v>8</v>
      </c>
      <c r="J8" s="2442"/>
      <c r="K8" s="2442"/>
      <c r="L8" s="2442"/>
      <c r="M8" s="2443"/>
      <c r="N8" s="2315" t="s">
        <v>9</v>
      </c>
      <c r="O8" s="2319" t="s">
        <v>10</v>
      </c>
      <c r="P8" s="2329" t="s">
        <v>11</v>
      </c>
      <c r="Q8" s="2444"/>
      <c r="R8" s="2330"/>
      <c r="S8" s="2319" t="s">
        <v>12</v>
      </c>
      <c r="T8" s="2317" t="s">
        <v>13</v>
      </c>
      <c r="U8" s="319"/>
      <c r="V8" s="319"/>
    </row>
    <row r="9" spans="1:22" ht="45" customHeight="1">
      <c r="A9" s="2514"/>
      <c r="B9" s="2511"/>
      <c r="C9" s="2511"/>
      <c r="D9" s="2511"/>
      <c r="E9" s="2515"/>
      <c r="F9" s="2001" t="s">
        <v>14</v>
      </c>
      <c r="G9" s="2001" t="s">
        <v>15</v>
      </c>
      <c r="H9" s="2320"/>
      <c r="I9" s="2001" t="s">
        <v>49</v>
      </c>
      <c r="J9" s="2001" t="s">
        <v>16</v>
      </c>
      <c r="K9" s="2001" t="s">
        <v>2268</v>
      </c>
      <c r="L9" s="2001" t="s">
        <v>281</v>
      </c>
      <c r="M9" s="2001" t="s">
        <v>19</v>
      </c>
      <c r="N9" s="2316"/>
      <c r="O9" s="2320"/>
      <c r="P9" s="2001" t="s">
        <v>2316</v>
      </c>
      <c r="Q9" s="2001" t="s">
        <v>20</v>
      </c>
      <c r="R9" s="2001" t="s">
        <v>2270</v>
      </c>
      <c r="S9" s="2320"/>
      <c r="T9" s="2317"/>
      <c r="U9" s="319"/>
      <c r="V9" s="319"/>
    </row>
    <row r="10" spans="1:22" s="1700" customFormat="1" ht="18" customHeight="1">
      <c r="A10" s="1679"/>
      <c r="B10" s="2028">
        <v>1</v>
      </c>
      <c r="C10" s="1296" t="s">
        <v>1971</v>
      </c>
      <c r="D10" s="1297" t="s">
        <v>1972</v>
      </c>
      <c r="E10" s="952">
        <f>VLOOKUP(C10,'[42]PONTIANAK '!$C$10:$E$27,3,FALSE)</f>
        <v>23</v>
      </c>
      <c r="F10" s="2029">
        <v>2091668</v>
      </c>
      <c r="G10" s="2029">
        <v>540000</v>
      </c>
      <c r="H10" s="2030">
        <f t="shared" ref="H10:H23" si="0">SUM(F10:G10)</f>
        <v>2631668</v>
      </c>
      <c r="I10" s="1517">
        <v>0</v>
      </c>
      <c r="J10" s="1314">
        <v>45000</v>
      </c>
      <c r="K10" s="2031">
        <v>0</v>
      </c>
      <c r="L10" s="1307">
        <v>629427.0381502891</v>
      </c>
      <c r="M10" s="2032">
        <v>250000</v>
      </c>
      <c r="N10" s="2033">
        <f t="shared" ref="N10:N16" si="1">(E10*J10)+L10+M10</f>
        <v>1914427.0381502891</v>
      </c>
      <c r="O10" s="2034">
        <f t="shared" ref="O10:O23" si="2">H10+N10</f>
        <v>4546095.0381502891</v>
      </c>
      <c r="P10" s="1074">
        <f t="shared" ref="P10:P23" si="3">H10*1%</f>
        <v>26316.68</v>
      </c>
      <c r="Q10" s="1074">
        <f t="shared" ref="Q10:Q23" si="4">H10*2%</f>
        <v>52633.36</v>
      </c>
      <c r="R10" s="1074">
        <f t="shared" ref="R10:R24" si="5">H10*1%</f>
        <v>26316.68</v>
      </c>
      <c r="S10" s="653">
        <f>O10-Q10-R10-P10</f>
        <v>4440828.3181502894</v>
      </c>
      <c r="T10" s="1697" t="s">
        <v>4038</v>
      </c>
      <c r="U10" s="112"/>
      <c r="V10" s="112"/>
    </row>
    <row r="11" spans="1:22" s="1700" customFormat="1" ht="18" customHeight="1">
      <c r="A11" s="1679"/>
      <c r="B11" s="2028">
        <v>2</v>
      </c>
      <c r="C11" s="1467" t="s">
        <v>1973</v>
      </c>
      <c r="D11" s="1468" t="s">
        <v>26</v>
      </c>
      <c r="E11" s="952">
        <f>VLOOKUP(C11,'[42]PONTIANAK '!$C$10:$E$27,3,FALSE)</f>
        <v>16</v>
      </c>
      <c r="F11" s="988">
        <v>1415000</v>
      </c>
      <c r="G11" s="988">
        <v>400000</v>
      </c>
      <c r="H11" s="2030">
        <f t="shared" si="0"/>
        <v>1815000</v>
      </c>
      <c r="I11" s="1517">
        <v>0</v>
      </c>
      <c r="J11" s="1314">
        <v>10000</v>
      </c>
      <c r="K11" s="2031">
        <v>0</v>
      </c>
      <c r="L11" s="1307">
        <v>500000</v>
      </c>
      <c r="M11" s="2032">
        <v>100000</v>
      </c>
      <c r="N11" s="2035">
        <f t="shared" si="1"/>
        <v>760000</v>
      </c>
      <c r="O11" s="1074">
        <f t="shared" si="2"/>
        <v>2575000</v>
      </c>
      <c r="P11" s="1074">
        <f t="shared" si="3"/>
        <v>18150</v>
      </c>
      <c r="Q11" s="1074">
        <f t="shared" si="4"/>
        <v>36300</v>
      </c>
      <c r="R11" s="1074">
        <f t="shared" si="5"/>
        <v>18150</v>
      </c>
      <c r="S11" s="653">
        <f t="shared" ref="S11:S23" si="6">O11-Q11-R11-P11</f>
        <v>2502400</v>
      </c>
      <c r="T11" s="1697" t="s">
        <v>4039</v>
      </c>
      <c r="U11" s="1688"/>
      <c r="V11" s="1688"/>
    </row>
    <row r="12" spans="1:22" s="1700" customFormat="1" ht="18" customHeight="1">
      <c r="A12" s="1679"/>
      <c r="B12" s="2028">
        <v>3</v>
      </c>
      <c r="C12" s="2036" t="s">
        <v>1974</v>
      </c>
      <c r="D12" s="1468" t="s">
        <v>28</v>
      </c>
      <c r="E12" s="952">
        <f>VLOOKUP(C12,'[42]PONTIANAK '!$C$10:$E$27,3,FALSE)</f>
        <v>22</v>
      </c>
      <c r="F12" s="988">
        <v>1405750</v>
      </c>
      <c r="G12" s="988">
        <v>500000</v>
      </c>
      <c r="H12" s="2032">
        <f t="shared" si="0"/>
        <v>1905750</v>
      </c>
      <c r="I12" s="1517">
        <v>0</v>
      </c>
      <c r="J12" s="1314">
        <v>15000</v>
      </c>
      <c r="K12" s="2031">
        <v>0</v>
      </c>
      <c r="L12" s="1307">
        <v>500000</v>
      </c>
      <c r="M12" s="2032">
        <v>250000</v>
      </c>
      <c r="N12" s="2035">
        <f t="shared" si="1"/>
        <v>1080000</v>
      </c>
      <c r="O12" s="1074">
        <f t="shared" si="2"/>
        <v>2985750</v>
      </c>
      <c r="P12" s="1074">
        <f t="shared" si="3"/>
        <v>19057.5</v>
      </c>
      <c r="Q12" s="1074">
        <f t="shared" si="4"/>
        <v>38115</v>
      </c>
      <c r="R12" s="1074">
        <f t="shared" si="5"/>
        <v>19057.5</v>
      </c>
      <c r="S12" s="653">
        <f t="shared" si="6"/>
        <v>2909520</v>
      </c>
      <c r="T12" s="1299" t="s">
        <v>4040</v>
      </c>
      <c r="U12" s="112"/>
      <c r="V12" s="112"/>
    </row>
    <row r="13" spans="1:22" s="1700" customFormat="1" ht="18" customHeight="1">
      <c r="A13" s="1679"/>
      <c r="B13" s="2028">
        <v>4</v>
      </c>
      <c r="C13" s="1467" t="s">
        <v>1975</v>
      </c>
      <c r="D13" s="2037" t="s">
        <v>1976</v>
      </c>
      <c r="E13" s="952">
        <f>VLOOKUP(C13,'[42]PONTIANAK '!$C$10:$E$27,3,FALSE)</f>
        <v>22</v>
      </c>
      <c r="F13" s="988">
        <v>1505750</v>
      </c>
      <c r="G13" s="988">
        <v>400000</v>
      </c>
      <c r="H13" s="2032">
        <f t="shared" si="0"/>
        <v>1905750</v>
      </c>
      <c r="I13" s="1517">
        <v>0</v>
      </c>
      <c r="J13" s="1314">
        <v>25000</v>
      </c>
      <c r="K13" s="2031">
        <v>0</v>
      </c>
      <c r="L13" s="1307">
        <v>650000</v>
      </c>
      <c r="M13" s="2032">
        <v>500000</v>
      </c>
      <c r="N13" s="2035">
        <f t="shared" si="1"/>
        <v>1700000</v>
      </c>
      <c r="O13" s="1074">
        <f t="shared" si="2"/>
        <v>3605750</v>
      </c>
      <c r="P13" s="1074">
        <f t="shared" si="3"/>
        <v>19057.5</v>
      </c>
      <c r="Q13" s="1074">
        <f t="shared" si="4"/>
        <v>38115</v>
      </c>
      <c r="R13" s="1074">
        <f t="shared" si="5"/>
        <v>19057.5</v>
      </c>
      <c r="S13" s="653">
        <f t="shared" si="6"/>
        <v>3529520</v>
      </c>
      <c r="T13" s="1697" t="s">
        <v>4041</v>
      </c>
      <c r="U13" s="112"/>
      <c r="V13" s="112"/>
    </row>
    <row r="14" spans="1:22" s="1700" customFormat="1" ht="18" customHeight="1">
      <c r="A14" s="1679"/>
      <c r="B14" s="2028">
        <v>5</v>
      </c>
      <c r="C14" s="2036" t="s">
        <v>1977</v>
      </c>
      <c r="D14" s="2038" t="s">
        <v>22</v>
      </c>
      <c r="E14" s="952">
        <f>VLOOKUP(C14,'[42]PONTIANAK '!$C$10:$E$27,3,FALSE)</f>
        <v>26</v>
      </c>
      <c r="F14" s="988">
        <v>1458750</v>
      </c>
      <c r="G14" s="988">
        <v>356250</v>
      </c>
      <c r="H14" s="2032">
        <f t="shared" si="0"/>
        <v>1815000</v>
      </c>
      <c r="I14" s="1517">
        <v>0</v>
      </c>
      <c r="J14" s="1314">
        <v>15000</v>
      </c>
      <c r="K14" s="2031">
        <v>0</v>
      </c>
      <c r="L14" s="1307">
        <v>525453.00346820813</v>
      </c>
      <c r="M14" s="2032">
        <v>100000</v>
      </c>
      <c r="N14" s="2035">
        <f t="shared" si="1"/>
        <v>1015453.0034682081</v>
      </c>
      <c r="O14" s="1074">
        <f t="shared" si="2"/>
        <v>2830453.003468208</v>
      </c>
      <c r="P14" s="1074">
        <f t="shared" si="3"/>
        <v>18150</v>
      </c>
      <c r="Q14" s="1074">
        <f t="shared" si="4"/>
        <v>36300</v>
      </c>
      <c r="R14" s="1074">
        <f t="shared" si="5"/>
        <v>18150</v>
      </c>
      <c r="S14" s="653">
        <f t="shared" si="6"/>
        <v>2757853.003468208</v>
      </c>
      <c r="T14" s="952" t="s">
        <v>4042</v>
      </c>
      <c r="U14" s="112"/>
      <c r="V14" s="112"/>
    </row>
    <row r="15" spans="1:22" s="1700" customFormat="1" ht="18" customHeight="1">
      <c r="A15" s="1679"/>
      <c r="B15" s="2028">
        <v>6</v>
      </c>
      <c r="C15" s="1467" t="s">
        <v>1978</v>
      </c>
      <c r="D15" s="2038" t="s">
        <v>29</v>
      </c>
      <c r="E15" s="952">
        <f>VLOOKUP(C15,'[42]PONTIANAK '!$C$10:$E$27,3,FALSE)</f>
        <v>27</v>
      </c>
      <c r="F15" s="988">
        <v>1415000</v>
      </c>
      <c r="G15" s="988">
        <v>400000</v>
      </c>
      <c r="H15" s="2032">
        <f t="shared" si="0"/>
        <v>1815000</v>
      </c>
      <c r="I15" s="1517">
        <v>0</v>
      </c>
      <c r="J15" s="1314">
        <v>10000</v>
      </c>
      <c r="K15" s="2031">
        <v>0</v>
      </c>
      <c r="L15" s="1307">
        <v>525453.00346820813</v>
      </c>
      <c r="M15" s="2032">
        <v>250000</v>
      </c>
      <c r="N15" s="2035">
        <f t="shared" si="1"/>
        <v>1045453.0034682081</v>
      </c>
      <c r="O15" s="1074">
        <f t="shared" si="2"/>
        <v>2860453.003468208</v>
      </c>
      <c r="P15" s="1074">
        <f t="shared" si="3"/>
        <v>18150</v>
      </c>
      <c r="Q15" s="1074">
        <f t="shared" si="4"/>
        <v>36300</v>
      </c>
      <c r="R15" s="1074">
        <f t="shared" si="5"/>
        <v>18150</v>
      </c>
      <c r="S15" s="653">
        <f t="shared" si="6"/>
        <v>2787853.003468208</v>
      </c>
      <c r="T15" s="1697" t="s">
        <v>4043</v>
      </c>
      <c r="U15" s="112"/>
      <c r="V15" s="112"/>
    </row>
    <row r="16" spans="1:22" s="1700" customFormat="1" ht="18" customHeight="1">
      <c r="A16" s="1679"/>
      <c r="B16" s="2028">
        <v>7</v>
      </c>
      <c r="C16" s="2036" t="s">
        <v>1979</v>
      </c>
      <c r="D16" s="2038" t="s">
        <v>1980</v>
      </c>
      <c r="E16" s="952">
        <f>VLOOKUP(C16,'[42]PONTIANAK '!$C$10:$E$27,3,FALSE)</f>
        <v>23</v>
      </c>
      <c r="F16" s="988">
        <v>1715000</v>
      </c>
      <c r="G16" s="988">
        <v>100000</v>
      </c>
      <c r="H16" s="2032">
        <f t="shared" si="0"/>
        <v>1815000</v>
      </c>
      <c r="I16" s="1517">
        <v>0</v>
      </c>
      <c r="J16" s="1314">
        <v>10000</v>
      </c>
      <c r="K16" s="2031">
        <v>0</v>
      </c>
      <c r="L16" s="1307">
        <v>497726.59421965323</v>
      </c>
      <c r="M16" s="2032">
        <v>100000</v>
      </c>
      <c r="N16" s="2035">
        <f t="shared" si="1"/>
        <v>827726.59421965317</v>
      </c>
      <c r="O16" s="1074">
        <f t="shared" si="2"/>
        <v>2642726.5942196529</v>
      </c>
      <c r="P16" s="1074">
        <f t="shared" si="3"/>
        <v>18150</v>
      </c>
      <c r="Q16" s="1074">
        <f t="shared" si="4"/>
        <v>36300</v>
      </c>
      <c r="R16" s="1074">
        <f t="shared" si="5"/>
        <v>18150</v>
      </c>
      <c r="S16" s="653">
        <f t="shared" si="6"/>
        <v>2570126.5942196529</v>
      </c>
      <c r="T16" s="1697" t="s">
        <v>4044</v>
      </c>
      <c r="U16" s="112"/>
      <c r="V16" s="112"/>
    </row>
    <row r="17" spans="1:22" s="1700" customFormat="1" ht="18" customHeight="1">
      <c r="A17" s="1679"/>
      <c r="B17" s="2028">
        <v>8</v>
      </c>
      <c r="C17" s="614" t="s">
        <v>1029</v>
      </c>
      <c r="D17" s="1094" t="s">
        <v>2033</v>
      </c>
      <c r="E17" s="952">
        <f>VLOOKUP(C17,'[42]PONTIANAK '!$C$10:$E$27,3,FALSE)</f>
        <v>23</v>
      </c>
      <c r="F17" s="1705">
        <v>2376620</v>
      </c>
      <c r="G17" s="1705">
        <v>586899.74566473986</v>
      </c>
      <c r="H17" s="1326">
        <f t="shared" si="0"/>
        <v>2963519.74566474</v>
      </c>
      <c r="I17" s="1492">
        <v>20000</v>
      </c>
      <c r="J17" s="1705">
        <v>25000</v>
      </c>
      <c r="K17" s="1705">
        <v>25000</v>
      </c>
      <c r="L17" s="1685">
        <v>586899.74566473986</v>
      </c>
      <c r="M17" s="1326">
        <v>500000</v>
      </c>
      <c r="N17" s="1518">
        <f>(E17*J17+E17*I17+E17*K17)+L17+M17</f>
        <v>2696899.74566474</v>
      </c>
      <c r="O17" s="1653">
        <f t="shared" si="2"/>
        <v>5660419.49132948</v>
      </c>
      <c r="P17" s="1653">
        <f t="shared" si="3"/>
        <v>29635.197456647402</v>
      </c>
      <c r="Q17" s="1653">
        <f t="shared" si="4"/>
        <v>59270.394913294804</v>
      </c>
      <c r="R17" s="1653">
        <f t="shared" si="5"/>
        <v>29635.197456647402</v>
      </c>
      <c r="S17" s="1701">
        <f t="shared" si="6"/>
        <v>5541878.7015028903</v>
      </c>
      <c r="T17" s="1697" t="s">
        <v>4045</v>
      </c>
      <c r="U17" s="1688"/>
      <c r="V17" s="1688"/>
    </row>
    <row r="18" spans="1:22" s="1700" customFormat="1" ht="18" customHeight="1">
      <c r="A18" s="1679"/>
      <c r="B18" s="2028">
        <v>9</v>
      </c>
      <c r="C18" s="1467" t="s">
        <v>1981</v>
      </c>
      <c r="D18" s="2038" t="s">
        <v>1982</v>
      </c>
      <c r="E18" s="952">
        <f>VLOOKUP(C18,'[42]PONTIANAK '!$C$10:$E$27,3,FALSE)</f>
        <v>20</v>
      </c>
      <c r="F18" s="988">
        <v>1715000</v>
      </c>
      <c r="G18" s="988">
        <v>100000</v>
      </c>
      <c r="H18" s="2032">
        <f t="shared" si="0"/>
        <v>1815000</v>
      </c>
      <c r="I18" s="1517">
        <v>0</v>
      </c>
      <c r="J18" s="1314">
        <v>10000</v>
      </c>
      <c r="K18" s="2031">
        <v>0</v>
      </c>
      <c r="L18" s="1307">
        <v>497726.59421965323</v>
      </c>
      <c r="M18" s="2032">
        <v>250000</v>
      </c>
      <c r="N18" s="2035">
        <f t="shared" ref="N18:N23" si="7">(E18*J18)+L18+M18</f>
        <v>947726.59421965317</v>
      </c>
      <c r="O18" s="1074">
        <f t="shared" si="2"/>
        <v>2762726.5942196529</v>
      </c>
      <c r="P18" s="1074">
        <f t="shared" si="3"/>
        <v>18150</v>
      </c>
      <c r="Q18" s="1074">
        <f t="shared" si="4"/>
        <v>36300</v>
      </c>
      <c r="R18" s="1074">
        <f t="shared" si="5"/>
        <v>18150</v>
      </c>
      <c r="S18" s="653">
        <f t="shared" si="6"/>
        <v>2690126.5942196529</v>
      </c>
      <c r="T18" s="952" t="s">
        <v>4046</v>
      </c>
      <c r="U18" s="112"/>
      <c r="V18" s="112"/>
    </row>
    <row r="19" spans="1:22" s="1700" customFormat="1" ht="18" customHeight="1">
      <c r="A19" s="1679"/>
      <c r="B19" s="2028">
        <v>10</v>
      </c>
      <c r="C19" s="1467" t="s">
        <v>1983</v>
      </c>
      <c r="D19" s="2038" t="s">
        <v>22</v>
      </c>
      <c r="E19" s="952">
        <f>VLOOKUP(C19,'[42]PONTIANAK '!$C$10:$E$27,3,FALSE)</f>
        <v>29</v>
      </c>
      <c r="F19" s="988">
        <v>1458750</v>
      </c>
      <c r="G19" s="988">
        <v>356250</v>
      </c>
      <c r="H19" s="2032">
        <f t="shared" si="0"/>
        <v>1815000</v>
      </c>
      <c r="I19" s="1517">
        <v>0</v>
      </c>
      <c r="J19" s="1314">
        <v>15000</v>
      </c>
      <c r="K19" s="2031">
        <v>0</v>
      </c>
      <c r="L19" s="1307">
        <v>500000</v>
      </c>
      <c r="M19" s="2032">
        <v>100000</v>
      </c>
      <c r="N19" s="2035">
        <f t="shared" si="7"/>
        <v>1035000</v>
      </c>
      <c r="O19" s="1074">
        <f t="shared" si="2"/>
        <v>2850000</v>
      </c>
      <c r="P19" s="1074">
        <f t="shared" si="3"/>
        <v>18150</v>
      </c>
      <c r="Q19" s="1074">
        <f t="shared" si="4"/>
        <v>36300</v>
      </c>
      <c r="R19" s="1074">
        <f t="shared" si="5"/>
        <v>18150</v>
      </c>
      <c r="S19" s="653">
        <f t="shared" si="6"/>
        <v>2777400</v>
      </c>
      <c r="T19" s="1697" t="s">
        <v>4047</v>
      </c>
      <c r="U19" s="112"/>
      <c r="V19" s="112"/>
    </row>
    <row r="20" spans="1:22" s="1700" customFormat="1" ht="18" customHeight="1">
      <c r="A20" s="1679"/>
      <c r="B20" s="2028">
        <v>11</v>
      </c>
      <c r="C20" s="2036" t="s">
        <v>1984</v>
      </c>
      <c r="D20" s="2037" t="s">
        <v>1985</v>
      </c>
      <c r="E20" s="952">
        <f>VLOOKUP(C20,'[42]PONTIANAK '!$C$10:$E$27,3,FALSE)</f>
        <v>27</v>
      </c>
      <c r="F20" s="988">
        <v>1415000</v>
      </c>
      <c r="G20" s="988">
        <v>400000</v>
      </c>
      <c r="H20" s="2032">
        <f t="shared" si="0"/>
        <v>1815000</v>
      </c>
      <c r="I20" s="1517">
        <v>0</v>
      </c>
      <c r="J20" s="1314">
        <v>10000</v>
      </c>
      <c r="K20" s="2031">
        <v>0</v>
      </c>
      <c r="L20" s="1307">
        <v>500000</v>
      </c>
      <c r="M20" s="2032">
        <v>100000</v>
      </c>
      <c r="N20" s="2035">
        <f t="shared" si="7"/>
        <v>870000</v>
      </c>
      <c r="O20" s="1074">
        <f t="shared" si="2"/>
        <v>2685000</v>
      </c>
      <c r="P20" s="1074">
        <f t="shared" si="3"/>
        <v>18150</v>
      </c>
      <c r="Q20" s="1074">
        <f t="shared" si="4"/>
        <v>36300</v>
      </c>
      <c r="R20" s="1074">
        <f t="shared" si="5"/>
        <v>18150</v>
      </c>
      <c r="S20" s="653">
        <f t="shared" si="6"/>
        <v>2612400</v>
      </c>
      <c r="T20" s="1697" t="s">
        <v>4048</v>
      </c>
      <c r="U20" s="112"/>
      <c r="V20" s="112"/>
    </row>
    <row r="21" spans="1:22" s="1700" customFormat="1" ht="18" customHeight="1">
      <c r="A21" s="1679"/>
      <c r="B21" s="2028">
        <v>12</v>
      </c>
      <c r="C21" s="2036" t="s">
        <v>2707</v>
      </c>
      <c r="D21" s="2037" t="s">
        <v>26</v>
      </c>
      <c r="E21" s="952">
        <f>VLOOKUP(C21,'[42]PONTIANAK '!$C$10:$E$27,3,FALSE)</f>
        <v>21</v>
      </c>
      <c r="F21" s="988">
        <v>1415000</v>
      </c>
      <c r="G21" s="988">
        <v>400000</v>
      </c>
      <c r="H21" s="2032">
        <f t="shared" si="0"/>
        <v>1815000</v>
      </c>
      <c r="I21" s="1517">
        <v>0</v>
      </c>
      <c r="J21" s="1314">
        <v>10000</v>
      </c>
      <c r="K21" s="2031">
        <v>0</v>
      </c>
      <c r="L21" s="1307">
        <v>500000</v>
      </c>
      <c r="M21" s="2032">
        <v>100000</v>
      </c>
      <c r="N21" s="2035">
        <f t="shared" si="7"/>
        <v>810000</v>
      </c>
      <c r="O21" s="1074">
        <f t="shared" si="2"/>
        <v>2625000</v>
      </c>
      <c r="P21" s="1074">
        <f t="shared" si="3"/>
        <v>18150</v>
      </c>
      <c r="Q21" s="1074">
        <f t="shared" si="4"/>
        <v>36300</v>
      </c>
      <c r="R21" s="1074">
        <f t="shared" si="5"/>
        <v>18150</v>
      </c>
      <c r="S21" s="653">
        <f t="shared" si="6"/>
        <v>2552400</v>
      </c>
      <c r="T21" s="1697" t="s">
        <v>4049</v>
      </c>
      <c r="U21" s="112"/>
      <c r="V21" s="112"/>
    </row>
    <row r="22" spans="1:22" s="1700" customFormat="1" ht="18" customHeight="1">
      <c r="A22" s="1679"/>
      <c r="B22" s="2028">
        <v>13</v>
      </c>
      <c r="C22" s="2036" t="s">
        <v>2708</v>
      </c>
      <c r="D22" s="1468" t="s">
        <v>24</v>
      </c>
      <c r="E22" s="952">
        <f>VLOOKUP(C22,'[42]PONTIANAK '!$C$10:$E$27,3,FALSE)</f>
        <v>25</v>
      </c>
      <c r="F22" s="988">
        <v>1415000</v>
      </c>
      <c r="G22" s="988">
        <v>400000</v>
      </c>
      <c r="H22" s="2032">
        <f t="shared" si="0"/>
        <v>1815000</v>
      </c>
      <c r="I22" s="1517">
        <v>0</v>
      </c>
      <c r="J22" s="1314">
        <v>10000</v>
      </c>
      <c r="K22" s="2031">
        <v>0</v>
      </c>
      <c r="L22" s="1307">
        <v>500000</v>
      </c>
      <c r="M22" s="2032">
        <v>100000</v>
      </c>
      <c r="N22" s="2035">
        <f t="shared" si="7"/>
        <v>850000</v>
      </c>
      <c r="O22" s="1074">
        <f t="shared" si="2"/>
        <v>2665000</v>
      </c>
      <c r="P22" s="1074">
        <f t="shared" si="3"/>
        <v>18150</v>
      </c>
      <c r="Q22" s="1074">
        <f t="shared" si="4"/>
        <v>36300</v>
      </c>
      <c r="R22" s="1074">
        <f t="shared" si="5"/>
        <v>18150</v>
      </c>
      <c r="S22" s="653">
        <f t="shared" si="6"/>
        <v>2592400</v>
      </c>
      <c r="T22" s="1697" t="s">
        <v>4054</v>
      </c>
      <c r="U22" s="112"/>
      <c r="V22" s="112"/>
    </row>
    <row r="23" spans="1:22" s="1700" customFormat="1" ht="18" customHeight="1">
      <c r="A23" s="1679"/>
      <c r="B23" s="2028">
        <v>14</v>
      </c>
      <c r="C23" s="2036" t="s">
        <v>1989</v>
      </c>
      <c r="D23" s="1468" t="s">
        <v>24</v>
      </c>
      <c r="E23" s="952">
        <f>VLOOKUP(C23,'[42]PONTIANAK '!$C$10:$E$27,3,FALSE)</f>
        <v>27</v>
      </c>
      <c r="F23" s="988">
        <v>1458750</v>
      </c>
      <c r="G23" s="988">
        <v>356250</v>
      </c>
      <c r="H23" s="2032">
        <f t="shared" si="0"/>
        <v>1815000</v>
      </c>
      <c r="I23" s="1517">
        <v>0</v>
      </c>
      <c r="J23" s="1314">
        <v>10000</v>
      </c>
      <c r="K23" s="2031">
        <v>0</v>
      </c>
      <c r="L23" s="1307">
        <v>500000</v>
      </c>
      <c r="M23" s="2032">
        <v>100000</v>
      </c>
      <c r="N23" s="2035">
        <f t="shared" si="7"/>
        <v>870000</v>
      </c>
      <c r="O23" s="1074">
        <f t="shared" si="2"/>
        <v>2685000</v>
      </c>
      <c r="P23" s="1074">
        <f t="shared" si="3"/>
        <v>18150</v>
      </c>
      <c r="Q23" s="1074">
        <f t="shared" si="4"/>
        <v>36300</v>
      </c>
      <c r="R23" s="1074">
        <f t="shared" si="5"/>
        <v>18150</v>
      </c>
      <c r="S23" s="653">
        <f t="shared" si="6"/>
        <v>2612400</v>
      </c>
      <c r="T23" s="1697" t="s">
        <v>4055</v>
      </c>
      <c r="U23" s="112"/>
      <c r="V23" s="112"/>
    </row>
    <row r="24" spans="1:22" s="1700" customFormat="1" ht="18" customHeight="1">
      <c r="A24" s="1679"/>
      <c r="B24" s="2028">
        <v>15</v>
      </c>
      <c r="C24" s="1515" t="s">
        <v>3052</v>
      </c>
      <c r="D24" s="1516" t="s">
        <v>2723</v>
      </c>
      <c r="E24" s="952">
        <f>VLOOKUP(C24,'[42]PONTIANAK '!$C$10:$E$27,3,FALSE)</f>
        <v>25</v>
      </c>
      <c r="F24" s="988">
        <v>1458750</v>
      </c>
      <c r="G24" s="988">
        <v>356250</v>
      </c>
      <c r="H24" s="1326">
        <f>SUM(F24:G24)</f>
        <v>1815000</v>
      </c>
      <c r="I24" s="1517">
        <v>0</v>
      </c>
      <c r="J24" s="1705">
        <v>15000</v>
      </c>
      <c r="K24" s="988">
        <v>0</v>
      </c>
      <c r="L24" s="1307">
        <v>500000</v>
      </c>
      <c r="M24" s="1326">
        <v>100000</v>
      </c>
      <c r="N24" s="1518">
        <f>(E24*J24)+L24+M24</f>
        <v>975000</v>
      </c>
      <c r="O24" s="1653">
        <f>H24+N24</f>
        <v>2790000</v>
      </c>
      <c r="P24" s="1653">
        <v>18150</v>
      </c>
      <c r="Q24" s="1653">
        <v>36300</v>
      </c>
      <c r="R24" s="1074">
        <f t="shared" si="5"/>
        <v>18150</v>
      </c>
      <c r="S24" s="1701">
        <f>O24-Q24-R24-P24</f>
        <v>2717400</v>
      </c>
      <c r="T24" s="1299" t="s">
        <v>4053</v>
      </c>
      <c r="U24" s="1688"/>
      <c r="V24" s="1688"/>
    </row>
    <row r="25" spans="1:22" s="1700" customFormat="1" ht="22.5" customHeight="1">
      <c r="A25" s="1679"/>
      <c r="B25" s="2269" t="s">
        <v>30</v>
      </c>
      <c r="C25" s="2270"/>
      <c r="D25" s="2481"/>
      <c r="E25" s="2002">
        <f>SUM(E10:E24)</f>
        <v>356</v>
      </c>
      <c r="F25" s="770">
        <f>SUM(F10:F24)</f>
        <v>23719788</v>
      </c>
      <c r="G25" s="2092">
        <f t="shared" ref="G25:S25" si="8">SUM(G10:G24)</f>
        <v>5651899.74566474</v>
      </c>
      <c r="H25" s="2092">
        <f t="shared" si="8"/>
        <v>29371687.745664738</v>
      </c>
      <c r="I25" s="2092">
        <f t="shared" si="8"/>
        <v>20000</v>
      </c>
      <c r="J25" s="2092">
        <f t="shared" si="8"/>
        <v>235000</v>
      </c>
      <c r="K25" s="2092">
        <f t="shared" si="8"/>
        <v>25000</v>
      </c>
      <c r="L25" s="2092">
        <f t="shared" si="8"/>
        <v>7912685.979190751</v>
      </c>
      <c r="M25" s="2092">
        <f t="shared" si="8"/>
        <v>2900000</v>
      </c>
      <c r="N25" s="2092">
        <f t="shared" si="8"/>
        <v>17397685.979190752</v>
      </c>
      <c r="O25" s="2092">
        <f t="shared" si="8"/>
        <v>46769373.72485549</v>
      </c>
      <c r="P25" s="2092">
        <f t="shared" si="8"/>
        <v>293716.8774566474</v>
      </c>
      <c r="Q25" s="2092">
        <f t="shared" si="8"/>
        <v>587433.7549132948</v>
      </c>
      <c r="R25" s="2092">
        <f t="shared" si="8"/>
        <v>293716.8774566474</v>
      </c>
      <c r="S25" s="2092">
        <f t="shared" si="8"/>
        <v>45594506.215028904</v>
      </c>
      <c r="T25" s="770"/>
      <c r="U25" s="112"/>
      <c r="V25" s="112"/>
    </row>
    <row r="26" spans="1:22" ht="18" customHeight="1">
      <c r="B26" s="10"/>
      <c r="C26" s="2039"/>
      <c r="D26" s="141"/>
      <c r="E26" s="141"/>
      <c r="F26" s="1117"/>
      <c r="G26" s="1117"/>
      <c r="H26" s="1117"/>
      <c r="I26" s="1117"/>
      <c r="J26" s="1117"/>
      <c r="K26" s="1117"/>
      <c r="L26" s="1117"/>
      <c r="M26" s="1117"/>
      <c r="N26" s="1117"/>
      <c r="O26" s="1117"/>
      <c r="P26" s="1117"/>
      <c r="Q26" s="1117"/>
      <c r="R26" s="1117"/>
      <c r="S26" s="80"/>
      <c r="T26" s="319"/>
      <c r="U26" s="319"/>
      <c r="V26" s="319"/>
    </row>
    <row r="27" spans="1:22" ht="18" customHeight="1">
      <c r="B27" s="10"/>
      <c r="C27" s="2039"/>
      <c r="D27" s="141"/>
      <c r="E27" s="141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80"/>
      <c r="T27" s="319"/>
      <c r="U27" s="319"/>
      <c r="V27" s="319"/>
    </row>
    <row r="28" spans="1:22" ht="18" customHeight="1">
      <c r="B28" s="212" t="s">
        <v>31</v>
      </c>
      <c r="C28" s="212"/>
      <c r="D28" s="2039"/>
      <c r="E28" s="141"/>
      <c r="F28" s="2040"/>
      <c r="G28" s="2041"/>
      <c r="H28" s="2041"/>
      <c r="I28" s="2041"/>
      <c r="J28" s="2041"/>
      <c r="K28" s="2041"/>
      <c r="L28" s="2041"/>
      <c r="M28" s="2041"/>
      <c r="N28" s="2041"/>
      <c r="O28" s="2041"/>
      <c r="P28" s="2042"/>
      <c r="Q28" s="2041"/>
      <c r="R28" s="2041"/>
      <c r="S28" s="2041"/>
      <c r="T28" s="2041"/>
      <c r="U28" s="228"/>
      <c r="V28" s="319"/>
    </row>
    <row r="29" spans="1:22" ht="18" customHeight="1">
      <c r="B29" s="389"/>
      <c r="C29" s="389"/>
      <c r="D29" s="1116"/>
      <c r="E29" s="390"/>
      <c r="F29" s="141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80"/>
      <c r="V29" s="319"/>
    </row>
    <row r="30" spans="1:22" ht="18" customHeight="1">
      <c r="A30" s="2513"/>
      <c r="B30" s="2241" t="s">
        <v>3</v>
      </c>
      <c r="C30" s="2241" t="s">
        <v>4</v>
      </c>
      <c r="D30" s="2241" t="s">
        <v>5</v>
      </c>
      <c r="E30" s="2319" t="s">
        <v>6</v>
      </c>
      <c r="F30" s="2329" t="s">
        <v>7</v>
      </c>
      <c r="G30" s="2330"/>
      <c r="H30" s="2319" t="s">
        <v>509</v>
      </c>
      <c r="I30" s="2329" t="s">
        <v>8</v>
      </c>
      <c r="J30" s="2444"/>
      <c r="K30" s="2444"/>
      <c r="L30" s="2444"/>
      <c r="M30" s="2330"/>
      <c r="N30" s="2315" t="s">
        <v>9</v>
      </c>
      <c r="O30" s="2319" t="s">
        <v>10</v>
      </c>
      <c r="P30" s="2480" t="s">
        <v>11</v>
      </c>
      <c r="Q30" s="2442"/>
      <c r="R30" s="2443"/>
      <c r="S30" s="2319" t="s">
        <v>12</v>
      </c>
      <c r="T30" s="2319" t="s">
        <v>13</v>
      </c>
      <c r="U30" s="319"/>
      <c r="V30" s="319"/>
    </row>
    <row r="31" spans="1:22" ht="38.25">
      <c r="A31" s="2514"/>
      <c r="B31" s="2247"/>
      <c r="C31" s="2242"/>
      <c r="D31" s="2242"/>
      <c r="E31" s="2512"/>
      <c r="F31" s="2001" t="s">
        <v>14</v>
      </c>
      <c r="G31" s="2001" t="s">
        <v>15</v>
      </c>
      <c r="H31" s="2320"/>
      <c r="I31" s="2001" t="s">
        <v>49</v>
      </c>
      <c r="J31" s="2001" t="s">
        <v>16</v>
      </c>
      <c r="K31" s="2001" t="s">
        <v>2268</v>
      </c>
      <c r="L31" s="2001" t="s">
        <v>281</v>
      </c>
      <c r="M31" s="2001" t="s">
        <v>19</v>
      </c>
      <c r="N31" s="2316"/>
      <c r="O31" s="2320"/>
      <c r="P31" s="2001" t="s">
        <v>20</v>
      </c>
      <c r="Q31" s="2001" t="s">
        <v>2270</v>
      </c>
      <c r="R31" s="2001" t="s">
        <v>2769</v>
      </c>
      <c r="S31" s="2320"/>
      <c r="T31" s="2347"/>
      <c r="U31" s="319"/>
      <c r="V31" s="319"/>
    </row>
    <row r="32" spans="1:22" s="1700" customFormat="1" ht="18.75" customHeight="1">
      <c r="A32" s="1679"/>
      <c r="B32" s="2043">
        <v>1</v>
      </c>
      <c r="C32" s="2044" t="s">
        <v>4441</v>
      </c>
      <c r="D32" s="1894" t="s">
        <v>42</v>
      </c>
      <c r="E32" s="2045">
        <v>21</v>
      </c>
      <c r="F32" s="988">
        <v>1549500</v>
      </c>
      <c r="G32" s="988">
        <v>356250</v>
      </c>
      <c r="H32" s="1705">
        <f>SUM(F32:G32)</f>
        <v>1905750</v>
      </c>
      <c r="I32" s="1517">
        <f>VLOOKUP(C32,'[43]AMT - Alt 1'!$E$2756:$AM$2869,26,0)</f>
        <v>0</v>
      </c>
      <c r="J32" s="1705">
        <f>VLOOKUP(C32,'[43]AMT - Alt 1'!$E$2756:$AM$2869,27,0)</f>
        <v>25000</v>
      </c>
      <c r="K32" s="988">
        <f>VLOOKUP(C32,'[43]AMT - Alt 1'!$E$2756:$AM$2869,28,0)</f>
        <v>0</v>
      </c>
      <c r="L32" s="1307">
        <f>VLOOKUP(C32,'[43]AMT - Alt 1'!$E$2756:$AM$2869,29,0)</f>
        <v>733854</v>
      </c>
      <c r="M32" s="1326">
        <f>VLOOKUP(C32,'[43]AMT - Alt 1'!$E$2756:$AM$2869,30,0)</f>
        <v>0</v>
      </c>
      <c r="N32" s="1518">
        <f t="shared" ref="N32:N76" si="9">(E32*I32)+(E32*J32)+(E32*K32)+L32+M32</f>
        <v>1258854</v>
      </c>
      <c r="O32" s="1653">
        <f t="shared" ref="O32:O76" si="10">H32+N32</f>
        <v>3164604</v>
      </c>
      <c r="P32" s="1653">
        <f t="shared" ref="P32:P76" si="11">H32*2%</f>
        <v>38115</v>
      </c>
      <c r="Q32" s="1653">
        <f t="shared" ref="Q32:Q76" si="12">H32*1%</f>
        <v>19057.5</v>
      </c>
      <c r="R32" s="1653">
        <f t="shared" ref="R32:R76" si="13">H32*1%</f>
        <v>19057.5</v>
      </c>
      <c r="S32" s="1684">
        <f>O32-P32-Q32-R32</f>
        <v>3088374</v>
      </c>
      <c r="T32" s="2046" t="s">
        <v>4442</v>
      </c>
      <c r="U32" s="319"/>
      <c r="V32" s="319"/>
    </row>
    <row r="33" spans="1:22" s="1700" customFormat="1" ht="18.75" customHeight="1">
      <c r="A33" s="1679"/>
      <c r="B33" s="2043">
        <v>2</v>
      </c>
      <c r="C33" s="2044" t="s">
        <v>4443</v>
      </c>
      <c r="D33" s="1894" t="s">
        <v>42</v>
      </c>
      <c r="E33" s="2045">
        <v>18</v>
      </c>
      <c r="F33" s="988">
        <v>1549500</v>
      </c>
      <c r="G33" s="988">
        <v>356250</v>
      </c>
      <c r="H33" s="1705">
        <f>SUM(F33:G33)</f>
        <v>1905750</v>
      </c>
      <c r="I33" s="1517">
        <v>0</v>
      </c>
      <c r="J33" s="1705">
        <v>25000</v>
      </c>
      <c r="K33" s="988">
        <v>0</v>
      </c>
      <c r="L33" s="1307">
        <v>733854</v>
      </c>
      <c r="M33" s="1326">
        <v>0</v>
      </c>
      <c r="N33" s="1518">
        <f t="shared" si="9"/>
        <v>1183854</v>
      </c>
      <c r="O33" s="1653">
        <f t="shared" si="10"/>
        <v>3089604</v>
      </c>
      <c r="P33" s="1653">
        <f t="shared" si="11"/>
        <v>38115</v>
      </c>
      <c r="Q33" s="1653">
        <f t="shared" si="12"/>
        <v>19057.5</v>
      </c>
      <c r="R33" s="1653">
        <f t="shared" si="13"/>
        <v>19057.5</v>
      </c>
      <c r="S33" s="1684">
        <f>O33-P33-Q33-R33</f>
        <v>3013374</v>
      </c>
      <c r="T33" s="2046" t="s">
        <v>4444</v>
      </c>
      <c r="U33" s="319"/>
      <c r="V33" s="319"/>
    </row>
    <row r="34" spans="1:22" s="1700" customFormat="1" ht="18.75" customHeight="1">
      <c r="A34" s="1679"/>
      <c r="B34" s="2043">
        <v>3</v>
      </c>
      <c r="C34" s="2047" t="s">
        <v>4445</v>
      </c>
      <c r="D34" s="1894" t="s">
        <v>42</v>
      </c>
      <c r="E34" s="2045">
        <v>19</v>
      </c>
      <c r="F34" s="988">
        <v>1458750</v>
      </c>
      <c r="G34" s="988">
        <v>356250</v>
      </c>
      <c r="H34" s="1705">
        <f t="shared" ref="H34:H72" si="14">SUM(F34:G34)</f>
        <v>1815000</v>
      </c>
      <c r="I34" s="1517">
        <f>VLOOKUP(C34,'[43]AMT - Alt 1'!$E$2756:$AM$2869,26,0)</f>
        <v>0</v>
      </c>
      <c r="J34" s="1705">
        <f>VLOOKUP(C34,'[43]AMT - Alt 1'!$E$2756:$AM$2869,27,0)</f>
        <v>16500</v>
      </c>
      <c r="K34" s="988">
        <f>VLOOKUP(C34,'[43]AMT - Alt 1'!$E$2756:$AM$2869,28,0)</f>
        <v>0</v>
      </c>
      <c r="L34" s="1307">
        <f>VLOOKUP(C34,'[43]AMT - Alt 1'!$E$2756:$AM$2869,29,0)</f>
        <v>525000</v>
      </c>
      <c r="M34" s="1326">
        <f>VLOOKUP(C34,'[43]AMT - Alt 1'!$E$2756:$AM$2869,30,0)</f>
        <v>0</v>
      </c>
      <c r="N34" s="1518">
        <f t="shared" si="9"/>
        <v>838500</v>
      </c>
      <c r="O34" s="1653">
        <f t="shared" si="10"/>
        <v>2653500</v>
      </c>
      <c r="P34" s="1653">
        <f t="shared" si="11"/>
        <v>36300</v>
      </c>
      <c r="Q34" s="1653">
        <f t="shared" si="12"/>
        <v>18150</v>
      </c>
      <c r="R34" s="1653">
        <f t="shared" si="13"/>
        <v>18150</v>
      </c>
      <c r="S34" s="1684">
        <f t="shared" ref="S34:S76" si="15">O34-P34-Q34-R34</f>
        <v>2580900</v>
      </c>
      <c r="T34" s="2048" t="s">
        <v>4446</v>
      </c>
      <c r="U34" s="319"/>
      <c r="V34" s="319"/>
    </row>
    <row r="35" spans="1:22" s="1700" customFormat="1" ht="18.75" customHeight="1">
      <c r="A35" s="1679"/>
      <c r="B35" s="2043">
        <v>4</v>
      </c>
      <c r="C35" s="2049" t="s">
        <v>4447</v>
      </c>
      <c r="D35" s="1894" t="s">
        <v>42</v>
      </c>
      <c r="E35" s="2045">
        <v>19</v>
      </c>
      <c r="F35" s="988">
        <v>1458750</v>
      </c>
      <c r="G35" s="988">
        <v>356250</v>
      </c>
      <c r="H35" s="1705">
        <f t="shared" si="14"/>
        <v>1815000</v>
      </c>
      <c r="I35" s="1517">
        <f>VLOOKUP(C35,'[43]AMT - Alt 1'!$E$2756:$AM$2869,26,0)</f>
        <v>0</v>
      </c>
      <c r="J35" s="1705">
        <f>VLOOKUP(C35,'[43]AMT - Alt 1'!$E$2756:$AM$2869,27,0)</f>
        <v>16500</v>
      </c>
      <c r="K35" s="988">
        <f>VLOOKUP(C35,'[43]AMT - Alt 1'!$E$2756:$AM$2869,28,0)</f>
        <v>0</v>
      </c>
      <c r="L35" s="1307">
        <f>VLOOKUP(C35,'[43]AMT - Alt 1'!$E$2756:$AM$2869,29,0)</f>
        <v>525000</v>
      </c>
      <c r="M35" s="1326">
        <f>VLOOKUP(C35,'[43]AMT - Alt 1'!$E$2756:$AM$2869,30,0)</f>
        <v>0</v>
      </c>
      <c r="N35" s="1518">
        <f t="shared" si="9"/>
        <v>838500</v>
      </c>
      <c r="O35" s="1653">
        <f t="shared" si="10"/>
        <v>2653500</v>
      </c>
      <c r="P35" s="1653">
        <f t="shared" si="11"/>
        <v>36300</v>
      </c>
      <c r="Q35" s="1653">
        <f t="shared" si="12"/>
        <v>18150</v>
      </c>
      <c r="R35" s="1653">
        <f t="shared" si="13"/>
        <v>18150</v>
      </c>
      <c r="S35" s="1684">
        <f t="shared" si="15"/>
        <v>2580900</v>
      </c>
      <c r="T35" s="2050" t="s">
        <v>4448</v>
      </c>
      <c r="U35" s="319"/>
      <c r="V35" s="319"/>
    </row>
    <row r="36" spans="1:22" s="1700" customFormat="1" ht="18.75" customHeight="1">
      <c r="A36" s="1679"/>
      <c r="B36" s="2043">
        <v>5</v>
      </c>
      <c r="C36" s="2047" t="s">
        <v>4449</v>
      </c>
      <c r="D36" s="1894" t="s">
        <v>42</v>
      </c>
      <c r="E36" s="2045">
        <v>21</v>
      </c>
      <c r="F36" s="988">
        <v>1458750</v>
      </c>
      <c r="G36" s="988">
        <v>356250</v>
      </c>
      <c r="H36" s="1705">
        <f t="shared" si="14"/>
        <v>1815000</v>
      </c>
      <c r="I36" s="1517">
        <f>VLOOKUP(C36,'[43]AMT - Alt 1'!$E$2756:$AM$2869,26,0)</f>
        <v>0</v>
      </c>
      <c r="J36" s="1705">
        <f>VLOOKUP(C36,'[43]AMT - Alt 1'!$E$2756:$AM$2869,27,0)</f>
        <v>16500</v>
      </c>
      <c r="K36" s="988">
        <f>VLOOKUP(C36,'[43]AMT - Alt 1'!$E$2756:$AM$2869,28,0)</f>
        <v>0</v>
      </c>
      <c r="L36" s="1307">
        <f>VLOOKUP(C36,'[43]AMT - Alt 1'!$E$2756:$AM$2869,29,0)</f>
        <v>525000</v>
      </c>
      <c r="M36" s="1326">
        <f>VLOOKUP(C36,'[43]AMT - Alt 1'!$E$2756:$AM$2869,30,0)</f>
        <v>0</v>
      </c>
      <c r="N36" s="1518">
        <f t="shared" si="9"/>
        <v>871500</v>
      </c>
      <c r="O36" s="1653">
        <f t="shared" si="10"/>
        <v>2686500</v>
      </c>
      <c r="P36" s="1653">
        <f t="shared" si="11"/>
        <v>36300</v>
      </c>
      <c r="Q36" s="1653">
        <f t="shared" si="12"/>
        <v>18150</v>
      </c>
      <c r="R36" s="1653">
        <f t="shared" si="13"/>
        <v>18150</v>
      </c>
      <c r="S36" s="1684">
        <f t="shared" si="15"/>
        <v>2613900</v>
      </c>
      <c r="T36" s="2048" t="s">
        <v>4450</v>
      </c>
      <c r="U36" s="319"/>
      <c r="V36" s="319"/>
    </row>
    <row r="37" spans="1:22" s="1700" customFormat="1" ht="18.75" customHeight="1">
      <c r="A37" s="1679"/>
      <c r="B37" s="2043">
        <v>6</v>
      </c>
      <c r="C37" s="2047" t="s">
        <v>4451</v>
      </c>
      <c r="D37" s="1894" t="s">
        <v>42</v>
      </c>
      <c r="E37" s="2045">
        <v>20</v>
      </c>
      <c r="F37" s="988">
        <v>1458750</v>
      </c>
      <c r="G37" s="988">
        <v>356250</v>
      </c>
      <c r="H37" s="1705">
        <f t="shared" si="14"/>
        <v>1815000</v>
      </c>
      <c r="I37" s="1517">
        <f>VLOOKUP(C37,'[43]AMT - Alt 1'!$E$2756:$AM$2869,26,0)</f>
        <v>0</v>
      </c>
      <c r="J37" s="1705">
        <f>VLOOKUP(C37,'[43]AMT - Alt 1'!$E$2756:$AM$2869,27,0)</f>
        <v>16500</v>
      </c>
      <c r="K37" s="988">
        <f>VLOOKUP(C37,'[43]AMT - Alt 1'!$E$2756:$AM$2869,28,0)</f>
        <v>0</v>
      </c>
      <c r="L37" s="1307">
        <f>VLOOKUP(C37,'[43]AMT - Alt 1'!$E$2756:$AM$2869,29,0)</f>
        <v>525000</v>
      </c>
      <c r="M37" s="1326">
        <f>VLOOKUP(C37,'[43]AMT - Alt 1'!$E$2756:$AM$2869,30,0)</f>
        <v>0</v>
      </c>
      <c r="N37" s="1518">
        <f t="shared" si="9"/>
        <v>855000</v>
      </c>
      <c r="O37" s="1653">
        <f t="shared" si="10"/>
        <v>2670000</v>
      </c>
      <c r="P37" s="1653">
        <f t="shared" si="11"/>
        <v>36300</v>
      </c>
      <c r="Q37" s="1653">
        <f t="shared" si="12"/>
        <v>18150</v>
      </c>
      <c r="R37" s="1653">
        <f t="shared" si="13"/>
        <v>18150</v>
      </c>
      <c r="S37" s="1684">
        <f t="shared" si="15"/>
        <v>2597400</v>
      </c>
      <c r="T37" s="2048" t="s">
        <v>4452</v>
      </c>
      <c r="U37" s="319"/>
      <c r="V37" s="319"/>
    </row>
    <row r="38" spans="1:22" s="1700" customFormat="1" ht="18.75" customHeight="1">
      <c r="A38" s="1679"/>
      <c r="B38" s="2043">
        <v>7</v>
      </c>
      <c r="C38" s="2047" t="s">
        <v>4453</v>
      </c>
      <c r="D38" s="1894" t="s">
        <v>42</v>
      </c>
      <c r="E38" s="2045">
        <v>22</v>
      </c>
      <c r="F38" s="988">
        <v>1458750</v>
      </c>
      <c r="G38" s="988">
        <v>356250</v>
      </c>
      <c r="H38" s="1705">
        <f t="shared" si="14"/>
        <v>1815000</v>
      </c>
      <c r="I38" s="1517">
        <f>VLOOKUP(C38,'[43]AMT - Alt 1'!$E$2756:$AM$2869,26,0)</f>
        <v>0</v>
      </c>
      <c r="J38" s="1705">
        <f>VLOOKUP(C38,'[43]AMT - Alt 1'!$E$2756:$AM$2869,27,0)</f>
        <v>16500</v>
      </c>
      <c r="K38" s="988">
        <f>VLOOKUP(C38,'[43]AMT - Alt 1'!$E$2756:$AM$2869,28,0)</f>
        <v>0</v>
      </c>
      <c r="L38" s="1307">
        <f>VLOOKUP(C38,'[43]AMT - Alt 1'!$E$2756:$AM$2869,29,0)</f>
        <v>525000</v>
      </c>
      <c r="M38" s="1326">
        <f>VLOOKUP(C38,'[43]AMT - Alt 1'!$E$2756:$AM$2869,30,0)</f>
        <v>0</v>
      </c>
      <c r="N38" s="1518">
        <f t="shared" si="9"/>
        <v>888000</v>
      </c>
      <c r="O38" s="1653">
        <f t="shared" si="10"/>
        <v>2703000</v>
      </c>
      <c r="P38" s="1653">
        <f t="shared" si="11"/>
        <v>36300</v>
      </c>
      <c r="Q38" s="1653">
        <f t="shared" si="12"/>
        <v>18150</v>
      </c>
      <c r="R38" s="1653">
        <f t="shared" si="13"/>
        <v>18150</v>
      </c>
      <c r="S38" s="1684">
        <f t="shared" si="15"/>
        <v>2630400</v>
      </c>
      <c r="T38" s="2048" t="s">
        <v>4454</v>
      </c>
      <c r="U38" s="319"/>
      <c r="V38" s="319"/>
    </row>
    <row r="39" spans="1:22" s="1700" customFormat="1" ht="18.75" customHeight="1">
      <c r="A39" s="1679"/>
      <c r="B39" s="2043">
        <v>8</v>
      </c>
      <c r="C39" s="2047" t="s">
        <v>4455</v>
      </c>
      <c r="D39" s="1894" t="s">
        <v>42</v>
      </c>
      <c r="E39" s="2045">
        <v>16</v>
      </c>
      <c r="F39" s="988">
        <v>1458750</v>
      </c>
      <c r="G39" s="988">
        <v>356250</v>
      </c>
      <c r="H39" s="1705">
        <f t="shared" si="14"/>
        <v>1815000</v>
      </c>
      <c r="I39" s="1517">
        <f>VLOOKUP(C39,'[43]AMT - Alt 1'!$E$2756:$AM$2869,26,0)</f>
        <v>0</v>
      </c>
      <c r="J39" s="1705">
        <f>VLOOKUP(C39,'[43]AMT - Alt 1'!$E$2756:$AM$2869,27,0)</f>
        <v>16500</v>
      </c>
      <c r="K39" s="988">
        <f>VLOOKUP(C39,'[43]AMT - Alt 1'!$E$2756:$AM$2869,28,0)</f>
        <v>0</v>
      </c>
      <c r="L39" s="1307">
        <f>VLOOKUP(C39,'[43]AMT - Alt 1'!$E$2756:$AM$2869,29,0)</f>
        <v>525000</v>
      </c>
      <c r="M39" s="1326">
        <f>VLOOKUP(C39,'[43]AMT - Alt 1'!$E$2756:$AM$2869,30,0)</f>
        <v>0</v>
      </c>
      <c r="N39" s="1518">
        <f t="shared" si="9"/>
        <v>789000</v>
      </c>
      <c r="O39" s="1653">
        <f t="shared" si="10"/>
        <v>2604000</v>
      </c>
      <c r="P39" s="1653">
        <f t="shared" si="11"/>
        <v>36300</v>
      </c>
      <c r="Q39" s="1653">
        <f t="shared" si="12"/>
        <v>18150</v>
      </c>
      <c r="R39" s="1653">
        <f t="shared" si="13"/>
        <v>18150</v>
      </c>
      <c r="S39" s="1684">
        <f t="shared" si="15"/>
        <v>2531400</v>
      </c>
      <c r="T39" s="2048" t="s">
        <v>4456</v>
      </c>
      <c r="U39" s="319"/>
      <c r="V39" s="319"/>
    </row>
    <row r="40" spans="1:22" s="1700" customFormat="1" ht="18.75" customHeight="1">
      <c r="A40" s="1679"/>
      <c r="B40" s="2043">
        <v>9</v>
      </c>
      <c r="C40" s="2044" t="s">
        <v>4457</v>
      </c>
      <c r="D40" s="1894" t="s">
        <v>42</v>
      </c>
      <c r="E40" s="2045">
        <v>19</v>
      </c>
      <c r="F40" s="988">
        <v>1458750</v>
      </c>
      <c r="G40" s="988">
        <v>356250</v>
      </c>
      <c r="H40" s="1705">
        <f t="shared" si="14"/>
        <v>1815000</v>
      </c>
      <c r="I40" s="1517">
        <f>VLOOKUP(C40,'[43]AMT - Alt 1'!$E$2756:$AM$2869,26,0)</f>
        <v>0</v>
      </c>
      <c r="J40" s="1705">
        <f>VLOOKUP(C40,'[43]AMT - Alt 1'!$E$2756:$AM$2869,27,0)</f>
        <v>16500</v>
      </c>
      <c r="K40" s="988">
        <f>VLOOKUP(C40,'[43]AMT - Alt 1'!$E$2756:$AM$2869,28,0)</f>
        <v>0</v>
      </c>
      <c r="L40" s="1307">
        <f>VLOOKUP(C40,'[43]AMT - Alt 1'!$E$2756:$AM$2869,29,0)</f>
        <v>525000</v>
      </c>
      <c r="M40" s="1326">
        <f>VLOOKUP(C40,'[43]AMT - Alt 1'!$E$2756:$AM$2869,30,0)</f>
        <v>0</v>
      </c>
      <c r="N40" s="1518">
        <f t="shared" si="9"/>
        <v>838500</v>
      </c>
      <c r="O40" s="1653">
        <f t="shared" si="10"/>
        <v>2653500</v>
      </c>
      <c r="P40" s="1653">
        <f t="shared" si="11"/>
        <v>36300</v>
      </c>
      <c r="Q40" s="1653">
        <f t="shared" si="12"/>
        <v>18150</v>
      </c>
      <c r="R40" s="1653">
        <f t="shared" si="13"/>
        <v>18150</v>
      </c>
      <c r="S40" s="1684">
        <f t="shared" si="15"/>
        <v>2580900</v>
      </c>
      <c r="T40" s="2046" t="s">
        <v>4458</v>
      </c>
      <c r="U40" s="319"/>
      <c r="V40" s="319"/>
    </row>
    <row r="41" spans="1:22" s="1700" customFormat="1" ht="18.75" customHeight="1">
      <c r="A41" s="1679"/>
      <c r="B41" s="2043">
        <v>10</v>
      </c>
      <c r="C41" s="2049" t="s">
        <v>445</v>
      </c>
      <c r="D41" s="1894" t="s">
        <v>42</v>
      </c>
      <c r="E41" s="2045">
        <v>15</v>
      </c>
      <c r="F41" s="988">
        <v>1458750</v>
      </c>
      <c r="G41" s="988">
        <v>356250</v>
      </c>
      <c r="H41" s="1705">
        <f t="shared" si="14"/>
        <v>1815000</v>
      </c>
      <c r="I41" s="1517">
        <f>VLOOKUP(C41,'[43]AMT - Alt 1'!$E$2756:$AM$2869,26,0)</f>
        <v>0</v>
      </c>
      <c r="J41" s="1705">
        <f>VLOOKUP(C41,'[43]AMT - Alt 1'!$E$2756:$AM$2869,27,0)</f>
        <v>16500</v>
      </c>
      <c r="K41" s="988">
        <f>VLOOKUP(C41,'[43]AMT - Alt 1'!$E$2756:$AM$2869,28,0)</f>
        <v>0</v>
      </c>
      <c r="L41" s="1307">
        <f>VLOOKUP(C41,'[43]AMT - Alt 1'!$E$2756:$AM$2869,29,0)</f>
        <v>525000</v>
      </c>
      <c r="M41" s="1326">
        <f>VLOOKUP(C41,'[43]AMT - Alt 1'!$E$2756:$AM$2869,30,0)</f>
        <v>0</v>
      </c>
      <c r="N41" s="1518">
        <f t="shared" si="9"/>
        <v>772500</v>
      </c>
      <c r="O41" s="1653">
        <f t="shared" si="10"/>
        <v>2587500</v>
      </c>
      <c r="P41" s="1653">
        <f t="shared" si="11"/>
        <v>36300</v>
      </c>
      <c r="Q41" s="1653">
        <f t="shared" si="12"/>
        <v>18150</v>
      </c>
      <c r="R41" s="1653">
        <f t="shared" si="13"/>
        <v>18150</v>
      </c>
      <c r="S41" s="1684">
        <f t="shared" si="15"/>
        <v>2514900</v>
      </c>
      <c r="T41" s="2051" t="s">
        <v>4459</v>
      </c>
      <c r="U41" s="319"/>
      <c r="V41" s="319"/>
    </row>
    <row r="42" spans="1:22" s="1700" customFormat="1" ht="18.75" customHeight="1">
      <c r="A42" s="1679"/>
      <c r="B42" s="2043">
        <v>11</v>
      </c>
      <c r="C42" s="2052" t="s">
        <v>4460</v>
      </c>
      <c r="D42" s="1894" t="s">
        <v>42</v>
      </c>
      <c r="E42" s="2045">
        <v>22</v>
      </c>
      <c r="F42" s="988">
        <v>1458750</v>
      </c>
      <c r="G42" s="988">
        <v>356250</v>
      </c>
      <c r="H42" s="1705">
        <f t="shared" si="14"/>
        <v>1815000</v>
      </c>
      <c r="I42" s="1517">
        <f>VLOOKUP(C42,'[43]AMT - Alt 1'!$E$2756:$AM$2869,26,0)</f>
        <v>0</v>
      </c>
      <c r="J42" s="1705">
        <f>VLOOKUP(C42,'[43]AMT - Alt 1'!$E$2756:$AM$2869,27,0)</f>
        <v>16500</v>
      </c>
      <c r="K42" s="988">
        <f>VLOOKUP(C42,'[43]AMT - Alt 1'!$E$2756:$AM$2869,28,0)</f>
        <v>0</v>
      </c>
      <c r="L42" s="1307">
        <f>VLOOKUP(C42,'[43]AMT - Alt 1'!$E$2756:$AM$2869,29,0)</f>
        <v>525000</v>
      </c>
      <c r="M42" s="1326">
        <f>VLOOKUP(C42,'[43]AMT - Alt 1'!$E$2756:$AM$2869,30,0)</f>
        <v>0</v>
      </c>
      <c r="N42" s="1518">
        <f t="shared" si="9"/>
        <v>888000</v>
      </c>
      <c r="O42" s="1653">
        <f t="shared" si="10"/>
        <v>2703000</v>
      </c>
      <c r="P42" s="1653">
        <f t="shared" si="11"/>
        <v>36300</v>
      </c>
      <c r="Q42" s="1653">
        <f t="shared" si="12"/>
        <v>18150</v>
      </c>
      <c r="R42" s="1653">
        <f t="shared" si="13"/>
        <v>18150</v>
      </c>
      <c r="S42" s="1684">
        <f t="shared" si="15"/>
        <v>2630400</v>
      </c>
      <c r="T42" s="2048" t="s">
        <v>4461</v>
      </c>
      <c r="U42" s="319"/>
      <c r="V42" s="319"/>
    </row>
    <row r="43" spans="1:22" s="1700" customFormat="1" ht="18.75" customHeight="1">
      <c r="A43" s="1679"/>
      <c r="B43" s="2043">
        <v>12</v>
      </c>
      <c r="C43" s="2052" t="s">
        <v>4462</v>
      </c>
      <c r="D43" s="1894" t="s">
        <v>42</v>
      </c>
      <c r="E43" s="2045">
        <v>19</v>
      </c>
      <c r="F43" s="988">
        <v>1458750</v>
      </c>
      <c r="G43" s="988">
        <v>356250</v>
      </c>
      <c r="H43" s="1705">
        <f t="shared" si="14"/>
        <v>1815000</v>
      </c>
      <c r="I43" s="1517">
        <f>VLOOKUP(C43,'[43]AMT - Alt 1'!$E$2756:$AM$2869,26,0)</f>
        <v>0</v>
      </c>
      <c r="J43" s="1705">
        <f>VLOOKUP(C43,'[43]AMT - Alt 1'!$E$2756:$AM$2869,27,0)</f>
        <v>16500</v>
      </c>
      <c r="K43" s="988">
        <f>VLOOKUP(C43,'[43]AMT - Alt 1'!$E$2756:$AM$2869,28,0)</f>
        <v>0</v>
      </c>
      <c r="L43" s="1307">
        <f>VLOOKUP(C43,'[43]AMT - Alt 1'!$E$2756:$AM$2869,29,0)</f>
        <v>525000</v>
      </c>
      <c r="M43" s="1326">
        <f>VLOOKUP(C43,'[43]AMT - Alt 1'!$E$2756:$AM$2869,30,0)</f>
        <v>0</v>
      </c>
      <c r="N43" s="1518">
        <f t="shared" si="9"/>
        <v>838500</v>
      </c>
      <c r="O43" s="1653">
        <f t="shared" si="10"/>
        <v>2653500</v>
      </c>
      <c r="P43" s="1653">
        <f t="shared" si="11"/>
        <v>36300</v>
      </c>
      <c r="Q43" s="1653">
        <f t="shared" si="12"/>
        <v>18150</v>
      </c>
      <c r="R43" s="1653">
        <f t="shared" si="13"/>
        <v>18150</v>
      </c>
      <c r="S43" s="1684">
        <f t="shared" si="15"/>
        <v>2580900</v>
      </c>
      <c r="T43" s="2048" t="s">
        <v>4463</v>
      </c>
      <c r="U43" s="319"/>
      <c r="V43" s="319"/>
    </row>
    <row r="44" spans="1:22" s="1700" customFormat="1" ht="18.75" customHeight="1">
      <c r="A44" s="1679"/>
      <c r="B44" s="2043">
        <v>13</v>
      </c>
      <c r="C44" s="2047" t="s">
        <v>4464</v>
      </c>
      <c r="D44" s="1894" t="s">
        <v>42</v>
      </c>
      <c r="E44" s="2045">
        <v>11</v>
      </c>
      <c r="F44" s="988">
        <v>1458750</v>
      </c>
      <c r="G44" s="988">
        <v>356250</v>
      </c>
      <c r="H44" s="1705">
        <f t="shared" si="14"/>
        <v>1815000</v>
      </c>
      <c r="I44" s="1517">
        <f>VLOOKUP(C44,'[43]AMT - Alt 1'!$E$2756:$AM$2869,26,0)</f>
        <v>0</v>
      </c>
      <c r="J44" s="1705">
        <f>VLOOKUP(C44,'[43]AMT - Alt 1'!$E$2756:$AM$2869,27,0)</f>
        <v>16500</v>
      </c>
      <c r="K44" s="988">
        <f>VLOOKUP(C44,'[43]AMT - Alt 1'!$E$2756:$AM$2869,28,0)</f>
        <v>0</v>
      </c>
      <c r="L44" s="1307">
        <f>VLOOKUP(C44,'[43]AMT - Alt 1'!$E$2756:$AM$2869,29,0)</f>
        <v>525000</v>
      </c>
      <c r="M44" s="1326">
        <f>VLOOKUP(C44,'[43]AMT - Alt 1'!$E$2756:$AM$2869,30,0)</f>
        <v>0</v>
      </c>
      <c r="N44" s="1518">
        <f t="shared" si="9"/>
        <v>706500</v>
      </c>
      <c r="O44" s="1653">
        <f t="shared" si="10"/>
        <v>2521500</v>
      </c>
      <c r="P44" s="1653">
        <f t="shared" si="11"/>
        <v>36300</v>
      </c>
      <c r="Q44" s="1653">
        <f t="shared" si="12"/>
        <v>18150</v>
      </c>
      <c r="R44" s="1653">
        <f t="shared" si="13"/>
        <v>18150</v>
      </c>
      <c r="S44" s="1684">
        <f t="shared" si="15"/>
        <v>2448900</v>
      </c>
      <c r="T44" s="2048" t="s">
        <v>4465</v>
      </c>
      <c r="U44" s="319"/>
      <c r="V44" s="319"/>
    </row>
    <row r="45" spans="1:22" s="1700" customFormat="1" ht="18.75" customHeight="1">
      <c r="A45" s="1679"/>
      <c r="B45" s="2043">
        <v>14</v>
      </c>
      <c r="C45" s="2047" t="s">
        <v>4466</v>
      </c>
      <c r="D45" s="1894" t="s">
        <v>42</v>
      </c>
      <c r="E45" s="2045">
        <v>19</v>
      </c>
      <c r="F45" s="988">
        <v>1458750</v>
      </c>
      <c r="G45" s="988">
        <v>356250</v>
      </c>
      <c r="H45" s="1705">
        <f t="shared" si="14"/>
        <v>1815000</v>
      </c>
      <c r="I45" s="1517">
        <f>VLOOKUP(C45,'[43]AMT - Alt 1'!$E$2756:$AM$2869,26,0)</f>
        <v>0</v>
      </c>
      <c r="J45" s="1705">
        <f>VLOOKUP(C45,'[43]AMT - Alt 1'!$E$2756:$AM$2869,27,0)</f>
        <v>16500</v>
      </c>
      <c r="K45" s="988">
        <f>VLOOKUP(C45,'[43]AMT - Alt 1'!$E$2756:$AM$2869,28,0)</f>
        <v>0</v>
      </c>
      <c r="L45" s="1307">
        <f>VLOOKUP(C45,'[43]AMT - Alt 1'!$E$2756:$AM$2869,29,0)</f>
        <v>525000</v>
      </c>
      <c r="M45" s="1326">
        <f>VLOOKUP(C45,'[43]AMT - Alt 1'!$E$2756:$AM$2869,30,0)</f>
        <v>0</v>
      </c>
      <c r="N45" s="1518">
        <f t="shared" si="9"/>
        <v>838500</v>
      </c>
      <c r="O45" s="1653">
        <f t="shared" si="10"/>
        <v>2653500</v>
      </c>
      <c r="P45" s="1653">
        <f t="shared" si="11"/>
        <v>36300</v>
      </c>
      <c r="Q45" s="1653">
        <f t="shared" si="12"/>
        <v>18150</v>
      </c>
      <c r="R45" s="1653">
        <f t="shared" si="13"/>
        <v>18150</v>
      </c>
      <c r="S45" s="1684">
        <f t="shared" si="15"/>
        <v>2580900</v>
      </c>
      <c r="T45" s="2048" t="s">
        <v>4467</v>
      </c>
      <c r="U45" s="319"/>
      <c r="V45" s="319"/>
    </row>
    <row r="46" spans="1:22" s="1700" customFormat="1" ht="18.75" customHeight="1">
      <c r="A46" s="1679"/>
      <c r="B46" s="2043">
        <v>15</v>
      </c>
      <c r="C46" s="2049" t="s">
        <v>4468</v>
      </c>
      <c r="D46" s="1894" t="s">
        <v>42</v>
      </c>
      <c r="E46" s="2045">
        <v>23</v>
      </c>
      <c r="F46" s="988">
        <v>1458750</v>
      </c>
      <c r="G46" s="988">
        <v>356250</v>
      </c>
      <c r="H46" s="1705">
        <f t="shared" si="14"/>
        <v>1815000</v>
      </c>
      <c r="I46" s="1517">
        <f>VLOOKUP(C46,'[43]AMT - Alt 1'!$E$2756:$AM$2869,26,0)</f>
        <v>0</v>
      </c>
      <c r="J46" s="1705">
        <f>VLOOKUP(C46,'[43]AMT - Alt 1'!$E$2756:$AM$2869,27,0)</f>
        <v>16500</v>
      </c>
      <c r="K46" s="988">
        <f>VLOOKUP(C46,'[43]AMT - Alt 1'!$E$2756:$AM$2869,28,0)</f>
        <v>0</v>
      </c>
      <c r="L46" s="1307">
        <f>VLOOKUP(C46,'[43]AMT - Alt 1'!$E$2756:$AM$2869,29,0)</f>
        <v>525000</v>
      </c>
      <c r="M46" s="1326">
        <f>VLOOKUP(C46,'[43]AMT - Alt 1'!$E$2756:$AM$2869,30,0)</f>
        <v>0</v>
      </c>
      <c r="N46" s="1518">
        <f t="shared" si="9"/>
        <v>904500</v>
      </c>
      <c r="O46" s="1653">
        <f t="shared" si="10"/>
        <v>2719500</v>
      </c>
      <c r="P46" s="1653">
        <f t="shared" si="11"/>
        <v>36300</v>
      </c>
      <c r="Q46" s="1653">
        <f t="shared" si="12"/>
        <v>18150</v>
      </c>
      <c r="R46" s="1653">
        <f t="shared" si="13"/>
        <v>18150</v>
      </c>
      <c r="S46" s="1684">
        <f t="shared" si="15"/>
        <v>2646900</v>
      </c>
      <c r="T46" s="2053" t="s">
        <v>4469</v>
      </c>
      <c r="U46" s="319"/>
      <c r="V46" s="319"/>
    </row>
    <row r="47" spans="1:22" s="1700" customFormat="1" ht="18.75" customHeight="1">
      <c r="A47" s="1679"/>
      <c r="B47" s="2043">
        <v>16</v>
      </c>
      <c r="C47" s="2047" t="s">
        <v>4470</v>
      </c>
      <c r="D47" s="1894" t="s">
        <v>42</v>
      </c>
      <c r="E47" s="2045">
        <v>21</v>
      </c>
      <c r="F47" s="988">
        <v>1458750</v>
      </c>
      <c r="G47" s="988">
        <v>356250</v>
      </c>
      <c r="H47" s="1705">
        <f t="shared" si="14"/>
        <v>1815000</v>
      </c>
      <c r="I47" s="1517">
        <f>VLOOKUP(C47,'[43]AMT - Alt 1'!$E$2756:$AM$2869,26,0)</f>
        <v>0</v>
      </c>
      <c r="J47" s="1705">
        <f>VLOOKUP(C47,'[43]AMT - Alt 1'!$E$2756:$AM$2869,27,0)</f>
        <v>16500</v>
      </c>
      <c r="K47" s="988">
        <f>VLOOKUP(C47,'[43]AMT - Alt 1'!$E$2756:$AM$2869,28,0)</f>
        <v>0</v>
      </c>
      <c r="L47" s="1307">
        <f>VLOOKUP(C47,'[43]AMT - Alt 1'!$E$2756:$AM$2869,29,0)</f>
        <v>525000</v>
      </c>
      <c r="M47" s="1326">
        <f>VLOOKUP(C47,'[43]AMT - Alt 1'!$E$2756:$AM$2869,30,0)</f>
        <v>0</v>
      </c>
      <c r="N47" s="1518">
        <f t="shared" si="9"/>
        <v>871500</v>
      </c>
      <c r="O47" s="1653">
        <f t="shared" si="10"/>
        <v>2686500</v>
      </c>
      <c r="P47" s="1653">
        <f t="shared" si="11"/>
        <v>36300</v>
      </c>
      <c r="Q47" s="1653">
        <f t="shared" si="12"/>
        <v>18150</v>
      </c>
      <c r="R47" s="1653">
        <f t="shared" si="13"/>
        <v>18150</v>
      </c>
      <c r="S47" s="1684">
        <f t="shared" si="15"/>
        <v>2613900</v>
      </c>
      <c r="T47" s="2048" t="s">
        <v>4471</v>
      </c>
      <c r="U47" s="319"/>
      <c r="V47" s="319"/>
    </row>
    <row r="48" spans="1:22" s="1700" customFormat="1" ht="18.75" customHeight="1">
      <c r="A48" s="1679"/>
      <c r="B48" s="2043">
        <v>17</v>
      </c>
      <c r="C48" s="1693" t="s">
        <v>4472</v>
      </c>
      <c r="D48" s="1894" t="s">
        <v>42</v>
      </c>
      <c r="E48" s="2045">
        <v>19</v>
      </c>
      <c r="F48" s="988">
        <v>1458750</v>
      </c>
      <c r="G48" s="988">
        <v>356250</v>
      </c>
      <c r="H48" s="1705">
        <f t="shared" si="14"/>
        <v>1815000</v>
      </c>
      <c r="I48" s="1517">
        <f>VLOOKUP(C48,'[43]AMT - Alt 1'!$E$2756:$AM$2869,26,0)</f>
        <v>0</v>
      </c>
      <c r="J48" s="1705">
        <f>VLOOKUP(C48,'[43]AMT - Alt 1'!$E$2756:$AM$2869,27,0)</f>
        <v>16500</v>
      </c>
      <c r="K48" s="988">
        <f>VLOOKUP(C48,'[43]AMT - Alt 1'!$E$2756:$AM$2869,28,0)</f>
        <v>0</v>
      </c>
      <c r="L48" s="1307">
        <f>VLOOKUP(C48,'[43]AMT - Alt 1'!$E$2756:$AM$2869,29,0)</f>
        <v>525000</v>
      </c>
      <c r="M48" s="1326">
        <f>VLOOKUP(C48,'[43]AMT - Alt 1'!$E$2756:$AM$2869,30,0)</f>
        <v>0</v>
      </c>
      <c r="N48" s="1518">
        <f t="shared" si="9"/>
        <v>838500</v>
      </c>
      <c r="O48" s="1653">
        <f t="shared" si="10"/>
        <v>2653500</v>
      </c>
      <c r="P48" s="1653">
        <f t="shared" si="11"/>
        <v>36300</v>
      </c>
      <c r="Q48" s="1653">
        <f t="shared" si="12"/>
        <v>18150</v>
      </c>
      <c r="R48" s="1653">
        <f t="shared" si="13"/>
        <v>18150</v>
      </c>
      <c r="S48" s="1684">
        <f t="shared" si="15"/>
        <v>2580900</v>
      </c>
      <c r="T48" s="1894" t="s">
        <v>4473</v>
      </c>
      <c r="U48" s="319"/>
      <c r="V48" s="319"/>
    </row>
    <row r="49" spans="1:22" s="1700" customFormat="1" ht="18.75" customHeight="1">
      <c r="A49" s="1679"/>
      <c r="B49" s="2043">
        <v>18</v>
      </c>
      <c r="C49" s="2047" t="s">
        <v>4474</v>
      </c>
      <c r="D49" s="1894" t="s">
        <v>42</v>
      </c>
      <c r="E49" s="2045">
        <v>20</v>
      </c>
      <c r="F49" s="988">
        <v>1458750</v>
      </c>
      <c r="G49" s="988">
        <v>356250</v>
      </c>
      <c r="H49" s="1705">
        <f t="shared" si="14"/>
        <v>1815000</v>
      </c>
      <c r="I49" s="1517">
        <f>VLOOKUP(C49,'[43]AMT - Alt 1'!$E$2756:$AM$2869,26,0)</f>
        <v>0</v>
      </c>
      <c r="J49" s="1705">
        <f>VLOOKUP(C49,'[43]AMT - Alt 1'!$E$2756:$AM$2869,27,0)</f>
        <v>16500</v>
      </c>
      <c r="K49" s="988">
        <f>VLOOKUP(C49,'[43]AMT - Alt 1'!$E$2756:$AM$2869,28,0)</f>
        <v>0</v>
      </c>
      <c r="L49" s="1307">
        <f>VLOOKUP(C49,'[43]AMT - Alt 1'!$E$2756:$AM$2869,29,0)</f>
        <v>525000</v>
      </c>
      <c r="M49" s="1326">
        <f>VLOOKUP(C49,'[43]AMT - Alt 1'!$E$2756:$AM$2869,30,0)</f>
        <v>0</v>
      </c>
      <c r="N49" s="1518">
        <f t="shared" si="9"/>
        <v>855000</v>
      </c>
      <c r="O49" s="1653">
        <f t="shared" si="10"/>
        <v>2670000</v>
      </c>
      <c r="P49" s="1653">
        <f t="shared" si="11"/>
        <v>36300</v>
      </c>
      <c r="Q49" s="1653">
        <f t="shared" si="12"/>
        <v>18150</v>
      </c>
      <c r="R49" s="1653">
        <f t="shared" si="13"/>
        <v>18150</v>
      </c>
      <c r="S49" s="1684">
        <f t="shared" si="15"/>
        <v>2597400</v>
      </c>
      <c r="T49" s="2048" t="s">
        <v>4475</v>
      </c>
      <c r="U49" s="319"/>
      <c r="V49" s="319"/>
    </row>
    <row r="50" spans="1:22" s="1700" customFormat="1" ht="18.75" customHeight="1">
      <c r="A50" s="1679"/>
      <c r="B50" s="2043">
        <v>19</v>
      </c>
      <c r="C50" s="2044" t="s">
        <v>4476</v>
      </c>
      <c r="D50" s="1894" t="s">
        <v>42</v>
      </c>
      <c r="E50" s="2045">
        <v>22</v>
      </c>
      <c r="F50" s="988">
        <v>1458750</v>
      </c>
      <c r="G50" s="988">
        <v>356250</v>
      </c>
      <c r="H50" s="1705">
        <f t="shared" si="14"/>
        <v>1815000</v>
      </c>
      <c r="I50" s="1517">
        <f>VLOOKUP(C50,'[43]AMT - Alt 1'!$E$2756:$AM$2869,26,0)</f>
        <v>0</v>
      </c>
      <c r="J50" s="1705">
        <f>VLOOKUP(C50,'[43]AMT - Alt 1'!$E$2756:$AM$2869,27,0)</f>
        <v>16500</v>
      </c>
      <c r="K50" s="988">
        <f>VLOOKUP(C50,'[43]AMT - Alt 1'!$E$2756:$AM$2869,28,0)</f>
        <v>0</v>
      </c>
      <c r="L50" s="1307">
        <f>VLOOKUP(C50,'[43]AMT - Alt 1'!$E$2756:$AM$2869,29,0)</f>
        <v>525000</v>
      </c>
      <c r="M50" s="1326">
        <f>VLOOKUP(C50,'[43]AMT - Alt 1'!$E$2756:$AM$2869,30,0)</f>
        <v>0</v>
      </c>
      <c r="N50" s="1518">
        <f t="shared" si="9"/>
        <v>888000</v>
      </c>
      <c r="O50" s="1653">
        <f t="shared" si="10"/>
        <v>2703000</v>
      </c>
      <c r="P50" s="1653">
        <f t="shared" si="11"/>
        <v>36300</v>
      </c>
      <c r="Q50" s="1653">
        <f t="shared" si="12"/>
        <v>18150</v>
      </c>
      <c r="R50" s="1653">
        <f t="shared" si="13"/>
        <v>18150</v>
      </c>
      <c r="S50" s="1684">
        <f t="shared" si="15"/>
        <v>2630400</v>
      </c>
      <c r="T50" s="2053" t="s">
        <v>4477</v>
      </c>
      <c r="U50" s="319"/>
      <c r="V50" s="319"/>
    </row>
    <row r="51" spans="1:22" s="1700" customFormat="1" ht="18.75" customHeight="1">
      <c r="A51" s="1679"/>
      <c r="B51" s="2043">
        <v>20</v>
      </c>
      <c r="C51" s="2049" t="s">
        <v>4478</v>
      </c>
      <c r="D51" s="1894" t="s">
        <v>42</v>
      </c>
      <c r="E51" s="2045">
        <v>16</v>
      </c>
      <c r="F51" s="988">
        <v>1458750</v>
      </c>
      <c r="G51" s="988">
        <v>356250</v>
      </c>
      <c r="H51" s="1705">
        <f t="shared" si="14"/>
        <v>1815000</v>
      </c>
      <c r="I51" s="1517">
        <f>VLOOKUP(C51,'[43]AMT - Alt 1'!$E$2756:$AM$2869,26,0)</f>
        <v>0</v>
      </c>
      <c r="J51" s="1705">
        <f>VLOOKUP(C51,'[43]AMT - Alt 1'!$E$2756:$AM$2869,27,0)</f>
        <v>16500</v>
      </c>
      <c r="K51" s="988">
        <f>VLOOKUP(C51,'[43]AMT - Alt 1'!$E$2756:$AM$2869,28,0)</f>
        <v>0</v>
      </c>
      <c r="L51" s="1307">
        <f>VLOOKUP(C51,'[43]AMT - Alt 1'!$E$2756:$AM$2869,29,0)</f>
        <v>525000</v>
      </c>
      <c r="M51" s="1326">
        <f>VLOOKUP(C51,'[43]AMT - Alt 1'!$E$2756:$AM$2869,30,0)</f>
        <v>0</v>
      </c>
      <c r="N51" s="1518">
        <f t="shared" si="9"/>
        <v>789000</v>
      </c>
      <c r="O51" s="1653">
        <f t="shared" si="10"/>
        <v>2604000</v>
      </c>
      <c r="P51" s="1653">
        <f t="shared" si="11"/>
        <v>36300</v>
      </c>
      <c r="Q51" s="1653">
        <f t="shared" si="12"/>
        <v>18150</v>
      </c>
      <c r="R51" s="1653">
        <f t="shared" si="13"/>
        <v>18150</v>
      </c>
      <c r="S51" s="1684">
        <f t="shared" si="15"/>
        <v>2531400</v>
      </c>
      <c r="T51" s="2048" t="s">
        <v>4479</v>
      </c>
      <c r="U51" s="319"/>
      <c r="V51" s="319"/>
    </row>
    <row r="52" spans="1:22" s="1700" customFormat="1" ht="18.75" customHeight="1">
      <c r="A52" s="1679"/>
      <c r="B52" s="2043">
        <v>21</v>
      </c>
      <c r="C52" s="2049" t="s">
        <v>4480</v>
      </c>
      <c r="D52" s="1894" t="s">
        <v>42</v>
      </c>
      <c r="E52" s="2045">
        <v>20</v>
      </c>
      <c r="F52" s="988">
        <v>1458750</v>
      </c>
      <c r="G52" s="988">
        <v>356250</v>
      </c>
      <c r="H52" s="1705">
        <f t="shared" si="14"/>
        <v>1815000</v>
      </c>
      <c r="I52" s="1517">
        <f>VLOOKUP(C52,'[43]AMT - Alt 1'!$E$2756:$AM$2869,26,0)</f>
        <v>0</v>
      </c>
      <c r="J52" s="1705">
        <f>VLOOKUP(C52,'[43]AMT - Alt 1'!$E$2756:$AM$2869,27,0)</f>
        <v>16500</v>
      </c>
      <c r="K52" s="988">
        <f>VLOOKUP(C52,'[43]AMT - Alt 1'!$E$2756:$AM$2869,28,0)</f>
        <v>0</v>
      </c>
      <c r="L52" s="1307">
        <f>VLOOKUP(C52,'[43]AMT - Alt 1'!$E$2756:$AM$2869,29,0)</f>
        <v>525000</v>
      </c>
      <c r="M52" s="1326">
        <f>VLOOKUP(C52,'[43]AMT - Alt 1'!$E$2756:$AM$2869,30,0)</f>
        <v>0</v>
      </c>
      <c r="N52" s="1518">
        <f t="shared" si="9"/>
        <v>855000</v>
      </c>
      <c r="O52" s="1653">
        <f t="shared" si="10"/>
        <v>2670000</v>
      </c>
      <c r="P52" s="1653">
        <f t="shared" si="11"/>
        <v>36300</v>
      </c>
      <c r="Q52" s="1653">
        <f t="shared" si="12"/>
        <v>18150</v>
      </c>
      <c r="R52" s="1653">
        <f t="shared" si="13"/>
        <v>18150</v>
      </c>
      <c r="S52" s="1684">
        <f t="shared" si="15"/>
        <v>2597400</v>
      </c>
      <c r="T52" s="2054" t="s">
        <v>4481</v>
      </c>
      <c r="U52" s="319"/>
      <c r="V52" s="319"/>
    </row>
    <row r="53" spans="1:22" s="1700" customFormat="1" ht="18.75" customHeight="1">
      <c r="A53" s="1679"/>
      <c r="B53" s="2043">
        <v>22</v>
      </c>
      <c r="C53" s="2047" t="s">
        <v>1039</v>
      </c>
      <c r="D53" s="1894" t="s">
        <v>42</v>
      </c>
      <c r="E53" s="2045">
        <v>19</v>
      </c>
      <c r="F53" s="988">
        <v>1458750</v>
      </c>
      <c r="G53" s="988">
        <v>356250</v>
      </c>
      <c r="H53" s="1705">
        <f t="shared" si="14"/>
        <v>1815000</v>
      </c>
      <c r="I53" s="1517">
        <f>VLOOKUP(C53,'[43]AMT - Alt 1'!$E$2756:$AM$2869,26,0)</f>
        <v>0</v>
      </c>
      <c r="J53" s="1705">
        <f>VLOOKUP(C53,'[43]AMT - Alt 1'!$E$2756:$AM$2869,27,0)</f>
        <v>16500</v>
      </c>
      <c r="K53" s="988">
        <f>VLOOKUP(C53,'[43]AMT - Alt 1'!$E$2756:$AM$2869,28,0)</f>
        <v>0</v>
      </c>
      <c r="L53" s="1307">
        <f>VLOOKUP(C53,'[43]AMT - Alt 1'!$E$2756:$AM$2869,29,0)</f>
        <v>525000</v>
      </c>
      <c r="M53" s="1326">
        <f>VLOOKUP(C53,'[43]AMT - Alt 1'!$E$2756:$AM$2869,30,0)</f>
        <v>0</v>
      </c>
      <c r="N53" s="1518">
        <f t="shared" si="9"/>
        <v>838500</v>
      </c>
      <c r="O53" s="1653">
        <f t="shared" si="10"/>
        <v>2653500</v>
      </c>
      <c r="P53" s="1653">
        <f t="shared" si="11"/>
        <v>36300</v>
      </c>
      <c r="Q53" s="1653">
        <f t="shared" si="12"/>
        <v>18150</v>
      </c>
      <c r="R53" s="1653">
        <f t="shared" si="13"/>
        <v>18150</v>
      </c>
      <c r="S53" s="1684">
        <f t="shared" si="15"/>
        <v>2580900</v>
      </c>
      <c r="T53" s="2048" t="s">
        <v>4482</v>
      </c>
      <c r="U53" s="319"/>
      <c r="V53" s="319"/>
    </row>
    <row r="54" spans="1:22" s="1700" customFormat="1" ht="18.75" customHeight="1">
      <c r="A54" s="1679"/>
      <c r="B54" s="2043">
        <v>23</v>
      </c>
      <c r="C54" s="2044" t="s">
        <v>4483</v>
      </c>
      <c r="D54" s="1894" t="s">
        <v>42</v>
      </c>
      <c r="E54" s="2045">
        <v>16</v>
      </c>
      <c r="F54" s="988">
        <v>1458750</v>
      </c>
      <c r="G54" s="988">
        <v>356250</v>
      </c>
      <c r="H54" s="1705">
        <f t="shared" si="14"/>
        <v>1815000</v>
      </c>
      <c r="I54" s="1517">
        <f>VLOOKUP(C54,'[43]AMT - Alt 1'!$E$2756:$AM$2869,26,0)</f>
        <v>0</v>
      </c>
      <c r="J54" s="1705">
        <f>VLOOKUP(C54,'[43]AMT - Alt 1'!$E$2756:$AM$2869,27,0)</f>
        <v>16500</v>
      </c>
      <c r="K54" s="988">
        <f>VLOOKUP(C54,'[43]AMT - Alt 1'!$E$2756:$AM$2869,28,0)</f>
        <v>0</v>
      </c>
      <c r="L54" s="1307">
        <f>VLOOKUP(C54,'[43]AMT - Alt 1'!$E$2756:$AM$2869,29,0)</f>
        <v>525000</v>
      </c>
      <c r="M54" s="1326">
        <f>VLOOKUP(C54,'[43]AMT - Alt 1'!$E$2756:$AM$2869,30,0)</f>
        <v>0</v>
      </c>
      <c r="N54" s="1518">
        <f t="shared" si="9"/>
        <v>789000</v>
      </c>
      <c r="O54" s="1653">
        <f t="shared" si="10"/>
        <v>2604000</v>
      </c>
      <c r="P54" s="1653">
        <f t="shared" si="11"/>
        <v>36300</v>
      </c>
      <c r="Q54" s="1653">
        <f t="shared" si="12"/>
        <v>18150</v>
      </c>
      <c r="R54" s="1653">
        <f t="shared" si="13"/>
        <v>18150</v>
      </c>
      <c r="S54" s="1684">
        <f t="shared" si="15"/>
        <v>2531400</v>
      </c>
      <c r="T54" s="2050" t="s">
        <v>4484</v>
      </c>
      <c r="U54" s="319"/>
      <c r="V54" s="319"/>
    </row>
    <row r="55" spans="1:22" s="1700" customFormat="1" ht="18.75" customHeight="1">
      <c r="A55" s="1679"/>
      <c r="B55" s="2043">
        <v>24</v>
      </c>
      <c r="C55" s="2049" t="s">
        <v>4485</v>
      </c>
      <c r="D55" s="1894" t="s">
        <v>42</v>
      </c>
      <c r="E55" s="2045">
        <v>21</v>
      </c>
      <c r="F55" s="988">
        <v>1458750</v>
      </c>
      <c r="G55" s="988">
        <v>356250</v>
      </c>
      <c r="H55" s="1705">
        <f t="shared" si="14"/>
        <v>1815000</v>
      </c>
      <c r="I55" s="1517">
        <f>VLOOKUP(C55,'[43]AMT - Alt 1'!$E$2756:$AM$2869,26,0)</f>
        <v>0</v>
      </c>
      <c r="J55" s="1705">
        <f>VLOOKUP(C55,'[43]AMT - Alt 1'!$E$2756:$AM$2869,27,0)</f>
        <v>16500</v>
      </c>
      <c r="K55" s="988">
        <f>VLOOKUP(C55,'[43]AMT - Alt 1'!$E$2756:$AM$2869,28,0)</f>
        <v>0</v>
      </c>
      <c r="L55" s="1307">
        <f>VLOOKUP(C55,'[43]AMT - Alt 1'!$E$2756:$AM$2869,29,0)</f>
        <v>525000</v>
      </c>
      <c r="M55" s="1326">
        <f>VLOOKUP(C55,'[43]AMT - Alt 1'!$E$2756:$AM$2869,30,0)</f>
        <v>0</v>
      </c>
      <c r="N55" s="1518">
        <f t="shared" si="9"/>
        <v>871500</v>
      </c>
      <c r="O55" s="1653">
        <f t="shared" si="10"/>
        <v>2686500</v>
      </c>
      <c r="P55" s="1653">
        <f t="shared" si="11"/>
        <v>36300</v>
      </c>
      <c r="Q55" s="1653">
        <f t="shared" si="12"/>
        <v>18150</v>
      </c>
      <c r="R55" s="1653">
        <f t="shared" si="13"/>
        <v>18150</v>
      </c>
      <c r="S55" s="1684">
        <f t="shared" si="15"/>
        <v>2613900</v>
      </c>
      <c r="T55" s="2048" t="s">
        <v>4486</v>
      </c>
      <c r="U55" s="319"/>
      <c r="V55" s="319"/>
    </row>
    <row r="56" spans="1:22" s="1700" customFormat="1" ht="18.75" customHeight="1">
      <c r="A56" s="1679"/>
      <c r="B56" s="2043">
        <v>25</v>
      </c>
      <c r="C56" s="2044" t="s">
        <v>4487</v>
      </c>
      <c r="D56" s="1894" t="s">
        <v>42</v>
      </c>
      <c r="E56" s="2045">
        <v>20</v>
      </c>
      <c r="F56" s="988">
        <v>1458750</v>
      </c>
      <c r="G56" s="988">
        <v>356250</v>
      </c>
      <c r="H56" s="1705">
        <f t="shared" si="14"/>
        <v>1815000</v>
      </c>
      <c r="I56" s="1517">
        <f>VLOOKUP(C56,'[43]AMT - Alt 1'!$E$2756:$AM$2869,26,0)</f>
        <v>0</v>
      </c>
      <c r="J56" s="1705">
        <f>VLOOKUP(C56,'[43]AMT - Alt 1'!$E$2756:$AM$2869,27,0)</f>
        <v>16500</v>
      </c>
      <c r="K56" s="988">
        <f>VLOOKUP(C56,'[43]AMT - Alt 1'!$E$2756:$AM$2869,28,0)</f>
        <v>0</v>
      </c>
      <c r="L56" s="1307">
        <f>VLOOKUP(C56,'[43]AMT - Alt 1'!$E$2756:$AM$2869,29,0)</f>
        <v>525000</v>
      </c>
      <c r="M56" s="1326">
        <f>VLOOKUP(C56,'[43]AMT - Alt 1'!$E$2756:$AM$2869,30,0)</f>
        <v>0</v>
      </c>
      <c r="N56" s="1518">
        <f t="shared" si="9"/>
        <v>855000</v>
      </c>
      <c r="O56" s="1653">
        <f t="shared" si="10"/>
        <v>2670000</v>
      </c>
      <c r="P56" s="1653">
        <f t="shared" si="11"/>
        <v>36300</v>
      </c>
      <c r="Q56" s="1653">
        <f t="shared" si="12"/>
        <v>18150</v>
      </c>
      <c r="R56" s="1653">
        <f t="shared" si="13"/>
        <v>18150</v>
      </c>
      <c r="S56" s="1684">
        <f t="shared" si="15"/>
        <v>2597400</v>
      </c>
      <c r="T56" s="2055" t="s">
        <v>4488</v>
      </c>
      <c r="U56" s="319"/>
      <c r="V56" s="319"/>
    </row>
    <row r="57" spans="1:22" ht="18.75" customHeight="1">
      <c r="B57" s="2043">
        <v>26</v>
      </c>
      <c r="C57" s="2047" t="s">
        <v>4489</v>
      </c>
      <c r="D57" s="1894" t="s">
        <v>42</v>
      </c>
      <c r="E57" s="2045">
        <v>21</v>
      </c>
      <c r="F57" s="988">
        <v>1458750</v>
      </c>
      <c r="G57" s="988">
        <v>356250</v>
      </c>
      <c r="H57" s="1705">
        <f t="shared" si="14"/>
        <v>1815000</v>
      </c>
      <c r="I57" s="1517">
        <f>VLOOKUP(C57,'[43]AMT - Alt 1'!$E$2756:$AM$2869,26,0)</f>
        <v>0</v>
      </c>
      <c r="J57" s="1705">
        <f>VLOOKUP(C57,'[43]AMT - Alt 1'!$E$2756:$AM$2869,27,0)</f>
        <v>16500</v>
      </c>
      <c r="K57" s="988">
        <f>VLOOKUP(C57,'[43]AMT - Alt 1'!$E$2756:$AM$2869,28,0)</f>
        <v>0</v>
      </c>
      <c r="L57" s="1307">
        <f>VLOOKUP(C57,'[43]AMT - Alt 1'!$E$2756:$AM$2869,29,0)</f>
        <v>525000</v>
      </c>
      <c r="M57" s="1326">
        <f>VLOOKUP(C57,'[43]AMT - Alt 1'!$E$2756:$AM$2869,30,0)</f>
        <v>0</v>
      </c>
      <c r="N57" s="1518">
        <f t="shared" si="9"/>
        <v>871500</v>
      </c>
      <c r="O57" s="1653">
        <f t="shared" si="10"/>
        <v>2686500</v>
      </c>
      <c r="P57" s="1653">
        <f t="shared" si="11"/>
        <v>36300</v>
      </c>
      <c r="Q57" s="1653">
        <f t="shared" si="12"/>
        <v>18150</v>
      </c>
      <c r="R57" s="1653">
        <f t="shared" si="13"/>
        <v>18150</v>
      </c>
      <c r="S57" s="1684">
        <f t="shared" si="15"/>
        <v>2613900</v>
      </c>
      <c r="T57" s="2048" t="s">
        <v>4490</v>
      </c>
      <c r="U57" s="319"/>
      <c r="V57" s="319"/>
    </row>
    <row r="58" spans="1:22" ht="18.75" customHeight="1">
      <c r="B58" s="2043">
        <v>27</v>
      </c>
      <c r="C58" s="2047" t="s">
        <v>4491</v>
      </c>
      <c r="D58" s="1894" t="s">
        <v>42</v>
      </c>
      <c r="E58" s="2045">
        <v>21</v>
      </c>
      <c r="F58" s="988">
        <v>1458750</v>
      </c>
      <c r="G58" s="988">
        <v>356250</v>
      </c>
      <c r="H58" s="1705">
        <f t="shared" si="14"/>
        <v>1815000</v>
      </c>
      <c r="I58" s="1517">
        <f>VLOOKUP(C58,'[43]AMT - Alt 1'!$E$2756:$AM$2869,26,0)</f>
        <v>0</v>
      </c>
      <c r="J58" s="1705">
        <f>VLOOKUP(C58,'[43]AMT - Alt 1'!$E$2756:$AM$2869,27,0)</f>
        <v>16500</v>
      </c>
      <c r="K58" s="988">
        <f>VLOOKUP(C58,'[43]AMT - Alt 1'!$E$2756:$AM$2869,28,0)</f>
        <v>0</v>
      </c>
      <c r="L58" s="1307">
        <f>VLOOKUP(C58,'[43]AMT - Alt 1'!$E$2756:$AM$2869,29,0)</f>
        <v>525000</v>
      </c>
      <c r="M58" s="1326">
        <f>VLOOKUP(C58,'[43]AMT - Alt 1'!$E$2756:$AM$2869,30,0)</f>
        <v>0</v>
      </c>
      <c r="N58" s="1518">
        <f t="shared" si="9"/>
        <v>871500</v>
      </c>
      <c r="O58" s="1653">
        <f t="shared" si="10"/>
        <v>2686500</v>
      </c>
      <c r="P58" s="1653">
        <f t="shared" si="11"/>
        <v>36300</v>
      </c>
      <c r="Q58" s="1653">
        <f t="shared" si="12"/>
        <v>18150</v>
      </c>
      <c r="R58" s="1653">
        <f t="shared" si="13"/>
        <v>18150</v>
      </c>
      <c r="S58" s="1684">
        <f t="shared" si="15"/>
        <v>2613900</v>
      </c>
      <c r="T58" s="2048" t="s">
        <v>4492</v>
      </c>
      <c r="U58" s="319"/>
      <c r="V58" s="319"/>
    </row>
    <row r="59" spans="1:22" ht="18.75" customHeight="1">
      <c r="B59" s="2043">
        <v>28</v>
      </c>
      <c r="C59" s="2047" t="s">
        <v>4493</v>
      </c>
      <c r="D59" s="1894" t="s">
        <v>42</v>
      </c>
      <c r="E59" s="2045">
        <v>25</v>
      </c>
      <c r="F59" s="988">
        <v>1458750</v>
      </c>
      <c r="G59" s="988">
        <v>356250</v>
      </c>
      <c r="H59" s="1705">
        <f t="shared" si="14"/>
        <v>1815000</v>
      </c>
      <c r="I59" s="1517">
        <f>VLOOKUP(C59,'[43]AMT - Alt 1'!$E$2756:$AM$2869,26,0)</f>
        <v>0</v>
      </c>
      <c r="J59" s="1705">
        <f>VLOOKUP(C59,'[43]AMT - Alt 1'!$E$2756:$AM$2869,27,0)</f>
        <v>16500</v>
      </c>
      <c r="K59" s="988">
        <f>VLOOKUP(C59,'[43]AMT - Alt 1'!$E$2756:$AM$2869,28,0)</f>
        <v>0</v>
      </c>
      <c r="L59" s="1307">
        <f>VLOOKUP(C59,'[43]AMT - Alt 1'!$E$2756:$AM$2869,29,0)</f>
        <v>525000</v>
      </c>
      <c r="M59" s="1326">
        <f>VLOOKUP(C59,'[43]AMT - Alt 1'!$E$2756:$AM$2869,30,0)</f>
        <v>0</v>
      </c>
      <c r="N59" s="1518">
        <f t="shared" si="9"/>
        <v>937500</v>
      </c>
      <c r="O59" s="1653">
        <f t="shared" si="10"/>
        <v>2752500</v>
      </c>
      <c r="P59" s="1653">
        <f t="shared" si="11"/>
        <v>36300</v>
      </c>
      <c r="Q59" s="1653">
        <f t="shared" si="12"/>
        <v>18150</v>
      </c>
      <c r="R59" s="1653">
        <f t="shared" si="13"/>
        <v>18150</v>
      </c>
      <c r="S59" s="1684">
        <f t="shared" si="15"/>
        <v>2679900</v>
      </c>
      <c r="T59" s="2048" t="s">
        <v>4494</v>
      </c>
      <c r="U59" s="319"/>
      <c r="V59" s="319"/>
    </row>
    <row r="60" spans="1:22" ht="18.75" customHeight="1">
      <c r="B60" s="2043">
        <v>29</v>
      </c>
      <c r="C60" s="2047" t="s">
        <v>4495</v>
      </c>
      <c r="D60" s="1894" t="s">
        <v>42</v>
      </c>
      <c r="E60" s="2045">
        <v>21</v>
      </c>
      <c r="F60" s="988">
        <v>1458750</v>
      </c>
      <c r="G60" s="988">
        <v>356250</v>
      </c>
      <c r="H60" s="1705">
        <f t="shared" si="14"/>
        <v>1815000</v>
      </c>
      <c r="I60" s="1517">
        <f>VLOOKUP(C60,'[43]AMT - Alt 1'!$E$2756:$AM$2869,26,0)</f>
        <v>0</v>
      </c>
      <c r="J60" s="1705">
        <f>VLOOKUP(C60,'[43]AMT - Alt 1'!$E$2756:$AM$2869,27,0)</f>
        <v>16500</v>
      </c>
      <c r="K60" s="988">
        <f>VLOOKUP(C60,'[43]AMT - Alt 1'!$E$2756:$AM$2869,28,0)</f>
        <v>0</v>
      </c>
      <c r="L60" s="1307">
        <f>VLOOKUP(C60,'[43]AMT - Alt 1'!$E$2756:$AM$2869,29,0)</f>
        <v>525000</v>
      </c>
      <c r="M60" s="1326">
        <f>VLOOKUP(C60,'[43]AMT - Alt 1'!$E$2756:$AM$2869,30,0)</f>
        <v>0</v>
      </c>
      <c r="N60" s="1518">
        <f t="shared" si="9"/>
        <v>871500</v>
      </c>
      <c r="O60" s="1653">
        <f t="shared" si="10"/>
        <v>2686500</v>
      </c>
      <c r="P60" s="1653">
        <f t="shared" si="11"/>
        <v>36300</v>
      </c>
      <c r="Q60" s="1653">
        <f t="shared" si="12"/>
        <v>18150</v>
      </c>
      <c r="R60" s="1653">
        <f t="shared" si="13"/>
        <v>18150</v>
      </c>
      <c r="S60" s="1684">
        <f t="shared" si="15"/>
        <v>2613900</v>
      </c>
      <c r="T60" s="2048" t="s">
        <v>4496</v>
      </c>
      <c r="U60" s="319"/>
      <c r="V60" s="319"/>
    </row>
    <row r="61" spans="1:22" ht="18.75" customHeight="1">
      <c r="B61" s="2043">
        <v>30</v>
      </c>
      <c r="C61" s="2056" t="s">
        <v>4497</v>
      </c>
      <c r="D61" s="1894" t="s">
        <v>42</v>
      </c>
      <c r="E61" s="2045">
        <v>20</v>
      </c>
      <c r="F61" s="988">
        <v>1458750</v>
      </c>
      <c r="G61" s="988">
        <v>356250</v>
      </c>
      <c r="H61" s="1705">
        <f t="shared" si="14"/>
        <v>1815000</v>
      </c>
      <c r="I61" s="1517">
        <f>VLOOKUP(C61,'[43]AMT - Alt 1'!$E$2756:$AM$2869,26,0)</f>
        <v>0</v>
      </c>
      <c r="J61" s="1705">
        <f>VLOOKUP(C61,'[43]AMT - Alt 1'!$E$2756:$AM$2869,27,0)</f>
        <v>16500</v>
      </c>
      <c r="K61" s="988">
        <f>VLOOKUP(C61,'[43]AMT - Alt 1'!$E$2756:$AM$2869,28,0)</f>
        <v>0</v>
      </c>
      <c r="L61" s="1307">
        <f>VLOOKUP(C61,'[43]AMT - Alt 1'!$E$2756:$AM$2869,29,0)</f>
        <v>525000</v>
      </c>
      <c r="M61" s="1326">
        <f>VLOOKUP(C61,'[43]AMT - Alt 1'!$E$2756:$AM$2869,30,0)</f>
        <v>0</v>
      </c>
      <c r="N61" s="1518">
        <f t="shared" si="9"/>
        <v>855000</v>
      </c>
      <c r="O61" s="1653">
        <f t="shared" si="10"/>
        <v>2670000</v>
      </c>
      <c r="P61" s="1653">
        <f t="shared" si="11"/>
        <v>36300</v>
      </c>
      <c r="Q61" s="1653">
        <f t="shared" si="12"/>
        <v>18150</v>
      </c>
      <c r="R61" s="1653">
        <f t="shared" si="13"/>
        <v>18150</v>
      </c>
      <c r="S61" s="1684">
        <f t="shared" si="15"/>
        <v>2597400</v>
      </c>
      <c r="T61" s="2053" t="s">
        <v>4498</v>
      </c>
      <c r="U61" s="319"/>
      <c r="V61" s="319"/>
    </row>
    <row r="62" spans="1:22" ht="18.75" customHeight="1">
      <c r="B62" s="2043">
        <v>31</v>
      </c>
      <c r="C62" s="2044" t="s">
        <v>4499</v>
      </c>
      <c r="D62" s="1894" t="s">
        <v>42</v>
      </c>
      <c r="E62" s="2045">
        <v>21</v>
      </c>
      <c r="F62" s="988">
        <v>1458750</v>
      </c>
      <c r="G62" s="988">
        <v>356250</v>
      </c>
      <c r="H62" s="1705">
        <f t="shared" si="14"/>
        <v>1815000</v>
      </c>
      <c r="I62" s="1517">
        <f>VLOOKUP(C62,'[43]AMT - Alt 1'!$E$2756:$AM$2869,26,0)</f>
        <v>0</v>
      </c>
      <c r="J62" s="1705">
        <f>VLOOKUP(C62,'[43]AMT - Alt 1'!$E$2756:$AM$2869,27,0)</f>
        <v>16500</v>
      </c>
      <c r="K62" s="988">
        <f>VLOOKUP(C62,'[43]AMT - Alt 1'!$E$2756:$AM$2869,28,0)</f>
        <v>0</v>
      </c>
      <c r="L62" s="1307">
        <f>VLOOKUP(C62,'[43]AMT - Alt 1'!$E$2756:$AM$2869,29,0)</f>
        <v>525000</v>
      </c>
      <c r="M62" s="1326">
        <f>VLOOKUP(C62,'[43]AMT - Alt 1'!$E$2756:$AM$2869,30,0)</f>
        <v>0</v>
      </c>
      <c r="N62" s="1518">
        <f t="shared" si="9"/>
        <v>871500</v>
      </c>
      <c r="O62" s="1653">
        <f t="shared" si="10"/>
        <v>2686500</v>
      </c>
      <c r="P62" s="1653">
        <f t="shared" si="11"/>
        <v>36300</v>
      </c>
      <c r="Q62" s="1653">
        <f t="shared" si="12"/>
        <v>18150</v>
      </c>
      <c r="R62" s="1653">
        <f t="shared" si="13"/>
        <v>18150</v>
      </c>
      <c r="S62" s="1684">
        <f t="shared" si="15"/>
        <v>2613900</v>
      </c>
      <c r="T62" s="2055" t="s">
        <v>4500</v>
      </c>
      <c r="U62" s="319"/>
      <c r="V62" s="319"/>
    </row>
    <row r="63" spans="1:22" ht="18.75" customHeight="1">
      <c r="B63" s="2043">
        <v>32</v>
      </c>
      <c r="C63" s="2057" t="s">
        <v>4501</v>
      </c>
      <c r="D63" s="1894" t="s">
        <v>42</v>
      </c>
      <c r="E63" s="2045">
        <v>25</v>
      </c>
      <c r="F63" s="988">
        <v>1458750</v>
      </c>
      <c r="G63" s="988">
        <v>356250</v>
      </c>
      <c r="H63" s="1705">
        <f t="shared" si="14"/>
        <v>1815000</v>
      </c>
      <c r="I63" s="1517">
        <f>VLOOKUP(C63,'[43]AMT - Alt 1'!$E$2756:$AM$2869,26,0)</f>
        <v>0</v>
      </c>
      <c r="J63" s="1705">
        <f>VLOOKUP(C63,'[43]AMT - Alt 1'!$E$2756:$AM$2869,27,0)</f>
        <v>16500</v>
      </c>
      <c r="K63" s="988">
        <f>VLOOKUP(C63,'[43]AMT - Alt 1'!$E$2756:$AM$2869,28,0)</f>
        <v>0</v>
      </c>
      <c r="L63" s="1307">
        <f>VLOOKUP(C63,'[43]AMT - Alt 1'!$E$2756:$AM$2869,29,0)</f>
        <v>525000</v>
      </c>
      <c r="M63" s="1326">
        <f>VLOOKUP(C63,'[43]AMT - Alt 1'!$E$2756:$AM$2869,30,0)</f>
        <v>0</v>
      </c>
      <c r="N63" s="1518">
        <f t="shared" si="9"/>
        <v>937500</v>
      </c>
      <c r="O63" s="1653">
        <f t="shared" si="10"/>
        <v>2752500</v>
      </c>
      <c r="P63" s="1653">
        <f t="shared" si="11"/>
        <v>36300</v>
      </c>
      <c r="Q63" s="1653">
        <f t="shared" si="12"/>
        <v>18150</v>
      </c>
      <c r="R63" s="1653">
        <f t="shared" si="13"/>
        <v>18150</v>
      </c>
      <c r="S63" s="1684">
        <f t="shared" si="15"/>
        <v>2679900</v>
      </c>
      <c r="T63" s="2048" t="s">
        <v>4502</v>
      </c>
      <c r="U63" s="319"/>
      <c r="V63" s="319"/>
    </row>
    <row r="64" spans="1:22" ht="18.75" customHeight="1">
      <c r="B64" s="2043">
        <v>33</v>
      </c>
      <c r="C64" s="2047" t="s">
        <v>4503</v>
      </c>
      <c r="D64" s="1894" t="s">
        <v>42</v>
      </c>
      <c r="E64" s="2045">
        <v>26</v>
      </c>
      <c r="F64" s="988">
        <v>1458750</v>
      </c>
      <c r="G64" s="988">
        <v>356250</v>
      </c>
      <c r="H64" s="1705">
        <f t="shared" si="14"/>
        <v>1815000</v>
      </c>
      <c r="I64" s="1517">
        <f>VLOOKUP(C64,'[43]AMT - Alt 1'!$E$2756:$AM$2869,26,0)</f>
        <v>0</v>
      </c>
      <c r="J64" s="1705">
        <f>VLOOKUP(C64,'[43]AMT - Alt 1'!$E$2756:$AM$2869,27,0)</f>
        <v>16500</v>
      </c>
      <c r="K64" s="988">
        <f>VLOOKUP(C64,'[43]AMT - Alt 1'!$E$2756:$AM$2869,28,0)</f>
        <v>0</v>
      </c>
      <c r="L64" s="1307">
        <f>VLOOKUP(C64,'[43]AMT - Alt 1'!$E$2756:$AM$2869,29,0)</f>
        <v>525000</v>
      </c>
      <c r="M64" s="1326">
        <f>VLOOKUP(C64,'[43]AMT - Alt 1'!$E$2756:$AM$2869,30,0)</f>
        <v>0</v>
      </c>
      <c r="N64" s="1518">
        <f t="shared" si="9"/>
        <v>954000</v>
      </c>
      <c r="O64" s="1653">
        <f t="shared" si="10"/>
        <v>2769000</v>
      </c>
      <c r="P64" s="1653">
        <f t="shared" si="11"/>
        <v>36300</v>
      </c>
      <c r="Q64" s="1653">
        <f t="shared" si="12"/>
        <v>18150</v>
      </c>
      <c r="R64" s="1653">
        <f t="shared" si="13"/>
        <v>18150</v>
      </c>
      <c r="S64" s="1684">
        <f t="shared" si="15"/>
        <v>2696400</v>
      </c>
      <c r="T64" s="2048" t="s">
        <v>4504</v>
      </c>
      <c r="U64" s="319"/>
      <c r="V64" s="319"/>
    </row>
    <row r="65" spans="2:22" ht="18.75" customHeight="1">
      <c r="B65" s="2043">
        <v>34</v>
      </c>
      <c r="C65" s="2044" t="s">
        <v>4505</v>
      </c>
      <c r="D65" s="1894" t="s">
        <v>42</v>
      </c>
      <c r="E65" s="2045">
        <v>23</v>
      </c>
      <c r="F65" s="988">
        <v>1458750</v>
      </c>
      <c r="G65" s="988">
        <v>356250</v>
      </c>
      <c r="H65" s="1705">
        <f t="shared" si="14"/>
        <v>1815000</v>
      </c>
      <c r="I65" s="1517">
        <f>VLOOKUP(C65,'[43]AMT - Alt 1'!$E$2756:$AM$2869,26,0)</f>
        <v>0</v>
      </c>
      <c r="J65" s="1705">
        <f>VLOOKUP(C65,'[43]AMT - Alt 1'!$E$2756:$AM$2869,27,0)</f>
        <v>16500</v>
      </c>
      <c r="K65" s="988">
        <f>VLOOKUP(C65,'[43]AMT - Alt 1'!$E$2756:$AM$2869,28,0)</f>
        <v>0</v>
      </c>
      <c r="L65" s="1307">
        <f>VLOOKUP(C65,'[43]AMT - Alt 1'!$E$2756:$AM$2869,29,0)</f>
        <v>525000</v>
      </c>
      <c r="M65" s="1326">
        <f>VLOOKUP(C65,'[43]AMT - Alt 1'!$E$2756:$AM$2869,30,0)</f>
        <v>0</v>
      </c>
      <c r="N65" s="1518">
        <f t="shared" si="9"/>
        <v>904500</v>
      </c>
      <c r="O65" s="1653">
        <f t="shared" si="10"/>
        <v>2719500</v>
      </c>
      <c r="P65" s="1653">
        <f t="shared" si="11"/>
        <v>36300</v>
      </c>
      <c r="Q65" s="1653">
        <f t="shared" si="12"/>
        <v>18150</v>
      </c>
      <c r="R65" s="1653">
        <f t="shared" si="13"/>
        <v>18150</v>
      </c>
      <c r="S65" s="1684">
        <f t="shared" si="15"/>
        <v>2646900</v>
      </c>
      <c r="T65" s="2055" t="s">
        <v>4506</v>
      </c>
      <c r="U65" s="319"/>
      <c r="V65" s="319"/>
    </row>
    <row r="66" spans="2:22" ht="18.75" customHeight="1">
      <c r="B66" s="2043">
        <v>35</v>
      </c>
      <c r="C66" s="2047" t="s">
        <v>4507</v>
      </c>
      <c r="D66" s="1894" t="s">
        <v>42</v>
      </c>
      <c r="E66" s="2045">
        <v>20</v>
      </c>
      <c r="F66" s="988">
        <v>1458750</v>
      </c>
      <c r="G66" s="988">
        <v>356250</v>
      </c>
      <c r="H66" s="1705">
        <f t="shared" si="14"/>
        <v>1815000</v>
      </c>
      <c r="I66" s="1517">
        <f>VLOOKUP(C66,'[43]AMT - Alt 1'!$E$2756:$AM$2869,26,0)</f>
        <v>0</v>
      </c>
      <c r="J66" s="1705">
        <f>VLOOKUP(C66,'[43]AMT - Alt 1'!$E$2756:$AM$2869,27,0)</f>
        <v>16500</v>
      </c>
      <c r="K66" s="988">
        <f>VLOOKUP(C66,'[43]AMT - Alt 1'!$E$2756:$AM$2869,28,0)</f>
        <v>0</v>
      </c>
      <c r="L66" s="1307">
        <f>VLOOKUP(C66,'[43]AMT - Alt 1'!$E$2756:$AM$2869,29,0)</f>
        <v>525000</v>
      </c>
      <c r="M66" s="1326">
        <f>VLOOKUP(C66,'[43]AMT - Alt 1'!$E$2756:$AM$2869,30,0)</f>
        <v>0</v>
      </c>
      <c r="N66" s="1518">
        <f t="shared" si="9"/>
        <v>855000</v>
      </c>
      <c r="O66" s="1653">
        <f t="shared" si="10"/>
        <v>2670000</v>
      </c>
      <c r="P66" s="1653">
        <f t="shared" si="11"/>
        <v>36300</v>
      </c>
      <c r="Q66" s="1653">
        <f t="shared" si="12"/>
        <v>18150</v>
      </c>
      <c r="R66" s="1653">
        <f t="shared" si="13"/>
        <v>18150</v>
      </c>
      <c r="S66" s="1684">
        <f t="shared" si="15"/>
        <v>2597400</v>
      </c>
      <c r="T66" s="2048" t="s">
        <v>4508</v>
      </c>
      <c r="U66" s="319"/>
      <c r="V66" s="319"/>
    </row>
    <row r="67" spans="2:22" ht="18.75" customHeight="1">
      <c r="B67" s="2043">
        <v>36</v>
      </c>
      <c r="C67" s="2047" t="s">
        <v>220</v>
      </c>
      <c r="D67" s="1894" t="s">
        <v>42</v>
      </c>
      <c r="E67" s="2045">
        <v>21</v>
      </c>
      <c r="F67" s="988">
        <v>1458750</v>
      </c>
      <c r="G67" s="988">
        <v>356250</v>
      </c>
      <c r="H67" s="1705">
        <f t="shared" si="14"/>
        <v>1815000</v>
      </c>
      <c r="I67" s="1517">
        <f>VLOOKUP(C67,'[43]AMT - Alt 1'!$E$2756:$AM$2869,26,0)</f>
        <v>0</v>
      </c>
      <c r="J67" s="1705">
        <f>VLOOKUP(C67,'[43]AMT - Alt 1'!$E$2756:$AM$2869,27,0)</f>
        <v>16500</v>
      </c>
      <c r="K67" s="988">
        <f>VLOOKUP(C67,'[43]AMT - Alt 1'!$E$2756:$AM$2869,28,0)</f>
        <v>0</v>
      </c>
      <c r="L67" s="1307">
        <f>VLOOKUP(C67,'[43]AMT - Alt 1'!$E$2756:$AM$2869,29,0)</f>
        <v>525000</v>
      </c>
      <c r="M67" s="1326">
        <f>VLOOKUP(C67,'[43]AMT - Alt 1'!$E$2756:$AM$2869,30,0)</f>
        <v>0</v>
      </c>
      <c r="N67" s="1518">
        <f t="shared" si="9"/>
        <v>871500</v>
      </c>
      <c r="O67" s="1653">
        <f t="shared" si="10"/>
        <v>2686500</v>
      </c>
      <c r="P67" s="1653">
        <f t="shared" si="11"/>
        <v>36300</v>
      </c>
      <c r="Q67" s="1653">
        <f t="shared" si="12"/>
        <v>18150</v>
      </c>
      <c r="R67" s="1653">
        <f t="shared" si="13"/>
        <v>18150</v>
      </c>
      <c r="S67" s="1684">
        <f t="shared" si="15"/>
        <v>2613900</v>
      </c>
      <c r="T67" s="2048" t="s">
        <v>4509</v>
      </c>
      <c r="U67" s="319"/>
      <c r="V67" s="319"/>
    </row>
    <row r="68" spans="2:22" ht="18.75" customHeight="1">
      <c r="B68" s="2043">
        <v>37</v>
      </c>
      <c r="C68" s="2047" t="s">
        <v>4510</v>
      </c>
      <c r="D68" s="1894" t="s">
        <v>42</v>
      </c>
      <c r="E68" s="2045">
        <v>21</v>
      </c>
      <c r="F68" s="988">
        <v>1458750</v>
      </c>
      <c r="G68" s="988">
        <v>356250</v>
      </c>
      <c r="H68" s="1705">
        <f t="shared" si="14"/>
        <v>1815000</v>
      </c>
      <c r="I68" s="1517">
        <f>VLOOKUP(C68,'[43]AMT - Alt 1'!$E$2756:$AM$2869,26,0)</f>
        <v>0</v>
      </c>
      <c r="J68" s="1705">
        <f>VLOOKUP(C68,'[43]AMT - Alt 1'!$E$2756:$AM$2869,27,0)</f>
        <v>16500</v>
      </c>
      <c r="K68" s="988">
        <f>VLOOKUP(C68,'[43]AMT - Alt 1'!$E$2756:$AM$2869,28,0)</f>
        <v>0</v>
      </c>
      <c r="L68" s="1307">
        <f>VLOOKUP(C68,'[43]AMT - Alt 1'!$E$2756:$AM$2869,29,0)</f>
        <v>525000</v>
      </c>
      <c r="M68" s="1326">
        <f>VLOOKUP(C68,'[43]AMT - Alt 1'!$E$2756:$AM$2869,30,0)</f>
        <v>0</v>
      </c>
      <c r="N68" s="1518">
        <f t="shared" si="9"/>
        <v>871500</v>
      </c>
      <c r="O68" s="1653">
        <f t="shared" si="10"/>
        <v>2686500</v>
      </c>
      <c r="P68" s="1653">
        <f t="shared" si="11"/>
        <v>36300</v>
      </c>
      <c r="Q68" s="1653">
        <f t="shared" si="12"/>
        <v>18150</v>
      </c>
      <c r="R68" s="1653">
        <f t="shared" si="13"/>
        <v>18150</v>
      </c>
      <c r="S68" s="1684">
        <f t="shared" si="15"/>
        <v>2613900</v>
      </c>
      <c r="T68" s="2048" t="s">
        <v>4511</v>
      </c>
      <c r="U68" s="319"/>
      <c r="V68" s="319"/>
    </row>
    <row r="69" spans="2:22" ht="18.75" customHeight="1">
      <c r="B69" s="2043">
        <v>38</v>
      </c>
      <c r="C69" s="2047" t="s">
        <v>4512</v>
      </c>
      <c r="D69" s="1894" t="s">
        <v>42</v>
      </c>
      <c r="E69" s="2045">
        <v>17</v>
      </c>
      <c r="F69" s="988">
        <v>1458750</v>
      </c>
      <c r="G69" s="988">
        <v>356250</v>
      </c>
      <c r="H69" s="1705">
        <f t="shared" si="14"/>
        <v>1815000</v>
      </c>
      <c r="I69" s="1517">
        <f>VLOOKUP(C69,'[43]AMT - Alt 1'!$E$2756:$AM$2869,26,0)</f>
        <v>0</v>
      </c>
      <c r="J69" s="1705">
        <f>VLOOKUP(C69,'[43]AMT - Alt 1'!$E$2756:$AM$2869,27,0)</f>
        <v>16500</v>
      </c>
      <c r="K69" s="988">
        <f>VLOOKUP(C69,'[43]AMT - Alt 1'!$E$2756:$AM$2869,28,0)</f>
        <v>0</v>
      </c>
      <c r="L69" s="1307">
        <f>VLOOKUP(C69,'[43]AMT - Alt 1'!$E$2756:$AM$2869,29,0)</f>
        <v>525000</v>
      </c>
      <c r="M69" s="1326">
        <f>VLOOKUP(C69,'[43]AMT - Alt 1'!$E$2756:$AM$2869,30,0)</f>
        <v>0</v>
      </c>
      <c r="N69" s="1518">
        <f t="shared" si="9"/>
        <v>805500</v>
      </c>
      <c r="O69" s="1653">
        <f t="shared" si="10"/>
        <v>2620500</v>
      </c>
      <c r="P69" s="1653">
        <f t="shared" si="11"/>
        <v>36300</v>
      </c>
      <c r="Q69" s="1653">
        <f t="shared" si="12"/>
        <v>18150</v>
      </c>
      <c r="R69" s="1653">
        <f t="shared" si="13"/>
        <v>18150</v>
      </c>
      <c r="S69" s="1684">
        <f t="shared" si="15"/>
        <v>2547900</v>
      </c>
      <c r="T69" s="2048" t="s">
        <v>4513</v>
      </c>
      <c r="U69" s="319"/>
      <c r="V69" s="319"/>
    </row>
    <row r="70" spans="2:22" ht="18.75" customHeight="1">
      <c r="B70" s="2043">
        <v>39</v>
      </c>
      <c r="C70" s="1693" t="s">
        <v>4514</v>
      </c>
      <c r="D70" s="1894" t="s">
        <v>42</v>
      </c>
      <c r="E70" s="2045">
        <v>21</v>
      </c>
      <c r="F70" s="988">
        <v>1458750</v>
      </c>
      <c r="G70" s="988">
        <v>356250</v>
      </c>
      <c r="H70" s="1705">
        <f t="shared" si="14"/>
        <v>1815000</v>
      </c>
      <c r="I70" s="1517">
        <f>VLOOKUP(C70,'[43]AMT - Alt 1'!$E$2756:$AM$2869,26,0)</f>
        <v>0</v>
      </c>
      <c r="J70" s="1705">
        <v>16500</v>
      </c>
      <c r="K70" s="988">
        <v>0</v>
      </c>
      <c r="L70" s="1307">
        <v>525000</v>
      </c>
      <c r="M70" s="1326">
        <f>VLOOKUP(C70,'[43]AMT - Alt 1'!$E$2756:$AM$2869,30,0)</f>
        <v>0</v>
      </c>
      <c r="N70" s="1518">
        <f t="shared" si="9"/>
        <v>871500</v>
      </c>
      <c r="O70" s="1653">
        <f t="shared" si="10"/>
        <v>2686500</v>
      </c>
      <c r="P70" s="1653">
        <f t="shared" si="11"/>
        <v>36300</v>
      </c>
      <c r="Q70" s="1653">
        <f t="shared" si="12"/>
        <v>18150</v>
      </c>
      <c r="R70" s="1653">
        <f t="shared" si="13"/>
        <v>18150</v>
      </c>
      <c r="S70" s="1684">
        <f t="shared" si="15"/>
        <v>2613900</v>
      </c>
      <c r="T70" s="1894" t="s">
        <v>4515</v>
      </c>
      <c r="U70" s="319"/>
      <c r="V70" s="319"/>
    </row>
    <row r="71" spans="2:22" ht="18.75" customHeight="1">
      <c r="B71" s="2043">
        <v>40</v>
      </c>
      <c r="C71" s="1693" t="s">
        <v>4516</v>
      </c>
      <c r="D71" s="1894" t="s">
        <v>42</v>
      </c>
      <c r="E71" s="2045">
        <v>22</v>
      </c>
      <c r="F71" s="988">
        <v>1458750</v>
      </c>
      <c r="G71" s="988">
        <v>356250</v>
      </c>
      <c r="H71" s="1705">
        <f t="shared" si="14"/>
        <v>1815000</v>
      </c>
      <c r="I71" s="1517">
        <f>VLOOKUP(C71,'[43]AMT - Alt 1'!$E$2756:$AM$2869,26,0)</f>
        <v>0</v>
      </c>
      <c r="J71" s="1705">
        <v>16500</v>
      </c>
      <c r="K71" s="988">
        <v>0</v>
      </c>
      <c r="L71" s="1307">
        <v>525000</v>
      </c>
      <c r="M71" s="1326">
        <f>VLOOKUP(C71,'[43]AMT - Alt 1'!$E$2756:$AM$2869,30,0)</f>
        <v>0</v>
      </c>
      <c r="N71" s="1518">
        <f t="shared" si="9"/>
        <v>888000</v>
      </c>
      <c r="O71" s="1653">
        <f t="shared" si="10"/>
        <v>2703000</v>
      </c>
      <c r="P71" s="1653">
        <f t="shared" si="11"/>
        <v>36300</v>
      </c>
      <c r="Q71" s="1653">
        <f t="shared" si="12"/>
        <v>18150</v>
      </c>
      <c r="R71" s="1653">
        <f t="shared" si="13"/>
        <v>18150</v>
      </c>
      <c r="S71" s="1684">
        <f t="shared" si="15"/>
        <v>2630400</v>
      </c>
      <c r="T71" s="1894" t="s">
        <v>4517</v>
      </c>
      <c r="U71" s="319"/>
      <c r="V71" s="319"/>
    </row>
    <row r="72" spans="2:22" ht="18.75" customHeight="1">
      <c r="B72" s="2043">
        <v>41</v>
      </c>
      <c r="C72" s="1693" t="s">
        <v>4518</v>
      </c>
      <c r="D72" s="1894" t="s">
        <v>42</v>
      </c>
      <c r="E72" s="2045">
        <v>15</v>
      </c>
      <c r="F72" s="988">
        <v>1458750</v>
      </c>
      <c r="G72" s="988">
        <v>356250</v>
      </c>
      <c r="H72" s="1705">
        <f t="shared" si="14"/>
        <v>1815000</v>
      </c>
      <c r="I72" s="1517">
        <f>VLOOKUP(C72,'[43]AMT - Alt 1'!$E$2756:$AM$2869,26,0)</f>
        <v>0</v>
      </c>
      <c r="J72" s="1705">
        <f>VLOOKUP(C72,'[43]AMT - Alt 1'!$E$2756:$AM$2869,27,0)</f>
        <v>16500</v>
      </c>
      <c r="K72" s="988">
        <f>VLOOKUP(C72,'[43]AMT - Alt 1'!$E$2756:$AM$2869,28,0)</f>
        <v>0</v>
      </c>
      <c r="L72" s="1307">
        <v>525000</v>
      </c>
      <c r="M72" s="1326">
        <f>VLOOKUP(C72,'[43]AMT - Alt 1'!$E$2756:$AM$2869,30,0)</f>
        <v>0</v>
      </c>
      <c r="N72" s="1518">
        <f t="shared" si="9"/>
        <v>772500</v>
      </c>
      <c r="O72" s="1653">
        <f t="shared" si="10"/>
        <v>2587500</v>
      </c>
      <c r="P72" s="1653">
        <f t="shared" si="11"/>
        <v>36300</v>
      </c>
      <c r="Q72" s="1653">
        <f t="shared" si="12"/>
        <v>18150</v>
      </c>
      <c r="R72" s="1653">
        <f t="shared" si="13"/>
        <v>18150</v>
      </c>
      <c r="S72" s="1684">
        <f t="shared" si="15"/>
        <v>2514900</v>
      </c>
      <c r="T72" s="1894" t="s">
        <v>4519</v>
      </c>
      <c r="U72" s="319"/>
      <c r="V72" s="319"/>
    </row>
    <row r="73" spans="2:22" ht="18.75" customHeight="1">
      <c r="B73" s="2043">
        <v>42</v>
      </c>
      <c r="C73" s="1693" t="s">
        <v>4520</v>
      </c>
      <c r="D73" s="1894" t="s">
        <v>42</v>
      </c>
      <c r="E73" s="2058">
        <v>21</v>
      </c>
      <c r="F73" s="988">
        <v>1458750</v>
      </c>
      <c r="G73" s="988">
        <v>356250</v>
      </c>
      <c r="H73" s="1705">
        <v>1815000</v>
      </c>
      <c r="I73" s="2059">
        <v>0</v>
      </c>
      <c r="J73" s="1705">
        <v>16500</v>
      </c>
      <c r="K73" s="988">
        <v>0</v>
      </c>
      <c r="L73" s="1307">
        <v>525000</v>
      </c>
      <c r="M73" s="1326">
        <v>0</v>
      </c>
      <c r="N73" s="1518">
        <f t="shared" si="9"/>
        <v>871500</v>
      </c>
      <c r="O73" s="1653">
        <f t="shared" si="10"/>
        <v>2686500</v>
      </c>
      <c r="P73" s="1653">
        <f t="shared" si="11"/>
        <v>36300</v>
      </c>
      <c r="Q73" s="1653">
        <f t="shared" si="12"/>
        <v>18150</v>
      </c>
      <c r="R73" s="1653">
        <f t="shared" si="13"/>
        <v>18150</v>
      </c>
      <c r="S73" s="1684">
        <f t="shared" si="15"/>
        <v>2613900</v>
      </c>
      <c r="T73" s="1894" t="s">
        <v>4521</v>
      </c>
      <c r="U73" s="319"/>
      <c r="V73" s="319"/>
    </row>
    <row r="74" spans="2:22" ht="18.75" customHeight="1">
      <c r="B74" s="2043">
        <v>43</v>
      </c>
      <c r="C74" s="1693" t="s">
        <v>4522</v>
      </c>
      <c r="D74" s="1894" t="s">
        <v>42</v>
      </c>
      <c r="E74" s="2058">
        <v>20</v>
      </c>
      <c r="F74" s="988">
        <v>1458750</v>
      </c>
      <c r="G74" s="988">
        <v>356250</v>
      </c>
      <c r="H74" s="1705">
        <v>1815000</v>
      </c>
      <c r="I74" s="2059">
        <v>0</v>
      </c>
      <c r="J74" s="1705">
        <v>16500</v>
      </c>
      <c r="K74" s="988">
        <v>0</v>
      </c>
      <c r="L74" s="1307">
        <v>525000</v>
      </c>
      <c r="M74" s="1326">
        <v>0</v>
      </c>
      <c r="N74" s="1518">
        <f t="shared" si="9"/>
        <v>855000</v>
      </c>
      <c r="O74" s="1653">
        <f t="shared" si="10"/>
        <v>2670000</v>
      </c>
      <c r="P74" s="1653">
        <f t="shared" si="11"/>
        <v>36300</v>
      </c>
      <c r="Q74" s="1653">
        <f t="shared" si="12"/>
        <v>18150</v>
      </c>
      <c r="R74" s="1653">
        <f t="shared" si="13"/>
        <v>18150</v>
      </c>
      <c r="S74" s="1684">
        <f t="shared" si="15"/>
        <v>2597400</v>
      </c>
      <c r="T74" s="1894" t="s">
        <v>4523</v>
      </c>
      <c r="U74" s="319"/>
      <c r="V74" s="319"/>
    </row>
    <row r="75" spans="2:22" ht="18.75" customHeight="1">
      <c r="B75" s="2043">
        <v>44</v>
      </c>
      <c r="C75" s="1693" t="s">
        <v>4524</v>
      </c>
      <c r="D75" s="1894" t="s">
        <v>42</v>
      </c>
      <c r="E75" s="2058">
        <v>20</v>
      </c>
      <c r="F75" s="988">
        <v>1458750</v>
      </c>
      <c r="G75" s="988">
        <v>356250</v>
      </c>
      <c r="H75" s="1705">
        <v>1815000</v>
      </c>
      <c r="I75" s="2059">
        <v>0</v>
      </c>
      <c r="J75" s="1705">
        <v>16500</v>
      </c>
      <c r="K75" s="988">
        <v>0</v>
      </c>
      <c r="L75" s="1307">
        <v>525000</v>
      </c>
      <c r="M75" s="1326">
        <v>0</v>
      </c>
      <c r="N75" s="1518">
        <f t="shared" si="9"/>
        <v>855000</v>
      </c>
      <c r="O75" s="1653">
        <f t="shared" si="10"/>
        <v>2670000</v>
      </c>
      <c r="P75" s="1653">
        <f t="shared" si="11"/>
        <v>36300</v>
      </c>
      <c r="Q75" s="1653">
        <f t="shared" si="12"/>
        <v>18150</v>
      </c>
      <c r="R75" s="1653">
        <f t="shared" si="13"/>
        <v>18150</v>
      </c>
      <c r="S75" s="1684">
        <f t="shared" si="15"/>
        <v>2597400</v>
      </c>
      <c r="T75" s="1894" t="s">
        <v>4525</v>
      </c>
      <c r="U75" s="319"/>
      <c r="V75" s="319"/>
    </row>
    <row r="76" spans="2:22" ht="18.75" customHeight="1">
      <c r="B76" s="2043">
        <v>45</v>
      </c>
      <c r="C76" s="1693" t="s">
        <v>279</v>
      </c>
      <c r="D76" s="1894" t="s">
        <v>42</v>
      </c>
      <c r="E76" s="2058">
        <v>21</v>
      </c>
      <c r="F76" s="988">
        <v>1458750</v>
      </c>
      <c r="G76" s="988">
        <v>356250</v>
      </c>
      <c r="H76" s="1705">
        <v>1815000</v>
      </c>
      <c r="I76" s="2059">
        <v>0</v>
      </c>
      <c r="J76" s="1705">
        <v>16500</v>
      </c>
      <c r="K76" s="988">
        <v>0</v>
      </c>
      <c r="L76" s="1307">
        <v>525000</v>
      </c>
      <c r="M76" s="1326">
        <v>0</v>
      </c>
      <c r="N76" s="1518">
        <f t="shared" si="9"/>
        <v>871500</v>
      </c>
      <c r="O76" s="1653">
        <f t="shared" si="10"/>
        <v>2686500</v>
      </c>
      <c r="P76" s="1653">
        <f t="shared" si="11"/>
        <v>36300</v>
      </c>
      <c r="Q76" s="1653">
        <f t="shared" si="12"/>
        <v>18150</v>
      </c>
      <c r="R76" s="1653">
        <f t="shared" si="13"/>
        <v>18150</v>
      </c>
      <c r="S76" s="1684">
        <f t="shared" si="15"/>
        <v>2613900</v>
      </c>
      <c r="T76" s="1894" t="s">
        <v>4526</v>
      </c>
      <c r="U76" s="319"/>
      <c r="V76" s="319"/>
    </row>
    <row r="77" spans="2:22" ht="24.75" customHeight="1">
      <c r="B77" s="2238" t="s">
        <v>34</v>
      </c>
      <c r="C77" s="2239"/>
      <c r="D77" s="2239"/>
      <c r="E77" s="855"/>
      <c r="F77" s="772">
        <f>SUM(F32:F76)</f>
        <v>65825250</v>
      </c>
      <c r="G77" s="772">
        <f t="shared" ref="G77:S77" si="16">SUM(G32:G76)</f>
        <v>16031250</v>
      </c>
      <c r="H77" s="772">
        <f t="shared" si="16"/>
        <v>81856500</v>
      </c>
      <c r="I77" s="772">
        <f t="shared" si="16"/>
        <v>0</v>
      </c>
      <c r="J77" s="772">
        <f t="shared" si="16"/>
        <v>759500</v>
      </c>
      <c r="K77" s="772">
        <f t="shared" si="16"/>
        <v>0</v>
      </c>
      <c r="L77" s="772">
        <f t="shared" si="16"/>
        <v>24042708</v>
      </c>
      <c r="M77" s="772">
        <f t="shared" si="16"/>
        <v>0</v>
      </c>
      <c r="N77" s="772">
        <f t="shared" si="16"/>
        <v>39224208</v>
      </c>
      <c r="O77" s="772">
        <f t="shared" si="16"/>
        <v>121080708</v>
      </c>
      <c r="P77" s="772">
        <f t="shared" si="16"/>
        <v>1637130</v>
      </c>
      <c r="Q77" s="772">
        <f t="shared" si="16"/>
        <v>818565</v>
      </c>
      <c r="R77" s="772">
        <f t="shared" si="16"/>
        <v>818565</v>
      </c>
      <c r="S77" s="772">
        <f t="shared" si="16"/>
        <v>117806448</v>
      </c>
      <c r="T77" s="772"/>
      <c r="U77" s="226"/>
      <c r="V77" s="319"/>
    </row>
    <row r="78" spans="2:22" ht="24.75" customHeight="1">
      <c r="B78" s="10"/>
      <c r="C78" s="2039"/>
      <c r="D78" s="141"/>
      <c r="E78" s="141"/>
      <c r="F78" s="1117"/>
      <c r="G78" s="1117"/>
      <c r="H78" s="1117"/>
      <c r="I78" s="1117"/>
      <c r="J78" s="1117"/>
      <c r="K78" s="1117"/>
      <c r="L78" s="1117"/>
      <c r="M78" s="1117"/>
      <c r="N78" s="1117"/>
      <c r="O78" s="1117"/>
      <c r="P78" s="1117"/>
      <c r="Q78" s="1117"/>
      <c r="R78" s="1117"/>
      <c r="S78" s="80"/>
      <c r="T78" s="319"/>
      <c r="U78" s="319"/>
      <c r="V78" s="319"/>
    </row>
    <row r="79" spans="2:22" ht="24.75" customHeight="1">
      <c r="B79" s="10"/>
      <c r="C79" s="2039"/>
      <c r="D79" s="141"/>
      <c r="E79" s="141"/>
      <c r="F79" s="1117"/>
      <c r="G79" s="1117"/>
      <c r="H79" s="1117"/>
      <c r="I79" s="1117"/>
      <c r="J79" s="1117"/>
      <c r="K79" s="1117"/>
      <c r="L79" s="1117"/>
      <c r="M79" s="1117"/>
      <c r="N79" s="1117"/>
      <c r="O79" s="1117"/>
      <c r="P79" s="1117"/>
      <c r="Q79" s="1117"/>
      <c r="R79" s="1117"/>
      <c r="S79" s="80"/>
      <c r="T79" s="319"/>
      <c r="U79" s="319"/>
      <c r="V79" s="319"/>
    </row>
    <row r="80" spans="2:22" ht="24.75" customHeight="1">
      <c r="B80" s="212" t="s">
        <v>35</v>
      </c>
      <c r="C80" s="2039"/>
      <c r="D80" s="344"/>
      <c r="E80" s="141"/>
      <c r="F80" s="1117"/>
      <c r="G80" s="1117"/>
      <c r="H80" s="1117"/>
      <c r="I80" s="1117"/>
      <c r="J80" s="1117"/>
      <c r="K80" s="1117"/>
      <c r="L80" s="1117"/>
      <c r="M80" s="1117"/>
      <c r="N80" s="1117"/>
      <c r="O80" s="1117"/>
      <c r="P80" s="1117"/>
      <c r="Q80" s="1117"/>
      <c r="R80" s="1117"/>
      <c r="S80" s="80"/>
      <c r="T80" s="319"/>
      <c r="U80" s="319"/>
      <c r="V80" s="319"/>
    </row>
    <row r="81" spans="2:22" ht="24.75" customHeight="1">
      <c r="B81" s="212"/>
      <c r="C81" s="2039"/>
      <c r="D81" s="141"/>
      <c r="E81" s="141"/>
      <c r="F81" s="1117"/>
      <c r="G81" s="1117"/>
      <c r="H81" s="1117"/>
      <c r="I81" s="1117"/>
      <c r="J81" s="1117"/>
      <c r="K81" s="1117"/>
      <c r="L81" s="1117"/>
      <c r="M81" s="1117"/>
      <c r="N81" s="1117"/>
      <c r="O81" s="1117"/>
      <c r="P81" s="1117"/>
      <c r="Q81" s="1117"/>
      <c r="R81" s="1117"/>
      <c r="S81" s="80"/>
      <c r="T81" s="319"/>
      <c r="U81" s="319"/>
      <c r="V81" s="319"/>
    </row>
    <row r="82" spans="2:22" ht="24.75" customHeight="1">
      <c r="B82" s="2518" t="s">
        <v>3</v>
      </c>
      <c r="C82" s="2518" t="s">
        <v>4</v>
      </c>
      <c r="D82" s="2518" t="s">
        <v>5</v>
      </c>
      <c r="E82" s="2319" t="s">
        <v>6</v>
      </c>
      <c r="F82" s="2329" t="s">
        <v>7</v>
      </c>
      <c r="G82" s="2330"/>
      <c r="H82" s="2319" t="s">
        <v>509</v>
      </c>
      <c r="I82" s="2480" t="s">
        <v>8</v>
      </c>
      <c r="J82" s="2442"/>
      <c r="K82" s="2442"/>
      <c r="L82" s="2442"/>
      <c r="M82" s="2443"/>
      <c r="N82" s="2315" t="s">
        <v>9</v>
      </c>
      <c r="O82" s="2319" t="s">
        <v>10</v>
      </c>
      <c r="P82" s="2329" t="s">
        <v>11</v>
      </c>
      <c r="Q82" s="2444"/>
      <c r="R82" s="2330"/>
      <c r="S82" s="2319" t="s">
        <v>12</v>
      </c>
      <c r="T82" s="2516" t="s">
        <v>13</v>
      </c>
      <c r="U82" s="319"/>
      <c r="V82" s="319"/>
    </row>
    <row r="83" spans="2:22" ht="24.75" customHeight="1">
      <c r="B83" s="2519"/>
      <c r="C83" s="2485"/>
      <c r="D83" s="2485"/>
      <c r="E83" s="2482"/>
      <c r="F83" s="2001" t="s">
        <v>14</v>
      </c>
      <c r="G83" s="2001" t="s">
        <v>15</v>
      </c>
      <c r="H83" s="2320"/>
      <c r="I83" s="2001" t="s">
        <v>49</v>
      </c>
      <c r="J83" s="2001" t="s">
        <v>16</v>
      </c>
      <c r="K83" s="2001" t="s">
        <v>2268</v>
      </c>
      <c r="L83" s="2001" t="s">
        <v>281</v>
      </c>
      <c r="M83" s="2001" t="s">
        <v>19</v>
      </c>
      <c r="N83" s="2316"/>
      <c r="O83" s="2320"/>
      <c r="P83" s="2001" t="s">
        <v>2316</v>
      </c>
      <c r="Q83" s="2001" t="s">
        <v>20</v>
      </c>
      <c r="R83" s="2001" t="s">
        <v>2270</v>
      </c>
      <c r="S83" s="2320"/>
      <c r="T83" s="2517"/>
      <c r="U83" s="319"/>
      <c r="V83" s="319"/>
    </row>
    <row r="84" spans="2:22" ht="21.75" customHeight="1">
      <c r="B84" s="2060">
        <v>1</v>
      </c>
      <c r="C84" s="845" t="s">
        <v>4527</v>
      </c>
      <c r="D84" s="952" t="s">
        <v>43</v>
      </c>
      <c r="E84" s="2061">
        <v>22</v>
      </c>
      <c r="F84" s="988">
        <v>1458750</v>
      </c>
      <c r="G84" s="988">
        <v>356250</v>
      </c>
      <c r="H84" s="1705">
        <f t="shared" ref="H84:H107" si="17">SUM(F84:G84)</f>
        <v>1815000</v>
      </c>
      <c r="I84" s="1517">
        <f>VLOOKUP(C84,'[43]AMT - Alt 1'!$E$2756:$AM$2869,26,0)</f>
        <v>0</v>
      </c>
      <c r="J84" s="1314">
        <f>VLOOKUP(C84,'[43]AMT - Alt 1'!$E$2756:$AM$2869,27,0)</f>
        <v>6000</v>
      </c>
      <c r="K84" s="2031">
        <f>VLOOKUP(C84,'[43]AMT - Alt 1'!$E$2756:$AM$2869,28,0)</f>
        <v>0</v>
      </c>
      <c r="L84" s="1307">
        <f>VLOOKUP(C84,'[43]AMT - Alt 1'!$E$2756:$AM$2869,29,0)</f>
        <v>410000</v>
      </c>
      <c r="M84" s="2032">
        <f>VLOOKUP(C84,'[43]AMT - Alt 1'!$E$2756:$AM$2869,30,0)</f>
        <v>0</v>
      </c>
      <c r="N84" s="2035">
        <f t="shared" ref="N84:N117" si="18">(E84*I84)+(E84*J84)+(E84*K84)+L84+M84</f>
        <v>542000</v>
      </c>
      <c r="O84" s="1074">
        <f t="shared" ref="O84:O117" si="19">H84+N84</f>
        <v>2357000</v>
      </c>
      <c r="P84" s="1074">
        <f t="shared" ref="P84:P117" si="20">H84*2%</f>
        <v>36300</v>
      </c>
      <c r="Q84" s="1074">
        <f t="shared" ref="Q84:Q117" si="21">H84*1%</f>
        <v>18150</v>
      </c>
      <c r="R84" s="1074">
        <f t="shared" ref="R84:R117" si="22">H84*1%</f>
        <v>18150</v>
      </c>
      <c r="S84" s="1683">
        <f t="shared" ref="S84:S117" si="23">O84-P84-Q84-R84</f>
        <v>2284400</v>
      </c>
      <c r="T84" s="1894" t="s">
        <v>4528</v>
      </c>
      <c r="U84" s="319"/>
      <c r="V84" s="319"/>
    </row>
    <row r="85" spans="2:22" ht="21.75" customHeight="1">
      <c r="B85" s="2060">
        <v>2</v>
      </c>
      <c r="C85" s="845" t="s">
        <v>4529</v>
      </c>
      <c r="D85" s="952" t="s">
        <v>43</v>
      </c>
      <c r="E85" s="2061">
        <v>22</v>
      </c>
      <c r="F85" s="988">
        <v>1458750</v>
      </c>
      <c r="G85" s="988">
        <v>356250</v>
      </c>
      <c r="H85" s="1705">
        <f t="shared" si="17"/>
        <v>1815000</v>
      </c>
      <c r="I85" s="1517">
        <f>VLOOKUP(C85,'[43]AMT - Alt 1'!$E$2756:$AM$2869,26,0)</f>
        <v>0</v>
      </c>
      <c r="J85" s="1314">
        <f>VLOOKUP(C85,'[43]AMT - Alt 1'!$E$2756:$AM$2869,27,0)</f>
        <v>6000</v>
      </c>
      <c r="K85" s="2031">
        <f>VLOOKUP(C85,'[43]AMT - Alt 1'!$E$2756:$AM$2869,28,0)</f>
        <v>0</v>
      </c>
      <c r="L85" s="1307">
        <f>VLOOKUP(C85,'[43]AMT - Alt 1'!$E$2756:$AM$2869,29,0)</f>
        <v>410000</v>
      </c>
      <c r="M85" s="2032">
        <f>VLOOKUP(C85,'[43]AMT - Alt 1'!$E$2756:$AM$2869,30,0)</f>
        <v>0</v>
      </c>
      <c r="N85" s="2035">
        <f t="shared" si="18"/>
        <v>542000</v>
      </c>
      <c r="O85" s="1074">
        <f t="shared" si="19"/>
        <v>2357000</v>
      </c>
      <c r="P85" s="1074">
        <f t="shared" si="20"/>
        <v>36300</v>
      </c>
      <c r="Q85" s="1074">
        <f t="shared" si="21"/>
        <v>18150</v>
      </c>
      <c r="R85" s="1074">
        <f t="shared" si="22"/>
        <v>18150</v>
      </c>
      <c r="S85" s="1683">
        <f t="shared" si="23"/>
        <v>2284400</v>
      </c>
      <c r="T85" s="1894" t="s">
        <v>4530</v>
      </c>
      <c r="U85" s="319"/>
      <c r="V85" s="319"/>
    </row>
    <row r="86" spans="2:22" ht="21.75" customHeight="1">
      <c r="B86" s="2060">
        <v>3</v>
      </c>
      <c r="C86" s="845" t="s">
        <v>4531</v>
      </c>
      <c r="D86" s="952" t="s">
        <v>43</v>
      </c>
      <c r="E86" s="2061">
        <v>21</v>
      </c>
      <c r="F86" s="988">
        <v>1458750</v>
      </c>
      <c r="G86" s="988">
        <v>356250</v>
      </c>
      <c r="H86" s="1705">
        <f t="shared" si="17"/>
        <v>1815000</v>
      </c>
      <c r="I86" s="1517">
        <f>VLOOKUP(C86,'[43]AMT - Alt 1'!$E$2756:$AM$2869,26,0)</f>
        <v>0</v>
      </c>
      <c r="J86" s="1314">
        <f>VLOOKUP(C86,'[43]AMT - Alt 1'!$E$2756:$AM$2869,27,0)</f>
        <v>6000</v>
      </c>
      <c r="K86" s="2031">
        <f>VLOOKUP(C86,'[43]AMT - Alt 1'!$E$2756:$AM$2869,28,0)</f>
        <v>0</v>
      </c>
      <c r="L86" s="1307">
        <f>VLOOKUP(C86,'[43]AMT - Alt 1'!$E$2756:$AM$2869,29,0)</f>
        <v>410000</v>
      </c>
      <c r="M86" s="2032">
        <f>VLOOKUP(C86,'[43]AMT - Alt 1'!$E$2756:$AM$2869,30,0)</f>
        <v>0</v>
      </c>
      <c r="N86" s="2035">
        <f t="shared" si="18"/>
        <v>536000</v>
      </c>
      <c r="O86" s="1074">
        <f t="shared" si="19"/>
        <v>2351000</v>
      </c>
      <c r="P86" s="1074">
        <f t="shared" si="20"/>
        <v>36300</v>
      </c>
      <c r="Q86" s="1074">
        <f t="shared" si="21"/>
        <v>18150</v>
      </c>
      <c r="R86" s="1074">
        <f t="shared" si="22"/>
        <v>18150</v>
      </c>
      <c r="S86" s="1683">
        <f t="shared" si="23"/>
        <v>2278400</v>
      </c>
      <c r="T86" s="1894" t="s">
        <v>4532</v>
      </c>
      <c r="U86" s="319"/>
      <c r="V86" s="319"/>
    </row>
    <row r="87" spans="2:22" ht="21.75" customHeight="1">
      <c r="B87" s="2060">
        <v>4</v>
      </c>
      <c r="C87" s="845" t="s">
        <v>4533</v>
      </c>
      <c r="D87" s="952" t="s">
        <v>43</v>
      </c>
      <c r="E87" s="2061">
        <v>21</v>
      </c>
      <c r="F87" s="988">
        <v>1458750</v>
      </c>
      <c r="G87" s="988">
        <v>356250</v>
      </c>
      <c r="H87" s="1705">
        <f t="shared" si="17"/>
        <v>1815000</v>
      </c>
      <c r="I87" s="1517">
        <f>VLOOKUP(C87,'[43]AMT - Alt 1'!$E$2756:$AM$2869,26,0)</f>
        <v>0</v>
      </c>
      <c r="J87" s="1314">
        <f>VLOOKUP(C87,'[43]AMT - Alt 1'!$E$2756:$AM$2869,27,0)</f>
        <v>6000</v>
      </c>
      <c r="K87" s="2031">
        <f>VLOOKUP(C87,'[43]AMT - Alt 1'!$E$2756:$AM$2869,28,0)</f>
        <v>0</v>
      </c>
      <c r="L87" s="1307">
        <f>VLOOKUP(C87,'[43]AMT - Alt 1'!$E$2756:$AM$2869,29,0)</f>
        <v>410000</v>
      </c>
      <c r="M87" s="2032">
        <f>VLOOKUP(C87,'[43]AMT - Alt 1'!$E$2756:$AM$2869,30,0)</f>
        <v>0</v>
      </c>
      <c r="N87" s="2035">
        <f t="shared" si="18"/>
        <v>536000</v>
      </c>
      <c r="O87" s="1074">
        <f t="shared" si="19"/>
        <v>2351000</v>
      </c>
      <c r="P87" s="1074">
        <f t="shared" si="20"/>
        <v>36300</v>
      </c>
      <c r="Q87" s="1074">
        <f t="shared" si="21"/>
        <v>18150</v>
      </c>
      <c r="R87" s="1074">
        <f t="shared" si="22"/>
        <v>18150</v>
      </c>
      <c r="S87" s="1683">
        <f t="shared" si="23"/>
        <v>2278400</v>
      </c>
      <c r="T87" s="1894" t="s">
        <v>4534</v>
      </c>
      <c r="U87" s="319"/>
      <c r="V87" s="319"/>
    </row>
    <row r="88" spans="2:22" ht="21.75" customHeight="1">
      <c r="B88" s="2060">
        <v>5</v>
      </c>
      <c r="C88" s="845" t="s">
        <v>4535</v>
      </c>
      <c r="D88" s="952" t="s">
        <v>43</v>
      </c>
      <c r="E88" s="2061">
        <v>21</v>
      </c>
      <c r="F88" s="988">
        <v>1458750</v>
      </c>
      <c r="G88" s="988">
        <v>356250</v>
      </c>
      <c r="H88" s="1705">
        <f t="shared" si="17"/>
        <v>1815000</v>
      </c>
      <c r="I88" s="1517">
        <f>VLOOKUP(C88,'[43]AMT - Alt 1'!$E$2756:$AM$2869,26,0)</f>
        <v>0</v>
      </c>
      <c r="J88" s="1314">
        <f>VLOOKUP(C88,'[43]AMT - Alt 1'!$E$2756:$AM$2869,27,0)</f>
        <v>6000</v>
      </c>
      <c r="K88" s="2031">
        <f>VLOOKUP(C88,'[43]AMT - Alt 1'!$E$2756:$AM$2869,28,0)</f>
        <v>0</v>
      </c>
      <c r="L88" s="1307">
        <f>VLOOKUP(C88,'[43]AMT - Alt 1'!$E$2756:$AM$2869,29,0)</f>
        <v>410000</v>
      </c>
      <c r="M88" s="2032">
        <f>VLOOKUP(C88,'[43]AMT - Alt 1'!$E$2756:$AM$2869,30,0)</f>
        <v>0</v>
      </c>
      <c r="N88" s="2035">
        <f t="shared" si="18"/>
        <v>536000</v>
      </c>
      <c r="O88" s="1074">
        <f t="shared" si="19"/>
        <v>2351000</v>
      </c>
      <c r="P88" s="1074">
        <f t="shared" si="20"/>
        <v>36300</v>
      </c>
      <c r="Q88" s="1074">
        <f t="shared" si="21"/>
        <v>18150</v>
      </c>
      <c r="R88" s="1074">
        <f t="shared" si="22"/>
        <v>18150</v>
      </c>
      <c r="S88" s="1683">
        <f t="shared" si="23"/>
        <v>2278400</v>
      </c>
      <c r="T88" s="1894" t="s">
        <v>4536</v>
      </c>
      <c r="U88" s="319"/>
      <c r="V88" s="319"/>
    </row>
    <row r="89" spans="2:22" ht="21.75" customHeight="1">
      <c r="B89" s="2060">
        <v>6</v>
      </c>
      <c r="C89" s="2047" t="s">
        <v>4537</v>
      </c>
      <c r="D89" s="952" t="s">
        <v>43</v>
      </c>
      <c r="E89" s="2061">
        <v>19</v>
      </c>
      <c r="F89" s="988">
        <v>1458750</v>
      </c>
      <c r="G89" s="988">
        <v>356250</v>
      </c>
      <c r="H89" s="1705">
        <f t="shared" si="17"/>
        <v>1815000</v>
      </c>
      <c r="I89" s="1517">
        <f>VLOOKUP(C89,'[43]AMT - Alt 1'!$E$2756:$AM$2869,26,0)</f>
        <v>0</v>
      </c>
      <c r="J89" s="1314">
        <f>VLOOKUP(C89,'[43]AMT - Alt 1'!$E$2756:$AM$2869,27,0)</f>
        <v>6000</v>
      </c>
      <c r="K89" s="2031">
        <f>VLOOKUP(C89,'[43]AMT - Alt 1'!$E$2756:$AM$2869,28,0)</f>
        <v>0</v>
      </c>
      <c r="L89" s="1307">
        <f>VLOOKUP(C89,'[43]AMT - Alt 1'!$E$2756:$AM$2869,29,0)</f>
        <v>410000</v>
      </c>
      <c r="M89" s="2032">
        <f>VLOOKUP(C89,'[43]AMT - Alt 1'!$E$2756:$AM$2869,30,0)</f>
        <v>0</v>
      </c>
      <c r="N89" s="2035">
        <f t="shared" si="18"/>
        <v>524000</v>
      </c>
      <c r="O89" s="1074">
        <f t="shared" si="19"/>
        <v>2339000</v>
      </c>
      <c r="P89" s="1074">
        <f t="shared" si="20"/>
        <v>36300</v>
      </c>
      <c r="Q89" s="1074">
        <f t="shared" si="21"/>
        <v>18150</v>
      </c>
      <c r="R89" s="1074">
        <f t="shared" si="22"/>
        <v>18150</v>
      </c>
      <c r="S89" s="1683">
        <f t="shared" si="23"/>
        <v>2266400</v>
      </c>
      <c r="T89" s="2048" t="s">
        <v>4538</v>
      </c>
      <c r="U89" s="319"/>
      <c r="V89" s="319"/>
    </row>
    <row r="90" spans="2:22" ht="21.75" customHeight="1">
      <c r="B90" s="2060">
        <v>7</v>
      </c>
      <c r="C90" s="845" t="s">
        <v>4539</v>
      </c>
      <c r="D90" s="952" t="s">
        <v>43</v>
      </c>
      <c r="E90" s="2061">
        <v>21</v>
      </c>
      <c r="F90" s="988">
        <v>1458750</v>
      </c>
      <c r="G90" s="988">
        <v>356250</v>
      </c>
      <c r="H90" s="1705">
        <f t="shared" si="17"/>
        <v>1815000</v>
      </c>
      <c r="I90" s="1517">
        <f>VLOOKUP(C90,'[43]AMT - Alt 1'!$E$2756:$AM$2869,26,0)</f>
        <v>0</v>
      </c>
      <c r="J90" s="1314">
        <f>VLOOKUP(C90,'[43]AMT - Alt 1'!$E$2756:$AM$2869,27,0)</f>
        <v>6000</v>
      </c>
      <c r="K90" s="2031">
        <f>VLOOKUP(C90,'[43]AMT - Alt 1'!$E$2756:$AM$2869,28,0)</f>
        <v>0</v>
      </c>
      <c r="L90" s="1307">
        <f>VLOOKUP(C90,'[43]AMT - Alt 1'!$E$2756:$AM$2869,29,0)</f>
        <v>410000</v>
      </c>
      <c r="M90" s="2032">
        <f>VLOOKUP(C90,'[43]AMT - Alt 1'!$E$2756:$AM$2869,30,0)</f>
        <v>0</v>
      </c>
      <c r="N90" s="2035">
        <f t="shared" si="18"/>
        <v>536000</v>
      </c>
      <c r="O90" s="1074">
        <f t="shared" si="19"/>
        <v>2351000</v>
      </c>
      <c r="P90" s="1074">
        <f t="shared" si="20"/>
        <v>36300</v>
      </c>
      <c r="Q90" s="1074">
        <f t="shared" si="21"/>
        <v>18150</v>
      </c>
      <c r="R90" s="1074">
        <f t="shared" si="22"/>
        <v>18150</v>
      </c>
      <c r="S90" s="1683">
        <f t="shared" si="23"/>
        <v>2278400</v>
      </c>
      <c r="T90" s="1894" t="s">
        <v>4540</v>
      </c>
      <c r="U90" s="319"/>
      <c r="V90" s="319"/>
    </row>
    <row r="91" spans="2:22" ht="21.75" customHeight="1">
      <c r="B91" s="2060">
        <v>8</v>
      </c>
      <c r="C91" s="2062" t="s">
        <v>4541</v>
      </c>
      <c r="D91" s="952" t="s">
        <v>43</v>
      </c>
      <c r="E91" s="2061">
        <v>20</v>
      </c>
      <c r="F91" s="988">
        <v>1458750</v>
      </c>
      <c r="G91" s="988">
        <v>356250</v>
      </c>
      <c r="H91" s="1705">
        <f t="shared" si="17"/>
        <v>1815000</v>
      </c>
      <c r="I91" s="1517">
        <f>VLOOKUP(C91,'[43]AMT - Alt 1'!$E$2756:$AM$2869,26,0)</f>
        <v>0</v>
      </c>
      <c r="J91" s="1314">
        <f>VLOOKUP(C91,'[43]AMT - Alt 1'!$E$2756:$AM$2869,27,0)</f>
        <v>6000</v>
      </c>
      <c r="K91" s="2031">
        <f>VLOOKUP(C91,'[43]AMT - Alt 1'!$E$2756:$AM$2869,28,0)</f>
        <v>0</v>
      </c>
      <c r="L91" s="1307">
        <f>VLOOKUP(C91,'[43]AMT - Alt 1'!$E$2756:$AM$2869,29,0)</f>
        <v>410000</v>
      </c>
      <c r="M91" s="2032">
        <f>VLOOKUP(C91,'[43]AMT - Alt 1'!$E$2756:$AM$2869,30,0)</f>
        <v>0</v>
      </c>
      <c r="N91" s="2035">
        <f t="shared" si="18"/>
        <v>530000</v>
      </c>
      <c r="O91" s="1074">
        <f t="shared" si="19"/>
        <v>2345000</v>
      </c>
      <c r="P91" s="1074">
        <f t="shared" si="20"/>
        <v>36300</v>
      </c>
      <c r="Q91" s="1074">
        <f t="shared" si="21"/>
        <v>18150</v>
      </c>
      <c r="R91" s="1074">
        <f t="shared" si="22"/>
        <v>18150</v>
      </c>
      <c r="S91" s="1683">
        <f t="shared" si="23"/>
        <v>2272400</v>
      </c>
      <c r="T91" s="1894" t="s">
        <v>4542</v>
      </c>
      <c r="U91" s="319"/>
      <c r="V91" s="319"/>
    </row>
    <row r="92" spans="2:22" ht="21.75" customHeight="1">
      <c r="B92" s="2060">
        <v>9</v>
      </c>
      <c r="C92" s="845" t="s">
        <v>1723</v>
      </c>
      <c r="D92" s="952" t="s">
        <v>43</v>
      </c>
      <c r="E92" s="2061">
        <v>21</v>
      </c>
      <c r="F92" s="988">
        <v>1458750</v>
      </c>
      <c r="G92" s="988">
        <v>356250</v>
      </c>
      <c r="H92" s="1705">
        <f t="shared" si="17"/>
        <v>1815000</v>
      </c>
      <c r="I92" s="1517">
        <f>VLOOKUP(C92,'[43]AMT - Alt 1'!$E$2756:$AM$2869,26,0)</f>
        <v>0</v>
      </c>
      <c r="J92" s="1314">
        <f>VLOOKUP(C92,'[43]AMT - Alt 1'!$E$2756:$AM$2869,27,0)</f>
        <v>6000</v>
      </c>
      <c r="K92" s="2031">
        <f>VLOOKUP(C92,'[43]AMT - Alt 1'!$E$2756:$AM$2869,28,0)</f>
        <v>0</v>
      </c>
      <c r="L92" s="1307">
        <f>VLOOKUP(C92,'[43]AMT - Alt 1'!$E$2756:$AM$2869,29,0)</f>
        <v>410000</v>
      </c>
      <c r="M92" s="2032">
        <f>VLOOKUP(C92,'[43]AMT - Alt 1'!$E$2756:$AM$2869,30,0)</f>
        <v>0</v>
      </c>
      <c r="N92" s="2035">
        <f t="shared" si="18"/>
        <v>536000</v>
      </c>
      <c r="O92" s="1074">
        <f t="shared" si="19"/>
        <v>2351000</v>
      </c>
      <c r="P92" s="1074">
        <f t="shared" si="20"/>
        <v>36300</v>
      </c>
      <c r="Q92" s="1074">
        <f t="shared" si="21"/>
        <v>18150</v>
      </c>
      <c r="R92" s="1074">
        <f t="shared" si="22"/>
        <v>18150</v>
      </c>
      <c r="S92" s="1683">
        <f t="shared" si="23"/>
        <v>2278400</v>
      </c>
      <c r="T92" s="1894" t="s">
        <v>4543</v>
      </c>
      <c r="U92" s="319"/>
      <c r="V92" s="319"/>
    </row>
    <row r="93" spans="2:22" ht="21.75" customHeight="1">
      <c r="B93" s="2060">
        <v>10</v>
      </c>
      <c r="C93" s="845" t="s">
        <v>4544</v>
      </c>
      <c r="D93" s="952" t="s">
        <v>43</v>
      </c>
      <c r="E93" s="2061">
        <v>20</v>
      </c>
      <c r="F93" s="988">
        <v>1458750</v>
      </c>
      <c r="G93" s="988">
        <v>356250</v>
      </c>
      <c r="H93" s="1705">
        <f t="shared" si="17"/>
        <v>1815000</v>
      </c>
      <c r="I93" s="1517">
        <f>VLOOKUP(C93,'[43]AMT - Alt 1'!$E$2756:$AM$2869,26,0)</f>
        <v>0</v>
      </c>
      <c r="J93" s="1314">
        <f>VLOOKUP(C93,'[43]AMT - Alt 1'!$E$2756:$AM$2869,27,0)</f>
        <v>6000</v>
      </c>
      <c r="K93" s="2031">
        <f>VLOOKUP(C93,'[43]AMT - Alt 1'!$E$2756:$AM$2869,28,0)</f>
        <v>0</v>
      </c>
      <c r="L93" s="1307">
        <f>VLOOKUP(C93,'[43]AMT - Alt 1'!$E$2756:$AM$2869,29,0)</f>
        <v>410000</v>
      </c>
      <c r="M93" s="2032">
        <f>VLOOKUP(C93,'[43]AMT - Alt 1'!$E$2756:$AM$2869,30,0)</f>
        <v>0</v>
      </c>
      <c r="N93" s="2035">
        <f t="shared" si="18"/>
        <v>530000</v>
      </c>
      <c r="O93" s="1074">
        <f t="shared" si="19"/>
        <v>2345000</v>
      </c>
      <c r="P93" s="1074">
        <f t="shared" si="20"/>
        <v>36300</v>
      </c>
      <c r="Q93" s="1074">
        <f t="shared" si="21"/>
        <v>18150</v>
      </c>
      <c r="R93" s="1074">
        <f t="shared" si="22"/>
        <v>18150</v>
      </c>
      <c r="S93" s="1683">
        <f t="shared" si="23"/>
        <v>2272400</v>
      </c>
      <c r="T93" s="1894" t="s">
        <v>4545</v>
      </c>
      <c r="U93" s="319"/>
      <c r="V93" s="319"/>
    </row>
    <row r="94" spans="2:22" ht="21.75" customHeight="1">
      <c r="B94" s="2060">
        <v>11</v>
      </c>
      <c r="C94" s="845" t="s">
        <v>4546</v>
      </c>
      <c r="D94" s="952" t="s">
        <v>43</v>
      </c>
      <c r="E94" s="2061">
        <v>20</v>
      </c>
      <c r="F94" s="988">
        <v>1458750</v>
      </c>
      <c r="G94" s="988">
        <v>356250</v>
      </c>
      <c r="H94" s="1705">
        <f t="shared" si="17"/>
        <v>1815000</v>
      </c>
      <c r="I94" s="1517">
        <f>VLOOKUP(C94,'[43]AMT - Alt 1'!$E$2756:$AM$2869,26,0)</f>
        <v>0</v>
      </c>
      <c r="J94" s="1314">
        <f>VLOOKUP(C94,'[43]AMT - Alt 1'!$E$2756:$AM$2869,27,0)</f>
        <v>6000</v>
      </c>
      <c r="K94" s="2031">
        <f>VLOOKUP(C94,'[43]AMT - Alt 1'!$E$2756:$AM$2869,28,0)</f>
        <v>0</v>
      </c>
      <c r="L94" s="1307">
        <f>VLOOKUP(C94,'[43]AMT - Alt 1'!$E$2756:$AM$2869,29,0)</f>
        <v>410000</v>
      </c>
      <c r="M94" s="2032">
        <f>VLOOKUP(C94,'[43]AMT - Alt 1'!$E$2756:$AM$2869,30,0)</f>
        <v>0</v>
      </c>
      <c r="N94" s="2035">
        <f t="shared" si="18"/>
        <v>530000</v>
      </c>
      <c r="O94" s="1074">
        <f t="shared" si="19"/>
        <v>2345000</v>
      </c>
      <c r="P94" s="1074">
        <f t="shared" si="20"/>
        <v>36300</v>
      </c>
      <c r="Q94" s="1074">
        <f t="shared" si="21"/>
        <v>18150</v>
      </c>
      <c r="R94" s="1074">
        <f t="shared" si="22"/>
        <v>18150</v>
      </c>
      <c r="S94" s="1683">
        <f t="shared" si="23"/>
        <v>2272400</v>
      </c>
      <c r="T94" s="1894" t="s">
        <v>4547</v>
      </c>
      <c r="U94" s="319"/>
      <c r="V94" s="319"/>
    </row>
    <row r="95" spans="2:22" ht="21.75" customHeight="1">
      <c r="B95" s="2060">
        <v>12</v>
      </c>
      <c r="C95" s="845" t="s">
        <v>4548</v>
      </c>
      <c r="D95" s="952" t="s">
        <v>43</v>
      </c>
      <c r="E95" s="2061">
        <v>22</v>
      </c>
      <c r="F95" s="988">
        <v>1458750</v>
      </c>
      <c r="G95" s="988">
        <v>356250</v>
      </c>
      <c r="H95" s="1705">
        <f t="shared" si="17"/>
        <v>1815000</v>
      </c>
      <c r="I95" s="1517">
        <f>VLOOKUP(C95,'[43]AMT - Alt 1'!$E$2756:$AM$2869,26,0)</f>
        <v>0</v>
      </c>
      <c r="J95" s="1314">
        <f>VLOOKUP(C95,'[43]AMT - Alt 1'!$E$2756:$AM$2869,27,0)</f>
        <v>6000</v>
      </c>
      <c r="K95" s="2031">
        <f>VLOOKUP(C95,'[43]AMT - Alt 1'!$E$2756:$AM$2869,28,0)</f>
        <v>0</v>
      </c>
      <c r="L95" s="1307">
        <f>VLOOKUP(C95,'[43]AMT - Alt 1'!$E$2756:$AM$2869,29,0)</f>
        <v>410000</v>
      </c>
      <c r="M95" s="2032">
        <f>VLOOKUP(C95,'[43]AMT - Alt 1'!$E$2756:$AM$2869,30,0)</f>
        <v>0</v>
      </c>
      <c r="N95" s="2035">
        <f t="shared" si="18"/>
        <v>542000</v>
      </c>
      <c r="O95" s="1074">
        <f t="shared" si="19"/>
        <v>2357000</v>
      </c>
      <c r="P95" s="1074">
        <f t="shared" si="20"/>
        <v>36300</v>
      </c>
      <c r="Q95" s="1074">
        <f t="shared" si="21"/>
        <v>18150</v>
      </c>
      <c r="R95" s="1074">
        <f t="shared" si="22"/>
        <v>18150</v>
      </c>
      <c r="S95" s="1683">
        <f t="shared" si="23"/>
        <v>2284400</v>
      </c>
      <c r="T95" s="1894" t="s">
        <v>4549</v>
      </c>
      <c r="U95" s="319"/>
      <c r="V95" s="319"/>
    </row>
    <row r="96" spans="2:22" ht="21.75" customHeight="1">
      <c r="B96" s="2060">
        <v>13</v>
      </c>
      <c r="C96" s="845" t="s">
        <v>4550</v>
      </c>
      <c r="D96" s="952" t="s">
        <v>43</v>
      </c>
      <c r="E96" s="2061">
        <v>21</v>
      </c>
      <c r="F96" s="988">
        <v>1458750</v>
      </c>
      <c r="G96" s="988">
        <v>356250</v>
      </c>
      <c r="H96" s="1705">
        <f t="shared" si="17"/>
        <v>1815000</v>
      </c>
      <c r="I96" s="1517">
        <f>VLOOKUP(C96,'[43]AMT - Alt 1'!$E$2756:$AM$2869,26,0)</f>
        <v>0</v>
      </c>
      <c r="J96" s="1314">
        <f>VLOOKUP(C96,'[43]AMT - Alt 1'!$E$2756:$AM$2869,27,0)</f>
        <v>6000</v>
      </c>
      <c r="K96" s="2031">
        <f>VLOOKUP(C96,'[43]AMT - Alt 1'!$E$2756:$AM$2869,28,0)</f>
        <v>0</v>
      </c>
      <c r="L96" s="1307">
        <f>VLOOKUP(C96,'[43]AMT - Alt 1'!$E$2756:$AM$2869,29,0)</f>
        <v>410000</v>
      </c>
      <c r="M96" s="2032">
        <f>VLOOKUP(C96,'[43]AMT - Alt 1'!$E$2756:$AM$2869,30,0)</f>
        <v>0</v>
      </c>
      <c r="N96" s="2035">
        <f t="shared" si="18"/>
        <v>536000</v>
      </c>
      <c r="O96" s="1074">
        <f t="shared" si="19"/>
        <v>2351000</v>
      </c>
      <c r="P96" s="1074">
        <f t="shared" si="20"/>
        <v>36300</v>
      </c>
      <c r="Q96" s="1074">
        <f t="shared" si="21"/>
        <v>18150</v>
      </c>
      <c r="R96" s="1074">
        <f t="shared" si="22"/>
        <v>18150</v>
      </c>
      <c r="S96" s="1683">
        <f t="shared" si="23"/>
        <v>2278400</v>
      </c>
      <c r="T96" s="1894" t="s">
        <v>4551</v>
      </c>
      <c r="U96" s="319"/>
      <c r="V96" s="319"/>
    </row>
    <row r="97" spans="2:22" ht="21.75" customHeight="1">
      <c r="B97" s="2060">
        <v>14</v>
      </c>
      <c r="C97" s="845" t="s">
        <v>4552</v>
      </c>
      <c r="D97" s="952" t="s">
        <v>43</v>
      </c>
      <c r="E97" s="2061">
        <v>21</v>
      </c>
      <c r="F97" s="988">
        <v>1458750</v>
      </c>
      <c r="G97" s="988">
        <v>356250</v>
      </c>
      <c r="H97" s="1705">
        <f t="shared" si="17"/>
        <v>1815000</v>
      </c>
      <c r="I97" s="1517">
        <f>VLOOKUP(C97,'[43]AMT - Alt 1'!$E$2756:$AM$2869,26,0)</f>
        <v>0</v>
      </c>
      <c r="J97" s="1314">
        <f>VLOOKUP(C97,'[43]AMT - Alt 1'!$E$2756:$AM$2869,27,0)</f>
        <v>6000</v>
      </c>
      <c r="K97" s="2031">
        <f>VLOOKUP(C97,'[43]AMT - Alt 1'!$E$2756:$AM$2869,28,0)</f>
        <v>0</v>
      </c>
      <c r="L97" s="1307">
        <f>VLOOKUP(C97,'[43]AMT - Alt 1'!$E$2756:$AM$2869,29,0)</f>
        <v>410000</v>
      </c>
      <c r="M97" s="2032">
        <f>VLOOKUP(C97,'[43]AMT - Alt 1'!$E$2756:$AM$2869,30,0)</f>
        <v>0</v>
      </c>
      <c r="N97" s="2035">
        <f t="shared" si="18"/>
        <v>536000</v>
      </c>
      <c r="O97" s="1074">
        <f t="shared" si="19"/>
        <v>2351000</v>
      </c>
      <c r="P97" s="1074">
        <f t="shared" si="20"/>
        <v>36300</v>
      </c>
      <c r="Q97" s="1074">
        <f t="shared" si="21"/>
        <v>18150</v>
      </c>
      <c r="R97" s="1074">
        <f t="shared" si="22"/>
        <v>18150</v>
      </c>
      <c r="S97" s="1683">
        <f t="shared" si="23"/>
        <v>2278400</v>
      </c>
      <c r="T97" s="1894" t="s">
        <v>4553</v>
      </c>
      <c r="U97" s="319"/>
      <c r="V97" s="319"/>
    </row>
    <row r="98" spans="2:22" ht="21.75" customHeight="1">
      <c r="B98" s="2060">
        <v>15</v>
      </c>
      <c r="C98" s="845" t="s">
        <v>4554</v>
      </c>
      <c r="D98" s="952" t="s">
        <v>43</v>
      </c>
      <c r="E98" s="2061">
        <v>19</v>
      </c>
      <c r="F98" s="988">
        <v>1458750</v>
      </c>
      <c r="G98" s="988">
        <v>356250</v>
      </c>
      <c r="H98" s="1705">
        <f t="shared" si="17"/>
        <v>1815000</v>
      </c>
      <c r="I98" s="1517">
        <f>VLOOKUP(C98,'[43]AMT - Alt 1'!$E$2756:$AM$2869,26,0)</f>
        <v>0</v>
      </c>
      <c r="J98" s="1314">
        <f>VLOOKUP(C98,'[43]AMT - Alt 1'!$E$2756:$AM$2869,27,0)</f>
        <v>6000</v>
      </c>
      <c r="K98" s="2031">
        <f>VLOOKUP(C98,'[43]AMT - Alt 1'!$E$2756:$AM$2869,28,0)</f>
        <v>0</v>
      </c>
      <c r="L98" s="1307">
        <f>VLOOKUP(C98,'[43]AMT - Alt 1'!$E$2756:$AM$2869,29,0)</f>
        <v>410000</v>
      </c>
      <c r="M98" s="2032">
        <f>VLOOKUP(C98,'[43]AMT - Alt 1'!$E$2756:$AM$2869,30,0)</f>
        <v>0</v>
      </c>
      <c r="N98" s="2035">
        <f t="shared" si="18"/>
        <v>524000</v>
      </c>
      <c r="O98" s="1074">
        <f t="shared" si="19"/>
        <v>2339000</v>
      </c>
      <c r="P98" s="1074">
        <f t="shared" si="20"/>
        <v>36300</v>
      </c>
      <c r="Q98" s="1074">
        <f t="shared" si="21"/>
        <v>18150</v>
      </c>
      <c r="R98" s="1074">
        <f t="shared" si="22"/>
        <v>18150</v>
      </c>
      <c r="S98" s="1683">
        <f t="shared" si="23"/>
        <v>2266400</v>
      </c>
      <c r="T98" s="1894" t="s">
        <v>4555</v>
      </c>
      <c r="U98" s="319"/>
      <c r="V98" s="319"/>
    </row>
    <row r="99" spans="2:22" ht="21.75" customHeight="1">
      <c r="B99" s="2060">
        <v>16</v>
      </c>
      <c r="C99" s="845" t="s">
        <v>4556</v>
      </c>
      <c r="D99" s="952" t="s">
        <v>43</v>
      </c>
      <c r="E99" s="2061">
        <v>21</v>
      </c>
      <c r="F99" s="988">
        <v>1458750</v>
      </c>
      <c r="G99" s="988">
        <v>356250</v>
      </c>
      <c r="H99" s="1705">
        <f t="shared" si="17"/>
        <v>1815000</v>
      </c>
      <c r="I99" s="1517">
        <f>VLOOKUP(C99,'[43]AMT - Alt 1'!$E$2756:$AM$2869,26,0)</f>
        <v>0</v>
      </c>
      <c r="J99" s="1314">
        <f>VLOOKUP(C99,'[43]AMT - Alt 1'!$E$2756:$AM$2869,27,0)</f>
        <v>6000</v>
      </c>
      <c r="K99" s="2031">
        <f>VLOOKUP(C99,'[43]AMT - Alt 1'!$E$2756:$AM$2869,28,0)</f>
        <v>0</v>
      </c>
      <c r="L99" s="1307">
        <f>VLOOKUP(C99,'[43]AMT - Alt 1'!$E$2756:$AM$2869,29,0)</f>
        <v>410000</v>
      </c>
      <c r="M99" s="2032">
        <f>VLOOKUP(C99,'[43]AMT - Alt 1'!$E$2756:$AM$2869,30,0)</f>
        <v>0</v>
      </c>
      <c r="N99" s="2035">
        <f t="shared" si="18"/>
        <v>536000</v>
      </c>
      <c r="O99" s="1074">
        <f t="shared" si="19"/>
        <v>2351000</v>
      </c>
      <c r="P99" s="1074">
        <f t="shared" si="20"/>
        <v>36300</v>
      </c>
      <c r="Q99" s="1074">
        <f t="shared" si="21"/>
        <v>18150</v>
      </c>
      <c r="R99" s="1074">
        <f t="shared" si="22"/>
        <v>18150</v>
      </c>
      <c r="S99" s="1683">
        <f t="shared" si="23"/>
        <v>2278400</v>
      </c>
      <c r="T99" s="1894" t="s">
        <v>4557</v>
      </c>
      <c r="U99" s="319"/>
      <c r="V99" s="319"/>
    </row>
    <row r="100" spans="2:22" ht="21.75" customHeight="1">
      <c r="B100" s="2060">
        <v>17</v>
      </c>
      <c r="C100" s="845" t="s">
        <v>4558</v>
      </c>
      <c r="D100" s="952" t="s">
        <v>43</v>
      </c>
      <c r="E100" s="2061">
        <v>21</v>
      </c>
      <c r="F100" s="988">
        <v>1458750</v>
      </c>
      <c r="G100" s="988">
        <v>356250</v>
      </c>
      <c r="H100" s="1705">
        <f t="shared" si="17"/>
        <v>1815000</v>
      </c>
      <c r="I100" s="1517">
        <f>VLOOKUP(C100,'[43]AMT - Alt 1'!$E$2756:$AM$2869,26,0)</f>
        <v>0</v>
      </c>
      <c r="J100" s="1314">
        <f>VLOOKUP(C100,'[43]AMT - Alt 1'!$E$2756:$AM$2869,27,0)</f>
        <v>6000</v>
      </c>
      <c r="K100" s="2031">
        <f>VLOOKUP(C100,'[43]AMT - Alt 1'!$E$2756:$AM$2869,28,0)</f>
        <v>0</v>
      </c>
      <c r="L100" s="1307">
        <f>VLOOKUP(C100,'[43]AMT - Alt 1'!$E$2756:$AM$2869,29,0)</f>
        <v>410000</v>
      </c>
      <c r="M100" s="2032">
        <f>VLOOKUP(C100,'[43]AMT - Alt 1'!$E$2756:$AM$2869,30,0)</f>
        <v>0</v>
      </c>
      <c r="N100" s="2035">
        <f t="shared" si="18"/>
        <v>536000</v>
      </c>
      <c r="O100" s="1074">
        <f t="shared" si="19"/>
        <v>2351000</v>
      </c>
      <c r="P100" s="1074">
        <f t="shared" si="20"/>
        <v>36300</v>
      </c>
      <c r="Q100" s="1074">
        <f t="shared" si="21"/>
        <v>18150</v>
      </c>
      <c r="R100" s="1074">
        <f t="shared" si="22"/>
        <v>18150</v>
      </c>
      <c r="S100" s="1683">
        <f t="shared" si="23"/>
        <v>2278400</v>
      </c>
      <c r="T100" s="1894" t="s">
        <v>4559</v>
      </c>
      <c r="U100" s="319"/>
      <c r="V100" s="319"/>
    </row>
    <row r="101" spans="2:22" ht="21.75" customHeight="1">
      <c r="B101" s="2060">
        <v>18</v>
      </c>
      <c r="C101" s="845" t="s">
        <v>1039</v>
      </c>
      <c r="D101" s="952" t="s">
        <v>43</v>
      </c>
      <c r="E101" s="2061">
        <v>24</v>
      </c>
      <c r="F101" s="988">
        <v>1458750</v>
      </c>
      <c r="G101" s="988">
        <v>356250</v>
      </c>
      <c r="H101" s="1705">
        <f t="shared" si="17"/>
        <v>1815000</v>
      </c>
      <c r="I101" s="1517">
        <f>VLOOKUP(C101,'[43]AMT - Alt 1'!$E$2756:$AM$2869,26,0)</f>
        <v>0</v>
      </c>
      <c r="J101" s="1314">
        <v>6000</v>
      </c>
      <c r="K101" s="2031">
        <v>0</v>
      </c>
      <c r="L101" s="1307">
        <v>410000</v>
      </c>
      <c r="M101" s="2032">
        <f>VLOOKUP(C101,'[43]AMT - Alt 1'!$E$2756:$AM$2869,30,0)</f>
        <v>0</v>
      </c>
      <c r="N101" s="2035">
        <f t="shared" si="18"/>
        <v>554000</v>
      </c>
      <c r="O101" s="1074">
        <f t="shared" si="19"/>
        <v>2369000</v>
      </c>
      <c r="P101" s="1074">
        <f t="shared" si="20"/>
        <v>36300</v>
      </c>
      <c r="Q101" s="1074">
        <f t="shared" si="21"/>
        <v>18150</v>
      </c>
      <c r="R101" s="1074">
        <f t="shared" si="22"/>
        <v>18150</v>
      </c>
      <c r="S101" s="1683">
        <f t="shared" si="23"/>
        <v>2296400</v>
      </c>
      <c r="T101" s="1894" t="s">
        <v>4560</v>
      </c>
      <c r="U101" s="319"/>
      <c r="V101" s="319"/>
    </row>
    <row r="102" spans="2:22" ht="21.75" customHeight="1">
      <c r="B102" s="2060">
        <v>19</v>
      </c>
      <c r="C102" s="845" t="s">
        <v>4561</v>
      </c>
      <c r="D102" s="952" t="s">
        <v>43</v>
      </c>
      <c r="E102" s="2061">
        <v>20</v>
      </c>
      <c r="F102" s="988">
        <v>1458750</v>
      </c>
      <c r="G102" s="988">
        <v>356250</v>
      </c>
      <c r="H102" s="1705">
        <f t="shared" si="17"/>
        <v>1815000</v>
      </c>
      <c r="I102" s="1517">
        <f>VLOOKUP(C102,'[43]AMT - Alt 1'!$E$2756:$AM$2869,26,0)</f>
        <v>0</v>
      </c>
      <c r="J102" s="1314">
        <f>VLOOKUP(C102,'[43]AMT - Alt 1'!$E$2756:$AM$2869,27,0)</f>
        <v>6000</v>
      </c>
      <c r="K102" s="2031">
        <f>VLOOKUP(C102,'[43]AMT - Alt 1'!$E$2756:$AM$2869,28,0)</f>
        <v>0</v>
      </c>
      <c r="L102" s="1307">
        <f>VLOOKUP(C102,'[43]AMT - Alt 1'!$E$2756:$AM$2869,29,0)</f>
        <v>410000</v>
      </c>
      <c r="M102" s="2032">
        <f>VLOOKUP(C102,'[43]AMT - Alt 1'!$E$2756:$AM$2869,30,0)</f>
        <v>0</v>
      </c>
      <c r="N102" s="2035">
        <f t="shared" si="18"/>
        <v>530000</v>
      </c>
      <c r="O102" s="1074">
        <f t="shared" si="19"/>
        <v>2345000</v>
      </c>
      <c r="P102" s="1074">
        <f t="shared" si="20"/>
        <v>36300</v>
      </c>
      <c r="Q102" s="1074">
        <f t="shared" si="21"/>
        <v>18150</v>
      </c>
      <c r="R102" s="1074">
        <f t="shared" si="22"/>
        <v>18150</v>
      </c>
      <c r="S102" s="1683">
        <f t="shared" si="23"/>
        <v>2272400</v>
      </c>
      <c r="T102" s="1894" t="s">
        <v>4562</v>
      </c>
      <c r="U102" s="319"/>
      <c r="V102" s="319"/>
    </row>
    <row r="103" spans="2:22" ht="21.75" customHeight="1">
      <c r="B103" s="2060">
        <v>20</v>
      </c>
      <c r="C103" s="845" t="s">
        <v>4563</v>
      </c>
      <c r="D103" s="952" t="s">
        <v>43</v>
      </c>
      <c r="E103" s="2061">
        <v>22</v>
      </c>
      <c r="F103" s="988">
        <v>1458750</v>
      </c>
      <c r="G103" s="988">
        <v>356250</v>
      </c>
      <c r="H103" s="1705">
        <f t="shared" si="17"/>
        <v>1815000</v>
      </c>
      <c r="I103" s="1517">
        <f>VLOOKUP(C103,'[43]AMT - Alt 1'!$E$2756:$AM$2869,26,0)</f>
        <v>0</v>
      </c>
      <c r="J103" s="1314">
        <f>VLOOKUP(C103,'[43]AMT - Alt 1'!$E$2756:$AM$2869,27,0)</f>
        <v>6000</v>
      </c>
      <c r="K103" s="2031">
        <f>VLOOKUP(C103,'[43]AMT - Alt 1'!$E$2756:$AM$2869,28,0)</f>
        <v>0</v>
      </c>
      <c r="L103" s="1307">
        <f>VLOOKUP(C103,'[43]AMT - Alt 1'!$E$2756:$AM$2869,29,0)</f>
        <v>410000</v>
      </c>
      <c r="M103" s="2032">
        <f>VLOOKUP(C103,'[43]AMT - Alt 1'!$E$2756:$AM$2869,30,0)</f>
        <v>0</v>
      </c>
      <c r="N103" s="2035">
        <f t="shared" si="18"/>
        <v>542000</v>
      </c>
      <c r="O103" s="1074">
        <f t="shared" si="19"/>
        <v>2357000</v>
      </c>
      <c r="P103" s="1074">
        <f t="shared" si="20"/>
        <v>36300</v>
      </c>
      <c r="Q103" s="1074">
        <f t="shared" si="21"/>
        <v>18150</v>
      </c>
      <c r="R103" s="1074">
        <f t="shared" si="22"/>
        <v>18150</v>
      </c>
      <c r="S103" s="1683">
        <f t="shared" si="23"/>
        <v>2284400</v>
      </c>
      <c r="T103" s="1894" t="s">
        <v>4564</v>
      </c>
      <c r="U103" s="319"/>
      <c r="V103" s="319"/>
    </row>
    <row r="104" spans="2:22" ht="21.75" customHeight="1">
      <c r="B104" s="2060">
        <v>21</v>
      </c>
      <c r="C104" s="845" t="s">
        <v>4565</v>
      </c>
      <c r="D104" s="952" t="s">
        <v>43</v>
      </c>
      <c r="E104" s="2061">
        <v>22</v>
      </c>
      <c r="F104" s="988">
        <v>1458750</v>
      </c>
      <c r="G104" s="988">
        <v>356250</v>
      </c>
      <c r="H104" s="1705">
        <f t="shared" si="17"/>
        <v>1815000</v>
      </c>
      <c r="I104" s="1517">
        <f>VLOOKUP(C104,'[43]AMT - Alt 1'!$E$2756:$AM$2869,26,0)</f>
        <v>0</v>
      </c>
      <c r="J104" s="1314">
        <f>VLOOKUP(C104,'[43]AMT - Alt 1'!$E$2756:$AM$2869,27,0)</f>
        <v>6000</v>
      </c>
      <c r="K104" s="2031">
        <f>VLOOKUP(C104,'[43]AMT - Alt 1'!$E$2756:$AM$2869,28,0)</f>
        <v>0</v>
      </c>
      <c r="L104" s="1307">
        <f>VLOOKUP(C104,'[43]AMT - Alt 1'!$E$2756:$AM$2869,29,0)</f>
        <v>410000</v>
      </c>
      <c r="M104" s="2032">
        <f>VLOOKUP(C104,'[43]AMT - Alt 1'!$E$2756:$AM$2869,30,0)</f>
        <v>0</v>
      </c>
      <c r="N104" s="2035">
        <f t="shared" si="18"/>
        <v>542000</v>
      </c>
      <c r="O104" s="1074">
        <f t="shared" si="19"/>
        <v>2357000</v>
      </c>
      <c r="P104" s="1074">
        <f t="shared" si="20"/>
        <v>36300</v>
      </c>
      <c r="Q104" s="1074">
        <f t="shared" si="21"/>
        <v>18150</v>
      </c>
      <c r="R104" s="1074">
        <f t="shared" si="22"/>
        <v>18150</v>
      </c>
      <c r="S104" s="1683">
        <f t="shared" si="23"/>
        <v>2284400</v>
      </c>
      <c r="T104" s="1894" t="s">
        <v>4566</v>
      </c>
      <c r="U104" s="319"/>
      <c r="V104" s="319"/>
    </row>
    <row r="105" spans="2:22" ht="21.75" customHeight="1">
      <c r="B105" s="2060">
        <v>22</v>
      </c>
      <c r="C105" s="845" t="s">
        <v>1808</v>
      </c>
      <c r="D105" s="952" t="s">
        <v>43</v>
      </c>
      <c r="E105" s="2061">
        <v>20</v>
      </c>
      <c r="F105" s="988">
        <v>1458750</v>
      </c>
      <c r="G105" s="988">
        <v>356250</v>
      </c>
      <c r="H105" s="1705">
        <f t="shared" si="17"/>
        <v>1815000</v>
      </c>
      <c r="I105" s="1517">
        <f>VLOOKUP(C105,'[43]AMT - Alt 1'!$E$2756:$AM$2869,26,0)</f>
        <v>0</v>
      </c>
      <c r="J105" s="1314">
        <f>VLOOKUP(C105,'[43]AMT - Alt 1'!$E$2756:$AM$2869,27,0)</f>
        <v>6000</v>
      </c>
      <c r="K105" s="2031">
        <f>VLOOKUP(C105,'[43]AMT - Alt 1'!$E$2756:$AM$2869,28,0)</f>
        <v>0</v>
      </c>
      <c r="L105" s="1307">
        <f>VLOOKUP(C105,'[43]AMT - Alt 1'!$E$2756:$AM$2869,29,0)</f>
        <v>410000</v>
      </c>
      <c r="M105" s="2032">
        <f>VLOOKUP(C105,'[43]AMT - Alt 1'!$E$2756:$AM$2869,30,0)</f>
        <v>0</v>
      </c>
      <c r="N105" s="2035">
        <f t="shared" si="18"/>
        <v>530000</v>
      </c>
      <c r="O105" s="1074">
        <f t="shared" si="19"/>
        <v>2345000</v>
      </c>
      <c r="P105" s="1074">
        <f t="shared" si="20"/>
        <v>36300</v>
      </c>
      <c r="Q105" s="1074">
        <f t="shared" si="21"/>
        <v>18150</v>
      </c>
      <c r="R105" s="1074">
        <f t="shared" si="22"/>
        <v>18150</v>
      </c>
      <c r="S105" s="1683">
        <f t="shared" si="23"/>
        <v>2272400</v>
      </c>
      <c r="T105" s="1894" t="s">
        <v>4567</v>
      </c>
      <c r="U105" s="319"/>
      <c r="V105" s="319"/>
    </row>
    <row r="106" spans="2:22" ht="21.75" customHeight="1">
      <c r="B106" s="2060">
        <v>23</v>
      </c>
      <c r="C106" s="845" t="s">
        <v>1754</v>
      </c>
      <c r="D106" s="952" t="s">
        <v>43</v>
      </c>
      <c r="E106" s="2061">
        <v>26</v>
      </c>
      <c r="F106" s="988">
        <v>1458750</v>
      </c>
      <c r="G106" s="988">
        <v>356250</v>
      </c>
      <c r="H106" s="1705">
        <f t="shared" si="17"/>
        <v>1815000</v>
      </c>
      <c r="I106" s="1517">
        <f>VLOOKUP(C106,'[43]AMT - Alt 1'!$E$2756:$AM$2869,26,0)</f>
        <v>0</v>
      </c>
      <c r="J106" s="1314">
        <f>VLOOKUP(C106,'[43]AMT - Alt 1'!$E$2756:$AM$2869,27,0)</f>
        <v>6000</v>
      </c>
      <c r="K106" s="2031">
        <f>VLOOKUP(C106,'[43]AMT - Alt 1'!$E$2756:$AM$2869,28,0)</f>
        <v>0</v>
      </c>
      <c r="L106" s="1307">
        <f>VLOOKUP(C106,'[43]AMT - Alt 1'!$E$2756:$AM$2869,29,0)</f>
        <v>410000</v>
      </c>
      <c r="M106" s="2032">
        <f>VLOOKUP(C106,'[43]AMT - Alt 1'!$E$2756:$AM$2869,30,0)</f>
        <v>0</v>
      </c>
      <c r="N106" s="2035">
        <f t="shared" si="18"/>
        <v>566000</v>
      </c>
      <c r="O106" s="1074">
        <f t="shared" si="19"/>
        <v>2381000</v>
      </c>
      <c r="P106" s="1074">
        <f t="shared" si="20"/>
        <v>36300</v>
      </c>
      <c r="Q106" s="1074">
        <f t="shared" si="21"/>
        <v>18150</v>
      </c>
      <c r="R106" s="1074">
        <f t="shared" si="22"/>
        <v>18150</v>
      </c>
      <c r="S106" s="1683">
        <f t="shared" si="23"/>
        <v>2308400</v>
      </c>
      <c r="T106" s="1894" t="s">
        <v>4568</v>
      </c>
      <c r="U106" s="319"/>
      <c r="V106" s="319"/>
    </row>
    <row r="107" spans="2:22" ht="21.75" customHeight="1">
      <c r="B107" s="2060">
        <v>24</v>
      </c>
      <c r="C107" s="845" t="s">
        <v>4569</v>
      </c>
      <c r="D107" s="952" t="s">
        <v>43</v>
      </c>
      <c r="E107" s="2061">
        <v>21</v>
      </c>
      <c r="F107" s="988">
        <v>1458750</v>
      </c>
      <c r="G107" s="988">
        <v>356250</v>
      </c>
      <c r="H107" s="1705">
        <f t="shared" si="17"/>
        <v>1815000</v>
      </c>
      <c r="I107" s="1517">
        <f>VLOOKUP(C107,'[43]AMT - Alt 1'!$E$2756:$AM$2869,26,0)</f>
        <v>0</v>
      </c>
      <c r="J107" s="1314">
        <f>VLOOKUP(C107,'[43]AMT - Alt 1'!$E$2756:$AM$2869,27,0)</f>
        <v>6000</v>
      </c>
      <c r="K107" s="2031">
        <f>VLOOKUP(C107,'[43]AMT - Alt 1'!$E$2756:$AM$2869,28,0)</f>
        <v>0</v>
      </c>
      <c r="L107" s="1307">
        <f>VLOOKUP(C107,'[43]AMT - Alt 1'!$E$2756:$AM$2869,29,0)</f>
        <v>410000</v>
      </c>
      <c r="M107" s="2032">
        <f>VLOOKUP(C107,'[43]AMT - Alt 1'!$E$2756:$AM$2869,30,0)</f>
        <v>0</v>
      </c>
      <c r="N107" s="2035">
        <f t="shared" si="18"/>
        <v>536000</v>
      </c>
      <c r="O107" s="1074">
        <f t="shared" si="19"/>
        <v>2351000</v>
      </c>
      <c r="P107" s="1074">
        <f t="shared" si="20"/>
        <v>36300</v>
      </c>
      <c r="Q107" s="1074">
        <f t="shared" si="21"/>
        <v>18150</v>
      </c>
      <c r="R107" s="1074">
        <f t="shared" si="22"/>
        <v>18150</v>
      </c>
      <c r="S107" s="1683">
        <f t="shared" si="23"/>
        <v>2278400</v>
      </c>
      <c r="T107" s="1894" t="s">
        <v>4570</v>
      </c>
      <c r="U107" s="319"/>
      <c r="V107" s="319"/>
    </row>
    <row r="108" spans="2:22" ht="21.75" customHeight="1">
      <c r="B108" s="2060">
        <v>25</v>
      </c>
      <c r="C108" s="2049" t="s">
        <v>4571</v>
      </c>
      <c r="D108" s="952" t="s">
        <v>43</v>
      </c>
      <c r="E108" s="2061">
        <v>19</v>
      </c>
      <c r="F108" s="988">
        <v>1458750</v>
      </c>
      <c r="G108" s="988">
        <v>356250</v>
      </c>
      <c r="H108" s="1705">
        <f>SUM(F108:G108)</f>
        <v>1815000</v>
      </c>
      <c r="I108" s="1517">
        <f>VLOOKUP(C108,'[43]AMT - Alt 1'!$E$2756:$AM$2869,26,0)</f>
        <v>0</v>
      </c>
      <c r="J108" s="1314">
        <f>VLOOKUP(C108,'[43]AMT - Alt 1'!$E$2756:$AM$2869,27,0)</f>
        <v>6000</v>
      </c>
      <c r="K108" s="2031">
        <f>VLOOKUP(C108,'[43]AMT - Alt 1'!$E$2756:$AM$2869,28,0)</f>
        <v>0</v>
      </c>
      <c r="L108" s="1307">
        <f>VLOOKUP(C108,'[43]AMT - Alt 1'!$E$2756:$AM$2869,29,0)</f>
        <v>410000</v>
      </c>
      <c r="M108" s="2032">
        <f>VLOOKUP(C108,'[43]AMT - Alt 1'!$E$2756:$AM$2869,30,0)</f>
        <v>0</v>
      </c>
      <c r="N108" s="2035">
        <f t="shared" si="18"/>
        <v>524000</v>
      </c>
      <c r="O108" s="1074">
        <f t="shared" si="19"/>
        <v>2339000</v>
      </c>
      <c r="P108" s="1074">
        <f t="shared" si="20"/>
        <v>36300</v>
      </c>
      <c r="Q108" s="1074">
        <f t="shared" si="21"/>
        <v>18150</v>
      </c>
      <c r="R108" s="1074">
        <f t="shared" si="22"/>
        <v>18150</v>
      </c>
      <c r="S108" s="1683">
        <f t="shared" si="23"/>
        <v>2266400</v>
      </c>
      <c r="T108" s="2048" t="s">
        <v>4572</v>
      </c>
      <c r="U108" s="319"/>
      <c r="V108" s="319"/>
    </row>
    <row r="109" spans="2:22" ht="21.75" customHeight="1">
      <c r="B109" s="2060">
        <v>26</v>
      </c>
      <c r="C109" s="845" t="s">
        <v>492</v>
      </c>
      <c r="D109" s="952" t="s">
        <v>43</v>
      </c>
      <c r="E109" s="2061">
        <v>21</v>
      </c>
      <c r="F109" s="988">
        <v>1458750</v>
      </c>
      <c r="G109" s="988">
        <v>356250</v>
      </c>
      <c r="H109" s="1705">
        <f>SUM(F109:G109)</f>
        <v>1815000</v>
      </c>
      <c r="I109" s="1517">
        <f>VLOOKUP(C109,'[43]AMT - Alt 1'!$E$2756:$AM$2869,26,0)</f>
        <v>0</v>
      </c>
      <c r="J109" s="1314">
        <v>6000</v>
      </c>
      <c r="K109" s="2031">
        <v>0</v>
      </c>
      <c r="L109" s="1307">
        <v>410000</v>
      </c>
      <c r="M109" s="2032">
        <f>VLOOKUP(C109,'[43]AMT - Alt 1'!$E$2756:$AM$2869,30,0)</f>
        <v>0</v>
      </c>
      <c r="N109" s="2035">
        <f t="shared" si="18"/>
        <v>536000</v>
      </c>
      <c r="O109" s="1074">
        <f t="shared" si="19"/>
        <v>2351000</v>
      </c>
      <c r="P109" s="1074">
        <f t="shared" si="20"/>
        <v>36300</v>
      </c>
      <c r="Q109" s="1074">
        <f t="shared" si="21"/>
        <v>18150</v>
      </c>
      <c r="R109" s="1074">
        <f t="shared" si="22"/>
        <v>18150</v>
      </c>
      <c r="S109" s="1683">
        <f t="shared" si="23"/>
        <v>2278400</v>
      </c>
      <c r="T109" s="1894" t="s">
        <v>4573</v>
      </c>
      <c r="U109" s="319"/>
      <c r="V109" s="319"/>
    </row>
    <row r="110" spans="2:22" ht="21.75" customHeight="1">
      <c r="B110" s="2060">
        <v>27</v>
      </c>
      <c r="C110" s="2044" t="s">
        <v>4574</v>
      </c>
      <c r="D110" s="952" t="s">
        <v>43</v>
      </c>
      <c r="E110" s="2061">
        <v>22</v>
      </c>
      <c r="F110" s="988">
        <v>1458750</v>
      </c>
      <c r="G110" s="988">
        <v>356250</v>
      </c>
      <c r="H110" s="1705">
        <f>SUM(F110:G110)</f>
        <v>1815000</v>
      </c>
      <c r="I110" s="1517">
        <f>VLOOKUP(C110,'[43]AMT - Alt 1'!$E$2756:$AM$2869,26,0)</f>
        <v>0</v>
      </c>
      <c r="J110" s="1314">
        <v>6000</v>
      </c>
      <c r="K110" s="2031">
        <v>0</v>
      </c>
      <c r="L110" s="1307">
        <v>410000</v>
      </c>
      <c r="M110" s="2032">
        <f>VLOOKUP(C110,'[43]AMT - Alt 1'!$E$2756:$AM$2869,30,0)</f>
        <v>0</v>
      </c>
      <c r="N110" s="2035">
        <f t="shared" si="18"/>
        <v>542000</v>
      </c>
      <c r="O110" s="1074">
        <f t="shared" si="19"/>
        <v>2357000</v>
      </c>
      <c r="P110" s="1074">
        <f t="shared" si="20"/>
        <v>36300</v>
      </c>
      <c r="Q110" s="1074">
        <f t="shared" si="21"/>
        <v>18150</v>
      </c>
      <c r="R110" s="1074">
        <f t="shared" si="22"/>
        <v>18150</v>
      </c>
      <c r="S110" s="1683">
        <f t="shared" si="23"/>
        <v>2284400</v>
      </c>
      <c r="T110" s="2063" t="s">
        <v>4575</v>
      </c>
      <c r="U110" s="319"/>
      <c r="V110" s="319"/>
    </row>
    <row r="111" spans="2:22" ht="21.75" customHeight="1">
      <c r="B111" s="2060">
        <v>28</v>
      </c>
      <c r="C111" s="845" t="s">
        <v>4576</v>
      </c>
      <c r="D111" s="952" t="s">
        <v>43</v>
      </c>
      <c r="E111" s="2061">
        <v>20</v>
      </c>
      <c r="F111" s="988">
        <v>1458750</v>
      </c>
      <c r="G111" s="988">
        <v>356250</v>
      </c>
      <c r="H111" s="1705">
        <f t="shared" ref="H111:H117" si="24">SUM(F111:G111)</f>
        <v>1815000</v>
      </c>
      <c r="I111" s="1517">
        <f>VLOOKUP(C111,'[43]AMT - Alt 1'!$E$2756:$AM$2869,26,0)</f>
        <v>0</v>
      </c>
      <c r="J111" s="1314">
        <v>6000</v>
      </c>
      <c r="K111" s="2031">
        <f>VLOOKUP(C111,'[43]AMT - Alt 1'!$E$2756:$AM$2869,28,0)</f>
        <v>0</v>
      </c>
      <c r="L111" s="1307">
        <v>410000</v>
      </c>
      <c r="M111" s="2032">
        <f>VLOOKUP(C111,'[43]AMT - Alt 1'!$E$2756:$AM$2869,30,0)</f>
        <v>0</v>
      </c>
      <c r="N111" s="2035">
        <f t="shared" si="18"/>
        <v>530000</v>
      </c>
      <c r="O111" s="1074">
        <f t="shared" si="19"/>
        <v>2345000</v>
      </c>
      <c r="P111" s="1074">
        <f t="shared" si="20"/>
        <v>36300</v>
      </c>
      <c r="Q111" s="1074">
        <f t="shared" si="21"/>
        <v>18150</v>
      </c>
      <c r="R111" s="1074">
        <f t="shared" si="22"/>
        <v>18150</v>
      </c>
      <c r="S111" s="1683">
        <f t="shared" si="23"/>
        <v>2272400</v>
      </c>
      <c r="T111" s="1294">
        <v>1460009784153</v>
      </c>
      <c r="U111" s="319"/>
      <c r="V111" s="319"/>
    </row>
    <row r="112" spans="2:22" ht="21.75" customHeight="1">
      <c r="B112" s="2060">
        <v>29</v>
      </c>
      <c r="C112" s="845" t="s">
        <v>4577</v>
      </c>
      <c r="D112" s="952" t="s">
        <v>43</v>
      </c>
      <c r="E112" s="2061">
        <v>21</v>
      </c>
      <c r="F112" s="988">
        <v>1458750</v>
      </c>
      <c r="G112" s="988">
        <v>356250</v>
      </c>
      <c r="H112" s="1705">
        <f t="shared" si="24"/>
        <v>1815000</v>
      </c>
      <c r="I112" s="1517">
        <f>VLOOKUP(C112,'[43]AMT - Alt 1'!$E$2756:$AM$2869,26,0)</f>
        <v>0</v>
      </c>
      <c r="J112" s="1314">
        <v>6000</v>
      </c>
      <c r="K112" s="2031">
        <f>VLOOKUP(C112,'[43]AMT - Alt 1'!$E$2756:$AM$2869,28,0)</f>
        <v>0</v>
      </c>
      <c r="L112" s="1307">
        <v>410000</v>
      </c>
      <c r="M112" s="2032">
        <f>VLOOKUP(C112,'[43]AMT - Alt 1'!$E$2756:$AM$2869,30,0)</f>
        <v>0</v>
      </c>
      <c r="N112" s="2035">
        <f t="shared" si="18"/>
        <v>536000</v>
      </c>
      <c r="O112" s="1074">
        <f t="shared" si="19"/>
        <v>2351000</v>
      </c>
      <c r="P112" s="1074">
        <f t="shared" si="20"/>
        <v>36300</v>
      </c>
      <c r="Q112" s="1074">
        <f t="shared" si="21"/>
        <v>18150</v>
      </c>
      <c r="R112" s="1074">
        <f t="shared" si="22"/>
        <v>18150</v>
      </c>
      <c r="S112" s="1683">
        <f t="shared" si="23"/>
        <v>2278400</v>
      </c>
      <c r="T112" s="1294">
        <v>1460009784419</v>
      </c>
      <c r="U112" s="319"/>
      <c r="V112" s="319"/>
    </row>
    <row r="113" spans="2:22" ht="21.75" customHeight="1">
      <c r="B113" s="2060">
        <v>30</v>
      </c>
      <c r="C113" s="845" t="s">
        <v>4578</v>
      </c>
      <c r="D113" s="952" t="s">
        <v>43</v>
      </c>
      <c r="E113" s="2061">
        <v>23</v>
      </c>
      <c r="F113" s="988">
        <v>1458750</v>
      </c>
      <c r="G113" s="988">
        <v>356250</v>
      </c>
      <c r="H113" s="1705">
        <f t="shared" si="24"/>
        <v>1815000</v>
      </c>
      <c r="I113" s="1517">
        <f>VLOOKUP(C113,'[43]AMT - Alt 1'!$E$2756:$AM$2869,26,0)</f>
        <v>0</v>
      </c>
      <c r="J113" s="1314">
        <v>6000</v>
      </c>
      <c r="K113" s="2031">
        <f>VLOOKUP(C113,'[43]AMT - Alt 1'!$E$2756:$AM$2869,28,0)</f>
        <v>0</v>
      </c>
      <c r="L113" s="1307">
        <v>410000</v>
      </c>
      <c r="M113" s="2032">
        <f>VLOOKUP(C113,'[43]AMT - Alt 1'!$E$2756:$AM$2869,30,0)</f>
        <v>0</v>
      </c>
      <c r="N113" s="2035">
        <f t="shared" si="18"/>
        <v>548000</v>
      </c>
      <c r="O113" s="1074">
        <f t="shared" si="19"/>
        <v>2363000</v>
      </c>
      <c r="P113" s="1074">
        <f t="shared" si="20"/>
        <v>36300</v>
      </c>
      <c r="Q113" s="1074">
        <f t="shared" si="21"/>
        <v>18150</v>
      </c>
      <c r="R113" s="1074">
        <f t="shared" si="22"/>
        <v>18150</v>
      </c>
      <c r="S113" s="1683">
        <f t="shared" si="23"/>
        <v>2290400</v>
      </c>
      <c r="T113" s="1294">
        <v>1460009784302</v>
      </c>
      <c r="U113" s="319"/>
      <c r="V113" s="319"/>
    </row>
    <row r="114" spans="2:22" ht="21.75" customHeight="1">
      <c r="B114" s="2060">
        <v>31</v>
      </c>
      <c r="C114" s="845" t="s">
        <v>4579</v>
      </c>
      <c r="D114" s="952" t="s">
        <v>43</v>
      </c>
      <c r="E114" s="2061">
        <v>21</v>
      </c>
      <c r="F114" s="988">
        <v>1458750</v>
      </c>
      <c r="G114" s="988">
        <v>356250</v>
      </c>
      <c r="H114" s="1705">
        <f t="shared" si="24"/>
        <v>1815000</v>
      </c>
      <c r="I114" s="1517">
        <f>VLOOKUP(C114,'[43]AMT - Alt 1'!$E$2756:$AM$2869,26,0)</f>
        <v>0</v>
      </c>
      <c r="J114" s="1314">
        <v>6000</v>
      </c>
      <c r="K114" s="2031">
        <f>VLOOKUP(C114,'[43]AMT - Alt 1'!$E$2756:$AM$2869,28,0)</f>
        <v>0</v>
      </c>
      <c r="L114" s="1307">
        <v>410000</v>
      </c>
      <c r="M114" s="2032">
        <f>VLOOKUP(C114,'[43]AMT - Alt 1'!$E$2756:$AM$2869,30,0)</f>
        <v>0</v>
      </c>
      <c r="N114" s="2035">
        <f t="shared" si="18"/>
        <v>536000</v>
      </c>
      <c r="O114" s="1074">
        <f t="shared" si="19"/>
        <v>2351000</v>
      </c>
      <c r="P114" s="1074">
        <f t="shared" si="20"/>
        <v>36300</v>
      </c>
      <c r="Q114" s="1074">
        <f t="shared" si="21"/>
        <v>18150</v>
      </c>
      <c r="R114" s="1074">
        <f t="shared" si="22"/>
        <v>18150</v>
      </c>
      <c r="S114" s="1683">
        <f t="shared" si="23"/>
        <v>2278400</v>
      </c>
      <c r="T114" s="2064">
        <v>1460009784286</v>
      </c>
      <c r="U114" s="319"/>
      <c r="V114" s="319"/>
    </row>
    <row r="115" spans="2:22" ht="21.75" customHeight="1">
      <c r="B115" s="2060">
        <v>32</v>
      </c>
      <c r="C115" s="845" t="s">
        <v>4580</v>
      </c>
      <c r="D115" s="952" t="s">
        <v>43</v>
      </c>
      <c r="E115" s="2061">
        <v>23</v>
      </c>
      <c r="F115" s="988">
        <v>1458750</v>
      </c>
      <c r="G115" s="988">
        <v>356250</v>
      </c>
      <c r="H115" s="1705">
        <f t="shared" si="24"/>
        <v>1815000</v>
      </c>
      <c r="I115" s="1517">
        <f>VLOOKUP(C115,'[43]AMT - Alt 1'!$E$2756:$AM$2869,26,0)</f>
        <v>0</v>
      </c>
      <c r="J115" s="1314">
        <v>6000</v>
      </c>
      <c r="K115" s="2031">
        <f>VLOOKUP(C115,'[43]AMT - Alt 1'!$E$2756:$AM$2869,28,0)</f>
        <v>0</v>
      </c>
      <c r="L115" s="1307">
        <v>410000</v>
      </c>
      <c r="M115" s="2032">
        <f>VLOOKUP(C115,'[43]AMT - Alt 1'!$E$2756:$AM$2869,30,0)</f>
        <v>0</v>
      </c>
      <c r="N115" s="2035">
        <f t="shared" si="18"/>
        <v>548000</v>
      </c>
      <c r="O115" s="1074">
        <f t="shared" si="19"/>
        <v>2363000</v>
      </c>
      <c r="P115" s="1074">
        <f t="shared" si="20"/>
        <v>36300</v>
      </c>
      <c r="Q115" s="1074">
        <f t="shared" si="21"/>
        <v>18150</v>
      </c>
      <c r="R115" s="1074">
        <f t="shared" si="22"/>
        <v>18150</v>
      </c>
      <c r="S115" s="1683">
        <f>O115-P115-Q115-R115</f>
        <v>2290400</v>
      </c>
      <c r="T115" s="1294">
        <v>1460007981991</v>
      </c>
      <c r="U115" s="319"/>
      <c r="V115" s="319"/>
    </row>
    <row r="116" spans="2:22" ht="21.75" customHeight="1">
      <c r="B116" s="2060">
        <v>33</v>
      </c>
      <c r="C116" s="2065" t="s">
        <v>4581</v>
      </c>
      <c r="D116" s="2101" t="s">
        <v>43</v>
      </c>
      <c r="E116" s="2066">
        <v>8</v>
      </c>
      <c r="F116" s="1836">
        <v>0</v>
      </c>
      <c r="G116" s="1836">
        <v>0</v>
      </c>
      <c r="H116" s="2096">
        <f>SUM(F116:G116)/24*8</f>
        <v>0</v>
      </c>
      <c r="I116" s="2068">
        <f>VLOOKUP(C116,'[43]AMT - Alt 1'!$E$2756:$AM$2869,26,0)</f>
        <v>0</v>
      </c>
      <c r="J116" s="2067">
        <v>6000</v>
      </c>
      <c r="K116" s="1836">
        <f>VLOOKUP(C116,'[43]AMT - Alt 1'!$E$2756:$AM$2869,28,0)</f>
        <v>0</v>
      </c>
      <c r="L116" s="2069">
        <f>410000/24*E116</f>
        <v>136666.66666666666</v>
      </c>
      <c r="M116" s="2070">
        <f>VLOOKUP(C116,'[43]AMT - Alt 1'!$E$2756:$AM$2869,30,0)</f>
        <v>0</v>
      </c>
      <c r="N116" s="2071">
        <f t="shared" si="18"/>
        <v>184666.66666666666</v>
      </c>
      <c r="O116" s="1822">
        <f t="shared" si="19"/>
        <v>184666.66666666666</v>
      </c>
      <c r="P116" s="1822">
        <v>36300</v>
      </c>
      <c r="Q116" s="1822">
        <v>18150</v>
      </c>
      <c r="R116" s="1822">
        <v>18150</v>
      </c>
      <c r="S116" s="813">
        <f>O116-P116-Q116-R116</f>
        <v>112066.66666666666</v>
      </c>
      <c r="T116" s="2072">
        <v>1460009784138</v>
      </c>
      <c r="U116" s="2087" t="s">
        <v>4602</v>
      </c>
      <c r="V116" s="319"/>
    </row>
    <row r="117" spans="2:22" ht="21.75" customHeight="1">
      <c r="B117" s="2060">
        <v>34</v>
      </c>
      <c r="C117" s="845" t="s">
        <v>4582</v>
      </c>
      <c r="D117" s="952" t="s">
        <v>43</v>
      </c>
      <c r="E117" s="2061">
        <v>22</v>
      </c>
      <c r="F117" s="988">
        <v>1458750</v>
      </c>
      <c r="G117" s="988">
        <v>356250</v>
      </c>
      <c r="H117" s="1705">
        <f t="shared" si="24"/>
        <v>1815000</v>
      </c>
      <c r="I117" s="1517"/>
      <c r="J117" s="1314">
        <v>6000</v>
      </c>
      <c r="K117" s="2031">
        <f>VLOOKUP(C117,'[43]AMT - Alt 1'!$E$2756:$AM$2869,28,0)</f>
        <v>0</v>
      </c>
      <c r="L117" s="1307">
        <v>410000</v>
      </c>
      <c r="M117" s="2032">
        <f>VLOOKUP(C117,'[43]AMT - Alt 1'!$E$2756:$AM$2869,30,0)</f>
        <v>0</v>
      </c>
      <c r="N117" s="2035">
        <f t="shared" si="18"/>
        <v>542000</v>
      </c>
      <c r="O117" s="1074">
        <f t="shared" si="19"/>
        <v>2357000</v>
      </c>
      <c r="P117" s="1074">
        <f t="shared" si="20"/>
        <v>36300</v>
      </c>
      <c r="Q117" s="1074">
        <f t="shared" si="21"/>
        <v>18150</v>
      </c>
      <c r="R117" s="1074">
        <f t="shared" si="22"/>
        <v>18150</v>
      </c>
      <c r="S117" s="1683">
        <f t="shared" si="23"/>
        <v>2284400</v>
      </c>
      <c r="T117" s="1294">
        <v>1460007146975</v>
      </c>
      <c r="U117" s="319"/>
      <c r="V117" s="319"/>
    </row>
    <row r="118" spans="2:22" ht="21.75" customHeight="1">
      <c r="B118" s="2060">
        <v>35</v>
      </c>
      <c r="C118" s="1693" t="s">
        <v>4018</v>
      </c>
      <c r="D118" s="1894" t="s">
        <v>227</v>
      </c>
      <c r="E118" s="1894">
        <f>VLOOKUP(C118,'[42]PONTIANAK '!$C$103:$E$160,3,FALSE)</f>
        <v>22</v>
      </c>
      <c r="F118" s="988">
        <v>1458750</v>
      </c>
      <c r="G118" s="988">
        <v>356250</v>
      </c>
      <c r="H118" s="1705">
        <f>SUM(F118:G118)</f>
        <v>1815000</v>
      </c>
      <c r="I118" s="1517">
        <v>0</v>
      </c>
      <c r="J118" s="1705">
        <v>6000</v>
      </c>
      <c r="K118" s="988">
        <v>0</v>
      </c>
      <c r="L118" s="1307">
        <v>410000</v>
      </c>
      <c r="M118" s="1326">
        <v>0</v>
      </c>
      <c r="N118" s="1518">
        <f>(E118*J118)+L118+M118</f>
        <v>542000</v>
      </c>
      <c r="O118" s="1653">
        <f>H118+N118</f>
        <v>2357000</v>
      </c>
      <c r="P118" s="1653">
        <f>H118*1%</f>
        <v>18150</v>
      </c>
      <c r="Q118" s="1653">
        <f>H118*2%</f>
        <v>36300</v>
      </c>
      <c r="R118" s="1653">
        <f>H118*1%</f>
        <v>18150</v>
      </c>
      <c r="S118" s="1684">
        <f>O118-Q118-R118-P118</f>
        <v>2284400</v>
      </c>
      <c r="T118" s="1294">
        <v>1460010077464</v>
      </c>
      <c r="U118" s="1688"/>
      <c r="V118" s="1688"/>
    </row>
    <row r="119" spans="2:22" ht="21.75" customHeight="1">
      <c r="B119" s="2060">
        <v>36</v>
      </c>
      <c r="C119" s="1693" t="s">
        <v>471</v>
      </c>
      <c r="D119" s="1894" t="s">
        <v>227</v>
      </c>
      <c r="E119" s="1894">
        <f>VLOOKUP(C119,'[42]PONTIANAK '!$C$103:$E$160,3,FALSE)</f>
        <v>24</v>
      </c>
      <c r="F119" s="988">
        <v>1458750</v>
      </c>
      <c r="G119" s="988">
        <v>356250</v>
      </c>
      <c r="H119" s="1705">
        <f>SUM(F119:G119)</f>
        <v>1815000</v>
      </c>
      <c r="I119" s="1517">
        <v>0</v>
      </c>
      <c r="J119" s="1705">
        <v>6000</v>
      </c>
      <c r="K119" s="988">
        <v>0</v>
      </c>
      <c r="L119" s="1307">
        <v>410000</v>
      </c>
      <c r="M119" s="1326">
        <v>0</v>
      </c>
      <c r="N119" s="1518">
        <f>(E119*J119)+L119+M119</f>
        <v>554000</v>
      </c>
      <c r="O119" s="1653">
        <f>H119+N119</f>
        <v>2369000</v>
      </c>
      <c r="P119" s="1653">
        <f>H119*1%</f>
        <v>18150</v>
      </c>
      <c r="Q119" s="1653">
        <f>H119*2%</f>
        <v>36300</v>
      </c>
      <c r="R119" s="1653">
        <f>H119*1%</f>
        <v>18150</v>
      </c>
      <c r="S119" s="1684">
        <f>O119-Q119-R119-P119</f>
        <v>2296400</v>
      </c>
      <c r="T119" s="1294">
        <v>1460010077613</v>
      </c>
      <c r="U119" s="1688"/>
      <c r="V119" s="1688"/>
    </row>
    <row r="120" spans="2:22" ht="21.75" customHeight="1">
      <c r="B120" s="2060">
        <v>37</v>
      </c>
      <c r="C120" s="1693" t="s">
        <v>1191</v>
      </c>
      <c r="D120" s="1894" t="s">
        <v>227</v>
      </c>
      <c r="E120" s="1894">
        <f>VLOOKUP(C120,'[42]PONTIANAK '!$C$103:$E$160,3,FALSE)</f>
        <v>21</v>
      </c>
      <c r="F120" s="988">
        <v>1458750</v>
      </c>
      <c r="G120" s="988">
        <v>356250</v>
      </c>
      <c r="H120" s="1705">
        <f>SUM(F120:G120)</f>
        <v>1815000</v>
      </c>
      <c r="I120" s="1517">
        <v>0</v>
      </c>
      <c r="J120" s="1705">
        <v>6000</v>
      </c>
      <c r="K120" s="988">
        <v>0</v>
      </c>
      <c r="L120" s="1307">
        <v>410000</v>
      </c>
      <c r="M120" s="1326">
        <v>0</v>
      </c>
      <c r="N120" s="1518">
        <f>(E120*J120)+L120+M120</f>
        <v>536000</v>
      </c>
      <c r="O120" s="1653">
        <f>H120+N120</f>
        <v>2351000</v>
      </c>
      <c r="P120" s="1653">
        <f>H120*1%</f>
        <v>18150</v>
      </c>
      <c r="Q120" s="1653">
        <f>H120*2%</f>
        <v>36300</v>
      </c>
      <c r="R120" s="1653">
        <f>H120*1%</f>
        <v>18150</v>
      </c>
      <c r="S120" s="1684">
        <f>O120-Q120-R120-P120</f>
        <v>2278400</v>
      </c>
      <c r="T120" s="1294">
        <v>1460010079320</v>
      </c>
      <c r="U120" s="1688"/>
      <c r="V120" s="1688"/>
    </row>
    <row r="121" spans="2:22" ht="21.75" customHeight="1">
      <c r="B121" s="2060">
        <v>38</v>
      </c>
      <c r="C121" s="1693" t="s">
        <v>4019</v>
      </c>
      <c r="D121" s="1894" t="s">
        <v>227</v>
      </c>
      <c r="E121" s="1894">
        <f>VLOOKUP(C121,'[42]PONTIANAK '!$C$103:$E$160,3,FALSE)</f>
        <v>20</v>
      </c>
      <c r="F121" s="988">
        <v>1458750</v>
      </c>
      <c r="G121" s="988">
        <v>356250</v>
      </c>
      <c r="H121" s="1705">
        <f>SUM(F121:G121)</f>
        <v>1815000</v>
      </c>
      <c r="I121" s="1517">
        <v>0</v>
      </c>
      <c r="J121" s="1705">
        <v>6000</v>
      </c>
      <c r="K121" s="988">
        <v>0</v>
      </c>
      <c r="L121" s="1307">
        <v>410000</v>
      </c>
      <c r="M121" s="1326">
        <v>0</v>
      </c>
      <c r="N121" s="1518">
        <f>(E121*J121)+L121+M121</f>
        <v>530000</v>
      </c>
      <c r="O121" s="1653">
        <f>H121+N121</f>
        <v>2345000</v>
      </c>
      <c r="P121" s="1653">
        <f>H121*1%</f>
        <v>18150</v>
      </c>
      <c r="Q121" s="1653">
        <f>H121*2%</f>
        <v>36300</v>
      </c>
      <c r="R121" s="1653">
        <f>H121*1%</f>
        <v>18150</v>
      </c>
      <c r="S121" s="1684">
        <f>O121-Q121-R121-P121</f>
        <v>2272400</v>
      </c>
      <c r="T121" s="1294">
        <v>1460010075955</v>
      </c>
      <c r="U121" s="1688"/>
      <c r="V121" s="1688"/>
    </row>
    <row r="122" spans="2:22" ht="21.75" customHeight="1">
      <c r="B122" s="2060">
        <v>39</v>
      </c>
      <c r="C122" s="1693" t="s">
        <v>4020</v>
      </c>
      <c r="D122" s="1894" t="s">
        <v>227</v>
      </c>
      <c r="E122" s="1894">
        <f>VLOOKUP(C122,'[42]PONTIANAK '!$C$103:$E$160,3,FALSE)</f>
        <v>21</v>
      </c>
      <c r="F122" s="988">
        <v>1458750</v>
      </c>
      <c r="G122" s="988">
        <v>356250</v>
      </c>
      <c r="H122" s="1705">
        <f>SUM(F122:G122)</f>
        <v>1815000</v>
      </c>
      <c r="I122" s="1517">
        <v>0</v>
      </c>
      <c r="J122" s="1705">
        <v>6000</v>
      </c>
      <c r="K122" s="988">
        <v>0</v>
      </c>
      <c r="L122" s="1307">
        <v>410000</v>
      </c>
      <c r="M122" s="1326">
        <v>0</v>
      </c>
      <c r="N122" s="1518">
        <f>(E122*J122)+L122+M122</f>
        <v>536000</v>
      </c>
      <c r="O122" s="1653">
        <f>H122+N122</f>
        <v>2351000</v>
      </c>
      <c r="P122" s="1653">
        <f>H122*1%</f>
        <v>18150</v>
      </c>
      <c r="Q122" s="1653">
        <f>H122*2%</f>
        <v>36300</v>
      </c>
      <c r="R122" s="1653">
        <f>H122*1%</f>
        <v>18150</v>
      </c>
      <c r="S122" s="1684">
        <f>O122-Q122-R122-P122</f>
        <v>2278400</v>
      </c>
      <c r="T122" s="1294">
        <v>1460007557023</v>
      </c>
      <c r="U122" s="1688"/>
      <c r="V122" s="1688"/>
    </row>
    <row r="123" spans="2:22" ht="21.75" customHeight="1">
      <c r="B123" s="2060">
        <v>40</v>
      </c>
      <c r="C123" s="1693" t="s">
        <v>4021</v>
      </c>
      <c r="D123" s="1894" t="s">
        <v>227</v>
      </c>
      <c r="E123" s="1894">
        <f>VLOOKUP(C123,'[42]PONTIANAK '!$C$103:$E$160,3,FALSE)</f>
        <v>22</v>
      </c>
      <c r="F123" s="988">
        <v>1458750</v>
      </c>
      <c r="G123" s="988">
        <v>356250</v>
      </c>
      <c r="H123" s="1705">
        <f t="shared" ref="H123:H141" si="25">SUM(F123:G123)</f>
        <v>1815000</v>
      </c>
      <c r="I123" s="1517">
        <v>0</v>
      </c>
      <c r="J123" s="1705">
        <v>0</v>
      </c>
      <c r="K123" s="988">
        <v>0</v>
      </c>
      <c r="L123" s="1307">
        <v>0</v>
      </c>
      <c r="M123" s="1326">
        <v>0</v>
      </c>
      <c r="N123" s="1518">
        <f t="shared" ref="N123:N141" si="26">(E123*J123)+L123+M123</f>
        <v>0</v>
      </c>
      <c r="O123" s="1653">
        <f t="shared" ref="O123:O141" si="27">H123+N123</f>
        <v>1815000</v>
      </c>
      <c r="P123" s="1653">
        <f t="shared" ref="P123:P141" si="28">H123*1%</f>
        <v>18150</v>
      </c>
      <c r="Q123" s="1653">
        <f t="shared" ref="Q123:Q141" si="29">H123*2%</f>
        <v>36300</v>
      </c>
      <c r="R123" s="1653">
        <f t="shared" ref="R123:R139" si="30">H123*1%</f>
        <v>18150</v>
      </c>
      <c r="S123" s="1684">
        <f t="shared" ref="S123:S141" si="31">O123-Q123-R123-P123</f>
        <v>1742400</v>
      </c>
      <c r="T123" s="1300">
        <v>9000037546802</v>
      </c>
      <c r="U123" s="1688"/>
      <c r="V123" s="1688"/>
    </row>
    <row r="124" spans="2:22" ht="21.75" customHeight="1">
      <c r="B124" s="2060">
        <v>41</v>
      </c>
      <c r="C124" s="1693" t="s">
        <v>4022</v>
      </c>
      <c r="D124" s="1894" t="s">
        <v>227</v>
      </c>
      <c r="E124" s="1894">
        <f>VLOOKUP(C124,'[42]PONTIANAK '!$C$103:$E$160,3,FALSE)</f>
        <v>21</v>
      </c>
      <c r="F124" s="988">
        <v>1458750</v>
      </c>
      <c r="G124" s="988">
        <v>356250</v>
      </c>
      <c r="H124" s="1705">
        <f t="shared" si="25"/>
        <v>1815000</v>
      </c>
      <c r="I124" s="1517">
        <v>0</v>
      </c>
      <c r="J124" s="1705">
        <v>0</v>
      </c>
      <c r="K124" s="988">
        <v>0</v>
      </c>
      <c r="L124" s="1307">
        <v>0</v>
      </c>
      <c r="M124" s="1326">
        <v>0</v>
      </c>
      <c r="N124" s="1518">
        <f t="shared" si="26"/>
        <v>0</v>
      </c>
      <c r="O124" s="1653">
        <f t="shared" si="27"/>
        <v>1815000</v>
      </c>
      <c r="P124" s="1653">
        <f t="shared" si="28"/>
        <v>18150</v>
      </c>
      <c r="Q124" s="1653">
        <f t="shared" si="29"/>
        <v>36300</v>
      </c>
      <c r="R124" s="1653">
        <f t="shared" si="30"/>
        <v>18150</v>
      </c>
      <c r="S124" s="1684">
        <f t="shared" si="31"/>
        <v>1742400</v>
      </c>
      <c r="T124" s="1294">
        <v>9000035918540</v>
      </c>
      <c r="U124" s="1688"/>
      <c r="V124" s="1688"/>
    </row>
    <row r="125" spans="2:22" ht="21.75" customHeight="1">
      <c r="B125" s="2060">
        <v>42</v>
      </c>
      <c r="C125" s="1693" t="s">
        <v>213</v>
      </c>
      <c r="D125" s="1894" t="s">
        <v>227</v>
      </c>
      <c r="E125" s="1894">
        <f>VLOOKUP(C125,'[42]PONTIANAK '!$C$103:$E$160,3,FALSE)</f>
        <v>24</v>
      </c>
      <c r="F125" s="988">
        <v>1458750</v>
      </c>
      <c r="G125" s="988">
        <v>356250</v>
      </c>
      <c r="H125" s="1705">
        <f t="shared" si="25"/>
        <v>1815000</v>
      </c>
      <c r="I125" s="1517">
        <v>0</v>
      </c>
      <c r="J125" s="1705">
        <v>0</v>
      </c>
      <c r="K125" s="988">
        <v>0</v>
      </c>
      <c r="L125" s="1307">
        <v>0</v>
      </c>
      <c r="M125" s="1326">
        <v>0</v>
      </c>
      <c r="N125" s="1518">
        <f t="shared" si="26"/>
        <v>0</v>
      </c>
      <c r="O125" s="1653">
        <f t="shared" si="27"/>
        <v>1815000</v>
      </c>
      <c r="P125" s="1653">
        <f t="shared" si="28"/>
        <v>18150</v>
      </c>
      <c r="Q125" s="1653">
        <f t="shared" si="29"/>
        <v>36300</v>
      </c>
      <c r="R125" s="1653">
        <f t="shared" si="30"/>
        <v>18150</v>
      </c>
      <c r="S125" s="1684">
        <f t="shared" si="31"/>
        <v>1742400</v>
      </c>
      <c r="T125" s="1294">
        <v>1460010276991</v>
      </c>
      <c r="U125" s="1688"/>
      <c r="V125" s="1688"/>
    </row>
    <row r="126" spans="2:22" ht="21.75" customHeight="1">
      <c r="B126" s="2060">
        <v>43</v>
      </c>
      <c r="C126" s="1693" t="s">
        <v>4023</v>
      </c>
      <c r="D126" s="1894" t="s">
        <v>227</v>
      </c>
      <c r="E126" s="1894">
        <f>VLOOKUP(C126,'[42]PONTIANAK '!$C$103:$E$160,3,FALSE)</f>
        <v>21</v>
      </c>
      <c r="F126" s="988">
        <v>1458750</v>
      </c>
      <c r="G126" s="988">
        <v>356250</v>
      </c>
      <c r="H126" s="1705">
        <f t="shared" si="25"/>
        <v>1815000</v>
      </c>
      <c r="I126" s="1517">
        <v>0</v>
      </c>
      <c r="J126" s="1705">
        <v>0</v>
      </c>
      <c r="K126" s="988">
        <v>0</v>
      </c>
      <c r="L126" s="1307">
        <v>0</v>
      </c>
      <c r="M126" s="1326">
        <v>0</v>
      </c>
      <c r="N126" s="1518">
        <f t="shared" si="26"/>
        <v>0</v>
      </c>
      <c r="O126" s="1653">
        <f t="shared" si="27"/>
        <v>1815000</v>
      </c>
      <c r="P126" s="1653">
        <f t="shared" si="28"/>
        <v>18150</v>
      </c>
      <c r="Q126" s="1653">
        <f t="shared" si="29"/>
        <v>36300</v>
      </c>
      <c r="R126" s="1653">
        <f t="shared" si="30"/>
        <v>18150</v>
      </c>
      <c r="S126" s="1684">
        <f t="shared" si="31"/>
        <v>1742400</v>
      </c>
      <c r="T126" s="1294">
        <v>1460010277221</v>
      </c>
      <c r="U126" s="1688"/>
      <c r="V126" s="1688"/>
    </row>
    <row r="127" spans="2:22" ht="21.75" customHeight="1">
      <c r="B127" s="2060">
        <v>44</v>
      </c>
      <c r="C127" s="1693" t="s">
        <v>4024</v>
      </c>
      <c r="D127" s="1894" t="s">
        <v>227</v>
      </c>
      <c r="E127" s="1894">
        <f>VLOOKUP(C127,'[42]PONTIANAK '!$C$103:$E$160,3,FALSE)</f>
        <v>22</v>
      </c>
      <c r="F127" s="988">
        <v>1458750</v>
      </c>
      <c r="G127" s="988">
        <v>356250</v>
      </c>
      <c r="H127" s="1705">
        <f t="shared" si="25"/>
        <v>1815000</v>
      </c>
      <c r="I127" s="1517">
        <v>0</v>
      </c>
      <c r="J127" s="1705">
        <v>0</v>
      </c>
      <c r="K127" s="988">
        <v>0</v>
      </c>
      <c r="L127" s="1307">
        <v>0</v>
      </c>
      <c r="M127" s="1326">
        <v>0</v>
      </c>
      <c r="N127" s="1518">
        <f t="shared" si="26"/>
        <v>0</v>
      </c>
      <c r="O127" s="1653">
        <f t="shared" si="27"/>
        <v>1815000</v>
      </c>
      <c r="P127" s="1653">
        <f t="shared" si="28"/>
        <v>18150</v>
      </c>
      <c r="Q127" s="1653">
        <f t="shared" si="29"/>
        <v>36300</v>
      </c>
      <c r="R127" s="1653">
        <f t="shared" si="30"/>
        <v>18150</v>
      </c>
      <c r="S127" s="1684">
        <f t="shared" si="31"/>
        <v>1742400</v>
      </c>
      <c r="T127" s="1294">
        <v>1460010287667</v>
      </c>
      <c r="U127" s="1688"/>
      <c r="V127" s="1688"/>
    </row>
    <row r="128" spans="2:22" ht="21.75" customHeight="1">
      <c r="B128" s="2060">
        <v>45</v>
      </c>
      <c r="C128" s="1693" t="s">
        <v>4025</v>
      </c>
      <c r="D128" s="1894" t="s">
        <v>227</v>
      </c>
      <c r="E128" s="1894">
        <f>VLOOKUP(C128,'[42]PONTIANAK '!$C$103:$E$160,3,FALSE)</f>
        <v>21</v>
      </c>
      <c r="F128" s="988">
        <v>1458750</v>
      </c>
      <c r="G128" s="988">
        <v>356250</v>
      </c>
      <c r="H128" s="1705">
        <f t="shared" si="25"/>
        <v>1815000</v>
      </c>
      <c r="I128" s="1517">
        <v>0</v>
      </c>
      <c r="J128" s="1705">
        <v>0</v>
      </c>
      <c r="K128" s="988">
        <v>0</v>
      </c>
      <c r="L128" s="1307">
        <v>0</v>
      </c>
      <c r="M128" s="1326">
        <v>0</v>
      </c>
      <c r="N128" s="1518">
        <f t="shared" si="26"/>
        <v>0</v>
      </c>
      <c r="O128" s="1653">
        <f t="shared" si="27"/>
        <v>1815000</v>
      </c>
      <c r="P128" s="1653">
        <f t="shared" si="28"/>
        <v>18150</v>
      </c>
      <c r="Q128" s="1653">
        <f t="shared" si="29"/>
        <v>36300</v>
      </c>
      <c r="R128" s="1653">
        <f t="shared" si="30"/>
        <v>18150</v>
      </c>
      <c r="S128" s="1684">
        <f t="shared" si="31"/>
        <v>1742400</v>
      </c>
      <c r="T128" s="1294">
        <v>1460010277148</v>
      </c>
      <c r="U128" s="1688"/>
      <c r="V128" s="1688"/>
    </row>
    <row r="129" spans="2:22" ht="21.75" customHeight="1">
      <c r="B129" s="2060">
        <v>46</v>
      </c>
      <c r="C129" s="1693" t="s">
        <v>4026</v>
      </c>
      <c r="D129" s="1894" t="s">
        <v>227</v>
      </c>
      <c r="E129" s="1894">
        <f>VLOOKUP(C129,'[42]PONTIANAK '!$C$103:$E$160,3,FALSE)</f>
        <v>21</v>
      </c>
      <c r="F129" s="988">
        <v>1458750</v>
      </c>
      <c r="G129" s="988">
        <v>356250</v>
      </c>
      <c r="H129" s="1705">
        <f t="shared" si="25"/>
        <v>1815000</v>
      </c>
      <c r="I129" s="1517">
        <v>0</v>
      </c>
      <c r="J129" s="1705">
        <v>0</v>
      </c>
      <c r="K129" s="988">
        <v>0</v>
      </c>
      <c r="L129" s="1307">
        <v>0</v>
      </c>
      <c r="M129" s="1326">
        <v>0</v>
      </c>
      <c r="N129" s="1518">
        <f t="shared" si="26"/>
        <v>0</v>
      </c>
      <c r="O129" s="1653">
        <f t="shared" si="27"/>
        <v>1815000</v>
      </c>
      <c r="P129" s="1653">
        <f t="shared" si="28"/>
        <v>18150</v>
      </c>
      <c r="Q129" s="1653">
        <f t="shared" si="29"/>
        <v>36300</v>
      </c>
      <c r="R129" s="1653">
        <v>0</v>
      </c>
      <c r="S129" s="1684">
        <f t="shared" si="31"/>
        <v>1760550</v>
      </c>
      <c r="T129" s="1294">
        <v>1460010276983</v>
      </c>
      <c r="U129" s="1688"/>
      <c r="V129" s="1688"/>
    </row>
    <row r="130" spans="2:22" ht="21.75" customHeight="1">
      <c r="B130" s="2060">
        <v>47</v>
      </c>
      <c r="C130" s="1693" t="s">
        <v>4027</v>
      </c>
      <c r="D130" s="1894" t="s">
        <v>227</v>
      </c>
      <c r="E130" s="1894">
        <f>VLOOKUP(C130,'[42]PONTIANAK '!$C$103:$E$160,3,FALSE)</f>
        <v>22</v>
      </c>
      <c r="F130" s="988">
        <v>1458750</v>
      </c>
      <c r="G130" s="988">
        <v>356250</v>
      </c>
      <c r="H130" s="1705">
        <f t="shared" si="25"/>
        <v>1815000</v>
      </c>
      <c r="I130" s="1517">
        <v>0</v>
      </c>
      <c r="J130" s="1705">
        <v>0</v>
      </c>
      <c r="K130" s="988">
        <v>0</v>
      </c>
      <c r="L130" s="1307">
        <v>0</v>
      </c>
      <c r="M130" s="1326">
        <v>0</v>
      </c>
      <c r="N130" s="1518">
        <f t="shared" si="26"/>
        <v>0</v>
      </c>
      <c r="O130" s="1653">
        <f t="shared" si="27"/>
        <v>1815000</v>
      </c>
      <c r="P130" s="1653">
        <f t="shared" si="28"/>
        <v>18150</v>
      </c>
      <c r="Q130" s="1653">
        <f t="shared" si="29"/>
        <v>36300</v>
      </c>
      <c r="R130" s="1653">
        <v>0</v>
      </c>
      <c r="S130" s="1684">
        <f t="shared" si="31"/>
        <v>1760550</v>
      </c>
      <c r="T130" s="1294">
        <v>1460006859495</v>
      </c>
      <c r="U130" s="1688"/>
      <c r="V130" s="1688"/>
    </row>
    <row r="131" spans="2:22" ht="21.75" customHeight="1">
      <c r="B131" s="2060">
        <v>48</v>
      </c>
      <c r="C131" s="1693" t="s">
        <v>4028</v>
      </c>
      <c r="D131" s="1894" t="s">
        <v>227</v>
      </c>
      <c r="E131" s="1894">
        <f>VLOOKUP(C131,'[42]PONTIANAK '!$C$103:$E$160,3,FALSE)</f>
        <v>21</v>
      </c>
      <c r="F131" s="988">
        <v>1458750</v>
      </c>
      <c r="G131" s="988">
        <v>356250</v>
      </c>
      <c r="H131" s="1705">
        <f t="shared" si="25"/>
        <v>1815000</v>
      </c>
      <c r="I131" s="1517">
        <v>0</v>
      </c>
      <c r="J131" s="1705">
        <v>0</v>
      </c>
      <c r="K131" s="988">
        <v>0</v>
      </c>
      <c r="L131" s="1307">
        <v>0</v>
      </c>
      <c r="M131" s="1326">
        <v>0</v>
      </c>
      <c r="N131" s="1518">
        <f t="shared" si="26"/>
        <v>0</v>
      </c>
      <c r="O131" s="1653">
        <f t="shared" si="27"/>
        <v>1815000</v>
      </c>
      <c r="P131" s="1653">
        <f t="shared" si="28"/>
        <v>18150</v>
      </c>
      <c r="Q131" s="1653">
        <f t="shared" si="29"/>
        <v>36300</v>
      </c>
      <c r="R131" s="1653">
        <f t="shared" si="30"/>
        <v>18150</v>
      </c>
      <c r="S131" s="1684">
        <f t="shared" si="31"/>
        <v>1742400</v>
      </c>
      <c r="T131" s="1294">
        <v>1460010276181</v>
      </c>
      <c r="U131" s="1688"/>
      <c r="V131" s="1688"/>
    </row>
    <row r="132" spans="2:22" ht="21.75" customHeight="1">
      <c r="B132" s="2060">
        <v>49</v>
      </c>
      <c r="C132" s="1693" t="s">
        <v>4029</v>
      </c>
      <c r="D132" s="1894" t="s">
        <v>227</v>
      </c>
      <c r="E132" s="1894">
        <f>VLOOKUP(C132,'[42]PONTIANAK '!$C$103:$E$160,3,FALSE)</f>
        <v>23</v>
      </c>
      <c r="F132" s="988">
        <v>1458750</v>
      </c>
      <c r="G132" s="988">
        <v>356250</v>
      </c>
      <c r="H132" s="1705">
        <f t="shared" si="25"/>
        <v>1815000</v>
      </c>
      <c r="I132" s="1517">
        <v>0</v>
      </c>
      <c r="J132" s="1705">
        <v>0</v>
      </c>
      <c r="K132" s="988">
        <v>0</v>
      </c>
      <c r="L132" s="1307">
        <v>0</v>
      </c>
      <c r="M132" s="1326">
        <v>0</v>
      </c>
      <c r="N132" s="1518">
        <f t="shared" si="26"/>
        <v>0</v>
      </c>
      <c r="O132" s="1653">
        <f t="shared" si="27"/>
        <v>1815000</v>
      </c>
      <c r="P132" s="1653">
        <f t="shared" si="28"/>
        <v>18150</v>
      </c>
      <c r="Q132" s="1653">
        <f t="shared" si="29"/>
        <v>36300</v>
      </c>
      <c r="R132" s="1653">
        <v>0</v>
      </c>
      <c r="S132" s="1684">
        <f t="shared" si="31"/>
        <v>1760550</v>
      </c>
      <c r="T132" s="1294">
        <v>1460010267040</v>
      </c>
      <c r="U132" s="1688"/>
      <c r="V132" s="1688"/>
    </row>
    <row r="133" spans="2:22" ht="21.75" customHeight="1">
      <c r="B133" s="2060">
        <v>50</v>
      </c>
      <c r="C133" s="1693" t="s">
        <v>4030</v>
      </c>
      <c r="D133" s="1894" t="s">
        <v>227</v>
      </c>
      <c r="E133" s="1894">
        <f>VLOOKUP(C133,'[42]PONTIANAK '!$C$103:$E$160,3,FALSE)</f>
        <v>21</v>
      </c>
      <c r="F133" s="988">
        <v>1458750</v>
      </c>
      <c r="G133" s="988">
        <v>356250</v>
      </c>
      <c r="H133" s="1705">
        <f t="shared" si="25"/>
        <v>1815000</v>
      </c>
      <c r="I133" s="1517">
        <v>0</v>
      </c>
      <c r="J133" s="1705">
        <v>0</v>
      </c>
      <c r="K133" s="988">
        <v>0</v>
      </c>
      <c r="L133" s="1307">
        <v>0</v>
      </c>
      <c r="M133" s="1326">
        <v>0</v>
      </c>
      <c r="N133" s="1518">
        <f t="shared" si="26"/>
        <v>0</v>
      </c>
      <c r="O133" s="1653">
        <f t="shared" si="27"/>
        <v>1815000</v>
      </c>
      <c r="P133" s="1653">
        <f t="shared" si="28"/>
        <v>18150</v>
      </c>
      <c r="Q133" s="1653">
        <f t="shared" si="29"/>
        <v>36300</v>
      </c>
      <c r="R133" s="1653">
        <f t="shared" si="30"/>
        <v>18150</v>
      </c>
      <c r="S133" s="1684">
        <f t="shared" si="31"/>
        <v>1742400</v>
      </c>
      <c r="T133" s="1294">
        <v>1460010277106</v>
      </c>
      <c r="U133" s="1688"/>
      <c r="V133" s="1688"/>
    </row>
    <row r="134" spans="2:22" ht="21.75" customHeight="1">
      <c r="B134" s="2060">
        <v>51</v>
      </c>
      <c r="C134" s="1693" t="s">
        <v>4031</v>
      </c>
      <c r="D134" s="1894" t="s">
        <v>227</v>
      </c>
      <c r="E134" s="1894">
        <f>VLOOKUP(C134,'[42]PONTIANAK '!$C$103:$E$160,3,FALSE)</f>
        <v>23</v>
      </c>
      <c r="F134" s="988">
        <v>1458750</v>
      </c>
      <c r="G134" s="988">
        <v>356250</v>
      </c>
      <c r="H134" s="1705">
        <f t="shared" si="25"/>
        <v>1815000</v>
      </c>
      <c r="I134" s="1517">
        <v>0</v>
      </c>
      <c r="J134" s="1705">
        <v>0</v>
      </c>
      <c r="K134" s="988">
        <v>0</v>
      </c>
      <c r="L134" s="1307">
        <v>0</v>
      </c>
      <c r="M134" s="1326">
        <v>0</v>
      </c>
      <c r="N134" s="1518">
        <f t="shared" si="26"/>
        <v>0</v>
      </c>
      <c r="O134" s="1653">
        <f t="shared" si="27"/>
        <v>1815000</v>
      </c>
      <c r="P134" s="1653">
        <f t="shared" si="28"/>
        <v>18150</v>
      </c>
      <c r="Q134" s="1653">
        <f t="shared" si="29"/>
        <v>36300</v>
      </c>
      <c r="R134" s="1653">
        <f t="shared" si="30"/>
        <v>18150</v>
      </c>
      <c r="S134" s="1684">
        <f t="shared" si="31"/>
        <v>1742400</v>
      </c>
      <c r="T134" s="1294">
        <v>1460010276173</v>
      </c>
      <c r="U134" s="1688"/>
      <c r="V134" s="1688"/>
    </row>
    <row r="135" spans="2:22" ht="21.75" customHeight="1">
      <c r="B135" s="2060">
        <v>52</v>
      </c>
      <c r="C135" s="1693" t="s">
        <v>504</v>
      </c>
      <c r="D135" s="1894" t="s">
        <v>227</v>
      </c>
      <c r="E135" s="1894">
        <f>VLOOKUP(C135,'[42]PONTIANAK '!$C$103:$E$160,3,FALSE)</f>
        <v>19</v>
      </c>
      <c r="F135" s="988">
        <v>1458750</v>
      </c>
      <c r="G135" s="988">
        <v>356250</v>
      </c>
      <c r="H135" s="1705">
        <f t="shared" si="25"/>
        <v>1815000</v>
      </c>
      <c r="I135" s="1517">
        <v>0</v>
      </c>
      <c r="J135" s="1705">
        <v>0</v>
      </c>
      <c r="K135" s="988">
        <v>0</v>
      </c>
      <c r="L135" s="1307">
        <v>0</v>
      </c>
      <c r="M135" s="1326">
        <v>0</v>
      </c>
      <c r="N135" s="1518">
        <f t="shared" si="26"/>
        <v>0</v>
      </c>
      <c r="O135" s="1653">
        <f t="shared" si="27"/>
        <v>1815000</v>
      </c>
      <c r="P135" s="1653">
        <f t="shared" si="28"/>
        <v>18150</v>
      </c>
      <c r="Q135" s="1653">
        <f t="shared" si="29"/>
        <v>36300</v>
      </c>
      <c r="R135" s="1653">
        <v>0</v>
      </c>
      <c r="S135" s="1684">
        <f t="shared" si="31"/>
        <v>1760550</v>
      </c>
      <c r="T135" s="1294">
        <v>1460007031417</v>
      </c>
      <c r="U135" s="1688"/>
      <c r="V135" s="1688"/>
    </row>
    <row r="136" spans="2:22" ht="21.75" customHeight="1">
      <c r="B136" s="2060">
        <v>53</v>
      </c>
      <c r="C136" s="1693" t="s">
        <v>4032</v>
      </c>
      <c r="D136" s="1894" t="s">
        <v>227</v>
      </c>
      <c r="E136" s="1894">
        <f>VLOOKUP(C136,'[42]PONTIANAK '!$C$103:$E$160,3,FALSE)</f>
        <v>26</v>
      </c>
      <c r="F136" s="988">
        <v>1458750</v>
      </c>
      <c r="G136" s="988">
        <v>356250</v>
      </c>
      <c r="H136" s="1705">
        <f t="shared" si="25"/>
        <v>1815000</v>
      </c>
      <c r="I136" s="1517">
        <v>0</v>
      </c>
      <c r="J136" s="1705">
        <v>0</v>
      </c>
      <c r="K136" s="988">
        <v>0</v>
      </c>
      <c r="L136" s="1307">
        <v>0</v>
      </c>
      <c r="M136" s="1326">
        <v>0</v>
      </c>
      <c r="N136" s="1518">
        <f t="shared" si="26"/>
        <v>0</v>
      </c>
      <c r="O136" s="1653">
        <f t="shared" si="27"/>
        <v>1815000</v>
      </c>
      <c r="P136" s="1653">
        <f t="shared" si="28"/>
        <v>18150</v>
      </c>
      <c r="Q136" s="1653">
        <f t="shared" si="29"/>
        <v>36300</v>
      </c>
      <c r="R136" s="1653">
        <v>0</v>
      </c>
      <c r="S136" s="1684">
        <f t="shared" si="31"/>
        <v>1760550</v>
      </c>
      <c r="T136" s="1294">
        <v>9000039800777</v>
      </c>
      <c r="U136" s="1688"/>
      <c r="V136" s="1688"/>
    </row>
    <row r="137" spans="2:22" ht="21.75" customHeight="1">
      <c r="B137" s="2060">
        <v>54</v>
      </c>
      <c r="C137" s="1693" t="s">
        <v>4033</v>
      </c>
      <c r="D137" s="1894" t="s">
        <v>227</v>
      </c>
      <c r="E137" s="1894">
        <f>VLOOKUP(C137,'[42]PONTIANAK '!$C$103:$E$160,3,FALSE)</f>
        <v>20</v>
      </c>
      <c r="F137" s="988">
        <v>1458750</v>
      </c>
      <c r="G137" s="988">
        <v>356250</v>
      </c>
      <c r="H137" s="1705">
        <f t="shared" si="25"/>
        <v>1815000</v>
      </c>
      <c r="I137" s="1517">
        <v>0</v>
      </c>
      <c r="J137" s="1705">
        <v>0</v>
      </c>
      <c r="K137" s="988">
        <v>0</v>
      </c>
      <c r="L137" s="1307">
        <v>0</v>
      </c>
      <c r="M137" s="1326">
        <v>0</v>
      </c>
      <c r="N137" s="1518">
        <f t="shared" si="26"/>
        <v>0</v>
      </c>
      <c r="O137" s="1653">
        <f t="shared" si="27"/>
        <v>1815000</v>
      </c>
      <c r="P137" s="1653">
        <f t="shared" si="28"/>
        <v>18150</v>
      </c>
      <c r="Q137" s="1653">
        <f t="shared" si="29"/>
        <v>36300</v>
      </c>
      <c r="R137" s="1653">
        <v>0</v>
      </c>
      <c r="S137" s="1684">
        <f t="shared" si="31"/>
        <v>1760550</v>
      </c>
      <c r="T137" s="1294">
        <v>1460010276793</v>
      </c>
      <c r="U137" s="1688"/>
      <c r="V137" s="1688"/>
    </row>
    <row r="138" spans="2:22" ht="21.75" customHeight="1">
      <c r="B138" s="2060">
        <v>55</v>
      </c>
      <c r="C138" s="1693" t="s">
        <v>4034</v>
      </c>
      <c r="D138" s="1894" t="s">
        <v>227</v>
      </c>
      <c r="E138" s="1894">
        <f>VLOOKUP(C138,'[42]PONTIANAK '!$C$103:$E$160,3,FALSE)</f>
        <v>21</v>
      </c>
      <c r="F138" s="988">
        <v>1458750</v>
      </c>
      <c r="G138" s="988">
        <v>356250</v>
      </c>
      <c r="H138" s="1705">
        <f t="shared" si="25"/>
        <v>1815000</v>
      </c>
      <c r="I138" s="1517">
        <v>0</v>
      </c>
      <c r="J138" s="1705">
        <v>0</v>
      </c>
      <c r="K138" s="988">
        <v>0</v>
      </c>
      <c r="L138" s="1307">
        <v>0</v>
      </c>
      <c r="M138" s="1326">
        <v>0</v>
      </c>
      <c r="N138" s="1518">
        <f t="shared" si="26"/>
        <v>0</v>
      </c>
      <c r="O138" s="1653">
        <f t="shared" si="27"/>
        <v>1815000</v>
      </c>
      <c r="P138" s="1653">
        <f t="shared" si="28"/>
        <v>18150</v>
      </c>
      <c r="Q138" s="1653">
        <f t="shared" si="29"/>
        <v>36300</v>
      </c>
      <c r="R138" s="1653">
        <f t="shared" si="30"/>
        <v>18150</v>
      </c>
      <c r="S138" s="1684">
        <f t="shared" si="31"/>
        <v>1742400</v>
      </c>
      <c r="T138" s="1294">
        <v>9000039706511</v>
      </c>
      <c r="U138" s="1688"/>
      <c r="V138" s="1688"/>
    </row>
    <row r="139" spans="2:22" ht="21.75" customHeight="1">
      <c r="B139" s="2060">
        <v>56</v>
      </c>
      <c r="C139" s="1693" t="s">
        <v>4035</v>
      </c>
      <c r="D139" s="1894" t="s">
        <v>227</v>
      </c>
      <c r="E139" s="1894">
        <f>VLOOKUP(C139,'[42]PONTIANAK '!$C$103:$E$160,3,FALSE)</f>
        <v>21</v>
      </c>
      <c r="F139" s="988">
        <v>1458750</v>
      </c>
      <c r="G139" s="988">
        <v>356250</v>
      </c>
      <c r="H139" s="1705">
        <f t="shared" si="25"/>
        <v>1815000</v>
      </c>
      <c r="I139" s="1517">
        <v>0</v>
      </c>
      <c r="J139" s="1705">
        <v>0</v>
      </c>
      <c r="K139" s="988">
        <v>0</v>
      </c>
      <c r="L139" s="1307">
        <v>0</v>
      </c>
      <c r="M139" s="1326">
        <v>0</v>
      </c>
      <c r="N139" s="1518">
        <f t="shared" si="26"/>
        <v>0</v>
      </c>
      <c r="O139" s="1653">
        <f t="shared" si="27"/>
        <v>1815000</v>
      </c>
      <c r="P139" s="1653">
        <f t="shared" si="28"/>
        <v>18150</v>
      </c>
      <c r="Q139" s="1653">
        <f t="shared" si="29"/>
        <v>36300</v>
      </c>
      <c r="R139" s="1653">
        <f t="shared" si="30"/>
        <v>18150</v>
      </c>
      <c r="S139" s="1684">
        <f t="shared" si="31"/>
        <v>1742400</v>
      </c>
      <c r="T139" s="1294">
        <v>1460010276942</v>
      </c>
      <c r="U139" s="1688"/>
      <c r="V139" s="1688"/>
    </row>
    <row r="140" spans="2:22" ht="21.75" customHeight="1">
      <c r="B140" s="2060">
        <v>57</v>
      </c>
      <c r="C140" s="1693" t="s">
        <v>4036</v>
      </c>
      <c r="D140" s="1894" t="s">
        <v>227</v>
      </c>
      <c r="E140" s="1894">
        <f>VLOOKUP(C140,'[42]PONTIANAK '!$C$103:$E$160,3,FALSE)</f>
        <v>25</v>
      </c>
      <c r="F140" s="988">
        <v>1458750</v>
      </c>
      <c r="G140" s="988">
        <v>356250</v>
      </c>
      <c r="H140" s="1705">
        <f t="shared" si="25"/>
        <v>1815000</v>
      </c>
      <c r="I140" s="1517">
        <v>0</v>
      </c>
      <c r="J140" s="1705">
        <v>0</v>
      </c>
      <c r="K140" s="988">
        <v>0</v>
      </c>
      <c r="L140" s="1307">
        <v>0</v>
      </c>
      <c r="M140" s="1326">
        <v>0</v>
      </c>
      <c r="N140" s="1518">
        <f t="shared" si="26"/>
        <v>0</v>
      </c>
      <c r="O140" s="1653">
        <f t="shared" si="27"/>
        <v>1815000</v>
      </c>
      <c r="P140" s="1653">
        <f t="shared" si="28"/>
        <v>18150</v>
      </c>
      <c r="Q140" s="1653">
        <f t="shared" si="29"/>
        <v>36300</v>
      </c>
      <c r="R140" s="1653">
        <v>0</v>
      </c>
      <c r="S140" s="1684">
        <f t="shared" si="31"/>
        <v>1760550</v>
      </c>
      <c r="T140" s="1294">
        <v>1460010288111</v>
      </c>
      <c r="U140" s="1688"/>
      <c r="V140" s="1688"/>
    </row>
    <row r="141" spans="2:22" ht="21.75" customHeight="1">
      <c r="B141" s="2060">
        <v>58</v>
      </c>
      <c r="C141" s="1693" t="s">
        <v>4037</v>
      </c>
      <c r="D141" s="1894" t="s">
        <v>227</v>
      </c>
      <c r="E141" s="1894">
        <f>VLOOKUP(C141,'[42]PONTIANAK '!$C$103:$E$160,3,FALSE)</f>
        <v>23</v>
      </c>
      <c r="F141" s="988">
        <v>1458750</v>
      </c>
      <c r="G141" s="988">
        <v>356250</v>
      </c>
      <c r="H141" s="1705">
        <f t="shared" si="25"/>
        <v>1815000</v>
      </c>
      <c r="I141" s="1517">
        <v>0</v>
      </c>
      <c r="J141" s="1705">
        <v>0</v>
      </c>
      <c r="K141" s="988">
        <v>0</v>
      </c>
      <c r="L141" s="1307">
        <v>0</v>
      </c>
      <c r="M141" s="1326">
        <v>0</v>
      </c>
      <c r="N141" s="1518">
        <f t="shared" si="26"/>
        <v>0</v>
      </c>
      <c r="O141" s="1653">
        <f t="shared" si="27"/>
        <v>1815000</v>
      </c>
      <c r="P141" s="1653">
        <f t="shared" si="28"/>
        <v>18150</v>
      </c>
      <c r="Q141" s="1653">
        <f t="shared" si="29"/>
        <v>36300</v>
      </c>
      <c r="R141" s="1653">
        <v>0</v>
      </c>
      <c r="S141" s="1684">
        <f t="shared" si="31"/>
        <v>1760550</v>
      </c>
      <c r="T141" s="1294">
        <v>1460006027333</v>
      </c>
      <c r="U141" s="1688"/>
      <c r="V141" s="1688"/>
    </row>
    <row r="142" spans="2:22" ht="24.75" customHeight="1">
      <c r="B142" s="2269" t="s">
        <v>38</v>
      </c>
      <c r="C142" s="2270"/>
      <c r="D142" s="2481"/>
      <c r="E142" s="2073">
        <f>SUM(E84:E141)</f>
        <v>1233</v>
      </c>
      <c r="F142" s="770">
        <f>SUM(F84:F141)</f>
        <v>83148750</v>
      </c>
      <c r="G142" s="2092">
        <f t="shared" ref="G142:S142" si="32">SUM(G84:G141)</f>
        <v>20306250</v>
      </c>
      <c r="H142" s="2092">
        <f t="shared" si="32"/>
        <v>103455000</v>
      </c>
      <c r="I142" s="2092">
        <f t="shared" si="32"/>
        <v>0</v>
      </c>
      <c r="J142" s="2092">
        <f t="shared" si="32"/>
        <v>234000</v>
      </c>
      <c r="K142" s="2092">
        <f t="shared" si="32"/>
        <v>0</v>
      </c>
      <c r="L142" s="2092">
        <f t="shared" si="32"/>
        <v>15716666.666666666</v>
      </c>
      <c r="M142" s="2092">
        <f t="shared" si="32"/>
        <v>0</v>
      </c>
      <c r="N142" s="2092">
        <f t="shared" si="32"/>
        <v>20612666.666666668</v>
      </c>
      <c r="O142" s="2092">
        <f t="shared" si="32"/>
        <v>124067666.66666667</v>
      </c>
      <c r="P142" s="2092">
        <f t="shared" si="32"/>
        <v>1669800</v>
      </c>
      <c r="Q142" s="2092">
        <f t="shared" si="32"/>
        <v>1488300</v>
      </c>
      <c r="R142" s="2092">
        <f t="shared" si="32"/>
        <v>907500</v>
      </c>
      <c r="S142" s="2092">
        <f t="shared" si="32"/>
        <v>120002066.66666667</v>
      </c>
      <c r="T142" s="770"/>
      <c r="U142" s="112"/>
      <c r="V142" s="112"/>
    </row>
    <row r="143" spans="2:22" ht="24.75" customHeight="1">
      <c r="B143" s="319"/>
      <c r="C143" s="319"/>
      <c r="D143" s="218"/>
      <c r="E143" s="218"/>
      <c r="F143" s="319"/>
      <c r="G143" s="319"/>
      <c r="H143" s="319"/>
      <c r="I143" s="319"/>
      <c r="J143" s="319"/>
      <c r="K143" s="319"/>
      <c r="L143" s="319"/>
      <c r="M143" s="319"/>
      <c r="N143" s="319"/>
      <c r="O143" s="319"/>
      <c r="P143" s="319"/>
      <c r="Q143" s="319"/>
      <c r="R143" s="319"/>
      <c r="S143" s="319"/>
      <c r="T143" s="319"/>
      <c r="U143" s="319"/>
      <c r="V143" s="319"/>
    </row>
    <row r="144" spans="2:22" ht="24.75" customHeight="1">
      <c r="B144" s="1675"/>
      <c r="C144" s="319"/>
      <c r="D144" s="218"/>
      <c r="E144" s="218"/>
      <c r="F144" s="319"/>
      <c r="G144" s="319"/>
      <c r="H144" s="319"/>
      <c r="I144" s="319"/>
      <c r="J144" s="319"/>
      <c r="K144" s="319"/>
      <c r="L144" s="319"/>
      <c r="M144" s="319"/>
      <c r="N144" s="319"/>
      <c r="O144" s="319"/>
      <c r="P144" s="319"/>
      <c r="Q144" s="319"/>
      <c r="R144" s="319"/>
      <c r="S144" s="245">
        <f>S142+S77+S25</f>
        <v>283403020.88169557</v>
      </c>
      <c r="T144" s="319"/>
      <c r="U144" s="319"/>
      <c r="V144" s="319"/>
    </row>
    <row r="145" spans="2:22" ht="24.75" customHeight="1">
      <c r="B145" s="319"/>
      <c r="C145" s="319"/>
      <c r="D145" s="218"/>
      <c r="E145" s="218"/>
      <c r="F145" s="630"/>
      <c r="G145" s="319"/>
      <c r="H145" s="319"/>
      <c r="I145" s="319"/>
      <c r="J145" s="319"/>
      <c r="K145" s="319"/>
      <c r="L145" s="319"/>
      <c r="M145" s="319"/>
      <c r="N145" s="319"/>
      <c r="O145" s="319"/>
      <c r="P145" s="319"/>
      <c r="Q145" s="319"/>
      <c r="R145" s="319" t="s">
        <v>2627</v>
      </c>
      <c r="S145" s="319"/>
      <c r="T145" s="319"/>
      <c r="U145" s="319"/>
      <c r="V145" s="319"/>
    </row>
    <row r="146" spans="2:22" ht="24.75" customHeight="1">
      <c r="B146" s="319"/>
      <c r="C146" s="319"/>
      <c r="D146" s="319"/>
      <c r="E146" s="319"/>
      <c r="F146" s="319"/>
      <c r="G146" s="319"/>
      <c r="H146" s="319"/>
      <c r="I146" s="319"/>
      <c r="J146" s="319"/>
      <c r="K146" s="319"/>
      <c r="L146" s="319"/>
      <c r="M146" s="319"/>
      <c r="N146" s="319"/>
      <c r="O146" s="319"/>
      <c r="P146" s="319"/>
      <c r="Q146" s="319"/>
      <c r="R146" s="319"/>
      <c r="S146" s="319"/>
      <c r="T146" s="319"/>
      <c r="U146" s="319"/>
      <c r="V146" s="319"/>
    </row>
    <row r="147" spans="2:22" ht="24.75" customHeight="1">
      <c r="B147" s="319"/>
      <c r="C147" s="319"/>
      <c r="D147" s="319"/>
      <c r="E147" s="319"/>
      <c r="F147" s="319"/>
      <c r="G147" s="319"/>
      <c r="H147" s="319"/>
      <c r="I147" s="319"/>
      <c r="J147" s="319"/>
      <c r="K147" s="319"/>
      <c r="L147" s="319"/>
      <c r="M147" s="319"/>
      <c r="N147" s="319"/>
      <c r="O147" s="319"/>
      <c r="P147" s="319"/>
      <c r="Q147" s="319"/>
      <c r="R147" s="319" t="s">
        <v>2627</v>
      </c>
      <c r="S147" s="319"/>
      <c r="T147" s="319"/>
      <c r="U147" s="319"/>
      <c r="V147" s="319"/>
    </row>
    <row r="148" spans="2:22" ht="24.75" customHeight="1">
      <c r="B148" s="319"/>
      <c r="C148" s="658" t="s">
        <v>3689</v>
      </c>
      <c r="D148" s="319"/>
      <c r="E148" s="319"/>
      <c r="F148" s="319"/>
      <c r="G148" s="319"/>
      <c r="H148" s="319"/>
      <c r="I148" s="319"/>
      <c r="J148" s="319"/>
      <c r="K148" s="319"/>
      <c r="L148" s="319"/>
      <c r="M148" s="319"/>
      <c r="N148" s="319"/>
      <c r="O148" s="319"/>
      <c r="P148" s="319"/>
      <c r="Q148" s="319"/>
      <c r="R148" s="319"/>
      <c r="S148" s="319"/>
      <c r="T148" s="319"/>
      <c r="U148" s="319"/>
      <c r="V148" s="319"/>
    </row>
    <row r="149" spans="2:22" ht="24.75" customHeight="1">
      <c r="B149" s="659" t="s">
        <v>39</v>
      </c>
      <c r="C149" s="659" t="s">
        <v>3690</v>
      </c>
      <c r="D149" s="2274" t="s">
        <v>40</v>
      </c>
      <c r="E149" s="2275"/>
      <c r="F149" s="659" t="s">
        <v>3691</v>
      </c>
      <c r="G149" s="659" t="s">
        <v>41</v>
      </c>
      <c r="H149" s="319"/>
      <c r="I149" s="319"/>
      <c r="J149" s="319"/>
      <c r="K149" s="319"/>
      <c r="L149" s="319"/>
      <c r="M149" s="319"/>
      <c r="N149" s="319"/>
      <c r="O149" s="319"/>
      <c r="P149" s="319"/>
      <c r="Q149" s="319"/>
      <c r="R149" s="319"/>
      <c r="S149" s="319"/>
      <c r="T149" s="319"/>
      <c r="U149" s="319"/>
      <c r="V149" s="319"/>
    </row>
    <row r="150" spans="2:22" ht="24.75" customHeight="1">
      <c r="B150" s="525">
        <v>1</v>
      </c>
      <c r="C150" s="660" t="s">
        <v>3692</v>
      </c>
      <c r="D150" s="678">
        <f>B24</f>
        <v>15</v>
      </c>
      <c r="E150" s="727" t="s">
        <v>3701</v>
      </c>
      <c r="F150" s="668">
        <v>3000</v>
      </c>
      <c r="G150" s="669">
        <f>F150*D150</f>
        <v>45000</v>
      </c>
      <c r="H150" s="319"/>
      <c r="I150" s="319"/>
      <c r="J150" s="319"/>
      <c r="K150" s="319"/>
      <c r="L150" s="319"/>
      <c r="M150" s="319"/>
      <c r="N150" s="319"/>
      <c r="O150" s="319"/>
      <c r="P150" s="319"/>
      <c r="Q150" s="319"/>
      <c r="R150" s="319"/>
      <c r="S150" s="319"/>
      <c r="T150" s="319"/>
      <c r="U150" s="319"/>
      <c r="V150" s="319"/>
    </row>
    <row r="151" spans="2:22" ht="24.75" customHeight="1">
      <c r="B151" s="525">
        <v>2</v>
      </c>
      <c r="C151" s="660" t="s">
        <v>42</v>
      </c>
      <c r="D151" s="678">
        <f>B76</f>
        <v>45</v>
      </c>
      <c r="E151" s="727" t="s">
        <v>3701</v>
      </c>
      <c r="F151" s="668">
        <v>3000</v>
      </c>
      <c r="G151" s="669">
        <f>F151*D151</f>
        <v>135000</v>
      </c>
      <c r="H151" s="319"/>
      <c r="I151" s="319"/>
      <c r="J151" s="319"/>
      <c r="K151" s="319"/>
      <c r="L151" s="319"/>
      <c r="M151" s="319"/>
      <c r="N151" s="319"/>
      <c r="O151" s="319"/>
      <c r="P151" s="319"/>
      <c r="Q151" s="319"/>
      <c r="R151" s="319"/>
      <c r="S151" s="319"/>
      <c r="T151" s="319"/>
      <c r="U151" s="319"/>
      <c r="V151" s="319"/>
    </row>
    <row r="152" spans="2:22" ht="24.75" customHeight="1">
      <c r="B152" s="525">
        <v>3</v>
      </c>
      <c r="C152" s="660" t="s">
        <v>43</v>
      </c>
      <c r="D152" s="678">
        <f>B141</f>
        <v>58</v>
      </c>
      <c r="E152" s="727" t="s">
        <v>3701</v>
      </c>
      <c r="F152" s="668">
        <v>3000</v>
      </c>
      <c r="G152" s="669">
        <f>F152*D152</f>
        <v>174000</v>
      </c>
      <c r="H152" s="319"/>
      <c r="I152" s="319"/>
      <c r="J152" s="319"/>
      <c r="K152" s="319"/>
      <c r="L152" s="319"/>
      <c r="M152" s="319"/>
      <c r="N152" s="319"/>
      <c r="O152" s="319"/>
      <c r="P152" s="319"/>
      <c r="Q152" s="319"/>
      <c r="R152" s="319"/>
      <c r="S152" s="319"/>
      <c r="T152" s="319"/>
      <c r="U152" s="319"/>
      <c r="V152" s="319"/>
    </row>
    <row r="153" spans="2:22" ht="24.75" customHeight="1">
      <c r="B153" s="2263" t="s">
        <v>3702</v>
      </c>
      <c r="C153" s="2264"/>
      <c r="D153" s="1999">
        <f>D150+D151+D152</f>
        <v>118</v>
      </c>
      <c r="E153" s="855" t="s">
        <v>3701</v>
      </c>
      <c r="F153" s="856" t="s">
        <v>2627</v>
      </c>
      <c r="G153" s="777">
        <f>SUM(G150:G152)</f>
        <v>354000</v>
      </c>
      <c r="H153" s="319"/>
      <c r="I153" s="319"/>
      <c r="J153" s="319"/>
      <c r="K153" s="319"/>
      <c r="L153" s="319"/>
      <c r="M153" s="319"/>
      <c r="N153" s="319"/>
      <c r="O153" s="319"/>
      <c r="P153" s="319"/>
      <c r="Q153" s="319"/>
      <c r="R153" s="319"/>
      <c r="S153" s="319"/>
      <c r="T153" s="319"/>
      <c r="U153" s="319"/>
      <c r="V153" s="319"/>
    </row>
    <row r="154" spans="2:22" ht="24.75" customHeight="1">
      <c r="B154" s="319"/>
      <c r="C154" s="319"/>
      <c r="D154" s="319"/>
      <c r="E154" s="319"/>
      <c r="F154" s="319"/>
      <c r="G154" s="319"/>
      <c r="H154" s="319"/>
      <c r="I154" s="319"/>
      <c r="J154" s="319"/>
      <c r="K154" s="319"/>
      <c r="L154" s="319"/>
      <c r="M154" s="319"/>
      <c r="N154" s="319"/>
      <c r="O154" s="319"/>
      <c r="P154" s="319"/>
      <c r="Q154" s="319"/>
      <c r="R154" s="319"/>
      <c r="S154" s="319"/>
      <c r="T154" s="319"/>
      <c r="U154" s="319"/>
      <c r="V154" s="319"/>
    </row>
    <row r="155" spans="2:22" ht="24.75" customHeight="1">
      <c r="B155" s="319"/>
      <c r="C155" s="662" t="s">
        <v>3693</v>
      </c>
      <c r="D155" s="319"/>
      <c r="E155" s="319"/>
      <c r="F155" s="319"/>
      <c r="G155" s="319"/>
      <c r="H155" s="319"/>
      <c r="I155" s="319"/>
      <c r="J155" s="319"/>
      <c r="K155" s="319"/>
      <c r="L155" s="319"/>
      <c r="M155" s="319"/>
      <c r="N155" s="319"/>
      <c r="O155" s="319"/>
      <c r="P155" s="319"/>
      <c r="Q155" s="319"/>
      <c r="R155" s="319"/>
      <c r="S155" s="319"/>
      <c r="T155" s="319"/>
      <c r="U155" s="319"/>
      <c r="V155" s="319"/>
    </row>
    <row r="156" spans="2:22" ht="24.75" customHeight="1">
      <c r="B156" s="319"/>
      <c r="C156" s="662" t="s">
        <v>3826</v>
      </c>
      <c r="D156" s="319"/>
      <c r="E156" s="319"/>
      <c r="F156" s="319"/>
      <c r="G156" s="319"/>
      <c r="H156" s="319"/>
      <c r="I156" s="319"/>
      <c r="J156" s="319"/>
      <c r="K156" s="319"/>
      <c r="L156" s="319"/>
      <c r="M156" s="319"/>
      <c r="N156" s="319"/>
      <c r="O156" s="319"/>
      <c r="P156" s="319"/>
      <c r="Q156" s="319"/>
      <c r="R156" s="319"/>
      <c r="S156" s="319"/>
      <c r="T156" s="319"/>
      <c r="U156" s="319"/>
      <c r="V156" s="319"/>
    </row>
    <row r="157" spans="2:22" ht="24.75" customHeight="1">
      <c r="B157" s="319"/>
      <c r="C157" s="319"/>
      <c r="D157" s="319"/>
      <c r="E157" s="319"/>
      <c r="F157" s="319"/>
      <c r="G157" s="319"/>
      <c r="H157" s="319"/>
      <c r="I157" s="319"/>
      <c r="J157" s="319"/>
      <c r="K157" s="319"/>
      <c r="L157" s="319"/>
      <c r="M157" s="319"/>
      <c r="N157" s="319"/>
      <c r="O157" s="319"/>
      <c r="P157" s="319"/>
      <c r="Q157" s="319"/>
      <c r="R157" s="319"/>
      <c r="S157" s="319"/>
      <c r="T157" s="319"/>
      <c r="U157" s="319"/>
      <c r="V157" s="319"/>
    </row>
    <row r="158" spans="2:22" ht="24.75" customHeight="1">
      <c r="B158" s="319"/>
      <c r="C158" s="663" t="s">
        <v>4587</v>
      </c>
      <c r="D158" s="266"/>
      <c r="E158" s="266"/>
      <c r="F158" s="266"/>
      <c r="G158" s="266"/>
      <c r="H158" s="266"/>
      <c r="I158" s="319"/>
      <c r="J158" s="319"/>
      <c r="K158" s="319"/>
      <c r="L158" s="319"/>
      <c r="M158" s="319"/>
      <c r="N158" s="319"/>
      <c r="O158" s="319"/>
      <c r="P158" s="319"/>
      <c r="Q158" s="319"/>
      <c r="R158" s="319"/>
      <c r="S158" s="319"/>
      <c r="T158" s="319"/>
      <c r="U158" s="319"/>
      <c r="V158" s="319"/>
    </row>
    <row r="159" spans="2:22" ht="24.75" customHeight="1">
      <c r="B159" s="319"/>
      <c r="C159" s="664" t="s">
        <v>3025</v>
      </c>
      <c r="D159" s="2437" t="s">
        <v>3696</v>
      </c>
      <c r="E159" s="2439"/>
      <c r="F159" s="2437" t="s">
        <v>2130</v>
      </c>
      <c r="G159" s="2438"/>
      <c r="H159" s="2439"/>
      <c r="I159" s="319"/>
      <c r="J159" s="319"/>
      <c r="K159" s="319"/>
      <c r="L159" s="319"/>
      <c r="M159" s="319"/>
      <c r="N159" s="319"/>
      <c r="O159" s="319"/>
      <c r="P159" s="319"/>
      <c r="Q159" s="319"/>
      <c r="R159" s="319"/>
      <c r="S159" s="319"/>
      <c r="T159" s="319"/>
      <c r="U159" s="319"/>
      <c r="V159" s="319"/>
    </row>
    <row r="160" spans="2:22" ht="24.75" customHeight="1">
      <c r="B160" s="319"/>
      <c r="C160" s="665" t="s">
        <v>3692</v>
      </c>
      <c r="D160" s="678">
        <f>D150</f>
        <v>15</v>
      </c>
      <c r="E160" s="727" t="s">
        <v>3701</v>
      </c>
      <c r="F160" s="677"/>
      <c r="G160" s="681" t="s">
        <v>3703</v>
      </c>
      <c r="H160" s="679">
        <f>S25</f>
        <v>45594506.215028904</v>
      </c>
      <c r="I160" s="319"/>
      <c r="J160" s="319"/>
      <c r="K160" s="319"/>
      <c r="L160" s="319"/>
      <c r="M160" s="266"/>
      <c r="N160" s="231" t="s">
        <v>4584</v>
      </c>
      <c r="O160" s="266"/>
      <c r="P160" s="319"/>
      <c r="Q160" s="319"/>
      <c r="R160" s="319"/>
      <c r="S160" s="319"/>
      <c r="T160" s="319"/>
      <c r="U160" s="319"/>
      <c r="V160" s="319"/>
    </row>
    <row r="161" spans="2:22" ht="24.75" customHeight="1">
      <c r="B161" s="319"/>
      <c r="C161" s="665" t="s">
        <v>42</v>
      </c>
      <c r="D161" s="678">
        <f>D151</f>
        <v>45</v>
      </c>
      <c r="E161" s="727" t="s">
        <v>3701</v>
      </c>
      <c r="F161" s="677"/>
      <c r="G161" s="681" t="s">
        <v>3703</v>
      </c>
      <c r="H161" s="679">
        <f>S77</f>
        <v>117806448</v>
      </c>
      <c r="I161" s="319"/>
      <c r="J161" s="319"/>
      <c r="K161" s="319"/>
      <c r="L161" s="319"/>
      <c r="M161" s="266"/>
      <c r="N161" s="232" t="s">
        <v>44</v>
      </c>
      <c r="O161" s="266"/>
      <c r="P161" s="319"/>
      <c r="Q161" s="319"/>
      <c r="R161" s="319"/>
      <c r="S161" s="319"/>
      <c r="T161" s="319"/>
      <c r="U161" s="319"/>
      <c r="V161" s="319"/>
    </row>
    <row r="162" spans="2:22" ht="24.75" customHeight="1">
      <c r="B162" s="319"/>
      <c r="C162" s="665" t="s">
        <v>43</v>
      </c>
      <c r="D162" s="678">
        <f>B141</f>
        <v>58</v>
      </c>
      <c r="E162" s="727" t="s">
        <v>3701</v>
      </c>
      <c r="F162" s="674"/>
      <c r="G162" s="675" t="s">
        <v>3703</v>
      </c>
      <c r="H162" s="676">
        <f>S142</f>
        <v>120002066.66666667</v>
      </c>
      <c r="I162" s="319"/>
      <c r="J162" s="319"/>
      <c r="K162" s="319"/>
      <c r="L162" s="319"/>
      <c r="M162" s="266"/>
      <c r="N162" s="231"/>
      <c r="O162" s="266"/>
      <c r="P162" s="319"/>
      <c r="Q162" s="319"/>
      <c r="R162" s="319"/>
      <c r="S162" s="319"/>
      <c r="T162" s="319"/>
      <c r="U162" s="319"/>
      <c r="V162" s="319"/>
    </row>
    <row r="163" spans="2:22" ht="24.75" customHeight="1">
      <c r="B163" s="319"/>
      <c r="C163" s="665" t="s">
        <v>3697</v>
      </c>
      <c r="D163" s="678"/>
      <c r="E163" s="727"/>
      <c r="F163" s="677"/>
      <c r="G163" s="681" t="s">
        <v>3703</v>
      </c>
      <c r="H163" s="679">
        <f>G153</f>
        <v>354000</v>
      </c>
      <c r="I163" s="319"/>
      <c r="J163" s="319"/>
      <c r="K163" s="319"/>
      <c r="L163" s="319"/>
      <c r="M163" s="266"/>
      <c r="N163" s="231"/>
      <c r="O163" s="266"/>
      <c r="P163" s="319"/>
      <c r="Q163" s="319"/>
      <c r="R163" s="319"/>
      <c r="S163" s="319"/>
      <c r="T163" s="319"/>
      <c r="U163" s="319"/>
      <c r="V163" s="319"/>
    </row>
    <row r="164" spans="2:22" ht="24.75" customHeight="1">
      <c r="B164" s="319"/>
      <c r="C164" s="666" t="s">
        <v>3698</v>
      </c>
      <c r="D164" s="1999">
        <f>D160+D161+D162</f>
        <v>118</v>
      </c>
      <c r="E164" s="855"/>
      <c r="F164" s="1147"/>
      <c r="G164" s="857" t="s">
        <v>3703</v>
      </c>
      <c r="H164" s="792">
        <f>SUM(H160:H163)</f>
        <v>283757020.88169557</v>
      </c>
      <c r="I164" s="319"/>
      <c r="J164" s="319"/>
      <c r="K164" s="319"/>
      <c r="L164" s="319"/>
      <c r="M164" s="266"/>
      <c r="N164" s="231"/>
      <c r="O164" s="266"/>
      <c r="P164" s="319"/>
      <c r="Q164" s="319"/>
      <c r="R164" s="319"/>
      <c r="S164" s="319"/>
      <c r="T164" s="319"/>
      <c r="U164" s="319"/>
      <c r="V164" s="319"/>
    </row>
    <row r="165" spans="2:22" ht="24.75" customHeight="1">
      <c r="B165" s="319"/>
      <c r="C165" s="667" t="s">
        <v>3699</v>
      </c>
      <c r="D165" s="860">
        <v>1.4999999999999999E-2</v>
      </c>
      <c r="E165" s="855" t="s">
        <v>3701</v>
      </c>
      <c r="F165" s="1232"/>
      <c r="G165" s="1233" t="s">
        <v>3703</v>
      </c>
      <c r="H165" s="2074">
        <f>H164*D165</f>
        <v>4256355.3132254332</v>
      </c>
      <c r="I165" s="319"/>
      <c r="J165" s="319"/>
      <c r="K165" s="319"/>
      <c r="L165" s="319"/>
      <c r="M165" s="266"/>
      <c r="N165" s="319"/>
      <c r="O165" s="266"/>
      <c r="P165" s="319"/>
      <c r="Q165" s="319"/>
      <c r="R165" s="319"/>
      <c r="S165" s="319"/>
      <c r="T165" s="319"/>
      <c r="U165" s="319"/>
      <c r="V165" s="319"/>
    </row>
    <row r="166" spans="2:22" ht="24.75" customHeight="1">
      <c r="B166" s="319"/>
      <c r="C166" s="680" t="s">
        <v>3700</v>
      </c>
      <c r="D166" s="2238"/>
      <c r="E166" s="2239"/>
      <c r="F166" s="2239"/>
      <c r="G166" s="857" t="s">
        <v>3703</v>
      </c>
      <c r="H166" s="792">
        <f>SUM(H164:H165)</f>
        <v>288013376.19492102</v>
      </c>
      <c r="I166" s="319"/>
      <c r="J166" s="319"/>
      <c r="K166" s="319"/>
      <c r="L166" s="319"/>
      <c r="M166" s="266"/>
      <c r="N166" s="229" t="s">
        <v>3704</v>
      </c>
      <c r="O166" s="266"/>
      <c r="P166" s="319"/>
      <c r="Q166" s="319"/>
      <c r="R166" s="319"/>
      <c r="S166" s="319"/>
      <c r="T166" s="319"/>
      <c r="U166" s="319"/>
      <c r="V166" s="319"/>
    </row>
    <row r="167" spans="2:22" ht="24.75" customHeight="1">
      <c r="B167" s="319"/>
      <c r="C167" s="319"/>
      <c r="D167" s="319"/>
      <c r="E167" s="319"/>
      <c r="F167" s="319"/>
      <c r="G167" s="319"/>
      <c r="H167" s="319"/>
      <c r="I167" s="319"/>
      <c r="J167" s="319"/>
      <c r="K167" s="319"/>
      <c r="L167" s="319"/>
      <c r="M167" s="319"/>
      <c r="N167" s="319"/>
      <c r="O167" s="319"/>
      <c r="P167" s="319"/>
      <c r="Q167" s="319"/>
      <c r="R167" s="319"/>
      <c r="S167" s="319"/>
      <c r="T167" s="319"/>
      <c r="U167" s="319"/>
      <c r="V167" s="319"/>
    </row>
  </sheetData>
  <mergeCells count="50">
    <mergeCell ref="D166:F166"/>
    <mergeCell ref="B142:D142"/>
    <mergeCell ref="D149:E149"/>
    <mergeCell ref="B153:C153"/>
    <mergeCell ref="D159:E159"/>
    <mergeCell ref="F159:H159"/>
    <mergeCell ref="P82:R82"/>
    <mergeCell ref="S82:S83"/>
    <mergeCell ref="T82:T83"/>
    <mergeCell ref="B25:D25"/>
    <mergeCell ref="T30:T31"/>
    <mergeCell ref="F82:G82"/>
    <mergeCell ref="H82:H83"/>
    <mergeCell ref="I82:M82"/>
    <mergeCell ref="N82:N83"/>
    <mergeCell ref="O82:O83"/>
    <mergeCell ref="B77:D77"/>
    <mergeCell ref="B82:B83"/>
    <mergeCell ref="C82:C83"/>
    <mergeCell ref="D82:D83"/>
    <mergeCell ref="E82:E83"/>
    <mergeCell ref="N30:N31"/>
    <mergeCell ref="A8:A9"/>
    <mergeCell ref="A30:A31"/>
    <mergeCell ref="F30:G30"/>
    <mergeCell ref="H30:H31"/>
    <mergeCell ref="I30:M30"/>
    <mergeCell ref="F8:G8"/>
    <mergeCell ref="E8:E9"/>
    <mergeCell ref="O30:O31"/>
    <mergeCell ref="B30:B31"/>
    <mergeCell ref="C30:C31"/>
    <mergeCell ref="D30:D31"/>
    <mergeCell ref="E30:E31"/>
    <mergeCell ref="B3:T3"/>
    <mergeCell ref="S8:S9"/>
    <mergeCell ref="P30:R30"/>
    <mergeCell ref="S30:S31"/>
    <mergeCell ref="B1:T1"/>
    <mergeCell ref="B2:T2"/>
    <mergeCell ref="B4:T4"/>
    <mergeCell ref="T8:T9"/>
    <mergeCell ref="H8:H9"/>
    <mergeCell ref="I8:M8"/>
    <mergeCell ref="N8:N9"/>
    <mergeCell ref="O8:O9"/>
    <mergeCell ref="P8:R8"/>
    <mergeCell ref="B8:B9"/>
    <mergeCell ref="C8:C9"/>
    <mergeCell ref="D8:D9"/>
  </mergeCells>
  <conditionalFormatting sqref="T168:T1048576">
    <cfRule type="duplicateValues" dxfId="16" priority="3"/>
    <cfRule type="duplicateValues" dxfId="15" priority="1287"/>
  </conditionalFormatting>
  <conditionalFormatting sqref="R30:R31 T1:T2 T78:T83 T118:T167 T4:T29">
    <cfRule type="duplicateValues" dxfId="14" priority="1"/>
    <cfRule type="duplicateValues" dxfId="13" priority="2"/>
  </conditionalFormatting>
  <printOptions horizontalCentered="1"/>
  <pageMargins left="0" right="0" top="0.32" bottom="0.25" header="0.16" footer="0.16"/>
  <pageSetup paperSize="9" scale="60" orientation="landscape" verticalDpi="180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31"/>
  <sheetViews>
    <sheetView showGridLines="0" topLeftCell="B43" zoomScale="80" zoomScaleNormal="80" workbookViewId="0">
      <selection activeCell="L58" sqref="L58"/>
    </sheetView>
  </sheetViews>
  <sheetFormatPr defaultRowHeight="24.75" customHeight="1"/>
  <cols>
    <col min="1" max="1" width="5" style="319" customWidth="1"/>
    <col min="2" max="2" width="21.28515625" style="319" customWidth="1"/>
    <col min="3" max="3" width="18.42578125" style="319" customWidth="1"/>
    <col min="4" max="4" width="7.140625" style="1331" customWidth="1"/>
    <col min="5" max="5" width="14.5703125" style="319" customWidth="1"/>
    <col min="6" max="6" width="13.7109375" style="319" customWidth="1"/>
    <col min="7" max="7" width="12.42578125" style="319" customWidth="1"/>
    <col min="8" max="8" width="10" style="319" customWidth="1"/>
    <col min="9" max="9" width="13.5703125" style="319" customWidth="1"/>
    <col min="10" max="10" width="12" style="319" customWidth="1"/>
    <col min="11" max="11" width="11.5703125" style="319" customWidth="1"/>
    <col min="12" max="12" width="14" style="319" customWidth="1"/>
    <col min="13" max="13" width="13.42578125" style="319" customWidth="1"/>
    <col min="14" max="14" width="12.28515625" style="319" customWidth="1"/>
    <col min="15" max="15" width="11.28515625" style="319" customWidth="1"/>
    <col min="16" max="16" width="11.42578125" style="319" customWidth="1"/>
    <col min="17" max="17" width="13.140625" style="319" customWidth="1"/>
    <col min="18" max="18" width="18.140625" style="112" customWidth="1"/>
    <col min="19" max="254" width="9.140625" style="319"/>
    <col min="255" max="255" width="5" style="319" customWidth="1"/>
    <col min="256" max="256" width="21.28515625" style="319" customWidth="1"/>
    <col min="257" max="257" width="18.42578125" style="319" customWidth="1"/>
    <col min="258" max="258" width="7.140625" style="319" bestFit="1" customWidth="1"/>
    <col min="259" max="259" width="14.5703125" style="319" customWidth="1"/>
    <col min="260" max="260" width="13.7109375" style="319" customWidth="1"/>
    <col min="261" max="261" width="12.42578125" style="319" customWidth="1"/>
    <col min="262" max="262" width="10" style="319" customWidth="1"/>
    <col min="263" max="263" width="13.5703125" style="319" customWidth="1"/>
    <col min="264" max="264" width="11.28515625" style="319" customWidth="1"/>
    <col min="265" max="265" width="11.5703125" style="319" customWidth="1"/>
    <col min="266" max="266" width="14" style="319" customWidth="1"/>
    <col min="267" max="267" width="12.7109375" style="319" customWidth="1"/>
    <col min="268" max="268" width="10.7109375" style="319" customWidth="1"/>
    <col min="269" max="269" width="11.28515625" style="319" customWidth="1"/>
    <col min="270" max="270" width="11.42578125" style="319" customWidth="1"/>
    <col min="271" max="271" width="13.140625" style="319" customWidth="1"/>
    <col min="272" max="272" width="16" style="319" bestFit="1" customWidth="1"/>
    <col min="273" max="510" width="9.140625" style="319"/>
    <col min="511" max="511" width="5" style="319" customWidth="1"/>
    <col min="512" max="512" width="21.28515625" style="319" customWidth="1"/>
    <col min="513" max="513" width="18.42578125" style="319" customWidth="1"/>
    <col min="514" max="514" width="7.140625" style="319" bestFit="1" customWidth="1"/>
    <col min="515" max="515" width="14.5703125" style="319" customWidth="1"/>
    <col min="516" max="516" width="13.7109375" style="319" customWidth="1"/>
    <col min="517" max="517" width="12.42578125" style="319" customWidth="1"/>
    <col min="518" max="518" width="10" style="319" customWidth="1"/>
    <col min="519" max="519" width="13.5703125" style="319" customWidth="1"/>
    <col min="520" max="520" width="11.28515625" style="319" customWidth="1"/>
    <col min="521" max="521" width="11.5703125" style="319" customWidth="1"/>
    <col min="522" max="522" width="14" style="319" customWidth="1"/>
    <col min="523" max="523" width="12.7109375" style="319" customWidth="1"/>
    <col min="524" max="524" width="10.7109375" style="319" customWidth="1"/>
    <col min="525" max="525" width="11.28515625" style="319" customWidth="1"/>
    <col min="526" max="526" width="11.42578125" style="319" customWidth="1"/>
    <col min="527" max="527" width="13.140625" style="319" customWidth="1"/>
    <col min="528" max="528" width="16" style="319" bestFit="1" customWidth="1"/>
    <col min="529" max="766" width="9.140625" style="319"/>
    <col min="767" max="767" width="5" style="319" customWidth="1"/>
    <col min="768" max="768" width="21.28515625" style="319" customWidth="1"/>
    <col min="769" max="769" width="18.42578125" style="319" customWidth="1"/>
    <col min="770" max="770" width="7.140625" style="319" bestFit="1" customWidth="1"/>
    <col min="771" max="771" width="14.5703125" style="319" customWidth="1"/>
    <col min="772" max="772" width="13.7109375" style="319" customWidth="1"/>
    <col min="773" max="773" width="12.42578125" style="319" customWidth="1"/>
    <col min="774" max="774" width="10" style="319" customWidth="1"/>
    <col min="775" max="775" width="13.5703125" style="319" customWidth="1"/>
    <col min="776" max="776" width="11.28515625" style="319" customWidth="1"/>
    <col min="777" max="777" width="11.5703125" style="319" customWidth="1"/>
    <col min="778" max="778" width="14" style="319" customWidth="1"/>
    <col min="779" max="779" width="12.7109375" style="319" customWidth="1"/>
    <col min="780" max="780" width="10.7109375" style="319" customWidth="1"/>
    <col min="781" max="781" width="11.28515625" style="319" customWidth="1"/>
    <col min="782" max="782" width="11.42578125" style="319" customWidth="1"/>
    <col min="783" max="783" width="13.140625" style="319" customWidth="1"/>
    <col min="784" max="784" width="16" style="319" bestFit="1" customWidth="1"/>
    <col min="785" max="1022" width="9.140625" style="319"/>
    <col min="1023" max="1023" width="5" style="319" customWidth="1"/>
    <col min="1024" max="1024" width="21.28515625" style="319" customWidth="1"/>
    <col min="1025" max="1025" width="18.42578125" style="319" customWidth="1"/>
    <col min="1026" max="1026" width="7.140625" style="319" bestFit="1" customWidth="1"/>
    <col min="1027" max="1027" width="14.5703125" style="319" customWidth="1"/>
    <col min="1028" max="1028" width="13.7109375" style="319" customWidth="1"/>
    <col min="1029" max="1029" width="12.42578125" style="319" customWidth="1"/>
    <col min="1030" max="1030" width="10" style="319" customWidth="1"/>
    <col min="1031" max="1031" width="13.5703125" style="319" customWidth="1"/>
    <col min="1032" max="1032" width="11.28515625" style="319" customWidth="1"/>
    <col min="1033" max="1033" width="11.5703125" style="319" customWidth="1"/>
    <col min="1034" max="1034" width="14" style="319" customWidth="1"/>
    <col min="1035" max="1035" width="12.7109375" style="319" customWidth="1"/>
    <col min="1036" max="1036" width="10.7109375" style="319" customWidth="1"/>
    <col min="1037" max="1037" width="11.28515625" style="319" customWidth="1"/>
    <col min="1038" max="1038" width="11.42578125" style="319" customWidth="1"/>
    <col min="1039" max="1039" width="13.140625" style="319" customWidth="1"/>
    <col min="1040" max="1040" width="16" style="319" bestFit="1" customWidth="1"/>
    <col min="1041" max="1278" width="9.140625" style="319"/>
    <col min="1279" max="1279" width="5" style="319" customWidth="1"/>
    <col min="1280" max="1280" width="21.28515625" style="319" customWidth="1"/>
    <col min="1281" max="1281" width="18.42578125" style="319" customWidth="1"/>
    <col min="1282" max="1282" width="7.140625" style="319" bestFit="1" customWidth="1"/>
    <col min="1283" max="1283" width="14.5703125" style="319" customWidth="1"/>
    <col min="1284" max="1284" width="13.7109375" style="319" customWidth="1"/>
    <col min="1285" max="1285" width="12.42578125" style="319" customWidth="1"/>
    <col min="1286" max="1286" width="10" style="319" customWidth="1"/>
    <col min="1287" max="1287" width="13.5703125" style="319" customWidth="1"/>
    <col min="1288" max="1288" width="11.28515625" style="319" customWidth="1"/>
    <col min="1289" max="1289" width="11.5703125" style="319" customWidth="1"/>
    <col min="1290" max="1290" width="14" style="319" customWidth="1"/>
    <col min="1291" max="1291" width="12.7109375" style="319" customWidth="1"/>
    <col min="1292" max="1292" width="10.7109375" style="319" customWidth="1"/>
    <col min="1293" max="1293" width="11.28515625" style="319" customWidth="1"/>
    <col min="1294" max="1294" width="11.42578125" style="319" customWidth="1"/>
    <col min="1295" max="1295" width="13.140625" style="319" customWidth="1"/>
    <col min="1296" max="1296" width="16" style="319" bestFit="1" customWidth="1"/>
    <col min="1297" max="1534" width="9.140625" style="319"/>
    <col min="1535" max="1535" width="5" style="319" customWidth="1"/>
    <col min="1536" max="1536" width="21.28515625" style="319" customWidth="1"/>
    <col min="1537" max="1537" width="18.42578125" style="319" customWidth="1"/>
    <col min="1538" max="1538" width="7.140625" style="319" bestFit="1" customWidth="1"/>
    <col min="1539" max="1539" width="14.5703125" style="319" customWidth="1"/>
    <col min="1540" max="1540" width="13.7109375" style="319" customWidth="1"/>
    <col min="1541" max="1541" width="12.42578125" style="319" customWidth="1"/>
    <col min="1542" max="1542" width="10" style="319" customWidth="1"/>
    <col min="1543" max="1543" width="13.5703125" style="319" customWidth="1"/>
    <col min="1544" max="1544" width="11.28515625" style="319" customWidth="1"/>
    <col min="1545" max="1545" width="11.5703125" style="319" customWidth="1"/>
    <col min="1546" max="1546" width="14" style="319" customWidth="1"/>
    <col min="1547" max="1547" width="12.7109375" style="319" customWidth="1"/>
    <col min="1548" max="1548" width="10.7109375" style="319" customWidth="1"/>
    <col min="1549" max="1549" width="11.28515625" style="319" customWidth="1"/>
    <col min="1550" max="1550" width="11.42578125" style="319" customWidth="1"/>
    <col min="1551" max="1551" width="13.140625" style="319" customWidth="1"/>
    <col min="1552" max="1552" width="16" style="319" bestFit="1" customWidth="1"/>
    <col min="1553" max="1790" width="9.140625" style="319"/>
    <col min="1791" max="1791" width="5" style="319" customWidth="1"/>
    <col min="1792" max="1792" width="21.28515625" style="319" customWidth="1"/>
    <col min="1793" max="1793" width="18.42578125" style="319" customWidth="1"/>
    <col min="1794" max="1794" width="7.140625" style="319" bestFit="1" customWidth="1"/>
    <col min="1795" max="1795" width="14.5703125" style="319" customWidth="1"/>
    <col min="1796" max="1796" width="13.7109375" style="319" customWidth="1"/>
    <col min="1797" max="1797" width="12.42578125" style="319" customWidth="1"/>
    <col min="1798" max="1798" width="10" style="319" customWidth="1"/>
    <col min="1799" max="1799" width="13.5703125" style="319" customWidth="1"/>
    <col min="1800" max="1800" width="11.28515625" style="319" customWidth="1"/>
    <col min="1801" max="1801" width="11.5703125" style="319" customWidth="1"/>
    <col min="1802" max="1802" width="14" style="319" customWidth="1"/>
    <col min="1803" max="1803" width="12.7109375" style="319" customWidth="1"/>
    <col min="1804" max="1804" width="10.7109375" style="319" customWidth="1"/>
    <col min="1805" max="1805" width="11.28515625" style="319" customWidth="1"/>
    <col min="1806" max="1806" width="11.42578125" style="319" customWidth="1"/>
    <col min="1807" max="1807" width="13.140625" style="319" customWidth="1"/>
    <col min="1808" max="1808" width="16" style="319" bestFit="1" customWidth="1"/>
    <col min="1809" max="2046" width="9.140625" style="319"/>
    <col min="2047" max="2047" width="5" style="319" customWidth="1"/>
    <col min="2048" max="2048" width="21.28515625" style="319" customWidth="1"/>
    <col min="2049" max="2049" width="18.42578125" style="319" customWidth="1"/>
    <col min="2050" max="2050" width="7.140625" style="319" bestFit="1" customWidth="1"/>
    <col min="2051" max="2051" width="14.5703125" style="319" customWidth="1"/>
    <col min="2052" max="2052" width="13.7109375" style="319" customWidth="1"/>
    <col min="2053" max="2053" width="12.42578125" style="319" customWidth="1"/>
    <col min="2054" max="2054" width="10" style="319" customWidth="1"/>
    <col min="2055" max="2055" width="13.5703125" style="319" customWidth="1"/>
    <col min="2056" max="2056" width="11.28515625" style="319" customWidth="1"/>
    <col min="2057" max="2057" width="11.5703125" style="319" customWidth="1"/>
    <col min="2058" max="2058" width="14" style="319" customWidth="1"/>
    <col min="2059" max="2059" width="12.7109375" style="319" customWidth="1"/>
    <col min="2060" max="2060" width="10.7109375" style="319" customWidth="1"/>
    <col min="2061" max="2061" width="11.28515625" style="319" customWidth="1"/>
    <col min="2062" max="2062" width="11.42578125" style="319" customWidth="1"/>
    <col min="2063" max="2063" width="13.140625" style="319" customWidth="1"/>
    <col min="2064" max="2064" width="16" style="319" bestFit="1" customWidth="1"/>
    <col min="2065" max="2302" width="9.140625" style="319"/>
    <col min="2303" max="2303" width="5" style="319" customWidth="1"/>
    <col min="2304" max="2304" width="21.28515625" style="319" customWidth="1"/>
    <col min="2305" max="2305" width="18.42578125" style="319" customWidth="1"/>
    <col min="2306" max="2306" width="7.140625" style="319" bestFit="1" customWidth="1"/>
    <col min="2307" max="2307" width="14.5703125" style="319" customWidth="1"/>
    <col min="2308" max="2308" width="13.7109375" style="319" customWidth="1"/>
    <col min="2309" max="2309" width="12.42578125" style="319" customWidth="1"/>
    <col min="2310" max="2310" width="10" style="319" customWidth="1"/>
    <col min="2311" max="2311" width="13.5703125" style="319" customWidth="1"/>
    <col min="2312" max="2312" width="11.28515625" style="319" customWidth="1"/>
    <col min="2313" max="2313" width="11.5703125" style="319" customWidth="1"/>
    <col min="2314" max="2314" width="14" style="319" customWidth="1"/>
    <col min="2315" max="2315" width="12.7109375" style="319" customWidth="1"/>
    <col min="2316" max="2316" width="10.7109375" style="319" customWidth="1"/>
    <col min="2317" max="2317" width="11.28515625" style="319" customWidth="1"/>
    <col min="2318" max="2318" width="11.42578125" style="319" customWidth="1"/>
    <col min="2319" max="2319" width="13.140625" style="319" customWidth="1"/>
    <col min="2320" max="2320" width="16" style="319" bestFit="1" customWidth="1"/>
    <col min="2321" max="2558" width="9.140625" style="319"/>
    <col min="2559" max="2559" width="5" style="319" customWidth="1"/>
    <col min="2560" max="2560" width="21.28515625" style="319" customWidth="1"/>
    <col min="2561" max="2561" width="18.42578125" style="319" customWidth="1"/>
    <col min="2562" max="2562" width="7.140625" style="319" bestFit="1" customWidth="1"/>
    <col min="2563" max="2563" width="14.5703125" style="319" customWidth="1"/>
    <col min="2564" max="2564" width="13.7109375" style="319" customWidth="1"/>
    <col min="2565" max="2565" width="12.42578125" style="319" customWidth="1"/>
    <col min="2566" max="2566" width="10" style="319" customWidth="1"/>
    <col min="2567" max="2567" width="13.5703125" style="319" customWidth="1"/>
    <col min="2568" max="2568" width="11.28515625" style="319" customWidth="1"/>
    <col min="2569" max="2569" width="11.5703125" style="319" customWidth="1"/>
    <col min="2570" max="2570" width="14" style="319" customWidth="1"/>
    <col min="2571" max="2571" width="12.7109375" style="319" customWidth="1"/>
    <col min="2572" max="2572" width="10.7109375" style="319" customWidth="1"/>
    <col min="2573" max="2573" width="11.28515625" style="319" customWidth="1"/>
    <col min="2574" max="2574" width="11.42578125" style="319" customWidth="1"/>
    <col min="2575" max="2575" width="13.140625" style="319" customWidth="1"/>
    <col min="2576" max="2576" width="16" style="319" bestFit="1" customWidth="1"/>
    <col min="2577" max="2814" width="9.140625" style="319"/>
    <col min="2815" max="2815" width="5" style="319" customWidth="1"/>
    <col min="2816" max="2816" width="21.28515625" style="319" customWidth="1"/>
    <col min="2817" max="2817" width="18.42578125" style="319" customWidth="1"/>
    <col min="2818" max="2818" width="7.140625" style="319" bestFit="1" customWidth="1"/>
    <col min="2819" max="2819" width="14.5703125" style="319" customWidth="1"/>
    <col min="2820" max="2820" width="13.7109375" style="319" customWidth="1"/>
    <col min="2821" max="2821" width="12.42578125" style="319" customWidth="1"/>
    <col min="2822" max="2822" width="10" style="319" customWidth="1"/>
    <col min="2823" max="2823" width="13.5703125" style="319" customWidth="1"/>
    <col min="2824" max="2824" width="11.28515625" style="319" customWidth="1"/>
    <col min="2825" max="2825" width="11.5703125" style="319" customWidth="1"/>
    <col min="2826" max="2826" width="14" style="319" customWidth="1"/>
    <col min="2827" max="2827" width="12.7109375" style="319" customWidth="1"/>
    <col min="2828" max="2828" width="10.7109375" style="319" customWidth="1"/>
    <col min="2829" max="2829" width="11.28515625" style="319" customWidth="1"/>
    <col min="2830" max="2830" width="11.42578125" style="319" customWidth="1"/>
    <col min="2831" max="2831" width="13.140625" style="319" customWidth="1"/>
    <col min="2832" max="2832" width="16" style="319" bestFit="1" customWidth="1"/>
    <col min="2833" max="3070" width="9.140625" style="319"/>
    <col min="3071" max="3071" width="5" style="319" customWidth="1"/>
    <col min="3072" max="3072" width="21.28515625" style="319" customWidth="1"/>
    <col min="3073" max="3073" width="18.42578125" style="319" customWidth="1"/>
    <col min="3074" max="3074" width="7.140625" style="319" bestFit="1" customWidth="1"/>
    <col min="3075" max="3075" width="14.5703125" style="319" customWidth="1"/>
    <col min="3076" max="3076" width="13.7109375" style="319" customWidth="1"/>
    <col min="3077" max="3077" width="12.42578125" style="319" customWidth="1"/>
    <col min="3078" max="3078" width="10" style="319" customWidth="1"/>
    <col min="3079" max="3079" width="13.5703125" style="319" customWidth="1"/>
    <col min="3080" max="3080" width="11.28515625" style="319" customWidth="1"/>
    <col min="3081" max="3081" width="11.5703125" style="319" customWidth="1"/>
    <col min="3082" max="3082" width="14" style="319" customWidth="1"/>
    <col min="3083" max="3083" width="12.7109375" style="319" customWidth="1"/>
    <col min="3084" max="3084" width="10.7109375" style="319" customWidth="1"/>
    <col min="3085" max="3085" width="11.28515625" style="319" customWidth="1"/>
    <col min="3086" max="3086" width="11.42578125" style="319" customWidth="1"/>
    <col min="3087" max="3087" width="13.140625" style="319" customWidth="1"/>
    <col min="3088" max="3088" width="16" style="319" bestFit="1" customWidth="1"/>
    <col min="3089" max="3326" width="9.140625" style="319"/>
    <col min="3327" max="3327" width="5" style="319" customWidth="1"/>
    <col min="3328" max="3328" width="21.28515625" style="319" customWidth="1"/>
    <col min="3329" max="3329" width="18.42578125" style="319" customWidth="1"/>
    <col min="3330" max="3330" width="7.140625" style="319" bestFit="1" customWidth="1"/>
    <col min="3331" max="3331" width="14.5703125" style="319" customWidth="1"/>
    <col min="3332" max="3332" width="13.7109375" style="319" customWidth="1"/>
    <col min="3333" max="3333" width="12.42578125" style="319" customWidth="1"/>
    <col min="3334" max="3334" width="10" style="319" customWidth="1"/>
    <col min="3335" max="3335" width="13.5703125" style="319" customWidth="1"/>
    <col min="3336" max="3336" width="11.28515625" style="319" customWidth="1"/>
    <col min="3337" max="3337" width="11.5703125" style="319" customWidth="1"/>
    <col min="3338" max="3338" width="14" style="319" customWidth="1"/>
    <col min="3339" max="3339" width="12.7109375" style="319" customWidth="1"/>
    <col min="3340" max="3340" width="10.7109375" style="319" customWidth="1"/>
    <col min="3341" max="3341" width="11.28515625" style="319" customWidth="1"/>
    <col min="3342" max="3342" width="11.42578125" style="319" customWidth="1"/>
    <col min="3343" max="3343" width="13.140625" style="319" customWidth="1"/>
    <col min="3344" max="3344" width="16" style="319" bestFit="1" customWidth="1"/>
    <col min="3345" max="3582" width="9.140625" style="319"/>
    <col min="3583" max="3583" width="5" style="319" customWidth="1"/>
    <col min="3584" max="3584" width="21.28515625" style="319" customWidth="1"/>
    <col min="3585" max="3585" width="18.42578125" style="319" customWidth="1"/>
    <col min="3586" max="3586" width="7.140625" style="319" bestFit="1" customWidth="1"/>
    <col min="3587" max="3587" width="14.5703125" style="319" customWidth="1"/>
    <col min="3588" max="3588" width="13.7109375" style="319" customWidth="1"/>
    <col min="3589" max="3589" width="12.42578125" style="319" customWidth="1"/>
    <col min="3590" max="3590" width="10" style="319" customWidth="1"/>
    <col min="3591" max="3591" width="13.5703125" style="319" customWidth="1"/>
    <col min="3592" max="3592" width="11.28515625" style="319" customWidth="1"/>
    <col min="3593" max="3593" width="11.5703125" style="319" customWidth="1"/>
    <col min="3594" max="3594" width="14" style="319" customWidth="1"/>
    <col min="3595" max="3595" width="12.7109375" style="319" customWidth="1"/>
    <col min="3596" max="3596" width="10.7109375" style="319" customWidth="1"/>
    <col min="3597" max="3597" width="11.28515625" style="319" customWidth="1"/>
    <col min="3598" max="3598" width="11.42578125" style="319" customWidth="1"/>
    <col min="3599" max="3599" width="13.140625" style="319" customWidth="1"/>
    <col min="3600" max="3600" width="16" style="319" bestFit="1" customWidth="1"/>
    <col min="3601" max="3838" width="9.140625" style="319"/>
    <col min="3839" max="3839" width="5" style="319" customWidth="1"/>
    <col min="3840" max="3840" width="21.28515625" style="319" customWidth="1"/>
    <col min="3841" max="3841" width="18.42578125" style="319" customWidth="1"/>
    <col min="3842" max="3842" width="7.140625" style="319" bestFit="1" customWidth="1"/>
    <col min="3843" max="3843" width="14.5703125" style="319" customWidth="1"/>
    <col min="3844" max="3844" width="13.7109375" style="319" customWidth="1"/>
    <col min="3845" max="3845" width="12.42578125" style="319" customWidth="1"/>
    <col min="3846" max="3846" width="10" style="319" customWidth="1"/>
    <col min="3847" max="3847" width="13.5703125" style="319" customWidth="1"/>
    <col min="3848" max="3848" width="11.28515625" style="319" customWidth="1"/>
    <col min="3849" max="3849" width="11.5703125" style="319" customWidth="1"/>
    <col min="3850" max="3850" width="14" style="319" customWidth="1"/>
    <col min="3851" max="3851" width="12.7109375" style="319" customWidth="1"/>
    <col min="3852" max="3852" width="10.7109375" style="319" customWidth="1"/>
    <col min="3853" max="3853" width="11.28515625" style="319" customWidth="1"/>
    <col min="3854" max="3854" width="11.42578125" style="319" customWidth="1"/>
    <col min="3855" max="3855" width="13.140625" style="319" customWidth="1"/>
    <col min="3856" max="3856" width="16" style="319" bestFit="1" customWidth="1"/>
    <col min="3857" max="4094" width="9.140625" style="319"/>
    <col min="4095" max="4095" width="5" style="319" customWidth="1"/>
    <col min="4096" max="4096" width="21.28515625" style="319" customWidth="1"/>
    <col min="4097" max="4097" width="18.42578125" style="319" customWidth="1"/>
    <col min="4098" max="4098" width="7.140625" style="319" bestFit="1" customWidth="1"/>
    <col min="4099" max="4099" width="14.5703125" style="319" customWidth="1"/>
    <col min="4100" max="4100" width="13.7109375" style="319" customWidth="1"/>
    <col min="4101" max="4101" width="12.42578125" style="319" customWidth="1"/>
    <col min="4102" max="4102" width="10" style="319" customWidth="1"/>
    <col min="4103" max="4103" width="13.5703125" style="319" customWidth="1"/>
    <col min="4104" max="4104" width="11.28515625" style="319" customWidth="1"/>
    <col min="4105" max="4105" width="11.5703125" style="319" customWidth="1"/>
    <col min="4106" max="4106" width="14" style="319" customWidth="1"/>
    <col min="4107" max="4107" width="12.7109375" style="319" customWidth="1"/>
    <col min="4108" max="4108" width="10.7109375" style="319" customWidth="1"/>
    <col min="4109" max="4109" width="11.28515625" style="319" customWidth="1"/>
    <col min="4110" max="4110" width="11.42578125" style="319" customWidth="1"/>
    <col min="4111" max="4111" width="13.140625" style="319" customWidth="1"/>
    <col min="4112" max="4112" width="16" style="319" bestFit="1" customWidth="1"/>
    <col min="4113" max="4350" width="9.140625" style="319"/>
    <col min="4351" max="4351" width="5" style="319" customWidth="1"/>
    <col min="4352" max="4352" width="21.28515625" style="319" customWidth="1"/>
    <col min="4353" max="4353" width="18.42578125" style="319" customWidth="1"/>
    <col min="4354" max="4354" width="7.140625" style="319" bestFit="1" customWidth="1"/>
    <col min="4355" max="4355" width="14.5703125" style="319" customWidth="1"/>
    <col min="4356" max="4356" width="13.7109375" style="319" customWidth="1"/>
    <col min="4357" max="4357" width="12.42578125" style="319" customWidth="1"/>
    <col min="4358" max="4358" width="10" style="319" customWidth="1"/>
    <col min="4359" max="4359" width="13.5703125" style="319" customWidth="1"/>
    <col min="4360" max="4360" width="11.28515625" style="319" customWidth="1"/>
    <col min="4361" max="4361" width="11.5703125" style="319" customWidth="1"/>
    <col min="4362" max="4362" width="14" style="319" customWidth="1"/>
    <col min="4363" max="4363" width="12.7109375" style="319" customWidth="1"/>
    <col min="4364" max="4364" width="10.7109375" style="319" customWidth="1"/>
    <col min="4365" max="4365" width="11.28515625" style="319" customWidth="1"/>
    <col min="4366" max="4366" width="11.42578125" style="319" customWidth="1"/>
    <col min="4367" max="4367" width="13.140625" style="319" customWidth="1"/>
    <col min="4368" max="4368" width="16" style="319" bestFit="1" customWidth="1"/>
    <col min="4369" max="4606" width="9.140625" style="319"/>
    <col min="4607" max="4607" width="5" style="319" customWidth="1"/>
    <col min="4608" max="4608" width="21.28515625" style="319" customWidth="1"/>
    <col min="4609" max="4609" width="18.42578125" style="319" customWidth="1"/>
    <col min="4610" max="4610" width="7.140625" style="319" bestFit="1" customWidth="1"/>
    <col min="4611" max="4611" width="14.5703125" style="319" customWidth="1"/>
    <col min="4612" max="4612" width="13.7109375" style="319" customWidth="1"/>
    <col min="4613" max="4613" width="12.42578125" style="319" customWidth="1"/>
    <col min="4614" max="4614" width="10" style="319" customWidth="1"/>
    <col min="4615" max="4615" width="13.5703125" style="319" customWidth="1"/>
    <col min="4616" max="4616" width="11.28515625" style="319" customWidth="1"/>
    <col min="4617" max="4617" width="11.5703125" style="319" customWidth="1"/>
    <col min="4618" max="4618" width="14" style="319" customWidth="1"/>
    <col min="4619" max="4619" width="12.7109375" style="319" customWidth="1"/>
    <col min="4620" max="4620" width="10.7109375" style="319" customWidth="1"/>
    <col min="4621" max="4621" width="11.28515625" style="319" customWidth="1"/>
    <col min="4622" max="4622" width="11.42578125" style="319" customWidth="1"/>
    <col min="4623" max="4623" width="13.140625" style="319" customWidth="1"/>
    <col min="4624" max="4624" width="16" style="319" bestFit="1" customWidth="1"/>
    <col min="4625" max="4862" width="9.140625" style="319"/>
    <col min="4863" max="4863" width="5" style="319" customWidth="1"/>
    <col min="4864" max="4864" width="21.28515625" style="319" customWidth="1"/>
    <col min="4865" max="4865" width="18.42578125" style="319" customWidth="1"/>
    <col min="4866" max="4866" width="7.140625" style="319" bestFit="1" customWidth="1"/>
    <col min="4867" max="4867" width="14.5703125" style="319" customWidth="1"/>
    <col min="4868" max="4868" width="13.7109375" style="319" customWidth="1"/>
    <col min="4869" max="4869" width="12.42578125" style="319" customWidth="1"/>
    <col min="4870" max="4870" width="10" style="319" customWidth="1"/>
    <col min="4871" max="4871" width="13.5703125" style="319" customWidth="1"/>
    <col min="4872" max="4872" width="11.28515625" style="319" customWidth="1"/>
    <col min="4873" max="4873" width="11.5703125" style="319" customWidth="1"/>
    <col min="4874" max="4874" width="14" style="319" customWidth="1"/>
    <col min="4875" max="4875" width="12.7109375" style="319" customWidth="1"/>
    <col min="4876" max="4876" width="10.7109375" style="319" customWidth="1"/>
    <col min="4877" max="4877" width="11.28515625" style="319" customWidth="1"/>
    <col min="4878" max="4878" width="11.42578125" style="319" customWidth="1"/>
    <col min="4879" max="4879" width="13.140625" style="319" customWidth="1"/>
    <col min="4880" max="4880" width="16" style="319" bestFit="1" customWidth="1"/>
    <col min="4881" max="5118" width="9.140625" style="319"/>
    <col min="5119" max="5119" width="5" style="319" customWidth="1"/>
    <col min="5120" max="5120" width="21.28515625" style="319" customWidth="1"/>
    <col min="5121" max="5121" width="18.42578125" style="319" customWidth="1"/>
    <col min="5122" max="5122" width="7.140625" style="319" bestFit="1" customWidth="1"/>
    <col min="5123" max="5123" width="14.5703125" style="319" customWidth="1"/>
    <col min="5124" max="5124" width="13.7109375" style="319" customWidth="1"/>
    <col min="5125" max="5125" width="12.42578125" style="319" customWidth="1"/>
    <col min="5126" max="5126" width="10" style="319" customWidth="1"/>
    <col min="5127" max="5127" width="13.5703125" style="319" customWidth="1"/>
    <col min="5128" max="5128" width="11.28515625" style="319" customWidth="1"/>
    <col min="5129" max="5129" width="11.5703125" style="319" customWidth="1"/>
    <col min="5130" max="5130" width="14" style="319" customWidth="1"/>
    <col min="5131" max="5131" width="12.7109375" style="319" customWidth="1"/>
    <col min="5132" max="5132" width="10.7109375" style="319" customWidth="1"/>
    <col min="5133" max="5133" width="11.28515625" style="319" customWidth="1"/>
    <col min="5134" max="5134" width="11.42578125" style="319" customWidth="1"/>
    <col min="5135" max="5135" width="13.140625" style="319" customWidth="1"/>
    <col min="5136" max="5136" width="16" style="319" bestFit="1" customWidth="1"/>
    <col min="5137" max="5374" width="9.140625" style="319"/>
    <col min="5375" max="5375" width="5" style="319" customWidth="1"/>
    <col min="5376" max="5376" width="21.28515625" style="319" customWidth="1"/>
    <col min="5377" max="5377" width="18.42578125" style="319" customWidth="1"/>
    <col min="5378" max="5378" width="7.140625" style="319" bestFit="1" customWidth="1"/>
    <col min="5379" max="5379" width="14.5703125" style="319" customWidth="1"/>
    <col min="5380" max="5380" width="13.7109375" style="319" customWidth="1"/>
    <col min="5381" max="5381" width="12.42578125" style="319" customWidth="1"/>
    <col min="5382" max="5382" width="10" style="319" customWidth="1"/>
    <col min="5383" max="5383" width="13.5703125" style="319" customWidth="1"/>
    <col min="5384" max="5384" width="11.28515625" style="319" customWidth="1"/>
    <col min="5385" max="5385" width="11.5703125" style="319" customWidth="1"/>
    <col min="5386" max="5386" width="14" style="319" customWidth="1"/>
    <col min="5387" max="5387" width="12.7109375" style="319" customWidth="1"/>
    <col min="5388" max="5388" width="10.7109375" style="319" customWidth="1"/>
    <col min="5389" max="5389" width="11.28515625" style="319" customWidth="1"/>
    <col min="5390" max="5390" width="11.42578125" style="319" customWidth="1"/>
    <col min="5391" max="5391" width="13.140625" style="319" customWidth="1"/>
    <col min="5392" max="5392" width="16" style="319" bestFit="1" customWidth="1"/>
    <col min="5393" max="5630" width="9.140625" style="319"/>
    <col min="5631" max="5631" width="5" style="319" customWidth="1"/>
    <col min="5632" max="5632" width="21.28515625" style="319" customWidth="1"/>
    <col min="5633" max="5633" width="18.42578125" style="319" customWidth="1"/>
    <col min="5634" max="5634" width="7.140625" style="319" bestFit="1" customWidth="1"/>
    <col min="5635" max="5635" width="14.5703125" style="319" customWidth="1"/>
    <col min="5636" max="5636" width="13.7109375" style="319" customWidth="1"/>
    <col min="5637" max="5637" width="12.42578125" style="319" customWidth="1"/>
    <col min="5638" max="5638" width="10" style="319" customWidth="1"/>
    <col min="5639" max="5639" width="13.5703125" style="319" customWidth="1"/>
    <col min="5640" max="5640" width="11.28515625" style="319" customWidth="1"/>
    <col min="5641" max="5641" width="11.5703125" style="319" customWidth="1"/>
    <col min="5642" max="5642" width="14" style="319" customWidth="1"/>
    <col min="5643" max="5643" width="12.7109375" style="319" customWidth="1"/>
    <col min="5644" max="5644" width="10.7109375" style="319" customWidth="1"/>
    <col min="5645" max="5645" width="11.28515625" style="319" customWidth="1"/>
    <col min="5646" max="5646" width="11.42578125" style="319" customWidth="1"/>
    <col min="5647" max="5647" width="13.140625" style="319" customWidth="1"/>
    <col min="5648" max="5648" width="16" style="319" bestFit="1" customWidth="1"/>
    <col min="5649" max="5886" width="9.140625" style="319"/>
    <col min="5887" max="5887" width="5" style="319" customWidth="1"/>
    <col min="5888" max="5888" width="21.28515625" style="319" customWidth="1"/>
    <col min="5889" max="5889" width="18.42578125" style="319" customWidth="1"/>
    <col min="5890" max="5890" width="7.140625" style="319" bestFit="1" customWidth="1"/>
    <col min="5891" max="5891" width="14.5703125" style="319" customWidth="1"/>
    <col min="5892" max="5892" width="13.7109375" style="319" customWidth="1"/>
    <col min="5893" max="5893" width="12.42578125" style="319" customWidth="1"/>
    <col min="5894" max="5894" width="10" style="319" customWidth="1"/>
    <col min="5895" max="5895" width="13.5703125" style="319" customWidth="1"/>
    <col min="5896" max="5896" width="11.28515625" style="319" customWidth="1"/>
    <col min="5897" max="5897" width="11.5703125" style="319" customWidth="1"/>
    <col min="5898" max="5898" width="14" style="319" customWidth="1"/>
    <col min="5899" max="5899" width="12.7109375" style="319" customWidth="1"/>
    <col min="5900" max="5900" width="10.7109375" style="319" customWidth="1"/>
    <col min="5901" max="5901" width="11.28515625" style="319" customWidth="1"/>
    <col min="5902" max="5902" width="11.42578125" style="319" customWidth="1"/>
    <col min="5903" max="5903" width="13.140625" style="319" customWidth="1"/>
    <col min="5904" max="5904" width="16" style="319" bestFit="1" customWidth="1"/>
    <col min="5905" max="6142" width="9.140625" style="319"/>
    <col min="6143" max="6143" width="5" style="319" customWidth="1"/>
    <col min="6144" max="6144" width="21.28515625" style="319" customWidth="1"/>
    <col min="6145" max="6145" width="18.42578125" style="319" customWidth="1"/>
    <col min="6146" max="6146" width="7.140625" style="319" bestFit="1" customWidth="1"/>
    <col min="6147" max="6147" width="14.5703125" style="319" customWidth="1"/>
    <col min="6148" max="6148" width="13.7109375" style="319" customWidth="1"/>
    <col min="6149" max="6149" width="12.42578125" style="319" customWidth="1"/>
    <col min="6150" max="6150" width="10" style="319" customWidth="1"/>
    <col min="6151" max="6151" width="13.5703125" style="319" customWidth="1"/>
    <col min="6152" max="6152" width="11.28515625" style="319" customWidth="1"/>
    <col min="6153" max="6153" width="11.5703125" style="319" customWidth="1"/>
    <col min="6154" max="6154" width="14" style="319" customWidth="1"/>
    <col min="6155" max="6155" width="12.7109375" style="319" customWidth="1"/>
    <col min="6156" max="6156" width="10.7109375" style="319" customWidth="1"/>
    <col min="6157" max="6157" width="11.28515625" style="319" customWidth="1"/>
    <col min="6158" max="6158" width="11.42578125" style="319" customWidth="1"/>
    <col min="6159" max="6159" width="13.140625" style="319" customWidth="1"/>
    <col min="6160" max="6160" width="16" style="319" bestFit="1" customWidth="1"/>
    <col min="6161" max="6398" width="9.140625" style="319"/>
    <col min="6399" max="6399" width="5" style="319" customWidth="1"/>
    <col min="6400" max="6400" width="21.28515625" style="319" customWidth="1"/>
    <col min="6401" max="6401" width="18.42578125" style="319" customWidth="1"/>
    <col min="6402" max="6402" width="7.140625" style="319" bestFit="1" customWidth="1"/>
    <col min="6403" max="6403" width="14.5703125" style="319" customWidth="1"/>
    <col min="6404" max="6404" width="13.7109375" style="319" customWidth="1"/>
    <col min="6405" max="6405" width="12.42578125" style="319" customWidth="1"/>
    <col min="6406" max="6406" width="10" style="319" customWidth="1"/>
    <col min="6407" max="6407" width="13.5703125" style="319" customWidth="1"/>
    <col min="6408" max="6408" width="11.28515625" style="319" customWidth="1"/>
    <col min="6409" max="6409" width="11.5703125" style="319" customWidth="1"/>
    <col min="6410" max="6410" width="14" style="319" customWidth="1"/>
    <col min="6411" max="6411" width="12.7109375" style="319" customWidth="1"/>
    <col min="6412" max="6412" width="10.7109375" style="319" customWidth="1"/>
    <col min="6413" max="6413" width="11.28515625" style="319" customWidth="1"/>
    <col min="6414" max="6414" width="11.42578125" style="319" customWidth="1"/>
    <col min="6415" max="6415" width="13.140625" style="319" customWidth="1"/>
    <col min="6416" max="6416" width="16" style="319" bestFit="1" customWidth="1"/>
    <col min="6417" max="6654" width="9.140625" style="319"/>
    <col min="6655" max="6655" width="5" style="319" customWidth="1"/>
    <col min="6656" max="6656" width="21.28515625" style="319" customWidth="1"/>
    <col min="6657" max="6657" width="18.42578125" style="319" customWidth="1"/>
    <col min="6658" max="6658" width="7.140625" style="319" bestFit="1" customWidth="1"/>
    <col min="6659" max="6659" width="14.5703125" style="319" customWidth="1"/>
    <col min="6660" max="6660" width="13.7109375" style="319" customWidth="1"/>
    <col min="6661" max="6661" width="12.42578125" style="319" customWidth="1"/>
    <col min="6662" max="6662" width="10" style="319" customWidth="1"/>
    <col min="6663" max="6663" width="13.5703125" style="319" customWidth="1"/>
    <col min="6664" max="6664" width="11.28515625" style="319" customWidth="1"/>
    <col min="6665" max="6665" width="11.5703125" style="319" customWidth="1"/>
    <col min="6666" max="6666" width="14" style="319" customWidth="1"/>
    <col min="6667" max="6667" width="12.7109375" style="319" customWidth="1"/>
    <col min="6668" max="6668" width="10.7109375" style="319" customWidth="1"/>
    <col min="6669" max="6669" width="11.28515625" style="319" customWidth="1"/>
    <col min="6670" max="6670" width="11.42578125" style="319" customWidth="1"/>
    <col min="6671" max="6671" width="13.140625" style="319" customWidth="1"/>
    <col min="6672" max="6672" width="16" style="319" bestFit="1" customWidth="1"/>
    <col min="6673" max="6910" width="9.140625" style="319"/>
    <col min="6911" max="6911" width="5" style="319" customWidth="1"/>
    <col min="6912" max="6912" width="21.28515625" style="319" customWidth="1"/>
    <col min="6913" max="6913" width="18.42578125" style="319" customWidth="1"/>
    <col min="6914" max="6914" width="7.140625" style="319" bestFit="1" customWidth="1"/>
    <col min="6915" max="6915" width="14.5703125" style="319" customWidth="1"/>
    <col min="6916" max="6916" width="13.7109375" style="319" customWidth="1"/>
    <col min="6917" max="6917" width="12.42578125" style="319" customWidth="1"/>
    <col min="6918" max="6918" width="10" style="319" customWidth="1"/>
    <col min="6919" max="6919" width="13.5703125" style="319" customWidth="1"/>
    <col min="6920" max="6920" width="11.28515625" style="319" customWidth="1"/>
    <col min="6921" max="6921" width="11.5703125" style="319" customWidth="1"/>
    <col min="6922" max="6922" width="14" style="319" customWidth="1"/>
    <col min="6923" max="6923" width="12.7109375" style="319" customWidth="1"/>
    <col min="6924" max="6924" width="10.7109375" style="319" customWidth="1"/>
    <col min="6925" max="6925" width="11.28515625" style="319" customWidth="1"/>
    <col min="6926" max="6926" width="11.42578125" style="319" customWidth="1"/>
    <col min="6927" max="6927" width="13.140625" style="319" customWidth="1"/>
    <col min="6928" max="6928" width="16" style="319" bestFit="1" customWidth="1"/>
    <col min="6929" max="7166" width="9.140625" style="319"/>
    <col min="7167" max="7167" width="5" style="319" customWidth="1"/>
    <col min="7168" max="7168" width="21.28515625" style="319" customWidth="1"/>
    <col min="7169" max="7169" width="18.42578125" style="319" customWidth="1"/>
    <col min="7170" max="7170" width="7.140625" style="319" bestFit="1" customWidth="1"/>
    <col min="7171" max="7171" width="14.5703125" style="319" customWidth="1"/>
    <col min="7172" max="7172" width="13.7109375" style="319" customWidth="1"/>
    <col min="7173" max="7173" width="12.42578125" style="319" customWidth="1"/>
    <col min="7174" max="7174" width="10" style="319" customWidth="1"/>
    <col min="7175" max="7175" width="13.5703125" style="319" customWidth="1"/>
    <col min="7176" max="7176" width="11.28515625" style="319" customWidth="1"/>
    <col min="7177" max="7177" width="11.5703125" style="319" customWidth="1"/>
    <col min="7178" max="7178" width="14" style="319" customWidth="1"/>
    <col min="7179" max="7179" width="12.7109375" style="319" customWidth="1"/>
    <col min="7180" max="7180" width="10.7109375" style="319" customWidth="1"/>
    <col min="7181" max="7181" width="11.28515625" style="319" customWidth="1"/>
    <col min="7182" max="7182" width="11.42578125" style="319" customWidth="1"/>
    <col min="7183" max="7183" width="13.140625" style="319" customWidth="1"/>
    <col min="7184" max="7184" width="16" style="319" bestFit="1" customWidth="1"/>
    <col min="7185" max="7422" width="9.140625" style="319"/>
    <col min="7423" max="7423" width="5" style="319" customWidth="1"/>
    <col min="7424" max="7424" width="21.28515625" style="319" customWidth="1"/>
    <col min="7425" max="7425" width="18.42578125" style="319" customWidth="1"/>
    <col min="7426" max="7426" width="7.140625" style="319" bestFit="1" customWidth="1"/>
    <col min="7427" max="7427" width="14.5703125" style="319" customWidth="1"/>
    <col min="7428" max="7428" width="13.7109375" style="319" customWidth="1"/>
    <col min="7429" max="7429" width="12.42578125" style="319" customWidth="1"/>
    <col min="7430" max="7430" width="10" style="319" customWidth="1"/>
    <col min="7431" max="7431" width="13.5703125" style="319" customWidth="1"/>
    <col min="7432" max="7432" width="11.28515625" style="319" customWidth="1"/>
    <col min="7433" max="7433" width="11.5703125" style="319" customWidth="1"/>
    <col min="7434" max="7434" width="14" style="319" customWidth="1"/>
    <col min="7435" max="7435" width="12.7109375" style="319" customWidth="1"/>
    <col min="7436" max="7436" width="10.7109375" style="319" customWidth="1"/>
    <col min="7437" max="7437" width="11.28515625" style="319" customWidth="1"/>
    <col min="7438" max="7438" width="11.42578125" style="319" customWidth="1"/>
    <col min="7439" max="7439" width="13.140625" style="319" customWidth="1"/>
    <col min="7440" max="7440" width="16" style="319" bestFit="1" customWidth="1"/>
    <col min="7441" max="7678" width="9.140625" style="319"/>
    <col min="7679" max="7679" width="5" style="319" customWidth="1"/>
    <col min="7680" max="7680" width="21.28515625" style="319" customWidth="1"/>
    <col min="7681" max="7681" width="18.42578125" style="319" customWidth="1"/>
    <col min="7682" max="7682" width="7.140625" style="319" bestFit="1" customWidth="1"/>
    <col min="7683" max="7683" width="14.5703125" style="319" customWidth="1"/>
    <col min="7684" max="7684" width="13.7109375" style="319" customWidth="1"/>
    <col min="7685" max="7685" width="12.42578125" style="319" customWidth="1"/>
    <col min="7686" max="7686" width="10" style="319" customWidth="1"/>
    <col min="7687" max="7687" width="13.5703125" style="319" customWidth="1"/>
    <col min="7688" max="7688" width="11.28515625" style="319" customWidth="1"/>
    <col min="7689" max="7689" width="11.5703125" style="319" customWidth="1"/>
    <col min="7690" max="7690" width="14" style="319" customWidth="1"/>
    <col min="7691" max="7691" width="12.7109375" style="319" customWidth="1"/>
    <col min="7692" max="7692" width="10.7109375" style="319" customWidth="1"/>
    <col min="7693" max="7693" width="11.28515625" style="319" customWidth="1"/>
    <col min="7694" max="7694" width="11.42578125" style="319" customWidth="1"/>
    <col min="7695" max="7695" width="13.140625" style="319" customWidth="1"/>
    <col min="7696" max="7696" width="16" style="319" bestFit="1" customWidth="1"/>
    <col min="7697" max="7934" width="9.140625" style="319"/>
    <col min="7935" max="7935" width="5" style="319" customWidth="1"/>
    <col min="7936" max="7936" width="21.28515625" style="319" customWidth="1"/>
    <col min="7937" max="7937" width="18.42578125" style="319" customWidth="1"/>
    <col min="7938" max="7938" width="7.140625" style="319" bestFit="1" customWidth="1"/>
    <col min="7939" max="7939" width="14.5703125" style="319" customWidth="1"/>
    <col min="7940" max="7940" width="13.7109375" style="319" customWidth="1"/>
    <col min="7941" max="7941" width="12.42578125" style="319" customWidth="1"/>
    <col min="7942" max="7942" width="10" style="319" customWidth="1"/>
    <col min="7943" max="7943" width="13.5703125" style="319" customWidth="1"/>
    <col min="7944" max="7944" width="11.28515625" style="319" customWidth="1"/>
    <col min="7945" max="7945" width="11.5703125" style="319" customWidth="1"/>
    <col min="7946" max="7946" width="14" style="319" customWidth="1"/>
    <col min="7947" max="7947" width="12.7109375" style="319" customWidth="1"/>
    <col min="7948" max="7948" width="10.7109375" style="319" customWidth="1"/>
    <col min="7949" max="7949" width="11.28515625" style="319" customWidth="1"/>
    <col min="7950" max="7950" width="11.42578125" style="319" customWidth="1"/>
    <col min="7951" max="7951" width="13.140625" style="319" customWidth="1"/>
    <col min="7952" max="7952" width="16" style="319" bestFit="1" customWidth="1"/>
    <col min="7953" max="8190" width="9.140625" style="319"/>
    <col min="8191" max="8191" width="5" style="319" customWidth="1"/>
    <col min="8192" max="8192" width="21.28515625" style="319" customWidth="1"/>
    <col min="8193" max="8193" width="18.42578125" style="319" customWidth="1"/>
    <col min="8194" max="8194" width="7.140625" style="319" bestFit="1" customWidth="1"/>
    <col min="8195" max="8195" width="14.5703125" style="319" customWidth="1"/>
    <col min="8196" max="8196" width="13.7109375" style="319" customWidth="1"/>
    <col min="8197" max="8197" width="12.42578125" style="319" customWidth="1"/>
    <col min="8198" max="8198" width="10" style="319" customWidth="1"/>
    <col min="8199" max="8199" width="13.5703125" style="319" customWidth="1"/>
    <col min="8200" max="8200" width="11.28515625" style="319" customWidth="1"/>
    <col min="8201" max="8201" width="11.5703125" style="319" customWidth="1"/>
    <col min="8202" max="8202" width="14" style="319" customWidth="1"/>
    <col min="8203" max="8203" width="12.7109375" style="319" customWidth="1"/>
    <col min="8204" max="8204" width="10.7109375" style="319" customWidth="1"/>
    <col min="8205" max="8205" width="11.28515625" style="319" customWidth="1"/>
    <col min="8206" max="8206" width="11.42578125" style="319" customWidth="1"/>
    <col min="8207" max="8207" width="13.140625" style="319" customWidth="1"/>
    <col min="8208" max="8208" width="16" style="319" bestFit="1" customWidth="1"/>
    <col min="8209" max="8446" width="9.140625" style="319"/>
    <col min="8447" max="8447" width="5" style="319" customWidth="1"/>
    <col min="8448" max="8448" width="21.28515625" style="319" customWidth="1"/>
    <col min="8449" max="8449" width="18.42578125" style="319" customWidth="1"/>
    <col min="8450" max="8450" width="7.140625" style="319" bestFit="1" customWidth="1"/>
    <col min="8451" max="8451" width="14.5703125" style="319" customWidth="1"/>
    <col min="8452" max="8452" width="13.7109375" style="319" customWidth="1"/>
    <col min="8453" max="8453" width="12.42578125" style="319" customWidth="1"/>
    <col min="8454" max="8454" width="10" style="319" customWidth="1"/>
    <col min="8455" max="8455" width="13.5703125" style="319" customWidth="1"/>
    <col min="8456" max="8456" width="11.28515625" style="319" customWidth="1"/>
    <col min="8457" max="8457" width="11.5703125" style="319" customWidth="1"/>
    <col min="8458" max="8458" width="14" style="319" customWidth="1"/>
    <col min="8459" max="8459" width="12.7109375" style="319" customWidth="1"/>
    <col min="8460" max="8460" width="10.7109375" style="319" customWidth="1"/>
    <col min="8461" max="8461" width="11.28515625" style="319" customWidth="1"/>
    <col min="8462" max="8462" width="11.42578125" style="319" customWidth="1"/>
    <col min="8463" max="8463" width="13.140625" style="319" customWidth="1"/>
    <col min="8464" max="8464" width="16" style="319" bestFit="1" customWidth="1"/>
    <col min="8465" max="8702" width="9.140625" style="319"/>
    <col min="8703" max="8703" width="5" style="319" customWidth="1"/>
    <col min="8704" max="8704" width="21.28515625" style="319" customWidth="1"/>
    <col min="8705" max="8705" width="18.42578125" style="319" customWidth="1"/>
    <col min="8706" max="8706" width="7.140625" style="319" bestFit="1" customWidth="1"/>
    <col min="8707" max="8707" width="14.5703125" style="319" customWidth="1"/>
    <col min="8708" max="8708" width="13.7109375" style="319" customWidth="1"/>
    <col min="8709" max="8709" width="12.42578125" style="319" customWidth="1"/>
    <col min="8710" max="8710" width="10" style="319" customWidth="1"/>
    <col min="8711" max="8711" width="13.5703125" style="319" customWidth="1"/>
    <col min="8712" max="8712" width="11.28515625" style="319" customWidth="1"/>
    <col min="8713" max="8713" width="11.5703125" style="319" customWidth="1"/>
    <col min="8714" max="8714" width="14" style="319" customWidth="1"/>
    <col min="8715" max="8715" width="12.7109375" style="319" customWidth="1"/>
    <col min="8716" max="8716" width="10.7109375" style="319" customWidth="1"/>
    <col min="8717" max="8717" width="11.28515625" style="319" customWidth="1"/>
    <col min="8718" max="8718" width="11.42578125" style="319" customWidth="1"/>
    <col min="8719" max="8719" width="13.140625" style="319" customWidth="1"/>
    <col min="8720" max="8720" width="16" style="319" bestFit="1" customWidth="1"/>
    <col min="8721" max="8958" width="9.140625" style="319"/>
    <col min="8959" max="8959" width="5" style="319" customWidth="1"/>
    <col min="8960" max="8960" width="21.28515625" style="319" customWidth="1"/>
    <col min="8961" max="8961" width="18.42578125" style="319" customWidth="1"/>
    <col min="8962" max="8962" width="7.140625" style="319" bestFit="1" customWidth="1"/>
    <col min="8963" max="8963" width="14.5703125" style="319" customWidth="1"/>
    <col min="8964" max="8964" width="13.7109375" style="319" customWidth="1"/>
    <col min="8965" max="8965" width="12.42578125" style="319" customWidth="1"/>
    <col min="8966" max="8966" width="10" style="319" customWidth="1"/>
    <col min="8967" max="8967" width="13.5703125" style="319" customWidth="1"/>
    <col min="8968" max="8968" width="11.28515625" style="319" customWidth="1"/>
    <col min="8969" max="8969" width="11.5703125" style="319" customWidth="1"/>
    <col min="8970" max="8970" width="14" style="319" customWidth="1"/>
    <col min="8971" max="8971" width="12.7109375" style="319" customWidth="1"/>
    <col min="8972" max="8972" width="10.7109375" style="319" customWidth="1"/>
    <col min="8973" max="8973" width="11.28515625" style="319" customWidth="1"/>
    <col min="8974" max="8974" width="11.42578125" style="319" customWidth="1"/>
    <col min="8975" max="8975" width="13.140625" style="319" customWidth="1"/>
    <col min="8976" max="8976" width="16" style="319" bestFit="1" customWidth="1"/>
    <col min="8977" max="9214" width="9.140625" style="319"/>
    <col min="9215" max="9215" width="5" style="319" customWidth="1"/>
    <col min="9216" max="9216" width="21.28515625" style="319" customWidth="1"/>
    <col min="9217" max="9217" width="18.42578125" style="319" customWidth="1"/>
    <col min="9218" max="9218" width="7.140625" style="319" bestFit="1" customWidth="1"/>
    <col min="9219" max="9219" width="14.5703125" style="319" customWidth="1"/>
    <col min="9220" max="9220" width="13.7109375" style="319" customWidth="1"/>
    <col min="9221" max="9221" width="12.42578125" style="319" customWidth="1"/>
    <col min="9222" max="9222" width="10" style="319" customWidth="1"/>
    <col min="9223" max="9223" width="13.5703125" style="319" customWidth="1"/>
    <col min="9224" max="9224" width="11.28515625" style="319" customWidth="1"/>
    <col min="9225" max="9225" width="11.5703125" style="319" customWidth="1"/>
    <col min="9226" max="9226" width="14" style="319" customWidth="1"/>
    <col min="9227" max="9227" width="12.7109375" style="319" customWidth="1"/>
    <col min="9228" max="9228" width="10.7109375" style="319" customWidth="1"/>
    <col min="9229" max="9229" width="11.28515625" style="319" customWidth="1"/>
    <col min="9230" max="9230" width="11.42578125" style="319" customWidth="1"/>
    <col min="9231" max="9231" width="13.140625" style="319" customWidth="1"/>
    <col min="9232" max="9232" width="16" style="319" bestFit="1" customWidth="1"/>
    <col min="9233" max="9470" width="9.140625" style="319"/>
    <col min="9471" max="9471" width="5" style="319" customWidth="1"/>
    <col min="9472" max="9472" width="21.28515625" style="319" customWidth="1"/>
    <col min="9473" max="9473" width="18.42578125" style="319" customWidth="1"/>
    <col min="9474" max="9474" width="7.140625" style="319" bestFit="1" customWidth="1"/>
    <col min="9475" max="9475" width="14.5703125" style="319" customWidth="1"/>
    <col min="9476" max="9476" width="13.7109375" style="319" customWidth="1"/>
    <col min="9477" max="9477" width="12.42578125" style="319" customWidth="1"/>
    <col min="9478" max="9478" width="10" style="319" customWidth="1"/>
    <col min="9479" max="9479" width="13.5703125" style="319" customWidth="1"/>
    <col min="9480" max="9480" width="11.28515625" style="319" customWidth="1"/>
    <col min="9481" max="9481" width="11.5703125" style="319" customWidth="1"/>
    <col min="9482" max="9482" width="14" style="319" customWidth="1"/>
    <col min="9483" max="9483" width="12.7109375" style="319" customWidth="1"/>
    <col min="9484" max="9484" width="10.7109375" style="319" customWidth="1"/>
    <col min="9485" max="9485" width="11.28515625" style="319" customWidth="1"/>
    <col min="9486" max="9486" width="11.42578125" style="319" customWidth="1"/>
    <col min="9487" max="9487" width="13.140625" style="319" customWidth="1"/>
    <col min="9488" max="9488" width="16" style="319" bestFit="1" customWidth="1"/>
    <col min="9489" max="9726" width="9.140625" style="319"/>
    <col min="9727" max="9727" width="5" style="319" customWidth="1"/>
    <col min="9728" max="9728" width="21.28515625" style="319" customWidth="1"/>
    <col min="9729" max="9729" width="18.42578125" style="319" customWidth="1"/>
    <col min="9730" max="9730" width="7.140625" style="319" bestFit="1" customWidth="1"/>
    <col min="9731" max="9731" width="14.5703125" style="319" customWidth="1"/>
    <col min="9732" max="9732" width="13.7109375" style="319" customWidth="1"/>
    <col min="9733" max="9733" width="12.42578125" style="319" customWidth="1"/>
    <col min="9734" max="9734" width="10" style="319" customWidth="1"/>
    <col min="9735" max="9735" width="13.5703125" style="319" customWidth="1"/>
    <col min="9736" max="9736" width="11.28515625" style="319" customWidth="1"/>
    <col min="9737" max="9737" width="11.5703125" style="319" customWidth="1"/>
    <col min="9738" max="9738" width="14" style="319" customWidth="1"/>
    <col min="9739" max="9739" width="12.7109375" style="319" customWidth="1"/>
    <col min="9740" max="9740" width="10.7109375" style="319" customWidth="1"/>
    <col min="9741" max="9741" width="11.28515625" style="319" customWidth="1"/>
    <col min="9742" max="9742" width="11.42578125" style="319" customWidth="1"/>
    <col min="9743" max="9743" width="13.140625" style="319" customWidth="1"/>
    <col min="9744" max="9744" width="16" style="319" bestFit="1" customWidth="1"/>
    <col min="9745" max="9982" width="9.140625" style="319"/>
    <col min="9983" max="9983" width="5" style="319" customWidth="1"/>
    <col min="9984" max="9984" width="21.28515625" style="319" customWidth="1"/>
    <col min="9985" max="9985" width="18.42578125" style="319" customWidth="1"/>
    <col min="9986" max="9986" width="7.140625" style="319" bestFit="1" customWidth="1"/>
    <col min="9987" max="9987" width="14.5703125" style="319" customWidth="1"/>
    <col min="9988" max="9988" width="13.7109375" style="319" customWidth="1"/>
    <col min="9989" max="9989" width="12.42578125" style="319" customWidth="1"/>
    <col min="9990" max="9990" width="10" style="319" customWidth="1"/>
    <col min="9991" max="9991" width="13.5703125" style="319" customWidth="1"/>
    <col min="9992" max="9992" width="11.28515625" style="319" customWidth="1"/>
    <col min="9993" max="9993" width="11.5703125" style="319" customWidth="1"/>
    <col min="9994" max="9994" width="14" style="319" customWidth="1"/>
    <col min="9995" max="9995" width="12.7109375" style="319" customWidth="1"/>
    <col min="9996" max="9996" width="10.7109375" style="319" customWidth="1"/>
    <col min="9997" max="9997" width="11.28515625" style="319" customWidth="1"/>
    <col min="9998" max="9998" width="11.42578125" style="319" customWidth="1"/>
    <col min="9999" max="9999" width="13.140625" style="319" customWidth="1"/>
    <col min="10000" max="10000" width="16" style="319" bestFit="1" customWidth="1"/>
    <col min="10001" max="10238" width="9.140625" style="319"/>
    <col min="10239" max="10239" width="5" style="319" customWidth="1"/>
    <col min="10240" max="10240" width="21.28515625" style="319" customWidth="1"/>
    <col min="10241" max="10241" width="18.42578125" style="319" customWidth="1"/>
    <col min="10242" max="10242" width="7.140625" style="319" bestFit="1" customWidth="1"/>
    <col min="10243" max="10243" width="14.5703125" style="319" customWidth="1"/>
    <col min="10244" max="10244" width="13.7109375" style="319" customWidth="1"/>
    <col min="10245" max="10245" width="12.42578125" style="319" customWidth="1"/>
    <col min="10246" max="10246" width="10" style="319" customWidth="1"/>
    <col min="10247" max="10247" width="13.5703125" style="319" customWidth="1"/>
    <col min="10248" max="10248" width="11.28515625" style="319" customWidth="1"/>
    <col min="10249" max="10249" width="11.5703125" style="319" customWidth="1"/>
    <col min="10250" max="10250" width="14" style="319" customWidth="1"/>
    <col min="10251" max="10251" width="12.7109375" style="319" customWidth="1"/>
    <col min="10252" max="10252" width="10.7109375" style="319" customWidth="1"/>
    <col min="10253" max="10253" width="11.28515625" style="319" customWidth="1"/>
    <col min="10254" max="10254" width="11.42578125" style="319" customWidth="1"/>
    <col min="10255" max="10255" width="13.140625" style="319" customWidth="1"/>
    <col min="10256" max="10256" width="16" style="319" bestFit="1" customWidth="1"/>
    <col min="10257" max="10494" width="9.140625" style="319"/>
    <col min="10495" max="10495" width="5" style="319" customWidth="1"/>
    <col min="10496" max="10496" width="21.28515625" style="319" customWidth="1"/>
    <col min="10497" max="10497" width="18.42578125" style="319" customWidth="1"/>
    <col min="10498" max="10498" width="7.140625" style="319" bestFit="1" customWidth="1"/>
    <col min="10499" max="10499" width="14.5703125" style="319" customWidth="1"/>
    <col min="10500" max="10500" width="13.7109375" style="319" customWidth="1"/>
    <col min="10501" max="10501" width="12.42578125" style="319" customWidth="1"/>
    <col min="10502" max="10502" width="10" style="319" customWidth="1"/>
    <col min="10503" max="10503" width="13.5703125" style="319" customWidth="1"/>
    <col min="10504" max="10504" width="11.28515625" style="319" customWidth="1"/>
    <col min="10505" max="10505" width="11.5703125" style="319" customWidth="1"/>
    <col min="10506" max="10506" width="14" style="319" customWidth="1"/>
    <col min="10507" max="10507" width="12.7109375" style="319" customWidth="1"/>
    <col min="10508" max="10508" width="10.7109375" style="319" customWidth="1"/>
    <col min="10509" max="10509" width="11.28515625" style="319" customWidth="1"/>
    <col min="10510" max="10510" width="11.42578125" style="319" customWidth="1"/>
    <col min="10511" max="10511" width="13.140625" style="319" customWidth="1"/>
    <col min="10512" max="10512" width="16" style="319" bestFit="1" customWidth="1"/>
    <col min="10513" max="10750" width="9.140625" style="319"/>
    <col min="10751" max="10751" width="5" style="319" customWidth="1"/>
    <col min="10752" max="10752" width="21.28515625" style="319" customWidth="1"/>
    <col min="10753" max="10753" width="18.42578125" style="319" customWidth="1"/>
    <col min="10754" max="10754" width="7.140625" style="319" bestFit="1" customWidth="1"/>
    <col min="10755" max="10755" width="14.5703125" style="319" customWidth="1"/>
    <col min="10756" max="10756" width="13.7109375" style="319" customWidth="1"/>
    <col min="10757" max="10757" width="12.42578125" style="319" customWidth="1"/>
    <col min="10758" max="10758" width="10" style="319" customWidth="1"/>
    <col min="10759" max="10759" width="13.5703125" style="319" customWidth="1"/>
    <col min="10760" max="10760" width="11.28515625" style="319" customWidth="1"/>
    <col min="10761" max="10761" width="11.5703125" style="319" customWidth="1"/>
    <col min="10762" max="10762" width="14" style="319" customWidth="1"/>
    <col min="10763" max="10763" width="12.7109375" style="319" customWidth="1"/>
    <col min="10764" max="10764" width="10.7109375" style="319" customWidth="1"/>
    <col min="10765" max="10765" width="11.28515625" style="319" customWidth="1"/>
    <col min="10766" max="10766" width="11.42578125" style="319" customWidth="1"/>
    <col min="10767" max="10767" width="13.140625" style="319" customWidth="1"/>
    <col min="10768" max="10768" width="16" style="319" bestFit="1" customWidth="1"/>
    <col min="10769" max="11006" width="9.140625" style="319"/>
    <col min="11007" max="11007" width="5" style="319" customWidth="1"/>
    <col min="11008" max="11008" width="21.28515625" style="319" customWidth="1"/>
    <col min="11009" max="11009" width="18.42578125" style="319" customWidth="1"/>
    <col min="11010" max="11010" width="7.140625" style="319" bestFit="1" customWidth="1"/>
    <col min="11011" max="11011" width="14.5703125" style="319" customWidth="1"/>
    <col min="11012" max="11012" width="13.7109375" style="319" customWidth="1"/>
    <col min="11013" max="11013" width="12.42578125" style="319" customWidth="1"/>
    <col min="11014" max="11014" width="10" style="319" customWidth="1"/>
    <col min="11015" max="11015" width="13.5703125" style="319" customWidth="1"/>
    <col min="11016" max="11016" width="11.28515625" style="319" customWidth="1"/>
    <col min="11017" max="11017" width="11.5703125" style="319" customWidth="1"/>
    <col min="11018" max="11018" width="14" style="319" customWidth="1"/>
    <col min="11019" max="11019" width="12.7109375" style="319" customWidth="1"/>
    <col min="11020" max="11020" width="10.7109375" style="319" customWidth="1"/>
    <col min="11021" max="11021" width="11.28515625" style="319" customWidth="1"/>
    <col min="11022" max="11022" width="11.42578125" style="319" customWidth="1"/>
    <col min="11023" max="11023" width="13.140625" style="319" customWidth="1"/>
    <col min="11024" max="11024" width="16" style="319" bestFit="1" customWidth="1"/>
    <col min="11025" max="11262" width="9.140625" style="319"/>
    <col min="11263" max="11263" width="5" style="319" customWidth="1"/>
    <col min="11264" max="11264" width="21.28515625" style="319" customWidth="1"/>
    <col min="11265" max="11265" width="18.42578125" style="319" customWidth="1"/>
    <col min="11266" max="11266" width="7.140625" style="319" bestFit="1" customWidth="1"/>
    <col min="11267" max="11267" width="14.5703125" style="319" customWidth="1"/>
    <col min="11268" max="11268" width="13.7109375" style="319" customWidth="1"/>
    <col min="11269" max="11269" width="12.42578125" style="319" customWidth="1"/>
    <col min="11270" max="11270" width="10" style="319" customWidth="1"/>
    <col min="11271" max="11271" width="13.5703125" style="319" customWidth="1"/>
    <col min="11272" max="11272" width="11.28515625" style="319" customWidth="1"/>
    <col min="11273" max="11273" width="11.5703125" style="319" customWidth="1"/>
    <col min="11274" max="11274" width="14" style="319" customWidth="1"/>
    <col min="11275" max="11275" width="12.7109375" style="319" customWidth="1"/>
    <col min="11276" max="11276" width="10.7109375" style="319" customWidth="1"/>
    <col min="11277" max="11277" width="11.28515625" style="319" customWidth="1"/>
    <col min="11278" max="11278" width="11.42578125" style="319" customWidth="1"/>
    <col min="11279" max="11279" width="13.140625" style="319" customWidth="1"/>
    <col min="11280" max="11280" width="16" style="319" bestFit="1" customWidth="1"/>
    <col min="11281" max="11518" width="9.140625" style="319"/>
    <col min="11519" max="11519" width="5" style="319" customWidth="1"/>
    <col min="11520" max="11520" width="21.28515625" style="319" customWidth="1"/>
    <col min="11521" max="11521" width="18.42578125" style="319" customWidth="1"/>
    <col min="11522" max="11522" width="7.140625" style="319" bestFit="1" customWidth="1"/>
    <col min="11523" max="11523" width="14.5703125" style="319" customWidth="1"/>
    <col min="11524" max="11524" width="13.7109375" style="319" customWidth="1"/>
    <col min="11525" max="11525" width="12.42578125" style="319" customWidth="1"/>
    <col min="11526" max="11526" width="10" style="319" customWidth="1"/>
    <col min="11527" max="11527" width="13.5703125" style="319" customWidth="1"/>
    <col min="11528" max="11528" width="11.28515625" style="319" customWidth="1"/>
    <col min="11529" max="11529" width="11.5703125" style="319" customWidth="1"/>
    <col min="11530" max="11530" width="14" style="319" customWidth="1"/>
    <col min="11531" max="11531" width="12.7109375" style="319" customWidth="1"/>
    <col min="11532" max="11532" width="10.7109375" style="319" customWidth="1"/>
    <col min="11533" max="11533" width="11.28515625" style="319" customWidth="1"/>
    <col min="11534" max="11534" width="11.42578125" style="319" customWidth="1"/>
    <col min="11535" max="11535" width="13.140625" style="319" customWidth="1"/>
    <col min="11536" max="11536" width="16" style="319" bestFit="1" customWidth="1"/>
    <col min="11537" max="11774" width="9.140625" style="319"/>
    <col min="11775" max="11775" width="5" style="319" customWidth="1"/>
    <col min="11776" max="11776" width="21.28515625" style="319" customWidth="1"/>
    <col min="11777" max="11777" width="18.42578125" style="319" customWidth="1"/>
    <col min="11778" max="11778" width="7.140625" style="319" bestFit="1" customWidth="1"/>
    <col min="11779" max="11779" width="14.5703125" style="319" customWidth="1"/>
    <col min="11780" max="11780" width="13.7109375" style="319" customWidth="1"/>
    <col min="11781" max="11781" width="12.42578125" style="319" customWidth="1"/>
    <col min="11782" max="11782" width="10" style="319" customWidth="1"/>
    <col min="11783" max="11783" width="13.5703125" style="319" customWidth="1"/>
    <col min="11784" max="11784" width="11.28515625" style="319" customWidth="1"/>
    <col min="11785" max="11785" width="11.5703125" style="319" customWidth="1"/>
    <col min="11786" max="11786" width="14" style="319" customWidth="1"/>
    <col min="11787" max="11787" width="12.7109375" style="319" customWidth="1"/>
    <col min="11788" max="11788" width="10.7109375" style="319" customWidth="1"/>
    <col min="11789" max="11789" width="11.28515625" style="319" customWidth="1"/>
    <col min="11790" max="11790" width="11.42578125" style="319" customWidth="1"/>
    <col min="11791" max="11791" width="13.140625" style="319" customWidth="1"/>
    <col min="11792" max="11792" width="16" style="319" bestFit="1" customWidth="1"/>
    <col min="11793" max="12030" width="9.140625" style="319"/>
    <col min="12031" max="12031" width="5" style="319" customWidth="1"/>
    <col min="12032" max="12032" width="21.28515625" style="319" customWidth="1"/>
    <col min="12033" max="12033" width="18.42578125" style="319" customWidth="1"/>
    <col min="12034" max="12034" width="7.140625" style="319" bestFit="1" customWidth="1"/>
    <col min="12035" max="12035" width="14.5703125" style="319" customWidth="1"/>
    <col min="12036" max="12036" width="13.7109375" style="319" customWidth="1"/>
    <col min="12037" max="12037" width="12.42578125" style="319" customWidth="1"/>
    <col min="12038" max="12038" width="10" style="319" customWidth="1"/>
    <col min="12039" max="12039" width="13.5703125" style="319" customWidth="1"/>
    <col min="12040" max="12040" width="11.28515625" style="319" customWidth="1"/>
    <col min="12041" max="12041" width="11.5703125" style="319" customWidth="1"/>
    <col min="12042" max="12042" width="14" style="319" customWidth="1"/>
    <col min="12043" max="12043" width="12.7109375" style="319" customWidth="1"/>
    <col min="12044" max="12044" width="10.7109375" style="319" customWidth="1"/>
    <col min="12045" max="12045" width="11.28515625" style="319" customWidth="1"/>
    <col min="12046" max="12046" width="11.42578125" style="319" customWidth="1"/>
    <col min="12047" max="12047" width="13.140625" style="319" customWidth="1"/>
    <col min="12048" max="12048" width="16" style="319" bestFit="1" customWidth="1"/>
    <col min="12049" max="12286" width="9.140625" style="319"/>
    <col min="12287" max="12287" width="5" style="319" customWidth="1"/>
    <col min="12288" max="12288" width="21.28515625" style="319" customWidth="1"/>
    <col min="12289" max="12289" width="18.42578125" style="319" customWidth="1"/>
    <col min="12290" max="12290" width="7.140625" style="319" bestFit="1" customWidth="1"/>
    <col min="12291" max="12291" width="14.5703125" style="319" customWidth="1"/>
    <col min="12292" max="12292" width="13.7109375" style="319" customWidth="1"/>
    <col min="12293" max="12293" width="12.42578125" style="319" customWidth="1"/>
    <col min="12294" max="12294" width="10" style="319" customWidth="1"/>
    <col min="12295" max="12295" width="13.5703125" style="319" customWidth="1"/>
    <col min="12296" max="12296" width="11.28515625" style="319" customWidth="1"/>
    <col min="12297" max="12297" width="11.5703125" style="319" customWidth="1"/>
    <col min="12298" max="12298" width="14" style="319" customWidth="1"/>
    <col min="12299" max="12299" width="12.7109375" style="319" customWidth="1"/>
    <col min="12300" max="12300" width="10.7109375" style="319" customWidth="1"/>
    <col min="12301" max="12301" width="11.28515625" style="319" customWidth="1"/>
    <col min="12302" max="12302" width="11.42578125" style="319" customWidth="1"/>
    <col min="12303" max="12303" width="13.140625" style="319" customWidth="1"/>
    <col min="12304" max="12304" width="16" style="319" bestFit="1" customWidth="1"/>
    <col min="12305" max="12542" width="9.140625" style="319"/>
    <col min="12543" max="12543" width="5" style="319" customWidth="1"/>
    <col min="12544" max="12544" width="21.28515625" style="319" customWidth="1"/>
    <col min="12545" max="12545" width="18.42578125" style="319" customWidth="1"/>
    <col min="12546" max="12546" width="7.140625" style="319" bestFit="1" customWidth="1"/>
    <col min="12547" max="12547" width="14.5703125" style="319" customWidth="1"/>
    <col min="12548" max="12548" width="13.7109375" style="319" customWidth="1"/>
    <col min="12549" max="12549" width="12.42578125" style="319" customWidth="1"/>
    <col min="12550" max="12550" width="10" style="319" customWidth="1"/>
    <col min="12551" max="12551" width="13.5703125" style="319" customWidth="1"/>
    <col min="12552" max="12552" width="11.28515625" style="319" customWidth="1"/>
    <col min="12553" max="12553" width="11.5703125" style="319" customWidth="1"/>
    <col min="12554" max="12554" width="14" style="319" customWidth="1"/>
    <col min="12555" max="12555" width="12.7109375" style="319" customWidth="1"/>
    <col min="12556" max="12556" width="10.7109375" style="319" customWidth="1"/>
    <col min="12557" max="12557" width="11.28515625" style="319" customWidth="1"/>
    <col min="12558" max="12558" width="11.42578125" style="319" customWidth="1"/>
    <col min="12559" max="12559" width="13.140625" style="319" customWidth="1"/>
    <col min="12560" max="12560" width="16" style="319" bestFit="1" customWidth="1"/>
    <col min="12561" max="12798" width="9.140625" style="319"/>
    <col min="12799" max="12799" width="5" style="319" customWidth="1"/>
    <col min="12800" max="12800" width="21.28515625" style="319" customWidth="1"/>
    <col min="12801" max="12801" width="18.42578125" style="319" customWidth="1"/>
    <col min="12802" max="12802" width="7.140625" style="319" bestFit="1" customWidth="1"/>
    <col min="12803" max="12803" width="14.5703125" style="319" customWidth="1"/>
    <col min="12804" max="12804" width="13.7109375" style="319" customWidth="1"/>
    <col min="12805" max="12805" width="12.42578125" style="319" customWidth="1"/>
    <col min="12806" max="12806" width="10" style="319" customWidth="1"/>
    <col min="12807" max="12807" width="13.5703125" style="319" customWidth="1"/>
    <col min="12808" max="12808" width="11.28515625" style="319" customWidth="1"/>
    <col min="12809" max="12809" width="11.5703125" style="319" customWidth="1"/>
    <col min="12810" max="12810" width="14" style="319" customWidth="1"/>
    <col min="12811" max="12811" width="12.7109375" style="319" customWidth="1"/>
    <col min="12812" max="12812" width="10.7109375" style="319" customWidth="1"/>
    <col min="12813" max="12813" width="11.28515625" style="319" customWidth="1"/>
    <col min="12814" max="12814" width="11.42578125" style="319" customWidth="1"/>
    <col min="12815" max="12815" width="13.140625" style="319" customWidth="1"/>
    <col min="12816" max="12816" width="16" style="319" bestFit="1" customWidth="1"/>
    <col min="12817" max="13054" width="9.140625" style="319"/>
    <col min="13055" max="13055" width="5" style="319" customWidth="1"/>
    <col min="13056" max="13056" width="21.28515625" style="319" customWidth="1"/>
    <col min="13057" max="13057" width="18.42578125" style="319" customWidth="1"/>
    <col min="13058" max="13058" width="7.140625" style="319" bestFit="1" customWidth="1"/>
    <col min="13059" max="13059" width="14.5703125" style="319" customWidth="1"/>
    <col min="13060" max="13060" width="13.7109375" style="319" customWidth="1"/>
    <col min="13061" max="13061" width="12.42578125" style="319" customWidth="1"/>
    <col min="13062" max="13062" width="10" style="319" customWidth="1"/>
    <col min="13063" max="13063" width="13.5703125" style="319" customWidth="1"/>
    <col min="13064" max="13064" width="11.28515625" style="319" customWidth="1"/>
    <col min="13065" max="13065" width="11.5703125" style="319" customWidth="1"/>
    <col min="13066" max="13066" width="14" style="319" customWidth="1"/>
    <col min="13067" max="13067" width="12.7109375" style="319" customWidth="1"/>
    <col min="13068" max="13068" width="10.7109375" style="319" customWidth="1"/>
    <col min="13069" max="13069" width="11.28515625" style="319" customWidth="1"/>
    <col min="13070" max="13070" width="11.42578125" style="319" customWidth="1"/>
    <col min="13071" max="13071" width="13.140625" style="319" customWidth="1"/>
    <col min="13072" max="13072" width="16" style="319" bestFit="1" customWidth="1"/>
    <col min="13073" max="13310" width="9.140625" style="319"/>
    <col min="13311" max="13311" width="5" style="319" customWidth="1"/>
    <col min="13312" max="13312" width="21.28515625" style="319" customWidth="1"/>
    <col min="13313" max="13313" width="18.42578125" style="319" customWidth="1"/>
    <col min="13314" max="13314" width="7.140625" style="319" bestFit="1" customWidth="1"/>
    <col min="13315" max="13315" width="14.5703125" style="319" customWidth="1"/>
    <col min="13316" max="13316" width="13.7109375" style="319" customWidth="1"/>
    <col min="13317" max="13317" width="12.42578125" style="319" customWidth="1"/>
    <col min="13318" max="13318" width="10" style="319" customWidth="1"/>
    <col min="13319" max="13319" width="13.5703125" style="319" customWidth="1"/>
    <col min="13320" max="13320" width="11.28515625" style="319" customWidth="1"/>
    <col min="13321" max="13321" width="11.5703125" style="319" customWidth="1"/>
    <col min="13322" max="13322" width="14" style="319" customWidth="1"/>
    <col min="13323" max="13323" width="12.7109375" style="319" customWidth="1"/>
    <col min="13324" max="13324" width="10.7109375" style="319" customWidth="1"/>
    <col min="13325" max="13325" width="11.28515625" style="319" customWidth="1"/>
    <col min="13326" max="13326" width="11.42578125" style="319" customWidth="1"/>
    <col min="13327" max="13327" width="13.140625" style="319" customWidth="1"/>
    <col min="13328" max="13328" width="16" style="319" bestFit="1" customWidth="1"/>
    <col min="13329" max="13566" width="9.140625" style="319"/>
    <col min="13567" max="13567" width="5" style="319" customWidth="1"/>
    <col min="13568" max="13568" width="21.28515625" style="319" customWidth="1"/>
    <col min="13569" max="13569" width="18.42578125" style="319" customWidth="1"/>
    <col min="13570" max="13570" width="7.140625" style="319" bestFit="1" customWidth="1"/>
    <col min="13571" max="13571" width="14.5703125" style="319" customWidth="1"/>
    <col min="13572" max="13572" width="13.7109375" style="319" customWidth="1"/>
    <col min="13573" max="13573" width="12.42578125" style="319" customWidth="1"/>
    <col min="13574" max="13574" width="10" style="319" customWidth="1"/>
    <col min="13575" max="13575" width="13.5703125" style="319" customWidth="1"/>
    <col min="13576" max="13576" width="11.28515625" style="319" customWidth="1"/>
    <col min="13577" max="13577" width="11.5703125" style="319" customWidth="1"/>
    <col min="13578" max="13578" width="14" style="319" customWidth="1"/>
    <col min="13579" max="13579" width="12.7109375" style="319" customWidth="1"/>
    <col min="13580" max="13580" width="10.7109375" style="319" customWidth="1"/>
    <col min="13581" max="13581" width="11.28515625" style="319" customWidth="1"/>
    <col min="13582" max="13582" width="11.42578125" style="319" customWidth="1"/>
    <col min="13583" max="13583" width="13.140625" style="319" customWidth="1"/>
    <col min="13584" max="13584" width="16" style="319" bestFit="1" customWidth="1"/>
    <col min="13585" max="13822" width="9.140625" style="319"/>
    <col min="13823" max="13823" width="5" style="319" customWidth="1"/>
    <col min="13824" max="13824" width="21.28515625" style="319" customWidth="1"/>
    <col min="13825" max="13825" width="18.42578125" style="319" customWidth="1"/>
    <col min="13826" max="13826" width="7.140625" style="319" bestFit="1" customWidth="1"/>
    <col min="13827" max="13827" width="14.5703125" style="319" customWidth="1"/>
    <col min="13828" max="13828" width="13.7109375" style="319" customWidth="1"/>
    <col min="13829" max="13829" width="12.42578125" style="319" customWidth="1"/>
    <col min="13830" max="13830" width="10" style="319" customWidth="1"/>
    <col min="13831" max="13831" width="13.5703125" style="319" customWidth="1"/>
    <col min="13832" max="13832" width="11.28515625" style="319" customWidth="1"/>
    <col min="13833" max="13833" width="11.5703125" style="319" customWidth="1"/>
    <col min="13834" max="13834" width="14" style="319" customWidth="1"/>
    <col min="13835" max="13835" width="12.7109375" style="319" customWidth="1"/>
    <col min="13836" max="13836" width="10.7109375" style="319" customWidth="1"/>
    <col min="13837" max="13837" width="11.28515625" style="319" customWidth="1"/>
    <col min="13838" max="13838" width="11.42578125" style="319" customWidth="1"/>
    <col min="13839" max="13839" width="13.140625" style="319" customWidth="1"/>
    <col min="13840" max="13840" width="16" style="319" bestFit="1" customWidth="1"/>
    <col min="13841" max="14078" width="9.140625" style="319"/>
    <col min="14079" max="14079" width="5" style="319" customWidth="1"/>
    <col min="14080" max="14080" width="21.28515625" style="319" customWidth="1"/>
    <col min="14081" max="14081" width="18.42578125" style="319" customWidth="1"/>
    <col min="14082" max="14082" width="7.140625" style="319" bestFit="1" customWidth="1"/>
    <col min="14083" max="14083" width="14.5703125" style="319" customWidth="1"/>
    <col min="14084" max="14084" width="13.7109375" style="319" customWidth="1"/>
    <col min="14085" max="14085" width="12.42578125" style="319" customWidth="1"/>
    <col min="14086" max="14086" width="10" style="319" customWidth="1"/>
    <col min="14087" max="14087" width="13.5703125" style="319" customWidth="1"/>
    <col min="14088" max="14088" width="11.28515625" style="319" customWidth="1"/>
    <col min="14089" max="14089" width="11.5703125" style="319" customWidth="1"/>
    <col min="14090" max="14090" width="14" style="319" customWidth="1"/>
    <col min="14091" max="14091" width="12.7109375" style="319" customWidth="1"/>
    <col min="14092" max="14092" width="10.7109375" style="319" customWidth="1"/>
    <col min="14093" max="14093" width="11.28515625" style="319" customWidth="1"/>
    <col min="14094" max="14094" width="11.42578125" style="319" customWidth="1"/>
    <col min="14095" max="14095" width="13.140625" style="319" customWidth="1"/>
    <col min="14096" max="14096" width="16" style="319" bestFit="1" customWidth="1"/>
    <col min="14097" max="14334" width="9.140625" style="319"/>
    <col min="14335" max="14335" width="5" style="319" customWidth="1"/>
    <col min="14336" max="14336" width="21.28515625" style="319" customWidth="1"/>
    <col min="14337" max="14337" width="18.42578125" style="319" customWidth="1"/>
    <col min="14338" max="14338" width="7.140625" style="319" bestFit="1" customWidth="1"/>
    <col min="14339" max="14339" width="14.5703125" style="319" customWidth="1"/>
    <col min="14340" max="14340" width="13.7109375" style="319" customWidth="1"/>
    <col min="14341" max="14341" width="12.42578125" style="319" customWidth="1"/>
    <col min="14342" max="14342" width="10" style="319" customWidth="1"/>
    <col min="14343" max="14343" width="13.5703125" style="319" customWidth="1"/>
    <col min="14344" max="14344" width="11.28515625" style="319" customWidth="1"/>
    <col min="14345" max="14345" width="11.5703125" style="319" customWidth="1"/>
    <col min="14346" max="14346" width="14" style="319" customWidth="1"/>
    <col min="14347" max="14347" width="12.7109375" style="319" customWidth="1"/>
    <col min="14348" max="14348" width="10.7109375" style="319" customWidth="1"/>
    <col min="14349" max="14349" width="11.28515625" style="319" customWidth="1"/>
    <col min="14350" max="14350" width="11.42578125" style="319" customWidth="1"/>
    <col min="14351" max="14351" width="13.140625" style="319" customWidth="1"/>
    <col min="14352" max="14352" width="16" style="319" bestFit="1" customWidth="1"/>
    <col min="14353" max="14590" width="9.140625" style="319"/>
    <col min="14591" max="14591" width="5" style="319" customWidth="1"/>
    <col min="14592" max="14592" width="21.28515625" style="319" customWidth="1"/>
    <col min="14593" max="14593" width="18.42578125" style="319" customWidth="1"/>
    <col min="14594" max="14594" width="7.140625" style="319" bestFit="1" customWidth="1"/>
    <col min="14595" max="14595" width="14.5703125" style="319" customWidth="1"/>
    <col min="14596" max="14596" width="13.7109375" style="319" customWidth="1"/>
    <col min="14597" max="14597" width="12.42578125" style="319" customWidth="1"/>
    <col min="14598" max="14598" width="10" style="319" customWidth="1"/>
    <col min="14599" max="14599" width="13.5703125" style="319" customWidth="1"/>
    <col min="14600" max="14600" width="11.28515625" style="319" customWidth="1"/>
    <col min="14601" max="14601" width="11.5703125" style="319" customWidth="1"/>
    <col min="14602" max="14602" width="14" style="319" customWidth="1"/>
    <col min="14603" max="14603" width="12.7109375" style="319" customWidth="1"/>
    <col min="14604" max="14604" width="10.7109375" style="319" customWidth="1"/>
    <col min="14605" max="14605" width="11.28515625" style="319" customWidth="1"/>
    <col min="14606" max="14606" width="11.42578125" style="319" customWidth="1"/>
    <col min="14607" max="14607" width="13.140625" style="319" customWidth="1"/>
    <col min="14608" max="14608" width="16" style="319" bestFit="1" customWidth="1"/>
    <col min="14609" max="14846" width="9.140625" style="319"/>
    <col min="14847" max="14847" width="5" style="319" customWidth="1"/>
    <col min="14848" max="14848" width="21.28515625" style="319" customWidth="1"/>
    <col min="14849" max="14849" width="18.42578125" style="319" customWidth="1"/>
    <col min="14850" max="14850" width="7.140625" style="319" bestFit="1" customWidth="1"/>
    <col min="14851" max="14851" width="14.5703125" style="319" customWidth="1"/>
    <col min="14852" max="14852" width="13.7109375" style="319" customWidth="1"/>
    <col min="14853" max="14853" width="12.42578125" style="319" customWidth="1"/>
    <col min="14854" max="14854" width="10" style="319" customWidth="1"/>
    <col min="14855" max="14855" width="13.5703125" style="319" customWidth="1"/>
    <col min="14856" max="14856" width="11.28515625" style="319" customWidth="1"/>
    <col min="14857" max="14857" width="11.5703125" style="319" customWidth="1"/>
    <col min="14858" max="14858" width="14" style="319" customWidth="1"/>
    <col min="14859" max="14859" width="12.7109375" style="319" customWidth="1"/>
    <col min="14860" max="14860" width="10.7109375" style="319" customWidth="1"/>
    <col min="14861" max="14861" width="11.28515625" style="319" customWidth="1"/>
    <col min="14862" max="14862" width="11.42578125" style="319" customWidth="1"/>
    <col min="14863" max="14863" width="13.140625" style="319" customWidth="1"/>
    <col min="14864" max="14864" width="16" style="319" bestFit="1" customWidth="1"/>
    <col min="14865" max="15102" width="9.140625" style="319"/>
    <col min="15103" max="15103" width="5" style="319" customWidth="1"/>
    <col min="15104" max="15104" width="21.28515625" style="319" customWidth="1"/>
    <col min="15105" max="15105" width="18.42578125" style="319" customWidth="1"/>
    <col min="15106" max="15106" width="7.140625" style="319" bestFit="1" customWidth="1"/>
    <col min="15107" max="15107" width="14.5703125" style="319" customWidth="1"/>
    <col min="15108" max="15108" width="13.7109375" style="319" customWidth="1"/>
    <col min="15109" max="15109" width="12.42578125" style="319" customWidth="1"/>
    <col min="15110" max="15110" width="10" style="319" customWidth="1"/>
    <col min="15111" max="15111" width="13.5703125" style="319" customWidth="1"/>
    <col min="15112" max="15112" width="11.28515625" style="319" customWidth="1"/>
    <col min="15113" max="15113" width="11.5703125" style="319" customWidth="1"/>
    <col min="15114" max="15114" width="14" style="319" customWidth="1"/>
    <col min="15115" max="15115" width="12.7109375" style="319" customWidth="1"/>
    <col min="15116" max="15116" width="10.7109375" style="319" customWidth="1"/>
    <col min="15117" max="15117" width="11.28515625" style="319" customWidth="1"/>
    <col min="15118" max="15118" width="11.42578125" style="319" customWidth="1"/>
    <col min="15119" max="15119" width="13.140625" style="319" customWidth="1"/>
    <col min="15120" max="15120" width="16" style="319" bestFit="1" customWidth="1"/>
    <col min="15121" max="15358" width="9.140625" style="319"/>
    <col min="15359" max="15359" width="5" style="319" customWidth="1"/>
    <col min="15360" max="15360" width="21.28515625" style="319" customWidth="1"/>
    <col min="15361" max="15361" width="18.42578125" style="319" customWidth="1"/>
    <col min="15362" max="15362" width="7.140625" style="319" bestFit="1" customWidth="1"/>
    <col min="15363" max="15363" width="14.5703125" style="319" customWidth="1"/>
    <col min="15364" max="15364" width="13.7109375" style="319" customWidth="1"/>
    <col min="15365" max="15365" width="12.42578125" style="319" customWidth="1"/>
    <col min="15366" max="15366" width="10" style="319" customWidth="1"/>
    <col min="15367" max="15367" width="13.5703125" style="319" customWidth="1"/>
    <col min="15368" max="15368" width="11.28515625" style="319" customWidth="1"/>
    <col min="15369" max="15369" width="11.5703125" style="319" customWidth="1"/>
    <col min="15370" max="15370" width="14" style="319" customWidth="1"/>
    <col min="15371" max="15371" width="12.7109375" style="319" customWidth="1"/>
    <col min="15372" max="15372" width="10.7109375" style="319" customWidth="1"/>
    <col min="15373" max="15373" width="11.28515625" style="319" customWidth="1"/>
    <col min="15374" max="15374" width="11.42578125" style="319" customWidth="1"/>
    <col min="15375" max="15375" width="13.140625" style="319" customWidth="1"/>
    <col min="15376" max="15376" width="16" style="319" bestFit="1" customWidth="1"/>
    <col min="15377" max="15614" width="9.140625" style="319"/>
    <col min="15615" max="15615" width="5" style="319" customWidth="1"/>
    <col min="15616" max="15616" width="21.28515625" style="319" customWidth="1"/>
    <col min="15617" max="15617" width="18.42578125" style="319" customWidth="1"/>
    <col min="15618" max="15618" width="7.140625" style="319" bestFit="1" customWidth="1"/>
    <col min="15619" max="15619" width="14.5703125" style="319" customWidth="1"/>
    <col min="15620" max="15620" width="13.7109375" style="319" customWidth="1"/>
    <col min="15621" max="15621" width="12.42578125" style="319" customWidth="1"/>
    <col min="15622" max="15622" width="10" style="319" customWidth="1"/>
    <col min="15623" max="15623" width="13.5703125" style="319" customWidth="1"/>
    <col min="15624" max="15624" width="11.28515625" style="319" customWidth="1"/>
    <col min="15625" max="15625" width="11.5703125" style="319" customWidth="1"/>
    <col min="15626" max="15626" width="14" style="319" customWidth="1"/>
    <col min="15627" max="15627" width="12.7109375" style="319" customWidth="1"/>
    <col min="15628" max="15628" width="10.7109375" style="319" customWidth="1"/>
    <col min="15629" max="15629" width="11.28515625" style="319" customWidth="1"/>
    <col min="15630" max="15630" width="11.42578125" style="319" customWidth="1"/>
    <col min="15631" max="15631" width="13.140625" style="319" customWidth="1"/>
    <col min="15632" max="15632" width="16" style="319" bestFit="1" customWidth="1"/>
    <col min="15633" max="15870" width="9.140625" style="319"/>
    <col min="15871" max="15871" width="5" style="319" customWidth="1"/>
    <col min="15872" max="15872" width="21.28515625" style="319" customWidth="1"/>
    <col min="15873" max="15873" width="18.42578125" style="319" customWidth="1"/>
    <col min="15874" max="15874" width="7.140625" style="319" bestFit="1" customWidth="1"/>
    <col min="15875" max="15875" width="14.5703125" style="319" customWidth="1"/>
    <col min="15876" max="15876" width="13.7109375" style="319" customWidth="1"/>
    <col min="15877" max="15877" width="12.42578125" style="319" customWidth="1"/>
    <col min="15878" max="15878" width="10" style="319" customWidth="1"/>
    <col min="15879" max="15879" width="13.5703125" style="319" customWidth="1"/>
    <col min="15880" max="15880" width="11.28515625" style="319" customWidth="1"/>
    <col min="15881" max="15881" width="11.5703125" style="319" customWidth="1"/>
    <col min="15882" max="15882" width="14" style="319" customWidth="1"/>
    <col min="15883" max="15883" width="12.7109375" style="319" customWidth="1"/>
    <col min="15884" max="15884" width="10.7109375" style="319" customWidth="1"/>
    <col min="15885" max="15885" width="11.28515625" style="319" customWidth="1"/>
    <col min="15886" max="15886" width="11.42578125" style="319" customWidth="1"/>
    <col min="15887" max="15887" width="13.140625" style="319" customWidth="1"/>
    <col min="15888" max="15888" width="16" style="319" bestFit="1" customWidth="1"/>
    <col min="15889" max="16126" width="9.140625" style="319"/>
    <col min="16127" max="16127" width="5" style="319" customWidth="1"/>
    <col min="16128" max="16128" width="21.28515625" style="319" customWidth="1"/>
    <col min="16129" max="16129" width="18.42578125" style="319" customWidth="1"/>
    <col min="16130" max="16130" width="7.140625" style="319" bestFit="1" customWidth="1"/>
    <col min="16131" max="16131" width="14.5703125" style="319" customWidth="1"/>
    <col min="16132" max="16132" width="13.7109375" style="319" customWidth="1"/>
    <col min="16133" max="16133" width="12.42578125" style="319" customWidth="1"/>
    <col min="16134" max="16134" width="10" style="319" customWidth="1"/>
    <col min="16135" max="16135" width="13.5703125" style="319" customWidth="1"/>
    <col min="16136" max="16136" width="11.28515625" style="319" customWidth="1"/>
    <col min="16137" max="16137" width="11.5703125" style="319" customWidth="1"/>
    <col min="16138" max="16138" width="14" style="319" customWidth="1"/>
    <col min="16139" max="16139" width="12.7109375" style="319" customWidth="1"/>
    <col min="16140" max="16140" width="10.7109375" style="319" customWidth="1"/>
    <col min="16141" max="16141" width="11.28515625" style="319" customWidth="1"/>
    <col min="16142" max="16142" width="11.42578125" style="319" customWidth="1"/>
    <col min="16143" max="16143" width="13.140625" style="319" customWidth="1"/>
    <col min="16144" max="16144" width="16" style="319" bestFit="1" customWidth="1"/>
    <col min="16145" max="16384" width="9.140625" style="319"/>
  </cols>
  <sheetData>
    <row r="1" spans="1:18" ht="18" customHeight="1">
      <c r="A1" s="2249" t="s">
        <v>3677</v>
      </c>
      <c r="B1" s="2249"/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</row>
    <row r="2" spans="1:18" ht="18" customHeight="1">
      <c r="A2" s="2249" t="s">
        <v>1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</row>
    <row r="3" spans="1:18" ht="18" customHeight="1">
      <c r="A3" s="2249" t="s">
        <v>4440</v>
      </c>
      <c r="B3" s="2249"/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</row>
    <row r="4" spans="1:18" ht="18" customHeight="1">
      <c r="A4" s="2249" t="s">
        <v>4134</v>
      </c>
      <c r="B4" s="2249"/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</row>
    <row r="5" spans="1:18" ht="18">
      <c r="A5" s="1244"/>
      <c r="B5" s="1244"/>
      <c r="C5" s="1244"/>
      <c r="D5" s="1244"/>
      <c r="E5" s="1244"/>
      <c r="F5" s="1244"/>
      <c r="G5" s="1244"/>
      <c r="H5" s="1244"/>
      <c r="I5" s="1244"/>
      <c r="J5" s="1244"/>
      <c r="K5" s="1244"/>
      <c r="L5" s="1244"/>
      <c r="M5" s="1244"/>
      <c r="N5" s="1244"/>
      <c r="O5" s="1244"/>
      <c r="P5" s="1244"/>
      <c r="Q5" s="1244"/>
      <c r="R5" s="103"/>
    </row>
    <row r="6" spans="1:18" ht="18">
      <c r="A6" s="212" t="s">
        <v>2</v>
      </c>
      <c r="B6" s="1244"/>
      <c r="C6" s="1244"/>
      <c r="D6" s="1244"/>
      <c r="E6" s="22"/>
      <c r="F6" s="22"/>
      <c r="G6" s="23"/>
      <c r="H6" s="1244"/>
      <c r="I6" s="1244"/>
      <c r="J6" s="1244"/>
      <c r="K6" s="1244"/>
      <c r="L6" s="1244"/>
      <c r="M6" s="1244"/>
      <c r="N6" s="1244"/>
      <c r="O6" s="22"/>
      <c r="P6" s="22"/>
      <c r="Q6" s="23"/>
      <c r="R6" s="103"/>
    </row>
    <row r="7" spans="1:18" ht="18">
      <c r="A7" s="1244"/>
      <c r="B7" s="1244"/>
      <c r="C7" s="1244"/>
      <c r="D7" s="1244"/>
      <c r="E7" s="1244"/>
      <c r="F7" s="23">
        <v>2026126</v>
      </c>
      <c r="G7" s="1244"/>
      <c r="H7" s="1244"/>
      <c r="I7" s="1244"/>
      <c r="J7" s="1244"/>
      <c r="K7" s="1244"/>
      <c r="L7" s="1244"/>
      <c r="M7" s="1244"/>
      <c r="N7" s="1244"/>
      <c r="O7" s="1244"/>
      <c r="P7" s="23">
        <v>2026126</v>
      </c>
      <c r="Q7" s="1244"/>
      <c r="R7" s="103"/>
    </row>
    <row r="8" spans="1:18" ht="20.100000000000001" customHeight="1">
      <c r="A8" s="2326" t="s">
        <v>3</v>
      </c>
      <c r="B8" s="2326" t="s">
        <v>4</v>
      </c>
      <c r="C8" s="2326" t="s">
        <v>5</v>
      </c>
      <c r="D8" s="2319" t="s">
        <v>6</v>
      </c>
      <c r="E8" s="2329" t="s">
        <v>7</v>
      </c>
      <c r="F8" s="2330"/>
      <c r="G8" s="2319" t="s">
        <v>509</v>
      </c>
      <c r="H8" s="2329" t="s">
        <v>8</v>
      </c>
      <c r="I8" s="2444"/>
      <c r="J8" s="2444"/>
      <c r="K8" s="2330"/>
      <c r="L8" s="2315" t="s">
        <v>9</v>
      </c>
      <c r="M8" s="2319" t="s">
        <v>10</v>
      </c>
      <c r="N8" s="2321" t="s">
        <v>11</v>
      </c>
      <c r="O8" s="2322"/>
      <c r="P8" s="2323"/>
      <c r="Q8" s="2319" t="s">
        <v>12</v>
      </c>
      <c r="R8" s="2324" t="s">
        <v>1850</v>
      </c>
    </row>
    <row r="9" spans="1:18" ht="45" customHeight="1">
      <c r="A9" s="2327"/>
      <c r="B9" s="2327"/>
      <c r="C9" s="2327"/>
      <c r="D9" s="2521"/>
      <c r="E9" s="1246" t="s">
        <v>14</v>
      </c>
      <c r="F9" s="1246" t="s">
        <v>15</v>
      </c>
      <c r="G9" s="2320"/>
      <c r="H9" s="1246" t="s">
        <v>16</v>
      </c>
      <c r="I9" s="1246" t="s">
        <v>577</v>
      </c>
      <c r="J9" s="1246" t="s">
        <v>18</v>
      </c>
      <c r="K9" s="1246" t="s">
        <v>19</v>
      </c>
      <c r="L9" s="2316"/>
      <c r="M9" s="2320"/>
      <c r="N9" s="1247" t="s">
        <v>20</v>
      </c>
      <c r="O9" s="1247" t="s">
        <v>2270</v>
      </c>
      <c r="P9" s="1246" t="s">
        <v>2769</v>
      </c>
      <c r="Q9" s="2320"/>
      <c r="R9" s="2349"/>
    </row>
    <row r="10" spans="1:18" ht="18" customHeight="1">
      <c r="A10" s="1660">
        <v>1</v>
      </c>
      <c r="B10" s="822" t="s">
        <v>413</v>
      </c>
      <c r="C10" s="1305" t="s">
        <v>4056</v>
      </c>
      <c r="D10" s="1318">
        <f>VLOOKUP(B10,'[44]DATA GAJI'!$B$7:$D$17,3,FALSE)</f>
        <v>29</v>
      </c>
      <c r="E10" s="827">
        <v>2440824</v>
      </c>
      <c r="F10" s="827">
        <v>169000</v>
      </c>
      <c r="G10" s="827">
        <f>SUM(E10:F10)</f>
        <v>2609824</v>
      </c>
      <c r="H10" s="1314">
        <v>10000</v>
      </c>
      <c r="I10" s="1319">
        <v>0</v>
      </c>
      <c r="J10" s="1307">
        <v>684455</v>
      </c>
      <c r="K10" s="1313">
        <v>100000</v>
      </c>
      <c r="L10" s="1309">
        <f>(D10*H10)+(D10*I10)+J10+K10</f>
        <v>1074455</v>
      </c>
      <c r="M10" s="1074">
        <f>G10+L10</f>
        <v>3684279</v>
      </c>
      <c r="N10" s="1074">
        <f>G10*2%</f>
        <v>52196.480000000003</v>
      </c>
      <c r="O10" s="1074">
        <f>G10*1%</f>
        <v>26098.240000000002</v>
      </c>
      <c r="P10" s="1074">
        <f>G10*1%</f>
        <v>26098.240000000002</v>
      </c>
      <c r="Q10" s="654">
        <f>M10-N10-O10-P10</f>
        <v>3579886.0399999996</v>
      </c>
      <c r="R10" s="395" t="s">
        <v>4057</v>
      </c>
    </row>
    <row r="11" spans="1:18" ht="18" customHeight="1">
      <c r="A11" s="1660">
        <v>2</v>
      </c>
      <c r="B11" s="822" t="s">
        <v>241</v>
      </c>
      <c r="C11" s="1311" t="s">
        <v>1994</v>
      </c>
      <c r="D11" s="1895">
        <f>VLOOKUP(B11,'[44]DATA GAJI'!$B$7:$D$17,3,FALSE)</f>
        <v>27</v>
      </c>
      <c r="E11" s="827">
        <v>2126056</v>
      </c>
      <c r="F11" s="827">
        <v>130000</v>
      </c>
      <c r="G11" s="827">
        <f t="shared" ref="G11:G18" si="0">SUM(E11:F11)</f>
        <v>2256056</v>
      </c>
      <c r="H11" s="1314">
        <v>0</v>
      </c>
      <c r="I11" s="1319">
        <v>0</v>
      </c>
      <c r="J11" s="1307">
        <v>220000</v>
      </c>
      <c r="K11" s="1313">
        <v>100000</v>
      </c>
      <c r="L11" s="1309">
        <f t="shared" ref="L11:L18" si="1">(D11*H11)+(D11*I11)+J11+K11</f>
        <v>320000</v>
      </c>
      <c r="M11" s="1074">
        <f>G11+L11</f>
        <v>2576056</v>
      </c>
      <c r="N11" s="1074">
        <f t="shared" ref="N11:N18" si="2">G11*2%</f>
        <v>45121.120000000003</v>
      </c>
      <c r="O11" s="1074">
        <f t="shared" ref="O11:O18" si="3">G11*1%</f>
        <v>22560.560000000001</v>
      </c>
      <c r="P11" s="1074">
        <f t="shared" ref="P11:P18" si="4">G11*1%</f>
        <v>22560.560000000001</v>
      </c>
      <c r="Q11" s="654">
        <f t="shared" ref="Q11:Q18" si="5">M11-N11-O11-P11</f>
        <v>2485813.7599999998</v>
      </c>
      <c r="R11" s="395" t="s">
        <v>4058</v>
      </c>
    </row>
    <row r="12" spans="1:18" ht="18" customHeight="1">
      <c r="A12" s="1660">
        <v>3</v>
      </c>
      <c r="B12" s="822" t="s">
        <v>1997</v>
      </c>
      <c r="C12" s="1312" t="s">
        <v>408</v>
      </c>
      <c r="D12" s="1895">
        <f>VLOOKUP(B12,'[44]DATA GAJI'!$B$7:$D$17,3,FALSE)</f>
        <v>23</v>
      </c>
      <c r="E12" s="827">
        <v>2479824.4943750002</v>
      </c>
      <c r="F12" s="827">
        <v>130000</v>
      </c>
      <c r="G12" s="827">
        <f t="shared" si="0"/>
        <v>2609824.4943750002</v>
      </c>
      <c r="H12" s="1314">
        <v>10000</v>
      </c>
      <c r="I12" s="1319">
        <v>0</v>
      </c>
      <c r="J12" s="1307">
        <v>684455</v>
      </c>
      <c r="K12" s="1308">
        <v>250000</v>
      </c>
      <c r="L12" s="1309">
        <f t="shared" si="1"/>
        <v>1164455</v>
      </c>
      <c r="M12" s="1074">
        <f t="shared" ref="M12:M18" si="6">G12+L12</f>
        <v>3774279.4943750002</v>
      </c>
      <c r="N12" s="1074">
        <f t="shared" si="2"/>
        <v>52196.489887500007</v>
      </c>
      <c r="O12" s="1074">
        <f t="shared" si="3"/>
        <v>26098.244943750004</v>
      </c>
      <c r="P12" s="1074">
        <f t="shared" si="4"/>
        <v>26098.244943750004</v>
      </c>
      <c r="Q12" s="654">
        <f t="shared" si="5"/>
        <v>3669886.5145999999</v>
      </c>
      <c r="R12" s="1320" t="s">
        <v>4059</v>
      </c>
    </row>
    <row r="13" spans="1:18" ht="18" customHeight="1">
      <c r="A13" s="1660">
        <v>4</v>
      </c>
      <c r="B13" s="822" t="s">
        <v>1998</v>
      </c>
      <c r="C13" s="1312" t="s">
        <v>1999</v>
      </c>
      <c r="D13" s="1895">
        <f>VLOOKUP(B13,'[44]DATA GAJI'!$B$7:$D$17,3,FALSE)</f>
        <v>20</v>
      </c>
      <c r="E13" s="827">
        <v>2479824.4943750002</v>
      </c>
      <c r="F13" s="827">
        <v>130000</v>
      </c>
      <c r="G13" s="827">
        <f t="shared" si="0"/>
        <v>2609824.4943750002</v>
      </c>
      <c r="H13" s="1314">
        <v>15000</v>
      </c>
      <c r="I13" s="1319">
        <v>0</v>
      </c>
      <c r="J13" s="1307">
        <v>684455</v>
      </c>
      <c r="K13" s="1313">
        <v>250000</v>
      </c>
      <c r="L13" s="1309">
        <f t="shared" si="1"/>
        <v>1234455</v>
      </c>
      <c r="M13" s="1074">
        <f t="shared" si="6"/>
        <v>3844279.4943750002</v>
      </c>
      <c r="N13" s="1074">
        <f t="shared" si="2"/>
        <v>52196.489887500007</v>
      </c>
      <c r="O13" s="1074">
        <f t="shared" si="3"/>
        <v>26098.244943750004</v>
      </c>
      <c r="P13" s="1074">
        <f t="shared" si="4"/>
        <v>26098.244943750004</v>
      </c>
      <c r="Q13" s="654">
        <f t="shared" si="5"/>
        <v>3739886.5145999999</v>
      </c>
      <c r="R13" s="395" t="s">
        <v>4060</v>
      </c>
    </row>
    <row r="14" spans="1:18" ht="18" customHeight="1">
      <c r="A14" s="1660">
        <v>5</v>
      </c>
      <c r="B14" s="822" t="s">
        <v>2000</v>
      </c>
      <c r="C14" s="1310" t="s">
        <v>1033</v>
      </c>
      <c r="D14" s="1895">
        <f>VLOOKUP(B14,'[44]DATA GAJI'!$B$7:$D$17,3,FALSE)</f>
        <v>26</v>
      </c>
      <c r="E14" s="827">
        <v>2748391.7197250007</v>
      </c>
      <c r="F14" s="827">
        <v>169000</v>
      </c>
      <c r="G14" s="827">
        <f t="shared" si="0"/>
        <v>2917391.7197250007</v>
      </c>
      <c r="H14" s="1314">
        <v>10000</v>
      </c>
      <c r="I14" s="1319">
        <v>0</v>
      </c>
      <c r="J14" s="1307">
        <v>684455</v>
      </c>
      <c r="K14" s="1308">
        <v>100000</v>
      </c>
      <c r="L14" s="1309">
        <f t="shared" si="1"/>
        <v>1044455</v>
      </c>
      <c r="M14" s="1074">
        <f t="shared" si="6"/>
        <v>3961846.7197250007</v>
      </c>
      <c r="N14" s="1074">
        <f t="shared" si="2"/>
        <v>58347.834394500016</v>
      </c>
      <c r="O14" s="1074">
        <f t="shared" si="3"/>
        <v>29173.917197250008</v>
      </c>
      <c r="P14" s="1074">
        <f t="shared" si="4"/>
        <v>29173.917197250008</v>
      </c>
      <c r="Q14" s="654">
        <f t="shared" si="5"/>
        <v>3845151.0509360009</v>
      </c>
      <c r="R14" s="395" t="s">
        <v>4061</v>
      </c>
    </row>
    <row r="15" spans="1:18" ht="18" customHeight="1">
      <c r="A15" s="1660">
        <v>6</v>
      </c>
      <c r="B15" s="822" t="s">
        <v>2001</v>
      </c>
      <c r="C15" s="1312" t="s">
        <v>26</v>
      </c>
      <c r="D15" s="1895">
        <f>VLOOKUP(B15,'[44]DATA GAJI'!$B$7:$D$17,3,FALSE)</f>
        <v>16</v>
      </c>
      <c r="E15" s="827">
        <v>2357782.7200000002</v>
      </c>
      <c r="F15" s="827">
        <v>169000</v>
      </c>
      <c r="G15" s="827">
        <f t="shared" si="0"/>
        <v>2526782.7200000002</v>
      </c>
      <c r="H15" s="1314">
        <v>10000</v>
      </c>
      <c r="I15" s="1319">
        <v>0</v>
      </c>
      <c r="J15" s="1307">
        <v>684455</v>
      </c>
      <c r="K15" s="1313">
        <v>100000</v>
      </c>
      <c r="L15" s="1309">
        <f t="shared" si="1"/>
        <v>944455</v>
      </c>
      <c r="M15" s="1074">
        <f t="shared" si="6"/>
        <v>3471237.72</v>
      </c>
      <c r="N15" s="1074">
        <f t="shared" si="2"/>
        <v>50535.654400000007</v>
      </c>
      <c r="O15" s="1074">
        <f t="shared" si="3"/>
        <v>25267.827200000003</v>
      </c>
      <c r="P15" s="1074">
        <f t="shared" si="4"/>
        <v>25267.827200000003</v>
      </c>
      <c r="Q15" s="654">
        <f t="shared" si="5"/>
        <v>3370166.4112</v>
      </c>
      <c r="R15" s="395" t="s">
        <v>4062</v>
      </c>
    </row>
    <row r="16" spans="1:18" ht="18" customHeight="1">
      <c r="A16" s="1660">
        <v>7</v>
      </c>
      <c r="B16" s="822" t="s">
        <v>2002</v>
      </c>
      <c r="C16" s="1311" t="s">
        <v>1994</v>
      </c>
      <c r="D16" s="1895">
        <f>VLOOKUP(B16,'[44]DATA GAJI'!$B$7:$D$17,3,FALSE)</f>
        <v>18</v>
      </c>
      <c r="E16" s="827">
        <v>2126056</v>
      </c>
      <c r="F16" s="827">
        <v>130000</v>
      </c>
      <c r="G16" s="827">
        <f t="shared" si="0"/>
        <v>2256056</v>
      </c>
      <c r="H16" s="1314">
        <v>0</v>
      </c>
      <c r="I16" s="1319">
        <v>0</v>
      </c>
      <c r="J16" s="1307">
        <v>220000</v>
      </c>
      <c r="K16" s="1313">
        <v>100000</v>
      </c>
      <c r="L16" s="1309">
        <f t="shared" si="1"/>
        <v>320000</v>
      </c>
      <c r="M16" s="1074">
        <f t="shared" si="6"/>
        <v>2576056</v>
      </c>
      <c r="N16" s="1074">
        <f t="shared" si="2"/>
        <v>45121.120000000003</v>
      </c>
      <c r="O16" s="1074">
        <f t="shared" si="3"/>
        <v>22560.560000000001</v>
      </c>
      <c r="P16" s="1074">
        <f t="shared" si="4"/>
        <v>22560.560000000001</v>
      </c>
      <c r="Q16" s="654">
        <f t="shared" si="5"/>
        <v>2485813.7599999998</v>
      </c>
      <c r="R16" s="395" t="s">
        <v>4063</v>
      </c>
    </row>
    <row r="17" spans="1:18" ht="18" customHeight="1">
      <c r="A17" s="1660">
        <v>8</v>
      </c>
      <c r="B17" s="822" t="s">
        <v>2003</v>
      </c>
      <c r="C17" s="1321" t="s">
        <v>4064</v>
      </c>
      <c r="D17" s="1895">
        <f>VLOOKUP(B17,'[44]DATA GAJI'!$B$7:$D$17,3,FALSE)</f>
        <v>26</v>
      </c>
      <c r="E17" s="827">
        <v>2357782.7200000002</v>
      </c>
      <c r="F17" s="827">
        <v>169000</v>
      </c>
      <c r="G17" s="827">
        <f t="shared" si="0"/>
        <v>2526782.7200000002</v>
      </c>
      <c r="H17" s="1314">
        <v>10000</v>
      </c>
      <c r="I17" s="1319">
        <v>0</v>
      </c>
      <c r="J17" s="1307">
        <v>684455</v>
      </c>
      <c r="K17" s="1313">
        <v>100000</v>
      </c>
      <c r="L17" s="1309">
        <f t="shared" si="1"/>
        <v>1044455</v>
      </c>
      <c r="M17" s="1074">
        <f t="shared" si="6"/>
        <v>3571237.72</v>
      </c>
      <c r="N17" s="1074">
        <f t="shared" si="2"/>
        <v>50535.654400000007</v>
      </c>
      <c r="O17" s="1074">
        <f t="shared" si="3"/>
        <v>25267.827200000003</v>
      </c>
      <c r="P17" s="1074">
        <f t="shared" si="4"/>
        <v>25267.827200000003</v>
      </c>
      <c r="Q17" s="654">
        <f t="shared" si="5"/>
        <v>3470166.4112</v>
      </c>
      <c r="R17" s="395" t="s">
        <v>4065</v>
      </c>
    </row>
    <row r="18" spans="1:18" ht="18" customHeight="1">
      <c r="A18" s="1660">
        <v>9</v>
      </c>
      <c r="B18" s="1322" t="s">
        <v>4066</v>
      </c>
      <c r="C18" s="1312" t="s">
        <v>3012</v>
      </c>
      <c r="D18" s="1895">
        <f>VLOOKUP(B18,'[44]DATA GAJI'!$B$7:$D$17,3,FALSE)</f>
        <v>27</v>
      </c>
      <c r="E18" s="827">
        <v>2357783</v>
      </c>
      <c r="F18" s="827">
        <v>169000</v>
      </c>
      <c r="G18" s="827">
        <f t="shared" si="0"/>
        <v>2526783</v>
      </c>
      <c r="H18" s="1314">
        <v>10000</v>
      </c>
      <c r="I18" s="1319">
        <v>0</v>
      </c>
      <c r="J18" s="1307">
        <v>684455</v>
      </c>
      <c r="K18" s="1313">
        <v>100000</v>
      </c>
      <c r="L18" s="1309">
        <f t="shared" si="1"/>
        <v>1054455</v>
      </c>
      <c r="M18" s="1074">
        <f t="shared" si="6"/>
        <v>3581238</v>
      </c>
      <c r="N18" s="1074">
        <f t="shared" si="2"/>
        <v>50535.66</v>
      </c>
      <c r="O18" s="1074">
        <f t="shared" si="3"/>
        <v>25267.83</v>
      </c>
      <c r="P18" s="1074">
        <f t="shared" si="4"/>
        <v>25267.83</v>
      </c>
      <c r="Q18" s="654">
        <f t="shared" si="5"/>
        <v>3480166.6799999997</v>
      </c>
      <c r="R18" s="1831" t="s">
        <v>4348</v>
      </c>
    </row>
    <row r="19" spans="1:18" ht="18" customHeight="1">
      <c r="A19" s="2238" t="s">
        <v>30</v>
      </c>
      <c r="B19" s="2520"/>
      <c r="C19" s="2244"/>
      <c r="D19" s="1323">
        <f>SUM(D10:D18)</f>
        <v>212</v>
      </c>
      <c r="E19" s="772">
        <f>SUM(E10:E18)</f>
        <v>21474325.148475002</v>
      </c>
      <c r="F19" s="772">
        <f>SUM(F10:F18)</f>
        <v>1365000</v>
      </c>
      <c r="G19" s="772">
        <f>SUM(G10:G18)</f>
        <v>22839325.148474999</v>
      </c>
      <c r="H19" s="772"/>
      <c r="I19" s="772"/>
      <c r="J19" s="772">
        <f t="shared" ref="J19:Q19" si="7">SUM(J10:J18)</f>
        <v>5231185</v>
      </c>
      <c r="K19" s="772">
        <f t="shared" si="7"/>
        <v>1200000</v>
      </c>
      <c r="L19" s="772">
        <f t="shared" si="7"/>
        <v>8201185</v>
      </c>
      <c r="M19" s="772">
        <f t="shared" si="7"/>
        <v>31040510.148474999</v>
      </c>
      <c r="N19" s="772">
        <f t="shared" si="7"/>
        <v>456786.50296950003</v>
      </c>
      <c r="O19" s="772">
        <f t="shared" si="7"/>
        <v>228393.25148475001</v>
      </c>
      <c r="P19" s="772">
        <f t="shared" si="7"/>
        <v>228393.25148475001</v>
      </c>
      <c r="Q19" s="772">
        <f t="shared" si="7"/>
        <v>30126937.142535999</v>
      </c>
      <c r="R19" s="770"/>
    </row>
    <row r="20" spans="1:18" ht="18" customHeight="1">
      <c r="A20" s="10"/>
      <c r="B20" s="1084"/>
      <c r="C20" s="1085"/>
      <c r="D20" s="1324"/>
      <c r="E20" s="1086"/>
      <c r="F20" s="1086"/>
      <c r="G20" s="1086"/>
      <c r="H20" s="1086"/>
      <c r="I20" s="1086"/>
      <c r="J20" s="1086"/>
      <c r="K20" s="1086"/>
      <c r="L20" s="1086"/>
      <c r="M20" s="1086"/>
      <c r="N20" s="1086"/>
      <c r="O20" s="1086"/>
      <c r="P20" s="1086"/>
      <c r="Q20" s="1827"/>
      <c r="R20" s="1828"/>
    </row>
    <row r="21" spans="1:18" ht="18" customHeight="1">
      <c r="A21" s="212" t="s">
        <v>31</v>
      </c>
      <c r="B21" s="1084"/>
      <c r="C21" s="1325"/>
      <c r="D21" s="1324"/>
      <c r="E21" s="1089"/>
      <c r="F21" s="1089"/>
      <c r="G21" s="1089"/>
      <c r="H21" s="1089"/>
      <c r="I21" s="1089"/>
      <c r="J21" s="1089"/>
      <c r="K21" s="1089"/>
      <c r="L21" s="1089"/>
      <c r="M21" s="1089"/>
      <c r="N21" s="1089"/>
      <c r="O21" s="1089"/>
      <c r="P21" s="1089"/>
      <c r="Q21" s="1089"/>
      <c r="R21" s="903"/>
    </row>
    <row r="22" spans="1:18" ht="18" customHeight="1">
      <c r="A22" s="389"/>
      <c r="B22" s="1092"/>
      <c r="C22" s="1093"/>
      <c r="D22" s="1324"/>
      <c r="E22" s="1086"/>
      <c r="F22" s="1086"/>
      <c r="G22" s="1086"/>
      <c r="H22" s="1086"/>
      <c r="I22" s="1086"/>
      <c r="J22" s="1086"/>
      <c r="K22" s="1086"/>
      <c r="L22" s="1086"/>
      <c r="M22" s="1086"/>
      <c r="N22" s="1086"/>
      <c r="O22" s="1086"/>
      <c r="P22" s="1086"/>
      <c r="Q22" s="1086"/>
      <c r="R22" s="378"/>
    </row>
    <row r="23" spans="1:18" ht="20.100000000000001" customHeight="1">
      <c r="A23" s="2326" t="s">
        <v>3</v>
      </c>
      <c r="B23" s="2326" t="s">
        <v>4</v>
      </c>
      <c r="C23" s="2326" t="s">
        <v>5</v>
      </c>
      <c r="D23" s="2319" t="s">
        <v>6</v>
      </c>
      <c r="E23" s="2329" t="s">
        <v>7</v>
      </c>
      <c r="F23" s="2330"/>
      <c r="G23" s="2319" t="s">
        <v>509</v>
      </c>
      <c r="H23" s="2329" t="s">
        <v>8</v>
      </c>
      <c r="I23" s="2444"/>
      <c r="J23" s="2444"/>
      <c r="K23" s="2330"/>
      <c r="L23" s="2315" t="s">
        <v>9</v>
      </c>
      <c r="M23" s="2319" t="s">
        <v>10</v>
      </c>
      <c r="N23" s="2321" t="s">
        <v>11</v>
      </c>
      <c r="O23" s="2322"/>
      <c r="P23" s="2323"/>
      <c r="Q23" s="2319" t="s">
        <v>12</v>
      </c>
      <c r="R23" s="2324" t="s">
        <v>1850</v>
      </c>
    </row>
    <row r="24" spans="1:18" ht="45" customHeight="1">
      <c r="A24" s="2327"/>
      <c r="B24" s="2327"/>
      <c r="C24" s="2327"/>
      <c r="D24" s="2521"/>
      <c r="E24" s="1246" t="s">
        <v>14</v>
      </c>
      <c r="F24" s="1246" t="s">
        <v>15</v>
      </c>
      <c r="G24" s="2320"/>
      <c r="H24" s="1246" t="s">
        <v>17</v>
      </c>
      <c r="I24" s="1246" t="s">
        <v>2004</v>
      </c>
      <c r="J24" s="1246" t="s">
        <v>18</v>
      </c>
      <c r="K24" s="1246" t="s">
        <v>19</v>
      </c>
      <c r="L24" s="2316"/>
      <c r="M24" s="2320"/>
      <c r="N24" s="1247" t="s">
        <v>20</v>
      </c>
      <c r="O24" s="1247" t="s">
        <v>2270</v>
      </c>
      <c r="P24" s="1246" t="s">
        <v>2769</v>
      </c>
      <c r="Q24" s="2320"/>
      <c r="R24" s="2349"/>
    </row>
    <row r="25" spans="1:18" s="112" customFormat="1" ht="18" customHeight="1">
      <c r="A25" s="1697">
        <v>1</v>
      </c>
      <c r="B25" s="1151" t="s">
        <v>154</v>
      </c>
      <c r="C25" s="1305" t="s">
        <v>42</v>
      </c>
      <c r="D25" s="1318">
        <f>VLOOKUP(B25,'[45]DATA GAJI'!$B$24:$D$54,3,FALSE)</f>
        <v>24</v>
      </c>
      <c r="E25" s="827">
        <v>2156056</v>
      </c>
      <c r="F25" s="827">
        <v>100000</v>
      </c>
      <c r="G25" s="827">
        <f t="shared" ref="G25:G52" si="8">SUM(E25:F25)</f>
        <v>2256056</v>
      </c>
      <c r="H25" s="1314">
        <v>0</v>
      </c>
      <c r="I25" s="1319">
        <v>10000</v>
      </c>
      <c r="J25" s="1307">
        <v>670000</v>
      </c>
      <c r="K25" s="1313">
        <v>0</v>
      </c>
      <c r="L25" s="1309">
        <f t="shared" ref="L25:L52" si="9">(D25*H25)+(D25*I25)+J25+K25</f>
        <v>910000</v>
      </c>
      <c r="M25" s="1074">
        <f t="shared" ref="M25:M52" si="10">G25+L25</f>
        <v>3166056</v>
      </c>
      <c r="N25" s="1074">
        <f t="shared" ref="N25:N55" si="11">G25*2%</f>
        <v>45121.120000000003</v>
      </c>
      <c r="O25" s="1074">
        <f t="shared" ref="O25:O55" si="12">G25*1%</f>
        <v>22560.560000000001</v>
      </c>
      <c r="P25" s="1074">
        <f t="shared" ref="P25:P55" si="13">G25*1%</f>
        <v>22560.560000000001</v>
      </c>
      <c r="Q25" s="654">
        <f t="shared" ref="Q25:Q37" si="14">M25-N25-O25-P25</f>
        <v>3075813.76</v>
      </c>
      <c r="R25" s="395" t="s">
        <v>4067</v>
      </c>
    </row>
    <row r="26" spans="1:18" s="112" customFormat="1" ht="18" customHeight="1">
      <c r="A26" s="1697">
        <v>2</v>
      </c>
      <c r="B26" s="1151" t="s">
        <v>2006</v>
      </c>
      <c r="C26" s="1305" t="s">
        <v>42</v>
      </c>
      <c r="D26" s="1895">
        <f>VLOOKUP(B26,'[45]DATA GAJI'!$B$24:$D$54,3,FALSE)</f>
        <v>23</v>
      </c>
      <c r="E26" s="827">
        <v>2156056</v>
      </c>
      <c r="F26" s="827">
        <v>100000</v>
      </c>
      <c r="G26" s="827">
        <f t="shared" si="8"/>
        <v>2256056</v>
      </c>
      <c r="H26" s="1314">
        <v>0</v>
      </c>
      <c r="I26" s="1319">
        <v>10000</v>
      </c>
      <c r="J26" s="1307">
        <v>670000</v>
      </c>
      <c r="K26" s="1313">
        <v>0</v>
      </c>
      <c r="L26" s="1309">
        <f t="shared" si="9"/>
        <v>900000</v>
      </c>
      <c r="M26" s="1074">
        <f t="shared" si="10"/>
        <v>3156056</v>
      </c>
      <c r="N26" s="1074">
        <f t="shared" si="11"/>
        <v>45121.120000000003</v>
      </c>
      <c r="O26" s="1074">
        <f t="shared" si="12"/>
        <v>22560.560000000001</v>
      </c>
      <c r="P26" s="1074">
        <f t="shared" si="13"/>
        <v>22560.560000000001</v>
      </c>
      <c r="Q26" s="654">
        <f t="shared" si="14"/>
        <v>3065813.76</v>
      </c>
      <c r="R26" s="395" t="s">
        <v>4349</v>
      </c>
    </row>
    <row r="27" spans="1:18" s="112" customFormat="1" ht="18" customHeight="1">
      <c r="A27" s="1697">
        <v>3</v>
      </c>
      <c r="B27" s="1151" t="s">
        <v>2007</v>
      </c>
      <c r="C27" s="1305" t="s">
        <v>42</v>
      </c>
      <c r="D27" s="1895">
        <f>VLOOKUP(B27,'[45]DATA GAJI'!$B$24:$D$54,3,FALSE)</f>
        <v>25</v>
      </c>
      <c r="E27" s="827">
        <v>2156056</v>
      </c>
      <c r="F27" s="827">
        <v>100000</v>
      </c>
      <c r="G27" s="827">
        <f t="shared" si="8"/>
        <v>2256056</v>
      </c>
      <c r="H27" s="1314">
        <v>0</v>
      </c>
      <c r="I27" s="1319">
        <v>10000</v>
      </c>
      <c r="J27" s="1307">
        <v>670000</v>
      </c>
      <c r="K27" s="1313">
        <v>0</v>
      </c>
      <c r="L27" s="1309">
        <f t="shared" si="9"/>
        <v>920000</v>
      </c>
      <c r="M27" s="1074">
        <f t="shared" si="10"/>
        <v>3176056</v>
      </c>
      <c r="N27" s="1074">
        <f t="shared" si="11"/>
        <v>45121.120000000003</v>
      </c>
      <c r="O27" s="1074">
        <f t="shared" si="12"/>
        <v>22560.560000000001</v>
      </c>
      <c r="P27" s="1074">
        <f t="shared" si="13"/>
        <v>22560.560000000001</v>
      </c>
      <c r="Q27" s="654">
        <f t="shared" si="14"/>
        <v>3085813.7599999998</v>
      </c>
      <c r="R27" s="395" t="s">
        <v>4068</v>
      </c>
    </row>
    <row r="28" spans="1:18" s="112" customFormat="1" ht="18" customHeight="1">
      <c r="A28" s="1697">
        <v>4</v>
      </c>
      <c r="B28" s="1151" t="s">
        <v>2008</v>
      </c>
      <c r="C28" s="1305" t="s">
        <v>42</v>
      </c>
      <c r="D28" s="1895">
        <f>VLOOKUP(B28,'[45]DATA GAJI'!$B$24:$D$54,3,FALSE)</f>
        <v>24</v>
      </c>
      <c r="E28" s="827">
        <v>2156056</v>
      </c>
      <c r="F28" s="827">
        <v>100000</v>
      </c>
      <c r="G28" s="827">
        <f t="shared" si="8"/>
        <v>2256056</v>
      </c>
      <c r="H28" s="1314">
        <v>0</v>
      </c>
      <c r="I28" s="1319">
        <v>10000</v>
      </c>
      <c r="J28" s="1307">
        <v>670000</v>
      </c>
      <c r="K28" s="1313">
        <v>0</v>
      </c>
      <c r="L28" s="1309">
        <f t="shared" si="9"/>
        <v>910000</v>
      </c>
      <c r="M28" s="1074">
        <f t="shared" si="10"/>
        <v>3166056</v>
      </c>
      <c r="N28" s="1074">
        <f t="shared" si="11"/>
        <v>45121.120000000003</v>
      </c>
      <c r="O28" s="1074">
        <f t="shared" si="12"/>
        <v>22560.560000000001</v>
      </c>
      <c r="P28" s="1074">
        <f t="shared" si="13"/>
        <v>22560.560000000001</v>
      </c>
      <c r="Q28" s="654">
        <f t="shared" si="14"/>
        <v>3075813.76</v>
      </c>
      <c r="R28" s="395" t="s">
        <v>4069</v>
      </c>
    </row>
    <row r="29" spans="1:18" s="112" customFormat="1" ht="18" customHeight="1">
      <c r="A29" s="1697">
        <v>5</v>
      </c>
      <c r="B29" s="1151" t="s">
        <v>2009</v>
      </c>
      <c r="C29" s="1305" t="s">
        <v>42</v>
      </c>
      <c r="D29" s="1895">
        <f>VLOOKUP(B29,'[45]DATA GAJI'!$B$24:$D$54,3,FALSE)</f>
        <v>24</v>
      </c>
      <c r="E29" s="827">
        <v>2156056</v>
      </c>
      <c r="F29" s="827">
        <v>100000</v>
      </c>
      <c r="G29" s="827">
        <f t="shared" si="8"/>
        <v>2256056</v>
      </c>
      <c r="H29" s="1314">
        <v>0</v>
      </c>
      <c r="I29" s="1319">
        <v>10000</v>
      </c>
      <c r="J29" s="1307">
        <v>670000</v>
      </c>
      <c r="K29" s="1313">
        <v>0</v>
      </c>
      <c r="L29" s="1309">
        <f t="shared" si="9"/>
        <v>910000</v>
      </c>
      <c r="M29" s="1074">
        <f t="shared" si="10"/>
        <v>3166056</v>
      </c>
      <c r="N29" s="1074">
        <f t="shared" si="11"/>
        <v>45121.120000000003</v>
      </c>
      <c r="O29" s="1074">
        <f t="shared" si="12"/>
        <v>22560.560000000001</v>
      </c>
      <c r="P29" s="1074">
        <f t="shared" si="13"/>
        <v>22560.560000000001</v>
      </c>
      <c r="Q29" s="654">
        <f t="shared" si="14"/>
        <v>3075813.76</v>
      </c>
      <c r="R29" s="395" t="s">
        <v>4070</v>
      </c>
    </row>
    <row r="30" spans="1:18" s="112" customFormat="1" ht="18" customHeight="1">
      <c r="A30" s="1697">
        <v>6</v>
      </c>
      <c r="B30" s="1151" t="s">
        <v>1591</v>
      </c>
      <c r="C30" s="1305" t="s">
        <v>42</v>
      </c>
      <c r="D30" s="1895">
        <f>VLOOKUP(B30,'[45]DATA GAJI'!$B$24:$D$54,3,FALSE)</f>
        <v>21</v>
      </c>
      <c r="E30" s="827">
        <v>2156056</v>
      </c>
      <c r="F30" s="827">
        <v>100000</v>
      </c>
      <c r="G30" s="827">
        <f t="shared" si="8"/>
        <v>2256056</v>
      </c>
      <c r="H30" s="1314">
        <v>0</v>
      </c>
      <c r="I30" s="1319">
        <v>10000</v>
      </c>
      <c r="J30" s="1307">
        <v>670000</v>
      </c>
      <c r="K30" s="1313">
        <v>0</v>
      </c>
      <c r="L30" s="1309">
        <f t="shared" si="9"/>
        <v>880000</v>
      </c>
      <c r="M30" s="1074">
        <f t="shared" si="10"/>
        <v>3136056</v>
      </c>
      <c r="N30" s="1074">
        <f t="shared" si="11"/>
        <v>45121.120000000003</v>
      </c>
      <c r="O30" s="1074">
        <f t="shared" si="12"/>
        <v>22560.560000000001</v>
      </c>
      <c r="P30" s="1074">
        <f t="shared" si="13"/>
        <v>22560.560000000001</v>
      </c>
      <c r="Q30" s="654">
        <f t="shared" si="14"/>
        <v>3045813.76</v>
      </c>
      <c r="R30" s="395" t="s">
        <v>4071</v>
      </c>
    </row>
    <row r="31" spans="1:18" s="112" customFormat="1" ht="18" customHeight="1">
      <c r="A31" s="1697">
        <v>7</v>
      </c>
      <c r="B31" s="1151" t="s">
        <v>2010</v>
      </c>
      <c r="C31" s="1305" t="s">
        <v>42</v>
      </c>
      <c r="D31" s="1895">
        <f>VLOOKUP(B31,'[45]DATA GAJI'!$B$24:$D$54,3,FALSE)</f>
        <v>25</v>
      </c>
      <c r="E31" s="827">
        <v>2156056</v>
      </c>
      <c r="F31" s="827">
        <v>100000</v>
      </c>
      <c r="G31" s="827">
        <f t="shared" si="8"/>
        <v>2256056</v>
      </c>
      <c r="H31" s="1314">
        <v>0</v>
      </c>
      <c r="I31" s="1319">
        <v>10000</v>
      </c>
      <c r="J31" s="1307">
        <v>670000</v>
      </c>
      <c r="K31" s="1313">
        <v>0</v>
      </c>
      <c r="L31" s="1309">
        <f t="shared" si="9"/>
        <v>920000</v>
      </c>
      <c r="M31" s="1074">
        <f t="shared" si="10"/>
        <v>3176056</v>
      </c>
      <c r="N31" s="1074">
        <f t="shared" si="11"/>
        <v>45121.120000000003</v>
      </c>
      <c r="O31" s="1074">
        <f t="shared" si="12"/>
        <v>22560.560000000001</v>
      </c>
      <c r="P31" s="1074">
        <f t="shared" si="13"/>
        <v>22560.560000000001</v>
      </c>
      <c r="Q31" s="654">
        <f t="shared" si="14"/>
        <v>3085813.7599999998</v>
      </c>
      <c r="R31" s="395" t="s">
        <v>4072</v>
      </c>
    </row>
    <row r="32" spans="1:18" s="223" customFormat="1" ht="18" customHeight="1">
      <c r="A32" s="1697">
        <v>8</v>
      </c>
      <c r="B32" s="1151" t="s">
        <v>3112</v>
      </c>
      <c r="C32" s="1305" t="s">
        <v>42</v>
      </c>
      <c r="D32" s="1895">
        <f>VLOOKUP(B32,'[45]DATA GAJI'!$B$24:$D$54,3,FALSE)</f>
        <v>23</v>
      </c>
      <c r="E32" s="827">
        <v>2156056</v>
      </c>
      <c r="F32" s="827">
        <v>100000</v>
      </c>
      <c r="G32" s="827">
        <f t="shared" si="8"/>
        <v>2256056</v>
      </c>
      <c r="H32" s="827">
        <v>0</v>
      </c>
      <c r="I32" s="1306">
        <v>10000</v>
      </c>
      <c r="J32" s="1307">
        <v>670000</v>
      </c>
      <c r="K32" s="1308">
        <v>0</v>
      </c>
      <c r="L32" s="1309">
        <f t="shared" si="9"/>
        <v>900000</v>
      </c>
      <c r="M32" s="935">
        <f t="shared" si="10"/>
        <v>3156056</v>
      </c>
      <c r="N32" s="1074">
        <f t="shared" si="11"/>
        <v>45121.120000000003</v>
      </c>
      <c r="O32" s="1074">
        <f t="shared" si="12"/>
        <v>22560.560000000001</v>
      </c>
      <c r="P32" s="1074">
        <f t="shared" si="13"/>
        <v>22560.560000000001</v>
      </c>
      <c r="Q32" s="652">
        <f t="shared" si="14"/>
        <v>3065813.76</v>
      </c>
      <c r="R32" s="395" t="s">
        <v>4073</v>
      </c>
    </row>
    <row r="33" spans="1:20" s="223" customFormat="1" ht="18" customHeight="1">
      <c r="A33" s="1697">
        <v>9</v>
      </c>
      <c r="B33" s="1151" t="s">
        <v>2011</v>
      </c>
      <c r="C33" s="1305" t="s">
        <v>42</v>
      </c>
      <c r="D33" s="1895">
        <f>VLOOKUP(B33,'[45]DATA GAJI'!$B$24:$D$54,3,FALSE)</f>
        <v>21</v>
      </c>
      <c r="E33" s="827">
        <v>2156056</v>
      </c>
      <c r="F33" s="827">
        <v>100000</v>
      </c>
      <c r="G33" s="827">
        <f t="shared" si="8"/>
        <v>2256056</v>
      </c>
      <c r="H33" s="827">
        <v>0</v>
      </c>
      <c r="I33" s="1306">
        <v>10000</v>
      </c>
      <c r="J33" s="1307">
        <v>670000</v>
      </c>
      <c r="K33" s="1308">
        <v>0</v>
      </c>
      <c r="L33" s="1309">
        <f t="shared" si="9"/>
        <v>880000</v>
      </c>
      <c r="M33" s="935">
        <f t="shared" si="10"/>
        <v>3136056</v>
      </c>
      <c r="N33" s="1074">
        <f t="shared" si="11"/>
        <v>45121.120000000003</v>
      </c>
      <c r="O33" s="1074">
        <f t="shared" si="12"/>
        <v>22560.560000000001</v>
      </c>
      <c r="P33" s="1074">
        <f t="shared" si="13"/>
        <v>22560.560000000001</v>
      </c>
      <c r="Q33" s="652">
        <f t="shared" si="14"/>
        <v>3045813.76</v>
      </c>
      <c r="R33" s="395" t="s">
        <v>4074</v>
      </c>
    </row>
    <row r="34" spans="1:20" s="223" customFormat="1" ht="18" customHeight="1">
      <c r="A34" s="1697">
        <v>10</v>
      </c>
      <c r="B34" s="1151" t="s">
        <v>2012</v>
      </c>
      <c r="C34" s="1305" t="s">
        <v>42</v>
      </c>
      <c r="D34" s="1895">
        <f>VLOOKUP(B34,'[45]DATA GAJI'!$B$24:$D$54,3,FALSE)</f>
        <v>24</v>
      </c>
      <c r="E34" s="827">
        <v>2156056</v>
      </c>
      <c r="F34" s="827">
        <v>100000</v>
      </c>
      <c r="G34" s="827">
        <f t="shared" si="8"/>
        <v>2256056</v>
      </c>
      <c r="H34" s="827">
        <v>0</v>
      </c>
      <c r="I34" s="1306">
        <v>10000</v>
      </c>
      <c r="J34" s="1307">
        <v>670000</v>
      </c>
      <c r="K34" s="1308">
        <v>0</v>
      </c>
      <c r="L34" s="1309">
        <f t="shared" si="9"/>
        <v>910000</v>
      </c>
      <c r="M34" s="935">
        <f t="shared" si="10"/>
        <v>3166056</v>
      </c>
      <c r="N34" s="1074">
        <f t="shared" si="11"/>
        <v>45121.120000000003</v>
      </c>
      <c r="O34" s="1074">
        <f t="shared" si="12"/>
        <v>22560.560000000001</v>
      </c>
      <c r="P34" s="1074">
        <f t="shared" si="13"/>
        <v>22560.560000000001</v>
      </c>
      <c r="Q34" s="652">
        <f t="shared" si="14"/>
        <v>3075813.76</v>
      </c>
      <c r="R34" s="395" t="s">
        <v>4075</v>
      </c>
    </row>
    <row r="35" spans="1:20" s="223" customFormat="1" ht="18" customHeight="1">
      <c r="A35" s="1697">
        <v>11</v>
      </c>
      <c r="B35" s="1151" t="s">
        <v>870</v>
      </c>
      <c r="C35" s="1305" t="s">
        <v>42</v>
      </c>
      <c r="D35" s="1895">
        <f>VLOOKUP(B35,'[45]DATA GAJI'!$B$24:$D$54,3,FALSE)</f>
        <v>18</v>
      </c>
      <c r="E35" s="827">
        <v>2156056</v>
      </c>
      <c r="F35" s="827">
        <v>100000</v>
      </c>
      <c r="G35" s="827">
        <f t="shared" si="8"/>
        <v>2256056</v>
      </c>
      <c r="H35" s="827">
        <v>0</v>
      </c>
      <c r="I35" s="1306">
        <v>10000</v>
      </c>
      <c r="J35" s="1307">
        <v>670000</v>
      </c>
      <c r="K35" s="1308">
        <v>0</v>
      </c>
      <c r="L35" s="1309">
        <f t="shared" si="9"/>
        <v>850000</v>
      </c>
      <c r="M35" s="935">
        <f t="shared" si="10"/>
        <v>3106056</v>
      </c>
      <c r="N35" s="1074">
        <f t="shared" si="11"/>
        <v>45121.120000000003</v>
      </c>
      <c r="O35" s="1074">
        <f t="shared" si="12"/>
        <v>22560.560000000001</v>
      </c>
      <c r="P35" s="1074">
        <f t="shared" si="13"/>
        <v>22560.560000000001</v>
      </c>
      <c r="Q35" s="652">
        <f t="shared" si="14"/>
        <v>3015813.76</v>
      </c>
      <c r="R35" s="395" t="s">
        <v>4076</v>
      </c>
    </row>
    <row r="36" spans="1:20" s="223" customFormat="1" ht="18" customHeight="1">
      <c r="A36" s="1697">
        <v>12</v>
      </c>
      <c r="B36" s="1151" t="s">
        <v>2013</v>
      </c>
      <c r="C36" s="1305" t="s">
        <v>42</v>
      </c>
      <c r="D36" s="1895">
        <f>VLOOKUP(B36,'[45]DATA GAJI'!$B$24:$D$54,3,FALSE)</f>
        <v>23</v>
      </c>
      <c r="E36" s="827">
        <v>2156056</v>
      </c>
      <c r="F36" s="827">
        <v>100000</v>
      </c>
      <c r="G36" s="827">
        <f t="shared" si="8"/>
        <v>2256056</v>
      </c>
      <c r="H36" s="827">
        <v>0</v>
      </c>
      <c r="I36" s="1306">
        <v>10000</v>
      </c>
      <c r="J36" s="1307">
        <v>670000</v>
      </c>
      <c r="K36" s="1308">
        <v>0</v>
      </c>
      <c r="L36" s="1309">
        <f t="shared" si="9"/>
        <v>900000</v>
      </c>
      <c r="M36" s="935">
        <f t="shared" si="10"/>
        <v>3156056</v>
      </c>
      <c r="N36" s="1074">
        <f t="shared" si="11"/>
        <v>45121.120000000003</v>
      </c>
      <c r="O36" s="1074">
        <f t="shared" si="12"/>
        <v>22560.560000000001</v>
      </c>
      <c r="P36" s="1074">
        <f t="shared" si="13"/>
        <v>22560.560000000001</v>
      </c>
      <c r="Q36" s="652">
        <f t="shared" si="14"/>
        <v>3065813.76</v>
      </c>
      <c r="R36" s="395" t="s">
        <v>4077</v>
      </c>
    </row>
    <row r="37" spans="1:20" s="223" customFormat="1" ht="18" customHeight="1">
      <c r="A37" s="1697">
        <v>13</v>
      </c>
      <c r="B37" s="1151" t="s">
        <v>2014</v>
      </c>
      <c r="C37" s="1305" t="s">
        <v>42</v>
      </c>
      <c r="D37" s="1895">
        <f>VLOOKUP(B37,'[45]DATA GAJI'!$B$24:$D$54,3,FALSE)</f>
        <v>23</v>
      </c>
      <c r="E37" s="827">
        <v>2156056</v>
      </c>
      <c r="F37" s="827">
        <v>100000</v>
      </c>
      <c r="G37" s="827">
        <f t="shared" si="8"/>
        <v>2256056</v>
      </c>
      <c r="H37" s="827">
        <v>0</v>
      </c>
      <c r="I37" s="1306">
        <v>10000</v>
      </c>
      <c r="J37" s="1307">
        <v>670000</v>
      </c>
      <c r="K37" s="1308">
        <v>0</v>
      </c>
      <c r="L37" s="1309">
        <f t="shared" si="9"/>
        <v>900000</v>
      </c>
      <c r="M37" s="935">
        <f t="shared" si="10"/>
        <v>3156056</v>
      </c>
      <c r="N37" s="1074">
        <f t="shared" si="11"/>
        <v>45121.120000000003</v>
      </c>
      <c r="O37" s="1074">
        <f t="shared" si="12"/>
        <v>22560.560000000001</v>
      </c>
      <c r="P37" s="1074">
        <f t="shared" si="13"/>
        <v>22560.560000000001</v>
      </c>
      <c r="Q37" s="652">
        <f t="shared" si="14"/>
        <v>3065813.76</v>
      </c>
      <c r="R37" s="395" t="s">
        <v>4078</v>
      </c>
    </row>
    <row r="38" spans="1:20" s="223" customFormat="1" ht="18" customHeight="1">
      <c r="A38" s="1697">
        <v>14</v>
      </c>
      <c r="B38" s="1316" t="s">
        <v>2903</v>
      </c>
      <c r="C38" s="1305" t="s">
        <v>42</v>
      </c>
      <c r="D38" s="1895">
        <f>VLOOKUP(B38,'[45]DATA GAJI'!$B$24:$D$54,3,FALSE)</f>
        <v>24</v>
      </c>
      <c r="E38" s="827">
        <v>2156056</v>
      </c>
      <c r="F38" s="827">
        <v>100000</v>
      </c>
      <c r="G38" s="827">
        <f t="shared" si="8"/>
        <v>2256056</v>
      </c>
      <c r="H38" s="935">
        <v>0</v>
      </c>
      <c r="I38" s="1326">
        <v>10000</v>
      </c>
      <c r="J38" s="1309">
        <v>670000</v>
      </c>
      <c r="K38" s="1309">
        <v>0</v>
      </c>
      <c r="L38" s="1309">
        <f t="shared" si="9"/>
        <v>910000</v>
      </c>
      <c r="M38" s="935">
        <f t="shared" si="10"/>
        <v>3166056</v>
      </c>
      <c r="N38" s="1074">
        <f t="shared" si="11"/>
        <v>45121.120000000003</v>
      </c>
      <c r="O38" s="1074">
        <f t="shared" si="12"/>
        <v>22560.560000000001</v>
      </c>
      <c r="P38" s="1074">
        <f t="shared" si="13"/>
        <v>22560.560000000001</v>
      </c>
      <c r="Q38" s="652">
        <f>M38-O38-P38-N38</f>
        <v>3075813.76</v>
      </c>
      <c r="R38" s="395" t="s">
        <v>4079</v>
      </c>
    </row>
    <row r="39" spans="1:20" s="223" customFormat="1" ht="18" customHeight="1">
      <c r="A39" s="1697">
        <v>15</v>
      </c>
      <c r="B39" s="1316" t="s">
        <v>2904</v>
      </c>
      <c r="C39" s="1305" t="s">
        <v>42</v>
      </c>
      <c r="D39" s="1895">
        <f>VLOOKUP(B39,'[45]DATA GAJI'!$B$24:$D$54,3,FALSE)</f>
        <v>16</v>
      </c>
      <c r="E39" s="827">
        <v>2156056</v>
      </c>
      <c r="F39" s="827">
        <v>100000</v>
      </c>
      <c r="G39" s="827">
        <f t="shared" si="8"/>
        <v>2256056</v>
      </c>
      <c r="H39" s="935">
        <v>0</v>
      </c>
      <c r="I39" s="1326">
        <v>10000</v>
      </c>
      <c r="J39" s="1309">
        <v>670000</v>
      </c>
      <c r="K39" s="1309">
        <v>0</v>
      </c>
      <c r="L39" s="1309">
        <f t="shared" si="9"/>
        <v>830000</v>
      </c>
      <c r="M39" s="935">
        <f t="shared" si="10"/>
        <v>3086056</v>
      </c>
      <c r="N39" s="1074">
        <f t="shared" si="11"/>
        <v>45121.120000000003</v>
      </c>
      <c r="O39" s="1074">
        <f t="shared" si="12"/>
        <v>22560.560000000001</v>
      </c>
      <c r="P39" s="1074">
        <f t="shared" si="13"/>
        <v>22560.560000000001</v>
      </c>
      <c r="Q39" s="652">
        <f t="shared" ref="Q39:Q49" si="15">M39-O39-P39-N39</f>
        <v>2995813.76</v>
      </c>
      <c r="R39" s="395" t="s">
        <v>4080</v>
      </c>
    </row>
    <row r="40" spans="1:20" s="223" customFormat="1" ht="18" customHeight="1">
      <c r="A40" s="1697">
        <v>16</v>
      </c>
      <c r="B40" s="1316" t="s">
        <v>2905</v>
      </c>
      <c r="C40" s="1305" t="s">
        <v>42</v>
      </c>
      <c r="D40" s="1895">
        <f>VLOOKUP(B40,'[45]DATA GAJI'!$B$24:$D$54,3,FALSE)</f>
        <v>23</v>
      </c>
      <c r="E40" s="827">
        <v>2156056</v>
      </c>
      <c r="F40" s="827">
        <v>100000</v>
      </c>
      <c r="G40" s="827">
        <f t="shared" si="8"/>
        <v>2256056</v>
      </c>
      <c r="H40" s="935">
        <v>0</v>
      </c>
      <c r="I40" s="1326">
        <v>10000</v>
      </c>
      <c r="J40" s="1309">
        <v>670000</v>
      </c>
      <c r="K40" s="1309">
        <v>0</v>
      </c>
      <c r="L40" s="1309">
        <f t="shared" si="9"/>
        <v>900000</v>
      </c>
      <c r="M40" s="935">
        <f t="shared" si="10"/>
        <v>3156056</v>
      </c>
      <c r="N40" s="1074">
        <f t="shared" si="11"/>
        <v>45121.120000000003</v>
      </c>
      <c r="O40" s="1074">
        <f t="shared" si="12"/>
        <v>22560.560000000001</v>
      </c>
      <c r="P40" s="1074">
        <f t="shared" si="13"/>
        <v>22560.560000000001</v>
      </c>
      <c r="Q40" s="652">
        <f t="shared" si="15"/>
        <v>3065813.76</v>
      </c>
      <c r="R40" s="395" t="s">
        <v>4081</v>
      </c>
    </row>
    <row r="41" spans="1:20" s="223" customFormat="1" ht="18" customHeight="1">
      <c r="A41" s="1697">
        <v>17</v>
      </c>
      <c r="B41" s="1316" t="s">
        <v>3113</v>
      </c>
      <c r="C41" s="1305" t="s">
        <v>42</v>
      </c>
      <c r="D41" s="1895">
        <f>VLOOKUP(B41,'[45]DATA GAJI'!$B$24:$D$54,3,FALSE)</f>
        <v>25</v>
      </c>
      <c r="E41" s="827">
        <v>2156056</v>
      </c>
      <c r="F41" s="827">
        <v>100000</v>
      </c>
      <c r="G41" s="827">
        <f t="shared" si="8"/>
        <v>2256056</v>
      </c>
      <c r="H41" s="935">
        <v>0</v>
      </c>
      <c r="I41" s="1326">
        <v>10000</v>
      </c>
      <c r="J41" s="1309">
        <v>670000</v>
      </c>
      <c r="K41" s="1309">
        <v>0</v>
      </c>
      <c r="L41" s="1309">
        <f t="shared" si="9"/>
        <v>920000</v>
      </c>
      <c r="M41" s="935">
        <f t="shared" si="10"/>
        <v>3176056</v>
      </c>
      <c r="N41" s="1074">
        <f t="shared" si="11"/>
        <v>45121.120000000003</v>
      </c>
      <c r="O41" s="1074">
        <f t="shared" si="12"/>
        <v>22560.560000000001</v>
      </c>
      <c r="P41" s="1074">
        <f t="shared" si="13"/>
        <v>22560.560000000001</v>
      </c>
      <c r="Q41" s="652">
        <f t="shared" si="15"/>
        <v>3085813.7599999998</v>
      </c>
      <c r="R41" s="395" t="s">
        <v>4082</v>
      </c>
    </row>
    <row r="42" spans="1:20" s="223" customFormat="1" ht="18" customHeight="1">
      <c r="A42" s="1697">
        <v>18</v>
      </c>
      <c r="B42" s="1316" t="s">
        <v>2906</v>
      </c>
      <c r="C42" s="1305" t="s">
        <v>42</v>
      </c>
      <c r="D42" s="1895">
        <f>VLOOKUP(B42,'[45]DATA GAJI'!$B$24:$D$54,3,FALSE)</f>
        <v>22</v>
      </c>
      <c r="E42" s="827">
        <v>2156056</v>
      </c>
      <c r="F42" s="827">
        <v>100000</v>
      </c>
      <c r="G42" s="827">
        <f t="shared" si="8"/>
        <v>2256056</v>
      </c>
      <c r="H42" s="935">
        <v>0</v>
      </c>
      <c r="I42" s="1326">
        <v>10000</v>
      </c>
      <c r="J42" s="1309">
        <v>670000</v>
      </c>
      <c r="K42" s="1309">
        <v>0</v>
      </c>
      <c r="L42" s="1309">
        <f t="shared" si="9"/>
        <v>890000</v>
      </c>
      <c r="M42" s="935">
        <f t="shared" si="10"/>
        <v>3146056</v>
      </c>
      <c r="N42" s="1074">
        <f t="shared" si="11"/>
        <v>45121.120000000003</v>
      </c>
      <c r="O42" s="1074">
        <f t="shared" si="12"/>
        <v>22560.560000000001</v>
      </c>
      <c r="P42" s="1074">
        <f t="shared" si="13"/>
        <v>22560.560000000001</v>
      </c>
      <c r="Q42" s="652">
        <f t="shared" si="15"/>
        <v>3055813.76</v>
      </c>
      <c r="R42" s="395" t="s">
        <v>4083</v>
      </c>
    </row>
    <row r="43" spans="1:20" s="223" customFormat="1" ht="18" customHeight="1">
      <c r="A43" s="1697">
        <v>19</v>
      </c>
      <c r="B43" s="1316" t="s">
        <v>2907</v>
      </c>
      <c r="C43" s="1305" t="s">
        <v>42</v>
      </c>
      <c r="D43" s="1895">
        <f>VLOOKUP(B43,'[45]DATA GAJI'!$B$24:$D$54,3,FALSE)</f>
        <v>24</v>
      </c>
      <c r="E43" s="827">
        <v>2156056</v>
      </c>
      <c r="F43" s="827">
        <v>100000</v>
      </c>
      <c r="G43" s="827">
        <f t="shared" si="8"/>
        <v>2256056</v>
      </c>
      <c r="H43" s="935">
        <v>0</v>
      </c>
      <c r="I43" s="1326">
        <v>10000</v>
      </c>
      <c r="J43" s="1309">
        <v>670000</v>
      </c>
      <c r="K43" s="1309">
        <v>0</v>
      </c>
      <c r="L43" s="1309">
        <f t="shared" si="9"/>
        <v>910000</v>
      </c>
      <c r="M43" s="935">
        <f t="shared" si="10"/>
        <v>3166056</v>
      </c>
      <c r="N43" s="1074">
        <f t="shared" si="11"/>
        <v>45121.120000000003</v>
      </c>
      <c r="O43" s="1074">
        <f t="shared" si="12"/>
        <v>22560.560000000001</v>
      </c>
      <c r="P43" s="1074">
        <f t="shared" si="13"/>
        <v>22560.560000000001</v>
      </c>
      <c r="Q43" s="652">
        <f t="shared" si="15"/>
        <v>3075813.76</v>
      </c>
      <c r="R43" s="395" t="s">
        <v>4084</v>
      </c>
      <c r="S43" s="1700"/>
      <c r="T43" s="1700"/>
    </row>
    <row r="44" spans="1:20" s="223" customFormat="1" ht="18" customHeight="1">
      <c r="A44" s="1697">
        <v>20</v>
      </c>
      <c r="B44" s="1316" t="s">
        <v>2908</v>
      </c>
      <c r="C44" s="1305" t="s">
        <v>42</v>
      </c>
      <c r="D44" s="1895">
        <f>VLOOKUP(B44,'[45]DATA GAJI'!$B$24:$D$54,3,FALSE)</f>
        <v>24</v>
      </c>
      <c r="E44" s="827">
        <v>2156056</v>
      </c>
      <c r="F44" s="827">
        <v>100000</v>
      </c>
      <c r="G44" s="827">
        <f t="shared" si="8"/>
        <v>2256056</v>
      </c>
      <c r="H44" s="935">
        <v>0</v>
      </c>
      <c r="I44" s="1326">
        <v>10000</v>
      </c>
      <c r="J44" s="1309">
        <v>670000</v>
      </c>
      <c r="K44" s="1309">
        <v>0</v>
      </c>
      <c r="L44" s="1309">
        <f t="shared" si="9"/>
        <v>910000</v>
      </c>
      <c r="M44" s="935">
        <f t="shared" si="10"/>
        <v>3166056</v>
      </c>
      <c r="N44" s="1074">
        <f t="shared" si="11"/>
        <v>45121.120000000003</v>
      </c>
      <c r="O44" s="1074">
        <f t="shared" si="12"/>
        <v>22560.560000000001</v>
      </c>
      <c r="P44" s="1074">
        <f t="shared" si="13"/>
        <v>22560.560000000001</v>
      </c>
      <c r="Q44" s="652">
        <f t="shared" si="15"/>
        <v>3075813.76</v>
      </c>
      <c r="R44" s="395" t="s">
        <v>4350</v>
      </c>
      <c r="S44" s="1829"/>
      <c r="T44" s="1830"/>
    </row>
    <row r="45" spans="1:20" s="223" customFormat="1" ht="18" customHeight="1">
      <c r="A45" s="1697">
        <v>21</v>
      </c>
      <c r="B45" s="1316" t="s">
        <v>2909</v>
      </c>
      <c r="C45" s="1305" t="s">
        <v>42</v>
      </c>
      <c r="D45" s="1895">
        <f>VLOOKUP(B45,'[45]DATA GAJI'!$B$24:$D$54,3,FALSE)</f>
        <v>21</v>
      </c>
      <c r="E45" s="827">
        <v>2156056</v>
      </c>
      <c r="F45" s="827">
        <v>100000</v>
      </c>
      <c r="G45" s="827">
        <f t="shared" si="8"/>
        <v>2256056</v>
      </c>
      <c r="H45" s="935">
        <v>0</v>
      </c>
      <c r="I45" s="1326">
        <v>10000</v>
      </c>
      <c r="J45" s="1309">
        <v>670000</v>
      </c>
      <c r="K45" s="1309">
        <v>0</v>
      </c>
      <c r="L45" s="1309">
        <f t="shared" si="9"/>
        <v>880000</v>
      </c>
      <c r="M45" s="935">
        <f t="shared" si="10"/>
        <v>3136056</v>
      </c>
      <c r="N45" s="1074">
        <f t="shared" si="11"/>
        <v>45121.120000000003</v>
      </c>
      <c r="O45" s="1074">
        <f t="shared" si="12"/>
        <v>22560.560000000001</v>
      </c>
      <c r="P45" s="1074">
        <f t="shared" si="13"/>
        <v>22560.560000000001</v>
      </c>
      <c r="Q45" s="652">
        <f t="shared" si="15"/>
        <v>3045813.76</v>
      </c>
      <c r="R45" s="395" t="s">
        <v>4085</v>
      </c>
    </row>
    <row r="46" spans="1:20" s="223" customFormat="1" ht="18" customHeight="1">
      <c r="A46" s="1697">
        <v>22</v>
      </c>
      <c r="B46" s="1316" t="s">
        <v>2910</v>
      </c>
      <c r="C46" s="1305" t="s">
        <v>42</v>
      </c>
      <c r="D46" s="1895">
        <f>VLOOKUP(B46,'[45]DATA GAJI'!$B$24:$D$54,3,FALSE)</f>
        <v>24</v>
      </c>
      <c r="E46" s="827">
        <v>2156056</v>
      </c>
      <c r="F46" s="827">
        <v>100000</v>
      </c>
      <c r="G46" s="827">
        <f t="shared" si="8"/>
        <v>2256056</v>
      </c>
      <c r="H46" s="935">
        <v>0</v>
      </c>
      <c r="I46" s="1326">
        <v>10000</v>
      </c>
      <c r="J46" s="1309">
        <v>670000</v>
      </c>
      <c r="K46" s="1309">
        <v>0</v>
      </c>
      <c r="L46" s="1309">
        <f t="shared" si="9"/>
        <v>910000</v>
      </c>
      <c r="M46" s="935">
        <f t="shared" si="10"/>
        <v>3166056</v>
      </c>
      <c r="N46" s="1074">
        <f t="shared" si="11"/>
        <v>45121.120000000003</v>
      </c>
      <c r="O46" s="1074">
        <f t="shared" si="12"/>
        <v>22560.560000000001</v>
      </c>
      <c r="P46" s="1074">
        <f t="shared" si="13"/>
        <v>22560.560000000001</v>
      </c>
      <c r="Q46" s="652">
        <f t="shared" si="15"/>
        <v>3075813.76</v>
      </c>
      <c r="R46" s="395" t="s">
        <v>4086</v>
      </c>
    </row>
    <row r="47" spans="1:20" s="223" customFormat="1" ht="18" customHeight="1">
      <c r="A47" s="1697">
        <v>23</v>
      </c>
      <c r="B47" s="1316" t="s">
        <v>2911</v>
      </c>
      <c r="C47" s="1305" t="s">
        <v>42</v>
      </c>
      <c r="D47" s="1895">
        <f>VLOOKUP(B47,'[45]DATA GAJI'!$B$24:$D$54,3,FALSE)</f>
        <v>22</v>
      </c>
      <c r="E47" s="827">
        <v>2156056</v>
      </c>
      <c r="F47" s="827">
        <v>100000</v>
      </c>
      <c r="G47" s="827">
        <f t="shared" si="8"/>
        <v>2256056</v>
      </c>
      <c r="H47" s="935">
        <v>0</v>
      </c>
      <c r="I47" s="1326">
        <v>10000</v>
      </c>
      <c r="J47" s="1309">
        <v>670000</v>
      </c>
      <c r="K47" s="1309">
        <v>0</v>
      </c>
      <c r="L47" s="1309">
        <f t="shared" si="9"/>
        <v>890000</v>
      </c>
      <c r="M47" s="935">
        <f t="shared" si="10"/>
        <v>3146056</v>
      </c>
      <c r="N47" s="1074">
        <f t="shared" si="11"/>
        <v>45121.120000000003</v>
      </c>
      <c r="O47" s="1074">
        <f t="shared" si="12"/>
        <v>22560.560000000001</v>
      </c>
      <c r="P47" s="1074">
        <f t="shared" si="13"/>
        <v>22560.560000000001</v>
      </c>
      <c r="Q47" s="652">
        <f t="shared" si="15"/>
        <v>3055813.76</v>
      </c>
      <c r="R47" s="395" t="s">
        <v>4087</v>
      </c>
    </row>
    <row r="48" spans="1:20" s="223" customFormat="1" ht="18" customHeight="1">
      <c r="A48" s="1697">
        <v>24</v>
      </c>
      <c r="B48" s="1316" t="s">
        <v>3114</v>
      </c>
      <c r="C48" s="1305" t="s">
        <v>42</v>
      </c>
      <c r="D48" s="1895">
        <f>VLOOKUP(B48,'[45]DATA GAJI'!$B$24:$D$54,3,FALSE)</f>
        <v>23</v>
      </c>
      <c r="E48" s="827">
        <v>2156056</v>
      </c>
      <c r="F48" s="827">
        <v>100000</v>
      </c>
      <c r="G48" s="827">
        <f t="shared" si="8"/>
        <v>2256056</v>
      </c>
      <c r="H48" s="935">
        <v>0</v>
      </c>
      <c r="I48" s="1326">
        <v>10000</v>
      </c>
      <c r="J48" s="1309">
        <v>670000</v>
      </c>
      <c r="K48" s="1309">
        <v>0</v>
      </c>
      <c r="L48" s="1309">
        <f t="shared" si="9"/>
        <v>900000</v>
      </c>
      <c r="M48" s="935">
        <f t="shared" si="10"/>
        <v>3156056</v>
      </c>
      <c r="N48" s="1074">
        <f t="shared" si="11"/>
        <v>45121.120000000003</v>
      </c>
      <c r="O48" s="1074">
        <f t="shared" si="12"/>
        <v>22560.560000000001</v>
      </c>
      <c r="P48" s="1074">
        <f t="shared" si="13"/>
        <v>22560.560000000001</v>
      </c>
      <c r="Q48" s="652">
        <f t="shared" si="15"/>
        <v>3065813.76</v>
      </c>
      <c r="R48" s="395" t="s">
        <v>4088</v>
      </c>
    </row>
    <row r="49" spans="1:18" s="223" customFormat="1" ht="18" customHeight="1">
      <c r="A49" s="1697">
        <v>25</v>
      </c>
      <c r="B49" s="1316" t="s">
        <v>2912</v>
      </c>
      <c r="C49" s="1305" t="s">
        <v>42</v>
      </c>
      <c r="D49" s="1895">
        <f>VLOOKUP(B49,'[45]DATA GAJI'!$B$24:$D$54,3,FALSE)</f>
        <v>24</v>
      </c>
      <c r="E49" s="827">
        <v>2156056</v>
      </c>
      <c r="F49" s="827">
        <v>100000</v>
      </c>
      <c r="G49" s="827">
        <f t="shared" si="8"/>
        <v>2256056</v>
      </c>
      <c r="H49" s="935">
        <v>0</v>
      </c>
      <c r="I49" s="1326">
        <v>10000</v>
      </c>
      <c r="J49" s="1309">
        <v>670000</v>
      </c>
      <c r="K49" s="1309">
        <v>0</v>
      </c>
      <c r="L49" s="1309">
        <f t="shared" si="9"/>
        <v>910000</v>
      </c>
      <c r="M49" s="935">
        <f t="shared" si="10"/>
        <v>3166056</v>
      </c>
      <c r="N49" s="1074">
        <f t="shared" si="11"/>
        <v>45121.120000000003</v>
      </c>
      <c r="O49" s="1074">
        <f t="shared" si="12"/>
        <v>22560.560000000001</v>
      </c>
      <c r="P49" s="1074">
        <f t="shared" si="13"/>
        <v>22560.560000000001</v>
      </c>
      <c r="Q49" s="652">
        <f t="shared" si="15"/>
        <v>3075813.76</v>
      </c>
      <c r="R49" s="395" t="s">
        <v>4089</v>
      </c>
    </row>
    <row r="50" spans="1:18" s="223" customFormat="1" ht="18" customHeight="1">
      <c r="A50" s="1697">
        <v>26</v>
      </c>
      <c r="B50" s="822" t="s">
        <v>3350</v>
      </c>
      <c r="C50" s="1312" t="s">
        <v>42</v>
      </c>
      <c r="D50" s="1895">
        <f>VLOOKUP(B50,'[45]DATA GAJI'!$B$24:$D$54,3,FALSE)</f>
        <v>27</v>
      </c>
      <c r="E50" s="827">
        <v>2156056</v>
      </c>
      <c r="F50" s="827">
        <v>100000</v>
      </c>
      <c r="G50" s="827">
        <f t="shared" si="8"/>
        <v>2256056</v>
      </c>
      <c r="H50" s="827">
        <v>0</v>
      </c>
      <c r="I50" s="1326">
        <v>10000</v>
      </c>
      <c r="J50" s="1309">
        <v>670000</v>
      </c>
      <c r="K50" s="1308">
        <v>0</v>
      </c>
      <c r="L50" s="1309">
        <f t="shared" si="9"/>
        <v>940000</v>
      </c>
      <c r="M50" s="935">
        <f t="shared" si="10"/>
        <v>3196056</v>
      </c>
      <c r="N50" s="1074">
        <f t="shared" si="11"/>
        <v>45121.120000000003</v>
      </c>
      <c r="O50" s="1074">
        <f t="shared" si="12"/>
        <v>22560.560000000001</v>
      </c>
      <c r="P50" s="1074">
        <f t="shared" si="13"/>
        <v>22560.560000000001</v>
      </c>
      <c r="Q50" s="652">
        <f>M50-N50-O50-P50</f>
        <v>3105813.76</v>
      </c>
      <c r="R50" s="1327" t="s">
        <v>4090</v>
      </c>
    </row>
    <row r="51" spans="1:18" s="223" customFormat="1" ht="18" customHeight="1">
      <c r="A51" s="1697">
        <v>27</v>
      </c>
      <c r="B51" s="1328" t="s">
        <v>2312</v>
      </c>
      <c r="C51" s="1312" t="s">
        <v>42</v>
      </c>
      <c r="D51" s="1895">
        <f>VLOOKUP(B51,'[45]DATA GAJI'!$B$24:$D$54,3,FALSE)</f>
        <v>25</v>
      </c>
      <c r="E51" s="827">
        <v>2156056</v>
      </c>
      <c r="F51" s="827">
        <v>100000</v>
      </c>
      <c r="G51" s="827">
        <f t="shared" si="8"/>
        <v>2256056</v>
      </c>
      <c r="H51" s="827">
        <v>0</v>
      </c>
      <c r="I51" s="1326">
        <v>10000</v>
      </c>
      <c r="J51" s="1309">
        <v>670000</v>
      </c>
      <c r="K51" s="1308">
        <v>0</v>
      </c>
      <c r="L51" s="1309">
        <f t="shared" si="9"/>
        <v>920000</v>
      </c>
      <c r="M51" s="935">
        <f t="shared" si="10"/>
        <v>3176056</v>
      </c>
      <c r="N51" s="1074">
        <f t="shared" si="11"/>
        <v>45121.120000000003</v>
      </c>
      <c r="O51" s="1074">
        <f t="shared" si="12"/>
        <v>22560.560000000001</v>
      </c>
      <c r="P51" s="1074">
        <f t="shared" si="13"/>
        <v>22560.560000000001</v>
      </c>
      <c r="Q51" s="652">
        <f>M51-N51-O51-P51</f>
        <v>3085813.7599999998</v>
      </c>
      <c r="R51" s="395" t="s">
        <v>4351</v>
      </c>
    </row>
    <row r="52" spans="1:18" s="223" customFormat="1" ht="18" customHeight="1">
      <c r="A52" s="1697">
        <v>28</v>
      </c>
      <c r="B52" s="1328" t="s">
        <v>2311</v>
      </c>
      <c r="C52" s="1312" t="s">
        <v>42</v>
      </c>
      <c r="D52" s="1895">
        <f>VLOOKUP(B52,'[45]DATA GAJI'!$B$24:$D$54,3,FALSE)</f>
        <v>26</v>
      </c>
      <c r="E52" s="827">
        <v>2156056</v>
      </c>
      <c r="F52" s="827">
        <v>100000</v>
      </c>
      <c r="G52" s="827">
        <f t="shared" si="8"/>
        <v>2256056</v>
      </c>
      <c r="H52" s="827">
        <v>0</v>
      </c>
      <c r="I52" s="1326">
        <v>10000</v>
      </c>
      <c r="J52" s="1309">
        <v>670000</v>
      </c>
      <c r="K52" s="1308">
        <v>0</v>
      </c>
      <c r="L52" s="1309">
        <f t="shared" si="9"/>
        <v>930000</v>
      </c>
      <c r="M52" s="935">
        <f t="shared" si="10"/>
        <v>3186056</v>
      </c>
      <c r="N52" s="1074">
        <f t="shared" si="11"/>
        <v>45121.120000000003</v>
      </c>
      <c r="O52" s="1074">
        <f t="shared" si="12"/>
        <v>22560.560000000001</v>
      </c>
      <c r="P52" s="1074">
        <f t="shared" si="13"/>
        <v>22560.560000000001</v>
      </c>
      <c r="Q52" s="652">
        <f>M52-N52-O52-P52</f>
        <v>3095813.76</v>
      </c>
      <c r="R52" s="395" t="s">
        <v>4352</v>
      </c>
    </row>
    <row r="53" spans="1:18" s="223" customFormat="1" ht="18" customHeight="1">
      <c r="A53" s="1697">
        <v>29</v>
      </c>
      <c r="B53" s="1328" t="s">
        <v>2313</v>
      </c>
      <c r="C53" s="1312" t="s">
        <v>42</v>
      </c>
      <c r="D53" s="1895">
        <f>VLOOKUP(B53,'[45]DATA GAJI'!$B$24:$D$54,3,FALSE)</f>
        <v>18</v>
      </c>
      <c r="E53" s="827">
        <v>2156056</v>
      </c>
      <c r="F53" s="827">
        <v>100000</v>
      </c>
      <c r="G53" s="827">
        <f>SUM(E53:F53)</f>
        <v>2256056</v>
      </c>
      <c r="H53" s="827">
        <v>0</v>
      </c>
      <c r="I53" s="1326">
        <v>10000</v>
      </c>
      <c r="J53" s="1309">
        <v>670000</v>
      </c>
      <c r="K53" s="1308">
        <v>0</v>
      </c>
      <c r="L53" s="1309">
        <f>(D53*H53)+(D53*I53)+J53+K53</f>
        <v>850000</v>
      </c>
      <c r="M53" s="935">
        <f>G53+L53</f>
        <v>3106056</v>
      </c>
      <c r="N53" s="1074">
        <f t="shared" si="11"/>
        <v>45121.120000000003</v>
      </c>
      <c r="O53" s="1074">
        <f t="shared" si="12"/>
        <v>22560.560000000001</v>
      </c>
      <c r="P53" s="1074">
        <f t="shared" si="13"/>
        <v>22560.560000000001</v>
      </c>
      <c r="Q53" s="652">
        <f>M53-N53-O53-P53</f>
        <v>3015813.76</v>
      </c>
      <c r="R53" s="395" t="s">
        <v>4353</v>
      </c>
    </row>
    <row r="54" spans="1:18" s="223" customFormat="1" ht="18" customHeight="1">
      <c r="A54" s="1697">
        <v>30</v>
      </c>
      <c r="B54" s="1328" t="s">
        <v>2310</v>
      </c>
      <c r="C54" s="1312" t="s">
        <v>42</v>
      </c>
      <c r="D54" s="1895">
        <f>VLOOKUP(B54,'[45]DATA GAJI'!$B$24:$D$54,3,FALSE)</f>
        <v>19</v>
      </c>
      <c r="E54" s="827">
        <v>2156056</v>
      </c>
      <c r="F54" s="827">
        <v>100000</v>
      </c>
      <c r="G54" s="827">
        <f>SUM(E54:F54)</f>
        <v>2256056</v>
      </c>
      <c r="H54" s="827">
        <v>0</v>
      </c>
      <c r="I54" s="1326">
        <v>10000</v>
      </c>
      <c r="J54" s="1309">
        <v>670000</v>
      </c>
      <c r="K54" s="1308">
        <v>0</v>
      </c>
      <c r="L54" s="1309">
        <f>(D54*H54)+(D54*I54)+J54+K54</f>
        <v>860000</v>
      </c>
      <c r="M54" s="935">
        <f>G54+L54</f>
        <v>3116056</v>
      </c>
      <c r="N54" s="1074">
        <f t="shared" si="11"/>
        <v>45121.120000000003</v>
      </c>
      <c r="O54" s="1074">
        <f t="shared" si="12"/>
        <v>22560.560000000001</v>
      </c>
      <c r="P54" s="1074">
        <f t="shared" si="13"/>
        <v>22560.560000000001</v>
      </c>
      <c r="Q54" s="652">
        <f>M54-N54-O54-P54</f>
        <v>3025813.76</v>
      </c>
      <c r="R54" s="395" t="s">
        <v>4354</v>
      </c>
    </row>
    <row r="55" spans="1:18" s="223" customFormat="1" ht="18" customHeight="1">
      <c r="A55" s="1697">
        <v>31</v>
      </c>
      <c r="B55" s="1316" t="s">
        <v>2915</v>
      </c>
      <c r="C55" s="1305" t="s">
        <v>42</v>
      </c>
      <c r="D55" s="1895">
        <f>VLOOKUP(B55,'[45]DATA GAJI'!$B$24:$D$54,3,FALSE)</f>
        <v>17</v>
      </c>
      <c r="E55" s="827">
        <v>2156056</v>
      </c>
      <c r="F55" s="827">
        <v>100000</v>
      </c>
      <c r="G55" s="827">
        <f>SUM(E55:F55)</f>
        <v>2256056</v>
      </c>
      <c r="H55" s="935">
        <v>0</v>
      </c>
      <c r="I55" s="1326">
        <v>10000</v>
      </c>
      <c r="J55" s="1309">
        <v>670000</v>
      </c>
      <c r="K55" s="1309">
        <v>0</v>
      </c>
      <c r="L55" s="1309">
        <f>(D55*H55)+(D55*I55)+J55+K55</f>
        <v>840000</v>
      </c>
      <c r="M55" s="935">
        <f>G55+L55</f>
        <v>3096056</v>
      </c>
      <c r="N55" s="1074">
        <f t="shared" si="11"/>
        <v>45121.120000000003</v>
      </c>
      <c r="O55" s="1074">
        <f t="shared" si="12"/>
        <v>22560.560000000001</v>
      </c>
      <c r="P55" s="1074">
        <f t="shared" si="13"/>
        <v>22560.560000000001</v>
      </c>
      <c r="Q55" s="652">
        <f>M55-O55-P55-N55</f>
        <v>3005813.76</v>
      </c>
      <c r="R55" s="622" t="s">
        <v>4091</v>
      </c>
    </row>
    <row r="56" spans="1:18" ht="18" customHeight="1">
      <c r="A56" s="2238" t="s">
        <v>34</v>
      </c>
      <c r="B56" s="2239"/>
      <c r="C56" s="2240"/>
      <c r="D56" s="1329">
        <f t="shared" ref="D56:Q56" si="16">SUM(D25:D55)</f>
        <v>702</v>
      </c>
      <c r="E56" s="772">
        <f t="shared" si="16"/>
        <v>66837736</v>
      </c>
      <c r="F56" s="772">
        <f t="shared" si="16"/>
        <v>3100000</v>
      </c>
      <c r="G56" s="772">
        <f t="shared" si="16"/>
        <v>69937736</v>
      </c>
      <c r="H56" s="772">
        <f t="shared" si="16"/>
        <v>0</v>
      </c>
      <c r="I56" s="772">
        <f t="shared" si="16"/>
        <v>310000</v>
      </c>
      <c r="J56" s="772">
        <f t="shared" si="16"/>
        <v>20770000</v>
      </c>
      <c r="K56" s="772">
        <f t="shared" si="16"/>
        <v>0</v>
      </c>
      <c r="L56" s="772">
        <f t="shared" si="16"/>
        <v>27790000</v>
      </c>
      <c r="M56" s="772">
        <f t="shared" si="16"/>
        <v>97727736</v>
      </c>
      <c r="N56" s="772">
        <f t="shared" si="16"/>
        <v>1398754.7200000009</v>
      </c>
      <c r="O56" s="772">
        <f t="shared" si="16"/>
        <v>699377.36000000045</v>
      </c>
      <c r="P56" s="772">
        <f t="shared" si="16"/>
        <v>699377.36000000045</v>
      </c>
      <c r="Q56" s="772">
        <f t="shared" si="16"/>
        <v>94930226.560000017</v>
      </c>
      <c r="R56" s="1330"/>
    </row>
    <row r="57" spans="1:18" ht="18" customHeight="1"/>
    <row r="58" spans="1:18" ht="18" customHeight="1">
      <c r="A58" s="212" t="s">
        <v>35</v>
      </c>
      <c r="B58" s="1084"/>
      <c r="C58" s="1325"/>
      <c r="D58" s="1324"/>
      <c r="E58" s="1089"/>
      <c r="F58" s="1089"/>
      <c r="G58" s="1089"/>
      <c r="H58" s="1089"/>
      <c r="I58" s="1089"/>
      <c r="J58" s="1089"/>
      <c r="K58" s="1089"/>
      <c r="L58" s="1089"/>
      <c r="M58" s="1089"/>
      <c r="N58" s="1089"/>
      <c r="O58" s="1089"/>
      <c r="P58" s="1089"/>
      <c r="Q58" s="1089"/>
      <c r="R58" s="903"/>
    </row>
    <row r="59" spans="1:18" ht="18" customHeight="1">
      <c r="A59" s="389"/>
      <c r="B59" s="1092"/>
      <c r="C59" s="1093"/>
      <c r="D59" s="1324"/>
      <c r="E59" s="1086"/>
      <c r="F59" s="1086"/>
      <c r="G59" s="1086"/>
      <c r="H59" s="1086"/>
      <c r="I59" s="1086"/>
      <c r="J59" s="1086"/>
      <c r="K59" s="1086"/>
      <c r="L59" s="1086"/>
      <c r="M59" s="1086"/>
      <c r="N59" s="1086"/>
      <c r="O59" s="1086"/>
      <c r="P59" s="1086"/>
      <c r="Q59" s="1086"/>
      <c r="R59" s="378"/>
    </row>
    <row r="60" spans="1:18" ht="20.100000000000001" customHeight="1">
      <c r="A60" s="2326" t="s">
        <v>3</v>
      </c>
      <c r="B60" s="2326" t="s">
        <v>4</v>
      </c>
      <c r="C60" s="2326" t="s">
        <v>5</v>
      </c>
      <c r="D60" s="2319" t="s">
        <v>6</v>
      </c>
      <c r="E60" s="2329" t="s">
        <v>7</v>
      </c>
      <c r="F60" s="2330"/>
      <c r="G60" s="2319" t="s">
        <v>509</v>
      </c>
      <c r="H60" s="2329" t="s">
        <v>8</v>
      </c>
      <c r="I60" s="2444"/>
      <c r="J60" s="2444"/>
      <c r="K60" s="2330"/>
      <c r="L60" s="2315" t="s">
        <v>9</v>
      </c>
      <c r="M60" s="2319" t="s">
        <v>10</v>
      </c>
      <c r="N60" s="2321" t="s">
        <v>11</v>
      </c>
      <c r="O60" s="2322"/>
      <c r="P60" s="2323"/>
      <c r="Q60" s="2319" t="s">
        <v>4092</v>
      </c>
      <c r="R60" s="2324" t="s">
        <v>1850</v>
      </c>
    </row>
    <row r="61" spans="1:18" ht="45" customHeight="1">
      <c r="A61" s="2327"/>
      <c r="B61" s="2327"/>
      <c r="C61" s="2327"/>
      <c r="D61" s="2521"/>
      <c r="E61" s="1246" t="s">
        <v>14</v>
      </c>
      <c r="F61" s="1246" t="s">
        <v>15</v>
      </c>
      <c r="G61" s="2320"/>
      <c r="H61" s="1246" t="s">
        <v>17</v>
      </c>
      <c r="I61" s="1246" t="s">
        <v>2004</v>
      </c>
      <c r="J61" s="1246" t="s">
        <v>18</v>
      </c>
      <c r="K61" s="1246" t="s">
        <v>19</v>
      </c>
      <c r="L61" s="2316"/>
      <c r="M61" s="2320"/>
      <c r="N61" s="1247" t="s">
        <v>20</v>
      </c>
      <c r="O61" s="1247" t="s">
        <v>2270</v>
      </c>
      <c r="P61" s="1246" t="s">
        <v>2769</v>
      </c>
      <c r="Q61" s="2320"/>
      <c r="R61" s="2349"/>
    </row>
    <row r="62" spans="1:18" s="112" customFormat="1" ht="18" customHeight="1">
      <c r="A62" s="1697">
        <v>1</v>
      </c>
      <c r="B62" s="1151" t="s">
        <v>2005</v>
      </c>
      <c r="C62" s="1305" t="s">
        <v>43</v>
      </c>
      <c r="D62" s="1318">
        <f>VLOOKUP(B62,'[45]DATA GAJI'!$B$61:$D$101,3,FALSE)</f>
        <v>22</v>
      </c>
      <c r="E62" s="827">
        <v>2156056</v>
      </c>
      <c r="F62" s="827">
        <v>100000</v>
      </c>
      <c r="G62" s="827">
        <f t="shared" ref="G62:G94" si="17">SUM(E62:F62)</f>
        <v>2256056</v>
      </c>
      <c r="H62" s="827">
        <v>0</v>
      </c>
      <c r="I62" s="1326">
        <v>0</v>
      </c>
      <c r="J62" s="1309">
        <v>538795</v>
      </c>
      <c r="K62" s="1308">
        <v>0</v>
      </c>
      <c r="L62" s="1309">
        <f t="shared" ref="L62:L102" si="18">(D62*H62)+(D62*I62)+J62+K62</f>
        <v>538795</v>
      </c>
      <c r="M62" s="935">
        <f t="shared" ref="M62:M102" si="19">G62+L62</f>
        <v>2794851</v>
      </c>
      <c r="N62" s="935">
        <f>G62*2%</f>
        <v>45121.120000000003</v>
      </c>
      <c r="O62" s="935">
        <f>G62*1%</f>
        <v>22560.560000000001</v>
      </c>
      <c r="P62" s="935">
        <f t="shared" ref="P62:P68" si="20">G62*1%</f>
        <v>22560.560000000001</v>
      </c>
      <c r="Q62" s="652">
        <f>M62-N62-O62-P62</f>
        <v>2704608.76</v>
      </c>
      <c r="R62" s="1274" t="s">
        <v>4093</v>
      </c>
    </row>
    <row r="63" spans="1:18" s="112" customFormat="1" ht="18" customHeight="1">
      <c r="A63" s="1697">
        <v>2</v>
      </c>
      <c r="B63" s="1151" t="s">
        <v>2015</v>
      </c>
      <c r="C63" s="1312" t="s">
        <v>43</v>
      </c>
      <c r="D63" s="1895">
        <f>VLOOKUP(B63,'[45]DATA GAJI'!$B$61:$D$101,3,FALSE)</f>
        <v>24</v>
      </c>
      <c r="E63" s="827">
        <v>2156056</v>
      </c>
      <c r="F63" s="827">
        <v>100000</v>
      </c>
      <c r="G63" s="827">
        <f t="shared" si="17"/>
        <v>2256056</v>
      </c>
      <c r="H63" s="1314">
        <v>0</v>
      </c>
      <c r="I63" s="1319">
        <v>10000</v>
      </c>
      <c r="J63" s="1307">
        <v>538795</v>
      </c>
      <c r="K63" s="1313">
        <v>0</v>
      </c>
      <c r="L63" s="1309">
        <f t="shared" si="18"/>
        <v>778795</v>
      </c>
      <c r="M63" s="935">
        <f t="shared" si="19"/>
        <v>3034851</v>
      </c>
      <c r="N63" s="1653">
        <f t="shared" ref="N63:N102" si="21">G63*2%</f>
        <v>45121.120000000003</v>
      </c>
      <c r="O63" s="1653">
        <f t="shared" ref="O63:O102" si="22">G63*1%</f>
        <v>22560.560000000001</v>
      </c>
      <c r="P63" s="1074">
        <f t="shared" si="20"/>
        <v>22560.560000000001</v>
      </c>
      <c r="Q63" s="654">
        <f>M63-N63-O63-P63</f>
        <v>2944608.76</v>
      </c>
      <c r="R63" s="1274" t="s">
        <v>4094</v>
      </c>
    </row>
    <row r="64" spans="1:18" s="112" customFormat="1" ht="18" customHeight="1">
      <c r="A64" s="1697">
        <v>3</v>
      </c>
      <c r="B64" s="1151" t="s">
        <v>2016</v>
      </c>
      <c r="C64" s="1312" t="s">
        <v>43</v>
      </c>
      <c r="D64" s="1895">
        <f>VLOOKUP(B64,'[45]DATA GAJI'!$B$61:$D$101,3,FALSE)</f>
        <v>25</v>
      </c>
      <c r="E64" s="827">
        <v>2156056</v>
      </c>
      <c r="F64" s="827">
        <v>100000</v>
      </c>
      <c r="G64" s="827">
        <f t="shared" si="17"/>
        <v>2256056</v>
      </c>
      <c r="H64" s="1314">
        <v>0</v>
      </c>
      <c r="I64" s="1319">
        <v>0</v>
      </c>
      <c r="J64" s="1307">
        <v>538795</v>
      </c>
      <c r="K64" s="1313">
        <v>0</v>
      </c>
      <c r="L64" s="1309">
        <f t="shared" si="18"/>
        <v>538795</v>
      </c>
      <c r="M64" s="935">
        <f t="shared" si="19"/>
        <v>2794851</v>
      </c>
      <c r="N64" s="1653">
        <f t="shared" si="21"/>
        <v>45121.120000000003</v>
      </c>
      <c r="O64" s="1653">
        <f t="shared" si="22"/>
        <v>22560.560000000001</v>
      </c>
      <c r="P64" s="1074">
        <f t="shared" si="20"/>
        <v>22560.560000000001</v>
      </c>
      <c r="Q64" s="654">
        <f>M64-N64-O64-P64</f>
        <v>2704608.76</v>
      </c>
      <c r="R64" s="1274" t="s">
        <v>4095</v>
      </c>
    </row>
    <row r="65" spans="1:18" s="112" customFormat="1" ht="18" customHeight="1">
      <c r="A65" s="1697">
        <v>4</v>
      </c>
      <c r="B65" s="1315" t="s">
        <v>2914</v>
      </c>
      <c r="C65" s="1305" t="s">
        <v>43</v>
      </c>
      <c r="D65" s="1895">
        <f>VLOOKUP(B65,'[45]DATA GAJI'!$B$61:$D$101,3,FALSE)</f>
        <v>25</v>
      </c>
      <c r="E65" s="827">
        <v>2156056</v>
      </c>
      <c r="F65" s="827">
        <v>100000</v>
      </c>
      <c r="G65" s="827">
        <f t="shared" si="17"/>
        <v>2256056</v>
      </c>
      <c r="H65" s="935">
        <v>0</v>
      </c>
      <c r="I65" s="1326">
        <v>0</v>
      </c>
      <c r="J65" s="1309">
        <v>538795</v>
      </c>
      <c r="K65" s="1309">
        <v>0</v>
      </c>
      <c r="L65" s="1309">
        <f t="shared" si="18"/>
        <v>538795</v>
      </c>
      <c r="M65" s="935">
        <f t="shared" si="19"/>
        <v>2794851</v>
      </c>
      <c r="N65" s="1653">
        <f t="shared" si="21"/>
        <v>45121.120000000003</v>
      </c>
      <c r="O65" s="1653">
        <f t="shared" si="22"/>
        <v>22560.560000000001</v>
      </c>
      <c r="P65" s="935">
        <f t="shared" si="20"/>
        <v>22560.560000000001</v>
      </c>
      <c r="Q65" s="652">
        <f>M65-O65-P65-N65</f>
        <v>2704608.76</v>
      </c>
      <c r="R65" s="1274" t="s">
        <v>4096</v>
      </c>
    </row>
    <row r="66" spans="1:18" s="112" customFormat="1" ht="18" customHeight="1">
      <c r="A66" s="1697">
        <v>5</v>
      </c>
      <c r="B66" s="1151" t="s">
        <v>1770</v>
      </c>
      <c r="C66" s="1312" t="s">
        <v>43</v>
      </c>
      <c r="D66" s="1895">
        <f>VLOOKUP(B66,'[45]DATA GAJI'!$B$61:$D$101,3,FALSE)</f>
        <v>25</v>
      </c>
      <c r="E66" s="827">
        <v>2156056</v>
      </c>
      <c r="F66" s="827">
        <v>100000</v>
      </c>
      <c r="G66" s="827">
        <f t="shared" si="17"/>
        <v>2256056</v>
      </c>
      <c r="H66" s="1314">
        <v>0</v>
      </c>
      <c r="I66" s="1319">
        <v>0</v>
      </c>
      <c r="J66" s="1307">
        <v>538795</v>
      </c>
      <c r="K66" s="1313">
        <v>0</v>
      </c>
      <c r="L66" s="1309">
        <f t="shared" si="18"/>
        <v>538795</v>
      </c>
      <c r="M66" s="935">
        <f t="shared" si="19"/>
        <v>2794851</v>
      </c>
      <c r="N66" s="1653">
        <f t="shared" si="21"/>
        <v>45121.120000000003</v>
      </c>
      <c r="O66" s="1653">
        <f t="shared" si="22"/>
        <v>22560.560000000001</v>
      </c>
      <c r="P66" s="1074">
        <f t="shared" si="20"/>
        <v>22560.560000000001</v>
      </c>
      <c r="Q66" s="654">
        <f>M66-N66-O66-P66</f>
        <v>2704608.76</v>
      </c>
      <c r="R66" s="1274" t="s">
        <v>4097</v>
      </c>
    </row>
    <row r="67" spans="1:18" s="112" customFormat="1" ht="18" customHeight="1">
      <c r="A67" s="1697">
        <v>6</v>
      </c>
      <c r="B67" s="1151" t="s">
        <v>2017</v>
      </c>
      <c r="C67" s="1312" t="s">
        <v>43</v>
      </c>
      <c r="D67" s="1895">
        <f>VLOOKUP(B67,'[45]DATA GAJI'!$B$61:$D$101,3,FALSE)</f>
        <v>25</v>
      </c>
      <c r="E67" s="827">
        <v>2156056</v>
      </c>
      <c r="F67" s="827">
        <v>100000</v>
      </c>
      <c r="G67" s="827">
        <f t="shared" si="17"/>
        <v>2256056</v>
      </c>
      <c r="H67" s="1314">
        <v>0</v>
      </c>
      <c r="I67" s="1319">
        <v>0</v>
      </c>
      <c r="J67" s="1307">
        <v>538795</v>
      </c>
      <c r="K67" s="1313">
        <v>0</v>
      </c>
      <c r="L67" s="1309">
        <f t="shared" si="18"/>
        <v>538795</v>
      </c>
      <c r="M67" s="935">
        <f t="shared" si="19"/>
        <v>2794851</v>
      </c>
      <c r="N67" s="1653">
        <f t="shared" si="21"/>
        <v>45121.120000000003</v>
      </c>
      <c r="O67" s="1653">
        <f t="shared" si="22"/>
        <v>22560.560000000001</v>
      </c>
      <c r="P67" s="1074">
        <f t="shared" si="20"/>
        <v>22560.560000000001</v>
      </c>
      <c r="Q67" s="654">
        <f>M67-N67-O67-P67</f>
        <v>2704608.76</v>
      </c>
      <c r="R67" s="1274" t="s">
        <v>4098</v>
      </c>
    </row>
    <row r="68" spans="1:18" s="112" customFormat="1" ht="18" customHeight="1">
      <c r="A68" s="1697">
        <v>7</v>
      </c>
      <c r="B68" s="1151" t="s">
        <v>2314</v>
      </c>
      <c r="C68" s="1312" t="s">
        <v>43</v>
      </c>
      <c r="D68" s="1895">
        <f>VLOOKUP(B68,'[45]DATA GAJI'!$B$61:$D$101,3,FALSE)</f>
        <v>24</v>
      </c>
      <c r="E68" s="827">
        <v>2156056</v>
      </c>
      <c r="F68" s="827">
        <v>100000</v>
      </c>
      <c r="G68" s="827">
        <f t="shared" si="17"/>
        <v>2256056</v>
      </c>
      <c r="H68" s="827">
        <v>0</v>
      </c>
      <c r="I68" s="1306">
        <v>0</v>
      </c>
      <c r="J68" s="1307">
        <v>538795</v>
      </c>
      <c r="K68" s="1308">
        <v>0</v>
      </c>
      <c r="L68" s="1309">
        <f t="shared" si="18"/>
        <v>538795</v>
      </c>
      <c r="M68" s="935">
        <f t="shared" si="19"/>
        <v>2794851</v>
      </c>
      <c r="N68" s="1653">
        <f t="shared" si="21"/>
        <v>45121.120000000003</v>
      </c>
      <c r="O68" s="1653">
        <f t="shared" si="22"/>
        <v>22560.560000000001</v>
      </c>
      <c r="P68" s="935">
        <f t="shared" si="20"/>
        <v>22560.560000000001</v>
      </c>
      <c r="Q68" s="652">
        <f>M68-N68-O68-P68</f>
        <v>2704608.76</v>
      </c>
      <c r="R68" s="1274" t="s">
        <v>4355</v>
      </c>
    </row>
    <row r="69" spans="1:18" s="112" customFormat="1" ht="18" customHeight="1">
      <c r="A69" s="1697">
        <v>8</v>
      </c>
      <c r="B69" s="1315" t="s">
        <v>2916</v>
      </c>
      <c r="C69" s="1305" t="s">
        <v>43</v>
      </c>
      <c r="D69" s="1895">
        <f>VLOOKUP(B69,'[45]DATA GAJI'!$B$61:$D$101,3,FALSE)</f>
        <v>22</v>
      </c>
      <c r="E69" s="827">
        <v>2156056</v>
      </c>
      <c r="F69" s="827">
        <v>100000</v>
      </c>
      <c r="G69" s="827">
        <f t="shared" si="17"/>
        <v>2256056</v>
      </c>
      <c r="H69" s="935">
        <v>0</v>
      </c>
      <c r="I69" s="1326">
        <v>0</v>
      </c>
      <c r="J69" s="1309">
        <v>538795</v>
      </c>
      <c r="K69" s="1309">
        <v>0</v>
      </c>
      <c r="L69" s="1309">
        <f t="shared" si="18"/>
        <v>538795</v>
      </c>
      <c r="M69" s="935">
        <f t="shared" si="19"/>
        <v>2794851</v>
      </c>
      <c r="N69" s="1653">
        <f t="shared" si="21"/>
        <v>45121.120000000003</v>
      </c>
      <c r="O69" s="1653">
        <f t="shared" si="22"/>
        <v>22560.560000000001</v>
      </c>
      <c r="P69" s="935">
        <f>1%*(E69+F69)</f>
        <v>22560.560000000001</v>
      </c>
      <c r="Q69" s="652">
        <f>M69-O69-P69-N69</f>
        <v>2704608.76</v>
      </c>
      <c r="R69" s="1274" t="s">
        <v>4099</v>
      </c>
    </row>
    <row r="70" spans="1:18" s="112" customFormat="1" ht="18" customHeight="1">
      <c r="A70" s="1697">
        <v>9</v>
      </c>
      <c r="B70" s="1315" t="s">
        <v>2920</v>
      </c>
      <c r="C70" s="1305" t="s">
        <v>43</v>
      </c>
      <c r="D70" s="1895">
        <f>VLOOKUP(B70,'[45]DATA GAJI'!$B$61:$D$101,3,FALSE)</f>
        <v>3</v>
      </c>
      <c r="E70" s="827">
        <v>2156056</v>
      </c>
      <c r="F70" s="827">
        <v>100000</v>
      </c>
      <c r="G70" s="827">
        <f t="shared" si="17"/>
        <v>2256056</v>
      </c>
      <c r="H70" s="935">
        <v>0</v>
      </c>
      <c r="I70" s="1326">
        <v>0</v>
      </c>
      <c r="J70" s="1309">
        <v>538795</v>
      </c>
      <c r="K70" s="1309">
        <v>0</v>
      </c>
      <c r="L70" s="1309">
        <f t="shared" si="18"/>
        <v>538795</v>
      </c>
      <c r="M70" s="935">
        <f t="shared" si="19"/>
        <v>2794851</v>
      </c>
      <c r="N70" s="1653">
        <f t="shared" si="21"/>
        <v>45121.120000000003</v>
      </c>
      <c r="O70" s="1653">
        <f t="shared" si="22"/>
        <v>22560.560000000001</v>
      </c>
      <c r="P70" s="935">
        <f>1%*(E70+F70)</f>
        <v>22560.560000000001</v>
      </c>
      <c r="Q70" s="652">
        <f>M70-O70-P70-N70</f>
        <v>2704608.76</v>
      </c>
      <c r="R70" s="1274" t="s">
        <v>4100</v>
      </c>
    </row>
    <row r="71" spans="1:18" s="112" customFormat="1" ht="18" customHeight="1">
      <c r="A71" s="1697">
        <v>10</v>
      </c>
      <c r="B71" s="1151" t="s">
        <v>3115</v>
      </c>
      <c r="C71" s="1312" t="s">
        <v>43</v>
      </c>
      <c r="D71" s="1895">
        <f>VLOOKUP(B71,'[45]DATA GAJI'!$B$61:$D$101,3,FALSE)</f>
        <v>19</v>
      </c>
      <c r="E71" s="827">
        <v>2156056</v>
      </c>
      <c r="F71" s="827">
        <v>100000</v>
      </c>
      <c r="G71" s="827">
        <f t="shared" si="17"/>
        <v>2256056</v>
      </c>
      <c r="H71" s="1314">
        <v>0</v>
      </c>
      <c r="I71" s="1319">
        <v>0</v>
      </c>
      <c r="J71" s="1307">
        <v>538795</v>
      </c>
      <c r="K71" s="1313">
        <v>0</v>
      </c>
      <c r="L71" s="1309">
        <f t="shared" si="18"/>
        <v>538795</v>
      </c>
      <c r="M71" s="935">
        <f t="shared" si="19"/>
        <v>2794851</v>
      </c>
      <c r="N71" s="1653">
        <f t="shared" si="21"/>
        <v>45121.120000000003</v>
      </c>
      <c r="O71" s="1653">
        <f t="shared" si="22"/>
        <v>22560.560000000001</v>
      </c>
      <c r="P71" s="1074">
        <f>G71*1%</f>
        <v>22560.560000000001</v>
      </c>
      <c r="Q71" s="654">
        <f>M71-N71-O71-P71</f>
        <v>2704608.76</v>
      </c>
      <c r="R71" s="1274" t="s">
        <v>4101</v>
      </c>
    </row>
    <row r="72" spans="1:18" s="112" customFormat="1" ht="18" customHeight="1">
      <c r="A72" s="1697">
        <v>11</v>
      </c>
      <c r="B72" s="1151" t="s">
        <v>2018</v>
      </c>
      <c r="C72" s="1312" t="s">
        <v>43</v>
      </c>
      <c r="D72" s="1895">
        <f>VLOOKUP(B72,'[45]DATA GAJI'!$B$61:$D$101,3,FALSE)</f>
        <v>24</v>
      </c>
      <c r="E72" s="827">
        <v>2156056</v>
      </c>
      <c r="F72" s="827">
        <v>100000</v>
      </c>
      <c r="G72" s="827">
        <f t="shared" si="17"/>
        <v>2256056</v>
      </c>
      <c r="H72" s="1314">
        <v>0</v>
      </c>
      <c r="I72" s="1319">
        <v>0</v>
      </c>
      <c r="J72" s="1307">
        <v>538795</v>
      </c>
      <c r="K72" s="1313">
        <v>0</v>
      </c>
      <c r="L72" s="1309">
        <f t="shared" si="18"/>
        <v>538795</v>
      </c>
      <c r="M72" s="935">
        <f t="shared" si="19"/>
        <v>2794851</v>
      </c>
      <c r="N72" s="1653">
        <f t="shared" si="21"/>
        <v>45121.120000000003</v>
      </c>
      <c r="O72" s="1653">
        <f t="shared" si="22"/>
        <v>22560.560000000001</v>
      </c>
      <c r="P72" s="1074">
        <f>G72*1%</f>
        <v>22560.560000000001</v>
      </c>
      <c r="Q72" s="654">
        <f>M72-N72-O72-P72</f>
        <v>2704608.76</v>
      </c>
      <c r="R72" s="1274" t="s">
        <v>4102</v>
      </c>
    </row>
    <row r="73" spans="1:18" s="112" customFormat="1" ht="18" customHeight="1">
      <c r="A73" s="1697">
        <v>12</v>
      </c>
      <c r="B73" s="1315" t="s">
        <v>2921</v>
      </c>
      <c r="C73" s="1305" t="s">
        <v>43</v>
      </c>
      <c r="D73" s="1895">
        <f>VLOOKUP(B73,'[45]DATA GAJI'!$B$61:$D$101,3,FALSE)</f>
        <v>24</v>
      </c>
      <c r="E73" s="827">
        <v>2156056</v>
      </c>
      <c r="F73" s="827">
        <v>100000</v>
      </c>
      <c r="G73" s="827">
        <f t="shared" si="17"/>
        <v>2256056</v>
      </c>
      <c r="H73" s="935">
        <v>0</v>
      </c>
      <c r="I73" s="1326">
        <v>0</v>
      </c>
      <c r="J73" s="1309">
        <v>538795</v>
      </c>
      <c r="K73" s="1309">
        <v>0</v>
      </c>
      <c r="L73" s="1309">
        <f t="shared" si="18"/>
        <v>538795</v>
      </c>
      <c r="M73" s="935">
        <f t="shared" si="19"/>
        <v>2794851</v>
      </c>
      <c r="N73" s="1653">
        <f t="shared" si="21"/>
        <v>45121.120000000003</v>
      </c>
      <c r="O73" s="1653">
        <f t="shared" si="22"/>
        <v>22560.560000000001</v>
      </c>
      <c r="P73" s="935">
        <f>1%*(E73+F73)</f>
        <v>22560.560000000001</v>
      </c>
      <c r="Q73" s="652">
        <f>M73-O73-P73-N73</f>
        <v>2704608.76</v>
      </c>
      <c r="R73" s="1274" t="s">
        <v>4103</v>
      </c>
    </row>
    <row r="74" spans="1:18" s="112" customFormat="1" ht="18" customHeight="1">
      <c r="A74" s="1697">
        <v>13</v>
      </c>
      <c r="B74" s="1315" t="s">
        <v>2913</v>
      </c>
      <c r="C74" s="1305" t="s">
        <v>43</v>
      </c>
      <c r="D74" s="1895">
        <f>VLOOKUP(B74,'[45]DATA GAJI'!$B$61:$D$101,3,FALSE)</f>
        <v>27</v>
      </c>
      <c r="E74" s="827">
        <v>2156056</v>
      </c>
      <c r="F74" s="827">
        <v>100000</v>
      </c>
      <c r="G74" s="827">
        <f t="shared" si="17"/>
        <v>2256056</v>
      </c>
      <c r="H74" s="935">
        <v>0</v>
      </c>
      <c r="I74" s="1326">
        <v>0</v>
      </c>
      <c r="J74" s="1309">
        <v>538795</v>
      </c>
      <c r="K74" s="1309">
        <v>0</v>
      </c>
      <c r="L74" s="1309">
        <f t="shared" si="18"/>
        <v>538795</v>
      </c>
      <c r="M74" s="935">
        <f t="shared" si="19"/>
        <v>2794851</v>
      </c>
      <c r="N74" s="1653">
        <f t="shared" si="21"/>
        <v>45121.120000000003</v>
      </c>
      <c r="O74" s="1653">
        <f t="shared" si="22"/>
        <v>22560.560000000001</v>
      </c>
      <c r="P74" s="935">
        <f>G74*1%</f>
        <v>22560.560000000001</v>
      </c>
      <c r="Q74" s="652">
        <f>M74-O74-P74-N74</f>
        <v>2704608.76</v>
      </c>
      <c r="R74" s="1274" t="s">
        <v>4104</v>
      </c>
    </row>
    <row r="75" spans="1:18" s="223" customFormat="1" ht="18" customHeight="1">
      <c r="A75" s="1697">
        <v>14</v>
      </c>
      <c r="B75" s="822" t="s">
        <v>2019</v>
      </c>
      <c r="C75" s="1312" t="s">
        <v>43</v>
      </c>
      <c r="D75" s="1895">
        <f>VLOOKUP(B75,'[45]DATA GAJI'!$B$61:$D$101,3,FALSE)</f>
        <v>24</v>
      </c>
      <c r="E75" s="827">
        <v>2156056</v>
      </c>
      <c r="F75" s="827">
        <v>100000</v>
      </c>
      <c r="G75" s="827">
        <f t="shared" si="17"/>
        <v>2256056</v>
      </c>
      <c r="H75" s="1314">
        <v>0</v>
      </c>
      <c r="I75" s="1319">
        <v>0</v>
      </c>
      <c r="J75" s="1307">
        <v>538795</v>
      </c>
      <c r="K75" s="1313">
        <v>0</v>
      </c>
      <c r="L75" s="1309">
        <f t="shared" si="18"/>
        <v>538795</v>
      </c>
      <c r="M75" s="935">
        <f t="shared" si="19"/>
        <v>2794851</v>
      </c>
      <c r="N75" s="1653">
        <f t="shared" si="21"/>
        <v>45121.120000000003</v>
      </c>
      <c r="O75" s="1653">
        <f t="shared" si="22"/>
        <v>22560.560000000001</v>
      </c>
      <c r="P75" s="1074">
        <f>G75*1%</f>
        <v>22560.560000000001</v>
      </c>
      <c r="Q75" s="654">
        <f>M75-N75-O75-P75</f>
        <v>2704608.76</v>
      </c>
      <c r="R75" s="1274" t="s">
        <v>4105</v>
      </c>
    </row>
    <row r="76" spans="1:18" s="112" customFormat="1" ht="18" customHeight="1">
      <c r="A76" s="1697">
        <v>15</v>
      </c>
      <c r="B76" s="822" t="s">
        <v>2020</v>
      </c>
      <c r="C76" s="1312" t="s">
        <v>43</v>
      </c>
      <c r="D76" s="1895">
        <f>VLOOKUP(B76,'[45]DATA GAJI'!$B$61:$D$101,3,FALSE)</f>
        <v>20</v>
      </c>
      <c r="E76" s="827">
        <v>2156056</v>
      </c>
      <c r="F76" s="827">
        <v>100000</v>
      </c>
      <c r="G76" s="827">
        <f t="shared" si="17"/>
        <v>2256056</v>
      </c>
      <c r="H76" s="1314">
        <v>0</v>
      </c>
      <c r="I76" s="1319">
        <v>0</v>
      </c>
      <c r="J76" s="1307">
        <v>538795</v>
      </c>
      <c r="K76" s="1313">
        <v>0</v>
      </c>
      <c r="L76" s="1309">
        <f t="shared" si="18"/>
        <v>538795</v>
      </c>
      <c r="M76" s="935">
        <f t="shared" si="19"/>
        <v>2794851</v>
      </c>
      <c r="N76" s="1653">
        <f t="shared" si="21"/>
        <v>45121.120000000003</v>
      </c>
      <c r="O76" s="1653">
        <f t="shared" si="22"/>
        <v>22560.560000000001</v>
      </c>
      <c r="P76" s="1074">
        <f>G76*1%</f>
        <v>22560.560000000001</v>
      </c>
      <c r="Q76" s="654">
        <f>M76-N76-O76-P76</f>
        <v>2704608.76</v>
      </c>
      <c r="R76" s="1274" t="s">
        <v>4106</v>
      </c>
    </row>
    <row r="77" spans="1:18" s="112" customFormat="1" ht="18" customHeight="1">
      <c r="A77" s="1697">
        <v>16</v>
      </c>
      <c r="B77" s="1315" t="s">
        <v>929</v>
      </c>
      <c r="C77" s="1305" t="s">
        <v>43</v>
      </c>
      <c r="D77" s="1895">
        <f>VLOOKUP(B77,'[45]DATA GAJI'!$B$61:$D$101,3,FALSE)</f>
        <v>28</v>
      </c>
      <c r="E77" s="827">
        <v>2156056</v>
      </c>
      <c r="F77" s="827">
        <v>100000</v>
      </c>
      <c r="G77" s="827">
        <f t="shared" si="17"/>
        <v>2256056</v>
      </c>
      <c r="H77" s="935">
        <v>0</v>
      </c>
      <c r="I77" s="1326">
        <v>0</v>
      </c>
      <c r="J77" s="1309">
        <v>538795</v>
      </c>
      <c r="K77" s="1309">
        <v>0</v>
      </c>
      <c r="L77" s="1309">
        <f t="shared" si="18"/>
        <v>538795</v>
      </c>
      <c r="M77" s="935">
        <f t="shared" si="19"/>
        <v>2794851</v>
      </c>
      <c r="N77" s="1653">
        <f t="shared" si="21"/>
        <v>45121.120000000003</v>
      </c>
      <c r="O77" s="1653">
        <f t="shared" si="22"/>
        <v>22560.560000000001</v>
      </c>
      <c r="P77" s="935">
        <f>1%*(E77+F77)</f>
        <v>22560.560000000001</v>
      </c>
      <c r="Q77" s="652">
        <f>M77-O77-P77-N77</f>
        <v>2704608.76</v>
      </c>
      <c r="R77" s="1274" t="s">
        <v>4107</v>
      </c>
    </row>
    <row r="78" spans="1:18" s="112" customFormat="1" ht="18" customHeight="1">
      <c r="A78" s="1697">
        <v>17</v>
      </c>
      <c r="B78" s="1151" t="s">
        <v>2021</v>
      </c>
      <c r="C78" s="1312" t="s">
        <v>43</v>
      </c>
      <c r="D78" s="1895">
        <f>VLOOKUP(B78,'[45]DATA GAJI'!$B$61:$D$101,3,FALSE)</f>
        <v>20</v>
      </c>
      <c r="E78" s="827">
        <v>2156056</v>
      </c>
      <c r="F78" s="827">
        <v>100000</v>
      </c>
      <c r="G78" s="827">
        <f t="shared" si="17"/>
        <v>2256056</v>
      </c>
      <c r="H78" s="1314">
        <v>0</v>
      </c>
      <c r="I78" s="1319">
        <v>0</v>
      </c>
      <c r="J78" s="1307">
        <v>538795</v>
      </c>
      <c r="K78" s="1313">
        <v>0</v>
      </c>
      <c r="L78" s="1309">
        <f t="shared" si="18"/>
        <v>538795</v>
      </c>
      <c r="M78" s="935">
        <f t="shared" si="19"/>
        <v>2794851</v>
      </c>
      <c r="N78" s="1653">
        <f t="shared" si="21"/>
        <v>45121.120000000003</v>
      </c>
      <c r="O78" s="1653">
        <f t="shared" si="22"/>
        <v>22560.560000000001</v>
      </c>
      <c r="P78" s="1074">
        <f>G78*1%</f>
        <v>22560.560000000001</v>
      </c>
      <c r="Q78" s="654">
        <f>M78-N78-O78-P78</f>
        <v>2704608.76</v>
      </c>
      <c r="R78" s="1327" t="s">
        <v>4108</v>
      </c>
    </row>
    <row r="79" spans="1:18" s="223" customFormat="1" ht="18" customHeight="1">
      <c r="A79" s="1697">
        <v>18</v>
      </c>
      <c r="B79" s="1328" t="s">
        <v>2022</v>
      </c>
      <c r="C79" s="1312" t="s">
        <v>43</v>
      </c>
      <c r="D79" s="1895">
        <f>VLOOKUP(B79,'[45]DATA GAJI'!$B$61:$D$101,3,FALSE)</f>
        <v>25</v>
      </c>
      <c r="E79" s="827">
        <v>2156056</v>
      </c>
      <c r="F79" s="827">
        <v>100000</v>
      </c>
      <c r="G79" s="827">
        <f t="shared" si="17"/>
        <v>2256056</v>
      </c>
      <c r="H79" s="1314">
        <v>0</v>
      </c>
      <c r="I79" s="1319">
        <v>0</v>
      </c>
      <c r="J79" s="1307">
        <v>538795</v>
      </c>
      <c r="K79" s="1313">
        <v>0</v>
      </c>
      <c r="L79" s="1309">
        <f t="shared" si="18"/>
        <v>538795</v>
      </c>
      <c r="M79" s="935">
        <f t="shared" si="19"/>
        <v>2794851</v>
      </c>
      <c r="N79" s="1653">
        <f t="shared" si="21"/>
        <v>45121.120000000003</v>
      </c>
      <c r="O79" s="1653">
        <f t="shared" si="22"/>
        <v>22560.560000000001</v>
      </c>
      <c r="P79" s="1074">
        <f>G79*1%</f>
        <v>22560.560000000001</v>
      </c>
      <c r="Q79" s="654">
        <f>M79-N79-O79-P79</f>
        <v>2704608.76</v>
      </c>
      <c r="R79" s="395" t="s">
        <v>4109</v>
      </c>
    </row>
    <row r="80" spans="1:18" s="223" customFormat="1" ht="18" customHeight="1">
      <c r="A80" s="1697">
        <v>19</v>
      </c>
      <c r="B80" s="1332" t="s">
        <v>2917</v>
      </c>
      <c r="C80" s="1305" t="s">
        <v>43</v>
      </c>
      <c r="D80" s="1895">
        <f>VLOOKUP(B80,'[45]DATA GAJI'!$B$61:$D$101,3,FALSE)</f>
        <v>25</v>
      </c>
      <c r="E80" s="827">
        <v>2156056</v>
      </c>
      <c r="F80" s="827">
        <v>100000</v>
      </c>
      <c r="G80" s="827">
        <f t="shared" si="17"/>
        <v>2256056</v>
      </c>
      <c r="H80" s="935">
        <v>0</v>
      </c>
      <c r="I80" s="1326">
        <v>0</v>
      </c>
      <c r="J80" s="1309">
        <v>538795</v>
      </c>
      <c r="K80" s="1309">
        <v>0</v>
      </c>
      <c r="L80" s="1309">
        <f t="shared" si="18"/>
        <v>538795</v>
      </c>
      <c r="M80" s="935">
        <f t="shared" si="19"/>
        <v>2794851</v>
      </c>
      <c r="N80" s="1653">
        <f t="shared" si="21"/>
        <v>45121.120000000003</v>
      </c>
      <c r="O80" s="1653">
        <f t="shared" si="22"/>
        <v>22560.560000000001</v>
      </c>
      <c r="P80" s="935">
        <f>1%*(E80+F80)</f>
        <v>22560.560000000001</v>
      </c>
      <c r="Q80" s="652">
        <f>M80-O80-P80-N80</f>
        <v>2704608.76</v>
      </c>
      <c r="R80" s="395" t="s">
        <v>4110</v>
      </c>
    </row>
    <row r="81" spans="1:18" s="223" customFormat="1" ht="18" customHeight="1">
      <c r="A81" s="1697">
        <v>20</v>
      </c>
      <c r="B81" s="1328" t="s">
        <v>2023</v>
      </c>
      <c r="C81" s="1312" t="s">
        <v>43</v>
      </c>
      <c r="D81" s="1895">
        <f>VLOOKUP(B81,'[45]DATA GAJI'!$B$61:$D$101,3,FALSE)</f>
        <v>23</v>
      </c>
      <c r="E81" s="827">
        <v>2156056</v>
      </c>
      <c r="F81" s="827">
        <v>100000</v>
      </c>
      <c r="G81" s="827">
        <f t="shared" si="17"/>
        <v>2256056</v>
      </c>
      <c r="H81" s="1314">
        <v>0</v>
      </c>
      <c r="I81" s="1319">
        <v>0</v>
      </c>
      <c r="J81" s="1307">
        <v>538795</v>
      </c>
      <c r="K81" s="1313">
        <v>0</v>
      </c>
      <c r="L81" s="1309">
        <f t="shared" si="18"/>
        <v>538795</v>
      </c>
      <c r="M81" s="935">
        <f t="shared" si="19"/>
        <v>2794851</v>
      </c>
      <c r="N81" s="1653">
        <f t="shared" si="21"/>
        <v>45121.120000000003</v>
      </c>
      <c r="O81" s="1653">
        <f t="shared" si="22"/>
        <v>22560.560000000001</v>
      </c>
      <c r="P81" s="1074">
        <f t="shared" ref="P81:P86" si="23">G81*1%</f>
        <v>22560.560000000001</v>
      </c>
      <c r="Q81" s="654">
        <f t="shared" ref="Q81:Q86" si="24">M81-N81-O81-P81</f>
        <v>2704608.76</v>
      </c>
      <c r="R81" s="395" t="s">
        <v>4111</v>
      </c>
    </row>
    <row r="82" spans="1:18" s="223" customFormat="1" ht="18" customHeight="1">
      <c r="A82" s="1697">
        <v>21</v>
      </c>
      <c r="B82" s="1317" t="s">
        <v>2024</v>
      </c>
      <c r="C82" s="1312" t="s">
        <v>43</v>
      </c>
      <c r="D82" s="1895">
        <f>VLOOKUP(B82,'[45]DATA GAJI'!$B$61:$D$101,3,FALSE)</f>
        <v>21</v>
      </c>
      <c r="E82" s="827">
        <v>2156056</v>
      </c>
      <c r="F82" s="827">
        <v>100000</v>
      </c>
      <c r="G82" s="827">
        <f t="shared" si="17"/>
        <v>2256056</v>
      </c>
      <c r="H82" s="1314">
        <v>0</v>
      </c>
      <c r="I82" s="1319">
        <v>0</v>
      </c>
      <c r="J82" s="1307">
        <v>538795</v>
      </c>
      <c r="K82" s="1313">
        <v>0</v>
      </c>
      <c r="L82" s="1309">
        <f t="shared" si="18"/>
        <v>538795</v>
      </c>
      <c r="M82" s="935">
        <f t="shared" si="19"/>
        <v>2794851</v>
      </c>
      <c r="N82" s="1653">
        <f t="shared" si="21"/>
        <v>45121.120000000003</v>
      </c>
      <c r="O82" s="1653">
        <f t="shared" si="22"/>
        <v>22560.560000000001</v>
      </c>
      <c r="P82" s="1074">
        <f t="shared" si="23"/>
        <v>22560.560000000001</v>
      </c>
      <c r="Q82" s="654">
        <f t="shared" si="24"/>
        <v>2704608.76</v>
      </c>
      <c r="R82" s="622" t="s">
        <v>4112</v>
      </c>
    </row>
    <row r="83" spans="1:18" s="223" customFormat="1" ht="18" customHeight="1">
      <c r="A83" s="1697">
        <v>22</v>
      </c>
      <c r="B83" s="1317" t="s">
        <v>2500</v>
      </c>
      <c r="C83" s="1312" t="s">
        <v>43</v>
      </c>
      <c r="D83" s="1895">
        <f>VLOOKUP(B83,'[45]DATA GAJI'!$B$61:$D$101,3,FALSE)</f>
        <v>25</v>
      </c>
      <c r="E83" s="827">
        <v>2156056</v>
      </c>
      <c r="F83" s="827">
        <v>100000</v>
      </c>
      <c r="G83" s="827">
        <f t="shared" si="17"/>
        <v>2256056</v>
      </c>
      <c r="H83" s="827">
        <v>0</v>
      </c>
      <c r="I83" s="1306">
        <v>0</v>
      </c>
      <c r="J83" s="1307">
        <v>538795</v>
      </c>
      <c r="K83" s="1308">
        <v>0</v>
      </c>
      <c r="L83" s="1309">
        <f t="shared" si="18"/>
        <v>538795</v>
      </c>
      <c r="M83" s="935">
        <f t="shared" si="19"/>
        <v>2794851</v>
      </c>
      <c r="N83" s="1653">
        <f t="shared" si="21"/>
        <v>45121.120000000003</v>
      </c>
      <c r="O83" s="1653">
        <f t="shared" si="22"/>
        <v>22560.560000000001</v>
      </c>
      <c r="P83" s="935">
        <f t="shared" si="23"/>
        <v>22560.560000000001</v>
      </c>
      <c r="Q83" s="652">
        <f t="shared" si="24"/>
        <v>2704608.76</v>
      </c>
      <c r="R83" s="622" t="s">
        <v>4113</v>
      </c>
    </row>
    <row r="84" spans="1:18" s="223" customFormat="1" ht="18" customHeight="1">
      <c r="A84" s="1697">
        <v>23</v>
      </c>
      <c r="B84" s="1317" t="s">
        <v>2315</v>
      </c>
      <c r="C84" s="1312" t="s">
        <v>43</v>
      </c>
      <c r="D84" s="1895">
        <f>VLOOKUP(B84,'[45]DATA GAJI'!$B$61:$D$101,3,FALSE)</f>
        <v>30</v>
      </c>
      <c r="E84" s="827">
        <v>2156056</v>
      </c>
      <c r="F84" s="827">
        <v>100000</v>
      </c>
      <c r="G84" s="827">
        <f t="shared" si="17"/>
        <v>2256056</v>
      </c>
      <c r="H84" s="827">
        <v>0</v>
      </c>
      <c r="I84" s="1306">
        <v>0</v>
      </c>
      <c r="J84" s="1307">
        <v>538795</v>
      </c>
      <c r="K84" s="1308">
        <v>0</v>
      </c>
      <c r="L84" s="1309">
        <f t="shared" si="18"/>
        <v>538795</v>
      </c>
      <c r="M84" s="935">
        <f t="shared" si="19"/>
        <v>2794851</v>
      </c>
      <c r="N84" s="1653">
        <f t="shared" si="21"/>
        <v>45121.120000000003</v>
      </c>
      <c r="O84" s="1653">
        <f t="shared" si="22"/>
        <v>22560.560000000001</v>
      </c>
      <c r="P84" s="935">
        <f t="shared" si="23"/>
        <v>22560.560000000001</v>
      </c>
      <c r="Q84" s="652">
        <f t="shared" si="24"/>
        <v>2704608.76</v>
      </c>
      <c r="R84" s="622" t="s">
        <v>4114</v>
      </c>
    </row>
    <row r="85" spans="1:18" s="223" customFormat="1" ht="18" customHeight="1">
      <c r="A85" s="1697">
        <v>24</v>
      </c>
      <c r="B85" s="1317" t="s">
        <v>2025</v>
      </c>
      <c r="C85" s="1312" t="s">
        <v>43</v>
      </c>
      <c r="D85" s="1895">
        <f>VLOOKUP(B85,'[45]DATA GAJI'!$B$61:$D$101,3,FALSE)</f>
        <v>7</v>
      </c>
      <c r="E85" s="827">
        <v>2156056</v>
      </c>
      <c r="F85" s="827">
        <v>100000</v>
      </c>
      <c r="G85" s="827">
        <f t="shared" si="17"/>
        <v>2256056</v>
      </c>
      <c r="H85" s="1314">
        <v>0</v>
      </c>
      <c r="I85" s="1319">
        <v>0</v>
      </c>
      <c r="J85" s="1307">
        <v>538795</v>
      </c>
      <c r="K85" s="1313">
        <v>0</v>
      </c>
      <c r="L85" s="1309">
        <f t="shared" si="18"/>
        <v>538795</v>
      </c>
      <c r="M85" s="935">
        <f t="shared" si="19"/>
        <v>2794851</v>
      </c>
      <c r="N85" s="1653">
        <f t="shared" si="21"/>
        <v>45121.120000000003</v>
      </c>
      <c r="O85" s="1653">
        <f t="shared" si="22"/>
        <v>22560.560000000001</v>
      </c>
      <c r="P85" s="1074">
        <f t="shared" si="23"/>
        <v>22560.560000000001</v>
      </c>
      <c r="Q85" s="654">
        <f t="shared" si="24"/>
        <v>2704608.76</v>
      </c>
      <c r="R85" s="622" t="s">
        <v>4115</v>
      </c>
    </row>
    <row r="86" spans="1:18" s="223" customFormat="1" ht="18" customHeight="1">
      <c r="A86" s="1697">
        <v>25</v>
      </c>
      <c r="B86" s="1333" t="s">
        <v>2026</v>
      </c>
      <c r="C86" s="1312" t="s">
        <v>43</v>
      </c>
      <c r="D86" s="1895">
        <f>VLOOKUP(B86,'[45]DATA GAJI'!$B$61:$D$101,3,FALSE)</f>
        <v>22</v>
      </c>
      <c r="E86" s="827">
        <v>2156056</v>
      </c>
      <c r="F86" s="827">
        <v>100000</v>
      </c>
      <c r="G86" s="827">
        <f t="shared" si="17"/>
        <v>2256056</v>
      </c>
      <c r="H86" s="1314">
        <v>0</v>
      </c>
      <c r="I86" s="1319">
        <v>0</v>
      </c>
      <c r="J86" s="1307">
        <v>538795</v>
      </c>
      <c r="K86" s="1313">
        <v>0</v>
      </c>
      <c r="L86" s="1309">
        <f t="shared" si="18"/>
        <v>538795</v>
      </c>
      <c r="M86" s="935">
        <f t="shared" si="19"/>
        <v>2794851</v>
      </c>
      <c r="N86" s="1653">
        <f t="shared" si="21"/>
        <v>45121.120000000003</v>
      </c>
      <c r="O86" s="1653">
        <f t="shared" si="22"/>
        <v>22560.560000000001</v>
      </c>
      <c r="P86" s="1074">
        <f t="shared" si="23"/>
        <v>22560.560000000001</v>
      </c>
      <c r="Q86" s="654">
        <f t="shared" si="24"/>
        <v>2704608.76</v>
      </c>
      <c r="R86" s="1334" t="s">
        <v>4116</v>
      </c>
    </row>
    <row r="87" spans="1:18" s="223" customFormat="1" ht="18" customHeight="1">
      <c r="A87" s="1697">
        <v>26</v>
      </c>
      <c r="B87" s="1316" t="s">
        <v>2919</v>
      </c>
      <c r="C87" s="1305" t="s">
        <v>43</v>
      </c>
      <c r="D87" s="1895">
        <f>VLOOKUP(B87,'[45]DATA GAJI'!$B$61:$D$101,3,FALSE)</f>
        <v>23</v>
      </c>
      <c r="E87" s="827">
        <v>2156056</v>
      </c>
      <c r="F87" s="827">
        <v>100000</v>
      </c>
      <c r="G87" s="827">
        <f t="shared" si="17"/>
        <v>2256056</v>
      </c>
      <c r="H87" s="935">
        <v>0</v>
      </c>
      <c r="I87" s="1326">
        <v>0</v>
      </c>
      <c r="J87" s="1309">
        <v>538795</v>
      </c>
      <c r="K87" s="1309">
        <v>0</v>
      </c>
      <c r="L87" s="1309">
        <f t="shared" si="18"/>
        <v>538795</v>
      </c>
      <c r="M87" s="935">
        <f t="shared" si="19"/>
        <v>2794851</v>
      </c>
      <c r="N87" s="1653">
        <f t="shared" si="21"/>
        <v>45121.120000000003</v>
      </c>
      <c r="O87" s="1653">
        <f t="shared" si="22"/>
        <v>22560.560000000001</v>
      </c>
      <c r="P87" s="935">
        <f>1%*(E87+F87)</f>
        <v>22560.560000000001</v>
      </c>
      <c r="Q87" s="652">
        <f>M87-O87-P87-N87</f>
        <v>2704608.76</v>
      </c>
      <c r="R87" s="622" t="s">
        <v>4117</v>
      </c>
    </row>
    <row r="88" spans="1:18" s="223" customFormat="1" ht="18" customHeight="1">
      <c r="A88" s="1697">
        <v>27</v>
      </c>
      <c r="B88" s="1317" t="s">
        <v>3351</v>
      </c>
      <c r="C88" s="1305" t="s">
        <v>43</v>
      </c>
      <c r="D88" s="1895">
        <f>VLOOKUP(B88,'[45]DATA GAJI'!$B$61:$D$101,3,FALSE)</f>
        <v>23</v>
      </c>
      <c r="E88" s="827">
        <v>2156056</v>
      </c>
      <c r="F88" s="827">
        <v>100000</v>
      </c>
      <c r="G88" s="827">
        <f t="shared" si="17"/>
        <v>2256056</v>
      </c>
      <c r="H88" s="827">
        <v>0</v>
      </c>
      <c r="I88" s="1326">
        <v>0</v>
      </c>
      <c r="J88" s="1309">
        <v>538795</v>
      </c>
      <c r="K88" s="1308">
        <v>0</v>
      </c>
      <c r="L88" s="1309">
        <f t="shared" si="18"/>
        <v>538795</v>
      </c>
      <c r="M88" s="935">
        <f t="shared" si="19"/>
        <v>2794851</v>
      </c>
      <c r="N88" s="1653">
        <f t="shared" si="21"/>
        <v>45121.120000000003</v>
      </c>
      <c r="O88" s="1653">
        <f t="shared" si="22"/>
        <v>22560.560000000001</v>
      </c>
      <c r="P88" s="935">
        <f>G88*1%</f>
        <v>22560.560000000001</v>
      </c>
      <c r="Q88" s="652">
        <f>M88-N88-O88-P88</f>
        <v>2704608.76</v>
      </c>
      <c r="R88" s="622" t="s">
        <v>4118</v>
      </c>
    </row>
    <row r="89" spans="1:18" s="223" customFormat="1" ht="18" customHeight="1">
      <c r="A89" s="1697">
        <v>28</v>
      </c>
      <c r="B89" s="1317" t="s">
        <v>2027</v>
      </c>
      <c r="C89" s="1312" t="s">
        <v>43</v>
      </c>
      <c r="D89" s="1895">
        <f>VLOOKUP(B89,'[45]DATA GAJI'!$B$61:$D$101,3,FALSE)</f>
        <v>23</v>
      </c>
      <c r="E89" s="827">
        <v>2156056</v>
      </c>
      <c r="F89" s="827">
        <v>100000</v>
      </c>
      <c r="G89" s="827">
        <f t="shared" si="17"/>
        <v>2256056</v>
      </c>
      <c r="H89" s="1314">
        <v>0</v>
      </c>
      <c r="I89" s="1319">
        <v>0</v>
      </c>
      <c r="J89" s="1307">
        <v>538795</v>
      </c>
      <c r="K89" s="1313">
        <v>0</v>
      </c>
      <c r="L89" s="1309">
        <f t="shared" si="18"/>
        <v>538795</v>
      </c>
      <c r="M89" s="935">
        <f t="shared" si="19"/>
        <v>2794851</v>
      </c>
      <c r="N89" s="1653">
        <f t="shared" si="21"/>
        <v>45121.120000000003</v>
      </c>
      <c r="O89" s="1653">
        <f t="shared" si="22"/>
        <v>22560.560000000001</v>
      </c>
      <c r="P89" s="1074">
        <f>G89*1%</f>
        <v>22560.560000000001</v>
      </c>
      <c r="Q89" s="654">
        <f>M89-N89-O89-P89</f>
        <v>2704608.76</v>
      </c>
      <c r="R89" s="622" t="s">
        <v>4119</v>
      </c>
    </row>
    <row r="90" spans="1:18" s="223" customFormat="1" ht="18" customHeight="1">
      <c r="A90" s="1697">
        <v>29</v>
      </c>
      <c r="B90" s="1316" t="s">
        <v>1187</v>
      </c>
      <c r="C90" s="1305" t="s">
        <v>43</v>
      </c>
      <c r="D90" s="1895">
        <f>VLOOKUP(B90,'[45]DATA GAJI'!$B$61:$D$101,3,FALSE)</f>
        <v>23</v>
      </c>
      <c r="E90" s="827">
        <v>2156056</v>
      </c>
      <c r="F90" s="827">
        <v>100000</v>
      </c>
      <c r="G90" s="827">
        <f t="shared" si="17"/>
        <v>2256056</v>
      </c>
      <c r="H90" s="935">
        <v>0</v>
      </c>
      <c r="I90" s="1326">
        <v>0</v>
      </c>
      <c r="J90" s="1309">
        <v>538795</v>
      </c>
      <c r="K90" s="1309">
        <v>0</v>
      </c>
      <c r="L90" s="1309">
        <f t="shared" si="18"/>
        <v>538795</v>
      </c>
      <c r="M90" s="935">
        <f t="shared" si="19"/>
        <v>2794851</v>
      </c>
      <c r="N90" s="1653">
        <f t="shared" si="21"/>
        <v>45121.120000000003</v>
      </c>
      <c r="O90" s="1653">
        <f t="shared" si="22"/>
        <v>22560.560000000001</v>
      </c>
      <c r="P90" s="935">
        <f>G90*1%</f>
        <v>22560.560000000001</v>
      </c>
      <c r="Q90" s="652">
        <f>M90-O90-P90-N90</f>
        <v>2704608.76</v>
      </c>
      <c r="R90" s="622" t="s">
        <v>4120</v>
      </c>
    </row>
    <row r="91" spans="1:18" s="223" customFormat="1" ht="18" customHeight="1">
      <c r="A91" s="1697">
        <v>30</v>
      </c>
      <c r="B91" s="1317" t="s">
        <v>2028</v>
      </c>
      <c r="C91" s="1312" t="s">
        <v>43</v>
      </c>
      <c r="D91" s="1895">
        <f>VLOOKUP(B91,'[45]DATA GAJI'!$B$61:$D$101,3,FALSE)</f>
        <v>25</v>
      </c>
      <c r="E91" s="827">
        <v>2156056</v>
      </c>
      <c r="F91" s="827">
        <v>100000</v>
      </c>
      <c r="G91" s="827">
        <f t="shared" si="17"/>
        <v>2256056</v>
      </c>
      <c r="H91" s="1314">
        <v>0</v>
      </c>
      <c r="I91" s="1319">
        <v>0</v>
      </c>
      <c r="J91" s="1307">
        <v>538795</v>
      </c>
      <c r="K91" s="1313">
        <v>0</v>
      </c>
      <c r="L91" s="1309">
        <f t="shared" si="18"/>
        <v>538795</v>
      </c>
      <c r="M91" s="935">
        <f t="shared" si="19"/>
        <v>2794851</v>
      </c>
      <c r="N91" s="1653">
        <f t="shared" si="21"/>
        <v>45121.120000000003</v>
      </c>
      <c r="O91" s="1653">
        <f t="shared" si="22"/>
        <v>22560.560000000001</v>
      </c>
      <c r="P91" s="1074">
        <f>G91*1%</f>
        <v>22560.560000000001</v>
      </c>
      <c r="Q91" s="654">
        <f>M91-N91-O91-P91</f>
        <v>2704608.76</v>
      </c>
      <c r="R91" s="622" t="s">
        <v>4121</v>
      </c>
    </row>
    <row r="92" spans="1:18" s="223" customFormat="1" ht="18" customHeight="1">
      <c r="A92" s="1697">
        <v>31</v>
      </c>
      <c r="B92" s="1315" t="s">
        <v>2918</v>
      </c>
      <c r="C92" s="1305" t="s">
        <v>43</v>
      </c>
      <c r="D92" s="1895">
        <f>VLOOKUP(B92,'[45]DATA GAJI'!$B$61:$D$101,3,FALSE)</f>
        <v>23</v>
      </c>
      <c r="E92" s="827">
        <v>2156056</v>
      </c>
      <c r="F92" s="827">
        <v>100000</v>
      </c>
      <c r="G92" s="827">
        <f t="shared" si="17"/>
        <v>2256056</v>
      </c>
      <c r="H92" s="935">
        <v>0</v>
      </c>
      <c r="I92" s="1326">
        <v>0</v>
      </c>
      <c r="J92" s="1309">
        <v>538795</v>
      </c>
      <c r="K92" s="1309">
        <v>0</v>
      </c>
      <c r="L92" s="1309">
        <f t="shared" si="18"/>
        <v>538795</v>
      </c>
      <c r="M92" s="935">
        <f t="shared" si="19"/>
        <v>2794851</v>
      </c>
      <c r="N92" s="1653">
        <f t="shared" si="21"/>
        <v>45121.120000000003</v>
      </c>
      <c r="O92" s="1653">
        <f t="shared" si="22"/>
        <v>22560.560000000001</v>
      </c>
      <c r="P92" s="935">
        <f>1%*(E92+F92)</f>
        <v>22560.560000000001</v>
      </c>
      <c r="Q92" s="652">
        <f>M92-O92-P92-N92</f>
        <v>2704608.76</v>
      </c>
      <c r="R92" s="395" t="s">
        <v>4122</v>
      </c>
    </row>
    <row r="93" spans="1:18" s="223" customFormat="1" ht="18" customHeight="1">
      <c r="A93" s="1697">
        <v>32</v>
      </c>
      <c r="B93" s="1151" t="s">
        <v>2029</v>
      </c>
      <c r="C93" s="1312" t="s">
        <v>43</v>
      </c>
      <c r="D93" s="1895">
        <f>VLOOKUP(B93,'[45]DATA GAJI'!$B$61:$D$101,3,FALSE)</f>
        <v>23</v>
      </c>
      <c r="E93" s="827">
        <v>2156056</v>
      </c>
      <c r="F93" s="827">
        <v>100000</v>
      </c>
      <c r="G93" s="827">
        <f t="shared" si="17"/>
        <v>2256056</v>
      </c>
      <c r="H93" s="1314">
        <v>0</v>
      </c>
      <c r="I93" s="1319">
        <v>0</v>
      </c>
      <c r="J93" s="1307">
        <v>538795</v>
      </c>
      <c r="K93" s="1313">
        <v>0</v>
      </c>
      <c r="L93" s="1309">
        <f t="shared" si="18"/>
        <v>538795</v>
      </c>
      <c r="M93" s="935">
        <f t="shared" si="19"/>
        <v>2794851</v>
      </c>
      <c r="N93" s="1653">
        <f t="shared" si="21"/>
        <v>45121.120000000003</v>
      </c>
      <c r="O93" s="1653">
        <f t="shared" si="22"/>
        <v>22560.560000000001</v>
      </c>
      <c r="P93" s="1074">
        <f t="shared" ref="P93:P102" si="25">G93*1%</f>
        <v>22560.560000000001</v>
      </c>
      <c r="Q93" s="654">
        <f t="shared" ref="Q93:Q102" si="26">M93-N93-O93-P93</f>
        <v>2704608.76</v>
      </c>
      <c r="R93" s="395" t="s">
        <v>4123</v>
      </c>
    </row>
    <row r="94" spans="1:18" s="223" customFormat="1" ht="18" customHeight="1">
      <c r="A94" s="1697">
        <v>33</v>
      </c>
      <c r="B94" s="1151" t="s">
        <v>2030</v>
      </c>
      <c r="C94" s="1312" t="s">
        <v>43</v>
      </c>
      <c r="D94" s="1895">
        <f>VLOOKUP(B94,'[45]DATA GAJI'!$B$61:$D$101,3,FALSE)</f>
        <v>24</v>
      </c>
      <c r="E94" s="827">
        <v>2156056</v>
      </c>
      <c r="F94" s="827">
        <v>100000</v>
      </c>
      <c r="G94" s="827">
        <f t="shared" si="17"/>
        <v>2256056</v>
      </c>
      <c r="H94" s="1314">
        <v>0</v>
      </c>
      <c r="I94" s="1319">
        <v>0</v>
      </c>
      <c r="J94" s="1307">
        <v>538795</v>
      </c>
      <c r="K94" s="1313">
        <v>0</v>
      </c>
      <c r="L94" s="1309">
        <f t="shared" si="18"/>
        <v>538795</v>
      </c>
      <c r="M94" s="935">
        <f t="shared" si="19"/>
        <v>2794851</v>
      </c>
      <c r="N94" s="1653">
        <f t="shared" si="21"/>
        <v>45121.120000000003</v>
      </c>
      <c r="O94" s="1653">
        <f t="shared" si="22"/>
        <v>22560.560000000001</v>
      </c>
      <c r="P94" s="1074">
        <f t="shared" si="25"/>
        <v>22560.560000000001</v>
      </c>
      <c r="Q94" s="654">
        <f t="shared" si="26"/>
        <v>2704608.76</v>
      </c>
      <c r="R94" s="395" t="s">
        <v>4124</v>
      </c>
    </row>
    <row r="95" spans="1:18" s="223" customFormat="1" ht="18" customHeight="1">
      <c r="A95" s="1697">
        <v>34</v>
      </c>
      <c r="B95" s="1151" t="s">
        <v>181</v>
      </c>
      <c r="C95" s="1305" t="s">
        <v>43</v>
      </c>
      <c r="D95" s="1895">
        <f>VLOOKUP(B95,'[45]DATA GAJI'!$B$61:$D$101,3,FALSE)</f>
        <v>24</v>
      </c>
      <c r="E95" s="827">
        <v>2156056</v>
      </c>
      <c r="F95" s="827">
        <v>100000</v>
      </c>
      <c r="G95" s="827">
        <f t="shared" ref="G95:G102" si="27">SUM(E95:F95)</f>
        <v>2256056</v>
      </c>
      <c r="H95" s="827">
        <v>0</v>
      </c>
      <c r="I95" s="1306">
        <v>0</v>
      </c>
      <c r="J95" s="1307">
        <v>538795</v>
      </c>
      <c r="K95" s="1308">
        <v>0</v>
      </c>
      <c r="L95" s="1309">
        <f t="shared" si="18"/>
        <v>538795</v>
      </c>
      <c r="M95" s="935">
        <f t="shared" si="19"/>
        <v>2794851</v>
      </c>
      <c r="N95" s="1653">
        <f t="shared" si="21"/>
        <v>45121.120000000003</v>
      </c>
      <c r="O95" s="1653">
        <f t="shared" si="22"/>
        <v>22560.560000000001</v>
      </c>
      <c r="P95" s="935">
        <f t="shared" si="25"/>
        <v>22560.560000000001</v>
      </c>
      <c r="Q95" s="652">
        <f t="shared" si="26"/>
        <v>2704608.76</v>
      </c>
      <c r="R95" s="395" t="s">
        <v>4125</v>
      </c>
    </row>
    <row r="96" spans="1:18" s="223" customFormat="1" ht="18" customHeight="1">
      <c r="A96" s="1697">
        <v>35</v>
      </c>
      <c r="B96" s="1151" t="s">
        <v>1464</v>
      </c>
      <c r="C96" s="1305" t="s">
        <v>43</v>
      </c>
      <c r="D96" s="1895">
        <f>VLOOKUP(B96,'[45]DATA GAJI'!$B$61:$D$101,3,FALSE)</f>
        <v>23</v>
      </c>
      <c r="E96" s="827">
        <v>2156056</v>
      </c>
      <c r="F96" s="827">
        <v>100000</v>
      </c>
      <c r="G96" s="827">
        <f t="shared" si="27"/>
        <v>2256056</v>
      </c>
      <c r="H96" s="827">
        <v>0</v>
      </c>
      <c r="I96" s="1306">
        <v>0</v>
      </c>
      <c r="J96" s="1307">
        <v>538795</v>
      </c>
      <c r="K96" s="1308">
        <v>0</v>
      </c>
      <c r="L96" s="1309">
        <f t="shared" si="18"/>
        <v>538795</v>
      </c>
      <c r="M96" s="935">
        <f t="shared" si="19"/>
        <v>2794851</v>
      </c>
      <c r="N96" s="1653">
        <f t="shared" si="21"/>
        <v>45121.120000000003</v>
      </c>
      <c r="O96" s="1653">
        <f t="shared" si="22"/>
        <v>22560.560000000001</v>
      </c>
      <c r="P96" s="935">
        <f t="shared" si="25"/>
        <v>22560.560000000001</v>
      </c>
      <c r="Q96" s="652">
        <f t="shared" si="26"/>
        <v>2704608.76</v>
      </c>
      <c r="R96" s="395" t="s">
        <v>4126</v>
      </c>
    </row>
    <row r="97" spans="1:18" s="223" customFormat="1" ht="18" customHeight="1">
      <c r="A97" s="1697">
        <v>36</v>
      </c>
      <c r="B97" s="1151" t="s">
        <v>347</v>
      </c>
      <c r="C97" s="1305" t="s">
        <v>43</v>
      </c>
      <c r="D97" s="1895">
        <f>VLOOKUP(B97,'[45]DATA GAJI'!$B$61:$D$101,3,FALSE)</f>
        <v>22</v>
      </c>
      <c r="E97" s="827">
        <v>2156056</v>
      </c>
      <c r="F97" s="827">
        <v>100000</v>
      </c>
      <c r="G97" s="827">
        <f t="shared" si="27"/>
        <v>2256056</v>
      </c>
      <c r="H97" s="827">
        <v>0</v>
      </c>
      <c r="I97" s="1306">
        <v>0</v>
      </c>
      <c r="J97" s="1307">
        <v>538795</v>
      </c>
      <c r="K97" s="1308">
        <v>0</v>
      </c>
      <c r="L97" s="1309">
        <f t="shared" si="18"/>
        <v>538795</v>
      </c>
      <c r="M97" s="935">
        <f t="shared" si="19"/>
        <v>2794851</v>
      </c>
      <c r="N97" s="1653">
        <f t="shared" si="21"/>
        <v>45121.120000000003</v>
      </c>
      <c r="O97" s="1653">
        <f t="shared" si="22"/>
        <v>22560.560000000001</v>
      </c>
      <c r="P97" s="935">
        <f t="shared" si="25"/>
        <v>22560.560000000001</v>
      </c>
      <c r="Q97" s="652">
        <f t="shared" si="26"/>
        <v>2704608.76</v>
      </c>
      <c r="R97" s="395" t="s">
        <v>4127</v>
      </c>
    </row>
    <row r="98" spans="1:18" s="223" customFormat="1" ht="18" customHeight="1">
      <c r="A98" s="1697">
        <v>37</v>
      </c>
      <c r="B98" s="1328" t="s">
        <v>4128</v>
      </c>
      <c r="C98" s="1305" t="s">
        <v>43</v>
      </c>
      <c r="D98" s="1895">
        <f>VLOOKUP(B98,'[45]DATA GAJI'!$B$61:$D$101,3,FALSE)</f>
        <v>28</v>
      </c>
      <c r="E98" s="827">
        <v>2156056</v>
      </c>
      <c r="F98" s="827">
        <v>100000</v>
      </c>
      <c r="G98" s="827">
        <f t="shared" si="27"/>
        <v>2256056</v>
      </c>
      <c r="H98" s="827">
        <v>0</v>
      </c>
      <c r="I98" s="827">
        <v>0</v>
      </c>
      <c r="J98" s="827">
        <v>0</v>
      </c>
      <c r="K98" s="827">
        <v>0</v>
      </c>
      <c r="L98" s="1309">
        <f t="shared" si="18"/>
        <v>0</v>
      </c>
      <c r="M98" s="935">
        <f t="shared" si="19"/>
        <v>2256056</v>
      </c>
      <c r="N98" s="1653">
        <f t="shared" si="21"/>
        <v>45121.120000000003</v>
      </c>
      <c r="O98" s="1653">
        <f t="shared" si="22"/>
        <v>22560.560000000001</v>
      </c>
      <c r="P98" s="935">
        <f t="shared" si="25"/>
        <v>22560.560000000001</v>
      </c>
      <c r="Q98" s="652">
        <f t="shared" si="26"/>
        <v>2165813.7599999998</v>
      </c>
      <c r="R98" s="395" t="s">
        <v>4139</v>
      </c>
    </row>
    <row r="99" spans="1:18" s="223" customFormat="1" ht="18" customHeight="1">
      <c r="A99" s="1697">
        <v>38</v>
      </c>
      <c r="B99" s="1328" t="s">
        <v>4135</v>
      </c>
      <c r="C99" s="1305" t="s">
        <v>43</v>
      </c>
      <c r="D99" s="1895">
        <f>VLOOKUP(B99,'[45]DATA GAJI'!$B$61:$D$101,3,FALSE)</f>
        <v>25</v>
      </c>
      <c r="E99" s="827">
        <v>2156056</v>
      </c>
      <c r="F99" s="827">
        <v>100000</v>
      </c>
      <c r="G99" s="827">
        <f t="shared" si="27"/>
        <v>2256056</v>
      </c>
      <c r="H99" s="827">
        <v>0</v>
      </c>
      <c r="I99" s="827">
        <v>0</v>
      </c>
      <c r="J99" s="827">
        <v>0</v>
      </c>
      <c r="K99" s="827">
        <v>0</v>
      </c>
      <c r="L99" s="1309">
        <f t="shared" si="18"/>
        <v>0</v>
      </c>
      <c r="M99" s="935">
        <f t="shared" si="19"/>
        <v>2256056</v>
      </c>
      <c r="N99" s="1653">
        <f t="shared" si="21"/>
        <v>45121.120000000003</v>
      </c>
      <c r="O99" s="1653">
        <f t="shared" si="22"/>
        <v>22560.560000000001</v>
      </c>
      <c r="P99" s="935">
        <f t="shared" si="25"/>
        <v>22560.560000000001</v>
      </c>
      <c r="Q99" s="652">
        <f t="shared" si="26"/>
        <v>2165813.7599999998</v>
      </c>
      <c r="R99" s="395" t="s">
        <v>4136</v>
      </c>
    </row>
    <row r="100" spans="1:18" s="223" customFormat="1" ht="18" customHeight="1">
      <c r="A100" s="1697">
        <v>39</v>
      </c>
      <c r="B100" s="1328" t="s">
        <v>4129</v>
      </c>
      <c r="C100" s="1305" t="s">
        <v>43</v>
      </c>
      <c r="D100" s="1895">
        <f>VLOOKUP(B100,'[45]DATA GAJI'!$B$61:$D$101,3,FALSE)</f>
        <v>26</v>
      </c>
      <c r="E100" s="827">
        <v>2156056</v>
      </c>
      <c r="F100" s="827">
        <v>100000</v>
      </c>
      <c r="G100" s="827">
        <f t="shared" si="27"/>
        <v>2256056</v>
      </c>
      <c r="H100" s="827">
        <v>0</v>
      </c>
      <c r="I100" s="827">
        <v>0</v>
      </c>
      <c r="J100" s="827">
        <v>0</v>
      </c>
      <c r="K100" s="827">
        <v>0</v>
      </c>
      <c r="L100" s="1309">
        <f t="shared" si="18"/>
        <v>0</v>
      </c>
      <c r="M100" s="935">
        <f t="shared" si="19"/>
        <v>2256056</v>
      </c>
      <c r="N100" s="1653">
        <f t="shared" si="21"/>
        <v>45121.120000000003</v>
      </c>
      <c r="O100" s="1653">
        <f t="shared" si="22"/>
        <v>22560.560000000001</v>
      </c>
      <c r="P100" s="935">
        <f t="shared" si="25"/>
        <v>22560.560000000001</v>
      </c>
      <c r="Q100" s="652">
        <f t="shared" si="26"/>
        <v>2165813.7599999998</v>
      </c>
      <c r="R100" s="1832" t="s">
        <v>4138</v>
      </c>
    </row>
    <row r="101" spans="1:18" s="223" customFormat="1" ht="18" customHeight="1">
      <c r="A101" s="1697">
        <v>40</v>
      </c>
      <c r="B101" s="1328" t="s">
        <v>4130</v>
      </c>
      <c r="C101" s="1305" t="s">
        <v>43</v>
      </c>
      <c r="D101" s="1895">
        <f>VLOOKUP(B101,'[45]DATA GAJI'!$B$61:$D$101,3,FALSE)</f>
        <v>22</v>
      </c>
      <c r="E101" s="827">
        <v>2156056</v>
      </c>
      <c r="F101" s="827">
        <v>100000</v>
      </c>
      <c r="G101" s="827">
        <f t="shared" si="27"/>
        <v>2256056</v>
      </c>
      <c r="H101" s="827">
        <v>0</v>
      </c>
      <c r="I101" s="827">
        <v>0</v>
      </c>
      <c r="J101" s="827">
        <v>0</v>
      </c>
      <c r="K101" s="827">
        <v>0</v>
      </c>
      <c r="L101" s="1309">
        <f t="shared" si="18"/>
        <v>0</v>
      </c>
      <c r="M101" s="935">
        <f t="shared" si="19"/>
        <v>2256056</v>
      </c>
      <c r="N101" s="1653">
        <f t="shared" si="21"/>
        <v>45121.120000000003</v>
      </c>
      <c r="O101" s="1653">
        <f t="shared" si="22"/>
        <v>22560.560000000001</v>
      </c>
      <c r="P101" s="935">
        <f t="shared" si="25"/>
        <v>22560.560000000001</v>
      </c>
      <c r="Q101" s="652">
        <f t="shared" si="26"/>
        <v>2165813.7599999998</v>
      </c>
      <c r="R101" s="395" t="s">
        <v>4140</v>
      </c>
    </row>
    <row r="102" spans="1:18" s="223" customFormat="1" ht="18" customHeight="1">
      <c r="A102" s="1697">
        <v>41</v>
      </c>
      <c r="B102" s="1328" t="s">
        <v>4131</v>
      </c>
      <c r="C102" s="1305" t="s">
        <v>43</v>
      </c>
      <c r="D102" s="1895">
        <f>VLOOKUP(B102,'[45]DATA GAJI'!$B$61:$D$101,3,FALSE)</f>
        <v>26</v>
      </c>
      <c r="E102" s="827">
        <v>2156056</v>
      </c>
      <c r="F102" s="827">
        <v>100000</v>
      </c>
      <c r="G102" s="827">
        <f t="shared" si="27"/>
        <v>2256056</v>
      </c>
      <c r="H102" s="827">
        <v>0</v>
      </c>
      <c r="I102" s="827">
        <v>0</v>
      </c>
      <c r="J102" s="827">
        <v>0</v>
      </c>
      <c r="K102" s="827">
        <v>0</v>
      </c>
      <c r="L102" s="1309">
        <f t="shared" si="18"/>
        <v>0</v>
      </c>
      <c r="M102" s="935">
        <f t="shared" si="19"/>
        <v>2256056</v>
      </c>
      <c r="N102" s="1653">
        <f t="shared" si="21"/>
        <v>45121.120000000003</v>
      </c>
      <c r="O102" s="1653">
        <f t="shared" si="22"/>
        <v>22560.560000000001</v>
      </c>
      <c r="P102" s="935">
        <f t="shared" si="25"/>
        <v>22560.560000000001</v>
      </c>
      <c r="Q102" s="652">
        <f t="shared" si="26"/>
        <v>2165813.7599999998</v>
      </c>
      <c r="R102" s="622" t="s">
        <v>4137</v>
      </c>
    </row>
    <row r="103" spans="1:18" ht="23.25" customHeight="1">
      <c r="A103" s="2238" t="s">
        <v>38</v>
      </c>
      <c r="B103" s="2239"/>
      <c r="C103" s="2240"/>
      <c r="D103" s="1335">
        <f>SUM(D62:D102)</f>
        <v>942</v>
      </c>
      <c r="E103" s="772">
        <f>SUM(E62:E102)</f>
        <v>88398296</v>
      </c>
      <c r="F103" s="772">
        <f t="shared" ref="F103:Q103" si="28">SUM(F62:F102)</f>
        <v>4100000</v>
      </c>
      <c r="G103" s="772">
        <f t="shared" si="28"/>
        <v>92498296</v>
      </c>
      <c r="H103" s="772">
        <f t="shared" si="28"/>
        <v>0</v>
      </c>
      <c r="I103" s="772">
        <f t="shared" si="28"/>
        <v>10000</v>
      </c>
      <c r="J103" s="772">
        <f t="shared" si="28"/>
        <v>19396620</v>
      </c>
      <c r="K103" s="772">
        <f t="shared" si="28"/>
        <v>0</v>
      </c>
      <c r="L103" s="772">
        <f t="shared" si="28"/>
        <v>19636620</v>
      </c>
      <c r="M103" s="772">
        <f t="shared" si="28"/>
        <v>112134916</v>
      </c>
      <c r="N103" s="772">
        <f>SUM(N62:N102)</f>
        <v>1849965.920000002</v>
      </c>
      <c r="O103" s="772">
        <f t="shared" si="28"/>
        <v>924982.96000000101</v>
      </c>
      <c r="P103" s="772">
        <f t="shared" si="28"/>
        <v>924982.96000000101</v>
      </c>
      <c r="Q103" s="772">
        <f t="shared" si="28"/>
        <v>108434984.16000006</v>
      </c>
      <c r="R103" s="770"/>
    </row>
    <row r="104" spans="1:18" ht="18" customHeight="1">
      <c r="L104" s="245"/>
    </row>
    <row r="105" spans="1:18" ht="18" customHeight="1">
      <c r="P105" s="319" t="s">
        <v>2627</v>
      </c>
      <c r="Q105" s="245">
        <f>Q103+Q56+Q19</f>
        <v>233492147.86253607</v>
      </c>
    </row>
    <row r="106" spans="1:18" ht="18" customHeight="1">
      <c r="Q106" s="245">
        <f>Q105-Q102-Q83</f>
        <v>228621725.34253609</v>
      </c>
    </row>
    <row r="107" spans="1:18" ht="18" customHeight="1"/>
    <row r="108" spans="1:18" ht="18" customHeight="1"/>
    <row r="109" spans="1:18" ht="18" customHeight="1"/>
    <row r="110" spans="1:18" ht="18" customHeight="1"/>
    <row r="111" spans="1:18" ht="18" customHeight="1">
      <c r="A111" s="658" t="s">
        <v>3689</v>
      </c>
      <c r="B111" s="658"/>
      <c r="C111" s="658"/>
      <c r="D111" s="133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850"/>
    </row>
    <row r="112" spans="1:18" ht="18" customHeight="1">
      <c r="A112" s="266"/>
      <c r="B112" s="266"/>
      <c r="C112" s="266"/>
      <c r="D112" s="133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850"/>
    </row>
    <row r="113" spans="1:18" ht="33.75" customHeight="1">
      <c r="A113" s="659" t="s">
        <v>39</v>
      </c>
      <c r="B113" s="659" t="s">
        <v>3690</v>
      </c>
      <c r="C113" s="2274" t="s">
        <v>40</v>
      </c>
      <c r="D113" s="2275"/>
      <c r="E113" s="659" t="s">
        <v>4132</v>
      </c>
      <c r="F113" s="659" t="s">
        <v>41</v>
      </c>
      <c r="G113" s="215"/>
      <c r="H113" s="215"/>
      <c r="I113" s="215"/>
      <c r="J113" s="215"/>
      <c r="M113" s="215"/>
      <c r="N113" s="215"/>
    </row>
    <row r="114" spans="1:18" ht="24.95" customHeight="1">
      <c r="A114" s="525">
        <v>1</v>
      </c>
      <c r="B114" s="660" t="s">
        <v>3692</v>
      </c>
      <c r="C114" s="746">
        <f>A18</f>
        <v>9</v>
      </c>
      <c r="D114" s="1337" t="s">
        <v>3701</v>
      </c>
      <c r="E114" s="1194">
        <v>3000</v>
      </c>
      <c r="F114" s="1194">
        <f>C114*E114</f>
        <v>27000</v>
      </c>
      <c r="G114" s="216"/>
      <c r="H114" s="216"/>
      <c r="I114" s="216"/>
      <c r="J114" s="216"/>
      <c r="M114" s="216"/>
      <c r="N114" s="216"/>
    </row>
    <row r="115" spans="1:18" ht="24.95" customHeight="1">
      <c r="A115" s="525">
        <v>2</v>
      </c>
      <c r="B115" s="660" t="s">
        <v>42</v>
      </c>
      <c r="C115" s="746">
        <f>A55</f>
        <v>31</v>
      </c>
      <c r="D115" s="1337" t="s">
        <v>3701</v>
      </c>
      <c r="E115" s="1194">
        <v>3000</v>
      </c>
      <c r="F115" s="1194">
        <f>C115*E115</f>
        <v>93000</v>
      </c>
      <c r="G115" s="216"/>
      <c r="H115" s="216"/>
      <c r="I115" s="216"/>
      <c r="J115" s="216"/>
      <c r="M115" s="216"/>
      <c r="N115" s="216"/>
    </row>
    <row r="116" spans="1:18" ht="24.95" customHeight="1">
      <c r="A116" s="525">
        <v>3</v>
      </c>
      <c r="B116" s="660" t="s">
        <v>43</v>
      </c>
      <c r="C116" s="746">
        <f>A102</f>
        <v>41</v>
      </c>
      <c r="D116" s="1337" t="s">
        <v>3701</v>
      </c>
      <c r="E116" s="1194">
        <v>3000</v>
      </c>
      <c r="F116" s="1194">
        <f>C116*E116</f>
        <v>123000</v>
      </c>
      <c r="G116" s="216"/>
      <c r="H116" s="216"/>
      <c r="I116" s="216"/>
      <c r="J116" s="216"/>
      <c r="M116" s="216"/>
      <c r="N116" s="216"/>
    </row>
    <row r="117" spans="1:18" ht="24.95" customHeight="1">
      <c r="A117" s="1338" t="s">
        <v>3702</v>
      </c>
      <c r="B117" s="1339"/>
      <c r="C117" s="1263">
        <f>C114+C115+C116</f>
        <v>81</v>
      </c>
      <c r="D117" s="1340"/>
      <c r="E117" s="1341"/>
      <c r="F117" s="1198">
        <f>SUM(F114:F116)</f>
        <v>243000</v>
      </c>
      <c r="G117" s="216"/>
      <c r="H117" s="216"/>
      <c r="I117" s="216"/>
      <c r="J117" s="216"/>
      <c r="M117" s="216"/>
      <c r="N117" s="216"/>
    </row>
    <row r="118" spans="1:18" s="268" customFormat="1" ht="18" customHeight="1">
      <c r="A118" s="682"/>
      <c r="B118" s="682"/>
      <c r="C118" s="27"/>
      <c r="D118" s="1342"/>
      <c r="F118" s="1199"/>
      <c r="G118" s="217"/>
      <c r="H118" s="217"/>
      <c r="I118" s="1199"/>
      <c r="J118" s="217"/>
      <c r="K118" s="217"/>
      <c r="L118" s="217"/>
      <c r="M118" s="1199"/>
      <c r="N118" s="217"/>
      <c r="O118" s="217"/>
      <c r="P118" s="1199"/>
      <c r="Q118" s="217"/>
      <c r="R118" s="1833"/>
    </row>
    <row r="119" spans="1:18" s="268" customFormat="1" ht="18" customHeight="1">
      <c r="A119" s="682"/>
      <c r="B119" s="682"/>
      <c r="C119" s="27"/>
      <c r="D119" s="1342"/>
      <c r="F119" s="1199"/>
      <c r="G119" s="217"/>
      <c r="H119" s="217"/>
      <c r="I119" s="1199"/>
      <c r="J119" s="217"/>
      <c r="K119" s="217"/>
      <c r="L119" s="217"/>
      <c r="M119" s="217"/>
      <c r="N119" s="217"/>
      <c r="P119" s="1199"/>
      <c r="Q119" s="217"/>
      <c r="R119" s="1833"/>
    </row>
    <row r="120" spans="1:18" ht="18" customHeight="1">
      <c r="B120" s="662" t="s">
        <v>3693</v>
      </c>
      <c r="C120" s="266"/>
      <c r="D120" s="1336"/>
      <c r="E120" s="266"/>
      <c r="F120" s="266" t="s">
        <v>2627</v>
      </c>
      <c r="G120" s="266"/>
      <c r="H120" s="266"/>
      <c r="I120" s="266"/>
      <c r="J120" s="266"/>
      <c r="K120" s="266"/>
      <c r="L120" s="266"/>
      <c r="M120" s="266"/>
      <c r="N120" s="266"/>
      <c r="P120" s="266"/>
      <c r="Q120" s="266"/>
      <c r="R120" s="850"/>
    </row>
    <row r="121" spans="1:18" ht="18" customHeight="1">
      <c r="B121" s="662" t="s">
        <v>3832</v>
      </c>
      <c r="C121" s="266"/>
      <c r="D121" s="133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P121" s="266"/>
      <c r="Q121" s="266"/>
      <c r="R121" s="850"/>
    </row>
    <row r="122" spans="1:18" ht="18" customHeight="1">
      <c r="B122" s="266"/>
      <c r="C122" s="266"/>
      <c r="D122" s="133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P122" s="266"/>
      <c r="Q122" s="266"/>
      <c r="R122" s="850"/>
    </row>
    <row r="123" spans="1:18" ht="24.75" customHeight="1">
      <c r="B123" s="663" t="s">
        <v>4587</v>
      </c>
      <c r="C123" s="266"/>
      <c r="D123" s="133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</row>
    <row r="124" spans="1:18" ht="24.75" customHeight="1">
      <c r="B124" s="664" t="s">
        <v>3025</v>
      </c>
      <c r="C124" s="2437" t="s">
        <v>3696</v>
      </c>
      <c r="D124" s="2439"/>
      <c r="E124" s="2437" t="s">
        <v>2130</v>
      </c>
      <c r="F124" s="2438"/>
      <c r="G124" s="2439"/>
      <c r="H124" s="266"/>
      <c r="I124" s="266"/>
      <c r="J124" s="1251"/>
      <c r="N124" s="1251"/>
      <c r="O124" s="1251"/>
      <c r="P124" s="1251"/>
    </row>
    <row r="125" spans="1:18" ht="24.75" customHeight="1">
      <c r="B125" s="665" t="s">
        <v>3692</v>
      </c>
      <c r="C125" s="746">
        <f>C114</f>
        <v>9</v>
      </c>
      <c r="D125" s="1337" t="s">
        <v>3701</v>
      </c>
      <c r="E125" s="1343" t="s">
        <v>4133</v>
      </c>
      <c r="F125" s="2505">
        <f>Q19</f>
        <v>30126937.142535999</v>
      </c>
      <c r="G125" s="2506"/>
      <c r="H125" s="266"/>
      <c r="I125" s="231"/>
      <c r="J125" s="266"/>
      <c r="M125" s="231" t="s">
        <v>4584</v>
      </c>
      <c r="N125" s="230"/>
      <c r="P125" s="289"/>
    </row>
    <row r="126" spans="1:18" ht="24.75" customHeight="1">
      <c r="B126" s="665" t="s">
        <v>42</v>
      </c>
      <c r="C126" s="1344">
        <f>C115</f>
        <v>31</v>
      </c>
      <c r="D126" s="1337" t="s">
        <v>3701</v>
      </c>
      <c r="E126" s="1343" t="s">
        <v>4133</v>
      </c>
      <c r="F126" s="2505">
        <f>Q56</f>
        <v>94930226.560000017</v>
      </c>
      <c r="G126" s="2506"/>
      <c r="H126" s="266"/>
      <c r="I126" s="232"/>
      <c r="J126" s="266"/>
      <c r="M126" s="232" t="s">
        <v>44</v>
      </c>
      <c r="N126" s="230"/>
      <c r="P126" s="289"/>
    </row>
    <row r="127" spans="1:18" ht="24.75" customHeight="1">
      <c r="B127" s="665" t="s">
        <v>43</v>
      </c>
      <c r="C127" s="1344">
        <f>C116</f>
        <v>41</v>
      </c>
      <c r="D127" s="1337" t="s">
        <v>3701</v>
      </c>
      <c r="E127" s="1343" t="s">
        <v>4133</v>
      </c>
      <c r="F127" s="2505">
        <f>Q103</f>
        <v>108434984.16000006</v>
      </c>
      <c r="G127" s="2506"/>
      <c r="H127" s="266"/>
      <c r="I127" s="231"/>
      <c r="J127" s="266"/>
      <c r="M127" s="231"/>
      <c r="N127" s="230"/>
      <c r="P127" s="289"/>
    </row>
    <row r="128" spans="1:18" ht="24.75" customHeight="1">
      <c r="B128" s="665" t="s">
        <v>3697</v>
      </c>
      <c r="C128" s="1344"/>
      <c r="D128" s="1337"/>
      <c r="E128" s="1343" t="s">
        <v>4133</v>
      </c>
      <c r="F128" s="2505">
        <f>F117</f>
        <v>243000</v>
      </c>
      <c r="G128" s="2506"/>
      <c r="H128" s="266"/>
      <c r="I128" s="231"/>
      <c r="J128" s="266"/>
      <c r="M128" s="231"/>
      <c r="N128" s="230"/>
      <c r="P128" s="289"/>
    </row>
    <row r="129" spans="2:18" ht="24.75" customHeight="1">
      <c r="B129" s="666" t="s">
        <v>3698</v>
      </c>
      <c r="C129" s="1262">
        <f>C125+C126+C127</f>
        <v>81</v>
      </c>
      <c r="D129" s="1345" t="s">
        <v>3701</v>
      </c>
      <c r="E129" s="1346" t="s">
        <v>4133</v>
      </c>
      <c r="F129" s="2507">
        <f>SUM(F125:G128)</f>
        <v>233735147.86253607</v>
      </c>
      <c r="G129" s="2508"/>
      <c r="H129" s="266"/>
      <c r="I129" s="231"/>
      <c r="J129" s="266"/>
      <c r="M129" s="231"/>
      <c r="N129" s="230"/>
      <c r="P129" s="289"/>
    </row>
    <row r="130" spans="2:18" s="1149" customFormat="1" ht="24.75" customHeight="1">
      <c r="B130" s="667" t="s">
        <v>3699</v>
      </c>
      <c r="C130" s="1347">
        <v>1.4999999999999999E-2</v>
      </c>
      <c r="D130" s="1348"/>
      <c r="E130" s="1349" t="s">
        <v>4133</v>
      </c>
      <c r="F130" s="2502">
        <f>F129*C130</f>
        <v>3506027.2179380408</v>
      </c>
      <c r="G130" s="2503"/>
      <c r="H130" s="320"/>
      <c r="J130" s="320"/>
      <c r="M130" s="319"/>
      <c r="N130" s="1350"/>
      <c r="P130" s="1251"/>
      <c r="R130" s="970"/>
    </row>
    <row r="131" spans="2:18" s="1149" customFormat="1" ht="24.75" customHeight="1">
      <c r="B131" s="667" t="s">
        <v>3700</v>
      </c>
      <c r="C131" s="1263"/>
      <c r="D131" s="1351"/>
      <c r="E131" s="1349" t="s">
        <v>4133</v>
      </c>
      <c r="F131" s="2522">
        <f>F129+F130</f>
        <v>237241175.08047411</v>
      </c>
      <c r="G131" s="2523"/>
      <c r="H131" s="320"/>
      <c r="I131" s="1352"/>
      <c r="J131" s="1250"/>
      <c r="M131" s="229" t="s">
        <v>3704</v>
      </c>
      <c r="N131" s="1350"/>
      <c r="P131" s="1251"/>
      <c r="R131" s="970"/>
    </row>
  </sheetData>
  <mergeCells count="53">
    <mergeCell ref="N23:P23"/>
    <mergeCell ref="R8:R9"/>
    <mergeCell ref="Q23:Q24"/>
    <mergeCell ref="R23:R24"/>
    <mergeCell ref="Q60:Q61"/>
    <mergeCell ref="R60:R61"/>
    <mergeCell ref="Q8:Q9"/>
    <mergeCell ref="F131:G131"/>
    <mergeCell ref="B8:B9"/>
    <mergeCell ref="C8:C9"/>
    <mergeCell ref="D8:D9"/>
    <mergeCell ref="A8:A9"/>
    <mergeCell ref="A56:C56"/>
    <mergeCell ref="A60:A61"/>
    <mergeCell ref="B60:B61"/>
    <mergeCell ref="C60:C61"/>
    <mergeCell ref="D60:D61"/>
    <mergeCell ref="E60:F60"/>
    <mergeCell ref="F126:G126"/>
    <mergeCell ref="F127:G127"/>
    <mergeCell ref="F128:G128"/>
    <mergeCell ref="F129:G129"/>
    <mergeCell ref="F130:G130"/>
    <mergeCell ref="A1:R1"/>
    <mergeCell ref="A2:R2"/>
    <mergeCell ref="A3:R3"/>
    <mergeCell ref="A4:R4"/>
    <mergeCell ref="M8:M9"/>
    <mergeCell ref="E8:F8"/>
    <mergeCell ref="G8:G9"/>
    <mergeCell ref="H8:K8"/>
    <mergeCell ref="L8:L9"/>
    <mergeCell ref="N8:P8"/>
    <mergeCell ref="A19:C19"/>
    <mergeCell ref="A23:A24"/>
    <mergeCell ref="B23:B24"/>
    <mergeCell ref="C23:C24"/>
    <mergeCell ref="D23:D24"/>
    <mergeCell ref="E23:F23"/>
    <mergeCell ref="G23:G24"/>
    <mergeCell ref="H23:K23"/>
    <mergeCell ref="L23:L24"/>
    <mergeCell ref="M23:M24"/>
    <mergeCell ref="G60:G61"/>
    <mergeCell ref="H60:K60"/>
    <mergeCell ref="L60:L61"/>
    <mergeCell ref="M60:M61"/>
    <mergeCell ref="N60:P60"/>
    <mergeCell ref="A103:C103"/>
    <mergeCell ref="C113:D113"/>
    <mergeCell ref="C124:D124"/>
    <mergeCell ref="E124:G124"/>
    <mergeCell ref="F125:G125"/>
  </mergeCells>
  <conditionalFormatting sqref="R1:R1048576">
    <cfRule type="duplicateValues" dxfId="12" priority="1277"/>
  </conditionalFormatting>
  <conditionalFormatting sqref="R1:R1048576">
    <cfRule type="duplicateValues" dxfId="11" priority="1295"/>
  </conditionalFormatting>
  <printOptions horizontalCentered="1"/>
  <pageMargins left="0" right="0" top="0.43" bottom="0.11" header="0.16" footer="0.16"/>
  <pageSetup paperSize="9" scale="60" orientation="landscape" verticalDpi="18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X277"/>
  <sheetViews>
    <sheetView showGridLines="0" topLeftCell="B148" zoomScale="80" zoomScaleNormal="80" workbookViewId="0">
      <selection activeCell="G156" sqref="G156"/>
    </sheetView>
  </sheetViews>
  <sheetFormatPr defaultRowHeight="24.75" customHeight="1"/>
  <cols>
    <col min="1" max="1" width="13.85546875" style="131" hidden="1" customWidth="1"/>
    <col min="2" max="2" width="4.85546875" style="116" customWidth="1"/>
    <col min="3" max="3" width="20.85546875" style="116" customWidth="1"/>
    <col min="4" max="4" width="21.5703125" style="116" customWidth="1"/>
    <col min="5" max="5" width="7.7109375" style="116" bestFit="1" customWidth="1"/>
    <col min="6" max="6" width="12.140625" style="116" customWidth="1"/>
    <col min="7" max="7" width="12.28515625" style="116" bestFit="1" customWidth="1"/>
    <col min="8" max="8" width="14" style="116" customWidth="1"/>
    <col min="9" max="10" width="11.28515625" style="116" bestFit="1" customWidth="1"/>
    <col min="11" max="12" width="12.28515625" style="116" bestFit="1" customWidth="1"/>
    <col min="13" max="13" width="11.28515625" style="116" bestFit="1" customWidth="1"/>
    <col min="14" max="15" width="12.140625" style="116" customWidth="1"/>
    <col min="16" max="17" width="10.5703125" style="116" customWidth="1"/>
    <col min="18" max="18" width="10.85546875" style="116" customWidth="1"/>
    <col min="19" max="19" width="13" style="116" customWidth="1"/>
    <col min="20" max="20" width="9.5703125" style="319" bestFit="1" customWidth="1"/>
    <col min="21" max="21" width="13.42578125" style="319" bestFit="1" customWidth="1"/>
    <col min="22" max="22" width="19" style="644" customWidth="1"/>
    <col min="23" max="16384" width="9.140625" style="116"/>
  </cols>
  <sheetData>
    <row r="1" spans="1:22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2249"/>
      <c r="V1" s="2249"/>
    </row>
    <row r="2" spans="1:22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  <c r="V2" s="2249"/>
    </row>
    <row r="3" spans="1:22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  <c r="V3" s="2249"/>
    </row>
    <row r="4" spans="1:22" ht="18" customHeight="1">
      <c r="B4" s="2249" t="s">
        <v>2499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2249"/>
      <c r="V4" s="2249"/>
    </row>
    <row r="6" spans="1:22" ht="18" customHeight="1">
      <c r="B6" s="4" t="s">
        <v>2</v>
      </c>
      <c r="C6" s="202"/>
      <c r="D6" s="202"/>
      <c r="E6" s="202"/>
      <c r="F6" s="202"/>
      <c r="G6" s="202"/>
      <c r="H6" s="23"/>
      <c r="I6" s="202"/>
      <c r="J6" s="126"/>
      <c r="K6" s="202"/>
      <c r="L6" s="202"/>
      <c r="M6" s="202"/>
      <c r="N6" s="202"/>
      <c r="O6" s="202"/>
      <c r="P6" s="202"/>
      <c r="Q6" s="202"/>
      <c r="R6" s="202"/>
      <c r="V6" s="655"/>
    </row>
    <row r="7" spans="1:22" ht="18" customHeight="1">
      <c r="B7" s="202"/>
      <c r="C7" s="202"/>
      <c r="D7" s="202"/>
      <c r="E7" s="202"/>
      <c r="F7" s="202"/>
      <c r="G7" s="202"/>
      <c r="H7" s="202"/>
      <c r="I7" s="202"/>
      <c r="J7" s="126"/>
      <c r="K7" s="202"/>
      <c r="L7" s="202"/>
      <c r="M7" s="202"/>
      <c r="N7" s="202"/>
      <c r="O7" s="202"/>
      <c r="P7" s="202"/>
      <c r="Q7" s="202"/>
      <c r="R7" s="202"/>
      <c r="V7" s="655"/>
    </row>
    <row r="8" spans="1:22" ht="20.100000000000001" customHeight="1">
      <c r="A8" s="2424" t="s">
        <v>2755</v>
      </c>
      <c r="B8" s="2484" t="s">
        <v>3</v>
      </c>
      <c r="C8" s="2484" t="s">
        <v>4</v>
      </c>
      <c r="D8" s="2484" t="s">
        <v>5</v>
      </c>
      <c r="E8" s="2335" t="s">
        <v>6</v>
      </c>
      <c r="F8" s="2344" t="s">
        <v>7</v>
      </c>
      <c r="G8" s="2345"/>
      <c r="H8" s="2335" t="s">
        <v>509</v>
      </c>
      <c r="I8" s="2363" t="s">
        <v>2410</v>
      </c>
      <c r="J8" s="2363"/>
      <c r="K8" s="2363"/>
      <c r="L8" s="2363"/>
      <c r="M8" s="2364"/>
      <c r="N8" s="2340" t="s">
        <v>9</v>
      </c>
      <c r="O8" s="2335" t="s">
        <v>10</v>
      </c>
      <c r="P8" s="2362" t="s">
        <v>11</v>
      </c>
      <c r="Q8" s="2363"/>
      <c r="R8" s="2364"/>
      <c r="S8" s="2335" t="s">
        <v>12</v>
      </c>
      <c r="T8" s="1248"/>
      <c r="U8" s="1248"/>
      <c r="V8" s="2525" t="s">
        <v>1850</v>
      </c>
    </row>
    <row r="9" spans="1:22" ht="45" customHeight="1">
      <c r="A9" s="2472"/>
      <c r="B9" s="2485"/>
      <c r="C9" s="2485"/>
      <c r="D9" s="2485"/>
      <c r="E9" s="2381"/>
      <c r="F9" s="786" t="s">
        <v>14</v>
      </c>
      <c r="G9" s="786" t="s">
        <v>15</v>
      </c>
      <c r="H9" s="2336"/>
      <c r="I9" s="786" t="s">
        <v>49</v>
      </c>
      <c r="J9" s="786" t="s">
        <v>16</v>
      </c>
      <c r="K9" s="786" t="s">
        <v>577</v>
      </c>
      <c r="L9" s="786" t="s">
        <v>18</v>
      </c>
      <c r="M9" s="786" t="s">
        <v>19</v>
      </c>
      <c r="N9" s="2341"/>
      <c r="O9" s="2336"/>
      <c r="P9" s="786" t="s">
        <v>2316</v>
      </c>
      <c r="Q9" s="786" t="s">
        <v>20</v>
      </c>
      <c r="R9" s="786" t="s">
        <v>2270</v>
      </c>
      <c r="S9" s="2336"/>
      <c r="T9" s="1249" t="s">
        <v>3687</v>
      </c>
      <c r="U9" s="1249" t="s">
        <v>3688</v>
      </c>
      <c r="V9" s="2526"/>
    </row>
    <row r="10" spans="1:22" s="223" customFormat="1" ht="18" customHeight="1">
      <c r="A10" s="206">
        <v>2146375</v>
      </c>
      <c r="B10" s="414">
        <v>1</v>
      </c>
      <c r="C10" s="415" t="s">
        <v>2709</v>
      </c>
      <c r="D10" s="66" t="s">
        <v>26</v>
      </c>
      <c r="E10" s="413">
        <f>VLOOKUP(C10,'[46] SIAK'!$B$7:$D$19,3,FALSE)</f>
        <v>27</v>
      </c>
      <c r="F10" s="155">
        <v>1707839</v>
      </c>
      <c r="G10" s="155">
        <v>460000</v>
      </c>
      <c r="H10" s="155">
        <f t="shared" ref="H10:H21" si="0">SUM(F10:G10)</f>
        <v>2167839</v>
      </c>
      <c r="I10" s="155">
        <v>200000</v>
      </c>
      <c r="J10" s="155">
        <v>10000</v>
      </c>
      <c r="K10" s="155">
        <v>360000</v>
      </c>
      <c r="L10" s="147">
        <v>200000</v>
      </c>
      <c r="M10" s="105">
        <v>100000</v>
      </c>
      <c r="N10" s="147">
        <f>(E10*J10)+K10+L10+M10+I10</f>
        <v>1130000</v>
      </c>
      <c r="O10" s="48">
        <f t="shared" ref="O10:O22" si="1">H10+N10</f>
        <v>3297839</v>
      </c>
      <c r="P10" s="48">
        <f t="shared" ref="P10:P22" si="2">H10*1%</f>
        <v>21678.39</v>
      </c>
      <c r="Q10" s="48">
        <f t="shared" ref="Q10:Q22" si="3">H10*2%</f>
        <v>43356.78</v>
      </c>
      <c r="R10" s="48">
        <f t="shared" ref="R10:R22" si="4">H10*1%</f>
        <v>21678.39</v>
      </c>
      <c r="S10" s="146">
        <f>O10-Q10-R10-P10</f>
        <v>3211125.44</v>
      </c>
      <c r="T10" s="652">
        <f>VLOOKUP(C10,'[47] SIAK'!$B$7:$R$20,17,FALSE)</f>
        <v>0</v>
      </c>
      <c r="U10" s="652">
        <f>S10-T10</f>
        <v>3211125.44</v>
      </c>
      <c r="V10" s="569">
        <f>VLOOKUP(C10,'[47] SIAK'!$B$7:$T$20,19,FALSE)</f>
        <v>1080006418199</v>
      </c>
    </row>
    <row r="11" spans="1:22" s="223" customFormat="1" ht="18" customHeight="1">
      <c r="A11" s="206">
        <v>2146375</v>
      </c>
      <c r="B11" s="414">
        <v>2</v>
      </c>
      <c r="C11" s="570" t="s">
        <v>2497</v>
      </c>
      <c r="D11" s="66" t="s">
        <v>2496</v>
      </c>
      <c r="E11" s="1682">
        <f>VLOOKUP(C11,'[46] SIAK'!$B$7:$D$19,3,FALSE)</f>
        <v>25</v>
      </c>
      <c r="F11" s="155">
        <v>1686375</v>
      </c>
      <c r="G11" s="155">
        <v>460000</v>
      </c>
      <c r="H11" s="155">
        <f t="shared" si="0"/>
        <v>2146375</v>
      </c>
      <c r="I11" s="155">
        <v>0</v>
      </c>
      <c r="J11" s="155">
        <v>0</v>
      </c>
      <c r="K11" s="155">
        <v>360000</v>
      </c>
      <c r="L11" s="147">
        <v>200000</v>
      </c>
      <c r="M11" s="105">
        <v>100000</v>
      </c>
      <c r="N11" s="147">
        <f>(E11*J11)+K11+L11+M11</f>
        <v>660000</v>
      </c>
      <c r="O11" s="48">
        <f t="shared" si="1"/>
        <v>2806375</v>
      </c>
      <c r="P11" s="48">
        <f t="shared" si="2"/>
        <v>21463.75</v>
      </c>
      <c r="Q11" s="48">
        <f t="shared" si="3"/>
        <v>42927.5</v>
      </c>
      <c r="R11" s="48">
        <f t="shared" si="4"/>
        <v>21463.75</v>
      </c>
      <c r="S11" s="146">
        <f t="shared" ref="S11:S22" si="5">O11-Q11-R11-P11</f>
        <v>2720520</v>
      </c>
      <c r="T11" s="652">
        <f>VLOOKUP(C11,'[47] SIAK'!$B$7:$R$20,17,FALSE)</f>
        <v>0</v>
      </c>
      <c r="U11" s="652">
        <f t="shared" ref="U11:U22" si="6">S11-T11</f>
        <v>2720520</v>
      </c>
      <c r="V11" s="569">
        <f>VLOOKUP(C11,'[47] SIAK'!$B$7:$T$20,19,FALSE)</f>
        <v>9000013362166</v>
      </c>
    </row>
    <row r="12" spans="1:22" s="223" customFormat="1" ht="18" customHeight="1">
      <c r="A12" s="206">
        <v>2146375</v>
      </c>
      <c r="B12" s="414">
        <v>3</v>
      </c>
      <c r="C12" s="415" t="s">
        <v>2495</v>
      </c>
      <c r="D12" s="66" t="s">
        <v>23</v>
      </c>
      <c r="E12" s="1682">
        <f>VLOOKUP(C12,'[46] SIAK'!$B$7:$D$19,3,FALSE)</f>
        <v>24</v>
      </c>
      <c r="F12" s="155">
        <v>1707839</v>
      </c>
      <c r="G12" s="155">
        <v>460000</v>
      </c>
      <c r="H12" s="155">
        <f t="shared" si="0"/>
        <v>2167839</v>
      </c>
      <c r="I12" s="155">
        <v>0</v>
      </c>
      <c r="J12" s="155">
        <v>10000</v>
      </c>
      <c r="K12" s="155">
        <v>360000</v>
      </c>
      <c r="L12" s="147">
        <v>200000</v>
      </c>
      <c r="M12" s="105">
        <v>100000</v>
      </c>
      <c r="N12" s="147">
        <f>(E12*J12)+K12+L12+M12</f>
        <v>900000</v>
      </c>
      <c r="O12" s="48">
        <f t="shared" si="1"/>
        <v>3067839</v>
      </c>
      <c r="P12" s="48">
        <f t="shared" si="2"/>
        <v>21678.39</v>
      </c>
      <c r="Q12" s="48">
        <f t="shared" si="3"/>
        <v>43356.78</v>
      </c>
      <c r="R12" s="48">
        <f t="shared" si="4"/>
        <v>21678.39</v>
      </c>
      <c r="S12" s="146">
        <f t="shared" si="5"/>
        <v>2981125.44</v>
      </c>
      <c r="T12" s="652">
        <f>VLOOKUP(C12,'[47] SIAK'!$B$7:$R$20,17,FALSE)</f>
        <v>0</v>
      </c>
      <c r="U12" s="652">
        <f t="shared" si="6"/>
        <v>2981125.44</v>
      </c>
      <c r="V12" s="569">
        <f>VLOOKUP(C12,'[47] SIAK'!$B$7:$T$20,19,FALSE)</f>
        <v>1080012371713</v>
      </c>
    </row>
    <row r="13" spans="1:22" s="223" customFormat="1" ht="18" customHeight="1">
      <c r="A13" s="206">
        <v>2146375</v>
      </c>
      <c r="B13" s="414">
        <v>4</v>
      </c>
      <c r="C13" s="415" t="s">
        <v>2494</v>
      </c>
      <c r="D13" s="66" t="s">
        <v>24</v>
      </c>
      <c r="E13" s="1682">
        <f>VLOOKUP(C13,'[46] SIAK'!$B$7:$D$19,3,FALSE)</f>
        <v>27</v>
      </c>
      <c r="F13" s="155">
        <v>1707839</v>
      </c>
      <c r="G13" s="155">
        <v>460000</v>
      </c>
      <c r="H13" s="155">
        <f t="shared" si="0"/>
        <v>2167839</v>
      </c>
      <c r="I13" s="155">
        <v>0</v>
      </c>
      <c r="J13" s="155">
        <v>10000</v>
      </c>
      <c r="K13" s="155">
        <v>360000</v>
      </c>
      <c r="L13" s="147">
        <v>200000</v>
      </c>
      <c r="M13" s="105">
        <v>100000</v>
      </c>
      <c r="N13" s="147">
        <f>(E13*J13)+K13+L13+M13</f>
        <v>930000</v>
      </c>
      <c r="O13" s="48">
        <f t="shared" si="1"/>
        <v>3097839</v>
      </c>
      <c r="P13" s="48">
        <f t="shared" si="2"/>
        <v>21678.39</v>
      </c>
      <c r="Q13" s="48">
        <f t="shared" si="3"/>
        <v>43356.78</v>
      </c>
      <c r="R13" s="48">
        <f t="shared" si="4"/>
        <v>21678.39</v>
      </c>
      <c r="S13" s="146">
        <f t="shared" si="5"/>
        <v>3011125.44</v>
      </c>
      <c r="T13" s="652">
        <f>VLOOKUP(C13,'[47] SIAK'!$B$7:$R$20,17,FALSE)</f>
        <v>0</v>
      </c>
      <c r="U13" s="652">
        <f t="shared" si="6"/>
        <v>3011125.44</v>
      </c>
      <c r="V13" s="569" t="str">
        <f>VLOOKUP(C13,'[47] SIAK'!$B$7:$T$20,19,FALSE)</f>
        <v>1080011451938</v>
      </c>
    </row>
    <row r="14" spans="1:22" s="223" customFormat="1" ht="18" customHeight="1">
      <c r="A14" s="206">
        <v>2146375</v>
      </c>
      <c r="B14" s="414">
        <v>5</v>
      </c>
      <c r="C14" s="373" t="s">
        <v>3019</v>
      </c>
      <c r="D14" s="371" t="s">
        <v>3020</v>
      </c>
      <c r="E14" s="1682">
        <f>VLOOKUP(C14,'[46] SIAK'!$B$7:$D$19,3,FALSE)</f>
        <v>25</v>
      </c>
      <c r="F14" s="155">
        <v>1707839</v>
      </c>
      <c r="G14" s="155">
        <v>460000</v>
      </c>
      <c r="H14" s="155">
        <f t="shared" si="0"/>
        <v>2167839</v>
      </c>
      <c r="I14" s="155">
        <v>0</v>
      </c>
      <c r="J14" s="155">
        <v>10000</v>
      </c>
      <c r="K14" s="155">
        <v>360000</v>
      </c>
      <c r="L14" s="367">
        <v>200000</v>
      </c>
      <c r="M14" s="366">
        <v>100000</v>
      </c>
      <c r="N14" s="367">
        <f>I14+(E14*J14)+K14+L14+M14</f>
        <v>910000</v>
      </c>
      <c r="O14" s="48">
        <f t="shared" si="1"/>
        <v>3077839</v>
      </c>
      <c r="P14" s="48">
        <f t="shared" si="2"/>
        <v>21678.39</v>
      </c>
      <c r="Q14" s="48">
        <f t="shared" si="3"/>
        <v>43356.78</v>
      </c>
      <c r="R14" s="48">
        <f t="shared" si="4"/>
        <v>21678.39</v>
      </c>
      <c r="S14" s="146">
        <f t="shared" si="5"/>
        <v>2991125.44</v>
      </c>
      <c r="T14" s="652">
        <f>VLOOKUP(C14,'[47] SIAK'!$B$7:$R$20,17,FALSE)</f>
        <v>0</v>
      </c>
      <c r="U14" s="652">
        <f t="shared" si="6"/>
        <v>2991125.44</v>
      </c>
      <c r="V14" s="569">
        <f>VLOOKUP(C14,'[47] SIAK'!$B$7:$T$20,19,FALSE)</f>
        <v>1080014261433</v>
      </c>
    </row>
    <row r="15" spans="1:22" s="223" customFormat="1" ht="18" customHeight="1">
      <c r="A15" s="206">
        <v>2146375</v>
      </c>
      <c r="B15" s="414">
        <v>6</v>
      </c>
      <c r="C15" s="415" t="s">
        <v>2493</v>
      </c>
      <c r="D15" s="66" t="s">
        <v>28</v>
      </c>
      <c r="E15" s="1682">
        <f>VLOOKUP(C15,'[46] SIAK'!$B$7:$D$19,3,FALSE)</f>
        <v>24</v>
      </c>
      <c r="F15" s="155">
        <v>1943940</v>
      </c>
      <c r="G15" s="155">
        <v>460000</v>
      </c>
      <c r="H15" s="155">
        <f t="shared" si="0"/>
        <v>2403940</v>
      </c>
      <c r="I15" s="155">
        <v>10000</v>
      </c>
      <c r="J15" s="155">
        <v>10000</v>
      </c>
      <c r="K15" s="155">
        <v>360000</v>
      </c>
      <c r="L15" s="147">
        <v>200000</v>
      </c>
      <c r="M15" s="105">
        <v>250000</v>
      </c>
      <c r="N15" s="147">
        <f>(E15*I15)+(E15*J15)+K15+L15+M15</f>
        <v>1290000</v>
      </c>
      <c r="O15" s="48">
        <f t="shared" si="1"/>
        <v>3693940</v>
      </c>
      <c r="P15" s="48">
        <f t="shared" si="2"/>
        <v>24039.4</v>
      </c>
      <c r="Q15" s="48">
        <f t="shared" si="3"/>
        <v>48078.8</v>
      </c>
      <c r="R15" s="48">
        <f t="shared" si="4"/>
        <v>24039.4</v>
      </c>
      <c r="S15" s="146">
        <f t="shared" si="5"/>
        <v>3597782.4000000004</v>
      </c>
      <c r="T15" s="652">
        <f>VLOOKUP(C15,'[47] SIAK'!$B$7:$R$20,17,FALSE)</f>
        <v>0</v>
      </c>
      <c r="U15" s="652">
        <f t="shared" si="6"/>
        <v>3597782.4000000004</v>
      </c>
      <c r="V15" s="569" t="str">
        <f>VLOOKUP(C15,'[47] SIAK'!$B$7:$T$20,19,FALSE)</f>
        <v>1080006619317</v>
      </c>
    </row>
    <row r="16" spans="1:22" s="1688" customFormat="1" ht="18" customHeight="1">
      <c r="A16" s="206">
        <v>2146375</v>
      </c>
      <c r="B16" s="414">
        <v>7</v>
      </c>
      <c r="C16" s="570" t="s">
        <v>2492</v>
      </c>
      <c r="D16" s="66" t="s">
        <v>26</v>
      </c>
      <c r="E16" s="1682">
        <f>VLOOKUP(C16,'[46] SIAK'!$B$7:$D$19,3,FALSE)</f>
        <v>27</v>
      </c>
      <c r="F16" s="155">
        <v>1729303</v>
      </c>
      <c r="G16" s="155">
        <v>460000</v>
      </c>
      <c r="H16" s="155">
        <f t="shared" si="0"/>
        <v>2189303</v>
      </c>
      <c r="I16" s="155">
        <v>200000</v>
      </c>
      <c r="J16" s="155">
        <v>10000</v>
      </c>
      <c r="K16" s="155">
        <v>360000</v>
      </c>
      <c r="L16" s="147">
        <v>200000</v>
      </c>
      <c r="M16" s="105">
        <v>100000</v>
      </c>
      <c r="N16" s="147">
        <f>I16+(E16*J16)+K16+L16+M16</f>
        <v>1130000</v>
      </c>
      <c r="O16" s="48">
        <f t="shared" si="1"/>
        <v>3319303</v>
      </c>
      <c r="P16" s="48">
        <f t="shared" si="2"/>
        <v>21893.03</v>
      </c>
      <c r="Q16" s="48">
        <f t="shared" si="3"/>
        <v>43786.06</v>
      </c>
      <c r="R16" s="48">
        <f t="shared" si="4"/>
        <v>21893.03</v>
      </c>
      <c r="S16" s="146">
        <f t="shared" si="5"/>
        <v>3231730.8800000004</v>
      </c>
      <c r="T16" s="1684">
        <f>VLOOKUP(C16,'[47] SIAK'!$B$7:$R$20,17,FALSE)</f>
        <v>0</v>
      </c>
      <c r="U16" s="1684">
        <f t="shared" si="6"/>
        <v>3231730.8800000004</v>
      </c>
      <c r="V16" s="569">
        <v>1080012803087</v>
      </c>
    </row>
    <row r="17" spans="1:22" s="223" customFormat="1" ht="18" customHeight="1">
      <c r="A17" s="206">
        <v>2146375</v>
      </c>
      <c r="B17" s="414">
        <v>8</v>
      </c>
      <c r="C17" s="570" t="s">
        <v>2491</v>
      </c>
      <c r="D17" s="66" t="s">
        <v>2490</v>
      </c>
      <c r="E17" s="1682">
        <f>VLOOKUP(C17,'[46] SIAK'!$B$7:$D$19,3,FALSE)</f>
        <v>26</v>
      </c>
      <c r="F17" s="155">
        <v>1707839</v>
      </c>
      <c r="G17" s="155">
        <v>460000</v>
      </c>
      <c r="H17" s="155">
        <f t="shared" si="0"/>
        <v>2167839</v>
      </c>
      <c r="I17" s="155">
        <v>0</v>
      </c>
      <c r="J17" s="155">
        <v>10000</v>
      </c>
      <c r="K17" s="155">
        <v>360000</v>
      </c>
      <c r="L17" s="147">
        <v>200000</v>
      </c>
      <c r="M17" s="105">
        <v>100000</v>
      </c>
      <c r="N17" s="147">
        <f>M17+E17*J17+K17+L17</f>
        <v>920000</v>
      </c>
      <c r="O17" s="48">
        <f t="shared" si="1"/>
        <v>3087839</v>
      </c>
      <c r="P17" s="48">
        <f t="shared" si="2"/>
        <v>21678.39</v>
      </c>
      <c r="Q17" s="48">
        <f t="shared" si="3"/>
        <v>43356.78</v>
      </c>
      <c r="R17" s="48">
        <f t="shared" si="4"/>
        <v>21678.39</v>
      </c>
      <c r="S17" s="146">
        <f t="shared" si="5"/>
        <v>3001125.44</v>
      </c>
      <c r="T17" s="652">
        <f>VLOOKUP(C17,'[47] SIAK'!$B$7:$R$20,17,FALSE)</f>
        <v>0</v>
      </c>
      <c r="U17" s="652">
        <f t="shared" si="6"/>
        <v>3001125.44</v>
      </c>
      <c r="V17" s="569">
        <f>VLOOKUP(C17,'[47] SIAK'!$B$7:$T$20,19,FALSE)</f>
        <v>9000019489161</v>
      </c>
    </row>
    <row r="18" spans="1:22" s="223" customFormat="1" ht="18" customHeight="1">
      <c r="A18" s="206">
        <v>2146375</v>
      </c>
      <c r="B18" s="414">
        <v>9</v>
      </c>
      <c r="C18" s="415" t="s">
        <v>2489</v>
      </c>
      <c r="D18" s="66" t="s">
        <v>408</v>
      </c>
      <c r="E18" s="1682">
        <f>VLOOKUP(C18,'[46] SIAK'!$B$7:$D$19,3,FALSE)</f>
        <v>27</v>
      </c>
      <c r="F18" s="155">
        <v>1750766</v>
      </c>
      <c r="G18" s="155">
        <v>460000</v>
      </c>
      <c r="H18" s="155">
        <f t="shared" si="0"/>
        <v>2210766</v>
      </c>
      <c r="I18" s="155">
        <v>200000</v>
      </c>
      <c r="J18" s="155">
        <v>10000</v>
      </c>
      <c r="K18" s="155">
        <v>360000</v>
      </c>
      <c r="L18" s="147">
        <v>200000</v>
      </c>
      <c r="M18" s="105">
        <v>250000</v>
      </c>
      <c r="N18" s="147">
        <f>I18+(E18*J18)+K18+L18+250000</f>
        <v>1280000</v>
      </c>
      <c r="O18" s="48">
        <f t="shared" si="1"/>
        <v>3490766</v>
      </c>
      <c r="P18" s="48">
        <f t="shared" si="2"/>
        <v>22107.66</v>
      </c>
      <c r="Q18" s="48">
        <f t="shared" si="3"/>
        <v>44215.32</v>
      </c>
      <c r="R18" s="48">
        <f t="shared" si="4"/>
        <v>22107.66</v>
      </c>
      <c r="S18" s="146">
        <f t="shared" si="5"/>
        <v>3402335.36</v>
      </c>
      <c r="T18" s="652">
        <f>VLOOKUP(C18,'[47] SIAK'!$B$7:$R$20,17,FALSE)</f>
        <v>0</v>
      </c>
      <c r="U18" s="652">
        <f t="shared" si="6"/>
        <v>3402335.36</v>
      </c>
      <c r="V18" s="569" t="str">
        <f>VLOOKUP(C18,'[47] SIAK'!$B$7:$T$20,19,FALSE)</f>
        <v>1080005101796</v>
      </c>
    </row>
    <row r="19" spans="1:22" s="223" customFormat="1" ht="18" customHeight="1">
      <c r="A19" s="206">
        <v>2146375</v>
      </c>
      <c r="B19" s="414">
        <v>10</v>
      </c>
      <c r="C19" s="415" t="s">
        <v>2488</v>
      </c>
      <c r="D19" s="66" t="s">
        <v>24</v>
      </c>
      <c r="E19" s="1682">
        <f>VLOOKUP(C19,'[46] SIAK'!$B$7:$D$19,3,FALSE)</f>
        <v>26</v>
      </c>
      <c r="F19" s="155">
        <v>1707839</v>
      </c>
      <c r="G19" s="155">
        <v>460000</v>
      </c>
      <c r="H19" s="155">
        <f t="shared" si="0"/>
        <v>2167839</v>
      </c>
      <c r="I19" s="155">
        <v>0</v>
      </c>
      <c r="J19" s="155">
        <v>10000</v>
      </c>
      <c r="K19" s="155">
        <v>360000</v>
      </c>
      <c r="L19" s="147">
        <v>200000</v>
      </c>
      <c r="M19" s="105">
        <v>100000</v>
      </c>
      <c r="N19" s="147">
        <f>(E19*J19)+K19+L19+M19</f>
        <v>920000</v>
      </c>
      <c r="O19" s="48">
        <f t="shared" si="1"/>
        <v>3087839</v>
      </c>
      <c r="P19" s="48">
        <f t="shared" si="2"/>
        <v>21678.39</v>
      </c>
      <c r="Q19" s="48">
        <f t="shared" si="3"/>
        <v>43356.78</v>
      </c>
      <c r="R19" s="48">
        <f t="shared" si="4"/>
        <v>21678.39</v>
      </c>
      <c r="S19" s="146">
        <f t="shared" si="5"/>
        <v>3001125.44</v>
      </c>
      <c r="T19" s="652">
        <f>VLOOKUP(C19,'[47] SIAK'!$B$7:$R$20,17,FALSE)</f>
        <v>0</v>
      </c>
      <c r="U19" s="652">
        <f t="shared" si="6"/>
        <v>3001125.44</v>
      </c>
      <c r="V19" s="569" t="str">
        <f>VLOOKUP(C19,'[47] SIAK'!$B$7:$T$20,19,FALSE)</f>
        <v>1080006412895</v>
      </c>
    </row>
    <row r="20" spans="1:22" s="223" customFormat="1" ht="18" customHeight="1">
      <c r="A20" s="206">
        <v>2146375</v>
      </c>
      <c r="B20" s="414">
        <v>11</v>
      </c>
      <c r="C20" s="415" t="s">
        <v>2487</v>
      </c>
      <c r="D20" s="66" t="s">
        <v>2486</v>
      </c>
      <c r="E20" s="1682">
        <f>VLOOKUP(C20,'[46] SIAK'!$B$7:$D$19,3,FALSE)</f>
        <v>27</v>
      </c>
      <c r="F20" s="155">
        <v>2968232</v>
      </c>
      <c r="G20" s="155">
        <v>416250</v>
      </c>
      <c r="H20" s="155">
        <f t="shared" si="0"/>
        <v>3384482</v>
      </c>
      <c r="I20" s="155">
        <f>20000</f>
        <v>20000</v>
      </c>
      <c r="J20" s="155">
        <v>10000</v>
      </c>
      <c r="K20" s="155">
        <v>360000</v>
      </c>
      <c r="L20" s="147">
        <v>200000</v>
      </c>
      <c r="M20" s="105">
        <v>250000</v>
      </c>
      <c r="N20" s="147">
        <f>(E20*I20)+(E20*J20)+K20+L20+M20</f>
        <v>1620000</v>
      </c>
      <c r="O20" s="48">
        <f t="shared" si="1"/>
        <v>5004482</v>
      </c>
      <c r="P20" s="48">
        <f t="shared" si="2"/>
        <v>33844.82</v>
      </c>
      <c r="Q20" s="48">
        <f t="shared" si="3"/>
        <v>67689.64</v>
      </c>
      <c r="R20" s="48">
        <f t="shared" si="4"/>
        <v>33844.82</v>
      </c>
      <c r="S20" s="146">
        <f t="shared" si="5"/>
        <v>4869102.72</v>
      </c>
      <c r="T20" s="652">
        <f>VLOOKUP(C20,'[47] SIAK'!$B$7:$R$20,17,FALSE)</f>
        <v>0</v>
      </c>
      <c r="U20" s="652">
        <f t="shared" si="6"/>
        <v>4869102.72</v>
      </c>
      <c r="V20" s="569" t="str">
        <f>VLOOKUP(C20,'[47] SIAK'!$B$7:$T$20,19,FALSE)</f>
        <v>1080006335922</v>
      </c>
    </row>
    <row r="21" spans="1:22" s="223" customFormat="1" ht="18" customHeight="1">
      <c r="A21" s="206">
        <v>2146375</v>
      </c>
      <c r="B21" s="414">
        <v>12</v>
      </c>
      <c r="C21" s="571" t="s">
        <v>2485</v>
      </c>
      <c r="D21" s="572" t="s">
        <v>2484</v>
      </c>
      <c r="E21" s="1682">
        <f>VLOOKUP(C21,'[46] SIAK'!$B$7:$D$19,3,FALSE)</f>
        <v>28</v>
      </c>
      <c r="F21" s="1353">
        <v>1686375</v>
      </c>
      <c r="G21" s="1353">
        <v>460000</v>
      </c>
      <c r="H21" s="155">
        <f t="shared" si="0"/>
        <v>2146375</v>
      </c>
      <c r="I21" s="155">
        <v>0</v>
      </c>
      <c r="J21" s="155">
        <v>0</v>
      </c>
      <c r="K21" s="155">
        <v>360000</v>
      </c>
      <c r="L21" s="147">
        <v>200000</v>
      </c>
      <c r="M21" s="105">
        <v>100000</v>
      </c>
      <c r="N21" s="147">
        <f>(E21*J21)+K21+L21+M21</f>
        <v>660000</v>
      </c>
      <c r="O21" s="48">
        <f t="shared" si="1"/>
        <v>2806375</v>
      </c>
      <c r="P21" s="48">
        <f t="shared" si="2"/>
        <v>21463.75</v>
      </c>
      <c r="Q21" s="48">
        <f t="shared" si="3"/>
        <v>42927.5</v>
      </c>
      <c r="R21" s="48">
        <f t="shared" si="4"/>
        <v>21463.75</v>
      </c>
      <c r="S21" s="146">
        <f t="shared" si="5"/>
        <v>2720520</v>
      </c>
      <c r="T21" s="652">
        <f>VLOOKUP(C21,'[47] SIAK'!$B$7:$R$20,17,FALSE)</f>
        <v>0</v>
      </c>
      <c r="U21" s="652">
        <f t="shared" si="6"/>
        <v>2720520</v>
      </c>
      <c r="V21" s="569">
        <f>VLOOKUP(C21,'[47] SIAK'!$B$7:$T$20,19,FALSE)</f>
        <v>9000028995836</v>
      </c>
    </row>
    <row r="22" spans="1:22" s="223" customFormat="1" ht="18" customHeight="1">
      <c r="A22" s="206">
        <v>2146375</v>
      </c>
      <c r="B22" s="414">
        <v>13</v>
      </c>
      <c r="C22" s="617" t="s">
        <v>2402</v>
      </c>
      <c r="D22" s="66" t="s">
        <v>4142</v>
      </c>
      <c r="E22" s="1682">
        <f>VLOOKUP(C22,'[46] SIAK'!$B$7:$D$19,3,FALSE)</f>
        <v>24</v>
      </c>
      <c r="F22" s="151">
        <v>1686375</v>
      </c>
      <c r="G22" s="151">
        <v>460000</v>
      </c>
      <c r="H22" s="618">
        <f>SUM(F22:G22)</f>
        <v>2146375</v>
      </c>
      <c r="I22" s="618">
        <v>200000</v>
      </c>
      <c r="J22" s="618">
        <v>10000</v>
      </c>
      <c r="K22" s="155">
        <v>360000</v>
      </c>
      <c r="L22" s="147">
        <v>200000</v>
      </c>
      <c r="M22" s="105">
        <v>250000</v>
      </c>
      <c r="N22" s="147">
        <f>(E22*J22)+K22+L22+M22+I22</f>
        <v>1250000</v>
      </c>
      <c r="O22" s="48">
        <f t="shared" si="1"/>
        <v>3396375</v>
      </c>
      <c r="P22" s="48">
        <f t="shared" si="2"/>
        <v>21463.75</v>
      </c>
      <c r="Q22" s="48">
        <f t="shared" si="3"/>
        <v>42927.5</v>
      </c>
      <c r="R22" s="48">
        <f t="shared" si="4"/>
        <v>21463.75</v>
      </c>
      <c r="S22" s="146">
        <f t="shared" si="5"/>
        <v>3310520</v>
      </c>
      <c r="T22" s="652">
        <f>VLOOKUP(C22,'[47] SIAK'!$B$7:$R$20,17,FALSE)</f>
        <v>0</v>
      </c>
      <c r="U22" s="652">
        <f t="shared" si="6"/>
        <v>3310520</v>
      </c>
      <c r="V22" s="569">
        <f>VLOOKUP(C22,'[47] SIAK'!$B$7:$T$20,19,FALSE)</f>
        <v>1080011937142</v>
      </c>
    </row>
    <row r="23" spans="1:22" s="1164" customFormat="1" ht="26.25" customHeight="1">
      <c r="A23" s="1178"/>
      <c r="B23" s="2396" t="s">
        <v>30</v>
      </c>
      <c r="C23" s="2406"/>
      <c r="D23" s="2407"/>
      <c r="E23" s="1259">
        <f>SUM(E10:E22)</f>
        <v>337</v>
      </c>
      <c r="F23" s="769">
        <f>SUM(F10:F22)</f>
        <v>23698400</v>
      </c>
      <c r="G23" s="769">
        <f t="shared" ref="G23:U23" si="7">SUM(G10:G22)</f>
        <v>5936250</v>
      </c>
      <c r="H23" s="769">
        <f t="shared" si="7"/>
        <v>29634650</v>
      </c>
      <c r="I23" s="769">
        <f t="shared" si="7"/>
        <v>830000</v>
      </c>
      <c r="J23" s="769">
        <f t="shared" si="7"/>
        <v>110000</v>
      </c>
      <c r="K23" s="769">
        <f t="shared" si="7"/>
        <v>4680000</v>
      </c>
      <c r="L23" s="769">
        <f t="shared" si="7"/>
        <v>2600000</v>
      </c>
      <c r="M23" s="769">
        <f t="shared" si="7"/>
        <v>1900000</v>
      </c>
      <c r="N23" s="769">
        <f t="shared" si="7"/>
        <v>13600000</v>
      </c>
      <c r="O23" s="769">
        <f t="shared" si="7"/>
        <v>43234650</v>
      </c>
      <c r="P23" s="769">
        <f t="shared" si="7"/>
        <v>296346.5</v>
      </c>
      <c r="Q23" s="769">
        <f t="shared" si="7"/>
        <v>592693</v>
      </c>
      <c r="R23" s="769">
        <f t="shared" si="7"/>
        <v>296346.5</v>
      </c>
      <c r="S23" s="769">
        <f t="shared" si="7"/>
        <v>42049264</v>
      </c>
      <c r="T23" s="769">
        <f t="shared" si="7"/>
        <v>0</v>
      </c>
      <c r="U23" s="769">
        <f t="shared" si="7"/>
        <v>42049264</v>
      </c>
      <c r="V23" s="1354"/>
    </row>
    <row r="24" spans="1:22" ht="18" customHeight="1">
      <c r="B24" s="10"/>
      <c r="C24" s="11"/>
      <c r="D24" s="12"/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80"/>
      <c r="T24" s="80"/>
      <c r="U24" s="80"/>
      <c r="V24" s="655"/>
    </row>
    <row r="25" spans="1:22" ht="18" customHeight="1">
      <c r="B25" s="10"/>
      <c r="C25" s="11"/>
      <c r="D25" s="12"/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80"/>
      <c r="T25" s="80"/>
      <c r="U25" s="80"/>
      <c r="V25" s="655"/>
    </row>
    <row r="26" spans="1:22" ht="18" customHeight="1">
      <c r="B26" s="4" t="s">
        <v>31</v>
      </c>
      <c r="C26" s="11"/>
      <c r="D26" s="16"/>
      <c r="E26" s="16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82"/>
      <c r="T26" s="228"/>
      <c r="U26" s="228"/>
      <c r="V26" s="655"/>
    </row>
    <row r="27" spans="1:22" ht="18" customHeight="1">
      <c r="B27" s="19"/>
      <c r="C27" s="20"/>
      <c r="D27" s="21"/>
      <c r="E27" s="1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80"/>
      <c r="T27" s="80"/>
      <c r="U27" s="80"/>
      <c r="V27" s="655"/>
    </row>
    <row r="28" spans="1:22" ht="20.100000000000001" customHeight="1">
      <c r="A28" s="2424" t="s">
        <v>2755</v>
      </c>
      <c r="B28" s="2484" t="s">
        <v>3</v>
      </c>
      <c r="C28" s="2484" t="s">
        <v>4</v>
      </c>
      <c r="D28" s="2484" t="s">
        <v>5</v>
      </c>
      <c r="E28" s="2335" t="s">
        <v>6</v>
      </c>
      <c r="F28" s="2344" t="s">
        <v>7</v>
      </c>
      <c r="G28" s="2345"/>
      <c r="H28" s="2335" t="s">
        <v>509</v>
      </c>
      <c r="I28" s="2344" t="s">
        <v>2410</v>
      </c>
      <c r="J28" s="2359"/>
      <c r="K28" s="2359"/>
      <c r="L28" s="2359"/>
      <c r="M28" s="2345"/>
      <c r="N28" s="2340" t="s">
        <v>9</v>
      </c>
      <c r="O28" s="2335" t="s">
        <v>10</v>
      </c>
      <c r="P28" s="2344" t="s">
        <v>11</v>
      </c>
      <c r="Q28" s="2359"/>
      <c r="R28" s="2345"/>
      <c r="S28" s="2335" t="s">
        <v>12</v>
      </c>
      <c r="T28" s="1248"/>
      <c r="U28" s="1248"/>
      <c r="V28" s="2525" t="s">
        <v>1850</v>
      </c>
    </row>
    <row r="29" spans="1:22" ht="45" customHeight="1">
      <c r="A29" s="2472"/>
      <c r="B29" s="2486"/>
      <c r="C29" s="2486"/>
      <c r="D29" s="2486"/>
      <c r="E29" s="2336"/>
      <c r="F29" s="786" t="s">
        <v>14</v>
      </c>
      <c r="G29" s="786" t="s">
        <v>15</v>
      </c>
      <c r="H29" s="2336"/>
      <c r="I29" s="786" t="s">
        <v>87</v>
      </c>
      <c r="J29" s="786" t="s">
        <v>16</v>
      </c>
      <c r="K29" s="786" t="s">
        <v>577</v>
      </c>
      <c r="L29" s="786" t="s">
        <v>18</v>
      </c>
      <c r="M29" s="786" t="s">
        <v>19</v>
      </c>
      <c r="N29" s="2341"/>
      <c r="O29" s="2336"/>
      <c r="P29" s="786" t="s">
        <v>2316</v>
      </c>
      <c r="Q29" s="786" t="s">
        <v>20</v>
      </c>
      <c r="R29" s="786" t="s">
        <v>2270</v>
      </c>
      <c r="S29" s="2336"/>
      <c r="T29" s="1249" t="s">
        <v>3687</v>
      </c>
      <c r="U29" s="1249" t="s">
        <v>3688</v>
      </c>
      <c r="V29" s="2527"/>
    </row>
    <row r="30" spans="1:22" s="112" customFormat="1" ht="18" customHeight="1">
      <c r="A30" s="921">
        <v>2146375</v>
      </c>
      <c r="B30" s="1355">
        <v>1</v>
      </c>
      <c r="C30" s="573" t="s">
        <v>2483</v>
      </c>
      <c r="D30" s="574" t="s">
        <v>42</v>
      </c>
      <c r="E30" s="952">
        <f>VLOOKUP(C28:C30,'[46] SIAK'!$B$26:$D$129,3,FALSE)</f>
        <v>21</v>
      </c>
      <c r="F30" s="235">
        <v>1686375</v>
      </c>
      <c r="G30" s="237">
        <v>460000</v>
      </c>
      <c r="H30" s="618">
        <f t="shared" ref="H30:H86" si="8">SUM(F30:G30)</f>
        <v>2146375</v>
      </c>
      <c r="I30" s="241">
        <v>0</v>
      </c>
      <c r="J30" s="241">
        <v>12000</v>
      </c>
      <c r="K30" s="241">
        <v>0</v>
      </c>
      <c r="L30" s="239">
        <v>360000</v>
      </c>
      <c r="M30" s="238">
        <v>0</v>
      </c>
      <c r="N30" s="147">
        <f t="shared" ref="N30:N59" si="9">(E30*J30)+K30+L30+M30</f>
        <v>612000</v>
      </c>
      <c r="O30" s="31">
        <f t="shared" ref="O30:O59" si="10">H30+N30</f>
        <v>2758375</v>
      </c>
      <c r="P30" s="31">
        <f>H30*1%</f>
        <v>21463.75</v>
      </c>
      <c r="Q30" s="31">
        <f>H30*2%</f>
        <v>42927.5</v>
      </c>
      <c r="R30" s="31">
        <f>H30*1%</f>
        <v>21463.75</v>
      </c>
      <c r="S30" s="104">
        <f>O30-Q30-R30-P30</f>
        <v>2672520</v>
      </c>
      <c r="T30" s="653">
        <f>VLOOKUP(C30,'[46] SIAK'!$B$26:$R$129,17,FALSE)</f>
        <v>0</v>
      </c>
      <c r="U30" s="653">
        <f>S30-T30</f>
        <v>2672520</v>
      </c>
      <c r="V30" s="656">
        <f>VLOOKUP(C30,'[47] SIAK'!$B$27:$T$133,19,FALSE)</f>
        <v>1080012534807</v>
      </c>
    </row>
    <row r="31" spans="1:22" s="112" customFormat="1" ht="18" customHeight="1">
      <c r="A31" s="921">
        <v>2146375</v>
      </c>
      <c r="B31" s="1355">
        <v>2</v>
      </c>
      <c r="C31" s="575" t="s">
        <v>2482</v>
      </c>
      <c r="D31" s="66" t="s">
        <v>42</v>
      </c>
      <c r="E31" s="952">
        <f>VLOOKUP(C29:C31,'[46] SIAK'!$B$26:$D$129,3,FALSE)</f>
        <v>23</v>
      </c>
      <c r="F31" s="235">
        <v>1686375</v>
      </c>
      <c r="G31" s="237">
        <v>460000</v>
      </c>
      <c r="H31" s="618">
        <f t="shared" si="8"/>
        <v>2146375</v>
      </c>
      <c r="I31" s="241">
        <v>0</v>
      </c>
      <c r="J31" s="241">
        <v>12000</v>
      </c>
      <c r="K31" s="241">
        <v>0</v>
      </c>
      <c r="L31" s="239">
        <v>360000</v>
      </c>
      <c r="M31" s="238">
        <v>0</v>
      </c>
      <c r="N31" s="147">
        <f t="shared" si="9"/>
        <v>636000</v>
      </c>
      <c r="O31" s="31">
        <f t="shared" si="10"/>
        <v>2782375</v>
      </c>
      <c r="P31" s="31">
        <f t="shared" ref="P31:P86" si="11">H31*1%</f>
        <v>21463.75</v>
      </c>
      <c r="Q31" s="31">
        <f t="shared" ref="Q31:Q86" si="12">H31*2%</f>
        <v>42927.5</v>
      </c>
      <c r="R31" s="31">
        <f t="shared" ref="R31:R86" si="13">H31*1%</f>
        <v>21463.75</v>
      </c>
      <c r="S31" s="104">
        <f t="shared" ref="S31:S86" si="14">O31-Q31-R31-P31</f>
        <v>2696520</v>
      </c>
      <c r="T31" s="653">
        <f>VLOOKUP(C31,'[46] SIAK'!$B$26:$R$129,17,FALSE)</f>
        <v>0</v>
      </c>
      <c r="U31" s="653">
        <f t="shared" ref="U31:U90" si="15">S31-T31</f>
        <v>2696520</v>
      </c>
      <c r="V31" s="656">
        <f>VLOOKUP(C31,'[47] SIAK'!$B$27:$T$133,19,FALSE)</f>
        <v>1080013326534</v>
      </c>
    </row>
    <row r="32" spans="1:22" s="112" customFormat="1" ht="18" customHeight="1">
      <c r="A32" s="921">
        <v>2146375</v>
      </c>
      <c r="B32" s="1355">
        <v>3</v>
      </c>
      <c r="C32" s="575" t="s">
        <v>2481</v>
      </c>
      <c r="D32" s="66" t="s">
        <v>42</v>
      </c>
      <c r="E32" s="952">
        <f>VLOOKUP(C30:C32,'[46] SIAK'!$B$26:$D$129,3,FALSE)</f>
        <v>23</v>
      </c>
      <c r="F32" s="235">
        <v>1686375</v>
      </c>
      <c r="G32" s="237">
        <v>460000</v>
      </c>
      <c r="H32" s="618">
        <f t="shared" si="8"/>
        <v>2146375</v>
      </c>
      <c r="I32" s="241">
        <v>0</v>
      </c>
      <c r="J32" s="241">
        <v>12000</v>
      </c>
      <c r="K32" s="241">
        <v>0</v>
      </c>
      <c r="L32" s="239">
        <v>360000</v>
      </c>
      <c r="M32" s="238">
        <v>0</v>
      </c>
      <c r="N32" s="147">
        <f t="shared" si="9"/>
        <v>636000</v>
      </c>
      <c r="O32" s="31">
        <f t="shared" si="10"/>
        <v>2782375</v>
      </c>
      <c r="P32" s="31">
        <f t="shared" si="11"/>
        <v>21463.75</v>
      </c>
      <c r="Q32" s="31">
        <f t="shared" si="12"/>
        <v>42927.5</v>
      </c>
      <c r="R32" s="31">
        <f t="shared" si="13"/>
        <v>21463.75</v>
      </c>
      <c r="S32" s="104">
        <f t="shared" si="14"/>
        <v>2696520</v>
      </c>
      <c r="T32" s="653">
        <f>VLOOKUP(C32,'[46] SIAK'!$B$26:$R$129,17,FALSE)</f>
        <v>0</v>
      </c>
      <c r="U32" s="653">
        <f t="shared" si="15"/>
        <v>2696520</v>
      </c>
      <c r="V32" s="656">
        <f>VLOOKUP(C32,'[47] SIAK'!$B$27:$T$133,19,FALSE)</f>
        <v>1080006464763</v>
      </c>
    </row>
    <row r="33" spans="1:22" s="112" customFormat="1" ht="18" customHeight="1">
      <c r="A33" s="921">
        <v>2146375</v>
      </c>
      <c r="B33" s="1355">
        <v>4</v>
      </c>
      <c r="C33" s="575" t="s">
        <v>2408</v>
      </c>
      <c r="D33" s="66" t="s">
        <v>42</v>
      </c>
      <c r="E33" s="952">
        <f>VLOOKUP(C31:C33,'[46] SIAK'!$B$26:$D$129,3,FALSE)</f>
        <v>21</v>
      </c>
      <c r="F33" s="235">
        <v>1686375</v>
      </c>
      <c r="G33" s="237">
        <v>460000</v>
      </c>
      <c r="H33" s="618">
        <f t="shared" si="8"/>
        <v>2146375</v>
      </c>
      <c r="I33" s="241">
        <v>0</v>
      </c>
      <c r="J33" s="241">
        <v>12000</v>
      </c>
      <c r="K33" s="241">
        <v>0</v>
      </c>
      <c r="L33" s="239">
        <v>360000</v>
      </c>
      <c r="M33" s="238">
        <v>0</v>
      </c>
      <c r="N33" s="147">
        <f t="shared" si="9"/>
        <v>612000</v>
      </c>
      <c r="O33" s="31">
        <f t="shared" si="10"/>
        <v>2758375</v>
      </c>
      <c r="P33" s="31">
        <f t="shared" si="11"/>
        <v>21463.75</v>
      </c>
      <c r="Q33" s="31">
        <f t="shared" si="12"/>
        <v>42927.5</v>
      </c>
      <c r="R33" s="31">
        <f t="shared" si="13"/>
        <v>21463.75</v>
      </c>
      <c r="S33" s="104">
        <f t="shared" si="14"/>
        <v>2672520</v>
      </c>
      <c r="T33" s="653">
        <f>VLOOKUP(C33,'[46] SIAK'!$B$26:$R$129,17,FALSE)</f>
        <v>0</v>
      </c>
      <c r="U33" s="653">
        <f t="shared" si="15"/>
        <v>2672520</v>
      </c>
      <c r="V33" s="656" t="str">
        <f>VLOOKUP(C33,'[47] SIAK'!$B$27:$T$133,19,FALSE)</f>
        <v>1080007912091</v>
      </c>
    </row>
    <row r="34" spans="1:22" s="112" customFormat="1" ht="18" customHeight="1">
      <c r="A34" s="921">
        <v>2146375</v>
      </c>
      <c r="B34" s="1355">
        <v>5</v>
      </c>
      <c r="C34" s="576" t="s">
        <v>2480</v>
      </c>
      <c r="D34" s="66" t="s">
        <v>42</v>
      </c>
      <c r="E34" s="952">
        <f>VLOOKUP(C32:C34,'[46] SIAK'!$B$26:$D$129,3,FALSE)</f>
        <v>25</v>
      </c>
      <c r="F34" s="235">
        <v>1686375</v>
      </c>
      <c r="G34" s="237">
        <v>460000</v>
      </c>
      <c r="H34" s="618">
        <f t="shared" si="8"/>
        <v>2146375</v>
      </c>
      <c r="I34" s="241">
        <v>0</v>
      </c>
      <c r="J34" s="241">
        <v>12000</v>
      </c>
      <c r="K34" s="241">
        <v>0</v>
      </c>
      <c r="L34" s="239">
        <v>360000</v>
      </c>
      <c r="M34" s="238">
        <v>0</v>
      </c>
      <c r="N34" s="147">
        <f t="shared" si="9"/>
        <v>660000</v>
      </c>
      <c r="O34" s="31">
        <f t="shared" si="10"/>
        <v>2806375</v>
      </c>
      <c r="P34" s="31">
        <f t="shared" si="11"/>
        <v>21463.75</v>
      </c>
      <c r="Q34" s="31">
        <f t="shared" si="12"/>
        <v>42927.5</v>
      </c>
      <c r="R34" s="31">
        <f t="shared" si="13"/>
        <v>21463.75</v>
      </c>
      <c r="S34" s="104">
        <f t="shared" si="14"/>
        <v>2720520</v>
      </c>
      <c r="T34" s="653">
        <f>VLOOKUP(C34,'[46] SIAK'!$B$26:$R$129,17,FALSE)</f>
        <v>0</v>
      </c>
      <c r="U34" s="653">
        <f t="shared" si="15"/>
        <v>2720520</v>
      </c>
      <c r="V34" s="656" t="str">
        <f>VLOOKUP(C34,'[47] SIAK'!$B$27:$T$133,19,FALSE)</f>
        <v>1080006413802</v>
      </c>
    </row>
    <row r="35" spans="1:22" s="112" customFormat="1" ht="18" customHeight="1">
      <c r="A35" s="921">
        <v>2146375</v>
      </c>
      <c r="B35" s="1355">
        <v>6</v>
      </c>
      <c r="C35" s="577" t="s">
        <v>2479</v>
      </c>
      <c r="D35" s="66" t="s">
        <v>42</v>
      </c>
      <c r="E35" s="952">
        <f>VLOOKUP(C33:C35,'[46] SIAK'!$B$26:$D$129,3,FALSE)</f>
        <v>23</v>
      </c>
      <c r="F35" s="235">
        <v>1686375</v>
      </c>
      <c r="G35" s="237">
        <v>460000</v>
      </c>
      <c r="H35" s="618">
        <f t="shared" si="8"/>
        <v>2146375</v>
      </c>
      <c r="I35" s="241">
        <v>0</v>
      </c>
      <c r="J35" s="241">
        <v>12000</v>
      </c>
      <c r="K35" s="241">
        <v>0</v>
      </c>
      <c r="L35" s="239">
        <v>360000</v>
      </c>
      <c r="M35" s="238">
        <v>0</v>
      </c>
      <c r="N35" s="147">
        <f t="shared" si="9"/>
        <v>636000</v>
      </c>
      <c r="O35" s="31">
        <f t="shared" si="10"/>
        <v>2782375</v>
      </c>
      <c r="P35" s="31">
        <f t="shared" si="11"/>
        <v>21463.75</v>
      </c>
      <c r="Q35" s="31">
        <f t="shared" si="12"/>
        <v>42927.5</v>
      </c>
      <c r="R35" s="31">
        <f t="shared" si="13"/>
        <v>21463.75</v>
      </c>
      <c r="S35" s="104">
        <f t="shared" si="14"/>
        <v>2696520</v>
      </c>
      <c r="T35" s="653">
        <f>VLOOKUP(C35,'[46] SIAK'!$B$26:$R$129,17,FALSE)</f>
        <v>0</v>
      </c>
      <c r="U35" s="653">
        <f t="shared" si="15"/>
        <v>2696520</v>
      </c>
      <c r="V35" s="656" t="str">
        <f>VLOOKUP(C35,'[47] SIAK'!$B$27:$T$133,19,FALSE)</f>
        <v>1080006419445</v>
      </c>
    </row>
    <row r="36" spans="1:22" s="112" customFormat="1" ht="18" customHeight="1">
      <c r="A36" s="921">
        <v>2146375</v>
      </c>
      <c r="B36" s="1355">
        <v>7</v>
      </c>
      <c r="C36" s="576" t="s">
        <v>2498</v>
      </c>
      <c r="D36" s="66" t="s">
        <v>42</v>
      </c>
      <c r="E36" s="952">
        <f>VLOOKUP(C34:C36,'[46] SIAK'!$B$26:$D$129,3,FALSE)</f>
        <v>24</v>
      </c>
      <c r="F36" s="234">
        <v>1707838.75</v>
      </c>
      <c r="G36" s="236">
        <v>460000</v>
      </c>
      <c r="H36" s="618">
        <f t="shared" si="8"/>
        <v>2167838.75</v>
      </c>
      <c r="I36" s="240">
        <v>0</v>
      </c>
      <c r="J36" s="240">
        <v>12000</v>
      </c>
      <c r="K36" s="240">
        <v>0</v>
      </c>
      <c r="L36" s="239">
        <v>360000</v>
      </c>
      <c r="M36" s="238">
        <v>0</v>
      </c>
      <c r="N36" s="147">
        <f t="shared" si="9"/>
        <v>648000</v>
      </c>
      <c r="O36" s="31">
        <f t="shared" si="10"/>
        <v>2815838.75</v>
      </c>
      <c r="P36" s="31">
        <f t="shared" si="11"/>
        <v>21678.387500000001</v>
      </c>
      <c r="Q36" s="31">
        <f t="shared" si="12"/>
        <v>43356.775000000001</v>
      </c>
      <c r="R36" s="31">
        <f t="shared" si="13"/>
        <v>21678.387500000001</v>
      </c>
      <c r="S36" s="104">
        <f t="shared" si="14"/>
        <v>2729125.1999999997</v>
      </c>
      <c r="T36" s="653">
        <f>VLOOKUP(C36,'[46] SIAK'!$B$26:$R$129,17,FALSE)</f>
        <v>0</v>
      </c>
      <c r="U36" s="653">
        <f t="shared" si="15"/>
        <v>2729125.1999999997</v>
      </c>
      <c r="V36" s="656" t="str">
        <f>VLOOKUP(C36,'[47] SIAK'!$B$27:$T$133,19,FALSE)</f>
        <v>1080012054368</v>
      </c>
    </row>
    <row r="37" spans="1:22" s="112" customFormat="1" ht="18" customHeight="1">
      <c r="A37" s="921">
        <v>2146375</v>
      </c>
      <c r="B37" s="1355">
        <v>8</v>
      </c>
      <c r="C37" s="576" t="s">
        <v>2478</v>
      </c>
      <c r="D37" s="66" t="s">
        <v>42</v>
      </c>
      <c r="E37" s="952">
        <f>VLOOKUP(C35:C37,'[46] SIAK'!$B$26:$D$129,3,FALSE)</f>
        <v>25</v>
      </c>
      <c r="F37" s="235">
        <v>1686375</v>
      </c>
      <c r="G37" s="237">
        <v>460000</v>
      </c>
      <c r="H37" s="618">
        <f t="shared" si="8"/>
        <v>2146375</v>
      </c>
      <c r="I37" s="241">
        <v>0</v>
      </c>
      <c r="J37" s="241">
        <v>12000</v>
      </c>
      <c r="K37" s="241">
        <v>0</v>
      </c>
      <c r="L37" s="239">
        <v>360000</v>
      </c>
      <c r="M37" s="238">
        <v>0</v>
      </c>
      <c r="N37" s="147">
        <f t="shared" si="9"/>
        <v>660000</v>
      </c>
      <c r="O37" s="31">
        <f t="shared" si="10"/>
        <v>2806375</v>
      </c>
      <c r="P37" s="31">
        <f t="shared" si="11"/>
        <v>21463.75</v>
      </c>
      <c r="Q37" s="31">
        <f t="shared" si="12"/>
        <v>42927.5</v>
      </c>
      <c r="R37" s="31">
        <f t="shared" si="13"/>
        <v>21463.75</v>
      </c>
      <c r="S37" s="104">
        <f t="shared" si="14"/>
        <v>2720520</v>
      </c>
      <c r="T37" s="653">
        <f>VLOOKUP(C37,'[46] SIAK'!$B$26:$R$129,17,FALSE)</f>
        <v>0</v>
      </c>
      <c r="U37" s="653">
        <f t="shared" si="15"/>
        <v>2720520</v>
      </c>
      <c r="V37" s="656" t="str">
        <f>VLOOKUP(C37,'[47] SIAK'!$B$27:$T$133,19,FALSE)</f>
        <v>1080006413794</v>
      </c>
    </row>
    <row r="38" spans="1:22" s="112" customFormat="1" ht="18" customHeight="1">
      <c r="A38" s="921">
        <v>2146375</v>
      </c>
      <c r="B38" s="1355">
        <v>9</v>
      </c>
      <c r="C38" s="575" t="s">
        <v>2477</v>
      </c>
      <c r="D38" s="66" t="s">
        <v>42</v>
      </c>
      <c r="E38" s="952">
        <f>VLOOKUP(C36:C38,'[46] SIAK'!$B$26:$D$129,3,FALSE)</f>
        <v>23</v>
      </c>
      <c r="F38" s="235">
        <v>1686375</v>
      </c>
      <c r="G38" s="237">
        <v>460000</v>
      </c>
      <c r="H38" s="618">
        <f t="shared" si="8"/>
        <v>2146375</v>
      </c>
      <c r="I38" s="241">
        <v>0</v>
      </c>
      <c r="J38" s="241">
        <v>12000</v>
      </c>
      <c r="K38" s="241">
        <v>0</v>
      </c>
      <c r="L38" s="239">
        <v>360000</v>
      </c>
      <c r="M38" s="238">
        <v>0</v>
      </c>
      <c r="N38" s="147">
        <f t="shared" si="9"/>
        <v>636000</v>
      </c>
      <c r="O38" s="31">
        <f t="shared" si="10"/>
        <v>2782375</v>
      </c>
      <c r="P38" s="31">
        <f t="shared" si="11"/>
        <v>21463.75</v>
      </c>
      <c r="Q38" s="31">
        <f t="shared" si="12"/>
        <v>42927.5</v>
      </c>
      <c r="R38" s="31">
        <f t="shared" si="13"/>
        <v>21463.75</v>
      </c>
      <c r="S38" s="104">
        <f t="shared" si="14"/>
        <v>2696520</v>
      </c>
      <c r="T38" s="653">
        <f>VLOOKUP(C38,'[46] SIAK'!$B$26:$R$129,17,FALSE)</f>
        <v>0</v>
      </c>
      <c r="U38" s="653">
        <f t="shared" si="15"/>
        <v>2696520</v>
      </c>
      <c r="V38" s="656" t="str">
        <f>VLOOKUP(C38,'[47] SIAK'!$B$27:$T$133,19,FALSE)</f>
        <v>1080006423074</v>
      </c>
    </row>
    <row r="39" spans="1:22" s="112" customFormat="1" ht="18" customHeight="1">
      <c r="A39" s="921">
        <v>2146375</v>
      </c>
      <c r="B39" s="1355">
        <v>10</v>
      </c>
      <c r="C39" s="575" t="s">
        <v>2476</v>
      </c>
      <c r="D39" s="66" t="s">
        <v>42</v>
      </c>
      <c r="E39" s="952">
        <f>VLOOKUP(C37:C39,'[46] SIAK'!$B$26:$D$129,3,FALSE)</f>
        <v>23</v>
      </c>
      <c r="F39" s="235">
        <v>1686375</v>
      </c>
      <c r="G39" s="237">
        <v>460000</v>
      </c>
      <c r="H39" s="618">
        <f t="shared" si="8"/>
        <v>2146375</v>
      </c>
      <c r="I39" s="241">
        <v>0</v>
      </c>
      <c r="J39" s="241">
        <v>12000</v>
      </c>
      <c r="K39" s="241">
        <v>0</v>
      </c>
      <c r="L39" s="239">
        <v>360000</v>
      </c>
      <c r="M39" s="238">
        <v>0</v>
      </c>
      <c r="N39" s="147">
        <f t="shared" si="9"/>
        <v>636000</v>
      </c>
      <c r="O39" s="31">
        <f t="shared" si="10"/>
        <v>2782375</v>
      </c>
      <c r="P39" s="31">
        <f t="shared" si="11"/>
        <v>21463.75</v>
      </c>
      <c r="Q39" s="31">
        <f t="shared" si="12"/>
        <v>42927.5</v>
      </c>
      <c r="R39" s="31">
        <f t="shared" si="13"/>
        <v>21463.75</v>
      </c>
      <c r="S39" s="104">
        <f t="shared" si="14"/>
        <v>2696520</v>
      </c>
      <c r="T39" s="653">
        <f>VLOOKUP(C39,'[46] SIAK'!$B$26:$R$129,17,FALSE)</f>
        <v>0</v>
      </c>
      <c r="U39" s="653">
        <f t="shared" si="15"/>
        <v>2696520</v>
      </c>
      <c r="V39" s="656">
        <f>VLOOKUP(C39,'[47] SIAK'!$B$27:$T$133,19,FALSE)</f>
        <v>9000025250540</v>
      </c>
    </row>
    <row r="40" spans="1:22" s="112" customFormat="1" ht="18" customHeight="1">
      <c r="A40" s="921">
        <v>2146375</v>
      </c>
      <c r="B40" s="1355">
        <v>11</v>
      </c>
      <c r="C40" s="576" t="s">
        <v>2475</v>
      </c>
      <c r="D40" s="66" t="s">
        <v>42</v>
      </c>
      <c r="E40" s="952">
        <f>VLOOKUP(C38:C40,'[46] SIAK'!$B$26:$D$129,3,FALSE)</f>
        <v>24</v>
      </c>
      <c r="F40" s="235">
        <v>1686375</v>
      </c>
      <c r="G40" s="237">
        <v>460000</v>
      </c>
      <c r="H40" s="618">
        <f t="shared" si="8"/>
        <v>2146375</v>
      </c>
      <c r="I40" s="241">
        <v>0</v>
      </c>
      <c r="J40" s="241">
        <v>12000</v>
      </c>
      <c r="K40" s="241">
        <v>0</v>
      </c>
      <c r="L40" s="239">
        <v>360000</v>
      </c>
      <c r="M40" s="238">
        <v>0</v>
      </c>
      <c r="N40" s="147">
        <f t="shared" si="9"/>
        <v>648000</v>
      </c>
      <c r="O40" s="31">
        <f t="shared" si="10"/>
        <v>2794375</v>
      </c>
      <c r="P40" s="31">
        <f t="shared" si="11"/>
        <v>21463.75</v>
      </c>
      <c r="Q40" s="31">
        <f t="shared" si="12"/>
        <v>42927.5</v>
      </c>
      <c r="R40" s="31">
        <f t="shared" si="13"/>
        <v>21463.75</v>
      </c>
      <c r="S40" s="104">
        <f t="shared" si="14"/>
        <v>2708520</v>
      </c>
      <c r="T40" s="653">
        <f>VLOOKUP(C40,'[46] SIAK'!$B$26:$R$129,17,FALSE)</f>
        <v>0</v>
      </c>
      <c r="U40" s="653">
        <f t="shared" si="15"/>
        <v>2708520</v>
      </c>
      <c r="V40" s="656" t="str">
        <f>VLOOKUP(C40,'[47] SIAK'!$B$27:$T$133,19,FALSE)</f>
        <v>1080004525482</v>
      </c>
    </row>
    <row r="41" spans="1:22" s="223" customFormat="1" ht="18" customHeight="1">
      <c r="A41" s="206">
        <v>2146375</v>
      </c>
      <c r="B41" s="1355">
        <v>12</v>
      </c>
      <c r="C41" s="578" t="s">
        <v>2399</v>
      </c>
      <c r="D41" s="66" t="s">
        <v>42</v>
      </c>
      <c r="E41" s="952">
        <f>VLOOKUP(C39:C41,'[46] SIAK'!$B$26:$D$129,3,FALSE)</f>
        <v>23</v>
      </c>
      <c r="F41" s="235">
        <v>1686375</v>
      </c>
      <c r="G41" s="237">
        <v>460000</v>
      </c>
      <c r="H41" s="618">
        <f t="shared" si="8"/>
        <v>2146375</v>
      </c>
      <c r="I41" s="241">
        <v>0</v>
      </c>
      <c r="J41" s="241">
        <v>12000</v>
      </c>
      <c r="K41" s="241">
        <v>0</v>
      </c>
      <c r="L41" s="239">
        <v>360000</v>
      </c>
      <c r="M41" s="238">
        <v>0</v>
      </c>
      <c r="N41" s="147">
        <f t="shared" si="9"/>
        <v>636000</v>
      </c>
      <c r="O41" s="48">
        <f t="shared" si="10"/>
        <v>2782375</v>
      </c>
      <c r="P41" s="31">
        <f t="shared" si="11"/>
        <v>21463.75</v>
      </c>
      <c r="Q41" s="31">
        <f t="shared" si="12"/>
        <v>42927.5</v>
      </c>
      <c r="R41" s="31">
        <f t="shared" si="13"/>
        <v>21463.75</v>
      </c>
      <c r="S41" s="146">
        <f t="shared" si="14"/>
        <v>2696520</v>
      </c>
      <c r="T41" s="653">
        <f>VLOOKUP(C41,'[46] SIAK'!$B$26:$R$129,17,FALSE)</f>
        <v>0</v>
      </c>
      <c r="U41" s="653">
        <f t="shared" si="15"/>
        <v>2696520</v>
      </c>
      <c r="V41" s="656" t="str">
        <f>VLOOKUP(C41,'[47] SIAK'!$B$27:$T$133,19,FALSE)</f>
        <v>9000015619530</v>
      </c>
    </row>
    <row r="42" spans="1:22" s="112" customFormat="1" ht="18" customHeight="1">
      <c r="A42" s="921">
        <v>2146375</v>
      </c>
      <c r="B42" s="1355">
        <v>13</v>
      </c>
      <c r="C42" s="575" t="s">
        <v>2411</v>
      </c>
      <c r="D42" s="66" t="s">
        <v>42</v>
      </c>
      <c r="E42" s="952">
        <f>VLOOKUP(C40:C42,'[46] SIAK'!$B$26:$D$129,3,FALSE)</f>
        <v>24</v>
      </c>
      <c r="F42" s="235">
        <v>1686375</v>
      </c>
      <c r="G42" s="237">
        <v>460000</v>
      </c>
      <c r="H42" s="618">
        <f t="shared" si="8"/>
        <v>2146375</v>
      </c>
      <c r="I42" s="241">
        <v>0</v>
      </c>
      <c r="J42" s="241">
        <v>12000</v>
      </c>
      <c r="K42" s="241">
        <v>0</v>
      </c>
      <c r="L42" s="239">
        <v>360000</v>
      </c>
      <c r="M42" s="238">
        <v>0</v>
      </c>
      <c r="N42" s="147">
        <f t="shared" si="9"/>
        <v>648000</v>
      </c>
      <c r="O42" s="31">
        <f t="shared" si="10"/>
        <v>2794375</v>
      </c>
      <c r="P42" s="31">
        <f t="shared" si="11"/>
        <v>21463.75</v>
      </c>
      <c r="Q42" s="31">
        <f t="shared" si="12"/>
        <v>42927.5</v>
      </c>
      <c r="R42" s="31">
        <f t="shared" si="13"/>
        <v>21463.75</v>
      </c>
      <c r="S42" s="104">
        <f t="shared" si="14"/>
        <v>2708520</v>
      </c>
      <c r="T42" s="653">
        <f>VLOOKUP(C42,'[46] SIAK'!$B$26:$R$129,17,FALSE)</f>
        <v>0</v>
      </c>
      <c r="U42" s="653">
        <f t="shared" si="15"/>
        <v>2708520</v>
      </c>
      <c r="V42" s="656" t="str">
        <f>VLOOKUP(C42,'[47] SIAK'!$B$27:$T$133,19,FALSE)</f>
        <v>1080013990263</v>
      </c>
    </row>
    <row r="43" spans="1:22" s="112" customFormat="1" ht="18" customHeight="1">
      <c r="A43" s="921">
        <v>2146375</v>
      </c>
      <c r="B43" s="1355">
        <v>14</v>
      </c>
      <c r="C43" s="575" t="s">
        <v>2474</v>
      </c>
      <c r="D43" s="66" t="s">
        <v>42</v>
      </c>
      <c r="E43" s="952">
        <f>VLOOKUP(C41:C43,'[46] SIAK'!$B$26:$D$129,3,FALSE)</f>
        <v>24</v>
      </c>
      <c r="F43" s="235">
        <v>1686375</v>
      </c>
      <c r="G43" s="237">
        <v>460000</v>
      </c>
      <c r="H43" s="618">
        <f t="shared" si="8"/>
        <v>2146375</v>
      </c>
      <c r="I43" s="241">
        <v>0</v>
      </c>
      <c r="J43" s="241">
        <v>12000</v>
      </c>
      <c r="K43" s="241">
        <v>0</v>
      </c>
      <c r="L43" s="239">
        <v>360000</v>
      </c>
      <c r="M43" s="238">
        <v>0</v>
      </c>
      <c r="N43" s="147">
        <f t="shared" si="9"/>
        <v>648000</v>
      </c>
      <c r="O43" s="31">
        <f t="shared" si="10"/>
        <v>2794375</v>
      </c>
      <c r="P43" s="31">
        <f t="shared" si="11"/>
        <v>21463.75</v>
      </c>
      <c r="Q43" s="31">
        <f t="shared" si="12"/>
        <v>42927.5</v>
      </c>
      <c r="R43" s="31">
        <f t="shared" si="13"/>
        <v>21463.75</v>
      </c>
      <c r="S43" s="104">
        <f t="shared" si="14"/>
        <v>2708520</v>
      </c>
      <c r="T43" s="653">
        <f>VLOOKUP(C43,'[46] SIAK'!$B$26:$R$129,17,FALSE)</f>
        <v>0</v>
      </c>
      <c r="U43" s="653">
        <f t="shared" si="15"/>
        <v>2708520</v>
      </c>
      <c r="V43" s="656" t="str">
        <f>VLOOKUP(C43,'[47] SIAK'!$B$27:$T$133,19,FALSE)</f>
        <v>1080006415286</v>
      </c>
    </row>
    <row r="44" spans="1:22" s="112" customFormat="1" ht="18" customHeight="1">
      <c r="A44" s="921">
        <v>2146375</v>
      </c>
      <c r="B44" s="1355">
        <v>15</v>
      </c>
      <c r="C44" s="575" t="s">
        <v>2396</v>
      </c>
      <c r="D44" s="66" t="s">
        <v>42</v>
      </c>
      <c r="E44" s="952">
        <f>VLOOKUP(C42:C44,'[46] SIAK'!$B$26:$D$129,3,FALSE)</f>
        <v>23</v>
      </c>
      <c r="F44" s="235">
        <v>1686375</v>
      </c>
      <c r="G44" s="237">
        <v>460000</v>
      </c>
      <c r="H44" s="618">
        <f t="shared" si="8"/>
        <v>2146375</v>
      </c>
      <c r="I44" s="241">
        <v>0</v>
      </c>
      <c r="J44" s="241">
        <v>12000</v>
      </c>
      <c r="K44" s="241">
        <v>0</v>
      </c>
      <c r="L44" s="239">
        <v>360000</v>
      </c>
      <c r="M44" s="238">
        <v>0</v>
      </c>
      <c r="N44" s="147">
        <f t="shared" si="9"/>
        <v>636000</v>
      </c>
      <c r="O44" s="31">
        <f t="shared" si="10"/>
        <v>2782375</v>
      </c>
      <c r="P44" s="31">
        <f t="shared" si="11"/>
        <v>21463.75</v>
      </c>
      <c r="Q44" s="31">
        <f t="shared" si="12"/>
        <v>42927.5</v>
      </c>
      <c r="R44" s="31">
        <f t="shared" si="13"/>
        <v>21463.75</v>
      </c>
      <c r="S44" s="104">
        <f t="shared" si="14"/>
        <v>2696520</v>
      </c>
      <c r="T44" s="653">
        <f>VLOOKUP(C44,'[46] SIAK'!$B$26:$R$129,17,FALSE)</f>
        <v>0</v>
      </c>
      <c r="U44" s="653">
        <f t="shared" si="15"/>
        <v>2696520</v>
      </c>
      <c r="V44" s="656" t="str">
        <f>VLOOKUP(C44,'[47] SIAK'!$B$27:$T$133,19,FALSE)</f>
        <v>1080010182500</v>
      </c>
    </row>
    <row r="45" spans="1:22" s="112" customFormat="1" ht="18" customHeight="1">
      <c r="A45" s="921">
        <v>2146375</v>
      </c>
      <c r="B45" s="1355">
        <v>16</v>
      </c>
      <c r="C45" s="575" t="s">
        <v>2473</v>
      </c>
      <c r="D45" s="66" t="s">
        <v>42</v>
      </c>
      <c r="E45" s="952">
        <f>VLOOKUP(C43:C45,'[46] SIAK'!$B$26:$D$129,3,FALSE)</f>
        <v>23</v>
      </c>
      <c r="F45" s="235">
        <v>1686375</v>
      </c>
      <c r="G45" s="237">
        <v>460000</v>
      </c>
      <c r="H45" s="618">
        <f t="shared" si="8"/>
        <v>2146375</v>
      </c>
      <c r="I45" s="241">
        <v>0</v>
      </c>
      <c r="J45" s="241">
        <v>12000</v>
      </c>
      <c r="K45" s="241">
        <v>0</v>
      </c>
      <c r="L45" s="239">
        <v>360000</v>
      </c>
      <c r="M45" s="238">
        <v>0</v>
      </c>
      <c r="N45" s="147">
        <f t="shared" si="9"/>
        <v>636000</v>
      </c>
      <c r="O45" s="31">
        <f t="shared" si="10"/>
        <v>2782375</v>
      </c>
      <c r="P45" s="31">
        <f t="shared" si="11"/>
        <v>21463.75</v>
      </c>
      <c r="Q45" s="31">
        <f t="shared" si="12"/>
        <v>42927.5</v>
      </c>
      <c r="R45" s="31">
        <f t="shared" si="13"/>
        <v>21463.75</v>
      </c>
      <c r="S45" s="104">
        <f t="shared" si="14"/>
        <v>2696520</v>
      </c>
      <c r="T45" s="653">
        <f>VLOOKUP(C45,'[46] SIAK'!$B$26:$R$129,17,FALSE)</f>
        <v>0</v>
      </c>
      <c r="U45" s="653">
        <f t="shared" si="15"/>
        <v>2696520</v>
      </c>
      <c r="V45" s="656">
        <f>VLOOKUP(C45,'[47] SIAK'!$B$27:$T$133,19,FALSE)</f>
        <v>1080011357416</v>
      </c>
    </row>
    <row r="46" spans="1:22" s="112" customFormat="1" ht="18" customHeight="1">
      <c r="A46" s="921">
        <v>2146375</v>
      </c>
      <c r="B46" s="1355">
        <v>17</v>
      </c>
      <c r="C46" s="575" t="s">
        <v>2472</v>
      </c>
      <c r="D46" s="66" t="s">
        <v>42</v>
      </c>
      <c r="E46" s="952">
        <f>VLOOKUP(C44:C46,'[46] SIAK'!$B$26:$D$129,3,FALSE)</f>
        <v>24</v>
      </c>
      <c r="F46" s="235">
        <v>1686375</v>
      </c>
      <c r="G46" s="237">
        <v>460000</v>
      </c>
      <c r="H46" s="618">
        <f t="shared" si="8"/>
        <v>2146375</v>
      </c>
      <c r="I46" s="241">
        <v>0</v>
      </c>
      <c r="J46" s="241">
        <v>12000</v>
      </c>
      <c r="K46" s="241">
        <v>0</v>
      </c>
      <c r="L46" s="239">
        <v>360000</v>
      </c>
      <c r="M46" s="238">
        <v>0</v>
      </c>
      <c r="N46" s="147">
        <f t="shared" si="9"/>
        <v>648000</v>
      </c>
      <c r="O46" s="31">
        <f t="shared" si="10"/>
        <v>2794375</v>
      </c>
      <c r="P46" s="31">
        <f t="shared" si="11"/>
        <v>21463.75</v>
      </c>
      <c r="Q46" s="31">
        <f t="shared" si="12"/>
        <v>42927.5</v>
      </c>
      <c r="R46" s="31">
        <f t="shared" si="13"/>
        <v>21463.75</v>
      </c>
      <c r="S46" s="104">
        <f t="shared" si="14"/>
        <v>2708520</v>
      </c>
      <c r="T46" s="653">
        <f>VLOOKUP(C46,'[46] SIAK'!$B$26:$R$129,17,FALSE)</f>
        <v>0</v>
      </c>
      <c r="U46" s="653">
        <f t="shared" si="15"/>
        <v>2708520</v>
      </c>
      <c r="V46" s="656">
        <f>VLOOKUP(C46,'[47] SIAK'!$B$27:$T$133,19,FALSE)</f>
        <v>1080006308184</v>
      </c>
    </row>
    <row r="47" spans="1:22" s="112" customFormat="1" ht="18" customHeight="1">
      <c r="A47" s="921">
        <v>2146375</v>
      </c>
      <c r="B47" s="1355">
        <v>18</v>
      </c>
      <c r="C47" s="575" t="s">
        <v>2471</v>
      </c>
      <c r="D47" s="66" t="s">
        <v>42</v>
      </c>
      <c r="E47" s="952">
        <f>VLOOKUP(C45:C47,'[46] SIAK'!$B$26:$D$129,3,FALSE)</f>
        <v>16</v>
      </c>
      <c r="F47" s="235">
        <v>1686375</v>
      </c>
      <c r="G47" s="237">
        <v>460000</v>
      </c>
      <c r="H47" s="618">
        <f t="shared" si="8"/>
        <v>2146375</v>
      </c>
      <c r="I47" s="241">
        <v>0</v>
      </c>
      <c r="J47" s="241">
        <v>12000</v>
      </c>
      <c r="K47" s="241">
        <v>0</v>
      </c>
      <c r="L47" s="239">
        <v>360000</v>
      </c>
      <c r="M47" s="238">
        <v>0</v>
      </c>
      <c r="N47" s="147">
        <f t="shared" si="9"/>
        <v>552000</v>
      </c>
      <c r="O47" s="31">
        <f t="shared" si="10"/>
        <v>2698375</v>
      </c>
      <c r="P47" s="31">
        <f t="shared" si="11"/>
        <v>21463.75</v>
      </c>
      <c r="Q47" s="31">
        <f t="shared" si="12"/>
        <v>42927.5</v>
      </c>
      <c r="R47" s="31">
        <f t="shared" si="13"/>
        <v>21463.75</v>
      </c>
      <c r="S47" s="104">
        <f t="shared" si="14"/>
        <v>2612520</v>
      </c>
      <c r="T47" s="653">
        <f>VLOOKUP(C47,'[46] SIAK'!$B$26:$R$129,17,FALSE)</f>
        <v>0</v>
      </c>
      <c r="U47" s="653">
        <f t="shared" si="15"/>
        <v>2612520</v>
      </c>
      <c r="V47" s="656" t="str">
        <f>VLOOKUP(C47,'[47] SIAK'!$B$27:$T$133,19,FALSE)</f>
        <v>1080006417357</v>
      </c>
    </row>
    <row r="48" spans="1:22" s="112" customFormat="1" ht="18" customHeight="1">
      <c r="A48" s="921">
        <v>2146375</v>
      </c>
      <c r="B48" s="1355">
        <v>19</v>
      </c>
      <c r="C48" s="575" t="s">
        <v>2470</v>
      </c>
      <c r="D48" s="66" t="s">
        <v>42</v>
      </c>
      <c r="E48" s="952">
        <f>VLOOKUP(C46:C48,'[46] SIAK'!$B$26:$D$129,3,FALSE)</f>
        <v>22</v>
      </c>
      <c r="F48" s="235">
        <v>1686375</v>
      </c>
      <c r="G48" s="237">
        <v>460000</v>
      </c>
      <c r="H48" s="618">
        <f t="shared" si="8"/>
        <v>2146375</v>
      </c>
      <c r="I48" s="241">
        <v>0</v>
      </c>
      <c r="J48" s="241">
        <v>12000</v>
      </c>
      <c r="K48" s="241">
        <v>0</v>
      </c>
      <c r="L48" s="239">
        <v>360000</v>
      </c>
      <c r="M48" s="238">
        <v>0</v>
      </c>
      <c r="N48" s="147">
        <f t="shared" si="9"/>
        <v>624000</v>
      </c>
      <c r="O48" s="31">
        <f t="shared" si="10"/>
        <v>2770375</v>
      </c>
      <c r="P48" s="31">
        <f t="shared" si="11"/>
        <v>21463.75</v>
      </c>
      <c r="Q48" s="31">
        <f t="shared" si="12"/>
        <v>42927.5</v>
      </c>
      <c r="R48" s="31">
        <f t="shared" si="13"/>
        <v>21463.75</v>
      </c>
      <c r="S48" s="104">
        <f t="shared" si="14"/>
        <v>2684520</v>
      </c>
      <c r="T48" s="653">
        <f>VLOOKUP(C48,'[46] SIAK'!$B$26:$R$129,17,FALSE)</f>
        <v>0</v>
      </c>
      <c r="U48" s="653">
        <f t="shared" si="15"/>
        <v>2684520</v>
      </c>
      <c r="V48" s="656" t="str">
        <f>VLOOKUP(C48,'[47] SIAK'!$B$27:$T$133,19,FALSE)</f>
        <v>1080006417258</v>
      </c>
    </row>
    <row r="49" spans="1:22" s="1688" customFormat="1" ht="18" customHeight="1">
      <c r="A49" s="206">
        <v>2146375</v>
      </c>
      <c r="B49" s="1355">
        <v>20</v>
      </c>
      <c r="C49" s="575" t="s">
        <v>2469</v>
      </c>
      <c r="D49" s="66" t="s">
        <v>42</v>
      </c>
      <c r="E49" s="952">
        <f>VLOOKUP(C47:C49,'[46] SIAK'!$B$26:$D$129,3,FALSE)</f>
        <v>23</v>
      </c>
      <c r="F49" s="234">
        <v>1686375</v>
      </c>
      <c r="G49" s="236">
        <v>460000</v>
      </c>
      <c r="H49" s="618">
        <f t="shared" si="8"/>
        <v>2146375</v>
      </c>
      <c r="I49" s="240">
        <v>0</v>
      </c>
      <c r="J49" s="240">
        <v>12000</v>
      </c>
      <c r="K49" s="240">
        <v>0</v>
      </c>
      <c r="L49" s="239">
        <v>360000</v>
      </c>
      <c r="M49" s="238">
        <v>0</v>
      </c>
      <c r="N49" s="147">
        <f t="shared" si="9"/>
        <v>636000</v>
      </c>
      <c r="O49" s="48">
        <f t="shared" si="10"/>
        <v>2782375</v>
      </c>
      <c r="P49" s="48">
        <f t="shared" si="11"/>
        <v>21463.75</v>
      </c>
      <c r="Q49" s="48">
        <f t="shared" si="12"/>
        <v>42927.5</v>
      </c>
      <c r="R49" s="48">
        <f t="shared" si="13"/>
        <v>21463.75</v>
      </c>
      <c r="S49" s="146">
        <f t="shared" si="14"/>
        <v>2696520</v>
      </c>
      <c r="T49" s="653">
        <f>VLOOKUP(C49,'[46] SIAK'!$B$26:$R$129,17,FALSE)</f>
        <v>0</v>
      </c>
      <c r="U49" s="1701">
        <f t="shared" si="15"/>
        <v>2696520</v>
      </c>
      <c r="V49" s="656">
        <f>VLOOKUP(C49,'[47] SIAK'!$B$27:$T$133,19,FALSE)</f>
        <v>1080007440945</v>
      </c>
    </row>
    <row r="50" spans="1:22" s="112" customFormat="1" ht="18" customHeight="1">
      <c r="A50" s="921">
        <v>2146375</v>
      </c>
      <c r="B50" s="1355">
        <v>21</v>
      </c>
      <c r="C50" s="576" t="s">
        <v>2468</v>
      </c>
      <c r="D50" s="66" t="s">
        <v>42</v>
      </c>
      <c r="E50" s="952">
        <f>VLOOKUP(C48:C50,'[46] SIAK'!$B$26:$D$129,3,FALSE)</f>
        <v>23</v>
      </c>
      <c r="F50" s="235">
        <v>1686375</v>
      </c>
      <c r="G50" s="237">
        <v>460000</v>
      </c>
      <c r="H50" s="618">
        <f t="shared" si="8"/>
        <v>2146375</v>
      </c>
      <c r="I50" s="241">
        <v>0</v>
      </c>
      <c r="J50" s="241">
        <v>12000</v>
      </c>
      <c r="K50" s="241">
        <v>0</v>
      </c>
      <c r="L50" s="239">
        <v>360000</v>
      </c>
      <c r="M50" s="238">
        <v>0</v>
      </c>
      <c r="N50" s="147">
        <f t="shared" si="9"/>
        <v>636000</v>
      </c>
      <c r="O50" s="31">
        <f t="shared" si="10"/>
        <v>2782375</v>
      </c>
      <c r="P50" s="31">
        <f t="shared" si="11"/>
        <v>21463.75</v>
      </c>
      <c r="Q50" s="31">
        <f t="shared" si="12"/>
        <v>42927.5</v>
      </c>
      <c r="R50" s="31">
        <f t="shared" si="13"/>
        <v>21463.75</v>
      </c>
      <c r="S50" s="104">
        <f t="shared" si="14"/>
        <v>2696520</v>
      </c>
      <c r="T50" s="653">
        <f>VLOOKUP(C50,'[46] SIAK'!$B$26:$R$129,17,FALSE)</f>
        <v>0</v>
      </c>
      <c r="U50" s="653">
        <f t="shared" si="15"/>
        <v>2696520</v>
      </c>
      <c r="V50" s="656" t="str">
        <f>VLOOKUP(C50,'[47] SIAK'!$B$27:$T$133,19,FALSE)</f>
        <v>1080006423066</v>
      </c>
    </row>
    <row r="51" spans="1:22" s="112" customFormat="1" ht="18" customHeight="1">
      <c r="A51" s="921">
        <v>2146375</v>
      </c>
      <c r="B51" s="1355">
        <v>22</v>
      </c>
      <c r="C51" s="575" t="s">
        <v>2394</v>
      </c>
      <c r="D51" s="66" t="s">
        <v>42</v>
      </c>
      <c r="E51" s="952">
        <f>VLOOKUP(C49:C51,'[46] SIAK'!$B$26:$D$129,3,FALSE)</f>
        <v>24</v>
      </c>
      <c r="F51" s="235">
        <v>1686375</v>
      </c>
      <c r="G51" s="237">
        <v>460000</v>
      </c>
      <c r="H51" s="618">
        <f t="shared" si="8"/>
        <v>2146375</v>
      </c>
      <c r="I51" s="241">
        <v>0</v>
      </c>
      <c r="J51" s="241">
        <v>12000</v>
      </c>
      <c r="K51" s="241">
        <v>0</v>
      </c>
      <c r="L51" s="239">
        <v>360000</v>
      </c>
      <c r="M51" s="238">
        <v>0</v>
      </c>
      <c r="N51" s="147">
        <f t="shared" si="9"/>
        <v>648000</v>
      </c>
      <c r="O51" s="31">
        <f t="shared" si="10"/>
        <v>2794375</v>
      </c>
      <c r="P51" s="31">
        <f t="shared" si="11"/>
        <v>21463.75</v>
      </c>
      <c r="Q51" s="31">
        <f t="shared" si="12"/>
        <v>42927.5</v>
      </c>
      <c r="R51" s="31">
        <f t="shared" si="13"/>
        <v>21463.75</v>
      </c>
      <c r="S51" s="104">
        <f t="shared" si="14"/>
        <v>2708520</v>
      </c>
      <c r="T51" s="653">
        <f>VLOOKUP(C51,'[46] SIAK'!$B$26:$R$129,17,FALSE)</f>
        <v>0</v>
      </c>
      <c r="U51" s="653">
        <f t="shared" si="15"/>
        <v>2708520</v>
      </c>
      <c r="V51" s="656" t="str">
        <f>VLOOKUP(C51,'[47] SIAK'!$B$27:$T$133,19,FALSE)</f>
        <v>1080011619773</v>
      </c>
    </row>
    <row r="52" spans="1:22" s="112" customFormat="1" ht="18" customHeight="1">
      <c r="A52" s="921">
        <v>2146375</v>
      </c>
      <c r="B52" s="1355">
        <v>23</v>
      </c>
      <c r="C52" s="575" t="s">
        <v>2467</v>
      </c>
      <c r="D52" s="66" t="s">
        <v>42</v>
      </c>
      <c r="E52" s="952">
        <f>VLOOKUP(C50:C52,'[46] SIAK'!$B$26:$D$129,3,FALSE)</f>
        <v>25</v>
      </c>
      <c r="F52" s="235">
        <v>1686375</v>
      </c>
      <c r="G52" s="237">
        <v>460000</v>
      </c>
      <c r="H52" s="618">
        <f t="shared" si="8"/>
        <v>2146375</v>
      </c>
      <c r="I52" s="241">
        <v>0</v>
      </c>
      <c r="J52" s="241">
        <v>12000</v>
      </c>
      <c r="K52" s="241">
        <v>0</v>
      </c>
      <c r="L52" s="239">
        <v>360000</v>
      </c>
      <c r="M52" s="238">
        <v>0</v>
      </c>
      <c r="N52" s="147">
        <f t="shared" si="9"/>
        <v>660000</v>
      </c>
      <c r="O52" s="31">
        <f t="shared" si="10"/>
        <v>2806375</v>
      </c>
      <c r="P52" s="31">
        <f t="shared" si="11"/>
        <v>21463.75</v>
      </c>
      <c r="Q52" s="31">
        <f t="shared" si="12"/>
        <v>42927.5</v>
      </c>
      <c r="R52" s="31">
        <f t="shared" si="13"/>
        <v>21463.75</v>
      </c>
      <c r="S52" s="104">
        <f t="shared" si="14"/>
        <v>2720520</v>
      </c>
      <c r="T52" s="653">
        <f>VLOOKUP(C52,'[46] SIAK'!$B$26:$R$129,17,FALSE)</f>
        <v>0</v>
      </c>
      <c r="U52" s="653">
        <f t="shared" si="15"/>
        <v>2720520</v>
      </c>
      <c r="V52" s="656" t="str">
        <f>VLOOKUP(C52,'[47] SIAK'!$B$27:$T$133,19,FALSE)</f>
        <v>1080006415708</v>
      </c>
    </row>
    <row r="53" spans="1:22" s="223" customFormat="1" ht="18" customHeight="1">
      <c r="A53" s="206">
        <v>2146375</v>
      </c>
      <c r="B53" s="1355">
        <v>24</v>
      </c>
      <c r="C53" s="576" t="s">
        <v>2466</v>
      </c>
      <c r="D53" s="66" t="s">
        <v>42</v>
      </c>
      <c r="E53" s="952">
        <f>VLOOKUP(C51:C53,'[46] SIAK'!$B$26:$D$129,3,FALSE)</f>
        <v>23</v>
      </c>
      <c r="F53" s="235">
        <v>1686375</v>
      </c>
      <c r="G53" s="237">
        <v>460000</v>
      </c>
      <c r="H53" s="618">
        <f t="shared" si="8"/>
        <v>2146375</v>
      </c>
      <c r="I53" s="241">
        <v>0</v>
      </c>
      <c r="J53" s="241">
        <v>12000</v>
      </c>
      <c r="K53" s="241">
        <v>0</v>
      </c>
      <c r="L53" s="239">
        <v>360000</v>
      </c>
      <c r="M53" s="238">
        <v>0</v>
      </c>
      <c r="N53" s="147">
        <f t="shared" si="9"/>
        <v>636000</v>
      </c>
      <c r="O53" s="48">
        <f t="shared" si="10"/>
        <v>2782375</v>
      </c>
      <c r="P53" s="31">
        <f t="shared" si="11"/>
        <v>21463.75</v>
      </c>
      <c r="Q53" s="31">
        <f t="shared" si="12"/>
        <v>42927.5</v>
      </c>
      <c r="R53" s="31">
        <f t="shared" si="13"/>
        <v>21463.75</v>
      </c>
      <c r="S53" s="146">
        <f t="shared" si="14"/>
        <v>2696520</v>
      </c>
      <c r="T53" s="653">
        <f>VLOOKUP(C53,'[46] SIAK'!$B$26:$R$129,17,FALSE)</f>
        <v>0</v>
      </c>
      <c r="U53" s="653">
        <f t="shared" si="15"/>
        <v>2696520</v>
      </c>
      <c r="V53" s="656" t="str">
        <f>VLOOKUP(C53,'[47] SIAK'!$B$27:$T$133,19,FALSE)</f>
        <v>1080006428206</v>
      </c>
    </row>
    <row r="54" spans="1:22" s="223" customFormat="1" ht="18" customHeight="1">
      <c r="A54" s="921">
        <v>2146375</v>
      </c>
      <c r="B54" s="1355">
        <v>25</v>
      </c>
      <c r="C54" s="576" t="s">
        <v>2465</v>
      </c>
      <c r="D54" s="66" t="s">
        <v>42</v>
      </c>
      <c r="E54" s="952">
        <f>VLOOKUP(C52:C54,'[46] SIAK'!$B$26:$D$129,3,FALSE)</f>
        <v>24</v>
      </c>
      <c r="F54" s="235">
        <v>1686375</v>
      </c>
      <c r="G54" s="237">
        <v>460000</v>
      </c>
      <c r="H54" s="618">
        <f t="shared" si="8"/>
        <v>2146375</v>
      </c>
      <c r="I54" s="241">
        <v>0</v>
      </c>
      <c r="J54" s="241">
        <v>12000</v>
      </c>
      <c r="K54" s="241">
        <v>0</v>
      </c>
      <c r="L54" s="239">
        <v>360000</v>
      </c>
      <c r="M54" s="238">
        <v>0</v>
      </c>
      <c r="N54" s="147">
        <f t="shared" si="9"/>
        <v>648000</v>
      </c>
      <c r="O54" s="31">
        <f t="shared" si="10"/>
        <v>2794375</v>
      </c>
      <c r="P54" s="31">
        <f t="shared" si="11"/>
        <v>21463.75</v>
      </c>
      <c r="Q54" s="31">
        <f t="shared" si="12"/>
        <v>42927.5</v>
      </c>
      <c r="R54" s="31">
        <f t="shared" si="13"/>
        <v>21463.75</v>
      </c>
      <c r="S54" s="104">
        <f t="shared" si="14"/>
        <v>2708520</v>
      </c>
      <c r="T54" s="653">
        <f>VLOOKUP(C54,'[46] SIAK'!$B$26:$R$129,17,FALSE)</f>
        <v>0</v>
      </c>
      <c r="U54" s="653">
        <f t="shared" si="15"/>
        <v>2708520</v>
      </c>
      <c r="V54" s="656" t="str">
        <f>VLOOKUP(C54,'[47] SIAK'!$B$27:$T$133,19,FALSE)</f>
        <v>1080006415195</v>
      </c>
    </row>
    <row r="55" spans="1:22" s="223" customFormat="1" ht="18" customHeight="1">
      <c r="A55" s="921">
        <v>2146375</v>
      </c>
      <c r="B55" s="1355">
        <v>26</v>
      </c>
      <c r="C55" s="576" t="s">
        <v>2464</v>
      </c>
      <c r="D55" s="66" t="s">
        <v>42</v>
      </c>
      <c r="E55" s="952">
        <f>VLOOKUP(C53:C55,'[46] SIAK'!$B$26:$D$129,3,FALSE)</f>
        <v>23</v>
      </c>
      <c r="F55" s="235">
        <v>1686375</v>
      </c>
      <c r="G55" s="237">
        <v>460000</v>
      </c>
      <c r="H55" s="618">
        <f t="shared" si="8"/>
        <v>2146375</v>
      </c>
      <c r="I55" s="241">
        <v>0</v>
      </c>
      <c r="J55" s="241">
        <v>12000</v>
      </c>
      <c r="K55" s="241">
        <v>0</v>
      </c>
      <c r="L55" s="239">
        <v>360000</v>
      </c>
      <c r="M55" s="238">
        <v>0</v>
      </c>
      <c r="N55" s="147">
        <f t="shared" si="9"/>
        <v>636000</v>
      </c>
      <c r="O55" s="31">
        <f t="shared" si="10"/>
        <v>2782375</v>
      </c>
      <c r="P55" s="31">
        <f t="shared" si="11"/>
        <v>21463.75</v>
      </c>
      <c r="Q55" s="31">
        <f t="shared" si="12"/>
        <v>42927.5</v>
      </c>
      <c r="R55" s="31">
        <f t="shared" si="13"/>
        <v>21463.75</v>
      </c>
      <c r="S55" s="104">
        <f t="shared" si="14"/>
        <v>2696520</v>
      </c>
      <c r="T55" s="653">
        <f>VLOOKUP(C55,'[46] SIAK'!$B$26:$R$129,17,FALSE)</f>
        <v>0</v>
      </c>
      <c r="U55" s="653">
        <f t="shared" si="15"/>
        <v>2696520</v>
      </c>
      <c r="V55" s="656" t="str">
        <f>VLOOKUP(C55,'[47] SIAK'!$B$27:$T$133,19,FALSE)</f>
        <v>1080006423462</v>
      </c>
    </row>
    <row r="56" spans="1:22" s="223" customFormat="1" ht="18" customHeight="1">
      <c r="A56" s="921">
        <v>2146375</v>
      </c>
      <c r="B56" s="1355">
        <v>27</v>
      </c>
      <c r="C56" s="576" t="s">
        <v>2463</v>
      </c>
      <c r="D56" s="66" t="s">
        <v>42</v>
      </c>
      <c r="E56" s="952">
        <f>VLOOKUP(C54:C56,'[46] SIAK'!$B$26:$D$129,3,FALSE)</f>
        <v>24</v>
      </c>
      <c r="F56" s="235">
        <v>1686375</v>
      </c>
      <c r="G56" s="237">
        <v>460000</v>
      </c>
      <c r="H56" s="618">
        <f t="shared" si="8"/>
        <v>2146375</v>
      </c>
      <c r="I56" s="241">
        <v>0</v>
      </c>
      <c r="J56" s="241">
        <v>12000</v>
      </c>
      <c r="K56" s="241">
        <v>0</v>
      </c>
      <c r="L56" s="239">
        <v>360000</v>
      </c>
      <c r="M56" s="238">
        <v>0</v>
      </c>
      <c r="N56" s="147">
        <f t="shared" si="9"/>
        <v>648000</v>
      </c>
      <c r="O56" s="31">
        <f t="shared" si="10"/>
        <v>2794375</v>
      </c>
      <c r="P56" s="31">
        <f t="shared" si="11"/>
        <v>21463.75</v>
      </c>
      <c r="Q56" s="31">
        <f t="shared" si="12"/>
        <v>42927.5</v>
      </c>
      <c r="R56" s="31">
        <f t="shared" si="13"/>
        <v>21463.75</v>
      </c>
      <c r="S56" s="104">
        <f t="shared" si="14"/>
        <v>2708520</v>
      </c>
      <c r="T56" s="653">
        <f>VLOOKUP(C56,'[46] SIAK'!$B$26:$R$129,17,FALSE)</f>
        <v>0</v>
      </c>
      <c r="U56" s="653">
        <f t="shared" si="15"/>
        <v>2708520</v>
      </c>
      <c r="V56" s="656">
        <f>VLOOKUP(C56,'[47] SIAK'!$B$27:$T$133,19,FALSE)</f>
        <v>1080013364188</v>
      </c>
    </row>
    <row r="57" spans="1:22" s="223" customFormat="1" ht="18" customHeight="1">
      <c r="A57" s="921">
        <v>2146375</v>
      </c>
      <c r="B57" s="1355">
        <v>28</v>
      </c>
      <c r="C57" s="575" t="s">
        <v>2392</v>
      </c>
      <c r="D57" s="66" t="s">
        <v>42</v>
      </c>
      <c r="E57" s="952">
        <f>VLOOKUP(C55:C57,'[46] SIAK'!$B$26:$D$129,3,FALSE)</f>
        <v>24</v>
      </c>
      <c r="F57" s="235">
        <v>1686375</v>
      </c>
      <c r="G57" s="237">
        <v>460000</v>
      </c>
      <c r="H57" s="618">
        <f t="shared" si="8"/>
        <v>2146375</v>
      </c>
      <c r="I57" s="241">
        <v>0</v>
      </c>
      <c r="J57" s="241">
        <v>12000</v>
      </c>
      <c r="K57" s="241">
        <v>0</v>
      </c>
      <c r="L57" s="239">
        <v>360000</v>
      </c>
      <c r="M57" s="238">
        <v>0</v>
      </c>
      <c r="N57" s="147">
        <f t="shared" si="9"/>
        <v>648000</v>
      </c>
      <c r="O57" s="31">
        <f t="shared" si="10"/>
        <v>2794375</v>
      </c>
      <c r="P57" s="31">
        <f t="shared" si="11"/>
        <v>21463.75</v>
      </c>
      <c r="Q57" s="31">
        <f t="shared" si="12"/>
        <v>42927.5</v>
      </c>
      <c r="R57" s="31">
        <f t="shared" si="13"/>
        <v>21463.75</v>
      </c>
      <c r="S57" s="104">
        <f t="shared" si="14"/>
        <v>2708520</v>
      </c>
      <c r="T57" s="653">
        <f>VLOOKUP(C57,'[46] SIAK'!$B$26:$R$129,17,FALSE)</f>
        <v>0</v>
      </c>
      <c r="U57" s="653">
        <f t="shared" si="15"/>
        <v>2708520</v>
      </c>
      <c r="V57" s="656" t="str">
        <f>VLOOKUP(C57,'[47] SIAK'!$B$27:$T$133,19,FALSE)</f>
        <v>9000015619860</v>
      </c>
    </row>
    <row r="58" spans="1:22" s="223" customFormat="1" ht="18" customHeight="1">
      <c r="A58" s="921">
        <v>2146375</v>
      </c>
      <c r="B58" s="1355">
        <v>29</v>
      </c>
      <c r="C58" s="575" t="s">
        <v>2391</v>
      </c>
      <c r="D58" s="66" t="s">
        <v>42</v>
      </c>
      <c r="E58" s="952">
        <f>VLOOKUP(C56:C58,'[46] SIAK'!$B$26:$D$129,3,FALSE)</f>
        <v>23</v>
      </c>
      <c r="F58" s="235">
        <v>1686375</v>
      </c>
      <c r="G58" s="237">
        <v>460000</v>
      </c>
      <c r="H58" s="618">
        <f t="shared" si="8"/>
        <v>2146375</v>
      </c>
      <c r="I58" s="241">
        <v>0</v>
      </c>
      <c r="J58" s="241">
        <v>12000</v>
      </c>
      <c r="K58" s="241">
        <v>0</v>
      </c>
      <c r="L58" s="239">
        <v>360000</v>
      </c>
      <c r="M58" s="238">
        <v>0</v>
      </c>
      <c r="N58" s="147">
        <f t="shared" si="9"/>
        <v>636000</v>
      </c>
      <c r="O58" s="31">
        <f t="shared" si="10"/>
        <v>2782375</v>
      </c>
      <c r="P58" s="31">
        <f t="shared" si="11"/>
        <v>21463.75</v>
      </c>
      <c r="Q58" s="31">
        <f t="shared" si="12"/>
        <v>42927.5</v>
      </c>
      <c r="R58" s="31">
        <f t="shared" si="13"/>
        <v>21463.75</v>
      </c>
      <c r="S58" s="104">
        <f t="shared" si="14"/>
        <v>2696520</v>
      </c>
      <c r="T58" s="653">
        <f>VLOOKUP(C58,'[46] SIAK'!$B$26:$R$129,17,FALSE)</f>
        <v>0</v>
      </c>
      <c r="U58" s="653">
        <f t="shared" si="15"/>
        <v>2696520</v>
      </c>
      <c r="V58" s="656" t="str">
        <f>VLOOKUP(C58,'[47] SIAK'!$B$27:$T$133,19,FALSE)</f>
        <v>1080006478748</v>
      </c>
    </row>
    <row r="59" spans="1:22" s="223" customFormat="1" ht="18" customHeight="1">
      <c r="A59" s="921">
        <v>2146375</v>
      </c>
      <c r="B59" s="1355">
        <v>30</v>
      </c>
      <c r="C59" s="579" t="s">
        <v>2357</v>
      </c>
      <c r="D59" s="66" t="s">
        <v>42</v>
      </c>
      <c r="E59" s="952">
        <f>VLOOKUP(C57:C59,'[46] SIAK'!$B$26:$D$129,3,FALSE)</f>
        <v>24</v>
      </c>
      <c r="F59" s="235">
        <v>1686375</v>
      </c>
      <c r="G59" s="237">
        <v>460000</v>
      </c>
      <c r="H59" s="618">
        <f t="shared" si="8"/>
        <v>2146375</v>
      </c>
      <c r="I59" s="241">
        <v>0</v>
      </c>
      <c r="J59" s="241">
        <v>12000</v>
      </c>
      <c r="K59" s="241">
        <v>0</v>
      </c>
      <c r="L59" s="239">
        <v>360000</v>
      </c>
      <c r="M59" s="238">
        <v>0</v>
      </c>
      <c r="N59" s="147">
        <f t="shared" si="9"/>
        <v>648000</v>
      </c>
      <c r="O59" s="31">
        <f t="shared" si="10"/>
        <v>2794375</v>
      </c>
      <c r="P59" s="31">
        <f t="shared" si="11"/>
        <v>21463.75</v>
      </c>
      <c r="Q59" s="31">
        <f t="shared" si="12"/>
        <v>42927.5</v>
      </c>
      <c r="R59" s="31">
        <f t="shared" si="13"/>
        <v>21463.75</v>
      </c>
      <c r="S59" s="104">
        <f t="shared" si="14"/>
        <v>2708520</v>
      </c>
      <c r="T59" s="653">
        <f>VLOOKUP(C59,'[46] SIAK'!$B$26:$R$129,17,FALSE)</f>
        <v>0</v>
      </c>
      <c r="U59" s="653">
        <f t="shared" si="15"/>
        <v>2708520</v>
      </c>
      <c r="V59" s="656" t="str">
        <f>VLOOKUP(C59,'[47] SIAK'!$B$27:$T$133,19,FALSE)</f>
        <v>1080013980124</v>
      </c>
    </row>
    <row r="60" spans="1:22" s="223" customFormat="1" ht="18" customHeight="1">
      <c r="A60" s="206">
        <v>2146375</v>
      </c>
      <c r="B60" s="1355">
        <v>31</v>
      </c>
      <c r="C60" s="575" t="s">
        <v>2390</v>
      </c>
      <c r="D60" s="66" t="s">
        <v>42</v>
      </c>
      <c r="E60" s="952">
        <f>VLOOKUP(C58:C60,'[46] SIAK'!$B$26:$D$129,3,FALSE)</f>
        <v>23</v>
      </c>
      <c r="F60" s="235">
        <v>1686375</v>
      </c>
      <c r="G60" s="237">
        <v>460000</v>
      </c>
      <c r="H60" s="618">
        <f t="shared" si="8"/>
        <v>2146375</v>
      </c>
      <c r="I60" s="241">
        <v>0</v>
      </c>
      <c r="J60" s="241">
        <v>12000</v>
      </c>
      <c r="K60" s="241">
        <v>0</v>
      </c>
      <c r="L60" s="239">
        <v>360000</v>
      </c>
      <c r="M60" s="238">
        <v>0</v>
      </c>
      <c r="N60" s="147">
        <f t="shared" ref="N60:N86" si="16">(E60*J60)+K60+L60+M60</f>
        <v>636000</v>
      </c>
      <c r="O60" s="48">
        <f t="shared" ref="O60:O86" si="17">H60+N60</f>
        <v>2782375</v>
      </c>
      <c r="P60" s="31">
        <f t="shared" si="11"/>
        <v>21463.75</v>
      </c>
      <c r="Q60" s="31">
        <f t="shared" si="12"/>
        <v>42927.5</v>
      </c>
      <c r="R60" s="31">
        <f t="shared" si="13"/>
        <v>21463.75</v>
      </c>
      <c r="S60" s="146">
        <f t="shared" si="14"/>
        <v>2696520</v>
      </c>
      <c r="T60" s="653">
        <f>VLOOKUP(C60,'[46] SIAK'!$B$26:$R$129,17,FALSE)</f>
        <v>0</v>
      </c>
      <c r="U60" s="653">
        <f t="shared" si="15"/>
        <v>2696520</v>
      </c>
      <c r="V60" s="656" t="str">
        <f>VLOOKUP(C60,'[47] SIAK'!$B$27:$T$133,19,FALSE)</f>
        <v>1080006311485</v>
      </c>
    </row>
    <row r="61" spans="1:22" s="223" customFormat="1" ht="18" customHeight="1">
      <c r="A61" s="921">
        <v>2146375</v>
      </c>
      <c r="B61" s="1355">
        <v>32</v>
      </c>
      <c r="C61" s="576" t="s">
        <v>2462</v>
      </c>
      <c r="D61" s="66" t="s">
        <v>42</v>
      </c>
      <c r="E61" s="952">
        <f>VLOOKUP(C59:C61,'[46] SIAK'!$B$26:$D$129,3,FALSE)</f>
        <v>23</v>
      </c>
      <c r="F61" s="235">
        <v>1686375</v>
      </c>
      <c r="G61" s="237">
        <v>460000</v>
      </c>
      <c r="H61" s="618">
        <f t="shared" si="8"/>
        <v>2146375</v>
      </c>
      <c r="I61" s="241">
        <v>0</v>
      </c>
      <c r="J61" s="241">
        <v>12000</v>
      </c>
      <c r="K61" s="241">
        <v>0</v>
      </c>
      <c r="L61" s="239">
        <v>360000</v>
      </c>
      <c r="M61" s="238">
        <v>0</v>
      </c>
      <c r="N61" s="147">
        <f t="shared" si="16"/>
        <v>636000</v>
      </c>
      <c r="O61" s="31">
        <f t="shared" si="17"/>
        <v>2782375</v>
      </c>
      <c r="P61" s="31">
        <f t="shared" si="11"/>
        <v>21463.75</v>
      </c>
      <c r="Q61" s="31">
        <f t="shared" si="12"/>
        <v>42927.5</v>
      </c>
      <c r="R61" s="31">
        <f t="shared" si="13"/>
        <v>21463.75</v>
      </c>
      <c r="S61" s="104">
        <f t="shared" si="14"/>
        <v>2696520</v>
      </c>
      <c r="T61" s="653">
        <f>VLOOKUP(C61,'[46] SIAK'!$B$26:$R$129,17,FALSE)</f>
        <v>0</v>
      </c>
      <c r="U61" s="653">
        <f t="shared" si="15"/>
        <v>2696520</v>
      </c>
      <c r="V61" s="656" t="str">
        <f>VLOOKUP(C61,'[47] SIAK'!$B$27:$T$133,19,FALSE)</f>
        <v>1080006412986</v>
      </c>
    </row>
    <row r="62" spans="1:22" s="223" customFormat="1" ht="18" customHeight="1">
      <c r="A62" s="206">
        <v>2146375</v>
      </c>
      <c r="B62" s="1355">
        <v>33</v>
      </c>
      <c r="C62" s="575" t="s">
        <v>2461</v>
      </c>
      <c r="D62" s="66" t="s">
        <v>42</v>
      </c>
      <c r="E62" s="952">
        <f>VLOOKUP(C60:C62,'[46] SIAK'!$B$26:$D$129,3,FALSE)</f>
        <v>22</v>
      </c>
      <c r="F62" s="235">
        <v>1686375</v>
      </c>
      <c r="G62" s="237">
        <v>460000</v>
      </c>
      <c r="H62" s="618">
        <f t="shared" si="8"/>
        <v>2146375</v>
      </c>
      <c r="I62" s="241">
        <v>0</v>
      </c>
      <c r="J62" s="241">
        <v>12000</v>
      </c>
      <c r="K62" s="241">
        <v>0</v>
      </c>
      <c r="L62" s="239">
        <v>360000</v>
      </c>
      <c r="M62" s="238">
        <v>0</v>
      </c>
      <c r="N62" s="147">
        <f t="shared" si="16"/>
        <v>624000</v>
      </c>
      <c r="O62" s="48">
        <f t="shared" si="17"/>
        <v>2770375</v>
      </c>
      <c r="P62" s="31">
        <f t="shared" si="11"/>
        <v>21463.75</v>
      </c>
      <c r="Q62" s="31">
        <f t="shared" si="12"/>
        <v>42927.5</v>
      </c>
      <c r="R62" s="31">
        <f t="shared" si="13"/>
        <v>21463.75</v>
      </c>
      <c r="S62" s="146">
        <f t="shared" si="14"/>
        <v>2684520</v>
      </c>
      <c r="T62" s="653">
        <f>VLOOKUP(C62,'[46] SIAK'!$B$26:$R$129,17,FALSE)</f>
        <v>0</v>
      </c>
      <c r="U62" s="653">
        <f t="shared" si="15"/>
        <v>2684520</v>
      </c>
      <c r="V62" s="656" t="str">
        <f>VLOOKUP(C62,'[47] SIAK'!$B$27:$T$133,19,FALSE)</f>
        <v>1080006423777</v>
      </c>
    </row>
    <row r="63" spans="1:22" s="223" customFormat="1" ht="18" customHeight="1">
      <c r="A63" s="921">
        <v>2146375</v>
      </c>
      <c r="B63" s="1355">
        <v>34</v>
      </c>
      <c r="C63" s="575" t="s">
        <v>2460</v>
      </c>
      <c r="D63" s="66" t="s">
        <v>42</v>
      </c>
      <c r="E63" s="952">
        <f>VLOOKUP(C61:C63,'[46] SIAK'!$B$26:$D$129,3,FALSE)</f>
        <v>25</v>
      </c>
      <c r="F63" s="235">
        <v>1686375</v>
      </c>
      <c r="G63" s="237">
        <v>460000</v>
      </c>
      <c r="H63" s="618">
        <f t="shared" si="8"/>
        <v>2146375</v>
      </c>
      <c r="I63" s="241">
        <v>0</v>
      </c>
      <c r="J63" s="241">
        <v>12000</v>
      </c>
      <c r="K63" s="241">
        <v>0</v>
      </c>
      <c r="L63" s="239">
        <v>360000</v>
      </c>
      <c r="M63" s="238">
        <v>0</v>
      </c>
      <c r="N63" s="147">
        <f t="shared" si="16"/>
        <v>660000</v>
      </c>
      <c r="O63" s="31">
        <f t="shared" si="17"/>
        <v>2806375</v>
      </c>
      <c r="P63" s="31">
        <f t="shared" si="11"/>
        <v>21463.75</v>
      </c>
      <c r="Q63" s="31">
        <f t="shared" si="12"/>
        <v>42927.5</v>
      </c>
      <c r="R63" s="31">
        <f t="shared" si="13"/>
        <v>21463.75</v>
      </c>
      <c r="S63" s="104">
        <f t="shared" si="14"/>
        <v>2720520</v>
      </c>
      <c r="T63" s="653">
        <f>VLOOKUP(C63,'[46] SIAK'!$B$26:$R$129,17,FALSE)</f>
        <v>0</v>
      </c>
      <c r="U63" s="653">
        <f t="shared" si="15"/>
        <v>2720520</v>
      </c>
      <c r="V63" s="656" t="str">
        <f>VLOOKUP(C63,'[47] SIAK'!$B$27:$T$133,19,FALSE)</f>
        <v>1080006415500</v>
      </c>
    </row>
    <row r="64" spans="1:22" s="223" customFormat="1" ht="18" customHeight="1">
      <c r="A64" s="921">
        <v>2146375</v>
      </c>
      <c r="B64" s="1355">
        <v>35</v>
      </c>
      <c r="C64" s="575" t="s">
        <v>2459</v>
      </c>
      <c r="D64" s="66" t="s">
        <v>42</v>
      </c>
      <c r="E64" s="952">
        <f>VLOOKUP(C62:C64,'[46] SIAK'!$B$26:$D$129,3,FALSE)</f>
        <v>22</v>
      </c>
      <c r="F64" s="235">
        <v>1686375</v>
      </c>
      <c r="G64" s="237">
        <v>460000</v>
      </c>
      <c r="H64" s="618">
        <f t="shared" si="8"/>
        <v>2146375</v>
      </c>
      <c r="I64" s="241">
        <v>0</v>
      </c>
      <c r="J64" s="241">
        <v>12000</v>
      </c>
      <c r="K64" s="241">
        <v>0</v>
      </c>
      <c r="L64" s="239">
        <v>360000</v>
      </c>
      <c r="M64" s="238">
        <v>0</v>
      </c>
      <c r="N64" s="147">
        <f t="shared" si="16"/>
        <v>624000</v>
      </c>
      <c r="O64" s="31">
        <f t="shared" si="17"/>
        <v>2770375</v>
      </c>
      <c r="P64" s="31">
        <f t="shared" si="11"/>
        <v>21463.75</v>
      </c>
      <c r="Q64" s="31">
        <f t="shared" si="12"/>
        <v>42927.5</v>
      </c>
      <c r="R64" s="31">
        <f t="shared" si="13"/>
        <v>21463.75</v>
      </c>
      <c r="S64" s="104">
        <f t="shared" si="14"/>
        <v>2684520</v>
      </c>
      <c r="T64" s="653">
        <f>VLOOKUP(C64,'[46] SIAK'!$B$26:$R$129,17,FALSE)</f>
        <v>0</v>
      </c>
      <c r="U64" s="653">
        <f t="shared" si="15"/>
        <v>2684520</v>
      </c>
      <c r="V64" s="656">
        <f>VLOOKUP(C64,'[47] SIAK'!$B$27:$T$133,19,FALSE)</f>
        <v>1080013409447</v>
      </c>
    </row>
    <row r="65" spans="1:24" s="223" customFormat="1" ht="18" customHeight="1">
      <c r="A65" s="921">
        <v>2146375</v>
      </c>
      <c r="B65" s="1355">
        <v>36</v>
      </c>
      <c r="C65" s="575" t="s">
        <v>2638</v>
      </c>
      <c r="D65" s="66" t="s">
        <v>42</v>
      </c>
      <c r="E65" s="952">
        <f>VLOOKUP(C63:C65,'[46] SIAK'!$B$26:$D$129,3,FALSE)</f>
        <v>24</v>
      </c>
      <c r="F65" s="235">
        <v>1686375</v>
      </c>
      <c r="G65" s="237">
        <v>460000</v>
      </c>
      <c r="H65" s="618">
        <f t="shared" si="8"/>
        <v>2146375</v>
      </c>
      <c r="I65" s="241">
        <v>0</v>
      </c>
      <c r="J65" s="241">
        <v>12000</v>
      </c>
      <c r="K65" s="241">
        <v>0</v>
      </c>
      <c r="L65" s="239">
        <v>360000</v>
      </c>
      <c r="M65" s="238">
        <v>0</v>
      </c>
      <c r="N65" s="147">
        <f t="shared" si="16"/>
        <v>648000</v>
      </c>
      <c r="O65" s="31">
        <f t="shared" si="17"/>
        <v>2794375</v>
      </c>
      <c r="P65" s="31">
        <f t="shared" si="11"/>
        <v>21463.75</v>
      </c>
      <c r="Q65" s="31">
        <f t="shared" si="12"/>
        <v>42927.5</v>
      </c>
      <c r="R65" s="31">
        <f t="shared" si="13"/>
        <v>21463.75</v>
      </c>
      <c r="S65" s="104">
        <f t="shared" si="14"/>
        <v>2708520</v>
      </c>
      <c r="T65" s="653">
        <f>VLOOKUP(C65,'[46] SIAK'!$B$26:$R$129,17,FALSE)</f>
        <v>0</v>
      </c>
      <c r="U65" s="653">
        <f t="shared" si="15"/>
        <v>2708520</v>
      </c>
      <c r="V65" s="656" t="str">
        <f>VLOOKUP(C65,'[47] SIAK'!$B$27:$T$133,19,FALSE)</f>
        <v>1080006413539</v>
      </c>
    </row>
    <row r="66" spans="1:24" s="223" customFormat="1" ht="18" customHeight="1">
      <c r="A66" s="921">
        <v>2146375</v>
      </c>
      <c r="B66" s="1355">
        <v>37</v>
      </c>
      <c r="C66" s="575" t="s">
        <v>2458</v>
      </c>
      <c r="D66" s="66" t="s">
        <v>42</v>
      </c>
      <c r="E66" s="952">
        <f>VLOOKUP(C64:C66,'[46] SIAK'!$B$26:$D$129,3,FALSE)</f>
        <v>21</v>
      </c>
      <c r="F66" s="235">
        <v>1686375</v>
      </c>
      <c r="G66" s="237">
        <v>460000</v>
      </c>
      <c r="H66" s="618">
        <f t="shared" si="8"/>
        <v>2146375</v>
      </c>
      <c r="I66" s="241">
        <v>0</v>
      </c>
      <c r="J66" s="241">
        <v>12000</v>
      </c>
      <c r="K66" s="241">
        <v>0</v>
      </c>
      <c r="L66" s="239">
        <v>360000</v>
      </c>
      <c r="M66" s="238">
        <v>0</v>
      </c>
      <c r="N66" s="147">
        <f t="shared" si="16"/>
        <v>612000</v>
      </c>
      <c r="O66" s="31">
        <f t="shared" si="17"/>
        <v>2758375</v>
      </c>
      <c r="P66" s="31">
        <f t="shared" si="11"/>
        <v>21463.75</v>
      </c>
      <c r="Q66" s="31">
        <f t="shared" si="12"/>
        <v>42927.5</v>
      </c>
      <c r="R66" s="31">
        <f t="shared" si="13"/>
        <v>21463.75</v>
      </c>
      <c r="S66" s="104">
        <f t="shared" si="14"/>
        <v>2672520</v>
      </c>
      <c r="T66" s="653">
        <f>VLOOKUP(C66,'[46] SIAK'!$B$26:$R$129,17,FALSE)</f>
        <v>0</v>
      </c>
      <c r="U66" s="653">
        <f t="shared" si="15"/>
        <v>2672520</v>
      </c>
      <c r="V66" s="656" t="str">
        <f>VLOOKUP(C66,'[47] SIAK'!$B$27:$T$133,19,FALSE)</f>
        <v>1080006423272</v>
      </c>
    </row>
    <row r="67" spans="1:24" s="223" customFormat="1" ht="18" customHeight="1">
      <c r="A67" s="921">
        <v>2146375</v>
      </c>
      <c r="B67" s="1355">
        <v>38</v>
      </c>
      <c r="C67" s="580" t="s">
        <v>1728</v>
      </c>
      <c r="D67" s="66" t="s">
        <v>42</v>
      </c>
      <c r="E67" s="952">
        <f>VLOOKUP(C65:C67,'[46] SIAK'!$B$26:$D$129,3,FALSE)</f>
        <v>23</v>
      </c>
      <c r="F67" s="235">
        <v>1686375</v>
      </c>
      <c r="G67" s="237">
        <v>460000</v>
      </c>
      <c r="H67" s="618">
        <f t="shared" si="8"/>
        <v>2146375</v>
      </c>
      <c r="I67" s="241">
        <v>0</v>
      </c>
      <c r="J67" s="241">
        <v>12000</v>
      </c>
      <c r="K67" s="241">
        <v>0</v>
      </c>
      <c r="L67" s="239">
        <v>360000</v>
      </c>
      <c r="M67" s="238">
        <v>0</v>
      </c>
      <c r="N67" s="147">
        <f t="shared" si="16"/>
        <v>636000</v>
      </c>
      <c r="O67" s="31">
        <f t="shared" si="17"/>
        <v>2782375</v>
      </c>
      <c r="P67" s="31">
        <f t="shared" si="11"/>
        <v>21463.75</v>
      </c>
      <c r="Q67" s="31">
        <f t="shared" si="12"/>
        <v>42927.5</v>
      </c>
      <c r="R67" s="31">
        <f t="shared" si="13"/>
        <v>21463.75</v>
      </c>
      <c r="S67" s="104">
        <f t="shared" si="14"/>
        <v>2696520</v>
      </c>
      <c r="T67" s="653">
        <f>VLOOKUP(C67,'[46] SIAK'!$B$26:$R$129,17,FALSE)</f>
        <v>0</v>
      </c>
      <c r="U67" s="653">
        <f t="shared" si="15"/>
        <v>2696520</v>
      </c>
      <c r="V67" s="656" t="str">
        <f>VLOOKUP(C67,'[47] SIAK'!$B$27:$T$133,19,FALSE)</f>
        <v>1080013522140</v>
      </c>
    </row>
    <row r="68" spans="1:24" s="223" customFormat="1" ht="18" customHeight="1">
      <c r="A68" s="921">
        <v>2146375</v>
      </c>
      <c r="B68" s="1355">
        <v>39</v>
      </c>
      <c r="C68" s="575" t="s">
        <v>2457</v>
      </c>
      <c r="D68" s="66" t="s">
        <v>42</v>
      </c>
      <c r="E68" s="952">
        <f>VLOOKUP(C66:C68,'[46] SIAK'!$B$26:$D$129,3,FALSE)</f>
        <v>21</v>
      </c>
      <c r="F68" s="235">
        <v>1686375</v>
      </c>
      <c r="G68" s="237">
        <v>460000</v>
      </c>
      <c r="H68" s="618">
        <f t="shared" si="8"/>
        <v>2146375</v>
      </c>
      <c r="I68" s="241">
        <v>0</v>
      </c>
      <c r="J68" s="241">
        <v>12000</v>
      </c>
      <c r="K68" s="241">
        <v>0</v>
      </c>
      <c r="L68" s="239">
        <v>360000</v>
      </c>
      <c r="M68" s="238">
        <v>0</v>
      </c>
      <c r="N68" s="147">
        <f t="shared" si="16"/>
        <v>612000</v>
      </c>
      <c r="O68" s="31">
        <f t="shared" si="17"/>
        <v>2758375</v>
      </c>
      <c r="P68" s="31">
        <f t="shared" si="11"/>
        <v>21463.75</v>
      </c>
      <c r="Q68" s="31">
        <f t="shared" si="12"/>
        <v>42927.5</v>
      </c>
      <c r="R68" s="31">
        <f t="shared" si="13"/>
        <v>21463.75</v>
      </c>
      <c r="S68" s="104">
        <f t="shared" si="14"/>
        <v>2672520</v>
      </c>
      <c r="T68" s="653">
        <f>VLOOKUP(C68,'[46] SIAK'!$B$26:$R$129,17,FALSE)</f>
        <v>0</v>
      </c>
      <c r="U68" s="653">
        <f t="shared" si="15"/>
        <v>2672520</v>
      </c>
      <c r="V68" s="656" t="str">
        <f>VLOOKUP(C68,'[47] SIAK'!$B$27:$T$133,19,FALSE)</f>
        <v>1080006423553</v>
      </c>
    </row>
    <row r="69" spans="1:24" s="223" customFormat="1" ht="18" customHeight="1">
      <c r="A69" s="921">
        <v>2146375</v>
      </c>
      <c r="B69" s="1355">
        <v>40</v>
      </c>
      <c r="C69" s="575" t="s">
        <v>247</v>
      </c>
      <c r="D69" s="66" t="s">
        <v>42</v>
      </c>
      <c r="E69" s="952">
        <f>VLOOKUP(C67:C69,'[46] SIAK'!$B$26:$D$129,3,FALSE)</f>
        <v>24</v>
      </c>
      <c r="F69" s="235">
        <v>1686375</v>
      </c>
      <c r="G69" s="237">
        <v>460000</v>
      </c>
      <c r="H69" s="618">
        <f t="shared" si="8"/>
        <v>2146375</v>
      </c>
      <c r="I69" s="241">
        <v>0</v>
      </c>
      <c r="J69" s="241">
        <v>12000</v>
      </c>
      <c r="K69" s="241">
        <v>0</v>
      </c>
      <c r="L69" s="239">
        <v>360000</v>
      </c>
      <c r="M69" s="238">
        <v>0</v>
      </c>
      <c r="N69" s="147">
        <f t="shared" si="16"/>
        <v>648000</v>
      </c>
      <c r="O69" s="48">
        <f t="shared" si="17"/>
        <v>2794375</v>
      </c>
      <c r="P69" s="31">
        <f t="shared" si="11"/>
        <v>21463.75</v>
      </c>
      <c r="Q69" s="31">
        <f t="shared" si="12"/>
        <v>42927.5</v>
      </c>
      <c r="R69" s="31">
        <f t="shared" si="13"/>
        <v>21463.75</v>
      </c>
      <c r="S69" s="146">
        <f t="shared" si="14"/>
        <v>2708520</v>
      </c>
      <c r="T69" s="653">
        <f>VLOOKUP(C69,'[46] SIAK'!$B$26:$R$129,17,FALSE)</f>
        <v>0</v>
      </c>
      <c r="U69" s="653">
        <f t="shared" si="15"/>
        <v>2708520</v>
      </c>
      <c r="V69" s="656" t="str">
        <f>VLOOKUP(C69,'[47] SIAK'!$B$27:$T$133,19,FALSE)</f>
        <v>1080006423314</v>
      </c>
    </row>
    <row r="70" spans="1:24" s="223" customFormat="1" ht="18" customHeight="1">
      <c r="A70" s="921">
        <v>2146375</v>
      </c>
      <c r="B70" s="1355">
        <v>41</v>
      </c>
      <c r="C70" s="575" t="s">
        <v>2414</v>
      </c>
      <c r="D70" s="66" t="s">
        <v>42</v>
      </c>
      <c r="E70" s="952">
        <f>VLOOKUP(C68:C70,'[46] SIAK'!$B$26:$D$129,3,FALSE)</f>
        <v>24</v>
      </c>
      <c r="F70" s="235">
        <v>1686375</v>
      </c>
      <c r="G70" s="237">
        <v>460000</v>
      </c>
      <c r="H70" s="618">
        <f t="shared" si="8"/>
        <v>2146375</v>
      </c>
      <c r="I70" s="241">
        <v>0</v>
      </c>
      <c r="J70" s="241">
        <v>12000</v>
      </c>
      <c r="K70" s="241">
        <v>0</v>
      </c>
      <c r="L70" s="239">
        <v>360000</v>
      </c>
      <c r="M70" s="238">
        <v>0</v>
      </c>
      <c r="N70" s="147">
        <f t="shared" si="16"/>
        <v>648000</v>
      </c>
      <c r="O70" s="31">
        <f t="shared" si="17"/>
        <v>2794375</v>
      </c>
      <c r="P70" s="31">
        <f t="shared" si="11"/>
        <v>21463.75</v>
      </c>
      <c r="Q70" s="31">
        <f t="shared" si="12"/>
        <v>42927.5</v>
      </c>
      <c r="R70" s="31">
        <f t="shared" si="13"/>
        <v>21463.75</v>
      </c>
      <c r="S70" s="104">
        <f t="shared" si="14"/>
        <v>2708520</v>
      </c>
      <c r="T70" s="653">
        <f>VLOOKUP(C70,'[46] SIAK'!$B$26:$R$129,17,FALSE)</f>
        <v>0</v>
      </c>
      <c r="U70" s="653">
        <f t="shared" si="15"/>
        <v>2708520</v>
      </c>
      <c r="V70" s="656" t="str">
        <f>VLOOKUP(C70,'[47] SIAK'!$B$27:$T$133,19,FALSE)</f>
        <v>1080006423033</v>
      </c>
    </row>
    <row r="71" spans="1:24" s="223" customFormat="1" ht="18" customHeight="1">
      <c r="A71" s="921">
        <v>2146375</v>
      </c>
      <c r="B71" s="1355">
        <v>42</v>
      </c>
      <c r="C71" s="575" t="s">
        <v>2456</v>
      </c>
      <c r="D71" s="66" t="s">
        <v>42</v>
      </c>
      <c r="E71" s="952">
        <f>VLOOKUP(C69:C71,'[46] SIAK'!$B$26:$D$129,3,FALSE)</f>
        <v>22</v>
      </c>
      <c r="F71" s="235">
        <v>1686375</v>
      </c>
      <c r="G71" s="237">
        <v>460000</v>
      </c>
      <c r="H71" s="618">
        <f t="shared" si="8"/>
        <v>2146375</v>
      </c>
      <c r="I71" s="241">
        <v>0</v>
      </c>
      <c r="J71" s="241">
        <v>12000</v>
      </c>
      <c r="K71" s="241">
        <v>0</v>
      </c>
      <c r="L71" s="239">
        <v>360000</v>
      </c>
      <c r="M71" s="238">
        <v>0</v>
      </c>
      <c r="N71" s="147">
        <f t="shared" si="16"/>
        <v>624000</v>
      </c>
      <c r="O71" s="31">
        <f t="shared" si="17"/>
        <v>2770375</v>
      </c>
      <c r="P71" s="31">
        <f t="shared" si="11"/>
        <v>21463.75</v>
      </c>
      <c r="Q71" s="31">
        <f t="shared" si="12"/>
        <v>42927.5</v>
      </c>
      <c r="R71" s="31">
        <f t="shared" si="13"/>
        <v>21463.75</v>
      </c>
      <c r="S71" s="104">
        <f t="shared" si="14"/>
        <v>2684520</v>
      </c>
      <c r="T71" s="653">
        <f>VLOOKUP(C71,'[46] SIAK'!$B$26:$R$129,17,FALSE)</f>
        <v>0</v>
      </c>
      <c r="U71" s="653">
        <f t="shared" si="15"/>
        <v>2684520</v>
      </c>
      <c r="V71" s="656" t="str">
        <f>VLOOKUP(C71,'[47] SIAK'!$B$27:$T$133,19,FALSE)</f>
        <v>1080006423298</v>
      </c>
    </row>
    <row r="72" spans="1:24" s="223" customFormat="1" ht="18" customHeight="1">
      <c r="A72" s="921">
        <v>2146375</v>
      </c>
      <c r="B72" s="1355">
        <v>43</v>
      </c>
      <c r="C72" s="575" t="s">
        <v>2455</v>
      </c>
      <c r="D72" s="66" t="s">
        <v>42</v>
      </c>
      <c r="E72" s="952">
        <f>VLOOKUP(C70:C72,'[46] SIAK'!$B$26:$D$129,3,FALSE)</f>
        <v>23</v>
      </c>
      <c r="F72" s="235">
        <v>1686375</v>
      </c>
      <c r="G72" s="237">
        <v>460000</v>
      </c>
      <c r="H72" s="618">
        <f t="shared" si="8"/>
        <v>2146375</v>
      </c>
      <c r="I72" s="241">
        <v>0</v>
      </c>
      <c r="J72" s="241">
        <v>12000</v>
      </c>
      <c r="K72" s="241">
        <v>0</v>
      </c>
      <c r="L72" s="239">
        <v>360000</v>
      </c>
      <c r="M72" s="238">
        <v>0</v>
      </c>
      <c r="N72" s="147">
        <f t="shared" si="16"/>
        <v>636000</v>
      </c>
      <c r="O72" s="31">
        <f t="shared" si="17"/>
        <v>2782375</v>
      </c>
      <c r="P72" s="31">
        <f t="shared" si="11"/>
        <v>21463.75</v>
      </c>
      <c r="Q72" s="31">
        <f t="shared" si="12"/>
        <v>42927.5</v>
      </c>
      <c r="R72" s="31">
        <f t="shared" si="13"/>
        <v>21463.75</v>
      </c>
      <c r="S72" s="104">
        <f t="shared" si="14"/>
        <v>2696520</v>
      </c>
      <c r="T72" s="653">
        <f>VLOOKUP(C72,'[46] SIAK'!$B$26:$R$129,17,FALSE)</f>
        <v>0</v>
      </c>
      <c r="U72" s="653">
        <f t="shared" si="15"/>
        <v>2696520</v>
      </c>
      <c r="V72" s="656" t="str">
        <f>VLOOKUP(C72,'[47] SIAK'!$B$27:$T$133,19,FALSE)</f>
        <v>1080007220123</v>
      </c>
    </row>
    <row r="73" spans="1:24" s="223" customFormat="1" ht="18" customHeight="1">
      <c r="A73" s="921">
        <v>2146375</v>
      </c>
      <c r="B73" s="1355">
        <v>44</v>
      </c>
      <c r="C73" s="575" t="s">
        <v>2454</v>
      </c>
      <c r="D73" s="66" t="s">
        <v>42</v>
      </c>
      <c r="E73" s="952">
        <f>VLOOKUP(C71:C73,'[46] SIAK'!$B$26:$D$129,3,FALSE)</f>
        <v>23</v>
      </c>
      <c r="F73" s="235">
        <v>1686375</v>
      </c>
      <c r="G73" s="237">
        <v>460000</v>
      </c>
      <c r="H73" s="618">
        <f t="shared" si="8"/>
        <v>2146375</v>
      </c>
      <c r="I73" s="241">
        <v>0</v>
      </c>
      <c r="J73" s="241">
        <v>12000</v>
      </c>
      <c r="K73" s="241">
        <v>0</v>
      </c>
      <c r="L73" s="239">
        <v>360000</v>
      </c>
      <c r="M73" s="238">
        <v>0</v>
      </c>
      <c r="N73" s="147">
        <f t="shared" si="16"/>
        <v>636000</v>
      </c>
      <c r="O73" s="31">
        <f t="shared" si="17"/>
        <v>2782375</v>
      </c>
      <c r="P73" s="31">
        <f t="shared" si="11"/>
        <v>21463.75</v>
      </c>
      <c r="Q73" s="31">
        <f t="shared" si="12"/>
        <v>42927.5</v>
      </c>
      <c r="R73" s="31">
        <f t="shared" si="13"/>
        <v>21463.75</v>
      </c>
      <c r="S73" s="104">
        <f t="shared" si="14"/>
        <v>2696520</v>
      </c>
      <c r="T73" s="653">
        <f>VLOOKUP(C73,'[46] SIAK'!$B$26:$R$129,17,FALSE)</f>
        <v>0</v>
      </c>
      <c r="U73" s="653">
        <f t="shared" si="15"/>
        <v>2696520</v>
      </c>
      <c r="V73" s="656">
        <f>VLOOKUP(C73,'[47] SIAK'!$B$27:$T$133,19,FALSE)</f>
        <v>1080011360238</v>
      </c>
    </row>
    <row r="74" spans="1:24" s="223" customFormat="1" ht="18" customHeight="1">
      <c r="A74" s="921">
        <v>2146375</v>
      </c>
      <c r="B74" s="1355">
        <v>45</v>
      </c>
      <c r="C74" s="576" t="s">
        <v>2453</v>
      </c>
      <c r="D74" s="66" t="s">
        <v>42</v>
      </c>
      <c r="E74" s="952">
        <f>VLOOKUP(C72:C74,'[46] SIAK'!$B$26:$D$129,3,FALSE)</f>
        <v>24</v>
      </c>
      <c r="F74" s="235">
        <v>1686375</v>
      </c>
      <c r="G74" s="237">
        <v>460000</v>
      </c>
      <c r="H74" s="618">
        <f t="shared" si="8"/>
        <v>2146375</v>
      </c>
      <c r="I74" s="241">
        <v>0</v>
      </c>
      <c r="J74" s="241">
        <v>12000</v>
      </c>
      <c r="K74" s="241">
        <v>0</v>
      </c>
      <c r="L74" s="239">
        <v>360000</v>
      </c>
      <c r="M74" s="238">
        <v>0</v>
      </c>
      <c r="N74" s="147">
        <f t="shared" si="16"/>
        <v>648000</v>
      </c>
      <c r="O74" s="31">
        <f t="shared" si="17"/>
        <v>2794375</v>
      </c>
      <c r="P74" s="31">
        <f t="shared" si="11"/>
        <v>21463.75</v>
      </c>
      <c r="Q74" s="31">
        <f t="shared" si="12"/>
        <v>42927.5</v>
      </c>
      <c r="R74" s="31">
        <f t="shared" si="13"/>
        <v>21463.75</v>
      </c>
      <c r="S74" s="104">
        <f t="shared" si="14"/>
        <v>2708520</v>
      </c>
      <c r="T74" s="653">
        <f>VLOOKUP(C74,'[46] SIAK'!$B$26:$R$129,17,FALSE)</f>
        <v>0</v>
      </c>
      <c r="U74" s="653">
        <f t="shared" si="15"/>
        <v>2708520</v>
      </c>
      <c r="V74" s="656" t="str">
        <f>VLOOKUP(C74,'[47] SIAK'!$B$27:$T$133,19,FALSE)</f>
        <v>1080006417910</v>
      </c>
    </row>
    <row r="75" spans="1:24" s="223" customFormat="1" ht="18" customHeight="1">
      <c r="A75" s="921">
        <v>2146375</v>
      </c>
      <c r="B75" s="1355">
        <v>46</v>
      </c>
      <c r="C75" s="575" t="s">
        <v>2452</v>
      </c>
      <c r="D75" s="66" t="s">
        <v>42</v>
      </c>
      <c r="E75" s="952">
        <f>VLOOKUP(C73:C75,'[46] SIAK'!$B$26:$D$129,3,FALSE)</f>
        <v>23</v>
      </c>
      <c r="F75" s="235">
        <v>1686375</v>
      </c>
      <c r="G75" s="237">
        <v>460000</v>
      </c>
      <c r="H75" s="618">
        <f t="shared" si="8"/>
        <v>2146375</v>
      </c>
      <c r="I75" s="241">
        <v>0</v>
      </c>
      <c r="J75" s="241">
        <v>12000</v>
      </c>
      <c r="K75" s="241">
        <v>0</v>
      </c>
      <c r="L75" s="239">
        <v>360000</v>
      </c>
      <c r="M75" s="238">
        <v>0</v>
      </c>
      <c r="N75" s="147">
        <f t="shared" si="16"/>
        <v>636000</v>
      </c>
      <c r="O75" s="31">
        <f t="shared" si="17"/>
        <v>2782375</v>
      </c>
      <c r="P75" s="31">
        <f t="shared" si="11"/>
        <v>21463.75</v>
      </c>
      <c r="Q75" s="31">
        <f t="shared" si="12"/>
        <v>42927.5</v>
      </c>
      <c r="R75" s="31">
        <f t="shared" si="13"/>
        <v>21463.75</v>
      </c>
      <c r="S75" s="104">
        <f t="shared" si="14"/>
        <v>2696520</v>
      </c>
      <c r="T75" s="653">
        <f>VLOOKUP(C75,'[46] SIAK'!$B$26:$R$129,17,FALSE)</f>
        <v>0</v>
      </c>
      <c r="U75" s="653">
        <f t="shared" si="15"/>
        <v>2696520</v>
      </c>
      <c r="V75" s="656" t="str">
        <f>VLOOKUP(C75,'[47] SIAK'!$B$27:$T$133,19,FALSE)</f>
        <v>1080006423249</v>
      </c>
    </row>
    <row r="76" spans="1:24" s="223" customFormat="1" ht="18" customHeight="1">
      <c r="A76" s="921">
        <v>2146375</v>
      </c>
      <c r="B76" s="1355">
        <v>47</v>
      </c>
      <c r="C76" s="575" t="s">
        <v>2451</v>
      </c>
      <c r="D76" s="66" t="s">
        <v>42</v>
      </c>
      <c r="E76" s="952">
        <f>VLOOKUP(C74:C76,'[46] SIAK'!$B$26:$D$129,3,FALSE)</f>
        <v>24</v>
      </c>
      <c r="F76" s="235">
        <v>1686375</v>
      </c>
      <c r="G76" s="237">
        <v>460000</v>
      </c>
      <c r="H76" s="618">
        <f t="shared" si="8"/>
        <v>2146375</v>
      </c>
      <c r="I76" s="241">
        <v>0</v>
      </c>
      <c r="J76" s="241">
        <v>12000</v>
      </c>
      <c r="K76" s="241">
        <v>0</v>
      </c>
      <c r="L76" s="239">
        <v>360000</v>
      </c>
      <c r="M76" s="238">
        <v>0</v>
      </c>
      <c r="N76" s="147">
        <f t="shared" si="16"/>
        <v>648000</v>
      </c>
      <c r="O76" s="31">
        <f t="shared" si="17"/>
        <v>2794375</v>
      </c>
      <c r="P76" s="31">
        <f t="shared" si="11"/>
        <v>21463.75</v>
      </c>
      <c r="Q76" s="31">
        <f t="shared" si="12"/>
        <v>42927.5</v>
      </c>
      <c r="R76" s="31">
        <f t="shared" si="13"/>
        <v>21463.75</v>
      </c>
      <c r="S76" s="104">
        <f t="shared" si="14"/>
        <v>2708520</v>
      </c>
      <c r="T76" s="653">
        <f>VLOOKUP(C76,'[46] SIAK'!$B$26:$R$129,17,FALSE)</f>
        <v>0</v>
      </c>
      <c r="U76" s="653">
        <f t="shared" si="15"/>
        <v>2708520</v>
      </c>
      <c r="V76" s="656" t="str">
        <f>VLOOKUP(C76,'[47] SIAK'!$B$27:$T$133,19,FALSE)</f>
        <v>1080006393210</v>
      </c>
    </row>
    <row r="77" spans="1:24" s="223" customFormat="1" ht="18" customHeight="1">
      <c r="A77" s="921">
        <v>2146375</v>
      </c>
      <c r="B77" s="1355">
        <v>48</v>
      </c>
      <c r="C77" s="576" t="s">
        <v>2450</v>
      </c>
      <c r="D77" s="66" t="s">
        <v>42</v>
      </c>
      <c r="E77" s="952">
        <f>VLOOKUP(C75:C77,'[46] SIAK'!$B$26:$D$129,3,FALSE)</f>
        <v>22</v>
      </c>
      <c r="F77" s="235">
        <v>1686375</v>
      </c>
      <c r="G77" s="237">
        <v>460000</v>
      </c>
      <c r="H77" s="618">
        <f t="shared" si="8"/>
        <v>2146375</v>
      </c>
      <c r="I77" s="241">
        <v>0</v>
      </c>
      <c r="J77" s="241">
        <v>12000</v>
      </c>
      <c r="K77" s="241">
        <v>0</v>
      </c>
      <c r="L77" s="239">
        <v>360000</v>
      </c>
      <c r="M77" s="238">
        <v>0</v>
      </c>
      <c r="N77" s="147">
        <f t="shared" si="16"/>
        <v>624000</v>
      </c>
      <c r="O77" s="31">
        <f t="shared" si="17"/>
        <v>2770375</v>
      </c>
      <c r="P77" s="31">
        <f t="shared" si="11"/>
        <v>21463.75</v>
      </c>
      <c r="Q77" s="31">
        <f t="shared" si="12"/>
        <v>42927.5</v>
      </c>
      <c r="R77" s="31">
        <f t="shared" si="13"/>
        <v>21463.75</v>
      </c>
      <c r="S77" s="104">
        <f t="shared" si="14"/>
        <v>2684520</v>
      </c>
      <c r="T77" s="653">
        <f>VLOOKUP(C77,'[46] SIAK'!$B$26:$R$129,17,FALSE)</f>
        <v>0</v>
      </c>
      <c r="U77" s="653">
        <f t="shared" si="15"/>
        <v>2684520</v>
      </c>
      <c r="V77" s="656" t="str">
        <f>VLOOKUP(C77,'[47] SIAK'!$B$27:$T$133,19,FALSE)</f>
        <v>1080006423637</v>
      </c>
    </row>
    <row r="78" spans="1:24" s="2091" customFormat="1" ht="18" customHeight="1">
      <c r="A78" s="206">
        <v>2146375</v>
      </c>
      <c r="B78" s="1053">
        <v>49</v>
      </c>
      <c r="C78" s="576" t="s">
        <v>2449</v>
      </c>
      <c r="D78" s="66" t="s">
        <v>42</v>
      </c>
      <c r="E78" s="1894">
        <f>VLOOKUP(C76:C78,'[46] SIAK'!$B$26:$D$129,3,FALSE)</f>
        <v>10</v>
      </c>
      <c r="F78" s="234">
        <v>0</v>
      </c>
      <c r="G78" s="236">
        <v>0</v>
      </c>
      <c r="H78" s="618">
        <f t="shared" si="8"/>
        <v>0</v>
      </c>
      <c r="I78" s="240">
        <v>0</v>
      </c>
      <c r="J78" s="240">
        <v>12000</v>
      </c>
      <c r="K78" s="240">
        <v>0</v>
      </c>
      <c r="L78" s="239">
        <f>360000/24*13</f>
        <v>195000</v>
      </c>
      <c r="M78" s="238">
        <v>0</v>
      </c>
      <c r="N78" s="147">
        <f t="shared" si="16"/>
        <v>315000</v>
      </c>
      <c r="O78" s="48">
        <f t="shared" si="17"/>
        <v>315000</v>
      </c>
      <c r="P78" s="48">
        <v>21463.75</v>
      </c>
      <c r="Q78" s="48">
        <v>42927.5</v>
      </c>
      <c r="R78" s="48">
        <v>21463.75</v>
      </c>
      <c r="S78" s="146">
        <f t="shared" si="14"/>
        <v>229145</v>
      </c>
      <c r="T78" s="1701">
        <f>VLOOKUP(C78,'[46] SIAK'!$B$26:$R$129,17,FALSE)</f>
        <v>0</v>
      </c>
      <c r="U78" s="1701">
        <f t="shared" si="15"/>
        <v>229145</v>
      </c>
      <c r="V78" s="656">
        <f>VLOOKUP(C78,'[47] SIAK'!$B$27:$T$133,19,FALSE)</f>
        <v>1080011022028</v>
      </c>
      <c r="W78" s="2091" t="s">
        <v>4603</v>
      </c>
    </row>
    <row r="79" spans="1:24" s="223" customFormat="1" ht="18" customHeight="1">
      <c r="A79" s="921">
        <v>2146375</v>
      </c>
      <c r="B79" s="1355">
        <v>50</v>
      </c>
      <c r="C79" s="575" t="s">
        <v>2448</v>
      </c>
      <c r="D79" s="66" t="s">
        <v>42</v>
      </c>
      <c r="E79" s="952">
        <f>VLOOKUP(C77:C79,'[46] SIAK'!$B$26:$D$129,3,FALSE)</f>
        <v>23</v>
      </c>
      <c r="F79" s="235">
        <v>1686375</v>
      </c>
      <c r="G79" s="237">
        <v>460000</v>
      </c>
      <c r="H79" s="618">
        <f t="shared" si="8"/>
        <v>2146375</v>
      </c>
      <c r="I79" s="241">
        <v>0</v>
      </c>
      <c r="J79" s="241">
        <v>12000</v>
      </c>
      <c r="K79" s="241">
        <v>0</v>
      </c>
      <c r="L79" s="239">
        <v>360000</v>
      </c>
      <c r="M79" s="238">
        <v>0</v>
      </c>
      <c r="N79" s="147">
        <f t="shared" si="16"/>
        <v>636000</v>
      </c>
      <c r="O79" s="31">
        <f t="shared" si="17"/>
        <v>2782375</v>
      </c>
      <c r="P79" s="31">
        <f t="shared" si="11"/>
        <v>21463.75</v>
      </c>
      <c r="Q79" s="31">
        <f t="shared" si="12"/>
        <v>42927.5</v>
      </c>
      <c r="R79" s="31">
        <f t="shared" si="13"/>
        <v>21463.75</v>
      </c>
      <c r="S79" s="104">
        <f t="shared" si="14"/>
        <v>2696520</v>
      </c>
      <c r="T79" s="653">
        <f>VLOOKUP(C79,'[46] SIAK'!$B$26:$R$129,17,FALSE)</f>
        <v>0</v>
      </c>
      <c r="U79" s="653">
        <f t="shared" si="15"/>
        <v>2696520</v>
      </c>
      <c r="V79" s="656">
        <f>VLOOKUP(C79,'[47] SIAK'!$B$27:$T$133,19,FALSE)</f>
        <v>1080012075074</v>
      </c>
    </row>
    <row r="80" spans="1:24" s="223" customFormat="1" ht="18" customHeight="1">
      <c r="A80" s="921">
        <v>2146375</v>
      </c>
      <c r="B80" s="1355">
        <v>51</v>
      </c>
      <c r="C80" s="581" t="s">
        <v>2447</v>
      </c>
      <c r="D80" s="66" t="s">
        <v>42</v>
      </c>
      <c r="E80" s="952">
        <f>VLOOKUP(C78:C80,'[46] SIAK'!$B$26:$D$129,3,FALSE)</f>
        <v>22</v>
      </c>
      <c r="F80" s="235">
        <v>1686375</v>
      </c>
      <c r="G80" s="237">
        <v>460000</v>
      </c>
      <c r="H80" s="618">
        <f t="shared" si="8"/>
        <v>2146375</v>
      </c>
      <c r="I80" s="241">
        <v>0</v>
      </c>
      <c r="J80" s="241">
        <v>12000</v>
      </c>
      <c r="K80" s="241">
        <v>0</v>
      </c>
      <c r="L80" s="239">
        <v>360000</v>
      </c>
      <c r="M80" s="238">
        <v>0</v>
      </c>
      <c r="N80" s="147">
        <f t="shared" si="16"/>
        <v>624000</v>
      </c>
      <c r="O80" s="31">
        <f t="shared" si="17"/>
        <v>2770375</v>
      </c>
      <c r="P80" s="31">
        <f t="shared" si="11"/>
        <v>21463.75</v>
      </c>
      <c r="Q80" s="31">
        <f t="shared" si="12"/>
        <v>42927.5</v>
      </c>
      <c r="R80" s="31">
        <f t="shared" si="13"/>
        <v>21463.75</v>
      </c>
      <c r="S80" s="104">
        <f t="shared" si="14"/>
        <v>2684520</v>
      </c>
      <c r="T80" s="653">
        <f>VLOOKUP(C80,'[46] SIAK'!$B$26:$R$129,17,FALSE)</f>
        <v>0</v>
      </c>
      <c r="U80" s="653">
        <f t="shared" si="15"/>
        <v>2684520</v>
      </c>
      <c r="V80" s="656" t="str">
        <f>VLOOKUP(C80,'[47] SIAK'!$B$27:$T$133,19,FALSE)</f>
        <v>1080010983683</v>
      </c>
      <c r="X80" s="223" t="s">
        <v>2627</v>
      </c>
    </row>
    <row r="81" spans="1:22" s="223" customFormat="1" ht="18" customHeight="1">
      <c r="A81" s="921">
        <v>2146375</v>
      </c>
      <c r="B81" s="1355">
        <v>52</v>
      </c>
      <c r="C81" s="576" t="s">
        <v>2446</v>
      </c>
      <c r="D81" s="66" t="s">
        <v>42</v>
      </c>
      <c r="E81" s="952">
        <f>VLOOKUP(C79:C81,'[46] SIAK'!$B$26:$D$129,3,FALSE)</f>
        <v>24</v>
      </c>
      <c r="F81" s="235">
        <v>1686375</v>
      </c>
      <c r="G81" s="237">
        <v>460000</v>
      </c>
      <c r="H81" s="618">
        <f t="shared" si="8"/>
        <v>2146375</v>
      </c>
      <c r="I81" s="241">
        <v>0</v>
      </c>
      <c r="J81" s="241">
        <v>12000</v>
      </c>
      <c r="K81" s="241">
        <v>0</v>
      </c>
      <c r="L81" s="239">
        <v>360000</v>
      </c>
      <c r="M81" s="238">
        <v>0</v>
      </c>
      <c r="N81" s="147">
        <f t="shared" si="16"/>
        <v>648000</v>
      </c>
      <c r="O81" s="31">
        <f t="shared" si="17"/>
        <v>2794375</v>
      </c>
      <c r="P81" s="31">
        <f t="shared" si="11"/>
        <v>21463.75</v>
      </c>
      <c r="Q81" s="31">
        <f t="shared" si="12"/>
        <v>42927.5</v>
      </c>
      <c r="R81" s="31">
        <f t="shared" si="13"/>
        <v>21463.75</v>
      </c>
      <c r="S81" s="104">
        <f t="shared" si="14"/>
        <v>2708520</v>
      </c>
      <c r="T81" s="653">
        <f>VLOOKUP(C81,'[46] SIAK'!$B$26:$R$129,17,FALSE)</f>
        <v>0</v>
      </c>
      <c r="U81" s="653">
        <f t="shared" si="15"/>
        <v>2708520</v>
      </c>
      <c r="V81" s="656" t="str">
        <f>VLOOKUP(C81,'[47] SIAK'!$B$27:$T$133,19,FALSE)</f>
        <v>1080006413455</v>
      </c>
    </row>
    <row r="82" spans="1:22" s="223" customFormat="1" ht="18" customHeight="1">
      <c r="A82" s="921">
        <v>2146375</v>
      </c>
      <c r="B82" s="1355">
        <v>53</v>
      </c>
      <c r="C82" s="575" t="s">
        <v>2445</v>
      </c>
      <c r="D82" s="66" t="s">
        <v>42</v>
      </c>
      <c r="E82" s="952">
        <f>VLOOKUP(C80:C82,'[46] SIAK'!$B$26:$D$129,3,FALSE)</f>
        <v>23</v>
      </c>
      <c r="F82" s="235">
        <v>1686375</v>
      </c>
      <c r="G82" s="237">
        <v>460000</v>
      </c>
      <c r="H82" s="618">
        <f t="shared" si="8"/>
        <v>2146375</v>
      </c>
      <c r="I82" s="241">
        <v>0</v>
      </c>
      <c r="J82" s="241">
        <v>12000</v>
      </c>
      <c r="K82" s="241">
        <v>0</v>
      </c>
      <c r="L82" s="239">
        <v>360000</v>
      </c>
      <c r="M82" s="238">
        <v>0</v>
      </c>
      <c r="N82" s="147">
        <f t="shared" si="16"/>
        <v>636000</v>
      </c>
      <c r="O82" s="31">
        <f t="shared" si="17"/>
        <v>2782375</v>
      </c>
      <c r="P82" s="31">
        <f t="shared" si="11"/>
        <v>21463.75</v>
      </c>
      <c r="Q82" s="31">
        <f t="shared" si="12"/>
        <v>42927.5</v>
      </c>
      <c r="R82" s="31">
        <f t="shared" si="13"/>
        <v>21463.75</v>
      </c>
      <c r="S82" s="104">
        <f t="shared" si="14"/>
        <v>2696520</v>
      </c>
      <c r="T82" s="653">
        <f>VLOOKUP(C82,'[46] SIAK'!$B$26:$R$129,17,FALSE)</f>
        <v>0</v>
      </c>
      <c r="U82" s="653">
        <f t="shared" si="15"/>
        <v>2696520</v>
      </c>
      <c r="V82" s="656" t="str">
        <f>VLOOKUP(C82,'[47] SIAK'!$B$27:$T$133,19,FALSE)</f>
        <v>1080006414206</v>
      </c>
    </row>
    <row r="83" spans="1:22" s="223" customFormat="1" ht="18" customHeight="1">
      <c r="A83" s="206">
        <v>2146375</v>
      </c>
      <c r="B83" s="1355">
        <v>54</v>
      </c>
      <c r="C83" s="575" t="s">
        <v>2444</v>
      </c>
      <c r="D83" s="66" t="s">
        <v>42</v>
      </c>
      <c r="E83" s="952">
        <f>VLOOKUP(C81:C83,'[46] SIAK'!$B$26:$D$129,3,FALSE)</f>
        <v>22</v>
      </c>
      <c r="F83" s="235">
        <v>1686375</v>
      </c>
      <c r="G83" s="237">
        <v>460000</v>
      </c>
      <c r="H83" s="618">
        <f t="shared" si="8"/>
        <v>2146375</v>
      </c>
      <c r="I83" s="241">
        <v>0</v>
      </c>
      <c r="J83" s="241">
        <v>12000</v>
      </c>
      <c r="K83" s="241">
        <v>0</v>
      </c>
      <c r="L83" s="239">
        <v>360000</v>
      </c>
      <c r="M83" s="238">
        <v>0</v>
      </c>
      <c r="N83" s="147">
        <f t="shared" si="16"/>
        <v>624000</v>
      </c>
      <c r="O83" s="48">
        <f t="shared" si="17"/>
        <v>2770375</v>
      </c>
      <c r="P83" s="31">
        <f t="shared" si="11"/>
        <v>21463.75</v>
      </c>
      <c r="Q83" s="31">
        <f t="shared" si="12"/>
        <v>42927.5</v>
      </c>
      <c r="R83" s="31">
        <f t="shared" si="13"/>
        <v>21463.75</v>
      </c>
      <c r="S83" s="146">
        <f t="shared" si="14"/>
        <v>2684520</v>
      </c>
      <c r="T83" s="653">
        <f>VLOOKUP(C83,'[46] SIAK'!$B$26:$R$129,17,FALSE)</f>
        <v>0</v>
      </c>
      <c r="U83" s="653">
        <f t="shared" si="15"/>
        <v>2684520</v>
      </c>
      <c r="V83" s="656" t="str">
        <f>VLOOKUP(C83,'[47] SIAK'!$B$27:$T$133,19,FALSE)</f>
        <v>1080006417993</v>
      </c>
    </row>
    <row r="84" spans="1:22" s="223" customFormat="1" ht="18" customHeight="1">
      <c r="A84" s="206">
        <v>2146375</v>
      </c>
      <c r="B84" s="1355">
        <v>55</v>
      </c>
      <c r="C84" s="575" t="s">
        <v>2443</v>
      </c>
      <c r="D84" s="66" t="s">
        <v>42</v>
      </c>
      <c r="E84" s="952">
        <f>VLOOKUP(C82:C84,'[46] SIAK'!$B$26:$D$129,3,FALSE)</f>
        <v>21</v>
      </c>
      <c r="F84" s="235">
        <v>1686375</v>
      </c>
      <c r="G84" s="237">
        <v>460000</v>
      </c>
      <c r="H84" s="618">
        <f t="shared" si="8"/>
        <v>2146375</v>
      </c>
      <c r="I84" s="241">
        <v>0</v>
      </c>
      <c r="J84" s="241">
        <v>12000</v>
      </c>
      <c r="K84" s="241">
        <v>0</v>
      </c>
      <c r="L84" s="239">
        <v>360000</v>
      </c>
      <c r="M84" s="238">
        <v>0</v>
      </c>
      <c r="N84" s="147">
        <f t="shared" si="16"/>
        <v>612000</v>
      </c>
      <c r="O84" s="48">
        <f t="shared" si="17"/>
        <v>2758375</v>
      </c>
      <c r="P84" s="31">
        <f t="shared" si="11"/>
        <v>21463.75</v>
      </c>
      <c r="Q84" s="31">
        <f t="shared" si="12"/>
        <v>42927.5</v>
      </c>
      <c r="R84" s="31">
        <f t="shared" si="13"/>
        <v>21463.75</v>
      </c>
      <c r="S84" s="146">
        <f t="shared" si="14"/>
        <v>2672520</v>
      </c>
      <c r="T84" s="653">
        <f>VLOOKUP(C84,'[46] SIAK'!$B$26:$R$129,17,FALSE)</f>
        <v>0</v>
      </c>
      <c r="U84" s="653">
        <f t="shared" si="15"/>
        <v>2672520</v>
      </c>
      <c r="V84" s="656">
        <f>VLOOKUP(C84,'[47] SIAK'!$B$27:$T$133,19,FALSE)</f>
        <v>1080006464474</v>
      </c>
    </row>
    <row r="85" spans="1:22" s="223" customFormat="1" ht="18" customHeight="1">
      <c r="A85" s="921">
        <v>2146375</v>
      </c>
      <c r="B85" s="1355">
        <v>56</v>
      </c>
      <c r="C85" s="575" t="s">
        <v>2442</v>
      </c>
      <c r="D85" s="66" t="s">
        <v>42</v>
      </c>
      <c r="E85" s="952">
        <f>VLOOKUP(C83:C85,'[46] SIAK'!$B$26:$D$129,3,FALSE)</f>
        <v>23</v>
      </c>
      <c r="F85" s="235">
        <v>1686375</v>
      </c>
      <c r="G85" s="237">
        <v>460000</v>
      </c>
      <c r="H85" s="618">
        <f t="shared" si="8"/>
        <v>2146375</v>
      </c>
      <c r="I85" s="241">
        <v>0</v>
      </c>
      <c r="J85" s="241">
        <v>12000</v>
      </c>
      <c r="K85" s="241">
        <v>0</v>
      </c>
      <c r="L85" s="239">
        <v>360000</v>
      </c>
      <c r="M85" s="238">
        <v>0</v>
      </c>
      <c r="N85" s="147">
        <f t="shared" si="16"/>
        <v>636000</v>
      </c>
      <c r="O85" s="31">
        <f t="shared" si="17"/>
        <v>2782375</v>
      </c>
      <c r="P85" s="31">
        <f t="shared" si="11"/>
        <v>21463.75</v>
      </c>
      <c r="Q85" s="31">
        <f t="shared" si="12"/>
        <v>42927.5</v>
      </c>
      <c r="R85" s="31">
        <f t="shared" si="13"/>
        <v>21463.75</v>
      </c>
      <c r="S85" s="104">
        <f t="shared" si="14"/>
        <v>2696520</v>
      </c>
      <c r="T85" s="653">
        <f>VLOOKUP(C85,'[46] SIAK'!$B$26:$R$129,17,FALSE)</f>
        <v>0</v>
      </c>
      <c r="U85" s="653">
        <f t="shared" si="15"/>
        <v>2696520</v>
      </c>
      <c r="V85" s="656" t="str">
        <f>VLOOKUP(C85,'[47] SIAK'!$B$27:$T$133,19,FALSE)</f>
        <v>1080010578210</v>
      </c>
    </row>
    <row r="86" spans="1:22" s="223" customFormat="1" ht="18" customHeight="1">
      <c r="A86" s="206">
        <v>2146375</v>
      </c>
      <c r="B86" s="1355">
        <v>57</v>
      </c>
      <c r="C86" s="575" t="s">
        <v>4376</v>
      </c>
      <c r="D86" s="66" t="s">
        <v>42</v>
      </c>
      <c r="E86" s="952">
        <v>23</v>
      </c>
      <c r="F86" s="234">
        <v>1686375</v>
      </c>
      <c r="G86" s="236">
        <v>460000</v>
      </c>
      <c r="H86" s="618">
        <f t="shared" si="8"/>
        <v>2146375</v>
      </c>
      <c r="I86" s="240">
        <v>0</v>
      </c>
      <c r="J86" s="240">
        <v>12000</v>
      </c>
      <c r="K86" s="240">
        <v>0</v>
      </c>
      <c r="L86" s="239">
        <v>360000</v>
      </c>
      <c r="M86" s="238">
        <v>0</v>
      </c>
      <c r="N86" s="147">
        <f t="shared" si="16"/>
        <v>636000</v>
      </c>
      <c r="O86" s="48">
        <f t="shared" si="17"/>
        <v>2782375</v>
      </c>
      <c r="P86" s="48">
        <f t="shared" si="11"/>
        <v>21463.75</v>
      </c>
      <c r="Q86" s="48">
        <f t="shared" si="12"/>
        <v>42927.5</v>
      </c>
      <c r="R86" s="48">
        <f t="shared" si="13"/>
        <v>21463.75</v>
      </c>
      <c r="S86" s="146">
        <f t="shared" si="14"/>
        <v>2696520</v>
      </c>
      <c r="T86" s="653">
        <v>0</v>
      </c>
      <c r="U86" s="653">
        <f t="shared" si="15"/>
        <v>2696520</v>
      </c>
      <c r="V86" s="1294" t="s">
        <v>2994</v>
      </c>
    </row>
    <row r="87" spans="1:22" s="223" customFormat="1" ht="18" customHeight="1">
      <c r="A87" s="206">
        <v>2146375</v>
      </c>
      <c r="B87" s="1355">
        <v>58</v>
      </c>
      <c r="C87" s="576" t="s">
        <v>2441</v>
      </c>
      <c r="D87" s="66" t="s">
        <v>42</v>
      </c>
      <c r="E87" s="952">
        <f>VLOOKUP(C85:C87,'[46] SIAK'!$B$26:$D$129,3,FALSE)</f>
        <v>24</v>
      </c>
      <c r="F87" s="235">
        <v>1686375</v>
      </c>
      <c r="G87" s="237">
        <v>460000</v>
      </c>
      <c r="H87" s="618">
        <f>SUM(F87:G87)</f>
        <v>2146375</v>
      </c>
      <c r="I87" s="241">
        <v>0</v>
      </c>
      <c r="J87" s="241">
        <v>12000</v>
      </c>
      <c r="K87" s="241">
        <v>0</v>
      </c>
      <c r="L87" s="239">
        <v>360000</v>
      </c>
      <c r="M87" s="238">
        <v>0</v>
      </c>
      <c r="N87" s="147">
        <f t="shared" ref="N87:N127" si="18">(E87*J87)+K87+L87+M87</f>
        <v>648000</v>
      </c>
      <c r="O87" s="31">
        <f t="shared" ref="O87:O127" si="19">H87+N87</f>
        <v>2794375</v>
      </c>
      <c r="P87" s="31">
        <f t="shared" ref="P87:P127" si="20">H87*1%</f>
        <v>21463.75</v>
      </c>
      <c r="Q87" s="31">
        <f t="shared" ref="Q87:Q127" si="21">H87*2%</f>
        <v>42927.5</v>
      </c>
      <c r="R87" s="31">
        <f t="shared" ref="R87:R127" si="22">H87*1%</f>
        <v>21463.75</v>
      </c>
      <c r="S87" s="104">
        <f t="shared" ref="S87:S127" si="23">O87-Q87-R87-P87</f>
        <v>2708520</v>
      </c>
      <c r="T87" s="653">
        <f>VLOOKUP(C87,'[46] SIAK'!$B$26:$R$129,17,FALSE)</f>
        <v>0</v>
      </c>
      <c r="U87" s="653">
        <f t="shared" si="15"/>
        <v>2708520</v>
      </c>
      <c r="V87" s="656" t="str">
        <f>VLOOKUP(C87,'[47] SIAK'!$B$27:$T$133,19,FALSE)</f>
        <v>1080006422944</v>
      </c>
    </row>
    <row r="88" spans="1:22" s="223" customFormat="1" ht="18" customHeight="1">
      <c r="A88" s="921">
        <v>2146375</v>
      </c>
      <c r="B88" s="1355">
        <v>59</v>
      </c>
      <c r="C88" s="575" t="s">
        <v>2378</v>
      </c>
      <c r="D88" s="66" t="s">
        <v>42</v>
      </c>
      <c r="E88" s="952">
        <f>VLOOKUP(C86:C88,'[46] SIAK'!$B$26:$D$129,3,FALSE)</f>
        <v>20</v>
      </c>
      <c r="F88" s="235">
        <v>1686375</v>
      </c>
      <c r="G88" s="237">
        <v>460000</v>
      </c>
      <c r="H88" s="618">
        <f t="shared" ref="H88:H127" si="24">SUM(F88:G88)</f>
        <v>2146375</v>
      </c>
      <c r="I88" s="241">
        <v>0</v>
      </c>
      <c r="J88" s="241">
        <v>12000</v>
      </c>
      <c r="K88" s="241">
        <v>0</v>
      </c>
      <c r="L88" s="239">
        <v>360000</v>
      </c>
      <c r="M88" s="238">
        <v>0</v>
      </c>
      <c r="N88" s="147">
        <f t="shared" si="18"/>
        <v>600000</v>
      </c>
      <c r="O88" s="31">
        <f t="shared" si="19"/>
        <v>2746375</v>
      </c>
      <c r="P88" s="31">
        <f t="shared" si="20"/>
        <v>21463.75</v>
      </c>
      <c r="Q88" s="31">
        <f t="shared" si="21"/>
        <v>42927.5</v>
      </c>
      <c r="R88" s="31">
        <f t="shared" si="22"/>
        <v>21463.75</v>
      </c>
      <c r="S88" s="104">
        <f t="shared" si="23"/>
        <v>2660520</v>
      </c>
      <c r="T88" s="653">
        <f>VLOOKUP(C88,'[46] SIAK'!$B$26:$R$129,17,FALSE)</f>
        <v>0</v>
      </c>
      <c r="U88" s="653">
        <f t="shared" si="15"/>
        <v>2660520</v>
      </c>
      <c r="V88" s="656" t="str">
        <f>VLOOKUP(C88,'[47] SIAK'!$B$27:$T$133,19,FALSE)</f>
        <v>1080007220420</v>
      </c>
    </row>
    <row r="89" spans="1:22" s="223" customFormat="1" ht="18" customHeight="1">
      <c r="A89" s="921">
        <v>2146375</v>
      </c>
      <c r="B89" s="1355">
        <v>60</v>
      </c>
      <c r="C89" s="575" t="s">
        <v>2413</v>
      </c>
      <c r="D89" s="66" t="s">
        <v>42</v>
      </c>
      <c r="E89" s="952">
        <f>VLOOKUP(C87:C89,'[46] SIAK'!$B$26:$D$129,3,FALSE)</f>
        <v>23</v>
      </c>
      <c r="F89" s="235">
        <v>1686375</v>
      </c>
      <c r="G89" s="237">
        <v>460000</v>
      </c>
      <c r="H89" s="618">
        <f t="shared" si="24"/>
        <v>2146375</v>
      </c>
      <c r="I89" s="241">
        <v>0</v>
      </c>
      <c r="J89" s="241">
        <v>12000</v>
      </c>
      <c r="K89" s="241">
        <v>0</v>
      </c>
      <c r="L89" s="239">
        <v>360000</v>
      </c>
      <c r="M89" s="238">
        <v>0</v>
      </c>
      <c r="N89" s="147">
        <f t="shared" si="18"/>
        <v>636000</v>
      </c>
      <c r="O89" s="31">
        <f t="shared" si="19"/>
        <v>2782375</v>
      </c>
      <c r="P89" s="31">
        <f t="shared" si="20"/>
        <v>21463.75</v>
      </c>
      <c r="Q89" s="31">
        <f t="shared" si="21"/>
        <v>42927.5</v>
      </c>
      <c r="R89" s="31">
        <f t="shared" si="22"/>
        <v>21463.75</v>
      </c>
      <c r="S89" s="104">
        <f t="shared" si="23"/>
        <v>2696520</v>
      </c>
      <c r="T89" s="653">
        <f>VLOOKUP(C89,'[46] SIAK'!$B$26:$R$129,17,FALSE)</f>
        <v>0</v>
      </c>
      <c r="U89" s="653">
        <f t="shared" si="15"/>
        <v>2696520</v>
      </c>
      <c r="V89" s="656">
        <f>VLOOKUP(C89,'[47] SIAK'!$B$27:$T$133,19,FALSE)</f>
        <v>1080012986304</v>
      </c>
    </row>
    <row r="90" spans="1:22" s="223" customFormat="1" ht="18" customHeight="1">
      <c r="A90" s="921">
        <v>2146375</v>
      </c>
      <c r="B90" s="1355">
        <v>61</v>
      </c>
      <c r="C90" s="576" t="s">
        <v>2440</v>
      </c>
      <c r="D90" s="66" t="s">
        <v>42</v>
      </c>
      <c r="E90" s="952">
        <f>VLOOKUP(C88:C90,'[46] SIAK'!$B$26:$D$129,3,FALSE)</f>
        <v>22</v>
      </c>
      <c r="F90" s="235">
        <v>1686375</v>
      </c>
      <c r="G90" s="237">
        <v>460000</v>
      </c>
      <c r="H90" s="618">
        <f t="shared" si="24"/>
        <v>2146375</v>
      </c>
      <c r="I90" s="241">
        <v>0</v>
      </c>
      <c r="J90" s="241">
        <v>12000</v>
      </c>
      <c r="K90" s="241">
        <v>0</v>
      </c>
      <c r="L90" s="239">
        <v>360000</v>
      </c>
      <c r="M90" s="238">
        <v>0</v>
      </c>
      <c r="N90" s="147">
        <f t="shared" si="18"/>
        <v>624000</v>
      </c>
      <c r="O90" s="31">
        <f t="shared" si="19"/>
        <v>2770375</v>
      </c>
      <c r="P90" s="31">
        <f t="shared" si="20"/>
        <v>21463.75</v>
      </c>
      <c r="Q90" s="31">
        <f t="shared" si="21"/>
        <v>42927.5</v>
      </c>
      <c r="R90" s="31">
        <f t="shared" si="22"/>
        <v>21463.75</v>
      </c>
      <c r="S90" s="104">
        <f t="shared" si="23"/>
        <v>2684520</v>
      </c>
      <c r="T90" s="653">
        <f>VLOOKUP(C90,'[46] SIAK'!$B$26:$R$129,17,FALSE)</f>
        <v>0</v>
      </c>
      <c r="U90" s="653">
        <f t="shared" si="15"/>
        <v>2684520</v>
      </c>
      <c r="V90" s="656" t="str">
        <f>VLOOKUP(C90,'[47] SIAK'!$B$27:$T$133,19,FALSE)</f>
        <v>1080006421540</v>
      </c>
    </row>
    <row r="91" spans="1:22" s="223" customFormat="1" ht="18" customHeight="1">
      <c r="A91" s="921">
        <v>2146375</v>
      </c>
      <c r="B91" s="1355">
        <v>62</v>
      </c>
      <c r="C91" s="575" t="s">
        <v>2377</v>
      </c>
      <c r="D91" s="66" t="s">
        <v>42</v>
      </c>
      <c r="E91" s="952">
        <f>VLOOKUP(C89:C91,'[46] SIAK'!$B$26:$D$129,3,FALSE)</f>
        <v>23</v>
      </c>
      <c r="F91" s="235">
        <v>1686375</v>
      </c>
      <c r="G91" s="237">
        <v>460000</v>
      </c>
      <c r="H91" s="618">
        <f t="shared" si="24"/>
        <v>2146375</v>
      </c>
      <c r="I91" s="241">
        <v>0</v>
      </c>
      <c r="J91" s="241">
        <v>12000</v>
      </c>
      <c r="K91" s="241">
        <v>0</v>
      </c>
      <c r="L91" s="239">
        <v>360000</v>
      </c>
      <c r="M91" s="238">
        <v>0</v>
      </c>
      <c r="N91" s="147">
        <f t="shared" si="18"/>
        <v>636000</v>
      </c>
      <c r="O91" s="31">
        <f t="shared" si="19"/>
        <v>2782375</v>
      </c>
      <c r="P91" s="31">
        <f t="shared" si="20"/>
        <v>21463.75</v>
      </c>
      <c r="Q91" s="31">
        <f t="shared" si="21"/>
        <v>42927.5</v>
      </c>
      <c r="R91" s="31">
        <f t="shared" si="22"/>
        <v>21463.75</v>
      </c>
      <c r="S91" s="104">
        <f t="shared" si="23"/>
        <v>2696520</v>
      </c>
      <c r="T91" s="653">
        <f>VLOOKUP(C91,'[46] SIAK'!$B$26:$R$129,17,FALSE)</f>
        <v>0</v>
      </c>
      <c r="U91" s="653">
        <f t="shared" ref="U91:U133" si="25">S91-T91</f>
        <v>2696520</v>
      </c>
      <c r="V91" s="656" t="str">
        <f>VLOOKUP(C91,'[47] SIAK'!$B$27:$T$133,19,FALSE)</f>
        <v>1080013163093</v>
      </c>
    </row>
    <row r="92" spans="1:22" s="223" customFormat="1" ht="18" customHeight="1">
      <c r="A92" s="921">
        <v>2146375</v>
      </c>
      <c r="B92" s="1355">
        <v>63</v>
      </c>
      <c r="C92" s="575" t="s">
        <v>2376</v>
      </c>
      <c r="D92" s="66" t="s">
        <v>42</v>
      </c>
      <c r="E92" s="952">
        <f>VLOOKUP(C90:C92,'[46] SIAK'!$B$26:$D$129,3,FALSE)</f>
        <v>24</v>
      </c>
      <c r="F92" s="235">
        <v>1686375</v>
      </c>
      <c r="G92" s="237">
        <v>460000</v>
      </c>
      <c r="H92" s="618">
        <f t="shared" si="24"/>
        <v>2146375</v>
      </c>
      <c r="I92" s="241">
        <v>0</v>
      </c>
      <c r="J92" s="241">
        <v>12000</v>
      </c>
      <c r="K92" s="241">
        <v>0</v>
      </c>
      <c r="L92" s="239">
        <v>360000</v>
      </c>
      <c r="M92" s="238">
        <v>0</v>
      </c>
      <c r="N92" s="147">
        <f t="shared" si="18"/>
        <v>648000</v>
      </c>
      <c r="O92" s="31">
        <f t="shared" si="19"/>
        <v>2794375</v>
      </c>
      <c r="P92" s="31">
        <f t="shared" si="20"/>
        <v>21463.75</v>
      </c>
      <c r="Q92" s="31">
        <f t="shared" si="21"/>
        <v>42927.5</v>
      </c>
      <c r="R92" s="31">
        <f t="shared" si="22"/>
        <v>21463.75</v>
      </c>
      <c r="S92" s="104">
        <f t="shared" si="23"/>
        <v>2708520</v>
      </c>
      <c r="T92" s="653">
        <f>VLOOKUP(C92,'[46] SIAK'!$B$26:$R$129,17,FALSE)</f>
        <v>0</v>
      </c>
      <c r="U92" s="653">
        <f t="shared" si="25"/>
        <v>2708520</v>
      </c>
      <c r="V92" s="656" t="str">
        <f>VLOOKUP(C92,'[47] SIAK'!$B$27:$T$133,19,FALSE)</f>
        <v>1080007189930</v>
      </c>
    </row>
    <row r="93" spans="1:22" s="223" customFormat="1" ht="18" customHeight="1">
      <c r="A93" s="921">
        <v>2146375</v>
      </c>
      <c r="B93" s="1355">
        <v>64</v>
      </c>
      <c r="C93" s="575" t="s">
        <v>2439</v>
      </c>
      <c r="D93" s="66" t="s">
        <v>42</v>
      </c>
      <c r="E93" s="952">
        <f>VLOOKUP(C91:C93,'[46] SIAK'!$B$26:$D$129,3,FALSE)</f>
        <v>23</v>
      </c>
      <c r="F93" s="235">
        <v>1686375</v>
      </c>
      <c r="G93" s="237">
        <v>460000</v>
      </c>
      <c r="H93" s="618">
        <f t="shared" si="24"/>
        <v>2146375</v>
      </c>
      <c r="I93" s="241">
        <v>0</v>
      </c>
      <c r="J93" s="241">
        <v>12000</v>
      </c>
      <c r="K93" s="241">
        <v>0</v>
      </c>
      <c r="L93" s="239">
        <v>360000</v>
      </c>
      <c r="M93" s="238">
        <v>0</v>
      </c>
      <c r="N93" s="147">
        <f t="shared" si="18"/>
        <v>636000</v>
      </c>
      <c r="O93" s="31">
        <f t="shared" si="19"/>
        <v>2782375</v>
      </c>
      <c r="P93" s="31">
        <f t="shared" si="20"/>
        <v>21463.75</v>
      </c>
      <c r="Q93" s="31">
        <f t="shared" si="21"/>
        <v>42927.5</v>
      </c>
      <c r="R93" s="31">
        <f t="shared" si="22"/>
        <v>21463.75</v>
      </c>
      <c r="S93" s="104">
        <f t="shared" si="23"/>
        <v>2696520</v>
      </c>
      <c r="T93" s="653">
        <f>VLOOKUP(C93,'[46] SIAK'!$B$26:$R$129,17,FALSE)</f>
        <v>0</v>
      </c>
      <c r="U93" s="653">
        <f t="shared" si="25"/>
        <v>2696520</v>
      </c>
      <c r="V93" s="656" t="str">
        <f>VLOOKUP(C93,'[47] SIAK'!$B$27:$T$133,19,FALSE)</f>
        <v>1080006413851</v>
      </c>
    </row>
    <row r="94" spans="1:22" s="223" customFormat="1" ht="18" customHeight="1">
      <c r="A94" s="921">
        <v>2146375</v>
      </c>
      <c r="B94" s="1355">
        <v>65</v>
      </c>
      <c r="C94" s="575" t="s">
        <v>2438</v>
      </c>
      <c r="D94" s="66" t="s">
        <v>42</v>
      </c>
      <c r="E94" s="952">
        <f>VLOOKUP(C92:C94,'[46] SIAK'!$B$26:$D$129,3,FALSE)</f>
        <v>25</v>
      </c>
      <c r="F94" s="235">
        <v>1686375</v>
      </c>
      <c r="G94" s="237">
        <v>460000</v>
      </c>
      <c r="H94" s="618">
        <f t="shared" si="24"/>
        <v>2146375</v>
      </c>
      <c r="I94" s="241">
        <v>0</v>
      </c>
      <c r="J94" s="241">
        <v>12000</v>
      </c>
      <c r="K94" s="241">
        <v>0</v>
      </c>
      <c r="L94" s="239">
        <v>360000</v>
      </c>
      <c r="M94" s="238">
        <v>0</v>
      </c>
      <c r="N94" s="147">
        <f t="shared" si="18"/>
        <v>660000</v>
      </c>
      <c r="O94" s="31">
        <f t="shared" si="19"/>
        <v>2806375</v>
      </c>
      <c r="P94" s="31">
        <f t="shared" si="20"/>
        <v>21463.75</v>
      </c>
      <c r="Q94" s="31">
        <f t="shared" si="21"/>
        <v>42927.5</v>
      </c>
      <c r="R94" s="31">
        <f t="shared" si="22"/>
        <v>21463.75</v>
      </c>
      <c r="S94" s="104">
        <f t="shared" si="23"/>
        <v>2720520</v>
      </c>
      <c r="T94" s="653">
        <f>VLOOKUP(C94,'[46] SIAK'!$B$26:$R$129,17,FALSE)</f>
        <v>0</v>
      </c>
      <c r="U94" s="653">
        <f t="shared" si="25"/>
        <v>2720520</v>
      </c>
      <c r="V94" s="656" t="str">
        <f>VLOOKUP(C94,'[47] SIAK'!$B$27:$T$133,19,FALSE)</f>
        <v>1080006284211</v>
      </c>
    </row>
    <row r="95" spans="1:22" s="223" customFormat="1" ht="18" customHeight="1">
      <c r="A95" s="921">
        <v>2146375</v>
      </c>
      <c r="B95" s="1355">
        <v>66</v>
      </c>
      <c r="C95" s="575" t="s">
        <v>2437</v>
      </c>
      <c r="D95" s="66" t="s">
        <v>42</v>
      </c>
      <c r="E95" s="952">
        <f>VLOOKUP(C93:C95,'[46] SIAK'!$B$26:$D$129,3,FALSE)</f>
        <v>24</v>
      </c>
      <c r="F95" s="235">
        <v>1686375</v>
      </c>
      <c r="G95" s="237">
        <v>460000</v>
      </c>
      <c r="H95" s="618">
        <f t="shared" si="24"/>
        <v>2146375</v>
      </c>
      <c r="I95" s="241">
        <v>0</v>
      </c>
      <c r="J95" s="241">
        <v>12000</v>
      </c>
      <c r="K95" s="241">
        <v>0</v>
      </c>
      <c r="L95" s="239">
        <v>360000</v>
      </c>
      <c r="M95" s="238">
        <v>0</v>
      </c>
      <c r="N95" s="147">
        <f t="shared" si="18"/>
        <v>648000</v>
      </c>
      <c r="O95" s="31">
        <f t="shared" si="19"/>
        <v>2794375</v>
      </c>
      <c r="P95" s="31">
        <f t="shared" si="20"/>
        <v>21463.75</v>
      </c>
      <c r="Q95" s="31">
        <f t="shared" si="21"/>
        <v>42927.5</v>
      </c>
      <c r="R95" s="31">
        <f t="shared" si="22"/>
        <v>21463.75</v>
      </c>
      <c r="S95" s="104">
        <f t="shared" si="23"/>
        <v>2708520</v>
      </c>
      <c r="T95" s="653">
        <f>VLOOKUP(C95,'[46] SIAK'!$B$26:$R$129,17,FALSE)</f>
        <v>0</v>
      </c>
      <c r="U95" s="653">
        <f t="shared" si="25"/>
        <v>2708520</v>
      </c>
      <c r="V95" s="656" t="str">
        <f>VLOOKUP(C95,'[47] SIAK'!$B$27:$T$133,19,FALSE)</f>
        <v>1080006413406</v>
      </c>
    </row>
    <row r="96" spans="1:22" s="223" customFormat="1" ht="18" customHeight="1">
      <c r="A96" s="921">
        <v>2146375</v>
      </c>
      <c r="B96" s="1355">
        <v>67</v>
      </c>
      <c r="C96" s="575" t="s">
        <v>2436</v>
      </c>
      <c r="D96" s="66" t="s">
        <v>42</v>
      </c>
      <c r="E96" s="952">
        <f>VLOOKUP(C94:C96,'[46] SIAK'!$B$26:$D$129,3,FALSE)</f>
        <v>21</v>
      </c>
      <c r="F96" s="235">
        <v>1686375</v>
      </c>
      <c r="G96" s="237">
        <v>460000</v>
      </c>
      <c r="H96" s="618">
        <f t="shared" si="24"/>
        <v>2146375</v>
      </c>
      <c r="I96" s="241">
        <v>0</v>
      </c>
      <c r="J96" s="241">
        <v>12000</v>
      </c>
      <c r="K96" s="241">
        <v>0</v>
      </c>
      <c r="L96" s="239">
        <v>360000</v>
      </c>
      <c r="M96" s="238">
        <v>0</v>
      </c>
      <c r="N96" s="147">
        <f t="shared" si="18"/>
        <v>612000</v>
      </c>
      <c r="O96" s="31">
        <f t="shared" si="19"/>
        <v>2758375</v>
      </c>
      <c r="P96" s="31">
        <f t="shared" si="20"/>
        <v>21463.75</v>
      </c>
      <c r="Q96" s="31">
        <f t="shared" si="21"/>
        <v>42927.5</v>
      </c>
      <c r="R96" s="31">
        <f t="shared" si="22"/>
        <v>21463.75</v>
      </c>
      <c r="S96" s="104">
        <f t="shared" si="23"/>
        <v>2672520</v>
      </c>
      <c r="T96" s="653">
        <f>VLOOKUP(C96,'[46] SIAK'!$B$26:$R$129,17,FALSE)</f>
        <v>0</v>
      </c>
      <c r="U96" s="653">
        <f t="shared" si="25"/>
        <v>2672520</v>
      </c>
      <c r="V96" s="656" t="str">
        <f>VLOOKUP(C96,'[47] SIAK'!$B$27:$T$133,19,FALSE)</f>
        <v>1080006413315</v>
      </c>
    </row>
    <row r="97" spans="1:23" s="2091" customFormat="1" ht="18" customHeight="1">
      <c r="A97" s="206">
        <v>2146375</v>
      </c>
      <c r="B97" s="1053">
        <v>68</v>
      </c>
      <c r="C97" s="2185" t="s">
        <v>2435</v>
      </c>
      <c r="D97" s="2174" t="s">
        <v>42</v>
      </c>
      <c r="E97" s="2101">
        <f>VLOOKUP(C95:C97,'[46] SIAK'!$B$26:$D$129,3,FALSE)</f>
        <v>10</v>
      </c>
      <c r="F97" s="2175">
        <v>0</v>
      </c>
      <c r="G97" s="2176">
        <v>0</v>
      </c>
      <c r="H97" s="2177">
        <f t="shared" si="24"/>
        <v>0</v>
      </c>
      <c r="I97" s="2178">
        <v>0</v>
      </c>
      <c r="J97" s="2178">
        <v>12000</v>
      </c>
      <c r="K97" s="2178">
        <v>0</v>
      </c>
      <c r="L97" s="2173">
        <f>360000/24*13</f>
        <v>195000</v>
      </c>
      <c r="M97" s="2179">
        <v>0</v>
      </c>
      <c r="N97" s="2180">
        <f t="shared" si="18"/>
        <v>315000</v>
      </c>
      <c r="O97" s="2181">
        <f t="shared" si="19"/>
        <v>315000</v>
      </c>
      <c r="P97" s="2181">
        <v>21463.75</v>
      </c>
      <c r="Q97" s="2181">
        <v>42927.5</v>
      </c>
      <c r="R97" s="2181">
        <v>21463.75</v>
      </c>
      <c r="S97" s="2182">
        <f t="shared" si="23"/>
        <v>229145</v>
      </c>
      <c r="T97" s="2183">
        <f>VLOOKUP(C97,'[46] SIAK'!$B$26:$R$129,17,FALSE)</f>
        <v>0</v>
      </c>
      <c r="U97" s="2183">
        <f t="shared" si="25"/>
        <v>229145</v>
      </c>
      <c r="V97" s="2184">
        <f>VLOOKUP(C97,'[47] SIAK'!$B$27:$T$133,19,FALSE)</f>
        <v>1080013411930</v>
      </c>
      <c r="W97" s="2091" t="s">
        <v>4603</v>
      </c>
    </row>
    <row r="98" spans="1:23" s="223" customFormat="1" ht="18" customHeight="1">
      <c r="A98" s="921">
        <v>2146375</v>
      </c>
      <c r="B98" s="1355">
        <v>69</v>
      </c>
      <c r="C98" s="575" t="s">
        <v>2434</v>
      </c>
      <c r="D98" s="66" t="s">
        <v>42</v>
      </c>
      <c r="E98" s="952">
        <f>VLOOKUP(C96:C98,'[46] SIAK'!$B$26:$D$129,3,FALSE)</f>
        <v>24</v>
      </c>
      <c r="F98" s="235">
        <v>1686375</v>
      </c>
      <c r="G98" s="237">
        <v>460000</v>
      </c>
      <c r="H98" s="618">
        <f t="shared" si="24"/>
        <v>2146375</v>
      </c>
      <c r="I98" s="241">
        <v>0</v>
      </c>
      <c r="J98" s="241">
        <v>12000</v>
      </c>
      <c r="K98" s="241">
        <v>0</v>
      </c>
      <c r="L98" s="239">
        <v>360000</v>
      </c>
      <c r="M98" s="238">
        <v>0</v>
      </c>
      <c r="N98" s="147">
        <f t="shared" si="18"/>
        <v>648000</v>
      </c>
      <c r="O98" s="31">
        <f t="shared" si="19"/>
        <v>2794375</v>
      </c>
      <c r="P98" s="31">
        <f t="shared" si="20"/>
        <v>21463.75</v>
      </c>
      <c r="Q98" s="31">
        <f t="shared" si="21"/>
        <v>42927.5</v>
      </c>
      <c r="R98" s="31">
        <f t="shared" si="22"/>
        <v>21463.75</v>
      </c>
      <c r="S98" s="104">
        <f t="shared" si="23"/>
        <v>2708520</v>
      </c>
      <c r="T98" s="653">
        <f>VLOOKUP(C98,'[46] SIAK'!$B$26:$R$129,17,FALSE)</f>
        <v>0</v>
      </c>
      <c r="U98" s="653">
        <f t="shared" si="25"/>
        <v>2708520</v>
      </c>
      <c r="V98" s="656">
        <f>VLOOKUP(C98,'[47] SIAK'!$B$27:$T$133,19,FALSE)</f>
        <v>1080013595096</v>
      </c>
    </row>
    <row r="99" spans="1:23" s="223" customFormat="1" ht="18" customHeight="1">
      <c r="A99" s="921">
        <v>2146375</v>
      </c>
      <c r="B99" s="1355">
        <v>70</v>
      </c>
      <c r="C99" s="576" t="s">
        <v>2433</v>
      </c>
      <c r="D99" s="66" t="s">
        <v>42</v>
      </c>
      <c r="E99" s="952">
        <f>VLOOKUP(C97:C99,'[46] SIAK'!$B$26:$D$129,3,FALSE)</f>
        <v>23</v>
      </c>
      <c r="F99" s="235">
        <v>1686375</v>
      </c>
      <c r="G99" s="237">
        <v>460000</v>
      </c>
      <c r="H99" s="618">
        <f t="shared" si="24"/>
        <v>2146375</v>
      </c>
      <c r="I99" s="241">
        <v>0</v>
      </c>
      <c r="J99" s="241">
        <v>12000</v>
      </c>
      <c r="K99" s="241">
        <v>0</v>
      </c>
      <c r="L99" s="239">
        <v>360000</v>
      </c>
      <c r="M99" s="238">
        <v>0</v>
      </c>
      <c r="N99" s="147">
        <f t="shared" si="18"/>
        <v>636000</v>
      </c>
      <c r="O99" s="31">
        <f t="shared" si="19"/>
        <v>2782375</v>
      </c>
      <c r="P99" s="31">
        <f t="shared" si="20"/>
        <v>21463.75</v>
      </c>
      <c r="Q99" s="31">
        <f t="shared" si="21"/>
        <v>42927.5</v>
      </c>
      <c r="R99" s="31">
        <f t="shared" si="22"/>
        <v>21463.75</v>
      </c>
      <c r="S99" s="104">
        <f t="shared" si="23"/>
        <v>2696520</v>
      </c>
      <c r="T99" s="653">
        <f>VLOOKUP(C99,'[46] SIAK'!$B$26:$R$129,17,FALSE)</f>
        <v>0</v>
      </c>
      <c r="U99" s="653">
        <f t="shared" si="25"/>
        <v>2696520</v>
      </c>
      <c r="V99" s="656">
        <f>VLOOKUP(C99,'[47] SIAK'!$B$27:$T$133,19,FALSE)</f>
        <v>9000025207276</v>
      </c>
    </row>
    <row r="100" spans="1:23" s="223" customFormat="1" ht="18" customHeight="1">
      <c r="A100" s="921">
        <v>2146375</v>
      </c>
      <c r="B100" s="1355">
        <v>71</v>
      </c>
      <c r="C100" s="576" t="s">
        <v>2432</v>
      </c>
      <c r="D100" s="66" t="s">
        <v>42</v>
      </c>
      <c r="E100" s="952">
        <f>VLOOKUP(C98:C100,'[46] SIAK'!$B$26:$D$129,3,FALSE)</f>
        <v>24</v>
      </c>
      <c r="F100" s="235">
        <v>1686375</v>
      </c>
      <c r="G100" s="237">
        <v>460000</v>
      </c>
      <c r="H100" s="618">
        <f t="shared" si="24"/>
        <v>2146375</v>
      </c>
      <c r="I100" s="241">
        <v>0</v>
      </c>
      <c r="J100" s="241">
        <v>12000</v>
      </c>
      <c r="K100" s="241">
        <v>0</v>
      </c>
      <c r="L100" s="239">
        <v>360000</v>
      </c>
      <c r="M100" s="238">
        <v>0</v>
      </c>
      <c r="N100" s="147">
        <f t="shared" si="18"/>
        <v>648000</v>
      </c>
      <c r="O100" s="31">
        <f t="shared" si="19"/>
        <v>2794375</v>
      </c>
      <c r="P100" s="31">
        <f t="shared" si="20"/>
        <v>21463.75</v>
      </c>
      <c r="Q100" s="31">
        <f t="shared" si="21"/>
        <v>42927.5</v>
      </c>
      <c r="R100" s="31">
        <f t="shared" si="22"/>
        <v>21463.75</v>
      </c>
      <c r="S100" s="104">
        <f t="shared" si="23"/>
        <v>2708520</v>
      </c>
      <c r="T100" s="653">
        <f>VLOOKUP(C100,'[46] SIAK'!$B$26:$R$129,17,FALSE)</f>
        <v>0</v>
      </c>
      <c r="U100" s="653">
        <f t="shared" si="25"/>
        <v>2708520</v>
      </c>
      <c r="V100" s="656" t="str">
        <f>VLOOKUP(C100,'[47] SIAK'!$B$27:$T$133,19,FALSE)</f>
        <v>1080007084370</v>
      </c>
    </row>
    <row r="101" spans="1:23" s="223" customFormat="1" ht="18" customHeight="1">
      <c r="A101" s="921">
        <v>2146375</v>
      </c>
      <c r="B101" s="1355">
        <v>72</v>
      </c>
      <c r="C101" s="575" t="s">
        <v>2431</v>
      </c>
      <c r="D101" s="572" t="s">
        <v>42</v>
      </c>
      <c r="E101" s="952">
        <f>VLOOKUP(C99:C101,'[46] SIAK'!$B$26:$D$129,3,FALSE)</f>
        <v>24</v>
      </c>
      <c r="F101" s="235">
        <v>1686375</v>
      </c>
      <c r="G101" s="237">
        <v>460000</v>
      </c>
      <c r="H101" s="618">
        <f t="shared" si="24"/>
        <v>2146375</v>
      </c>
      <c r="I101" s="241">
        <v>0</v>
      </c>
      <c r="J101" s="241">
        <v>12000</v>
      </c>
      <c r="K101" s="241">
        <v>0</v>
      </c>
      <c r="L101" s="239">
        <v>360000</v>
      </c>
      <c r="M101" s="238">
        <v>0</v>
      </c>
      <c r="N101" s="147">
        <f t="shared" si="18"/>
        <v>648000</v>
      </c>
      <c r="O101" s="31">
        <f t="shared" si="19"/>
        <v>2794375</v>
      </c>
      <c r="P101" s="31">
        <f t="shared" si="20"/>
        <v>21463.75</v>
      </c>
      <c r="Q101" s="31">
        <f t="shared" si="21"/>
        <v>42927.5</v>
      </c>
      <c r="R101" s="31">
        <f t="shared" si="22"/>
        <v>21463.75</v>
      </c>
      <c r="S101" s="104">
        <f t="shared" si="23"/>
        <v>2708520</v>
      </c>
      <c r="T101" s="653">
        <f>VLOOKUP(C101,'[46] SIAK'!$B$26:$R$129,17,FALSE)</f>
        <v>0</v>
      </c>
      <c r="U101" s="653">
        <f t="shared" si="25"/>
        <v>2708520</v>
      </c>
      <c r="V101" s="656" t="str">
        <f>VLOOKUP(C101,'[47] SIAK'!$B$27:$T$133,19,FALSE)</f>
        <v>1080006602743</v>
      </c>
    </row>
    <row r="102" spans="1:23" s="223" customFormat="1" ht="18" customHeight="1">
      <c r="A102" s="921">
        <v>2146375</v>
      </c>
      <c r="B102" s="1355">
        <v>73</v>
      </c>
      <c r="C102" s="582" t="s">
        <v>2430</v>
      </c>
      <c r="D102" s="572" t="s">
        <v>42</v>
      </c>
      <c r="E102" s="952">
        <f>VLOOKUP(C100:C102,'[46] SIAK'!$B$26:$D$129,3,FALSE)</f>
        <v>23</v>
      </c>
      <c r="F102" s="235">
        <v>1686375</v>
      </c>
      <c r="G102" s="237">
        <v>460000</v>
      </c>
      <c r="H102" s="618">
        <f t="shared" si="24"/>
        <v>2146375</v>
      </c>
      <c r="I102" s="241">
        <v>0</v>
      </c>
      <c r="J102" s="241">
        <v>12000</v>
      </c>
      <c r="K102" s="241">
        <v>0</v>
      </c>
      <c r="L102" s="239">
        <v>360000</v>
      </c>
      <c r="M102" s="238">
        <v>0</v>
      </c>
      <c r="N102" s="147">
        <f t="shared" si="18"/>
        <v>636000</v>
      </c>
      <c r="O102" s="31">
        <f t="shared" si="19"/>
        <v>2782375</v>
      </c>
      <c r="P102" s="31">
        <f t="shared" si="20"/>
        <v>21463.75</v>
      </c>
      <c r="Q102" s="31">
        <f t="shared" si="21"/>
        <v>42927.5</v>
      </c>
      <c r="R102" s="31">
        <f t="shared" si="22"/>
        <v>21463.75</v>
      </c>
      <c r="S102" s="104">
        <f t="shared" si="23"/>
        <v>2696520</v>
      </c>
      <c r="T102" s="653">
        <f>VLOOKUP(C102,'[46] SIAK'!$B$26:$R$129,17,FALSE)</f>
        <v>0</v>
      </c>
      <c r="U102" s="653">
        <f t="shared" si="25"/>
        <v>2696520</v>
      </c>
      <c r="V102" s="656">
        <f>VLOOKUP(C102,'[47] SIAK'!$B$27:$T$133,19,FALSE)</f>
        <v>1080012201720</v>
      </c>
    </row>
    <row r="103" spans="1:23" s="223" customFormat="1" ht="18" customHeight="1">
      <c r="A103" s="921">
        <v>2146375</v>
      </c>
      <c r="B103" s="1355">
        <v>74</v>
      </c>
      <c r="C103" s="576" t="s">
        <v>2429</v>
      </c>
      <c r="D103" s="572" t="s">
        <v>42</v>
      </c>
      <c r="E103" s="952">
        <f>VLOOKUP(C101:C103,'[46] SIAK'!$B$26:$D$129,3,FALSE)</f>
        <v>23</v>
      </c>
      <c r="F103" s="235">
        <v>1686375</v>
      </c>
      <c r="G103" s="237">
        <v>460000</v>
      </c>
      <c r="H103" s="618">
        <f t="shared" si="24"/>
        <v>2146375</v>
      </c>
      <c r="I103" s="241">
        <v>0</v>
      </c>
      <c r="J103" s="241">
        <v>12000</v>
      </c>
      <c r="K103" s="241">
        <v>0</v>
      </c>
      <c r="L103" s="239">
        <v>360000</v>
      </c>
      <c r="M103" s="238">
        <v>0</v>
      </c>
      <c r="N103" s="147">
        <f t="shared" si="18"/>
        <v>636000</v>
      </c>
      <c r="O103" s="31">
        <f t="shared" si="19"/>
        <v>2782375</v>
      </c>
      <c r="P103" s="31">
        <f t="shared" si="20"/>
        <v>21463.75</v>
      </c>
      <c r="Q103" s="31">
        <f t="shared" si="21"/>
        <v>42927.5</v>
      </c>
      <c r="R103" s="31">
        <f t="shared" si="22"/>
        <v>21463.75</v>
      </c>
      <c r="S103" s="104">
        <f t="shared" si="23"/>
        <v>2696520</v>
      </c>
      <c r="T103" s="653">
        <f>VLOOKUP(C103,'[46] SIAK'!$B$26:$R$129,17,FALSE)</f>
        <v>0</v>
      </c>
      <c r="U103" s="653">
        <f t="shared" si="25"/>
        <v>2696520</v>
      </c>
      <c r="V103" s="656" t="str">
        <f>VLOOKUP(C103,'[47] SIAK'!$B$27:$T$133,19,FALSE)</f>
        <v>1080010980648</v>
      </c>
    </row>
    <row r="104" spans="1:23" s="223" customFormat="1" ht="18" customHeight="1">
      <c r="A104" s="921">
        <v>2146375</v>
      </c>
      <c r="B104" s="1355">
        <v>75</v>
      </c>
      <c r="C104" s="575" t="s">
        <v>2428</v>
      </c>
      <c r="D104" s="572" t="s">
        <v>42</v>
      </c>
      <c r="E104" s="952">
        <f>VLOOKUP(C102:C104,'[46] SIAK'!$B$26:$D$129,3,FALSE)</f>
        <v>22</v>
      </c>
      <c r="F104" s="235">
        <v>1686375</v>
      </c>
      <c r="G104" s="237">
        <v>460000</v>
      </c>
      <c r="H104" s="618">
        <f t="shared" si="24"/>
        <v>2146375</v>
      </c>
      <c r="I104" s="241">
        <v>0</v>
      </c>
      <c r="J104" s="241">
        <v>12000</v>
      </c>
      <c r="K104" s="241">
        <v>0</v>
      </c>
      <c r="L104" s="239">
        <v>360000</v>
      </c>
      <c r="M104" s="238">
        <v>0</v>
      </c>
      <c r="N104" s="147">
        <f t="shared" si="18"/>
        <v>624000</v>
      </c>
      <c r="O104" s="31">
        <f t="shared" si="19"/>
        <v>2770375</v>
      </c>
      <c r="P104" s="31">
        <f t="shared" si="20"/>
        <v>21463.75</v>
      </c>
      <c r="Q104" s="31">
        <f t="shared" si="21"/>
        <v>42927.5</v>
      </c>
      <c r="R104" s="31">
        <f t="shared" si="22"/>
        <v>21463.75</v>
      </c>
      <c r="S104" s="104">
        <f t="shared" si="23"/>
        <v>2684520</v>
      </c>
      <c r="T104" s="653">
        <f>VLOOKUP(C104,'[46] SIAK'!$B$26:$R$129,17,FALSE)</f>
        <v>0</v>
      </c>
      <c r="U104" s="653">
        <f t="shared" si="25"/>
        <v>2684520</v>
      </c>
      <c r="V104" s="656" t="str">
        <f>VLOOKUP(C104,'[47] SIAK'!$B$27:$T$133,19,FALSE)</f>
        <v>1080006412705</v>
      </c>
    </row>
    <row r="105" spans="1:23" s="223" customFormat="1" ht="18" customHeight="1">
      <c r="A105" s="921">
        <v>2146375</v>
      </c>
      <c r="B105" s="1355">
        <v>76</v>
      </c>
      <c r="C105" s="576" t="s">
        <v>2427</v>
      </c>
      <c r="D105" s="572" t="s">
        <v>42</v>
      </c>
      <c r="E105" s="952">
        <f>VLOOKUP(C103:C105,'[46] SIAK'!$B$26:$D$129,3,FALSE)</f>
        <v>22</v>
      </c>
      <c r="F105" s="235">
        <v>1686375</v>
      </c>
      <c r="G105" s="237">
        <v>460000</v>
      </c>
      <c r="H105" s="618">
        <f t="shared" si="24"/>
        <v>2146375</v>
      </c>
      <c r="I105" s="241">
        <v>0</v>
      </c>
      <c r="J105" s="241">
        <v>12000</v>
      </c>
      <c r="K105" s="241">
        <v>0</v>
      </c>
      <c r="L105" s="239">
        <v>360000</v>
      </c>
      <c r="M105" s="238">
        <v>0</v>
      </c>
      <c r="N105" s="147">
        <f t="shared" si="18"/>
        <v>624000</v>
      </c>
      <c r="O105" s="31">
        <f t="shared" si="19"/>
        <v>2770375</v>
      </c>
      <c r="P105" s="31">
        <f t="shared" si="20"/>
        <v>21463.75</v>
      </c>
      <c r="Q105" s="31">
        <f t="shared" si="21"/>
        <v>42927.5</v>
      </c>
      <c r="R105" s="31">
        <f t="shared" si="22"/>
        <v>21463.75</v>
      </c>
      <c r="S105" s="104">
        <f t="shared" si="23"/>
        <v>2684520</v>
      </c>
      <c r="T105" s="653">
        <f>VLOOKUP(C105,'[46] SIAK'!$B$26:$R$129,17,FALSE)</f>
        <v>0</v>
      </c>
      <c r="U105" s="653">
        <f t="shared" si="25"/>
        <v>2684520</v>
      </c>
      <c r="V105" s="656" t="str">
        <f>VLOOKUP(C105,'[47] SIAK'!$B$27:$T$133,19,FALSE)</f>
        <v>1080006416664</v>
      </c>
    </row>
    <row r="106" spans="1:23" s="223" customFormat="1" ht="18" customHeight="1">
      <c r="A106" s="921">
        <v>2146375</v>
      </c>
      <c r="B106" s="1355">
        <v>77</v>
      </c>
      <c r="C106" s="583" t="s">
        <v>908</v>
      </c>
      <c r="D106" s="66" t="s">
        <v>42</v>
      </c>
      <c r="E106" s="952">
        <f>VLOOKUP(C104:C106,'[46] SIAK'!$B$26:$D$129,3,FALSE)</f>
        <v>24</v>
      </c>
      <c r="F106" s="235">
        <v>1686375</v>
      </c>
      <c r="G106" s="237">
        <v>460000</v>
      </c>
      <c r="H106" s="618">
        <f t="shared" si="24"/>
        <v>2146375</v>
      </c>
      <c r="I106" s="241">
        <v>0</v>
      </c>
      <c r="J106" s="241">
        <v>12000</v>
      </c>
      <c r="K106" s="241">
        <v>0</v>
      </c>
      <c r="L106" s="239">
        <v>360000</v>
      </c>
      <c r="M106" s="238">
        <v>0</v>
      </c>
      <c r="N106" s="147">
        <f t="shared" si="18"/>
        <v>648000</v>
      </c>
      <c r="O106" s="48">
        <f t="shared" si="19"/>
        <v>2794375</v>
      </c>
      <c r="P106" s="31">
        <f t="shared" si="20"/>
        <v>21463.75</v>
      </c>
      <c r="Q106" s="31">
        <f t="shared" si="21"/>
        <v>42927.5</v>
      </c>
      <c r="R106" s="31">
        <f t="shared" si="22"/>
        <v>21463.75</v>
      </c>
      <c r="S106" s="146">
        <f t="shared" si="23"/>
        <v>2708520</v>
      </c>
      <c r="T106" s="653">
        <f>VLOOKUP(C106,'[46] SIAK'!$B$26:$R$129,17,FALSE)</f>
        <v>0</v>
      </c>
      <c r="U106" s="653">
        <f t="shared" si="25"/>
        <v>2708520</v>
      </c>
      <c r="V106" s="656" t="str">
        <f>VLOOKUP(C106,'[47] SIAK'!$B$27:$T$133,19,FALSE)</f>
        <v>1080007084321</v>
      </c>
    </row>
    <row r="107" spans="1:23" s="223" customFormat="1" ht="18" customHeight="1">
      <c r="A107" s="206">
        <v>2146375</v>
      </c>
      <c r="B107" s="1355">
        <v>78</v>
      </c>
      <c r="C107" s="576" t="s">
        <v>2426</v>
      </c>
      <c r="D107" s="66" t="s">
        <v>42</v>
      </c>
      <c r="E107" s="952">
        <f>VLOOKUP(C105:C107,'[46] SIAK'!$B$26:$D$129,3,FALSE)</f>
        <v>24</v>
      </c>
      <c r="F107" s="235">
        <v>1686375</v>
      </c>
      <c r="G107" s="237">
        <v>460000</v>
      </c>
      <c r="H107" s="618">
        <f t="shared" si="24"/>
        <v>2146375</v>
      </c>
      <c r="I107" s="241">
        <v>0</v>
      </c>
      <c r="J107" s="241">
        <v>12000</v>
      </c>
      <c r="K107" s="241">
        <v>0</v>
      </c>
      <c r="L107" s="239">
        <v>360000</v>
      </c>
      <c r="M107" s="238">
        <v>0</v>
      </c>
      <c r="N107" s="147">
        <f t="shared" si="18"/>
        <v>648000</v>
      </c>
      <c r="O107" s="31">
        <f t="shared" si="19"/>
        <v>2794375</v>
      </c>
      <c r="P107" s="31">
        <f t="shared" si="20"/>
        <v>21463.75</v>
      </c>
      <c r="Q107" s="31">
        <f t="shared" si="21"/>
        <v>42927.5</v>
      </c>
      <c r="R107" s="31">
        <f t="shared" si="22"/>
        <v>21463.75</v>
      </c>
      <c r="S107" s="104">
        <f t="shared" si="23"/>
        <v>2708520</v>
      </c>
      <c r="T107" s="653">
        <f>VLOOKUP(C107,'[46] SIAK'!$B$26:$R$129,17,FALSE)</f>
        <v>0</v>
      </c>
      <c r="U107" s="653">
        <f t="shared" si="25"/>
        <v>2708520</v>
      </c>
      <c r="V107" s="656" t="str">
        <f>VLOOKUP(C107,'[47] SIAK'!$B$27:$T$133,19,FALSE)</f>
        <v>1080006419866</v>
      </c>
    </row>
    <row r="108" spans="1:23" s="223" customFormat="1" ht="18" customHeight="1">
      <c r="A108" s="921">
        <v>2146375</v>
      </c>
      <c r="B108" s="1355">
        <v>79</v>
      </c>
      <c r="C108" s="575" t="s">
        <v>1327</v>
      </c>
      <c r="D108" s="66" t="s">
        <v>42</v>
      </c>
      <c r="E108" s="952">
        <f>VLOOKUP(C106:C108,'[46] SIAK'!$B$26:$D$129,3,FALSE)</f>
        <v>22</v>
      </c>
      <c r="F108" s="235">
        <v>1686375</v>
      </c>
      <c r="G108" s="237">
        <v>460000</v>
      </c>
      <c r="H108" s="618">
        <f t="shared" si="24"/>
        <v>2146375</v>
      </c>
      <c r="I108" s="241">
        <v>0</v>
      </c>
      <c r="J108" s="241">
        <v>12000</v>
      </c>
      <c r="K108" s="241">
        <v>0</v>
      </c>
      <c r="L108" s="239">
        <v>360000</v>
      </c>
      <c r="M108" s="238">
        <v>0</v>
      </c>
      <c r="N108" s="147">
        <f t="shared" si="18"/>
        <v>624000</v>
      </c>
      <c r="O108" s="31">
        <f t="shared" si="19"/>
        <v>2770375</v>
      </c>
      <c r="P108" s="31">
        <f t="shared" si="20"/>
        <v>21463.75</v>
      </c>
      <c r="Q108" s="31">
        <f t="shared" si="21"/>
        <v>42927.5</v>
      </c>
      <c r="R108" s="31">
        <f t="shared" si="22"/>
        <v>21463.75</v>
      </c>
      <c r="S108" s="104">
        <f t="shared" si="23"/>
        <v>2684520</v>
      </c>
      <c r="T108" s="653">
        <f>VLOOKUP(C108,'[46] SIAK'!$B$26:$R$129,17,FALSE)</f>
        <v>0</v>
      </c>
      <c r="U108" s="653">
        <f t="shared" si="25"/>
        <v>2684520</v>
      </c>
      <c r="V108" s="656" t="str">
        <f>VLOOKUP(C108,'[47] SIAK'!$B$27:$T$133,19,FALSE)</f>
        <v>1080006423504</v>
      </c>
    </row>
    <row r="109" spans="1:23" s="223" customFormat="1" ht="18" customHeight="1">
      <c r="A109" s="921">
        <v>2146375</v>
      </c>
      <c r="B109" s="1355">
        <v>80</v>
      </c>
      <c r="C109" s="576" t="s">
        <v>2425</v>
      </c>
      <c r="D109" s="66" t="s">
        <v>42</v>
      </c>
      <c r="E109" s="952">
        <f>VLOOKUP(C107:C109,'[46] SIAK'!$B$26:$D$129,3,FALSE)</f>
        <v>24</v>
      </c>
      <c r="F109" s="235">
        <v>1686375</v>
      </c>
      <c r="G109" s="237">
        <v>460000</v>
      </c>
      <c r="H109" s="618">
        <f t="shared" si="24"/>
        <v>2146375</v>
      </c>
      <c r="I109" s="241">
        <v>0</v>
      </c>
      <c r="J109" s="241">
        <v>12000</v>
      </c>
      <c r="K109" s="241">
        <v>0</v>
      </c>
      <c r="L109" s="239">
        <v>360000</v>
      </c>
      <c r="M109" s="238">
        <v>0</v>
      </c>
      <c r="N109" s="147">
        <f t="shared" si="18"/>
        <v>648000</v>
      </c>
      <c r="O109" s="31">
        <f t="shared" si="19"/>
        <v>2794375</v>
      </c>
      <c r="P109" s="31">
        <f t="shared" si="20"/>
        <v>21463.75</v>
      </c>
      <c r="Q109" s="31">
        <f t="shared" si="21"/>
        <v>42927.5</v>
      </c>
      <c r="R109" s="31">
        <f t="shared" si="22"/>
        <v>21463.75</v>
      </c>
      <c r="S109" s="104">
        <f t="shared" si="23"/>
        <v>2708520</v>
      </c>
      <c r="T109" s="653">
        <f>VLOOKUP(C109,'[46] SIAK'!$B$26:$R$129,17,FALSE)</f>
        <v>0</v>
      </c>
      <c r="U109" s="653">
        <f t="shared" si="25"/>
        <v>2708520</v>
      </c>
      <c r="V109" s="656" t="str">
        <f>VLOOKUP(C109,'[47] SIAK'!$B$27:$T$133,19,FALSE)</f>
        <v>1080006418223</v>
      </c>
    </row>
    <row r="110" spans="1:23" s="223" customFormat="1" ht="18" customHeight="1">
      <c r="A110" s="921">
        <v>2146375</v>
      </c>
      <c r="B110" s="1355">
        <v>81</v>
      </c>
      <c r="C110" s="575" t="s">
        <v>1521</v>
      </c>
      <c r="D110" s="66" t="s">
        <v>42</v>
      </c>
      <c r="E110" s="952">
        <f>VLOOKUP(C108:C110,'[46] SIAK'!$B$26:$D$129,3,FALSE)</f>
        <v>23</v>
      </c>
      <c r="F110" s="235">
        <v>1686375</v>
      </c>
      <c r="G110" s="237">
        <v>460000</v>
      </c>
      <c r="H110" s="618">
        <f t="shared" si="24"/>
        <v>2146375</v>
      </c>
      <c r="I110" s="241">
        <v>0</v>
      </c>
      <c r="J110" s="241">
        <v>12000</v>
      </c>
      <c r="K110" s="241">
        <v>0</v>
      </c>
      <c r="L110" s="239">
        <v>360000</v>
      </c>
      <c r="M110" s="238">
        <v>0</v>
      </c>
      <c r="N110" s="147">
        <f t="shared" si="18"/>
        <v>636000</v>
      </c>
      <c r="O110" s="31">
        <f t="shared" si="19"/>
        <v>2782375</v>
      </c>
      <c r="P110" s="31">
        <f t="shared" si="20"/>
        <v>21463.75</v>
      </c>
      <c r="Q110" s="31">
        <f t="shared" si="21"/>
        <v>42927.5</v>
      </c>
      <c r="R110" s="31">
        <f t="shared" si="22"/>
        <v>21463.75</v>
      </c>
      <c r="S110" s="104">
        <f t="shared" si="23"/>
        <v>2696520</v>
      </c>
      <c r="T110" s="653">
        <f>VLOOKUP(C110,'[46] SIAK'!$B$26:$R$129,17,FALSE)</f>
        <v>0</v>
      </c>
      <c r="U110" s="653">
        <f t="shared" si="25"/>
        <v>2696520</v>
      </c>
      <c r="V110" s="656" t="str">
        <f>VLOOKUP(C110,'[47] SIAK'!$B$27:$T$133,19,FALSE)</f>
        <v>1080006415534</v>
      </c>
    </row>
    <row r="111" spans="1:23" s="223" customFormat="1" ht="18" customHeight="1">
      <c r="A111" s="921">
        <v>2146375</v>
      </c>
      <c r="B111" s="1355">
        <v>82</v>
      </c>
      <c r="C111" s="576" t="s">
        <v>2424</v>
      </c>
      <c r="D111" s="66" t="s">
        <v>42</v>
      </c>
      <c r="E111" s="952">
        <f>VLOOKUP(C109:C111,'[46] SIAK'!$B$26:$D$129,3,FALSE)</f>
        <v>24</v>
      </c>
      <c r="F111" s="235">
        <v>1686375</v>
      </c>
      <c r="G111" s="237">
        <v>460000</v>
      </c>
      <c r="H111" s="618">
        <f t="shared" si="24"/>
        <v>2146375</v>
      </c>
      <c r="I111" s="241">
        <v>0</v>
      </c>
      <c r="J111" s="241">
        <v>12000</v>
      </c>
      <c r="K111" s="241">
        <v>0</v>
      </c>
      <c r="L111" s="239">
        <v>360000</v>
      </c>
      <c r="M111" s="238">
        <v>0</v>
      </c>
      <c r="N111" s="147">
        <f t="shared" si="18"/>
        <v>648000</v>
      </c>
      <c r="O111" s="31">
        <f t="shared" si="19"/>
        <v>2794375</v>
      </c>
      <c r="P111" s="31">
        <f t="shared" si="20"/>
        <v>21463.75</v>
      </c>
      <c r="Q111" s="31">
        <f t="shared" si="21"/>
        <v>42927.5</v>
      </c>
      <c r="R111" s="31">
        <f t="shared" si="22"/>
        <v>21463.75</v>
      </c>
      <c r="S111" s="104">
        <f t="shared" si="23"/>
        <v>2708520</v>
      </c>
      <c r="T111" s="653">
        <f>VLOOKUP(C111,'[46] SIAK'!$B$26:$R$129,17,FALSE)</f>
        <v>0</v>
      </c>
      <c r="U111" s="653">
        <f t="shared" si="25"/>
        <v>2708520</v>
      </c>
      <c r="V111" s="656" t="str">
        <f>VLOOKUP(C111,'[47] SIAK'!$B$27:$T$133,19,FALSE)</f>
        <v>1080006619523</v>
      </c>
    </row>
    <row r="112" spans="1:23" s="223" customFormat="1" ht="18" customHeight="1">
      <c r="A112" s="921">
        <v>2146375</v>
      </c>
      <c r="B112" s="1355">
        <v>83</v>
      </c>
      <c r="C112" s="575" t="s">
        <v>2423</v>
      </c>
      <c r="D112" s="66" t="s">
        <v>42</v>
      </c>
      <c r="E112" s="952">
        <f>VLOOKUP(C110:C112,'[46] SIAK'!$B$26:$D$129,3,FALSE)</f>
        <v>23</v>
      </c>
      <c r="F112" s="235">
        <v>1686375</v>
      </c>
      <c r="G112" s="237">
        <v>460000</v>
      </c>
      <c r="H112" s="618">
        <f t="shared" si="24"/>
        <v>2146375</v>
      </c>
      <c r="I112" s="241">
        <v>0</v>
      </c>
      <c r="J112" s="241">
        <v>12000</v>
      </c>
      <c r="K112" s="241">
        <v>0</v>
      </c>
      <c r="L112" s="239">
        <v>360000</v>
      </c>
      <c r="M112" s="238">
        <v>0</v>
      </c>
      <c r="N112" s="147">
        <f t="shared" si="18"/>
        <v>636000</v>
      </c>
      <c r="O112" s="31">
        <f t="shared" si="19"/>
        <v>2782375</v>
      </c>
      <c r="P112" s="31">
        <f t="shared" si="20"/>
        <v>21463.75</v>
      </c>
      <c r="Q112" s="31">
        <f t="shared" si="21"/>
        <v>42927.5</v>
      </c>
      <c r="R112" s="31">
        <f t="shared" si="22"/>
        <v>21463.75</v>
      </c>
      <c r="S112" s="104">
        <f t="shared" si="23"/>
        <v>2696520</v>
      </c>
      <c r="T112" s="653">
        <f>VLOOKUP(C112,'[46] SIAK'!$B$26:$R$129,17,FALSE)</f>
        <v>0</v>
      </c>
      <c r="U112" s="653">
        <f t="shared" si="25"/>
        <v>2696520</v>
      </c>
      <c r="V112" s="656">
        <f>VLOOKUP(C112,'[47] SIAK'!$B$27:$T$133,19,FALSE)</f>
        <v>1080013254777</v>
      </c>
    </row>
    <row r="113" spans="1:22" s="223" customFormat="1" ht="18" customHeight="1">
      <c r="A113" s="921">
        <v>2146375</v>
      </c>
      <c r="B113" s="1355">
        <v>84</v>
      </c>
      <c r="C113" s="575" t="s">
        <v>2422</v>
      </c>
      <c r="D113" s="66" t="s">
        <v>42</v>
      </c>
      <c r="E113" s="952">
        <f>VLOOKUP(C111:C113,'[46] SIAK'!$B$26:$D$129,3,FALSE)</f>
        <v>23</v>
      </c>
      <c r="F113" s="235">
        <v>1686375</v>
      </c>
      <c r="G113" s="237">
        <v>460000</v>
      </c>
      <c r="H113" s="618">
        <f t="shared" si="24"/>
        <v>2146375</v>
      </c>
      <c r="I113" s="241">
        <v>0</v>
      </c>
      <c r="J113" s="241">
        <v>12000</v>
      </c>
      <c r="K113" s="241">
        <v>0</v>
      </c>
      <c r="L113" s="239">
        <v>360000</v>
      </c>
      <c r="M113" s="238">
        <v>0</v>
      </c>
      <c r="N113" s="147">
        <f t="shared" si="18"/>
        <v>636000</v>
      </c>
      <c r="O113" s="31">
        <f t="shared" si="19"/>
        <v>2782375</v>
      </c>
      <c r="P113" s="31">
        <f t="shared" si="20"/>
        <v>21463.75</v>
      </c>
      <c r="Q113" s="31">
        <f t="shared" si="21"/>
        <v>42927.5</v>
      </c>
      <c r="R113" s="31">
        <f t="shared" si="22"/>
        <v>21463.75</v>
      </c>
      <c r="S113" s="104">
        <f t="shared" si="23"/>
        <v>2696520</v>
      </c>
      <c r="T113" s="653">
        <f>VLOOKUP(C113,'[46] SIAK'!$B$26:$R$129,17,FALSE)</f>
        <v>0</v>
      </c>
      <c r="U113" s="653">
        <f t="shared" si="25"/>
        <v>2696520</v>
      </c>
      <c r="V113" s="656" t="str">
        <f>VLOOKUP(C113,'[47] SIAK'!$B$27:$T$133,19,FALSE)</f>
        <v>1080011026698</v>
      </c>
    </row>
    <row r="114" spans="1:22" s="223" customFormat="1" ht="18" customHeight="1">
      <c r="A114" s="921">
        <v>2146375</v>
      </c>
      <c r="B114" s="1355">
        <v>85</v>
      </c>
      <c r="C114" s="575" t="s">
        <v>2421</v>
      </c>
      <c r="D114" s="66" t="s">
        <v>42</v>
      </c>
      <c r="E114" s="952">
        <f>VLOOKUP(C112:C114,'[46] SIAK'!$B$26:$D$129,3,FALSE)</f>
        <v>22</v>
      </c>
      <c r="F114" s="235">
        <v>1686375</v>
      </c>
      <c r="G114" s="237">
        <v>460000</v>
      </c>
      <c r="H114" s="618">
        <f t="shared" si="24"/>
        <v>2146375</v>
      </c>
      <c r="I114" s="241">
        <v>0</v>
      </c>
      <c r="J114" s="241">
        <v>12000</v>
      </c>
      <c r="K114" s="241">
        <v>0</v>
      </c>
      <c r="L114" s="239">
        <v>360000</v>
      </c>
      <c r="M114" s="238">
        <v>0</v>
      </c>
      <c r="N114" s="147">
        <f t="shared" si="18"/>
        <v>624000</v>
      </c>
      <c r="O114" s="31">
        <f t="shared" si="19"/>
        <v>2770375</v>
      </c>
      <c r="P114" s="31">
        <f t="shared" si="20"/>
        <v>21463.75</v>
      </c>
      <c r="Q114" s="31">
        <f t="shared" si="21"/>
        <v>42927.5</v>
      </c>
      <c r="R114" s="31">
        <f t="shared" si="22"/>
        <v>21463.75</v>
      </c>
      <c r="S114" s="104">
        <f t="shared" si="23"/>
        <v>2684520</v>
      </c>
      <c r="T114" s="653">
        <f>VLOOKUP(C114,'[46] SIAK'!$B$26:$R$129,17,FALSE)</f>
        <v>0</v>
      </c>
      <c r="U114" s="653">
        <f t="shared" si="25"/>
        <v>2684520</v>
      </c>
      <c r="V114" s="656" t="str">
        <f>VLOOKUP(C114,'[47] SIAK'!$B$27:$T$133,19,FALSE)</f>
        <v>1080007610380</v>
      </c>
    </row>
    <row r="115" spans="1:22" s="223" customFormat="1" ht="18" customHeight="1">
      <c r="A115" s="921">
        <v>2146375</v>
      </c>
      <c r="B115" s="1355">
        <v>86</v>
      </c>
      <c r="C115" s="575" t="s">
        <v>2367</v>
      </c>
      <c r="D115" s="66" t="s">
        <v>42</v>
      </c>
      <c r="E115" s="952">
        <f>VLOOKUP(C113:C115,'[46] SIAK'!$B$26:$D$129,3,FALSE)</f>
        <v>23</v>
      </c>
      <c r="F115" s="235">
        <v>1686375</v>
      </c>
      <c r="G115" s="237">
        <v>460000</v>
      </c>
      <c r="H115" s="618">
        <f t="shared" si="24"/>
        <v>2146375</v>
      </c>
      <c r="I115" s="241">
        <v>0</v>
      </c>
      <c r="J115" s="241">
        <v>12000</v>
      </c>
      <c r="K115" s="241">
        <v>0</v>
      </c>
      <c r="L115" s="239">
        <v>360000</v>
      </c>
      <c r="M115" s="238">
        <v>0</v>
      </c>
      <c r="N115" s="147">
        <f t="shared" si="18"/>
        <v>636000</v>
      </c>
      <c r="O115" s="31">
        <f t="shared" si="19"/>
        <v>2782375</v>
      </c>
      <c r="P115" s="31">
        <f t="shared" si="20"/>
        <v>21463.75</v>
      </c>
      <c r="Q115" s="31">
        <f t="shared" si="21"/>
        <v>42927.5</v>
      </c>
      <c r="R115" s="31">
        <f t="shared" si="22"/>
        <v>21463.75</v>
      </c>
      <c r="S115" s="104">
        <f t="shared" si="23"/>
        <v>2696520</v>
      </c>
      <c r="T115" s="653">
        <f>VLOOKUP(C115,'[46] SIAK'!$B$26:$R$129,17,FALSE)</f>
        <v>0</v>
      </c>
      <c r="U115" s="653">
        <f t="shared" si="25"/>
        <v>2696520</v>
      </c>
      <c r="V115" s="656" t="str">
        <f>VLOOKUP(C115,'[47] SIAK'!$B$27:$T$133,19,FALSE)</f>
        <v>9000004355930</v>
      </c>
    </row>
    <row r="116" spans="1:22" s="223" customFormat="1" ht="18" customHeight="1">
      <c r="A116" s="921">
        <v>2146375</v>
      </c>
      <c r="B116" s="1355">
        <v>87</v>
      </c>
      <c r="C116" s="575" t="s">
        <v>2420</v>
      </c>
      <c r="D116" s="66" t="s">
        <v>42</v>
      </c>
      <c r="E116" s="952">
        <f>VLOOKUP(C114:C116,'[46] SIAK'!$B$26:$D$129,3,FALSE)</f>
        <v>23</v>
      </c>
      <c r="F116" s="235">
        <v>1686375</v>
      </c>
      <c r="G116" s="237">
        <v>460000</v>
      </c>
      <c r="H116" s="618">
        <f t="shared" si="24"/>
        <v>2146375</v>
      </c>
      <c r="I116" s="241">
        <v>0</v>
      </c>
      <c r="J116" s="241">
        <v>12000</v>
      </c>
      <c r="K116" s="241">
        <v>0</v>
      </c>
      <c r="L116" s="239">
        <v>360000</v>
      </c>
      <c r="M116" s="238">
        <v>0</v>
      </c>
      <c r="N116" s="147">
        <f t="shared" si="18"/>
        <v>636000</v>
      </c>
      <c r="O116" s="31">
        <f t="shared" si="19"/>
        <v>2782375</v>
      </c>
      <c r="P116" s="31">
        <f t="shared" si="20"/>
        <v>21463.75</v>
      </c>
      <c r="Q116" s="31">
        <f t="shared" si="21"/>
        <v>42927.5</v>
      </c>
      <c r="R116" s="31">
        <f t="shared" si="22"/>
        <v>21463.75</v>
      </c>
      <c r="S116" s="104">
        <f t="shared" si="23"/>
        <v>2696520</v>
      </c>
      <c r="T116" s="653">
        <f>VLOOKUP(C116,'[46] SIAK'!$B$26:$R$129,17,FALSE)</f>
        <v>0</v>
      </c>
      <c r="U116" s="653">
        <f t="shared" si="25"/>
        <v>2696520</v>
      </c>
      <c r="V116" s="656" t="str">
        <f>VLOOKUP(C116,'[47] SIAK'!$B$27:$T$133,19,FALSE)</f>
        <v>1080006293030</v>
      </c>
    </row>
    <row r="117" spans="1:22" s="223" customFormat="1" ht="18" customHeight="1">
      <c r="A117" s="921">
        <v>2146375</v>
      </c>
      <c r="B117" s="1355">
        <v>88</v>
      </c>
      <c r="C117" s="575" t="s">
        <v>2366</v>
      </c>
      <c r="D117" s="66" t="s">
        <v>42</v>
      </c>
      <c r="E117" s="952">
        <f>VLOOKUP(C115:C117,'[46] SIAK'!$B$26:$D$129,3,FALSE)</f>
        <v>23</v>
      </c>
      <c r="F117" s="234">
        <v>1686375</v>
      </c>
      <c r="G117" s="236">
        <v>460000</v>
      </c>
      <c r="H117" s="618">
        <f t="shared" si="24"/>
        <v>2146375</v>
      </c>
      <c r="I117" s="240">
        <v>0</v>
      </c>
      <c r="J117" s="240">
        <v>12000</v>
      </c>
      <c r="K117" s="240">
        <v>0</v>
      </c>
      <c r="L117" s="239">
        <v>360000</v>
      </c>
      <c r="M117" s="238">
        <v>0</v>
      </c>
      <c r="N117" s="147">
        <f t="shared" si="18"/>
        <v>636000</v>
      </c>
      <c r="O117" s="48">
        <f t="shared" si="19"/>
        <v>2782375</v>
      </c>
      <c r="P117" s="48">
        <f t="shared" si="20"/>
        <v>21463.75</v>
      </c>
      <c r="Q117" s="48">
        <f t="shared" si="21"/>
        <v>42927.5</v>
      </c>
      <c r="R117" s="48">
        <f t="shared" si="22"/>
        <v>21463.75</v>
      </c>
      <c r="S117" s="146">
        <f t="shared" si="23"/>
        <v>2696520</v>
      </c>
      <c r="T117" s="653">
        <f>VLOOKUP(C117,'[46] SIAK'!$B$26:$R$129,17,FALSE)</f>
        <v>0</v>
      </c>
      <c r="U117" s="653">
        <f t="shared" si="25"/>
        <v>2696520</v>
      </c>
      <c r="V117" s="656" t="str">
        <f>VLOOKUP(C117,'[47] SIAK'!$B$27:$T$133,19,FALSE)</f>
        <v>1080013699286</v>
      </c>
    </row>
    <row r="118" spans="1:22" s="223" customFormat="1" ht="18" customHeight="1">
      <c r="A118" s="206">
        <v>2146375</v>
      </c>
      <c r="B118" s="1355">
        <v>89</v>
      </c>
      <c r="C118" s="575" t="s">
        <v>2419</v>
      </c>
      <c r="D118" s="66" t="s">
        <v>42</v>
      </c>
      <c r="E118" s="952">
        <f>VLOOKUP(C116:C118,'[46] SIAK'!$B$26:$D$129,3,FALSE)</f>
        <v>24</v>
      </c>
      <c r="F118" s="235">
        <v>1686375</v>
      </c>
      <c r="G118" s="237">
        <v>460000</v>
      </c>
      <c r="H118" s="618">
        <f t="shared" si="24"/>
        <v>2146375</v>
      </c>
      <c r="I118" s="241">
        <v>0</v>
      </c>
      <c r="J118" s="241">
        <v>12000</v>
      </c>
      <c r="K118" s="241">
        <v>0</v>
      </c>
      <c r="L118" s="239">
        <v>360000</v>
      </c>
      <c r="M118" s="238">
        <v>0</v>
      </c>
      <c r="N118" s="147">
        <f t="shared" si="18"/>
        <v>648000</v>
      </c>
      <c r="O118" s="31">
        <f t="shared" si="19"/>
        <v>2794375</v>
      </c>
      <c r="P118" s="31">
        <f t="shared" si="20"/>
        <v>21463.75</v>
      </c>
      <c r="Q118" s="31">
        <f t="shared" si="21"/>
        <v>42927.5</v>
      </c>
      <c r="R118" s="31">
        <f t="shared" si="22"/>
        <v>21463.75</v>
      </c>
      <c r="S118" s="104">
        <f t="shared" si="23"/>
        <v>2708520</v>
      </c>
      <c r="T118" s="653">
        <f>VLOOKUP(C118,'[46] SIAK'!$B$26:$R$129,17,FALSE)</f>
        <v>0</v>
      </c>
      <c r="U118" s="653">
        <f t="shared" si="25"/>
        <v>2708520</v>
      </c>
      <c r="V118" s="656" t="str">
        <f>VLOOKUP(C118,'[47] SIAK'!$B$27:$T$133,19,FALSE)</f>
        <v>1080006423413</v>
      </c>
    </row>
    <row r="119" spans="1:22" s="223" customFormat="1" ht="18" customHeight="1">
      <c r="A119" s="921">
        <v>2146375</v>
      </c>
      <c r="B119" s="1355">
        <v>90</v>
      </c>
      <c r="C119" s="575" t="s">
        <v>2418</v>
      </c>
      <c r="D119" s="66" t="s">
        <v>42</v>
      </c>
      <c r="E119" s="952">
        <f>VLOOKUP(C117:C119,'[46] SIAK'!$B$26:$D$129,3,FALSE)</f>
        <v>21</v>
      </c>
      <c r="F119" s="235">
        <v>1686375</v>
      </c>
      <c r="G119" s="237">
        <v>460000</v>
      </c>
      <c r="H119" s="618">
        <f t="shared" si="24"/>
        <v>2146375</v>
      </c>
      <c r="I119" s="241">
        <v>0</v>
      </c>
      <c r="J119" s="241">
        <v>12000</v>
      </c>
      <c r="K119" s="241">
        <v>0</v>
      </c>
      <c r="L119" s="239">
        <v>360000</v>
      </c>
      <c r="M119" s="238">
        <v>0</v>
      </c>
      <c r="N119" s="147">
        <f t="shared" si="18"/>
        <v>612000</v>
      </c>
      <c r="O119" s="31">
        <f t="shared" si="19"/>
        <v>2758375</v>
      </c>
      <c r="P119" s="31">
        <f t="shared" si="20"/>
        <v>21463.75</v>
      </c>
      <c r="Q119" s="31">
        <f t="shared" si="21"/>
        <v>42927.5</v>
      </c>
      <c r="R119" s="31">
        <f t="shared" si="22"/>
        <v>21463.75</v>
      </c>
      <c r="S119" s="104">
        <f t="shared" si="23"/>
        <v>2672520</v>
      </c>
      <c r="T119" s="653">
        <f>VLOOKUP(C119,'[46] SIAK'!$B$26:$R$129,17,FALSE)</f>
        <v>0</v>
      </c>
      <c r="U119" s="653">
        <f t="shared" si="25"/>
        <v>2672520</v>
      </c>
      <c r="V119" s="656" t="str">
        <f>VLOOKUP(C119,'[47] SIAK'!$B$27:$T$133,19,FALSE)</f>
        <v>1080007017644</v>
      </c>
    </row>
    <row r="120" spans="1:22" s="223" customFormat="1" ht="18" customHeight="1">
      <c r="A120" s="921">
        <v>2146375</v>
      </c>
      <c r="B120" s="1355">
        <v>91</v>
      </c>
      <c r="C120" s="576" t="s">
        <v>2417</v>
      </c>
      <c r="D120" s="66" t="s">
        <v>42</v>
      </c>
      <c r="E120" s="952">
        <f>VLOOKUP(C118:C120,'[46] SIAK'!$B$26:$D$129,3,FALSE)</f>
        <v>24</v>
      </c>
      <c r="F120" s="235">
        <v>1686375</v>
      </c>
      <c r="G120" s="237">
        <v>460000</v>
      </c>
      <c r="H120" s="618">
        <f t="shared" si="24"/>
        <v>2146375</v>
      </c>
      <c r="I120" s="241">
        <v>0</v>
      </c>
      <c r="J120" s="241">
        <v>12000</v>
      </c>
      <c r="K120" s="241">
        <v>0</v>
      </c>
      <c r="L120" s="239">
        <v>360000</v>
      </c>
      <c r="M120" s="238">
        <v>0</v>
      </c>
      <c r="N120" s="147">
        <f t="shared" si="18"/>
        <v>648000</v>
      </c>
      <c r="O120" s="31">
        <f t="shared" si="19"/>
        <v>2794375</v>
      </c>
      <c r="P120" s="31">
        <f t="shared" si="20"/>
        <v>21463.75</v>
      </c>
      <c r="Q120" s="31">
        <f t="shared" si="21"/>
        <v>42927.5</v>
      </c>
      <c r="R120" s="31">
        <f t="shared" si="22"/>
        <v>21463.75</v>
      </c>
      <c r="S120" s="104">
        <f t="shared" si="23"/>
        <v>2708520</v>
      </c>
      <c r="T120" s="653">
        <f>VLOOKUP(C120,'[46] SIAK'!$B$26:$R$129,17,FALSE)</f>
        <v>0</v>
      </c>
      <c r="U120" s="653">
        <f t="shared" si="25"/>
        <v>2708520</v>
      </c>
      <c r="V120" s="656" t="str">
        <f>VLOOKUP(C120,'[47] SIAK'!$B$27:$T$133,19,FALSE)</f>
        <v>1080006293196</v>
      </c>
    </row>
    <row r="121" spans="1:22" s="223" customFormat="1" ht="18" customHeight="1">
      <c r="A121" s="921">
        <v>2146375</v>
      </c>
      <c r="B121" s="1355">
        <v>92</v>
      </c>
      <c r="C121" s="576" t="s">
        <v>2416</v>
      </c>
      <c r="D121" s="66" t="s">
        <v>42</v>
      </c>
      <c r="E121" s="952">
        <f>VLOOKUP(C119:C121,'[46] SIAK'!$B$26:$D$129,3,FALSE)</f>
        <v>24</v>
      </c>
      <c r="F121" s="235">
        <v>1686375</v>
      </c>
      <c r="G121" s="237">
        <v>460000</v>
      </c>
      <c r="H121" s="618">
        <f t="shared" si="24"/>
        <v>2146375</v>
      </c>
      <c r="I121" s="241">
        <v>0</v>
      </c>
      <c r="J121" s="241">
        <v>12000</v>
      </c>
      <c r="K121" s="241">
        <v>0</v>
      </c>
      <c r="L121" s="239">
        <v>360000</v>
      </c>
      <c r="M121" s="238">
        <v>0</v>
      </c>
      <c r="N121" s="147">
        <f t="shared" si="18"/>
        <v>648000</v>
      </c>
      <c r="O121" s="31">
        <f t="shared" si="19"/>
        <v>2794375</v>
      </c>
      <c r="P121" s="31">
        <f t="shared" si="20"/>
        <v>21463.75</v>
      </c>
      <c r="Q121" s="31">
        <f t="shared" si="21"/>
        <v>42927.5</v>
      </c>
      <c r="R121" s="31">
        <f t="shared" si="22"/>
        <v>21463.75</v>
      </c>
      <c r="S121" s="104">
        <f t="shared" si="23"/>
        <v>2708520</v>
      </c>
      <c r="T121" s="653">
        <f>VLOOKUP(C121,'[46] SIAK'!$B$26:$R$129,17,FALSE)</f>
        <v>0</v>
      </c>
      <c r="U121" s="653">
        <f t="shared" si="25"/>
        <v>2708520</v>
      </c>
      <c r="V121" s="656" t="str">
        <f>VLOOKUP(C121,'[47] SIAK'!$B$27:$T$133,19,FALSE)</f>
        <v>1080006418116</v>
      </c>
    </row>
    <row r="122" spans="1:22" s="223" customFormat="1" ht="18" customHeight="1">
      <c r="A122" s="921">
        <v>2146375</v>
      </c>
      <c r="B122" s="1355">
        <v>93</v>
      </c>
      <c r="C122" s="575" t="s">
        <v>2412</v>
      </c>
      <c r="D122" s="66" t="s">
        <v>42</v>
      </c>
      <c r="E122" s="952">
        <f>VLOOKUP(C120:C122,'[46] SIAK'!$B$26:$D$129,3,FALSE)</f>
        <v>23</v>
      </c>
      <c r="F122" s="235">
        <v>1686375</v>
      </c>
      <c r="G122" s="237">
        <v>460000</v>
      </c>
      <c r="H122" s="618">
        <f t="shared" si="24"/>
        <v>2146375</v>
      </c>
      <c r="I122" s="241">
        <v>0</v>
      </c>
      <c r="J122" s="241">
        <v>12000</v>
      </c>
      <c r="K122" s="241">
        <v>0</v>
      </c>
      <c r="L122" s="239">
        <v>360000</v>
      </c>
      <c r="M122" s="238">
        <v>0</v>
      </c>
      <c r="N122" s="147">
        <f t="shared" si="18"/>
        <v>636000</v>
      </c>
      <c r="O122" s="31">
        <f t="shared" si="19"/>
        <v>2782375</v>
      </c>
      <c r="P122" s="31">
        <f t="shared" si="20"/>
        <v>21463.75</v>
      </c>
      <c r="Q122" s="31">
        <f t="shared" si="21"/>
        <v>42927.5</v>
      </c>
      <c r="R122" s="31">
        <f t="shared" si="22"/>
        <v>21463.75</v>
      </c>
      <c r="S122" s="104">
        <f t="shared" si="23"/>
        <v>2696520</v>
      </c>
      <c r="T122" s="653">
        <f>VLOOKUP(C122,'[46] SIAK'!$B$26:$R$129,17,FALSE)</f>
        <v>0</v>
      </c>
      <c r="U122" s="653">
        <f t="shared" si="25"/>
        <v>2696520</v>
      </c>
      <c r="V122" s="656" t="str">
        <f>VLOOKUP(C122,'[47] SIAK'!$B$27:$T$133,19,FALSE)</f>
        <v>1080006421565</v>
      </c>
    </row>
    <row r="123" spans="1:22" s="223" customFormat="1" ht="18" customHeight="1">
      <c r="A123" s="921">
        <v>2146375</v>
      </c>
      <c r="B123" s="1355">
        <v>94</v>
      </c>
      <c r="C123" s="575" t="s">
        <v>2415</v>
      </c>
      <c r="D123" s="66" t="s">
        <v>42</v>
      </c>
      <c r="E123" s="952">
        <f>VLOOKUP(C121:C123,'[46] SIAK'!$B$26:$D$129,3,FALSE)</f>
        <v>23</v>
      </c>
      <c r="F123" s="235">
        <v>1686375</v>
      </c>
      <c r="G123" s="237">
        <v>460000</v>
      </c>
      <c r="H123" s="618">
        <f t="shared" si="24"/>
        <v>2146375</v>
      </c>
      <c r="I123" s="241">
        <v>0</v>
      </c>
      <c r="J123" s="241">
        <v>12000</v>
      </c>
      <c r="K123" s="241">
        <v>0</v>
      </c>
      <c r="L123" s="239">
        <v>360000</v>
      </c>
      <c r="M123" s="238">
        <v>0</v>
      </c>
      <c r="N123" s="147">
        <f t="shared" si="18"/>
        <v>636000</v>
      </c>
      <c r="O123" s="31">
        <f t="shared" si="19"/>
        <v>2782375</v>
      </c>
      <c r="P123" s="31">
        <f t="shared" si="20"/>
        <v>21463.75</v>
      </c>
      <c r="Q123" s="31">
        <f t="shared" si="21"/>
        <v>42927.5</v>
      </c>
      <c r="R123" s="31">
        <f t="shared" si="22"/>
        <v>21463.75</v>
      </c>
      <c r="S123" s="104">
        <f t="shared" si="23"/>
        <v>2696520</v>
      </c>
      <c r="T123" s="653">
        <f>VLOOKUP(C123,'[46] SIAK'!$B$26:$R$129,17,FALSE)</f>
        <v>0</v>
      </c>
      <c r="U123" s="653">
        <f t="shared" si="25"/>
        <v>2696520</v>
      </c>
      <c r="V123" s="656" t="str">
        <f>VLOOKUP(C123,'[47] SIAK'!$B$27:$T$133,19,FALSE)</f>
        <v>1080011031870</v>
      </c>
    </row>
    <row r="124" spans="1:22" s="223" customFormat="1" ht="18" customHeight="1">
      <c r="A124" s="921">
        <v>2146375</v>
      </c>
      <c r="B124" s="1355">
        <v>95</v>
      </c>
      <c r="C124" s="584" t="s">
        <v>416</v>
      </c>
      <c r="D124" s="66" t="s">
        <v>42</v>
      </c>
      <c r="E124" s="952">
        <f>VLOOKUP(C122:C124,'[46] SIAK'!$B$26:$D$129,3,FALSE)</f>
        <v>21</v>
      </c>
      <c r="F124" s="234">
        <v>1775000</v>
      </c>
      <c r="G124" s="236">
        <v>425000</v>
      </c>
      <c r="H124" s="618">
        <f t="shared" si="24"/>
        <v>2200000</v>
      </c>
      <c r="I124" s="241">
        <v>0</v>
      </c>
      <c r="J124" s="240">
        <v>12000</v>
      </c>
      <c r="K124" s="240">
        <v>0</v>
      </c>
      <c r="L124" s="239">
        <v>360000</v>
      </c>
      <c r="M124" s="238"/>
      <c r="N124" s="147">
        <f t="shared" si="18"/>
        <v>612000</v>
      </c>
      <c r="O124" s="31">
        <f t="shared" si="19"/>
        <v>2812000</v>
      </c>
      <c r="P124" s="31">
        <f t="shared" si="20"/>
        <v>22000</v>
      </c>
      <c r="Q124" s="31">
        <f t="shared" si="21"/>
        <v>44000</v>
      </c>
      <c r="R124" s="31">
        <f t="shared" si="22"/>
        <v>22000</v>
      </c>
      <c r="S124" s="104">
        <f t="shared" si="23"/>
        <v>2724000</v>
      </c>
      <c r="T124" s="653">
        <f>VLOOKUP(C124,'[46] SIAK'!$B$26:$R$129,17,FALSE)</f>
        <v>0</v>
      </c>
      <c r="U124" s="653">
        <f t="shared" si="25"/>
        <v>2724000</v>
      </c>
      <c r="V124" s="656" t="str">
        <f>VLOOKUP(C124,'[47] SIAK'!$B$27:$T$133,19,FALSE)</f>
        <v>172-00-0029665-9</v>
      </c>
    </row>
    <row r="125" spans="1:22" s="223" customFormat="1" ht="18" customHeight="1">
      <c r="A125" s="921">
        <v>2146375</v>
      </c>
      <c r="B125" s="1355">
        <v>96</v>
      </c>
      <c r="C125" s="575" t="s">
        <v>2811</v>
      </c>
      <c r="D125" s="66" t="s">
        <v>42</v>
      </c>
      <c r="E125" s="952">
        <f>VLOOKUP(C123:C125,'[46] SIAK'!$B$26:$D$129,3,FALSE)</f>
        <v>22</v>
      </c>
      <c r="F125" s="234">
        <v>1775000</v>
      </c>
      <c r="G125" s="236">
        <v>425000</v>
      </c>
      <c r="H125" s="618">
        <f t="shared" si="24"/>
        <v>2200000</v>
      </c>
      <c r="I125" s="241">
        <v>0</v>
      </c>
      <c r="J125" s="240">
        <v>12000</v>
      </c>
      <c r="K125" s="240">
        <v>0</v>
      </c>
      <c r="L125" s="239">
        <v>360000</v>
      </c>
      <c r="M125" s="238"/>
      <c r="N125" s="147">
        <f t="shared" si="18"/>
        <v>624000</v>
      </c>
      <c r="O125" s="31">
        <f t="shared" si="19"/>
        <v>2824000</v>
      </c>
      <c r="P125" s="31">
        <f t="shared" si="20"/>
        <v>22000</v>
      </c>
      <c r="Q125" s="31">
        <f t="shared" si="21"/>
        <v>44000</v>
      </c>
      <c r="R125" s="31">
        <f t="shared" si="22"/>
        <v>22000</v>
      </c>
      <c r="S125" s="104">
        <f t="shared" si="23"/>
        <v>2736000</v>
      </c>
      <c r="T125" s="653">
        <f>VLOOKUP(C125,'[46] SIAK'!$B$26:$R$129,17,FALSE)</f>
        <v>0</v>
      </c>
      <c r="U125" s="653">
        <f t="shared" si="25"/>
        <v>2736000</v>
      </c>
      <c r="V125" s="656" t="str">
        <f>VLOOKUP(C125,'[47] SIAK'!$B$27:$T$133,19,FALSE)</f>
        <v>172-00-0042628-0</v>
      </c>
    </row>
    <row r="126" spans="1:22" s="223" customFormat="1" ht="18" customHeight="1">
      <c r="A126" s="921">
        <v>2146375</v>
      </c>
      <c r="B126" s="1355">
        <v>97</v>
      </c>
      <c r="C126" s="585" t="s">
        <v>2812</v>
      </c>
      <c r="D126" s="66" t="s">
        <v>42</v>
      </c>
      <c r="E126" s="952">
        <f>VLOOKUP(C124:C126,'[46] SIAK'!$B$26:$D$129,3,FALSE)</f>
        <v>23</v>
      </c>
      <c r="F126" s="234">
        <v>1775000</v>
      </c>
      <c r="G126" s="236">
        <v>425000</v>
      </c>
      <c r="H126" s="618">
        <f t="shared" si="24"/>
        <v>2200000</v>
      </c>
      <c r="I126" s="241">
        <v>0</v>
      </c>
      <c r="J126" s="240">
        <v>12000</v>
      </c>
      <c r="K126" s="240">
        <v>0</v>
      </c>
      <c r="L126" s="239">
        <v>360000</v>
      </c>
      <c r="M126" s="238"/>
      <c r="N126" s="147">
        <f t="shared" si="18"/>
        <v>636000</v>
      </c>
      <c r="O126" s="31">
        <f t="shared" si="19"/>
        <v>2836000</v>
      </c>
      <c r="P126" s="31">
        <f t="shared" si="20"/>
        <v>22000</v>
      </c>
      <c r="Q126" s="31">
        <f t="shared" si="21"/>
        <v>44000</v>
      </c>
      <c r="R126" s="31">
        <f t="shared" si="22"/>
        <v>22000</v>
      </c>
      <c r="S126" s="104">
        <f t="shared" si="23"/>
        <v>2748000</v>
      </c>
      <c r="T126" s="653">
        <f>VLOOKUP(C126,'[46] SIAK'!$B$26:$R$129,17,FALSE)</f>
        <v>0</v>
      </c>
      <c r="U126" s="653">
        <f t="shared" si="25"/>
        <v>2748000</v>
      </c>
      <c r="V126" s="656" t="str">
        <f>VLOOKUP(C126,'[47] SIAK'!$B$27:$T$133,19,FALSE)</f>
        <v>172-00-0030155-8</v>
      </c>
    </row>
    <row r="127" spans="1:22" s="223" customFormat="1" ht="18" customHeight="1">
      <c r="A127" s="921">
        <v>2146375</v>
      </c>
      <c r="B127" s="1355">
        <v>98</v>
      </c>
      <c r="C127" s="586" t="s">
        <v>2813</v>
      </c>
      <c r="D127" s="66" t="s">
        <v>42</v>
      </c>
      <c r="E127" s="952">
        <f>VLOOKUP(C125:C127,'[46] SIAK'!$B$26:$D$129,3,FALSE)</f>
        <v>23</v>
      </c>
      <c r="F127" s="234">
        <v>1775000</v>
      </c>
      <c r="G127" s="236">
        <v>425000</v>
      </c>
      <c r="H127" s="618">
        <f t="shared" si="24"/>
        <v>2200000</v>
      </c>
      <c r="I127" s="241">
        <v>0</v>
      </c>
      <c r="J127" s="240">
        <v>12000</v>
      </c>
      <c r="K127" s="240">
        <v>0</v>
      </c>
      <c r="L127" s="239">
        <v>360000</v>
      </c>
      <c r="M127" s="238"/>
      <c r="N127" s="147">
        <f t="shared" si="18"/>
        <v>636000</v>
      </c>
      <c r="O127" s="31">
        <f t="shared" si="19"/>
        <v>2836000</v>
      </c>
      <c r="P127" s="31">
        <f t="shared" si="20"/>
        <v>22000</v>
      </c>
      <c r="Q127" s="31">
        <f t="shared" si="21"/>
        <v>44000</v>
      </c>
      <c r="R127" s="31">
        <f t="shared" si="22"/>
        <v>22000</v>
      </c>
      <c r="S127" s="104">
        <f t="shared" si="23"/>
        <v>2748000</v>
      </c>
      <c r="T127" s="653">
        <f>VLOOKUP(C127,'[46] SIAK'!$B$26:$R$129,17,FALSE)</f>
        <v>0</v>
      </c>
      <c r="U127" s="653">
        <f t="shared" si="25"/>
        <v>2748000</v>
      </c>
      <c r="V127" s="656" t="str">
        <f>VLOOKUP(C127,'[47] SIAK'!$B$27:$T$133,19,FALSE)</f>
        <v>108-00-0537257-9</v>
      </c>
    </row>
    <row r="128" spans="1:22" s="223" customFormat="1" ht="18" customHeight="1">
      <c r="A128" s="359"/>
      <c r="B128" s="1355">
        <v>99</v>
      </c>
      <c r="C128" s="475" t="s">
        <v>3038</v>
      </c>
      <c r="D128" s="66" t="s">
        <v>42</v>
      </c>
      <c r="E128" s="952">
        <f>VLOOKUP(C126:C128,'[46] SIAK'!$B$26:$D$129,3,FALSE)</f>
        <v>23</v>
      </c>
      <c r="F128" s="234">
        <v>1775000</v>
      </c>
      <c r="G128" s="236">
        <v>425000</v>
      </c>
      <c r="H128" s="618">
        <f t="shared" ref="H128" si="26">SUM(F128:G128)</f>
        <v>2200000</v>
      </c>
      <c r="I128" s="241">
        <v>0</v>
      </c>
      <c r="J128" s="240">
        <v>12000</v>
      </c>
      <c r="K128" s="240">
        <v>0</v>
      </c>
      <c r="L128" s="239">
        <v>360000</v>
      </c>
      <c r="M128" s="238"/>
      <c r="N128" s="147">
        <f t="shared" ref="N128:N133" si="27">(E128*J128)+K128+L128+M128</f>
        <v>636000</v>
      </c>
      <c r="O128" s="48">
        <f t="shared" ref="O128:O133" si="28">H128+N128</f>
        <v>2836000</v>
      </c>
      <c r="P128" s="48">
        <f t="shared" ref="P128:P133" si="29">H128*1%</f>
        <v>22000</v>
      </c>
      <c r="Q128" s="48">
        <f t="shared" ref="Q128:Q133" si="30">H128*2%</f>
        <v>44000</v>
      </c>
      <c r="R128" s="48">
        <f t="shared" ref="R128:R133" si="31">H128*1%</f>
        <v>22000</v>
      </c>
      <c r="S128" s="146">
        <f t="shared" ref="S128:S133" si="32">O128-Q128-R128-P128</f>
        <v>2748000</v>
      </c>
      <c r="T128" s="653">
        <f>VLOOKUP(C128,'[46] SIAK'!$B$26:$R$129,17,FALSE)</f>
        <v>0</v>
      </c>
      <c r="U128" s="1039">
        <f t="shared" si="25"/>
        <v>2748000</v>
      </c>
      <c r="V128" s="656">
        <f>VLOOKUP(C128,'[47] SIAK'!$B$27:$T$133,19,FALSE)</f>
        <v>9000036401843</v>
      </c>
    </row>
    <row r="129" spans="1:24" s="223" customFormat="1" ht="18" customHeight="1">
      <c r="A129" s="359"/>
      <c r="B129" s="1355">
        <v>100</v>
      </c>
      <c r="C129" s="575" t="s">
        <v>2407</v>
      </c>
      <c r="D129" s="66" t="s">
        <v>42</v>
      </c>
      <c r="E129" s="952">
        <f>VLOOKUP(C127:C129,'[46] SIAK'!$B$26:$D$129,3,FALSE)</f>
        <v>13</v>
      </c>
      <c r="F129" s="235">
        <v>1686375</v>
      </c>
      <c r="G129" s="237">
        <v>460000</v>
      </c>
      <c r="H129" s="1994">
        <f>SUM(F129:G129)</f>
        <v>2146375</v>
      </c>
      <c r="I129" s="241">
        <v>0</v>
      </c>
      <c r="J129" s="240">
        <v>12000</v>
      </c>
      <c r="K129" s="240">
        <v>0</v>
      </c>
      <c r="L129" s="239">
        <v>360000</v>
      </c>
      <c r="M129" s="238"/>
      <c r="N129" s="147">
        <f t="shared" si="27"/>
        <v>516000</v>
      </c>
      <c r="O129" s="48">
        <f t="shared" si="28"/>
        <v>2662375</v>
      </c>
      <c r="P129" s="48">
        <f t="shared" si="29"/>
        <v>21463.75</v>
      </c>
      <c r="Q129" s="48">
        <f t="shared" si="30"/>
        <v>42927.5</v>
      </c>
      <c r="R129" s="48">
        <f t="shared" si="31"/>
        <v>21463.75</v>
      </c>
      <c r="S129" s="146">
        <f t="shared" si="32"/>
        <v>2576520</v>
      </c>
      <c r="T129" s="653">
        <f>VLOOKUP(C129,'[46] SIAK'!$B$26:$R$129,17,FALSE)</f>
        <v>0</v>
      </c>
      <c r="U129" s="1039">
        <f t="shared" si="25"/>
        <v>2576520</v>
      </c>
      <c r="V129" s="656" t="str">
        <f>VLOOKUP(C129,'[47] SIAK'!$B$27:$T$133,19,FALSE)</f>
        <v>1080011358778</v>
      </c>
      <c r="W129" s="2524" t="s">
        <v>4610</v>
      </c>
      <c r="X129" s="2483"/>
    </row>
    <row r="130" spans="1:24" s="223" customFormat="1" ht="18" customHeight="1">
      <c r="A130" s="359"/>
      <c r="B130" s="1355">
        <v>101</v>
      </c>
      <c r="C130" s="580" t="s">
        <v>2404</v>
      </c>
      <c r="D130" s="66" t="s">
        <v>42</v>
      </c>
      <c r="E130" s="952">
        <f>VLOOKUP(C128:C130,'[46] SIAK'!$B$26:$D$129,3,FALSE)</f>
        <v>23</v>
      </c>
      <c r="F130" s="235">
        <v>1686375</v>
      </c>
      <c r="G130" s="237">
        <v>460000</v>
      </c>
      <c r="H130" s="1994">
        <f t="shared" ref="H130:H133" si="33">SUM(F130:G130)</f>
        <v>2146375</v>
      </c>
      <c r="I130" s="241">
        <v>0</v>
      </c>
      <c r="J130" s="240">
        <v>12000</v>
      </c>
      <c r="K130" s="240">
        <v>0</v>
      </c>
      <c r="L130" s="239">
        <v>360000</v>
      </c>
      <c r="M130" s="238"/>
      <c r="N130" s="147">
        <f t="shared" si="27"/>
        <v>636000</v>
      </c>
      <c r="O130" s="48">
        <f t="shared" si="28"/>
        <v>2782375</v>
      </c>
      <c r="P130" s="48">
        <f t="shared" si="29"/>
        <v>21463.75</v>
      </c>
      <c r="Q130" s="48">
        <f t="shared" si="30"/>
        <v>42927.5</v>
      </c>
      <c r="R130" s="48">
        <f t="shared" si="31"/>
        <v>21463.75</v>
      </c>
      <c r="S130" s="146">
        <f t="shared" si="32"/>
        <v>2696520</v>
      </c>
      <c r="T130" s="653">
        <f>VLOOKUP(C130,'[46] SIAK'!$B$26:$R$129,17,FALSE)</f>
        <v>0</v>
      </c>
      <c r="U130" s="1039">
        <f t="shared" si="25"/>
        <v>2696520</v>
      </c>
      <c r="V130" s="656" t="str">
        <f>VLOOKUP(C130,'[47] SIAK'!$B$27:$T$133,19,FALSE)</f>
        <v>1080013521027</v>
      </c>
      <c r="W130" s="2524"/>
      <c r="X130" s="2483"/>
    </row>
    <row r="131" spans="1:24" s="223" customFormat="1" ht="18" customHeight="1">
      <c r="A131" s="359"/>
      <c r="B131" s="1355">
        <v>102</v>
      </c>
      <c r="C131" s="575" t="s">
        <v>2397</v>
      </c>
      <c r="D131" s="66" t="s">
        <v>42</v>
      </c>
      <c r="E131" s="952">
        <f>VLOOKUP(C129:C131,'[46] SIAK'!$B$26:$D$129,3,FALSE)</f>
        <v>24</v>
      </c>
      <c r="F131" s="235">
        <v>1686375</v>
      </c>
      <c r="G131" s="237">
        <v>460000</v>
      </c>
      <c r="H131" s="1994">
        <f t="shared" si="33"/>
        <v>2146375</v>
      </c>
      <c r="I131" s="241">
        <v>0</v>
      </c>
      <c r="J131" s="240">
        <v>12000</v>
      </c>
      <c r="K131" s="240">
        <v>0</v>
      </c>
      <c r="L131" s="239">
        <v>360000</v>
      </c>
      <c r="M131" s="238"/>
      <c r="N131" s="147">
        <f t="shared" si="27"/>
        <v>648000</v>
      </c>
      <c r="O131" s="48">
        <f t="shared" si="28"/>
        <v>2794375</v>
      </c>
      <c r="P131" s="48">
        <f t="shared" si="29"/>
        <v>21463.75</v>
      </c>
      <c r="Q131" s="48">
        <f t="shared" si="30"/>
        <v>42927.5</v>
      </c>
      <c r="R131" s="48">
        <f t="shared" si="31"/>
        <v>21463.75</v>
      </c>
      <c r="S131" s="146">
        <f t="shared" si="32"/>
        <v>2708520</v>
      </c>
      <c r="T131" s="653">
        <f>VLOOKUP(C131,'[46] SIAK'!$B$26:$R$129,17,FALSE)</f>
        <v>0</v>
      </c>
      <c r="U131" s="1039">
        <f t="shared" si="25"/>
        <v>2708520</v>
      </c>
      <c r="V131" s="656" t="str">
        <f>VLOOKUP(C131,'[47] SIAK'!$B$27:$T$133,19,FALSE)</f>
        <v>1080006417886</v>
      </c>
      <c r="W131" s="2524"/>
      <c r="X131" s="2483"/>
    </row>
    <row r="132" spans="1:24" s="223" customFormat="1" ht="18" customHeight="1">
      <c r="A132" s="359"/>
      <c r="B132" s="1355">
        <v>103</v>
      </c>
      <c r="C132" s="575" t="s">
        <v>2387</v>
      </c>
      <c r="D132" s="66" t="s">
        <v>42</v>
      </c>
      <c r="E132" s="952">
        <f>VLOOKUP(C130:C132,'[46] SIAK'!$B$26:$D$129,3,FALSE)</f>
        <v>15</v>
      </c>
      <c r="F132" s="235">
        <v>1686375</v>
      </c>
      <c r="G132" s="237">
        <v>460000</v>
      </c>
      <c r="H132" s="1994">
        <f t="shared" si="33"/>
        <v>2146375</v>
      </c>
      <c r="I132" s="241">
        <v>0</v>
      </c>
      <c r="J132" s="240">
        <v>12000</v>
      </c>
      <c r="K132" s="240">
        <v>0</v>
      </c>
      <c r="L132" s="239">
        <v>360000</v>
      </c>
      <c r="M132" s="238"/>
      <c r="N132" s="147">
        <f t="shared" si="27"/>
        <v>540000</v>
      </c>
      <c r="O132" s="48">
        <f t="shared" si="28"/>
        <v>2686375</v>
      </c>
      <c r="P132" s="48">
        <f t="shared" si="29"/>
        <v>21463.75</v>
      </c>
      <c r="Q132" s="48">
        <f t="shared" si="30"/>
        <v>42927.5</v>
      </c>
      <c r="R132" s="48">
        <f t="shared" si="31"/>
        <v>21463.75</v>
      </c>
      <c r="S132" s="146">
        <f t="shared" si="32"/>
        <v>2600520</v>
      </c>
      <c r="T132" s="653">
        <f>VLOOKUP(C132,'[46] SIAK'!$B$26:$R$129,17,FALSE)</f>
        <v>0</v>
      </c>
      <c r="U132" s="1039">
        <f t="shared" si="25"/>
        <v>2600520</v>
      </c>
      <c r="V132" s="656" t="str">
        <f>VLOOKUP(C132,'[47] SIAK'!$B$27:$T$133,19,FALSE)</f>
        <v>1080006417621</v>
      </c>
      <c r="W132" s="2524"/>
      <c r="X132" s="2483"/>
    </row>
    <row r="133" spans="1:24" s="223" customFormat="1" ht="18" customHeight="1">
      <c r="A133" s="359"/>
      <c r="B133" s="1355">
        <v>104</v>
      </c>
      <c r="C133" s="575" t="s">
        <v>2370</v>
      </c>
      <c r="D133" s="66" t="s">
        <v>42</v>
      </c>
      <c r="E133" s="952">
        <f>VLOOKUP(C131:C133,'[46] SIAK'!$B$26:$D$129,3,FALSE)</f>
        <v>20</v>
      </c>
      <c r="F133" s="235">
        <v>1686375</v>
      </c>
      <c r="G133" s="237">
        <v>460000</v>
      </c>
      <c r="H133" s="1994">
        <f t="shared" si="33"/>
        <v>2146375</v>
      </c>
      <c r="I133" s="241">
        <v>0</v>
      </c>
      <c r="J133" s="240">
        <v>12000</v>
      </c>
      <c r="K133" s="240">
        <v>0</v>
      </c>
      <c r="L133" s="239">
        <v>360000</v>
      </c>
      <c r="M133" s="238"/>
      <c r="N133" s="147">
        <f t="shared" si="27"/>
        <v>600000</v>
      </c>
      <c r="O133" s="48">
        <f t="shared" si="28"/>
        <v>2746375</v>
      </c>
      <c r="P133" s="48">
        <f t="shared" si="29"/>
        <v>21463.75</v>
      </c>
      <c r="Q133" s="48">
        <f t="shared" si="30"/>
        <v>42927.5</v>
      </c>
      <c r="R133" s="48">
        <f t="shared" si="31"/>
        <v>21463.75</v>
      </c>
      <c r="S133" s="146">
        <f t="shared" si="32"/>
        <v>2660520</v>
      </c>
      <c r="T133" s="653">
        <f>VLOOKUP(C133,'[46] SIAK'!$B$26:$R$129,17,FALSE)</f>
        <v>0</v>
      </c>
      <c r="U133" s="1039">
        <f t="shared" si="25"/>
        <v>2660520</v>
      </c>
      <c r="V133" s="656" t="str">
        <f>VLOOKUP(C133,'[47] SIAK'!$B$27:$T$133,19,FALSE)</f>
        <v>1080010987841</v>
      </c>
      <c r="W133" s="2524"/>
      <c r="X133" s="2483"/>
    </row>
    <row r="134" spans="1:24" s="1164" customFormat="1" ht="23.25" customHeight="1">
      <c r="A134" s="1178"/>
      <c r="B134" s="2396" t="s">
        <v>34</v>
      </c>
      <c r="C134" s="2406"/>
      <c r="D134" s="2407"/>
      <c r="E134" s="1356">
        <f>SUM(E30:E133)</f>
        <v>2346</v>
      </c>
      <c r="F134" s="769">
        <f>SUM(F30:F133)</f>
        <v>172474838.75</v>
      </c>
      <c r="G134" s="769">
        <f t="shared" ref="G134:U134" si="34">SUM(G30:G133)</f>
        <v>46745000</v>
      </c>
      <c r="H134" s="769">
        <f t="shared" si="34"/>
        <v>219219838.75</v>
      </c>
      <c r="I134" s="769">
        <f t="shared" si="34"/>
        <v>0</v>
      </c>
      <c r="J134" s="769">
        <f t="shared" si="34"/>
        <v>1248000</v>
      </c>
      <c r="K134" s="769">
        <f t="shared" si="34"/>
        <v>0</v>
      </c>
      <c r="L134" s="769">
        <f t="shared" si="34"/>
        <v>37110000</v>
      </c>
      <c r="M134" s="769">
        <f t="shared" si="34"/>
        <v>0</v>
      </c>
      <c r="N134" s="769">
        <f t="shared" si="34"/>
        <v>65262000</v>
      </c>
      <c r="O134" s="769">
        <f t="shared" si="34"/>
        <v>284481838.75</v>
      </c>
      <c r="P134" s="769">
        <f t="shared" si="34"/>
        <v>2235125.8875000002</v>
      </c>
      <c r="Q134" s="769">
        <f t="shared" si="34"/>
        <v>4470251.7750000004</v>
      </c>
      <c r="R134" s="769">
        <f t="shared" si="34"/>
        <v>2235125.8875000002</v>
      </c>
      <c r="S134" s="769">
        <f t="shared" si="34"/>
        <v>275541335.19999999</v>
      </c>
      <c r="T134" s="769">
        <f t="shared" si="34"/>
        <v>0</v>
      </c>
      <c r="U134" s="769">
        <f t="shared" si="34"/>
        <v>275541335.19999999</v>
      </c>
      <c r="V134" s="1357"/>
    </row>
    <row r="135" spans="1:24" ht="18" customHeight="1">
      <c r="D135" s="116" t="s">
        <v>2627</v>
      </c>
      <c r="J135" s="71"/>
      <c r="K135" s="116" t="s">
        <v>2627</v>
      </c>
      <c r="S135" s="132"/>
      <c r="T135" s="245"/>
      <c r="U135" s="245"/>
      <c r="V135" s="655" t="s">
        <v>2627</v>
      </c>
    </row>
    <row r="136" spans="1:24" ht="18" customHeight="1">
      <c r="B136" s="4" t="s">
        <v>35</v>
      </c>
      <c r="C136" s="11"/>
      <c r="D136" s="12"/>
      <c r="E136" s="12"/>
      <c r="F136" s="13"/>
      <c r="G136" s="13"/>
      <c r="H136" s="13" t="s">
        <v>2627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80"/>
      <c r="T136" s="80"/>
      <c r="U136" s="80"/>
      <c r="V136" s="655"/>
    </row>
    <row r="137" spans="1:24" ht="18" customHeight="1">
      <c r="B137" s="4"/>
      <c r="C137" s="11"/>
      <c r="D137" s="12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80"/>
      <c r="T137" s="80"/>
      <c r="U137" s="80"/>
      <c r="V137" s="655"/>
    </row>
    <row r="138" spans="1:24" ht="18" customHeight="1">
      <c r="A138" s="2424" t="s">
        <v>2755</v>
      </c>
      <c r="B138" s="2484" t="s">
        <v>3</v>
      </c>
      <c r="C138" s="2484" t="s">
        <v>4</v>
      </c>
      <c r="D138" s="2484" t="s">
        <v>5</v>
      </c>
      <c r="E138" s="2335" t="s">
        <v>6</v>
      </c>
      <c r="F138" s="2344" t="s">
        <v>7</v>
      </c>
      <c r="G138" s="2345"/>
      <c r="H138" s="2335" t="s">
        <v>509</v>
      </c>
      <c r="I138" s="2344" t="s">
        <v>2410</v>
      </c>
      <c r="J138" s="2359"/>
      <c r="K138" s="2359"/>
      <c r="L138" s="2359"/>
      <c r="M138" s="2345"/>
      <c r="N138" s="2340" t="s">
        <v>9</v>
      </c>
      <c r="O138" s="2335" t="s">
        <v>10</v>
      </c>
      <c r="P138" s="2344" t="s">
        <v>11</v>
      </c>
      <c r="Q138" s="2359"/>
      <c r="R138" s="2345"/>
      <c r="S138" s="2335" t="s">
        <v>12</v>
      </c>
      <c r="T138" s="1248"/>
      <c r="U138" s="1248"/>
      <c r="V138" s="2528" t="s">
        <v>1850</v>
      </c>
    </row>
    <row r="139" spans="1:24" ht="39.75" customHeight="1">
      <c r="A139" s="2472"/>
      <c r="B139" s="2486"/>
      <c r="C139" s="2486"/>
      <c r="D139" s="2486"/>
      <c r="E139" s="2336"/>
      <c r="F139" s="786" t="s">
        <v>14</v>
      </c>
      <c r="G139" s="786" t="s">
        <v>15</v>
      </c>
      <c r="H139" s="2336"/>
      <c r="I139" s="786" t="s">
        <v>87</v>
      </c>
      <c r="J139" s="786" t="s">
        <v>16</v>
      </c>
      <c r="K139" s="786" t="s">
        <v>577</v>
      </c>
      <c r="L139" s="786" t="s">
        <v>18</v>
      </c>
      <c r="M139" s="786" t="s">
        <v>19</v>
      </c>
      <c r="N139" s="2341"/>
      <c r="O139" s="2336"/>
      <c r="P139" s="786" t="s">
        <v>2316</v>
      </c>
      <c r="Q139" s="786" t="s">
        <v>20</v>
      </c>
      <c r="R139" s="786" t="s">
        <v>2270</v>
      </c>
      <c r="S139" s="2336"/>
      <c r="T139" s="1249" t="s">
        <v>3687</v>
      </c>
      <c r="U139" s="1249" t="s">
        <v>3688</v>
      </c>
      <c r="V139" s="2529"/>
    </row>
    <row r="140" spans="1:24" s="112" customFormat="1" ht="18" customHeight="1">
      <c r="A140" s="921">
        <v>2146375</v>
      </c>
      <c r="B140" s="716">
        <v>1</v>
      </c>
      <c r="C140" s="579" t="s">
        <v>2362</v>
      </c>
      <c r="D140" s="66" t="s">
        <v>43</v>
      </c>
      <c r="E140" s="952">
        <f>VLOOKUP(C140,'[46] SIAK'!$B$137:$D$248,3,FALSE)</f>
        <v>21</v>
      </c>
      <c r="F140" s="244">
        <v>1686375</v>
      </c>
      <c r="G140" s="244">
        <v>460000</v>
      </c>
      <c r="H140" s="928">
        <f t="shared" ref="H140:H164" si="35">SUM(F140:G140)</f>
        <v>2146375</v>
      </c>
      <c r="I140" s="244">
        <v>0</v>
      </c>
      <c r="J140" s="244">
        <v>5000</v>
      </c>
      <c r="K140" s="244">
        <v>0</v>
      </c>
      <c r="L140" s="243">
        <v>0</v>
      </c>
      <c r="M140" s="242">
        <v>0</v>
      </c>
      <c r="N140" s="147">
        <f t="shared" ref="N140:N165" si="36">(E140*J140)+K140+L140+M140</f>
        <v>105000</v>
      </c>
      <c r="O140" s="31">
        <f t="shared" ref="O140:O170" si="37">H140+N140</f>
        <v>2251375</v>
      </c>
      <c r="P140" s="31">
        <f t="shared" ref="P140:P170" si="38">H140*1%</f>
        <v>21463.75</v>
      </c>
      <c r="Q140" s="31">
        <f t="shared" ref="Q140:Q170" si="39">H140*2%</f>
        <v>42927.5</v>
      </c>
      <c r="R140" s="31">
        <f t="shared" ref="R140:R170" si="40">H140*1%</f>
        <v>21463.75</v>
      </c>
      <c r="S140" s="104">
        <f t="shared" ref="S140:S193" si="41">O140-Q140-R140-P140</f>
        <v>2165520</v>
      </c>
      <c r="T140" s="654">
        <f>VLOOKUP(C140,'[46] SIAK'!$B$137:$R$248,17,FALSE)</f>
        <v>0</v>
      </c>
      <c r="U140" s="654">
        <f>S140-T140</f>
        <v>2165520</v>
      </c>
      <c r="V140" s="657" t="str">
        <f>VLOOKUP(C140,'[47] SIAK'!$B$141:$X$253,19,FALSE)</f>
        <v>1080014002878</v>
      </c>
    </row>
    <row r="141" spans="1:24" s="112" customFormat="1" ht="18" customHeight="1">
      <c r="A141" s="921">
        <v>2146375</v>
      </c>
      <c r="B141" s="716">
        <v>2</v>
      </c>
      <c r="C141" s="575" t="s">
        <v>2409</v>
      </c>
      <c r="D141" s="66" t="s">
        <v>43</v>
      </c>
      <c r="E141" s="952">
        <f>VLOOKUP(C141,'[46] SIAK'!$B$137:$D$248,3,FALSE)</f>
        <v>23</v>
      </c>
      <c r="F141" s="244">
        <v>1686375</v>
      </c>
      <c r="G141" s="244">
        <v>460000</v>
      </c>
      <c r="H141" s="928">
        <f t="shared" si="35"/>
        <v>2146375</v>
      </c>
      <c r="I141" s="244">
        <v>0</v>
      </c>
      <c r="J141" s="244">
        <v>5000</v>
      </c>
      <c r="K141" s="244">
        <v>0</v>
      </c>
      <c r="L141" s="243">
        <v>0</v>
      </c>
      <c r="M141" s="242">
        <v>0</v>
      </c>
      <c r="N141" s="147">
        <f t="shared" si="36"/>
        <v>115000</v>
      </c>
      <c r="O141" s="31">
        <f t="shared" si="37"/>
        <v>2261375</v>
      </c>
      <c r="P141" s="31">
        <f t="shared" si="38"/>
        <v>21463.75</v>
      </c>
      <c r="Q141" s="31">
        <f t="shared" si="39"/>
        <v>42927.5</v>
      </c>
      <c r="R141" s="31">
        <f t="shared" si="40"/>
        <v>21463.75</v>
      </c>
      <c r="S141" s="104">
        <f t="shared" si="41"/>
        <v>2175520</v>
      </c>
      <c r="T141" s="1683">
        <f>VLOOKUP(C141,'[46] SIAK'!$B$137:$R$248,17,FALSE)</f>
        <v>0</v>
      </c>
      <c r="U141" s="654">
        <f t="shared" ref="U141:U203" si="42">S141-T141</f>
        <v>2175520</v>
      </c>
      <c r="V141" s="657" t="str">
        <f>VLOOKUP(C141,'[47] SIAK'!$B$141:$X$253,19,FALSE)</f>
        <v>1080010754225</v>
      </c>
    </row>
    <row r="142" spans="1:24" s="112" customFormat="1" ht="18" customHeight="1">
      <c r="A142" s="921">
        <v>2146375</v>
      </c>
      <c r="B142" s="716">
        <v>3</v>
      </c>
      <c r="C142" s="580" t="s">
        <v>2406</v>
      </c>
      <c r="D142" s="66" t="s">
        <v>43</v>
      </c>
      <c r="E142" s="952">
        <f>VLOOKUP(C142,'[46] SIAK'!$B$137:$D$248,3,FALSE)</f>
        <v>23</v>
      </c>
      <c r="F142" s="244">
        <v>1686375</v>
      </c>
      <c r="G142" s="244">
        <v>460000</v>
      </c>
      <c r="H142" s="928">
        <f t="shared" si="35"/>
        <v>2146375</v>
      </c>
      <c r="I142" s="244">
        <v>0</v>
      </c>
      <c r="J142" s="244">
        <v>5000</v>
      </c>
      <c r="K142" s="244">
        <v>0</v>
      </c>
      <c r="L142" s="243">
        <v>0</v>
      </c>
      <c r="M142" s="242">
        <v>0</v>
      </c>
      <c r="N142" s="147">
        <f t="shared" si="36"/>
        <v>115000</v>
      </c>
      <c r="O142" s="31">
        <f t="shared" si="37"/>
        <v>2261375</v>
      </c>
      <c r="P142" s="31">
        <f t="shared" si="38"/>
        <v>21463.75</v>
      </c>
      <c r="Q142" s="31">
        <f t="shared" si="39"/>
        <v>42927.5</v>
      </c>
      <c r="R142" s="31">
        <f t="shared" si="40"/>
        <v>21463.75</v>
      </c>
      <c r="S142" s="104">
        <f t="shared" si="41"/>
        <v>2175520</v>
      </c>
      <c r="T142" s="1683">
        <f>VLOOKUP(C142,'[46] SIAK'!$B$137:$R$248,17,FALSE)</f>
        <v>0</v>
      </c>
      <c r="U142" s="654">
        <f t="shared" si="42"/>
        <v>2175520</v>
      </c>
      <c r="V142" s="657" t="str">
        <f>VLOOKUP(C142,'[47] SIAK'!$B$141:$X$253,19,FALSE)</f>
        <v>9000026684796</v>
      </c>
    </row>
    <row r="143" spans="1:24" s="112" customFormat="1" ht="18" customHeight="1">
      <c r="A143" s="921">
        <v>2146375</v>
      </c>
      <c r="B143" s="716">
        <v>4</v>
      </c>
      <c r="C143" s="581" t="s">
        <v>2405</v>
      </c>
      <c r="D143" s="66" t="s">
        <v>43</v>
      </c>
      <c r="E143" s="952">
        <f>VLOOKUP(C143,'[46] SIAK'!$B$137:$D$248,3,FALSE)</f>
        <v>21</v>
      </c>
      <c r="F143" s="244">
        <v>1686375</v>
      </c>
      <c r="G143" s="244">
        <v>460000</v>
      </c>
      <c r="H143" s="928">
        <f t="shared" si="35"/>
        <v>2146375</v>
      </c>
      <c r="I143" s="244">
        <v>0</v>
      </c>
      <c r="J143" s="244">
        <v>5000</v>
      </c>
      <c r="K143" s="244">
        <v>0</v>
      </c>
      <c r="L143" s="243">
        <v>0</v>
      </c>
      <c r="M143" s="242">
        <v>0</v>
      </c>
      <c r="N143" s="147">
        <f t="shared" si="36"/>
        <v>105000</v>
      </c>
      <c r="O143" s="31">
        <f t="shared" si="37"/>
        <v>2251375</v>
      </c>
      <c r="P143" s="31">
        <f t="shared" si="38"/>
        <v>21463.75</v>
      </c>
      <c r="Q143" s="31">
        <f t="shared" si="39"/>
        <v>42927.5</v>
      </c>
      <c r="R143" s="31">
        <f t="shared" si="40"/>
        <v>21463.75</v>
      </c>
      <c r="S143" s="104">
        <f t="shared" si="41"/>
        <v>2165520</v>
      </c>
      <c r="T143" s="1683">
        <f>VLOOKUP(C143,'[46] SIAK'!$B$137:$R$248,17,FALSE)</f>
        <v>0</v>
      </c>
      <c r="U143" s="654">
        <f t="shared" si="42"/>
        <v>2165520</v>
      </c>
      <c r="V143" s="657" t="str">
        <f>VLOOKUP(C143,'[47] SIAK'!$B$141:$X$253,19,FALSE)</f>
        <v>1080010981117</v>
      </c>
    </row>
    <row r="144" spans="1:24" s="112" customFormat="1" ht="18" customHeight="1">
      <c r="A144" s="921">
        <v>2146375</v>
      </c>
      <c r="B144" s="716">
        <v>5</v>
      </c>
      <c r="C144" s="575" t="s">
        <v>917</v>
      </c>
      <c r="D144" s="66" t="s">
        <v>43</v>
      </c>
      <c r="E144" s="952">
        <f>VLOOKUP(C144,'[46] SIAK'!$B$137:$D$248,3,FALSE)</f>
        <v>23</v>
      </c>
      <c r="F144" s="244">
        <v>1686375</v>
      </c>
      <c r="G144" s="244">
        <v>460000</v>
      </c>
      <c r="H144" s="928">
        <f t="shared" si="35"/>
        <v>2146375</v>
      </c>
      <c r="I144" s="244">
        <v>0</v>
      </c>
      <c r="J144" s="244">
        <v>5000</v>
      </c>
      <c r="K144" s="244">
        <v>0</v>
      </c>
      <c r="L144" s="243">
        <v>0</v>
      </c>
      <c r="M144" s="242">
        <v>0</v>
      </c>
      <c r="N144" s="147">
        <f t="shared" si="36"/>
        <v>115000</v>
      </c>
      <c r="O144" s="31">
        <f t="shared" si="37"/>
        <v>2261375</v>
      </c>
      <c r="P144" s="31">
        <f t="shared" si="38"/>
        <v>21463.75</v>
      </c>
      <c r="Q144" s="31">
        <f t="shared" si="39"/>
        <v>42927.5</v>
      </c>
      <c r="R144" s="31">
        <f t="shared" si="40"/>
        <v>21463.75</v>
      </c>
      <c r="S144" s="104">
        <f t="shared" si="41"/>
        <v>2175520</v>
      </c>
      <c r="T144" s="1683">
        <f>VLOOKUP(C144,'[46] SIAK'!$B$137:$R$248,17,FALSE)</f>
        <v>0</v>
      </c>
      <c r="U144" s="654">
        <f t="shared" si="42"/>
        <v>2175520</v>
      </c>
      <c r="V144" s="657" t="str">
        <f>VLOOKUP(C144,'[47] SIAK'!$B$141:$X$253,19,FALSE)</f>
        <v>1080012077179</v>
      </c>
    </row>
    <row r="145" spans="1:22" s="112" customFormat="1" ht="18" customHeight="1">
      <c r="A145" s="921">
        <v>2146375</v>
      </c>
      <c r="B145" s="716">
        <v>6</v>
      </c>
      <c r="C145" s="575" t="s">
        <v>2403</v>
      </c>
      <c r="D145" s="66" t="s">
        <v>43</v>
      </c>
      <c r="E145" s="952">
        <f>VLOOKUP(C145,'[46] SIAK'!$B$137:$D$248,3,FALSE)</f>
        <v>21</v>
      </c>
      <c r="F145" s="244">
        <v>1686375</v>
      </c>
      <c r="G145" s="244">
        <v>460000</v>
      </c>
      <c r="H145" s="928">
        <f t="shared" si="35"/>
        <v>2146375</v>
      </c>
      <c r="I145" s="244">
        <v>0</v>
      </c>
      <c r="J145" s="244">
        <v>5000</v>
      </c>
      <c r="K145" s="244">
        <v>0</v>
      </c>
      <c r="L145" s="243">
        <v>0</v>
      </c>
      <c r="M145" s="242">
        <v>0</v>
      </c>
      <c r="N145" s="147">
        <f t="shared" si="36"/>
        <v>105000</v>
      </c>
      <c r="O145" s="31">
        <f t="shared" si="37"/>
        <v>2251375</v>
      </c>
      <c r="P145" s="31">
        <f t="shared" si="38"/>
        <v>21463.75</v>
      </c>
      <c r="Q145" s="31">
        <f t="shared" si="39"/>
        <v>42927.5</v>
      </c>
      <c r="R145" s="31">
        <f t="shared" si="40"/>
        <v>21463.75</v>
      </c>
      <c r="S145" s="104">
        <f t="shared" si="41"/>
        <v>2165520</v>
      </c>
      <c r="T145" s="1683">
        <f>VLOOKUP(C145,'[46] SIAK'!$B$137:$R$248,17,FALSE)</f>
        <v>0</v>
      </c>
      <c r="U145" s="654">
        <f t="shared" si="42"/>
        <v>2165520</v>
      </c>
      <c r="V145" s="657" t="str">
        <f>VLOOKUP(C145,'[47] SIAK'!$B$141:$X$253,19,FALSE)</f>
        <v>1080006397617</v>
      </c>
    </row>
    <row r="146" spans="1:22" s="112" customFormat="1" ht="18" customHeight="1">
      <c r="A146" s="921">
        <v>2146375</v>
      </c>
      <c r="B146" s="716">
        <v>7</v>
      </c>
      <c r="C146" s="579" t="s">
        <v>2361</v>
      </c>
      <c r="D146" s="66" t="s">
        <v>43</v>
      </c>
      <c r="E146" s="952">
        <f>VLOOKUP(C146,'[46] SIAK'!$B$137:$D$248,3,FALSE)</f>
        <v>24</v>
      </c>
      <c r="F146" s="244">
        <v>1686375</v>
      </c>
      <c r="G146" s="244">
        <v>460000</v>
      </c>
      <c r="H146" s="928">
        <f t="shared" si="35"/>
        <v>2146375</v>
      </c>
      <c r="I146" s="244">
        <v>0</v>
      </c>
      <c r="J146" s="244">
        <v>5000</v>
      </c>
      <c r="K146" s="244">
        <v>0</v>
      </c>
      <c r="L146" s="243">
        <v>0</v>
      </c>
      <c r="M146" s="242">
        <v>0</v>
      </c>
      <c r="N146" s="147">
        <f t="shared" si="36"/>
        <v>120000</v>
      </c>
      <c r="O146" s="31">
        <f t="shared" si="37"/>
        <v>2266375</v>
      </c>
      <c r="P146" s="31">
        <f t="shared" si="38"/>
        <v>21463.75</v>
      </c>
      <c r="Q146" s="31">
        <f t="shared" si="39"/>
        <v>42927.5</v>
      </c>
      <c r="R146" s="31">
        <f t="shared" si="40"/>
        <v>21463.75</v>
      </c>
      <c r="S146" s="104">
        <f t="shared" si="41"/>
        <v>2180520</v>
      </c>
      <c r="T146" s="1683">
        <f>VLOOKUP(C146,'[46] SIAK'!$B$137:$R$248,17,FALSE)</f>
        <v>0</v>
      </c>
      <c r="U146" s="654">
        <f t="shared" si="42"/>
        <v>2180520</v>
      </c>
      <c r="V146" s="657" t="str">
        <f>VLOOKUP(C146,'[47] SIAK'!$B$141:$X$253,19,FALSE)</f>
        <v>1080013994349</v>
      </c>
    </row>
    <row r="147" spans="1:22" s="112" customFormat="1" ht="18" customHeight="1">
      <c r="A147" s="921">
        <v>2146375</v>
      </c>
      <c r="B147" s="716">
        <v>8</v>
      </c>
      <c r="C147" s="576" t="s">
        <v>2401</v>
      </c>
      <c r="D147" s="66" t="s">
        <v>43</v>
      </c>
      <c r="E147" s="952">
        <f>VLOOKUP(C147,'[46] SIAK'!$B$137:$D$248,3,FALSE)</f>
        <v>22</v>
      </c>
      <c r="F147" s="244">
        <v>1686375</v>
      </c>
      <c r="G147" s="244">
        <v>460000</v>
      </c>
      <c r="H147" s="928">
        <f t="shared" si="35"/>
        <v>2146375</v>
      </c>
      <c r="I147" s="244">
        <v>0</v>
      </c>
      <c r="J147" s="244">
        <v>5000</v>
      </c>
      <c r="K147" s="244">
        <v>0</v>
      </c>
      <c r="L147" s="243">
        <v>0</v>
      </c>
      <c r="M147" s="242">
        <v>0</v>
      </c>
      <c r="N147" s="147">
        <f t="shared" si="36"/>
        <v>110000</v>
      </c>
      <c r="O147" s="31">
        <f t="shared" si="37"/>
        <v>2256375</v>
      </c>
      <c r="P147" s="31">
        <f t="shared" si="38"/>
        <v>21463.75</v>
      </c>
      <c r="Q147" s="31">
        <f t="shared" si="39"/>
        <v>42927.5</v>
      </c>
      <c r="R147" s="31">
        <f t="shared" si="40"/>
        <v>21463.75</v>
      </c>
      <c r="S147" s="104">
        <f t="shared" si="41"/>
        <v>2170520</v>
      </c>
      <c r="T147" s="1683">
        <f>VLOOKUP(C147,'[46] SIAK'!$B$137:$R$248,17,FALSE)</f>
        <v>0</v>
      </c>
      <c r="U147" s="654">
        <f t="shared" si="42"/>
        <v>2170520</v>
      </c>
      <c r="V147" s="657" t="str">
        <f>VLOOKUP(C147,'[47] SIAK'!$B$141:$X$253,19,FALSE)</f>
        <v>1080010389568</v>
      </c>
    </row>
    <row r="148" spans="1:22" s="112" customFormat="1" ht="18" customHeight="1">
      <c r="A148" s="921">
        <v>2146375</v>
      </c>
      <c r="B148" s="716">
        <v>9</v>
      </c>
      <c r="C148" s="358" t="s">
        <v>2400</v>
      </c>
      <c r="D148" s="66" t="s">
        <v>43</v>
      </c>
      <c r="E148" s="952">
        <f>VLOOKUP(C148,'[46] SIAK'!$B$137:$D$248,3,FALSE)</f>
        <v>23</v>
      </c>
      <c r="F148" s="244">
        <v>1686375</v>
      </c>
      <c r="G148" s="244">
        <v>460000</v>
      </c>
      <c r="H148" s="928">
        <f t="shared" si="35"/>
        <v>2146375</v>
      </c>
      <c r="I148" s="244">
        <v>0</v>
      </c>
      <c r="J148" s="244">
        <v>5000</v>
      </c>
      <c r="K148" s="244">
        <v>0</v>
      </c>
      <c r="L148" s="243">
        <v>0</v>
      </c>
      <c r="M148" s="242">
        <v>0</v>
      </c>
      <c r="N148" s="147">
        <f t="shared" si="36"/>
        <v>115000</v>
      </c>
      <c r="O148" s="31">
        <f t="shared" si="37"/>
        <v>2261375</v>
      </c>
      <c r="P148" s="31">
        <f t="shared" si="38"/>
        <v>21463.75</v>
      </c>
      <c r="Q148" s="31">
        <f t="shared" si="39"/>
        <v>42927.5</v>
      </c>
      <c r="R148" s="31">
        <f t="shared" si="40"/>
        <v>21463.75</v>
      </c>
      <c r="S148" s="104">
        <f t="shared" si="41"/>
        <v>2175520</v>
      </c>
      <c r="T148" s="1683">
        <f>VLOOKUP(C148,'[46] SIAK'!$B$137:$R$248,17,FALSE)</f>
        <v>0</v>
      </c>
      <c r="U148" s="654">
        <f t="shared" si="42"/>
        <v>2175520</v>
      </c>
      <c r="V148" s="657" t="str">
        <f>VLOOKUP(C148,'[47] SIAK'!$B$141:$X$253,19,FALSE)</f>
        <v>1080006413125</v>
      </c>
    </row>
    <row r="149" spans="1:22" s="223" customFormat="1" ht="18" customHeight="1">
      <c r="A149" s="206">
        <v>2146375</v>
      </c>
      <c r="B149" s="716">
        <v>10</v>
      </c>
      <c r="C149" s="575" t="s">
        <v>2398</v>
      </c>
      <c r="D149" s="66" t="s">
        <v>43</v>
      </c>
      <c r="E149" s="952">
        <f>VLOOKUP(C149,'[46] SIAK'!$B$137:$D$248,3,FALSE)</f>
        <v>24</v>
      </c>
      <c r="F149" s="348">
        <v>1686375</v>
      </c>
      <c r="G149" s="348">
        <v>460000</v>
      </c>
      <c r="H149" s="618">
        <f t="shared" si="35"/>
        <v>2146375</v>
      </c>
      <c r="I149" s="348">
        <v>0</v>
      </c>
      <c r="J149" s="348">
        <v>5000</v>
      </c>
      <c r="K149" s="348">
        <v>0</v>
      </c>
      <c r="L149" s="243">
        <v>0</v>
      </c>
      <c r="M149" s="242">
        <v>0</v>
      </c>
      <c r="N149" s="147">
        <f t="shared" si="36"/>
        <v>120000</v>
      </c>
      <c r="O149" s="48">
        <f t="shared" si="37"/>
        <v>2266375</v>
      </c>
      <c r="P149" s="48">
        <f t="shared" si="38"/>
        <v>21463.75</v>
      </c>
      <c r="Q149" s="48">
        <f t="shared" si="39"/>
        <v>42927.5</v>
      </c>
      <c r="R149" s="48">
        <f t="shared" si="40"/>
        <v>21463.75</v>
      </c>
      <c r="S149" s="146">
        <f t="shared" si="41"/>
        <v>2180520</v>
      </c>
      <c r="T149" s="1683">
        <f>VLOOKUP(C149,'[46] SIAK'!$B$137:$R$248,17,FALSE)</f>
        <v>0</v>
      </c>
      <c r="U149" s="654">
        <f t="shared" si="42"/>
        <v>2180520</v>
      </c>
      <c r="V149" s="657">
        <f>VLOOKUP(C149,'[47] SIAK'!$B$141:$X$253,19,FALSE)</f>
        <v>1080012632676</v>
      </c>
    </row>
    <row r="150" spans="1:22" s="223" customFormat="1" ht="18" customHeight="1">
      <c r="A150" s="921">
        <v>2146375</v>
      </c>
      <c r="B150" s="716">
        <v>11</v>
      </c>
      <c r="C150" s="579" t="s">
        <v>2360</v>
      </c>
      <c r="D150" s="66" t="s">
        <v>43</v>
      </c>
      <c r="E150" s="952">
        <f>VLOOKUP(C150,'[46] SIAK'!$B$137:$D$248,3,FALSE)</f>
        <v>23</v>
      </c>
      <c r="F150" s="244">
        <v>1686375</v>
      </c>
      <c r="G150" s="244">
        <v>460000</v>
      </c>
      <c r="H150" s="928">
        <f t="shared" si="35"/>
        <v>2146375</v>
      </c>
      <c r="I150" s="244">
        <v>0</v>
      </c>
      <c r="J150" s="244">
        <v>5000</v>
      </c>
      <c r="K150" s="244">
        <v>0</v>
      </c>
      <c r="L150" s="243">
        <v>0</v>
      </c>
      <c r="M150" s="242">
        <v>0</v>
      </c>
      <c r="N150" s="147">
        <f t="shared" si="36"/>
        <v>115000</v>
      </c>
      <c r="O150" s="31">
        <f t="shared" si="37"/>
        <v>2261375</v>
      </c>
      <c r="P150" s="31">
        <f t="shared" si="38"/>
        <v>21463.75</v>
      </c>
      <c r="Q150" s="31">
        <f t="shared" si="39"/>
        <v>42927.5</v>
      </c>
      <c r="R150" s="31">
        <f t="shared" si="40"/>
        <v>21463.75</v>
      </c>
      <c r="S150" s="104">
        <f t="shared" si="41"/>
        <v>2175520</v>
      </c>
      <c r="T150" s="1683">
        <f>VLOOKUP(C150,'[46] SIAK'!$B$137:$R$248,17,FALSE)</f>
        <v>0</v>
      </c>
      <c r="U150" s="654">
        <f t="shared" si="42"/>
        <v>2175520</v>
      </c>
      <c r="V150" s="657" t="str">
        <f>VLOOKUP(C150,'[47] SIAK'!$B$141:$X$253,19,FALSE)</f>
        <v>9000030127519</v>
      </c>
    </row>
    <row r="151" spans="1:22" s="223" customFormat="1" ht="18" customHeight="1">
      <c r="A151" s="921">
        <v>2146375</v>
      </c>
      <c r="B151" s="716">
        <v>12</v>
      </c>
      <c r="C151" s="579" t="s">
        <v>2359</v>
      </c>
      <c r="D151" s="66" t="s">
        <v>43</v>
      </c>
      <c r="E151" s="952">
        <f>VLOOKUP(C151,'[46] SIAK'!$B$137:$D$248,3,FALSE)</f>
        <v>22</v>
      </c>
      <c r="F151" s="244">
        <v>1686375</v>
      </c>
      <c r="G151" s="244">
        <v>460000</v>
      </c>
      <c r="H151" s="928">
        <f t="shared" si="35"/>
        <v>2146375</v>
      </c>
      <c r="I151" s="244">
        <v>0</v>
      </c>
      <c r="J151" s="244">
        <v>5000</v>
      </c>
      <c r="K151" s="244">
        <v>0</v>
      </c>
      <c r="L151" s="243">
        <v>0</v>
      </c>
      <c r="M151" s="242">
        <v>0</v>
      </c>
      <c r="N151" s="147">
        <f t="shared" si="36"/>
        <v>110000</v>
      </c>
      <c r="O151" s="31">
        <f t="shared" si="37"/>
        <v>2256375</v>
      </c>
      <c r="P151" s="31">
        <f t="shared" si="38"/>
        <v>21463.75</v>
      </c>
      <c r="Q151" s="31">
        <f t="shared" si="39"/>
        <v>42927.5</v>
      </c>
      <c r="R151" s="31">
        <f t="shared" si="40"/>
        <v>21463.75</v>
      </c>
      <c r="S151" s="104">
        <f t="shared" si="41"/>
        <v>2170520</v>
      </c>
      <c r="T151" s="1683">
        <f>VLOOKUP(C151,'[46] SIAK'!$B$137:$R$248,17,FALSE)</f>
        <v>0</v>
      </c>
      <c r="U151" s="654">
        <f t="shared" si="42"/>
        <v>2170520</v>
      </c>
      <c r="V151" s="657" t="str">
        <f>VLOOKUP(C151,'[47] SIAK'!$B$141:$X$253,19,FALSE)</f>
        <v>9000030121132</v>
      </c>
    </row>
    <row r="152" spans="1:22" s="112" customFormat="1" ht="18" customHeight="1">
      <c r="A152" s="921">
        <v>2146375</v>
      </c>
      <c r="B152" s="716">
        <v>13</v>
      </c>
      <c r="C152" s="580" t="s">
        <v>2395</v>
      </c>
      <c r="D152" s="66" t="s">
        <v>43</v>
      </c>
      <c r="E152" s="952">
        <f>VLOOKUP(C152,'[46] SIAK'!$B$137:$D$248,3,FALSE)</f>
        <v>14</v>
      </c>
      <c r="F152" s="244">
        <v>1686375</v>
      </c>
      <c r="G152" s="244">
        <v>460000</v>
      </c>
      <c r="H152" s="928">
        <f t="shared" si="35"/>
        <v>2146375</v>
      </c>
      <c r="I152" s="244">
        <v>0</v>
      </c>
      <c r="J152" s="244">
        <v>5000</v>
      </c>
      <c r="K152" s="244">
        <v>0</v>
      </c>
      <c r="L152" s="243">
        <v>0</v>
      </c>
      <c r="M152" s="242">
        <v>0</v>
      </c>
      <c r="N152" s="147">
        <f t="shared" si="36"/>
        <v>70000</v>
      </c>
      <c r="O152" s="31">
        <f t="shared" si="37"/>
        <v>2216375</v>
      </c>
      <c r="P152" s="31">
        <f t="shared" si="38"/>
        <v>21463.75</v>
      </c>
      <c r="Q152" s="31">
        <f t="shared" si="39"/>
        <v>42927.5</v>
      </c>
      <c r="R152" s="31">
        <f t="shared" si="40"/>
        <v>21463.75</v>
      </c>
      <c r="S152" s="104">
        <f t="shared" si="41"/>
        <v>2130520</v>
      </c>
      <c r="T152" s="1683">
        <f>VLOOKUP(C152,'[46] SIAK'!$B$137:$R$248,17,FALSE)</f>
        <v>0</v>
      </c>
      <c r="U152" s="654">
        <f t="shared" si="42"/>
        <v>2130520</v>
      </c>
      <c r="V152" s="657" t="str">
        <f>VLOOKUP(C152,'[47] SIAK'!$B$141:$X$253,19,FALSE)</f>
        <v>1080013523601</v>
      </c>
    </row>
    <row r="153" spans="1:22" s="112" customFormat="1" ht="18" customHeight="1">
      <c r="A153" s="921">
        <v>2146375</v>
      </c>
      <c r="B153" s="716">
        <v>14</v>
      </c>
      <c r="C153" s="579" t="s">
        <v>2358</v>
      </c>
      <c r="D153" s="66" t="s">
        <v>43</v>
      </c>
      <c r="E153" s="952">
        <f>VLOOKUP(C153,'[46] SIAK'!$B$137:$D$248,3,FALSE)</f>
        <v>25</v>
      </c>
      <c r="F153" s="244">
        <v>1686375</v>
      </c>
      <c r="G153" s="244">
        <v>460000</v>
      </c>
      <c r="H153" s="618">
        <f t="shared" si="35"/>
        <v>2146375</v>
      </c>
      <c r="I153" s="244">
        <v>0</v>
      </c>
      <c r="J153" s="244">
        <v>5000</v>
      </c>
      <c r="K153" s="244">
        <v>0</v>
      </c>
      <c r="L153" s="243">
        <v>0</v>
      </c>
      <c r="M153" s="242">
        <v>0</v>
      </c>
      <c r="N153" s="147">
        <f t="shared" si="36"/>
        <v>125000</v>
      </c>
      <c r="O153" s="31">
        <f t="shared" si="37"/>
        <v>2271375</v>
      </c>
      <c r="P153" s="48">
        <f t="shared" si="38"/>
        <v>21463.75</v>
      </c>
      <c r="Q153" s="48">
        <f t="shared" si="39"/>
        <v>42927.5</v>
      </c>
      <c r="R153" s="48">
        <f t="shared" si="40"/>
        <v>21463.75</v>
      </c>
      <c r="S153" s="104">
        <f t="shared" si="41"/>
        <v>2185520</v>
      </c>
      <c r="T153" s="1683">
        <f>VLOOKUP(C153,'[46] SIAK'!$B$137:$R$248,17,FALSE)</f>
        <v>0</v>
      </c>
      <c r="U153" s="654">
        <f t="shared" si="42"/>
        <v>2185520</v>
      </c>
      <c r="V153" s="657" t="str">
        <f>VLOOKUP(C153,'[47] SIAK'!$B$141:$X$253,19,FALSE)</f>
        <v>1080013982765</v>
      </c>
    </row>
    <row r="154" spans="1:22" s="112" customFormat="1" ht="18" customHeight="1">
      <c r="A154" s="921">
        <v>2146375</v>
      </c>
      <c r="B154" s="716">
        <v>15</v>
      </c>
      <c r="C154" s="575" t="s">
        <v>2393</v>
      </c>
      <c r="D154" s="66" t="s">
        <v>43</v>
      </c>
      <c r="E154" s="952">
        <f>VLOOKUP(C154,'[46] SIAK'!$B$137:$D$248,3,FALSE)</f>
        <v>23</v>
      </c>
      <c r="F154" s="244">
        <v>1686375</v>
      </c>
      <c r="G154" s="244">
        <v>460000</v>
      </c>
      <c r="H154" s="928">
        <f t="shared" si="35"/>
        <v>2146375</v>
      </c>
      <c r="I154" s="244">
        <v>0</v>
      </c>
      <c r="J154" s="244">
        <v>5000</v>
      </c>
      <c r="K154" s="244">
        <v>0</v>
      </c>
      <c r="L154" s="243">
        <v>0</v>
      </c>
      <c r="M154" s="242">
        <v>0</v>
      </c>
      <c r="N154" s="147">
        <f t="shared" si="36"/>
        <v>115000</v>
      </c>
      <c r="O154" s="31">
        <f t="shared" si="37"/>
        <v>2261375</v>
      </c>
      <c r="P154" s="31">
        <f t="shared" si="38"/>
        <v>21463.75</v>
      </c>
      <c r="Q154" s="31">
        <f t="shared" si="39"/>
        <v>42927.5</v>
      </c>
      <c r="R154" s="31">
        <f t="shared" si="40"/>
        <v>21463.75</v>
      </c>
      <c r="S154" s="104">
        <f t="shared" si="41"/>
        <v>2175520</v>
      </c>
      <c r="T154" s="1683">
        <f>VLOOKUP(C154,'[46] SIAK'!$B$137:$R$248,17,FALSE)</f>
        <v>0</v>
      </c>
      <c r="U154" s="654">
        <f t="shared" si="42"/>
        <v>2175520</v>
      </c>
      <c r="V154" s="657" t="str">
        <f>VLOOKUP(C154,'[47] SIAK'!$B$141:$X$253,19,FALSE)</f>
        <v>1080011501575</v>
      </c>
    </row>
    <row r="155" spans="1:22" s="112" customFormat="1" ht="18" customHeight="1">
      <c r="A155" s="921">
        <v>2146375</v>
      </c>
      <c r="B155" s="716">
        <v>16</v>
      </c>
      <c r="C155" s="575" t="s">
        <v>1248</v>
      </c>
      <c r="D155" s="66" t="s">
        <v>43</v>
      </c>
      <c r="E155" s="952">
        <f>VLOOKUP(C155,'[46] SIAK'!$B$137:$D$248,3,FALSE)</f>
        <v>23</v>
      </c>
      <c r="F155" s="244">
        <v>1686375</v>
      </c>
      <c r="G155" s="244">
        <v>460000</v>
      </c>
      <c r="H155" s="928">
        <f t="shared" si="35"/>
        <v>2146375</v>
      </c>
      <c r="I155" s="244">
        <v>0</v>
      </c>
      <c r="J155" s="244">
        <v>5000</v>
      </c>
      <c r="K155" s="244">
        <v>0</v>
      </c>
      <c r="L155" s="243">
        <v>0</v>
      </c>
      <c r="M155" s="242">
        <v>0</v>
      </c>
      <c r="N155" s="147">
        <f t="shared" si="36"/>
        <v>115000</v>
      </c>
      <c r="O155" s="31">
        <f t="shared" si="37"/>
        <v>2261375</v>
      </c>
      <c r="P155" s="31">
        <f t="shared" si="38"/>
        <v>21463.75</v>
      </c>
      <c r="Q155" s="31">
        <f t="shared" si="39"/>
        <v>42927.5</v>
      </c>
      <c r="R155" s="31">
        <f t="shared" si="40"/>
        <v>21463.75</v>
      </c>
      <c r="S155" s="104">
        <f t="shared" si="41"/>
        <v>2175520</v>
      </c>
      <c r="T155" s="1683">
        <f>VLOOKUP(C155,'[46] SIAK'!$B$137:$R$248,17,FALSE)</f>
        <v>0</v>
      </c>
      <c r="U155" s="654">
        <f t="shared" si="42"/>
        <v>2175520</v>
      </c>
      <c r="V155" s="657" t="str">
        <f>VLOOKUP(C155,'[47] SIAK'!$B$141:$X$253,19,FALSE)</f>
        <v>1080006393020</v>
      </c>
    </row>
    <row r="156" spans="1:22" s="223" customFormat="1" ht="18" customHeight="1">
      <c r="A156" s="921">
        <v>2146375</v>
      </c>
      <c r="B156" s="716">
        <v>17</v>
      </c>
      <c r="C156" s="575" t="s">
        <v>2389</v>
      </c>
      <c r="D156" s="66" t="s">
        <v>43</v>
      </c>
      <c r="E156" s="952">
        <f>VLOOKUP(C156,'[46] SIAK'!$B$137:$D$248,3,FALSE)</f>
        <v>24</v>
      </c>
      <c r="F156" s="244">
        <v>1686375</v>
      </c>
      <c r="G156" s="244">
        <v>460000</v>
      </c>
      <c r="H156" s="928">
        <f t="shared" si="35"/>
        <v>2146375</v>
      </c>
      <c r="I156" s="244">
        <v>0</v>
      </c>
      <c r="J156" s="244">
        <v>5000</v>
      </c>
      <c r="K156" s="244">
        <v>0</v>
      </c>
      <c r="L156" s="243">
        <v>0</v>
      </c>
      <c r="M156" s="242">
        <v>0</v>
      </c>
      <c r="N156" s="147">
        <f t="shared" si="36"/>
        <v>120000</v>
      </c>
      <c r="O156" s="31">
        <f t="shared" si="37"/>
        <v>2266375</v>
      </c>
      <c r="P156" s="31">
        <f t="shared" si="38"/>
        <v>21463.75</v>
      </c>
      <c r="Q156" s="31">
        <f t="shared" si="39"/>
        <v>42927.5</v>
      </c>
      <c r="R156" s="31">
        <f t="shared" si="40"/>
        <v>21463.75</v>
      </c>
      <c r="S156" s="104">
        <f t="shared" si="41"/>
        <v>2180520</v>
      </c>
      <c r="T156" s="1683">
        <f>VLOOKUP(C156,'[46] SIAK'!$B$137:$R$248,17,FALSE)</f>
        <v>0</v>
      </c>
      <c r="U156" s="654">
        <f t="shared" si="42"/>
        <v>2180520</v>
      </c>
      <c r="V156" s="657" t="str">
        <f>VLOOKUP(C156,'[47] SIAK'!$B$141:$X$253,19,FALSE)</f>
        <v>1080011612521</v>
      </c>
    </row>
    <row r="157" spans="1:22" s="112" customFormat="1" ht="18" customHeight="1">
      <c r="A157" s="921">
        <v>2146375</v>
      </c>
      <c r="B157" s="716">
        <v>18</v>
      </c>
      <c r="C157" s="579" t="s">
        <v>2356</v>
      </c>
      <c r="D157" s="66" t="s">
        <v>43</v>
      </c>
      <c r="E157" s="952">
        <f>VLOOKUP(C157,'[46] SIAK'!$B$137:$D$248,3,FALSE)</f>
        <v>22</v>
      </c>
      <c r="F157" s="244">
        <v>1686375</v>
      </c>
      <c r="G157" s="244">
        <v>460000</v>
      </c>
      <c r="H157" s="928">
        <f t="shared" si="35"/>
        <v>2146375</v>
      </c>
      <c r="I157" s="244">
        <v>0</v>
      </c>
      <c r="J157" s="244">
        <v>5000</v>
      </c>
      <c r="K157" s="244">
        <v>0</v>
      </c>
      <c r="L157" s="243">
        <v>0</v>
      </c>
      <c r="M157" s="242">
        <v>0</v>
      </c>
      <c r="N157" s="147">
        <f t="shared" si="36"/>
        <v>110000</v>
      </c>
      <c r="O157" s="31">
        <f t="shared" si="37"/>
        <v>2256375</v>
      </c>
      <c r="P157" s="31">
        <f t="shared" si="38"/>
        <v>21463.75</v>
      </c>
      <c r="Q157" s="31">
        <f t="shared" si="39"/>
        <v>42927.5</v>
      </c>
      <c r="R157" s="31">
        <f t="shared" si="40"/>
        <v>21463.75</v>
      </c>
      <c r="S157" s="104">
        <f t="shared" si="41"/>
        <v>2170520</v>
      </c>
      <c r="T157" s="1683">
        <f>VLOOKUP(C157,'[46] SIAK'!$B$137:$R$248,17,FALSE)</f>
        <v>0</v>
      </c>
      <c r="U157" s="654">
        <f t="shared" si="42"/>
        <v>2170520</v>
      </c>
      <c r="V157" s="657" t="str">
        <f>VLOOKUP(C157,'[47] SIAK'!$B$141:$X$253,19,FALSE)</f>
        <v>9000030121116</v>
      </c>
    </row>
    <row r="158" spans="1:22" s="112" customFormat="1" ht="18" customHeight="1">
      <c r="A158" s="921">
        <v>2146375</v>
      </c>
      <c r="B158" s="716">
        <v>19</v>
      </c>
      <c r="C158" s="575" t="s">
        <v>2388</v>
      </c>
      <c r="D158" s="66" t="s">
        <v>43</v>
      </c>
      <c r="E158" s="952">
        <f>VLOOKUP(C158,'[46] SIAK'!$B$137:$D$248,3,FALSE)</f>
        <v>24</v>
      </c>
      <c r="F158" s="244">
        <v>1686375</v>
      </c>
      <c r="G158" s="244">
        <v>460000</v>
      </c>
      <c r="H158" s="928">
        <f t="shared" si="35"/>
        <v>2146375</v>
      </c>
      <c r="I158" s="244">
        <v>0</v>
      </c>
      <c r="J158" s="244">
        <v>5000</v>
      </c>
      <c r="K158" s="244">
        <v>0</v>
      </c>
      <c r="L158" s="243">
        <v>0</v>
      </c>
      <c r="M158" s="242">
        <v>0</v>
      </c>
      <c r="N158" s="147">
        <f t="shared" si="36"/>
        <v>120000</v>
      </c>
      <c r="O158" s="31">
        <f t="shared" si="37"/>
        <v>2266375</v>
      </c>
      <c r="P158" s="31">
        <f t="shared" si="38"/>
        <v>21463.75</v>
      </c>
      <c r="Q158" s="31">
        <f t="shared" si="39"/>
        <v>42927.5</v>
      </c>
      <c r="R158" s="31">
        <f t="shared" si="40"/>
        <v>21463.75</v>
      </c>
      <c r="S158" s="104">
        <f t="shared" si="41"/>
        <v>2180520</v>
      </c>
      <c r="T158" s="1683">
        <f>VLOOKUP(C158,'[46] SIAK'!$B$137:$R$248,17,FALSE)</f>
        <v>0</v>
      </c>
      <c r="U158" s="654">
        <f t="shared" si="42"/>
        <v>2180520</v>
      </c>
      <c r="V158" s="657" t="str">
        <f>VLOOKUP(C158,'[47] SIAK'!$B$141:$X$253,19,FALSE)</f>
        <v>9000003642841</v>
      </c>
    </row>
    <row r="159" spans="1:22" s="112" customFormat="1" ht="18" customHeight="1">
      <c r="A159" s="921">
        <v>2146375</v>
      </c>
      <c r="B159" s="716">
        <v>20</v>
      </c>
      <c r="C159" s="580" t="s">
        <v>2386</v>
      </c>
      <c r="D159" s="66" t="s">
        <v>43</v>
      </c>
      <c r="E159" s="952">
        <f>VLOOKUP(C159,'[46] SIAK'!$B$137:$D$248,3,FALSE)</f>
        <v>24</v>
      </c>
      <c r="F159" s="244">
        <v>1686375</v>
      </c>
      <c r="G159" s="244">
        <v>460000</v>
      </c>
      <c r="H159" s="928">
        <f t="shared" si="35"/>
        <v>2146375</v>
      </c>
      <c r="I159" s="244">
        <v>0</v>
      </c>
      <c r="J159" s="244">
        <v>5000</v>
      </c>
      <c r="K159" s="244">
        <v>0</v>
      </c>
      <c r="L159" s="243">
        <v>0</v>
      </c>
      <c r="M159" s="242">
        <v>0</v>
      </c>
      <c r="N159" s="147">
        <f t="shared" si="36"/>
        <v>120000</v>
      </c>
      <c r="O159" s="31">
        <f t="shared" si="37"/>
        <v>2266375</v>
      </c>
      <c r="P159" s="31">
        <f t="shared" si="38"/>
        <v>21463.75</v>
      </c>
      <c r="Q159" s="31">
        <f t="shared" si="39"/>
        <v>42927.5</v>
      </c>
      <c r="R159" s="31">
        <f t="shared" si="40"/>
        <v>21463.75</v>
      </c>
      <c r="S159" s="104">
        <f t="shared" si="41"/>
        <v>2180520</v>
      </c>
      <c r="T159" s="1683">
        <f>VLOOKUP(C159,'[46] SIAK'!$B$137:$R$248,17,FALSE)</f>
        <v>0</v>
      </c>
      <c r="U159" s="654">
        <f t="shared" si="42"/>
        <v>2180520</v>
      </c>
      <c r="V159" s="657" t="str">
        <f>VLOOKUP(C159,'[47] SIAK'!$B$141:$X$253,19,FALSE)</f>
        <v>1060007427951</v>
      </c>
    </row>
    <row r="160" spans="1:22" s="112" customFormat="1" ht="18" customHeight="1">
      <c r="A160" s="921">
        <v>2146375</v>
      </c>
      <c r="B160" s="716">
        <v>21</v>
      </c>
      <c r="C160" s="575" t="s">
        <v>1461</v>
      </c>
      <c r="D160" s="66" t="s">
        <v>43</v>
      </c>
      <c r="E160" s="952">
        <f>VLOOKUP(C160,'[46] SIAK'!$B$137:$D$248,3,FALSE)</f>
        <v>24</v>
      </c>
      <c r="F160" s="244">
        <v>1686375</v>
      </c>
      <c r="G160" s="244">
        <v>460000</v>
      </c>
      <c r="H160" s="928">
        <f t="shared" si="35"/>
        <v>2146375</v>
      </c>
      <c r="I160" s="244">
        <v>0</v>
      </c>
      <c r="J160" s="244">
        <v>5000</v>
      </c>
      <c r="K160" s="244">
        <v>0</v>
      </c>
      <c r="L160" s="243">
        <v>0</v>
      </c>
      <c r="M160" s="242">
        <v>0</v>
      </c>
      <c r="N160" s="147">
        <f t="shared" si="36"/>
        <v>120000</v>
      </c>
      <c r="O160" s="31">
        <f t="shared" si="37"/>
        <v>2266375</v>
      </c>
      <c r="P160" s="31">
        <f t="shared" si="38"/>
        <v>21463.75</v>
      </c>
      <c r="Q160" s="31">
        <f t="shared" si="39"/>
        <v>42927.5</v>
      </c>
      <c r="R160" s="31">
        <f t="shared" si="40"/>
        <v>21463.75</v>
      </c>
      <c r="S160" s="104">
        <f t="shared" si="41"/>
        <v>2180520</v>
      </c>
      <c r="T160" s="1683">
        <f>VLOOKUP(C160,'[46] SIAK'!$B$137:$R$248,17,FALSE)</f>
        <v>0</v>
      </c>
      <c r="U160" s="654">
        <f t="shared" si="42"/>
        <v>2180520</v>
      </c>
      <c r="V160" s="657" t="str">
        <f>VLOOKUP(C160,'[47] SIAK'!$B$141:$X$253,19,FALSE)</f>
        <v>9000007547616</v>
      </c>
    </row>
    <row r="161" spans="1:22" s="112" customFormat="1" ht="18" customHeight="1">
      <c r="A161" s="921">
        <v>2146375</v>
      </c>
      <c r="B161" s="716">
        <v>22</v>
      </c>
      <c r="C161" s="575" t="s">
        <v>2385</v>
      </c>
      <c r="D161" s="66" t="s">
        <v>43</v>
      </c>
      <c r="E161" s="952">
        <f>VLOOKUP(C161,'[46] SIAK'!$B$137:$D$248,3,FALSE)</f>
        <v>23</v>
      </c>
      <c r="F161" s="244">
        <v>1686375</v>
      </c>
      <c r="G161" s="244">
        <v>460000</v>
      </c>
      <c r="H161" s="928">
        <f t="shared" si="35"/>
        <v>2146375</v>
      </c>
      <c r="I161" s="244">
        <v>0</v>
      </c>
      <c r="J161" s="244">
        <v>5000</v>
      </c>
      <c r="K161" s="244">
        <v>0</v>
      </c>
      <c r="L161" s="243">
        <v>0</v>
      </c>
      <c r="M161" s="242">
        <v>0</v>
      </c>
      <c r="N161" s="147">
        <f t="shared" si="36"/>
        <v>115000</v>
      </c>
      <c r="O161" s="31">
        <f t="shared" si="37"/>
        <v>2261375</v>
      </c>
      <c r="P161" s="31">
        <f t="shared" si="38"/>
        <v>21463.75</v>
      </c>
      <c r="Q161" s="31">
        <f t="shared" si="39"/>
        <v>42927.5</v>
      </c>
      <c r="R161" s="31">
        <f t="shared" si="40"/>
        <v>21463.75</v>
      </c>
      <c r="S161" s="104">
        <f t="shared" si="41"/>
        <v>2175520</v>
      </c>
      <c r="T161" s="1683">
        <f>VLOOKUP(C161,'[46] SIAK'!$B$137:$R$248,17,FALSE)</f>
        <v>0</v>
      </c>
      <c r="U161" s="654">
        <f t="shared" si="42"/>
        <v>2175520</v>
      </c>
      <c r="V161" s="657" t="str">
        <f>VLOOKUP(C161,'[47] SIAK'!$B$141:$X$253,19,FALSE)</f>
        <v>9000016008667</v>
      </c>
    </row>
    <row r="162" spans="1:22" s="112" customFormat="1" ht="18" customHeight="1">
      <c r="A162" s="921">
        <v>2146375</v>
      </c>
      <c r="B162" s="716">
        <v>23</v>
      </c>
      <c r="C162" s="575" t="s">
        <v>2384</v>
      </c>
      <c r="D162" s="66" t="s">
        <v>43</v>
      </c>
      <c r="E162" s="952">
        <f>VLOOKUP(C162,'[46] SIAK'!$B$137:$D$248,3,FALSE)</f>
        <v>23</v>
      </c>
      <c r="F162" s="244">
        <v>1686375</v>
      </c>
      <c r="G162" s="244">
        <v>460000</v>
      </c>
      <c r="H162" s="928">
        <f t="shared" si="35"/>
        <v>2146375</v>
      </c>
      <c r="I162" s="244">
        <v>0</v>
      </c>
      <c r="J162" s="244">
        <v>5000</v>
      </c>
      <c r="K162" s="244">
        <v>0</v>
      </c>
      <c r="L162" s="243">
        <v>0</v>
      </c>
      <c r="M162" s="242">
        <v>0</v>
      </c>
      <c r="N162" s="147">
        <f t="shared" si="36"/>
        <v>115000</v>
      </c>
      <c r="O162" s="31">
        <f t="shared" si="37"/>
        <v>2261375</v>
      </c>
      <c r="P162" s="31">
        <f t="shared" si="38"/>
        <v>21463.75</v>
      </c>
      <c r="Q162" s="31">
        <f t="shared" si="39"/>
        <v>42927.5</v>
      </c>
      <c r="R162" s="31">
        <f t="shared" si="40"/>
        <v>21463.75</v>
      </c>
      <c r="S162" s="104">
        <f t="shared" si="41"/>
        <v>2175520</v>
      </c>
      <c r="T162" s="1683">
        <f>VLOOKUP(C162,'[46] SIAK'!$B$137:$R$248,17,FALSE)</f>
        <v>0</v>
      </c>
      <c r="U162" s="654">
        <f t="shared" si="42"/>
        <v>2175520</v>
      </c>
      <c r="V162" s="657" t="str">
        <f>VLOOKUP(C162,'[47] SIAK'!$B$141:$X$253,19,FALSE)</f>
        <v>9000016505308</v>
      </c>
    </row>
    <row r="163" spans="1:22" s="112" customFormat="1" ht="18" customHeight="1">
      <c r="A163" s="921">
        <v>2146375</v>
      </c>
      <c r="B163" s="716">
        <v>24</v>
      </c>
      <c r="C163" s="576" t="s">
        <v>2383</v>
      </c>
      <c r="D163" s="66" t="s">
        <v>43</v>
      </c>
      <c r="E163" s="952">
        <f>VLOOKUP(C163,'[46] SIAK'!$B$137:$D$248,3,FALSE)</f>
        <v>21</v>
      </c>
      <c r="F163" s="244">
        <v>1686375</v>
      </c>
      <c r="G163" s="244">
        <v>460000</v>
      </c>
      <c r="H163" s="928">
        <f t="shared" si="35"/>
        <v>2146375</v>
      </c>
      <c r="I163" s="244">
        <v>0</v>
      </c>
      <c r="J163" s="244">
        <v>5000</v>
      </c>
      <c r="K163" s="244">
        <v>0</v>
      </c>
      <c r="L163" s="243">
        <v>0</v>
      </c>
      <c r="M163" s="242">
        <v>0</v>
      </c>
      <c r="N163" s="147">
        <f t="shared" si="36"/>
        <v>105000</v>
      </c>
      <c r="O163" s="31">
        <f t="shared" si="37"/>
        <v>2251375</v>
      </c>
      <c r="P163" s="31">
        <f t="shared" si="38"/>
        <v>21463.75</v>
      </c>
      <c r="Q163" s="31">
        <f t="shared" si="39"/>
        <v>42927.5</v>
      </c>
      <c r="R163" s="31">
        <f t="shared" si="40"/>
        <v>21463.75</v>
      </c>
      <c r="S163" s="104">
        <f t="shared" si="41"/>
        <v>2165520</v>
      </c>
      <c r="T163" s="1683">
        <f>VLOOKUP(C163,'[46] SIAK'!$B$137:$R$248,17,FALSE)</f>
        <v>0</v>
      </c>
      <c r="U163" s="654">
        <f t="shared" si="42"/>
        <v>2165520</v>
      </c>
      <c r="V163" s="657" t="str">
        <f>VLOOKUP(C163,'[47] SIAK'!$B$141:$X$253,19,FALSE)</f>
        <v>1080006409164</v>
      </c>
    </row>
    <row r="164" spans="1:22" s="112" customFormat="1" ht="18" customHeight="1">
      <c r="A164" s="921">
        <v>2146375</v>
      </c>
      <c r="B164" s="716">
        <v>25</v>
      </c>
      <c r="C164" s="579" t="s">
        <v>2355</v>
      </c>
      <c r="D164" s="66" t="s">
        <v>43</v>
      </c>
      <c r="E164" s="952">
        <f>VLOOKUP(C164,'[46] SIAK'!$B$137:$D$248,3,FALSE)</f>
        <v>24</v>
      </c>
      <c r="F164" s="244">
        <v>1686375</v>
      </c>
      <c r="G164" s="244">
        <v>460000</v>
      </c>
      <c r="H164" s="928">
        <f t="shared" si="35"/>
        <v>2146375</v>
      </c>
      <c r="I164" s="244">
        <v>0</v>
      </c>
      <c r="J164" s="244">
        <v>5000</v>
      </c>
      <c r="K164" s="244">
        <v>0</v>
      </c>
      <c r="L164" s="243">
        <v>0</v>
      </c>
      <c r="M164" s="242">
        <v>0</v>
      </c>
      <c r="N164" s="147">
        <f t="shared" si="36"/>
        <v>120000</v>
      </c>
      <c r="O164" s="31">
        <f t="shared" si="37"/>
        <v>2266375</v>
      </c>
      <c r="P164" s="31">
        <f t="shared" si="38"/>
        <v>21463.75</v>
      </c>
      <c r="Q164" s="31">
        <f t="shared" si="39"/>
        <v>42927.5</v>
      </c>
      <c r="R164" s="31">
        <f t="shared" si="40"/>
        <v>21463.75</v>
      </c>
      <c r="S164" s="104">
        <f t="shared" si="41"/>
        <v>2180520</v>
      </c>
      <c r="T164" s="1683">
        <f>VLOOKUP(C164,'[46] SIAK'!$B$137:$R$248,17,FALSE)</f>
        <v>0</v>
      </c>
      <c r="U164" s="654">
        <f t="shared" si="42"/>
        <v>2180520</v>
      </c>
      <c r="V164" s="657" t="str">
        <f>VLOOKUP(C164,'[47] SIAK'!$B$141:$X$253,19,FALSE)</f>
        <v>1080007439962</v>
      </c>
    </row>
    <row r="165" spans="1:22" s="112" customFormat="1" ht="18" customHeight="1">
      <c r="A165" s="921">
        <v>2146375</v>
      </c>
      <c r="B165" s="716">
        <v>26</v>
      </c>
      <c r="C165" s="575" t="s">
        <v>2382</v>
      </c>
      <c r="D165" s="66" t="s">
        <v>43</v>
      </c>
      <c r="E165" s="952">
        <f>VLOOKUP(C165,'[46] SIAK'!$B$137:$D$248,3,FALSE)</f>
        <v>20</v>
      </c>
      <c r="F165" s="244">
        <v>1686375</v>
      </c>
      <c r="G165" s="244">
        <v>460000</v>
      </c>
      <c r="H165" s="928">
        <f t="shared" ref="H165:H191" si="43">SUM(F165:G165)</f>
        <v>2146375</v>
      </c>
      <c r="I165" s="244">
        <v>0</v>
      </c>
      <c r="J165" s="244">
        <v>5000</v>
      </c>
      <c r="K165" s="244">
        <v>0</v>
      </c>
      <c r="L165" s="243">
        <v>0</v>
      </c>
      <c r="M165" s="242">
        <v>0</v>
      </c>
      <c r="N165" s="147">
        <f t="shared" si="36"/>
        <v>100000</v>
      </c>
      <c r="O165" s="31">
        <f t="shared" si="37"/>
        <v>2246375</v>
      </c>
      <c r="P165" s="31">
        <f t="shared" si="38"/>
        <v>21463.75</v>
      </c>
      <c r="Q165" s="31">
        <f t="shared" si="39"/>
        <v>42927.5</v>
      </c>
      <c r="R165" s="31">
        <f t="shared" si="40"/>
        <v>21463.75</v>
      </c>
      <c r="S165" s="104">
        <f t="shared" si="41"/>
        <v>2160520</v>
      </c>
      <c r="T165" s="1683" t="b">
        <f>SUM!D26=VLOOKUP(C165,'[46] SIAK'!$B$137:$R$248,17,FALSE)</f>
        <v>0</v>
      </c>
      <c r="U165" s="654">
        <f t="shared" si="42"/>
        <v>2160520</v>
      </c>
      <c r="V165" s="657" t="str">
        <f>VLOOKUP(C165,'[47] SIAK'!$B$141:$X$253,19,FALSE)</f>
        <v>1080011341279</v>
      </c>
    </row>
    <row r="166" spans="1:22" s="112" customFormat="1" ht="18" customHeight="1">
      <c r="A166" s="921">
        <v>2146375</v>
      </c>
      <c r="B166" s="716">
        <v>27</v>
      </c>
      <c r="C166" s="579" t="s">
        <v>2351</v>
      </c>
      <c r="D166" s="66" t="s">
        <v>43</v>
      </c>
      <c r="E166" s="952">
        <f>VLOOKUP(C166,'[46] SIAK'!$B$137:$D$248,3,FALSE)</f>
        <v>24</v>
      </c>
      <c r="F166" s="244">
        <v>1686375</v>
      </c>
      <c r="G166" s="244">
        <v>460000</v>
      </c>
      <c r="H166" s="928">
        <f t="shared" si="43"/>
        <v>2146375</v>
      </c>
      <c r="I166" s="244">
        <v>0</v>
      </c>
      <c r="J166" s="244">
        <v>5000</v>
      </c>
      <c r="K166" s="244">
        <v>0</v>
      </c>
      <c r="L166" s="243">
        <v>0</v>
      </c>
      <c r="M166" s="242">
        <v>0</v>
      </c>
      <c r="N166" s="147">
        <f t="shared" ref="N166:N193" si="44">(E166*J166)+K166+L166+M166</f>
        <v>120000</v>
      </c>
      <c r="O166" s="31">
        <f t="shared" si="37"/>
        <v>2266375</v>
      </c>
      <c r="P166" s="31">
        <f t="shared" si="38"/>
        <v>21463.75</v>
      </c>
      <c r="Q166" s="31">
        <f t="shared" si="39"/>
        <v>42927.5</v>
      </c>
      <c r="R166" s="31">
        <f t="shared" si="40"/>
        <v>21463.75</v>
      </c>
      <c r="S166" s="104">
        <f t="shared" si="41"/>
        <v>2180520</v>
      </c>
      <c r="T166" s="1683">
        <f>VLOOKUP(C166,'[46] SIAK'!$B$137:$R$248,17,FALSE)</f>
        <v>0</v>
      </c>
      <c r="U166" s="654">
        <f t="shared" si="42"/>
        <v>2180520</v>
      </c>
      <c r="V166" s="657" t="str">
        <f>VLOOKUP(C166,'[47] SIAK'!$B$141:$X$253,19,FALSE)</f>
        <v>9000030121108</v>
      </c>
    </row>
    <row r="167" spans="1:22" s="223" customFormat="1" ht="18" customHeight="1">
      <c r="A167" s="206">
        <v>2146375</v>
      </c>
      <c r="B167" s="716">
        <v>28</v>
      </c>
      <c r="C167" s="580" t="s">
        <v>2381</v>
      </c>
      <c r="D167" s="66" t="s">
        <v>43</v>
      </c>
      <c r="E167" s="952">
        <f>VLOOKUP(C167,'[46] SIAK'!$B$137:$D$248,3,FALSE)</f>
        <v>25</v>
      </c>
      <c r="F167" s="348">
        <v>1686375</v>
      </c>
      <c r="G167" s="348">
        <v>460000</v>
      </c>
      <c r="H167" s="618">
        <f t="shared" si="43"/>
        <v>2146375</v>
      </c>
      <c r="I167" s="348">
        <v>0</v>
      </c>
      <c r="J167" s="348">
        <v>5000</v>
      </c>
      <c r="K167" s="348">
        <v>0</v>
      </c>
      <c r="L167" s="243">
        <v>0</v>
      </c>
      <c r="M167" s="242">
        <v>0</v>
      </c>
      <c r="N167" s="147">
        <f t="shared" si="44"/>
        <v>125000</v>
      </c>
      <c r="O167" s="48">
        <f t="shared" si="37"/>
        <v>2271375</v>
      </c>
      <c r="P167" s="48">
        <f t="shared" si="38"/>
        <v>21463.75</v>
      </c>
      <c r="Q167" s="48">
        <f t="shared" si="39"/>
        <v>42927.5</v>
      </c>
      <c r="R167" s="48">
        <f t="shared" si="40"/>
        <v>21463.75</v>
      </c>
      <c r="S167" s="146">
        <f t="shared" si="41"/>
        <v>2185520</v>
      </c>
      <c r="T167" s="1683">
        <f>VLOOKUP(C167,'[46] SIAK'!$B$137:$R$248,17,FALSE)</f>
        <v>0</v>
      </c>
      <c r="U167" s="654">
        <f t="shared" si="42"/>
        <v>2185520</v>
      </c>
      <c r="V167" s="657" t="str">
        <f>VLOOKUP(C167,'[47] SIAK'!$B$141:$X$253,19,FALSE)</f>
        <v>9000013719969</v>
      </c>
    </row>
    <row r="168" spans="1:22" s="112" customFormat="1" ht="18" customHeight="1">
      <c r="A168" s="921">
        <v>2146375</v>
      </c>
      <c r="B168" s="716">
        <v>29</v>
      </c>
      <c r="C168" s="579" t="s">
        <v>2354</v>
      </c>
      <c r="D168" s="66" t="s">
        <v>43</v>
      </c>
      <c r="E168" s="952">
        <f>VLOOKUP(C168,'[46] SIAK'!$B$137:$D$248,3,FALSE)</f>
        <v>23</v>
      </c>
      <c r="F168" s="244">
        <v>1686375</v>
      </c>
      <c r="G168" s="244">
        <v>460000</v>
      </c>
      <c r="H168" s="928">
        <f t="shared" si="43"/>
        <v>2146375</v>
      </c>
      <c r="I168" s="244">
        <v>0</v>
      </c>
      <c r="J168" s="244">
        <v>5000</v>
      </c>
      <c r="K168" s="244">
        <v>0</v>
      </c>
      <c r="L168" s="243">
        <v>0</v>
      </c>
      <c r="M168" s="242">
        <v>0</v>
      </c>
      <c r="N168" s="147">
        <f t="shared" si="44"/>
        <v>115000</v>
      </c>
      <c r="O168" s="31">
        <f t="shared" si="37"/>
        <v>2261375</v>
      </c>
      <c r="P168" s="31">
        <f t="shared" si="38"/>
        <v>21463.75</v>
      </c>
      <c r="Q168" s="31">
        <f t="shared" si="39"/>
        <v>42927.5</v>
      </c>
      <c r="R168" s="31">
        <f t="shared" si="40"/>
        <v>21463.75</v>
      </c>
      <c r="S168" s="104">
        <f t="shared" si="41"/>
        <v>2175520</v>
      </c>
      <c r="T168" s="1683">
        <f>VLOOKUP(C168,'[46] SIAK'!$B$137:$R$248,17,FALSE)</f>
        <v>0</v>
      </c>
      <c r="U168" s="654">
        <f t="shared" si="42"/>
        <v>2175520</v>
      </c>
      <c r="V168" s="657" t="str">
        <f>VLOOKUP(C168,'[47] SIAK'!$B$141:$X$253,19,FALSE)</f>
        <v>1080013980215</v>
      </c>
    </row>
    <row r="169" spans="1:22" s="112" customFormat="1" ht="18" customHeight="1">
      <c r="A169" s="921">
        <v>2146375</v>
      </c>
      <c r="B169" s="716">
        <v>30</v>
      </c>
      <c r="C169" s="580" t="s">
        <v>2380</v>
      </c>
      <c r="D169" s="66" t="s">
        <v>43</v>
      </c>
      <c r="E169" s="952">
        <f>VLOOKUP(C169,'[46] SIAK'!$B$137:$D$248,3,FALSE)</f>
        <v>21</v>
      </c>
      <c r="F169" s="244">
        <v>1686375</v>
      </c>
      <c r="G169" s="244">
        <v>460000</v>
      </c>
      <c r="H169" s="928">
        <f t="shared" si="43"/>
        <v>2146375</v>
      </c>
      <c r="I169" s="244">
        <v>0</v>
      </c>
      <c r="J169" s="244">
        <v>5000</v>
      </c>
      <c r="K169" s="244">
        <v>0</v>
      </c>
      <c r="L169" s="243">
        <v>0</v>
      </c>
      <c r="M169" s="242">
        <v>0</v>
      </c>
      <c r="N169" s="147">
        <f t="shared" si="44"/>
        <v>105000</v>
      </c>
      <c r="O169" s="31">
        <f t="shared" si="37"/>
        <v>2251375</v>
      </c>
      <c r="P169" s="31">
        <f t="shared" si="38"/>
        <v>21463.75</v>
      </c>
      <c r="Q169" s="31">
        <f t="shared" si="39"/>
        <v>42927.5</v>
      </c>
      <c r="R169" s="31">
        <f t="shared" si="40"/>
        <v>21463.75</v>
      </c>
      <c r="S169" s="104">
        <f t="shared" si="41"/>
        <v>2165520</v>
      </c>
      <c r="T169" s="1683">
        <f>VLOOKUP(C169,'[46] SIAK'!$B$137:$R$248,17,FALSE)</f>
        <v>0</v>
      </c>
      <c r="U169" s="654">
        <f t="shared" si="42"/>
        <v>2165520</v>
      </c>
      <c r="V169" s="657" t="str">
        <f>VLOOKUP(C169,'[47] SIAK'!$B$141:$X$253,19,FALSE)</f>
        <v>1080013521829</v>
      </c>
    </row>
    <row r="170" spans="1:22" s="112" customFormat="1" ht="18" customHeight="1">
      <c r="A170" s="921">
        <v>2146375</v>
      </c>
      <c r="B170" s="716">
        <v>31</v>
      </c>
      <c r="C170" s="580" t="s">
        <v>2379</v>
      </c>
      <c r="D170" s="66" t="s">
        <v>43</v>
      </c>
      <c r="E170" s="952">
        <f>VLOOKUP(C170,'[46] SIAK'!$B$137:$D$248,3,FALSE)</f>
        <v>24</v>
      </c>
      <c r="F170" s="244">
        <v>1686375</v>
      </c>
      <c r="G170" s="244">
        <v>460000</v>
      </c>
      <c r="H170" s="928">
        <f t="shared" si="43"/>
        <v>2146375</v>
      </c>
      <c r="I170" s="244">
        <v>0</v>
      </c>
      <c r="J170" s="244">
        <v>5000</v>
      </c>
      <c r="K170" s="244">
        <v>0</v>
      </c>
      <c r="L170" s="243">
        <v>0</v>
      </c>
      <c r="M170" s="242">
        <v>0</v>
      </c>
      <c r="N170" s="147">
        <f t="shared" si="44"/>
        <v>120000</v>
      </c>
      <c r="O170" s="31">
        <f t="shared" si="37"/>
        <v>2266375</v>
      </c>
      <c r="P170" s="31">
        <f t="shared" si="38"/>
        <v>21463.75</v>
      </c>
      <c r="Q170" s="31">
        <f t="shared" si="39"/>
        <v>42927.5</v>
      </c>
      <c r="R170" s="31">
        <f t="shared" si="40"/>
        <v>21463.75</v>
      </c>
      <c r="S170" s="104">
        <f t="shared" si="41"/>
        <v>2180520</v>
      </c>
      <c r="T170" s="1683">
        <f>VLOOKUP(C170,'[46] SIAK'!$B$137:$R$248,17,FALSE)</f>
        <v>0</v>
      </c>
      <c r="U170" s="654">
        <f t="shared" si="42"/>
        <v>2180520</v>
      </c>
      <c r="V170" s="657" t="str">
        <f>VLOOKUP(C170,'[47] SIAK'!$B$141:$X$253,19,FALSE)</f>
        <v>1080013520714</v>
      </c>
    </row>
    <row r="171" spans="1:22" s="223" customFormat="1" ht="18" customHeight="1">
      <c r="A171" s="206">
        <v>2146375</v>
      </c>
      <c r="B171" s="716">
        <v>32</v>
      </c>
      <c r="C171" s="580" t="s">
        <v>2375</v>
      </c>
      <c r="D171" s="66" t="s">
        <v>43</v>
      </c>
      <c r="E171" s="952">
        <f>VLOOKUP(C171,'[46] SIAK'!$B$137:$D$248,3,FALSE)</f>
        <v>23</v>
      </c>
      <c r="F171" s="348">
        <v>1686375</v>
      </c>
      <c r="G171" s="348">
        <v>460000</v>
      </c>
      <c r="H171" s="618">
        <f t="shared" si="43"/>
        <v>2146375</v>
      </c>
      <c r="I171" s="348">
        <v>0</v>
      </c>
      <c r="J171" s="348">
        <v>5000</v>
      </c>
      <c r="K171" s="348">
        <v>0</v>
      </c>
      <c r="L171" s="243">
        <v>0</v>
      </c>
      <c r="M171" s="242">
        <v>0</v>
      </c>
      <c r="N171" s="147">
        <f t="shared" si="44"/>
        <v>115000</v>
      </c>
      <c r="O171" s="48">
        <f t="shared" ref="O171:O196" si="45">H171+N171</f>
        <v>2261375</v>
      </c>
      <c r="P171" s="48">
        <f t="shared" ref="P171:P196" si="46">H171*1%</f>
        <v>21463.75</v>
      </c>
      <c r="Q171" s="48">
        <f t="shared" ref="Q171:Q196" si="47">H171*2%</f>
        <v>42927.5</v>
      </c>
      <c r="R171" s="48">
        <f t="shared" ref="R171:R196" si="48">H171*1%</f>
        <v>21463.75</v>
      </c>
      <c r="S171" s="146">
        <f t="shared" si="41"/>
        <v>2175520</v>
      </c>
      <c r="T171" s="1683">
        <f>VLOOKUP(C171,'[46] SIAK'!$B$137:$R$248,17,FALSE)</f>
        <v>0</v>
      </c>
      <c r="U171" s="654">
        <f t="shared" si="42"/>
        <v>2175520</v>
      </c>
      <c r="V171" s="657">
        <f>VLOOKUP(C171,'[47] SIAK'!$B$141:$X$253,19,FALSE)</f>
        <v>1080013522223</v>
      </c>
    </row>
    <row r="172" spans="1:22" s="223" customFormat="1" ht="18" customHeight="1">
      <c r="A172" s="206">
        <v>2146375</v>
      </c>
      <c r="B172" s="716">
        <v>33</v>
      </c>
      <c r="C172" s="575" t="s">
        <v>2374</v>
      </c>
      <c r="D172" s="66" t="s">
        <v>43</v>
      </c>
      <c r="E172" s="952">
        <f>VLOOKUP(C172,'[46] SIAK'!$B$137:$D$248,3,FALSE)</f>
        <v>24</v>
      </c>
      <c r="F172" s="348">
        <v>1686375</v>
      </c>
      <c r="G172" s="348">
        <v>460000</v>
      </c>
      <c r="H172" s="618">
        <f t="shared" si="43"/>
        <v>2146375</v>
      </c>
      <c r="I172" s="348">
        <v>0</v>
      </c>
      <c r="J172" s="348">
        <v>5000</v>
      </c>
      <c r="K172" s="348">
        <v>0</v>
      </c>
      <c r="L172" s="243">
        <v>0</v>
      </c>
      <c r="M172" s="242">
        <v>0</v>
      </c>
      <c r="N172" s="147">
        <f t="shared" si="44"/>
        <v>120000</v>
      </c>
      <c r="O172" s="48">
        <f t="shared" si="45"/>
        <v>2266375</v>
      </c>
      <c r="P172" s="48">
        <f t="shared" si="46"/>
        <v>21463.75</v>
      </c>
      <c r="Q172" s="48">
        <f t="shared" si="47"/>
        <v>42927.5</v>
      </c>
      <c r="R172" s="48">
        <f t="shared" si="48"/>
        <v>21463.75</v>
      </c>
      <c r="S172" s="146">
        <f t="shared" si="41"/>
        <v>2180520</v>
      </c>
      <c r="T172" s="1683">
        <f>VLOOKUP(C172,'[46] SIAK'!$B$137:$R$248,17,FALSE)</f>
        <v>0</v>
      </c>
      <c r="U172" s="654">
        <f t="shared" si="42"/>
        <v>2180520</v>
      </c>
      <c r="V172" s="657">
        <f>VLOOKUP(C172,'[47] SIAK'!$B$141:$X$253,19,FALSE)</f>
        <v>1080011625333</v>
      </c>
    </row>
    <row r="173" spans="1:22" s="223" customFormat="1" ht="18" customHeight="1">
      <c r="A173" s="206">
        <v>2146375</v>
      </c>
      <c r="B173" s="716">
        <v>34</v>
      </c>
      <c r="C173" s="587" t="s">
        <v>2032</v>
      </c>
      <c r="D173" s="66" t="s">
        <v>43</v>
      </c>
      <c r="E173" s="952">
        <f>VLOOKUP(C173,'[46] SIAK'!$B$137:$D$248,3,FALSE)</f>
        <v>24</v>
      </c>
      <c r="F173" s="348">
        <v>1686375</v>
      </c>
      <c r="G173" s="348">
        <v>460000</v>
      </c>
      <c r="H173" s="618">
        <f t="shared" si="43"/>
        <v>2146375</v>
      </c>
      <c r="I173" s="348">
        <v>0</v>
      </c>
      <c r="J173" s="348">
        <v>5000</v>
      </c>
      <c r="K173" s="348">
        <v>0</v>
      </c>
      <c r="L173" s="243">
        <v>0</v>
      </c>
      <c r="M173" s="242">
        <v>0</v>
      </c>
      <c r="N173" s="147">
        <f t="shared" si="44"/>
        <v>120000</v>
      </c>
      <c r="O173" s="48">
        <f t="shared" si="45"/>
        <v>2266375</v>
      </c>
      <c r="P173" s="48">
        <f t="shared" si="46"/>
        <v>21463.75</v>
      </c>
      <c r="Q173" s="48">
        <f t="shared" si="47"/>
        <v>42927.5</v>
      </c>
      <c r="R173" s="48">
        <f t="shared" si="48"/>
        <v>21463.75</v>
      </c>
      <c r="S173" s="146">
        <f t="shared" si="41"/>
        <v>2180520</v>
      </c>
      <c r="T173" s="1683">
        <f>VLOOKUP(C173,'[46] SIAK'!$B$137:$R$248,17,FALSE)</f>
        <v>0</v>
      </c>
      <c r="U173" s="654">
        <f t="shared" si="42"/>
        <v>2180520</v>
      </c>
      <c r="V173" s="657">
        <f>VLOOKUP(C173,'[47] SIAK'!$B$141:$X$253,19,FALSE)</f>
        <v>1080013790937</v>
      </c>
    </row>
    <row r="174" spans="1:22" s="223" customFormat="1" ht="18" customHeight="1">
      <c r="A174" s="206">
        <v>2146375</v>
      </c>
      <c r="B174" s="716">
        <v>35</v>
      </c>
      <c r="C174" s="580" t="s">
        <v>2373</v>
      </c>
      <c r="D174" s="66" t="s">
        <v>43</v>
      </c>
      <c r="E174" s="952">
        <f>VLOOKUP(C174,'[46] SIAK'!$B$137:$D$248,3,FALSE)</f>
        <v>22</v>
      </c>
      <c r="F174" s="348">
        <v>1686375</v>
      </c>
      <c r="G174" s="348">
        <v>460000</v>
      </c>
      <c r="H174" s="155">
        <f t="shared" si="43"/>
        <v>2146375</v>
      </c>
      <c r="I174" s="348">
        <v>0</v>
      </c>
      <c r="J174" s="348">
        <v>5000</v>
      </c>
      <c r="K174" s="348">
        <v>0</v>
      </c>
      <c r="L174" s="243">
        <v>0</v>
      </c>
      <c r="M174" s="242">
        <v>0</v>
      </c>
      <c r="N174" s="147">
        <f t="shared" si="44"/>
        <v>110000</v>
      </c>
      <c r="O174" s="48">
        <f t="shared" si="45"/>
        <v>2256375</v>
      </c>
      <c r="P174" s="48">
        <f t="shared" si="46"/>
        <v>21463.75</v>
      </c>
      <c r="Q174" s="48">
        <f t="shared" si="47"/>
        <v>42927.5</v>
      </c>
      <c r="R174" s="48">
        <f t="shared" si="48"/>
        <v>21463.75</v>
      </c>
      <c r="S174" s="146">
        <f t="shared" si="41"/>
        <v>2170520</v>
      </c>
      <c r="T174" s="1683">
        <f>VLOOKUP(C174,'[46] SIAK'!$B$137:$R$248,17,FALSE)</f>
        <v>0</v>
      </c>
      <c r="U174" s="654">
        <f t="shared" si="42"/>
        <v>2170520</v>
      </c>
      <c r="V174" s="657">
        <f>VLOOKUP(C174,'[47] SIAK'!$B$141:$X$253,19,FALSE)</f>
        <v>1080013521035</v>
      </c>
    </row>
    <row r="175" spans="1:22" s="223" customFormat="1" ht="18" customHeight="1">
      <c r="A175" s="206">
        <v>2146375</v>
      </c>
      <c r="B175" s="716">
        <v>36</v>
      </c>
      <c r="C175" s="575" t="s">
        <v>2372</v>
      </c>
      <c r="D175" s="66" t="s">
        <v>43</v>
      </c>
      <c r="E175" s="952">
        <f>VLOOKUP(C175,'[46] SIAK'!$B$137:$D$248,3,FALSE)</f>
        <v>23</v>
      </c>
      <c r="F175" s="348">
        <v>1686375</v>
      </c>
      <c r="G175" s="348">
        <v>460000</v>
      </c>
      <c r="H175" s="155">
        <f t="shared" si="43"/>
        <v>2146375</v>
      </c>
      <c r="I175" s="348">
        <v>0</v>
      </c>
      <c r="J175" s="348">
        <v>5000</v>
      </c>
      <c r="K175" s="348">
        <v>0</v>
      </c>
      <c r="L175" s="243">
        <v>0</v>
      </c>
      <c r="M175" s="242">
        <v>0</v>
      </c>
      <c r="N175" s="147">
        <f t="shared" si="44"/>
        <v>115000</v>
      </c>
      <c r="O175" s="48">
        <f t="shared" si="45"/>
        <v>2261375</v>
      </c>
      <c r="P175" s="48">
        <f t="shared" si="46"/>
        <v>21463.75</v>
      </c>
      <c r="Q175" s="48">
        <f t="shared" si="47"/>
        <v>42927.5</v>
      </c>
      <c r="R175" s="48">
        <f t="shared" si="48"/>
        <v>21463.75</v>
      </c>
      <c r="S175" s="146">
        <f t="shared" si="41"/>
        <v>2175520</v>
      </c>
      <c r="T175" s="1683">
        <f>VLOOKUP(C175,'[46] SIAK'!$B$137:$R$248,17,FALSE)</f>
        <v>0</v>
      </c>
      <c r="U175" s="654">
        <f t="shared" si="42"/>
        <v>2175520</v>
      </c>
      <c r="V175" s="657">
        <f>VLOOKUP(C175,'[47] SIAK'!$B$141:$X$253,19,FALSE)</f>
        <v>1080011567477</v>
      </c>
    </row>
    <row r="176" spans="1:22" s="112" customFormat="1" ht="18" customHeight="1">
      <c r="A176" s="921">
        <v>2146375</v>
      </c>
      <c r="B176" s="716">
        <v>37</v>
      </c>
      <c r="C176" s="575" t="s">
        <v>2371</v>
      </c>
      <c r="D176" s="66" t="s">
        <v>43</v>
      </c>
      <c r="E176" s="952">
        <f>VLOOKUP(C176,'[46] SIAK'!$B$137:$D$248,3,FALSE)</f>
        <v>22</v>
      </c>
      <c r="F176" s="244">
        <v>1686375</v>
      </c>
      <c r="G176" s="244">
        <v>460000</v>
      </c>
      <c r="H176" s="928">
        <f t="shared" si="43"/>
        <v>2146375</v>
      </c>
      <c r="I176" s="244">
        <v>0</v>
      </c>
      <c r="J176" s="244">
        <v>5000</v>
      </c>
      <c r="K176" s="244">
        <v>0</v>
      </c>
      <c r="L176" s="243">
        <v>0</v>
      </c>
      <c r="M176" s="242">
        <v>0</v>
      </c>
      <c r="N176" s="147">
        <f t="shared" si="44"/>
        <v>110000</v>
      </c>
      <c r="O176" s="31">
        <f t="shared" si="45"/>
        <v>2256375</v>
      </c>
      <c r="P176" s="31">
        <f t="shared" si="46"/>
        <v>21463.75</v>
      </c>
      <c r="Q176" s="31">
        <f t="shared" si="47"/>
        <v>42927.5</v>
      </c>
      <c r="R176" s="31">
        <f t="shared" si="48"/>
        <v>21463.75</v>
      </c>
      <c r="S176" s="104">
        <f t="shared" si="41"/>
        <v>2170520</v>
      </c>
      <c r="T176" s="1683">
        <f>VLOOKUP(C176,'[46] SIAK'!$B$137:$R$248,17,FALSE)</f>
        <v>0</v>
      </c>
      <c r="U176" s="654">
        <f t="shared" si="42"/>
        <v>2170520</v>
      </c>
      <c r="V176" s="657" t="str">
        <f>VLOOKUP(C176,'[47] SIAK'!$B$141:$X$253,19,FALSE)</f>
        <v>9000005529186</v>
      </c>
    </row>
    <row r="177" spans="1:22" s="112" customFormat="1" ht="18" customHeight="1">
      <c r="A177" s="921">
        <v>2146375</v>
      </c>
      <c r="B177" s="716">
        <v>38</v>
      </c>
      <c r="C177" s="575" t="s">
        <v>2369</v>
      </c>
      <c r="D177" s="66" t="s">
        <v>43</v>
      </c>
      <c r="E177" s="952">
        <f>VLOOKUP(C177,'[46] SIAK'!$B$137:$D$248,3,FALSE)</f>
        <v>22</v>
      </c>
      <c r="F177" s="244">
        <v>1686375</v>
      </c>
      <c r="G177" s="244">
        <v>460000</v>
      </c>
      <c r="H177" s="928">
        <f t="shared" si="43"/>
        <v>2146375</v>
      </c>
      <c r="I177" s="244">
        <v>0</v>
      </c>
      <c r="J177" s="244">
        <v>5000</v>
      </c>
      <c r="K177" s="244">
        <v>0</v>
      </c>
      <c r="L177" s="243">
        <v>0</v>
      </c>
      <c r="M177" s="242">
        <v>0</v>
      </c>
      <c r="N177" s="147">
        <f t="shared" si="44"/>
        <v>110000</v>
      </c>
      <c r="O177" s="31">
        <f t="shared" si="45"/>
        <v>2256375</v>
      </c>
      <c r="P177" s="31">
        <f t="shared" si="46"/>
        <v>21463.75</v>
      </c>
      <c r="Q177" s="31">
        <f t="shared" si="47"/>
        <v>42927.5</v>
      </c>
      <c r="R177" s="31">
        <f t="shared" si="48"/>
        <v>21463.75</v>
      </c>
      <c r="S177" s="104">
        <f t="shared" si="41"/>
        <v>2170520</v>
      </c>
      <c r="T177" s="1683">
        <f>VLOOKUP(C177,'[46] SIAK'!$B$137:$R$248,17,FALSE)</f>
        <v>0</v>
      </c>
      <c r="U177" s="654">
        <f t="shared" si="42"/>
        <v>2170520</v>
      </c>
      <c r="V177" s="657" t="str">
        <f>VLOOKUP(C177,'[47] SIAK'!$B$141:$X$253,19,FALSE)</f>
        <v>1080009740292</v>
      </c>
    </row>
    <row r="178" spans="1:22" s="112" customFormat="1" ht="18" customHeight="1">
      <c r="A178" s="921">
        <v>2146375</v>
      </c>
      <c r="B178" s="716">
        <v>39</v>
      </c>
      <c r="C178" s="580" t="s">
        <v>1328</v>
      </c>
      <c r="D178" s="66" t="s">
        <v>43</v>
      </c>
      <c r="E178" s="952">
        <f>VLOOKUP(C178,'[46] SIAK'!$B$137:$D$248,3,FALSE)</f>
        <v>23</v>
      </c>
      <c r="F178" s="244">
        <v>1686375</v>
      </c>
      <c r="G178" s="244">
        <v>460000</v>
      </c>
      <c r="H178" s="928">
        <f t="shared" si="43"/>
        <v>2146375</v>
      </c>
      <c r="I178" s="244">
        <v>0</v>
      </c>
      <c r="J178" s="244">
        <v>5000</v>
      </c>
      <c r="K178" s="244">
        <v>0</v>
      </c>
      <c r="L178" s="243">
        <v>0</v>
      </c>
      <c r="M178" s="242">
        <v>0</v>
      </c>
      <c r="N178" s="147">
        <f t="shared" si="44"/>
        <v>115000</v>
      </c>
      <c r="O178" s="31">
        <f t="shared" si="45"/>
        <v>2261375</v>
      </c>
      <c r="P178" s="31">
        <f t="shared" si="46"/>
        <v>21463.75</v>
      </c>
      <c r="Q178" s="31">
        <f t="shared" si="47"/>
        <v>42927.5</v>
      </c>
      <c r="R178" s="31">
        <f t="shared" si="48"/>
        <v>21463.75</v>
      </c>
      <c r="S178" s="104">
        <f t="shared" si="41"/>
        <v>2175520</v>
      </c>
      <c r="T178" s="1683">
        <f>VLOOKUP(C178,'[46] SIAK'!$B$137:$R$248,17,FALSE)</f>
        <v>0</v>
      </c>
      <c r="U178" s="654">
        <f t="shared" si="42"/>
        <v>2175520</v>
      </c>
      <c r="V178" s="657" t="str">
        <f>VLOOKUP(C178,'[47] SIAK'!$B$141:$X$253,19,FALSE)</f>
        <v>1080013519542</v>
      </c>
    </row>
    <row r="179" spans="1:22" s="112" customFormat="1" ht="18" customHeight="1">
      <c r="A179" s="921">
        <v>2146375</v>
      </c>
      <c r="B179" s="716">
        <v>40</v>
      </c>
      <c r="C179" s="579" t="s">
        <v>871</v>
      </c>
      <c r="D179" s="66" t="s">
        <v>43</v>
      </c>
      <c r="E179" s="952">
        <f>VLOOKUP(C179,'[46] SIAK'!$B$137:$D$248,3,FALSE)</f>
        <v>23</v>
      </c>
      <c r="F179" s="244">
        <v>1686375</v>
      </c>
      <c r="G179" s="244">
        <v>460000</v>
      </c>
      <c r="H179" s="928">
        <f t="shared" si="43"/>
        <v>2146375</v>
      </c>
      <c r="I179" s="244">
        <v>0</v>
      </c>
      <c r="J179" s="244">
        <v>5000</v>
      </c>
      <c r="K179" s="244">
        <v>0</v>
      </c>
      <c r="L179" s="243">
        <v>0</v>
      </c>
      <c r="M179" s="242">
        <v>0</v>
      </c>
      <c r="N179" s="147">
        <f t="shared" si="44"/>
        <v>115000</v>
      </c>
      <c r="O179" s="31">
        <f t="shared" si="45"/>
        <v>2261375</v>
      </c>
      <c r="P179" s="31">
        <f t="shared" si="46"/>
        <v>21463.75</v>
      </c>
      <c r="Q179" s="31">
        <f t="shared" si="47"/>
        <v>42927.5</v>
      </c>
      <c r="R179" s="31">
        <f t="shared" si="48"/>
        <v>21463.75</v>
      </c>
      <c r="S179" s="104">
        <f t="shared" si="41"/>
        <v>2175520</v>
      </c>
      <c r="T179" s="1683">
        <f>VLOOKUP(C179,'[46] SIAK'!$B$137:$R$248,17,FALSE)</f>
        <v>0</v>
      </c>
      <c r="U179" s="654">
        <f t="shared" si="42"/>
        <v>2175520</v>
      </c>
      <c r="V179" s="657" t="str">
        <f>VLOOKUP(C179,'[47] SIAK'!$B$141:$X$253,19,FALSE)</f>
        <v>1080014019419</v>
      </c>
    </row>
    <row r="180" spans="1:22" s="112" customFormat="1" ht="18" customHeight="1">
      <c r="A180" s="921">
        <v>2146375</v>
      </c>
      <c r="B180" s="716">
        <v>41</v>
      </c>
      <c r="C180" s="575" t="s">
        <v>2368</v>
      </c>
      <c r="D180" s="66" t="s">
        <v>43</v>
      </c>
      <c r="E180" s="952">
        <f>VLOOKUP(C180,'[46] SIAK'!$B$137:$D$248,3,FALSE)</f>
        <v>23</v>
      </c>
      <c r="F180" s="244">
        <v>1686375</v>
      </c>
      <c r="G180" s="244">
        <v>460000</v>
      </c>
      <c r="H180" s="928">
        <f t="shared" si="43"/>
        <v>2146375</v>
      </c>
      <c r="I180" s="244">
        <v>0</v>
      </c>
      <c r="J180" s="244">
        <v>5000</v>
      </c>
      <c r="K180" s="244">
        <v>0</v>
      </c>
      <c r="L180" s="243">
        <v>0</v>
      </c>
      <c r="M180" s="242">
        <v>0</v>
      </c>
      <c r="N180" s="147">
        <f t="shared" si="44"/>
        <v>115000</v>
      </c>
      <c r="O180" s="31">
        <f t="shared" si="45"/>
        <v>2261375</v>
      </c>
      <c r="P180" s="31">
        <f t="shared" si="46"/>
        <v>21463.75</v>
      </c>
      <c r="Q180" s="31">
        <f t="shared" si="47"/>
        <v>42927.5</v>
      </c>
      <c r="R180" s="31">
        <f t="shared" si="48"/>
        <v>21463.75</v>
      </c>
      <c r="S180" s="104">
        <f t="shared" si="41"/>
        <v>2175520</v>
      </c>
      <c r="T180" s="1683">
        <f>VLOOKUP(C180,'[46] SIAK'!$B$137:$R$248,17,FALSE)</f>
        <v>0</v>
      </c>
      <c r="U180" s="654">
        <f t="shared" si="42"/>
        <v>2175520</v>
      </c>
      <c r="V180" s="657" t="str">
        <f>VLOOKUP(C180,'[47] SIAK'!$B$141:$X$253,19,FALSE)</f>
        <v>9000004059235</v>
      </c>
    </row>
    <row r="181" spans="1:22" s="112" customFormat="1" ht="18" customHeight="1">
      <c r="A181" s="921">
        <v>2146375</v>
      </c>
      <c r="B181" s="716">
        <v>42</v>
      </c>
      <c r="C181" s="575" t="s">
        <v>2530</v>
      </c>
      <c r="D181" s="66" t="s">
        <v>43</v>
      </c>
      <c r="E181" s="952">
        <f>VLOOKUP(C181,'[46] SIAK'!$B$137:$D$248,3,FALSE)</f>
        <v>23</v>
      </c>
      <c r="F181" s="244">
        <v>1686375</v>
      </c>
      <c r="G181" s="244">
        <v>460000</v>
      </c>
      <c r="H181" s="928">
        <f t="shared" si="43"/>
        <v>2146375</v>
      </c>
      <c r="I181" s="244">
        <v>0</v>
      </c>
      <c r="J181" s="244">
        <v>5000</v>
      </c>
      <c r="K181" s="244">
        <v>0</v>
      </c>
      <c r="L181" s="243">
        <v>0</v>
      </c>
      <c r="M181" s="242">
        <v>0</v>
      </c>
      <c r="N181" s="147">
        <f t="shared" si="44"/>
        <v>115000</v>
      </c>
      <c r="O181" s="31">
        <f t="shared" si="45"/>
        <v>2261375</v>
      </c>
      <c r="P181" s="31">
        <f t="shared" si="46"/>
        <v>21463.75</v>
      </c>
      <c r="Q181" s="31">
        <f t="shared" si="47"/>
        <v>42927.5</v>
      </c>
      <c r="R181" s="31">
        <f t="shared" si="48"/>
        <v>21463.75</v>
      </c>
      <c r="S181" s="104">
        <f t="shared" si="41"/>
        <v>2175520</v>
      </c>
      <c r="T181" s="1683">
        <f>VLOOKUP(C181,'[46] SIAK'!$B$137:$R$248,17,FALSE)</f>
        <v>0</v>
      </c>
      <c r="U181" s="654">
        <f t="shared" si="42"/>
        <v>2175520</v>
      </c>
      <c r="V181" s="657" t="str">
        <f>VLOOKUP(C181,'[47] SIAK'!$B$141:$X$253,19,FALSE)</f>
        <v>1080013652012</v>
      </c>
    </row>
    <row r="182" spans="1:22" s="112" customFormat="1" ht="18" customHeight="1">
      <c r="A182" s="921">
        <v>2146375</v>
      </c>
      <c r="B182" s="716">
        <v>43</v>
      </c>
      <c r="C182" s="579" t="s">
        <v>2353</v>
      </c>
      <c r="D182" s="66" t="s">
        <v>43</v>
      </c>
      <c r="E182" s="952">
        <f>VLOOKUP(C182,'[46] SIAK'!$B$137:$D$248,3,FALSE)</f>
        <v>23</v>
      </c>
      <c r="F182" s="244">
        <v>1686375</v>
      </c>
      <c r="G182" s="244">
        <v>460000</v>
      </c>
      <c r="H182" s="928">
        <f t="shared" si="43"/>
        <v>2146375</v>
      </c>
      <c r="I182" s="244">
        <v>0</v>
      </c>
      <c r="J182" s="244">
        <v>5000</v>
      </c>
      <c r="K182" s="244">
        <v>0</v>
      </c>
      <c r="L182" s="243">
        <v>0</v>
      </c>
      <c r="M182" s="242">
        <v>0</v>
      </c>
      <c r="N182" s="147">
        <f t="shared" si="44"/>
        <v>115000</v>
      </c>
      <c r="O182" s="31">
        <f t="shared" si="45"/>
        <v>2261375</v>
      </c>
      <c r="P182" s="31">
        <f t="shared" si="46"/>
        <v>21463.75</v>
      </c>
      <c r="Q182" s="31">
        <f t="shared" si="47"/>
        <v>42927.5</v>
      </c>
      <c r="R182" s="31">
        <f t="shared" si="48"/>
        <v>21463.75</v>
      </c>
      <c r="S182" s="104">
        <f t="shared" si="41"/>
        <v>2175520</v>
      </c>
      <c r="T182" s="1683">
        <f>VLOOKUP(C182,'[46] SIAK'!$B$137:$R$248,17,FALSE)</f>
        <v>0</v>
      </c>
      <c r="U182" s="654">
        <f t="shared" si="42"/>
        <v>2175520</v>
      </c>
      <c r="V182" s="657" t="str">
        <f>VLOOKUP(C182,'[47] SIAK'!$B$141:$X$253,19,FALSE)</f>
        <v>9000030127485</v>
      </c>
    </row>
    <row r="183" spans="1:22" s="112" customFormat="1" ht="18" customHeight="1">
      <c r="A183" s="921">
        <v>2146375</v>
      </c>
      <c r="B183" s="716">
        <v>44</v>
      </c>
      <c r="C183" s="575" t="s">
        <v>2365</v>
      </c>
      <c r="D183" s="66" t="s">
        <v>43</v>
      </c>
      <c r="E183" s="952">
        <f>VLOOKUP(C183,'[46] SIAK'!$B$137:$D$248,3,FALSE)</f>
        <v>24</v>
      </c>
      <c r="F183" s="244">
        <v>1686375</v>
      </c>
      <c r="G183" s="244">
        <v>460000</v>
      </c>
      <c r="H183" s="928">
        <f t="shared" si="43"/>
        <v>2146375</v>
      </c>
      <c r="I183" s="244">
        <v>0</v>
      </c>
      <c r="J183" s="244">
        <v>5000</v>
      </c>
      <c r="K183" s="244">
        <v>0</v>
      </c>
      <c r="L183" s="243">
        <v>0</v>
      </c>
      <c r="M183" s="242">
        <v>0</v>
      </c>
      <c r="N183" s="147">
        <f t="shared" si="44"/>
        <v>120000</v>
      </c>
      <c r="O183" s="31">
        <f t="shared" si="45"/>
        <v>2266375</v>
      </c>
      <c r="P183" s="31">
        <f t="shared" si="46"/>
        <v>21463.75</v>
      </c>
      <c r="Q183" s="31">
        <f t="shared" si="47"/>
        <v>42927.5</v>
      </c>
      <c r="R183" s="31">
        <f t="shared" si="48"/>
        <v>21463.75</v>
      </c>
      <c r="S183" s="104">
        <f t="shared" si="41"/>
        <v>2180520</v>
      </c>
      <c r="T183" s="1683">
        <f>VLOOKUP(C183,'[46] SIAK'!$B$137:$R$248,17,FALSE)</f>
        <v>0</v>
      </c>
      <c r="U183" s="654">
        <f t="shared" si="42"/>
        <v>2180520</v>
      </c>
      <c r="V183" s="657" t="str">
        <f>VLOOKUP(C183,'[47] SIAK'!$B$141:$X$253,19,FALSE)</f>
        <v>1080006301510</v>
      </c>
    </row>
    <row r="184" spans="1:22" s="112" customFormat="1" ht="18" customHeight="1">
      <c r="A184" s="921">
        <v>2146375</v>
      </c>
      <c r="B184" s="716">
        <v>45</v>
      </c>
      <c r="C184" s="579" t="s">
        <v>2352</v>
      </c>
      <c r="D184" s="66" t="s">
        <v>43</v>
      </c>
      <c r="E184" s="952">
        <f>VLOOKUP(C184,'[46] SIAK'!$B$137:$D$248,3,FALSE)</f>
        <v>23</v>
      </c>
      <c r="F184" s="244">
        <v>1686375</v>
      </c>
      <c r="G184" s="244">
        <v>460000</v>
      </c>
      <c r="H184" s="928">
        <f t="shared" si="43"/>
        <v>2146375</v>
      </c>
      <c r="I184" s="244">
        <v>0</v>
      </c>
      <c r="J184" s="244">
        <v>5000</v>
      </c>
      <c r="K184" s="244">
        <v>0</v>
      </c>
      <c r="L184" s="243">
        <v>0</v>
      </c>
      <c r="M184" s="242">
        <v>0</v>
      </c>
      <c r="N184" s="147">
        <f t="shared" si="44"/>
        <v>115000</v>
      </c>
      <c r="O184" s="31">
        <f t="shared" si="45"/>
        <v>2261375</v>
      </c>
      <c r="P184" s="31">
        <f t="shared" si="46"/>
        <v>21463.75</v>
      </c>
      <c r="Q184" s="31">
        <f t="shared" si="47"/>
        <v>42927.5</v>
      </c>
      <c r="R184" s="31">
        <f t="shared" si="48"/>
        <v>21463.75</v>
      </c>
      <c r="S184" s="104">
        <f t="shared" si="41"/>
        <v>2175520</v>
      </c>
      <c r="T184" s="1683">
        <f>VLOOKUP(C184,'[46] SIAK'!$B$137:$R$248,17,FALSE)</f>
        <v>0</v>
      </c>
      <c r="U184" s="654">
        <f t="shared" si="42"/>
        <v>2175520</v>
      </c>
      <c r="V184" s="657" t="str">
        <f>VLOOKUP(C184,'[47] SIAK'!$B$141:$X$253,19,FALSE)</f>
        <v>9000030121272</v>
      </c>
    </row>
    <row r="185" spans="1:22" s="112" customFormat="1" ht="18" customHeight="1">
      <c r="A185" s="921">
        <v>2146375</v>
      </c>
      <c r="B185" s="716">
        <v>46</v>
      </c>
      <c r="C185" s="581" t="s">
        <v>2364</v>
      </c>
      <c r="D185" s="66" t="s">
        <v>43</v>
      </c>
      <c r="E185" s="952">
        <f>VLOOKUP(C185,'[46] SIAK'!$B$137:$D$248,3,FALSE)</f>
        <v>24</v>
      </c>
      <c r="F185" s="244">
        <v>1686375</v>
      </c>
      <c r="G185" s="244">
        <v>460000</v>
      </c>
      <c r="H185" s="928">
        <f t="shared" si="43"/>
        <v>2146375</v>
      </c>
      <c r="I185" s="244">
        <v>0</v>
      </c>
      <c r="J185" s="244">
        <v>5000</v>
      </c>
      <c r="K185" s="244">
        <v>0</v>
      </c>
      <c r="L185" s="243">
        <v>0</v>
      </c>
      <c r="M185" s="242">
        <v>0</v>
      </c>
      <c r="N185" s="147">
        <f t="shared" si="44"/>
        <v>120000</v>
      </c>
      <c r="O185" s="31">
        <f t="shared" si="45"/>
        <v>2266375</v>
      </c>
      <c r="P185" s="31">
        <f t="shared" si="46"/>
        <v>21463.75</v>
      </c>
      <c r="Q185" s="31">
        <f t="shared" si="47"/>
        <v>42927.5</v>
      </c>
      <c r="R185" s="31">
        <f t="shared" si="48"/>
        <v>21463.75</v>
      </c>
      <c r="S185" s="104">
        <f t="shared" si="41"/>
        <v>2180520</v>
      </c>
      <c r="T185" s="1683">
        <f>VLOOKUP(C185,'[46] SIAK'!$B$137:$R$248,17,FALSE)</f>
        <v>0</v>
      </c>
      <c r="U185" s="654">
        <f t="shared" si="42"/>
        <v>2180520</v>
      </c>
      <c r="V185" s="657" t="str">
        <f>VLOOKUP(C185,'[47] SIAK'!$B$141:$X$253,19,FALSE)</f>
        <v>1080011030005</v>
      </c>
    </row>
    <row r="186" spans="1:22" s="112" customFormat="1" ht="18" customHeight="1">
      <c r="A186" s="921">
        <v>2146375</v>
      </c>
      <c r="B186" s="716">
        <v>47</v>
      </c>
      <c r="C186" s="581" t="s">
        <v>2363</v>
      </c>
      <c r="D186" s="66" t="s">
        <v>43</v>
      </c>
      <c r="E186" s="952">
        <f>VLOOKUP(C186,'[46] SIAK'!$B$137:$D$248,3,FALSE)</f>
        <v>23</v>
      </c>
      <c r="F186" s="244">
        <v>1686375</v>
      </c>
      <c r="G186" s="244">
        <v>460000</v>
      </c>
      <c r="H186" s="928">
        <f t="shared" si="43"/>
        <v>2146375</v>
      </c>
      <c r="I186" s="244">
        <v>0</v>
      </c>
      <c r="J186" s="244">
        <v>5000</v>
      </c>
      <c r="K186" s="244">
        <v>0</v>
      </c>
      <c r="L186" s="243">
        <v>0</v>
      </c>
      <c r="M186" s="242">
        <v>0</v>
      </c>
      <c r="N186" s="147">
        <f t="shared" si="44"/>
        <v>115000</v>
      </c>
      <c r="O186" s="31">
        <f t="shared" si="45"/>
        <v>2261375</v>
      </c>
      <c r="P186" s="31">
        <f t="shared" si="46"/>
        <v>21463.75</v>
      </c>
      <c r="Q186" s="31">
        <f t="shared" si="47"/>
        <v>42927.5</v>
      </c>
      <c r="R186" s="31">
        <f t="shared" si="48"/>
        <v>21463.75</v>
      </c>
      <c r="S186" s="104">
        <f t="shared" si="41"/>
        <v>2175520</v>
      </c>
      <c r="T186" s="1683">
        <f>VLOOKUP(C186,'[46] SIAK'!$B$137:$R$248,17,FALSE)</f>
        <v>0</v>
      </c>
      <c r="U186" s="654">
        <f t="shared" si="42"/>
        <v>2175520</v>
      </c>
      <c r="V186" s="657" t="str">
        <f>VLOOKUP(C186,'[47] SIAK'!$B$141:$X$253,19,FALSE)</f>
        <v>1080009987877</v>
      </c>
    </row>
    <row r="187" spans="1:22" s="112" customFormat="1" ht="18" customHeight="1">
      <c r="A187" s="921">
        <v>2146375</v>
      </c>
      <c r="B187" s="716">
        <v>48</v>
      </c>
      <c r="C187" s="588" t="s">
        <v>3118</v>
      </c>
      <c r="D187" s="66" t="s">
        <v>43</v>
      </c>
      <c r="E187" s="952">
        <f>VLOOKUP(C187,'[46] SIAK'!$B$137:$D$248,3,FALSE)</f>
        <v>24</v>
      </c>
      <c r="F187" s="244">
        <v>1686375</v>
      </c>
      <c r="G187" s="244">
        <v>460000</v>
      </c>
      <c r="H187" s="928">
        <f t="shared" si="43"/>
        <v>2146375</v>
      </c>
      <c r="I187" s="244">
        <v>0</v>
      </c>
      <c r="J187" s="244">
        <v>5000</v>
      </c>
      <c r="K187" s="244">
        <v>0</v>
      </c>
      <c r="L187" s="243">
        <v>0</v>
      </c>
      <c r="M187" s="242">
        <v>0</v>
      </c>
      <c r="N187" s="147">
        <f t="shared" si="44"/>
        <v>120000</v>
      </c>
      <c r="O187" s="31">
        <f t="shared" si="45"/>
        <v>2266375</v>
      </c>
      <c r="P187" s="31">
        <f t="shared" si="46"/>
        <v>21463.75</v>
      </c>
      <c r="Q187" s="31">
        <f t="shared" si="47"/>
        <v>42927.5</v>
      </c>
      <c r="R187" s="31">
        <f t="shared" si="48"/>
        <v>21463.75</v>
      </c>
      <c r="S187" s="104">
        <f t="shared" si="41"/>
        <v>2180520</v>
      </c>
      <c r="T187" s="1683">
        <f>VLOOKUP(C187,'[46] SIAK'!$B$137:$R$248,17,FALSE)</f>
        <v>0</v>
      </c>
      <c r="U187" s="654">
        <f t="shared" si="42"/>
        <v>2180520</v>
      </c>
      <c r="V187" s="657">
        <f>VLOOKUP(C187,'[47] SIAK'!$B$141:$X$253,19,FALSE)</f>
        <v>1080014464540</v>
      </c>
    </row>
    <row r="188" spans="1:22" s="223" customFormat="1" ht="18" customHeight="1">
      <c r="A188" s="206">
        <v>2146375</v>
      </c>
      <c r="B188" s="716">
        <v>49</v>
      </c>
      <c r="C188" s="1358" t="s">
        <v>3406</v>
      </c>
      <c r="D188" s="66" t="s">
        <v>43</v>
      </c>
      <c r="E188" s="952">
        <f>VLOOKUP(C188,'[46] SIAK'!$B$137:$D$248,3,FALSE)</f>
        <v>24</v>
      </c>
      <c r="F188" s="348">
        <v>1686375</v>
      </c>
      <c r="G188" s="348">
        <v>460000</v>
      </c>
      <c r="H188" s="618">
        <f t="shared" si="43"/>
        <v>2146375</v>
      </c>
      <c r="I188" s="348">
        <v>0</v>
      </c>
      <c r="J188" s="348">
        <v>5000</v>
      </c>
      <c r="K188" s="348">
        <v>0</v>
      </c>
      <c r="L188" s="243">
        <v>0</v>
      </c>
      <c r="M188" s="242">
        <v>0</v>
      </c>
      <c r="N188" s="147">
        <f t="shared" si="44"/>
        <v>120000</v>
      </c>
      <c r="O188" s="48">
        <f t="shared" si="45"/>
        <v>2266375</v>
      </c>
      <c r="P188" s="48">
        <f t="shared" si="46"/>
        <v>21463.75</v>
      </c>
      <c r="Q188" s="48">
        <f t="shared" si="47"/>
        <v>42927.5</v>
      </c>
      <c r="R188" s="48">
        <f t="shared" si="48"/>
        <v>21463.75</v>
      </c>
      <c r="S188" s="146">
        <f t="shared" si="41"/>
        <v>2180520</v>
      </c>
      <c r="T188" s="1683">
        <f>VLOOKUP(C188,'[46] SIAK'!$B$137:$R$248,17,FALSE)</f>
        <v>0</v>
      </c>
      <c r="U188" s="654">
        <f t="shared" si="42"/>
        <v>2180520</v>
      </c>
      <c r="V188" s="657">
        <f>VLOOKUP(C188,'[47] SIAK'!$B$141:$X$253,19,FALSE)</f>
        <v>1080014463807</v>
      </c>
    </row>
    <row r="189" spans="1:22" s="112" customFormat="1" ht="18" customHeight="1">
      <c r="A189" s="921">
        <v>2146375</v>
      </c>
      <c r="B189" s="716">
        <v>50</v>
      </c>
      <c r="C189" s="590" t="s">
        <v>3119</v>
      </c>
      <c r="D189" s="66" t="s">
        <v>43</v>
      </c>
      <c r="E189" s="952">
        <f>VLOOKUP(C189,'[46] SIAK'!$B$137:$D$248,3,FALSE)</f>
        <v>24</v>
      </c>
      <c r="F189" s="244">
        <v>1686375</v>
      </c>
      <c r="G189" s="244">
        <v>460000</v>
      </c>
      <c r="H189" s="928">
        <f t="shared" si="43"/>
        <v>2146375</v>
      </c>
      <c r="I189" s="244">
        <v>0</v>
      </c>
      <c r="J189" s="244">
        <v>5000</v>
      </c>
      <c r="K189" s="244">
        <v>0</v>
      </c>
      <c r="L189" s="243">
        <v>0</v>
      </c>
      <c r="M189" s="242">
        <v>0</v>
      </c>
      <c r="N189" s="147">
        <f t="shared" si="44"/>
        <v>120000</v>
      </c>
      <c r="O189" s="31">
        <f t="shared" si="45"/>
        <v>2266375</v>
      </c>
      <c r="P189" s="31">
        <f t="shared" si="46"/>
        <v>21463.75</v>
      </c>
      <c r="Q189" s="31">
        <f t="shared" si="47"/>
        <v>42927.5</v>
      </c>
      <c r="R189" s="31">
        <f t="shared" si="48"/>
        <v>21463.75</v>
      </c>
      <c r="S189" s="104">
        <f t="shared" si="41"/>
        <v>2180520</v>
      </c>
      <c r="T189" s="1683">
        <f>VLOOKUP(C189,'[46] SIAK'!$B$137:$R$248,17,FALSE)</f>
        <v>0</v>
      </c>
      <c r="U189" s="654">
        <f t="shared" si="42"/>
        <v>2180520</v>
      </c>
      <c r="V189" s="657">
        <f>VLOOKUP(C189,'[47] SIAK'!$B$141:$X$253,19,FALSE)</f>
        <v>1080014494760</v>
      </c>
    </row>
    <row r="190" spans="1:22" s="112" customFormat="1" ht="18" customHeight="1">
      <c r="A190" s="921">
        <v>2146375</v>
      </c>
      <c r="B190" s="716">
        <v>51</v>
      </c>
      <c r="C190" s="590" t="s">
        <v>3120</v>
      </c>
      <c r="D190" s="66" t="s">
        <v>43</v>
      </c>
      <c r="E190" s="952">
        <f>VLOOKUP(C190,'[46] SIAK'!$B$137:$D$248,3,FALSE)</f>
        <v>22</v>
      </c>
      <c r="F190" s="244">
        <v>1686375</v>
      </c>
      <c r="G190" s="244">
        <v>460000</v>
      </c>
      <c r="H190" s="928">
        <f t="shared" si="43"/>
        <v>2146375</v>
      </c>
      <c r="I190" s="244">
        <v>0</v>
      </c>
      <c r="J190" s="244">
        <v>5000</v>
      </c>
      <c r="K190" s="244">
        <v>0</v>
      </c>
      <c r="L190" s="243">
        <v>0</v>
      </c>
      <c r="M190" s="242">
        <v>0</v>
      </c>
      <c r="N190" s="147">
        <f t="shared" si="44"/>
        <v>110000</v>
      </c>
      <c r="O190" s="31">
        <f t="shared" si="45"/>
        <v>2256375</v>
      </c>
      <c r="P190" s="31">
        <f t="shared" si="46"/>
        <v>21463.75</v>
      </c>
      <c r="Q190" s="31">
        <f t="shared" si="47"/>
        <v>42927.5</v>
      </c>
      <c r="R190" s="31">
        <f t="shared" si="48"/>
        <v>21463.75</v>
      </c>
      <c r="S190" s="104">
        <f t="shared" si="41"/>
        <v>2170520</v>
      </c>
      <c r="T190" s="1683">
        <f>VLOOKUP(C190,'[46] SIAK'!$B$137:$R$248,17,FALSE)</f>
        <v>0</v>
      </c>
      <c r="U190" s="654">
        <f t="shared" si="42"/>
        <v>2170520</v>
      </c>
      <c r="V190" s="657">
        <f>VLOOKUP(C190,'[47] SIAK'!$B$141:$X$253,19,FALSE)</f>
        <v>1080014465638</v>
      </c>
    </row>
    <row r="191" spans="1:22" s="112" customFormat="1" ht="18" customHeight="1">
      <c r="A191" s="921">
        <v>2146375</v>
      </c>
      <c r="B191" s="716">
        <v>52</v>
      </c>
      <c r="C191" s="589" t="s">
        <v>2653</v>
      </c>
      <c r="D191" s="66" t="s">
        <v>43</v>
      </c>
      <c r="E191" s="952">
        <f>VLOOKUP(C191,'[46] SIAK'!$B$137:$D$248,3,FALSE)</f>
        <v>24</v>
      </c>
      <c r="F191" s="244">
        <v>1686375</v>
      </c>
      <c r="G191" s="244">
        <v>460000</v>
      </c>
      <c r="H191" s="928">
        <f t="shared" si="43"/>
        <v>2146375</v>
      </c>
      <c r="I191" s="244">
        <v>0</v>
      </c>
      <c r="J191" s="244">
        <v>5000</v>
      </c>
      <c r="K191" s="244">
        <v>0</v>
      </c>
      <c r="L191" s="243">
        <v>0</v>
      </c>
      <c r="M191" s="242">
        <v>0</v>
      </c>
      <c r="N191" s="147">
        <f t="shared" si="44"/>
        <v>120000</v>
      </c>
      <c r="O191" s="31">
        <f t="shared" si="45"/>
        <v>2266375</v>
      </c>
      <c r="P191" s="31">
        <f t="shared" si="46"/>
        <v>21463.75</v>
      </c>
      <c r="Q191" s="31">
        <f t="shared" si="47"/>
        <v>42927.5</v>
      </c>
      <c r="R191" s="31">
        <f t="shared" si="48"/>
        <v>21463.75</v>
      </c>
      <c r="S191" s="104">
        <f t="shared" si="41"/>
        <v>2180520</v>
      </c>
      <c r="T191" s="1683">
        <f>VLOOKUP(C191,'[46] SIAK'!$B$137:$R$248,17,FALSE)</f>
        <v>0</v>
      </c>
      <c r="U191" s="654">
        <f t="shared" si="42"/>
        <v>2180520</v>
      </c>
      <c r="V191" s="657">
        <f>VLOOKUP(C191,'[47] SIAK'!$B$141:$X$253,19,FALSE)</f>
        <v>1080014463401</v>
      </c>
    </row>
    <row r="192" spans="1:22" s="112" customFormat="1" ht="18" customHeight="1">
      <c r="A192" s="921">
        <v>2146375</v>
      </c>
      <c r="B192" s="716">
        <v>53</v>
      </c>
      <c r="C192" s="590" t="s">
        <v>3121</v>
      </c>
      <c r="D192" s="66" t="s">
        <v>43</v>
      </c>
      <c r="E192" s="952">
        <f>VLOOKUP(C192,'[46] SIAK'!$B$137:$D$248,3,FALSE)</f>
        <v>24</v>
      </c>
      <c r="F192" s="244">
        <v>1686375</v>
      </c>
      <c r="G192" s="244">
        <v>460000</v>
      </c>
      <c r="H192" s="928">
        <f>SUM(F192:G192)</f>
        <v>2146375</v>
      </c>
      <c r="I192" s="244">
        <v>0</v>
      </c>
      <c r="J192" s="244">
        <v>5000</v>
      </c>
      <c r="K192" s="244">
        <v>0</v>
      </c>
      <c r="L192" s="243">
        <v>0</v>
      </c>
      <c r="M192" s="242">
        <v>0</v>
      </c>
      <c r="N192" s="147">
        <f t="shared" si="44"/>
        <v>120000</v>
      </c>
      <c r="O192" s="31">
        <f t="shared" si="45"/>
        <v>2266375</v>
      </c>
      <c r="P192" s="31">
        <f t="shared" si="46"/>
        <v>21463.75</v>
      </c>
      <c r="Q192" s="31">
        <f t="shared" si="47"/>
        <v>42927.5</v>
      </c>
      <c r="R192" s="31">
        <f t="shared" si="48"/>
        <v>21463.75</v>
      </c>
      <c r="S192" s="104">
        <f t="shared" si="41"/>
        <v>2180520</v>
      </c>
      <c r="T192" s="1683">
        <f>VLOOKUP(C192,'[46] SIAK'!$B$137:$R$248,17,FALSE)</f>
        <v>0</v>
      </c>
      <c r="U192" s="654">
        <f t="shared" si="42"/>
        <v>2180520</v>
      </c>
      <c r="V192" s="657">
        <f>VLOOKUP(C192,'[47] SIAK'!$B$141:$X$253,19,FALSE)</f>
        <v>1080014486733</v>
      </c>
    </row>
    <row r="193" spans="1:22" s="112" customFormat="1" ht="18" customHeight="1">
      <c r="A193" s="921">
        <v>2146375</v>
      </c>
      <c r="B193" s="716">
        <v>54</v>
      </c>
      <c r="C193" s="590" t="s">
        <v>3122</v>
      </c>
      <c r="D193" s="66" t="s">
        <v>43</v>
      </c>
      <c r="E193" s="952">
        <f>VLOOKUP(C193,'[46] SIAK'!$B$137:$D$248,3,FALSE)</f>
        <v>21</v>
      </c>
      <c r="F193" s="244">
        <v>1686375</v>
      </c>
      <c r="G193" s="244">
        <v>460000</v>
      </c>
      <c r="H193" s="928">
        <f>SUM(F193:G193)</f>
        <v>2146375</v>
      </c>
      <c r="I193" s="244">
        <v>0</v>
      </c>
      <c r="J193" s="244">
        <v>5000</v>
      </c>
      <c r="K193" s="244">
        <v>0</v>
      </c>
      <c r="L193" s="243">
        <v>0</v>
      </c>
      <c r="M193" s="242">
        <v>0</v>
      </c>
      <c r="N193" s="147">
        <f t="shared" si="44"/>
        <v>105000</v>
      </c>
      <c r="O193" s="31">
        <f t="shared" si="45"/>
        <v>2251375</v>
      </c>
      <c r="P193" s="31">
        <f t="shared" si="46"/>
        <v>21463.75</v>
      </c>
      <c r="Q193" s="31">
        <f t="shared" si="47"/>
        <v>42927.5</v>
      </c>
      <c r="R193" s="31">
        <f t="shared" si="48"/>
        <v>21463.75</v>
      </c>
      <c r="S193" s="104">
        <f t="shared" si="41"/>
        <v>2165520</v>
      </c>
      <c r="T193" s="1683">
        <f>VLOOKUP(C193,'[46] SIAK'!$B$137:$R$248,17,FALSE)</f>
        <v>0</v>
      </c>
      <c r="U193" s="654">
        <f t="shared" si="42"/>
        <v>2165520</v>
      </c>
      <c r="V193" s="657">
        <f>VLOOKUP(C193,'[47] SIAK'!$B$141:$X$253,19,FALSE)</f>
        <v>1080014503982</v>
      </c>
    </row>
    <row r="194" spans="1:22" s="112" customFormat="1" ht="18" customHeight="1">
      <c r="A194" s="921">
        <v>2146375</v>
      </c>
      <c r="B194" s="716">
        <v>55</v>
      </c>
      <c r="C194" s="589" t="s">
        <v>2654</v>
      </c>
      <c r="D194" s="66" t="s">
        <v>43</v>
      </c>
      <c r="E194" s="952">
        <f>VLOOKUP(C194,'[46] SIAK'!$B$137:$D$248,3,FALSE)</f>
        <v>23</v>
      </c>
      <c r="F194" s="244">
        <v>1686375</v>
      </c>
      <c r="G194" s="244">
        <v>460000</v>
      </c>
      <c r="H194" s="928">
        <f t="shared" ref="H194:H215" si="49">SUM(F194:G194)</f>
        <v>2146375</v>
      </c>
      <c r="I194" s="244">
        <v>0</v>
      </c>
      <c r="J194" s="244">
        <v>5000</v>
      </c>
      <c r="K194" s="244">
        <v>0</v>
      </c>
      <c r="L194" s="243">
        <v>0</v>
      </c>
      <c r="M194" s="242">
        <v>0</v>
      </c>
      <c r="N194" s="147">
        <f t="shared" ref="N194:N215" si="50">(E194*J194)+K194+L194+M194</f>
        <v>115000</v>
      </c>
      <c r="O194" s="31">
        <f t="shared" si="45"/>
        <v>2261375</v>
      </c>
      <c r="P194" s="31">
        <f t="shared" si="46"/>
        <v>21463.75</v>
      </c>
      <c r="Q194" s="31">
        <f t="shared" si="47"/>
        <v>42927.5</v>
      </c>
      <c r="R194" s="31">
        <f t="shared" si="48"/>
        <v>21463.75</v>
      </c>
      <c r="S194" s="104">
        <f t="shared" ref="S194:S215" si="51">O194-Q194-R194-P194</f>
        <v>2175520</v>
      </c>
      <c r="T194" s="1683">
        <f>VLOOKUP(C194,'[46] SIAK'!$B$137:$R$248,17,FALSE)</f>
        <v>0</v>
      </c>
      <c r="U194" s="654">
        <f t="shared" si="42"/>
        <v>2175520</v>
      </c>
      <c r="V194" s="657">
        <f>VLOOKUP(C194,'[47] SIAK'!$B$141:$X$253,19,FALSE)</f>
        <v>1110007726116</v>
      </c>
    </row>
    <row r="195" spans="1:22" s="112" customFormat="1" ht="18" customHeight="1">
      <c r="A195" s="921">
        <v>2146375</v>
      </c>
      <c r="B195" s="716">
        <v>56</v>
      </c>
      <c r="C195" s="590" t="s">
        <v>3123</v>
      </c>
      <c r="D195" s="66" t="s">
        <v>43</v>
      </c>
      <c r="E195" s="952">
        <f>VLOOKUP(C195,'[46] SIAK'!$B$137:$D$248,3,FALSE)</f>
        <v>21</v>
      </c>
      <c r="F195" s="244">
        <v>1686375</v>
      </c>
      <c r="G195" s="244">
        <v>460000</v>
      </c>
      <c r="H195" s="928">
        <f t="shared" si="49"/>
        <v>2146375</v>
      </c>
      <c r="I195" s="244">
        <v>0</v>
      </c>
      <c r="J195" s="244">
        <v>5000</v>
      </c>
      <c r="K195" s="244">
        <v>0</v>
      </c>
      <c r="L195" s="243">
        <v>0</v>
      </c>
      <c r="M195" s="242">
        <v>0</v>
      </c>
      <c r="N195" s="147">
        <f t="shared" si="50"/>
        <v>105000</v>
      </c>
      <c r="O195" s="31">
        <f t="shared" si="45"/>
        <v>2251375</v>
      </c>
      <c r="P195" s="31">
        <f t="shared" si="46"/>
        <v>21463.75</v>
      </c>
      <c r="Q195" s="31">
        <f t="shared" si="47"/>
        <v>42927.5</v>
      </c>
      <c r="R195" s="31">
        <f t="shared" si="48"/>
        <v>21463.75</v>
      </c>
      <c r="S195" s="104">
        <f t="shared" si="51"/>
        <v>2165520</v>
      </c>
      <c r="T195" s="1683">
        <f>VLOOKUP(C195,'[46] SIAK'!$B$137:$R$248,17,FALSE)</f>
        <v>0</v>
      </c>
      <c r="U195" s="654">
        <f t="shared" si="42"/>
        <v>2165520</v>
      </c>
      <c r="V195" s="657">
        <f>VLOOKUP(C195,'[47] SIAK'!$B$141:$X$253,19,FALSE)</f>
        <v>9000036761733</v>
      </c>
    </row>
    <row r="196" spans="1:22" s="112" customFormat="1" ht="18" customHeight="1">
      <c r="A196" s="921">
        <v>2146375</v>
      </c>
      <c r="B196" s="716">
        <v>57</v>
      </c>
      <c r="C196" s="588" t="s">
        <v>3124</v>
      </c>
      <c r="D196" s="66" t="s">
        <v>43</v>
      </c>
      <c r="E196" s="952">
        <f>VLOOKUP(C196,'[46] SIAK'!$B$137:$D$248,3,FALSE)</f>
        <v>21</v>
      </c>
      <c r="F196" s="244">
        <v>1686375</v>
      </c>
      <c r="G196" s="244">
        <v>460000</v>
      </c>
      <c r="H196" s="928">
        <f t="shared" si="49"/>
        <v>2146375</v>
      </c>
      <c r="I196" s="244">
        <v>0</v>
      </c>
      <c r="J196" s="244">
        <v>5000</v>
      </c>
      <c r="K196" s="244">
        <v>0</v>
      </c>
      <c r="L196" s="243">
        <v>0</v>
      </c>
      <c r="M196" s="242">
        <v>0</v>
      </c>
      <c r="N196" s="147">
        <f t="shared" si="50"/>
        <v>105000</v>
      </c>
      <c r="O196" s="31">
        <f t="shared" si="45"/>
        <v>2251375</v>
      </c>
      <c r="P196" s="31">
        <f t="shared" si="46"/>
        <v>21463.75</v>
      </c>
      <c r="Q196" s="31">
        <f t="shared" si="47"/>
        <v>42927.5</v>
      </c>
      <c r="R196" s="31">
        <f t="shared" si="48"/>
        <v>21463.75</v>
      </c>
      <c r="S196" s="104">
        <f t="shared" si="51"/>
        <v>2165520</v>
      </c>
      <c r="T196" s="1683">
        <f>VLOOKUP(C196,'[46] SIAK'!$B$137:$R$248,17,FALSE)</f>
        <v>0</v>
      </c>
      <c r="U196" s="654">
        <f t="shared" si="42"/>
        <v>2165520</v>
      </c>
      <c r="V196" s="657">
        <f>VLOOKUP(C196,'[47] SIAK'!$B$141:$X$253,19,FALSE)</f>
        <v>9000030824073</v>
      </c>
    </row>
    <row r="197" spans="1:22" s="112" customFormat="1" ht="18" customHeight="1">
      <c r="A197" s="921">
        <v>2146375</v>
      </c>
      <c r="B197" s="716">
        <v>58</v>
      </c>
      <c r="C197" s="590" t="s">
        <v>3125</v>
      </c>
      <c r="D197" s="66" t="s">
        <v>43</v>
      </c>
      <c r="E197" s="952">
        <f>VLOOKUP(C197,'[46] SIAK'!$B$137:$D$248,3,FALSE)</f>
        <v>25</v>
      </c>
      <c r="F197" s="244">
        <v>1686375</v>
      </c>
      <c r="G197" s="244">
        <v>460000</v>
      </c>
      <c r="H197" s="928">
        <f t="shared" si="49"/>
        <v>2146375</v>
      </c>
      <c r="I197" s="244">
        <v>0</v>
      </c>
      <c r="J197" s="244">
        <v>5000</v>
      </c>
      <c r="K197" s="244">
        <v>0</v>
      </c>
      <c r="L197" s="243">
        <v>0</v>
      </c>
      <c r="M197" s="242">
        <v>0</v>
      </c>
      <c r="N197" s="147">
        <f t="shared" si="50"/>
        <v>125000</v>
      </c>
      <c r="O197" s="31">
        <f t="shared" ref="O197:O215" si="52">H197+N197</f>
        <v>2271375</v>
      </c>
      <c r="P197" s="31">
        <f t="shared" ref="P197:P215" si="53">H197*1%</f>
        <v>21463.75</v>
      </c>
      <c r="Q197" s="31">
        <f t="shared" ref="Q197:Q215" si="54">H197*2%</f>
        <v>42927.5</v>
      </c>
      <c r="R197" s="31">
        <f t="shared" ref="R197:R215" si="55">H197*1%</f>
        <v>21463.75</v>
      </c>
      <c r="S197" s="104">
        <f t="shared" si="51"/>
        <v>2185520</v>
      </c>
      <c r="T197" s="1683">
        <f>VLOOKUP(C197,'[46] SIAK'!$B$137:$R$248,17,FALSE)</f>
        <v>0</v>
      </c>
      <c r="U197" s="654">
        <f t="shared" si="42"/>
        <v>2185520</v>
      </c>
      <c r="V197" s="657">
        <f>VLOOKUP(C197,'[47] SIAK'!$B$141:$X$253,19,FALSE)</f>
        <v>9000035360636</v>
      </c>
    </row>
    <row r="198" spans="1:22" s="112" customFormat="1" ht="18" customHeight="1">
      <c r="A198" s="921">
        <v>2146375</v>
      </c>
      <c r="B198" s="716">
        <v>59</v>
      </c>
      <c r="C198" s="590" t="s">
        <v>3126</v>
      </c>
      <c r="D198" s="66" t="s">
        <v>43</v>
      </c>
      <c r="E198" s="952">
        <f>VLOOKUP(C198,'[46] SIAK'!$B$137:$D$248,3,FALSE)</f>
        <v>25</v>
      </c>
      <c r="F198" s="244">
        <v>1686375</v>
      </c>
      <c r="G198" s="244">
        <v>460000</v>
      </c>
      <c r="H198" s="928">
        <f t="shared" si="49"/>
        <v>2146375</v>
      </c>
      <c r="I198" s="244">
        <v>0</v>
      </c>
      <c r="J198" s="244">
        <v>5000</v>
      </c>
      <c r="K198" s="244">
        <v>0</v>
      </c>
      <c r="L198" s="243">
        <v>0</v>
      </c>
      <c r="M198" s="242">
        <v>0</v>
      </c>
      <c r="N198" s="147">
        <f t="shared" si="50"/>
        <v>125000</v>
      </c>
      <c r="O198" s="31">
        <f t="shared" si="52"/>
        <v>2271375</v>
      </c>
      <c r="P198" s="31">
        <f t="shared" si="53"/>
        <v>21463.75</v>
      </c>
      <c r="Q198" s="31">
        <f t="shared" si="54"/>
        <v>42927.5</v>
      </c>
      <c r="R198" s="31">
        <f t="shared" si="55"/>
        <v>21463.75</v>
      </c>
      <c r="S198" s="104">
        <f t="shared" si="51"/>
        <v>2185520</v>
      </c>
      <c r="T198" s="1683">
        <f>VLOOKUP(C198,'[46] SIAK'!$B$137:$R$248,17,FALSE)</f>
        <v>0</v>
      </c>
      <c r="U198" s="654">
        <f t="shared" si="42"/>
        <v>2185520</v>
      </c>
      <c r="V198" s="657">
        <f>VLOOKUP(C198,'[47] SIAK'!$B$141:$X$253,19,FALSE)</f>
        <v>9000030819024</v>
      </c>
    </row>
    <row r="199" spans="1:22" s="112" customFormat="1" ht="18" customHeight="1">
      <c r="A199" s="921">
        <v>2146375</v>
      </c>
      <c r="B199" s="716">
        <v>60</v>
      </c>
      <c r="C199" s="590" t="s">
        <v>3127</v>
      </c>
      <c r="D199" s="66" t="s">
        <v>43</v>
      </c>
      <c r="E199" s="952">
        <f>VLOOKUP(C199,'[46] SIAK'!$B$137:$D$248,3,FALSE)</f>
        <v>22</v>
      </c>
      <c r="F199" s="244">
        <v>1686375</v>
      </c>
      <c r="G199" s="244">
        <v>460000</v>
      </c>
      <c r="H199" s="928">
        <f t="shared" si="49"/>
        <v>2146375</v>
      </c>
      <c r="I199" s="244">
        <v>0</v>
      </c>
      <c r="J199" s="244">
        <v>5000</v>
      </c>
      <c r="K199" s="244">
        <v>0</v>
      </c>
      <c r="L199" s="243">
        <v>0</v>
      </c>
      <c r="M199" s="242">
        <v>0</v>
      </c>
      <c r="N199" s="147">
        <f t="shared" si="50"/>
        <v>110000</v>
      </c>
      <c r="O199" s="31">
        <f t="shared" si="52"/>
        <v>2256375</v>
      </c>
      <c r="P199" s="31">
        <f t="shared" si="53"/>
        <v>21463.75</v>
      </c>
      <c r="Q199" s="31">
        <f t="shared" si="54"/>
        <v>42927.5</v>
      </c>
      <c r="R199" s="31">
        <f t="shared" si="55"/>
        <v>21463.75</v>
      </c>
      <c r="S199" s="104">
        <f t="shared" si="51"/>
        <v>2170520</v>
      </c>
      <c r="T199" s="1683">
        <f>VLOOKUP(C199,'[46] SIAK'!$B$137:$R$248,17,FALSE)</f>
        <v>0</v>
      </c>
      <c r="U199" s="654">
        <f t="shared" si="42"/>
        <v>2170520</v>
      </c>
      <c r="V199" s="657">
        <f>VLOOKUP(C199,'[47] SIAK'!$B$141:$X$253,19,FALSE)</f>
        <v>1080014470794</v>
      </c>
    </row>
    <row r="200" spans="1:22" s="112" customFormat="1" ht="18" customHeight="1">
      <c r="A200" s="921">
        <v>2146375</v>
      </c>
      <c r="B200" s="716">
        <v>61</v>
      </c>
      <c r="C200" s="590" t="s">
        <v>3128</v>
      </c>
      <c r="D200" s="66" t="s">
        <v>43</v>
      </c>
      <c r="E200" s="952">
        <f>VLOOKUP(C200,'[46] SIAK'!$B$137:$D$248,3,FALSE)</f>
        <v>24</v>
      </c>
      <c r="F200" s="244">
        <v>1686375</v>
      </c>
      <c r="G200" s="244">
        <v>460000</v>
      </c>
      <c r="H200" s="928">
        <f t="shared" si="49"/>
        <v>2146375</v>
      </c>
      <c r="I200" s="244">
        <v>0</v>
      </c>
      <c r="J200" s="244">
        <v>5000</v>
      </c>
      <c r="K200" s="244">
        <v>0</v>
      </c>
      <c r="L200" s="243">
        <v>0</v>
      </c>
      <c r="M200" s="242">
        <v>0</v>
      </c>
      <c r="N200" s="147">
        <f t="shared" si="50"/>
        <v>120000</v>
      </c>
      <c r="O200" s="31">
        <f t="shared" si="52"/>
        <v>2266375</v>
      </c>
      <c r="P200" s="31">
        <f t="shared" si="53"/>
        <v>21463.75</v>
      </c>
      <c r="Q200" s="31">
        <f t="shared" si="54"/>
        <v>42927.5</v>
      </c>
      <c r="R200" s="31">
        <f t="shared" si="55"/>
        <v>21463.75</v>
      </c>
      <c r="S200" s="104">
        <f t="shared" si="51"/>
        <v>2180520</v>
      </c>
      <c r="T200" s="1683">
        <f>VLOOKUP(C200,'[46] SIAK'!$B$137:$R$248,17,FALSE)</f>
        <v>0</v>
      </c>
      <c r="U200" s="654">
        <f t="shared" si="42"/>
        <v>2180520</v>
      </c>
      <c r="V200" s="657">
        <f>VLOOKUP(C200,'[47] SIAK'!$B$141:$X$253,19,FALSE)</f>
        <v>1110007725738</v>
      </c>
    </row>
    <row r="201" spans="1:22" s="112" customFormat="1" ht="18" customHeight="1">
      <c r="A201" s="921">
        <v>2146375</v>
      </c>
      <c r="B201" s="716">
        <v>62</v>
      </c>
      <c r="C201" s="590" t="s">
        <v>3129</v>
      </c>
      <c r="D201" s="66" t="s">
        <v>43</v>
      </c>
      <c r="E201" s="952">
        <f>VLOOKUP(C201,'[46] SIAK'!$B$137:$D$248,3,FALSE)</f>
        <v>24</v>
      </c>
      <c r="F201" s="244">
        <v>1686375</v>
      </c>
      <c r="G201" s="244">
        <v>460000</v>
      </c>
      <c r="H201" s="928">
        <f t="shared" si="49"/>
        <v>2146375</v>
      </c>
      <c r="I201" s="244">
        <v>0</v>
      </c>
      <c r="J201" s="244">
        <v>5000</v>
      </c>
      <c r="K201" s="244">
        <v>0</v>
      </c>
      <c r="L201" s="243">
        <v>0</v>
      </c>
      <c r="M201" s="242">
        <v>0</v>
      </c>
      <c r="N201" s="147">
        <f t="shared" si="50"/>
        <v>120000</v>
      </c>
      <c r="O201" s="31">
        <f t="shared" si="52"/>
        <v>2266375</v>
      </c>
      <c r="P201" s="31">
        <f t="shared" si="53"/>
        <v>21463.75</v>
      </c>
      <c r="Q201" s="31">
        <f t="shared" si="54"/>
        <v>42927.5</v>
      </c>
      <c r="R201" s="31">
        <f t="shared" si="55"/>
        <v>21463.75</v>
      </c>
      <c r="S201" s="104">
        <f t="shared" si="51"/>
        <v>2180520</v>
      </c>
      <c r="T201" s="1683">
        <f>VLOOKUP(C201,'[46] SIAK'!$B$137:$R$248,17,FALSE)</f>
        <v>0</v>
      </c>
      <c r="U201" s="654">
        <f t="shared" si="42"/>
        <v>2180520</v>
      </c>
      <c r="V201" s="657">
        <f>VLOOKUP(C201,'[47] SIAK'!$B$141:$X$253,19,FALSE)</f>
        <v>1080014465653</v>
      </c>
    </row>
    <row r="202" spans="1:22" s="112" customFormat="1" ht="18" customHeight="1">
      <c r="A202" s="921">
        <v>2146375</v>
      </c>
      <c r="B202" s="716">
        <v>63</v>
      </c>
      <c r="C202" s="590" t="s">
        <v>3130</v>
      </c>
      <c r="D202" s="66" t="s">
        <v>43</v>
      </c>
      <c r="E202" s="952">
        <f>VLOOKUP(C202,'[46] SIAK'!$B$137:$D$248,3,FALSE)</f>
        <v>24</v>
      </c>
      <c r="F202" s="244">
        <v>1686375</v>
      </c>
      <c r="G202" s="244">
        <v>460000</v>
      </c>
      <c r="H202" s="928">
        <f t="shared" ref="H202:H208" si="56">SUM(F202:G202)</f>
        <v>2146375</v>
      </c>
      <c r="I202" s="244">
        <v>0</v>
      </c>
      <c r="J202" s="244">
        <v>5000</v>
      </c>
      <c r="K202" s="244">
        <v>0</v>
      </c>
      <c r="L202" s="243">
        <v>0</v>
      </c>
      <c r="M202" s="242">
        <v>0</v>
      </c>
      <c r="N202" s="147">
        <f t="shared" ref="N202:N208" si="57">(E202*J202)+K202+L202+M202</f>
        <v>120000</v>
      </c>
      <c r="O202" s="31">
        <f t="shared" ref="O202:O208" si="58">H202+N202</f>
        <v>2266375</v>
      </c>
      <c r="P202" s="31">
        <f t="shared" ref="P202:P208" si="59">H202*1%</f>
        <v>21463.75</v>
      </c>
      <c r="Q202" s="31">
        <f t="shared" ref="Q202:Q208" si="60">H202*2%</f>
        <v>42927.5</v>
      </c>
      <c r="R202" s="31">
        <f t="shared" ref="R202:R208" si="61">H202*1%</f>
        <v>21463.75</v>
      </c>
      <c r="S202" s="104">
        <f t="shared" ref="S202:S208" si="62">O202-Q202-R202-P202</f>
        <v>2180520</v>
      </c>
      <c r="T202" s="1683">
        <f>VLOOKUP(C202,'[46] SIAK'!$B$137:$R$248,17,FALSE)</f>
        <v>0</v>
      </c>
      <c r="U202" s="654">
        <f t="shared" si="42"/>
        <v>2180520</v>
      </c>
      <c r="V202" s="657">
        <f>VLOOKUP(C202,'[47] SIAK'!$B$141:$X$253,19,FALSE)</f>
        <v>1110006968131</v>
      </c>
    </row>
    <row r="203" spans="1:22" s="223" customFormat="1" ht="18" customHeight="1">
      <c r="A203" s="206">
        <v>2146375</v>
      </c>
      <c r="B203" s="716">
        <v>64</v>
      </c>
      <c r="C203" s="589" t="s">
        <v>2655</v>
      </c>
      <c r="D203" s="66" t="s">
        <v>43</v>
      </c>
      <c r="E203" s="952">
        <f>VLOOKUP(C203,'[46] SIAK'!$B$137:$D$248,3,FALSE)</f>
        <v>23</v>
      </c>
      <c r="F203" s="348">
        <v>1686375</v>
      </c>
      <c r="G203" s="348">
        <v>460000</v>
      </c>
      <c r="H203" s="618">
        <f t="shared" si="56"/>
        <v>2146375</v>
      </c>
      <c r="I203" s="348">
        <v>0</v>
      </c>
      <c r="J203" s="348">
        <v>5000</v>
      </c>
      <c r="K203" s="348">
        <v>0</v>
      </c>
      <c r="L203" s="243">
        <v>0</v>
      </c>
      <c r="M203" s="242">
        <v>0</v>
      </c>
      <c r="N203" s="147">
        <f t="shared" si="57"/>
        <v>115000</v>
      </c>
      <c r="O203" s="48">
        <f t="shared" si="58"/>
        <v>2261375</v>
      </c>
      <c r="P203" s="48">
        <f t="shared" si="59"/>
        <v>21463.75</v>
      </c>
      <c r="Q203" s="48">
        <f t="shared" si="60"/>
        <v>42927.5</v>
      </c>
      <c r="R203" s="48">
        <f t="shared" si="61"/>
        <v>21463.75</v>
      </c>
      <c r="S203" s="146">
        <f t="shared" si="62"/>
        <v>2175520</v>
      </c>
      <c r="T203" s="1683">
        <f>VLOOKUP(C203,'[46] SIAK'!$B$137:$R$248,17,FALSE)</f>
        <v>0</v>
      </c>
      <c r="U203" s="654">
        <f t="shared" si="42"/>
        <v>2175520</v>
      </c>
      <c r="V203" s="657">
        <f>VLOOKUP(C203,'[47] SIAK'!$B$141:$X$253,19,FALSE)</f>
        <v>1080014467675</v>
      </c>
    </row>
    <row r="204" spans="1:22" s="223" customFormat="1" ht="18" customHeight="1">
      <c r="A204" s="206">
        <v>2146375</v>
      </c>
      <c r="B204" s="716">
        <v>65</v>
      </c>
      <c r="C204" s="588" t="s">
        <v>3131</v>
      </c>
      <c r="D204" s="66" t="s">
        <v>43</v>
      </c>
      <c r="E204" s="952">
        <f>VLOOKUP(C204,'[46] SIAK'!$B$137:$D$248,3,FALSE)</f>
        <v>23</v>
      </c>
      <c r="F204" s="348">
        <v>1686375</v>
      </c>
      <c r="G204" s="348">
        <v>460000</v>
      </c>
      <c r="H204" s="618">
        <f t="shared" si="56"/>
        <v>2146375</v>
      </c>
      <c r="I204" s="348">
        <v>0</v>
      </c>
      <c r="J204" s="348">
        <v>5000</v>
      </c>
      <c r="K204" s="348">
        <v>0</v>
      </c>
      <c r="L204" s="243">
        <v>0</v>
      </c>
      <c r="M204" s="242">
        <v>0</v>
      </c>
      <c r="N204" s="147">
        <f t="shared" si="57"/>
        <v>115000</v>
      </c>
      <c r="O204" s="48">
        <f t="shared" si="58"/>
        <v>2261375</v>
      </c>
      <c r="P204" s="48">
        <f t="shared" si="59"/>
        <v>21463.75</v>
      </c>
      <c r="Q204" s="48">
        <f t="shared" si="60"/>
        <v>42927.5</v>
      </c>
      <c r="R204" s="48">
        <f t="shared" si="61"/>
        <v>21463.75</v>
      </c>
      <c r="S204" s="146">
        <f t="shared" si="62"/>
        <v>2175520</v>
      </c>
      <c r="T204" s="1683">
        <f>VLOOKUP(C204,'[46] SIAK'!$B$137:$R$248,17,FALSE)</f>
        <v>0</v>
      </c>
      <c r="U204" s="654">
        <f t="shared" ref="U204:U251" si="63">S204-T204</f>
        <v>2175520</v>
      </c>
      <c r="V204" s="657">
        <f>VLOOKUP(C204,'[47] SIAK'!$B$141:$X$253,19,FALSE)</f>
        <v>9000032173776</v>
      </c>
    </row>
    <row r="205" spans="1:22" s="112" customFormat="1" ht="18" customHeight="1">
      <c r="A205" s="921">
        <v>2146375</v>
      </c>
      <c r="B205" s="716">
        <v>66</v>
      </c>
      <c r="C205" s="590" t="s">
        <v>3132</v>
      </c>
      <c r="D205" s="66" t="s">
        <v>43</v>
      </c>
      <c r="E205" s="952">
        <f>VLOOKUP(C205,'[46] SIAK'!$B$137:$D$248,3,FALSE)</f>
        <v>13</v>
      </c>
      <c r="F205" s="244">
        <v>1686375</v>
      </c>
      <c r="G205" s="244">
        <v>460000</v>
      </c>
      <c r="H205" s="928">
        <f t="shared" si="56"/>
        <v>2146375</v>
      </c>
      <c r="I205" s="244">
        <v>0</v>
      </c>
      <c r="J205" s="244">
        <v>5000</v>
      </c>
      <c r="K205" s="244">
        <v>0</v>
      </c>
      <c r="L205" s="243">
        <v>0</v>
      </c>
      <c r="M205" s="242">
        <v>0</v>
      </c>
      <c r="N205" s="147">
        <f t="shared" si="57"/>
        <v>65000</v>
      </c>
      <c r="O205" s="31">
        <f t="shared" si="58"/>
        <v>2211375</v>
      </c>
      <c r="P205" s="31">
        <f t="shared" si="59"/>
        <v>21463.75</v>
      </c>
      <c r="Q205" s="31">
        <f t="shared" si="60"/>
        <v>42927.5</v>
      </c>
      <c r="R205" s="31">
        <f t="shared" si="61"/>
        <v>21463.75</v>
      </c>
      <c r="S205" s="104">
        <f t="shared" si="62"/>
        <v>2125520</v>
      </c>
      <c r="T205" s="1683">
        <f>VLOOKUP(C205,'[46] SIAK'!$B$137:$R$248,17,FALSE)</f>
        <v>0</v>
      </c>
      <c r="U205" s="654">
        <f t="shared" si="63"/>
        <v>2125520</v>
      </c>
      <c r="V205" s="657">
        <f>VLOOKUP(C205,'[47] SIAK'!$B$141:$X$253,19,FALSE)</f>
        <v>1080014496286</v>
      </c>
    </row>
    <row r="206" spans="1:22" s="112" customFormat="1" ht="18" customHeight="1">
      <c r="A206" s="921">
        <v>2146375</v>
      </c>
      <c r="B206" s="716">
        <v>67</v>
      </c>
      <c r="C206" s="591" t="s">
        <v>3133</v>
      </c>
      <c r="D206" s="66" t="s">
        <v>43</v>
      </c>
      <c r="E206" s="952">
        <f>VLOOKUP(C206,'[46] SIAK'!$B$137:$D$248,3,FALSE)</f>
        <v>24</v>
      </c>
      <c r="F206" s="244">
        <v>1686375</v>
      </c>
      <c r="G206" s="244">
        <v>460000</v>
      </c>
      <c r="H206" s="928">
        <f t="shared" si="56"/>
        <v>2146375</v>
      </c>
      <c r="I206" s="244">
        <v>0</v>
      </c>
      <c r="J206" s="244">
        <v>5000</v>
      </c>
      <c r="K206" s="244">
        <v>0</v>
      </c>
      <c r="L206" s="243">
        <v>0</v>
      </c>
      <c r="M206" s="242">
        <v>0</v>
      </c>
      <c r="N206" s="147">
        <f t="shared" si="57"/>
        <v>120000</v>
      </c>
      <c r="O206" s="31">
        <f t="shared" si="58"/>
        <v>2266375</v>
      </c>
      <c r="P206" s="31">
        <f t="shared" si="59"/>
        <v>21463.75</v>
      </c>
      <c r="Q206" s="31">
        <f t="shared" si="60"/>
        <v>42927.5</v>
      </c>
      <c r="R206" s="31">
        <f t="shared" si="61"/>
        <v>21463.75</v>
      </c>
      <c r="S206" s="104">
        <f t="shared" si="62"/>
        <v>2180520</v>
      </c>
      <c r="T206" s="1683">
        <f>VLOOKUP(C206,'[46] SIAK'!$B$137:$R$248,17,FALSE)</f>
        <v>0</v>
      </c>
      <c r="U206" s="654">
        <f t="shared" si="63"/>
        <v>2180520</v>
      </c>
      <c r="V206" s="657">
        <f>VLOOKUP(C206,'[47] SIAK'!$B$141:$X$253,19,FALSE)</f>
        <v>9000033618787</v>
      </c>
    </row>
    <row r="207" spans="1:22" s="112" customFormat="1" ht="18" customHeight="1">
      <c r="A207" s="921">
        <v>2146375</v>
      </c>
      <c r="B207" s="716">
        <v>68</v>
      </c>
      <c r="C207" s="588" t="s">
        <v>3134</v>
      </c>
      <c r="D207" s="66" t="s">
        <v>43</v>
      </c>
      <c r="E207" s="952">
        <f>VLOOKUP(C207,'[46] SIAK'!$B$137:$D$248,3,FALSE)</f>
        <v>23</v>
      </c>
      <c r="F207" s="244">
        <v>1686375</v>
      </c>
      <c r="G207" s="244">
        <v>460000</v>
      </c>
      <c r="H207" s="928">
        <f t="shared" si="56"/>
        <v>2146375</v>
      </c>
      <c r="I207" s="244">
        <v>0</v>
      </c>
      <c r="J207" s="244">
        <v>5000</v>
      </c>
      <c r="K207" s="244">
        <v>0</v>
      </c>
      <c r="L207" s="243">
        <v>0</v>
      </c>
      <c r="M207" s="242">
        <v>0</v>
      </c>
      <c r="N207" s="147">
        <f t="shared" si="57"/>
        <v>115000</v>
      </c>
      <c r="O207" s="31">
        <f t="shared" si="58"/>
        <v>2261375</v>
      </c>
      <c r="P207" s="31">
        <f t="shared" si="59"/>
        <v>21463.75</v>
      </c>
      <c r="Q207" s="31">
        <f t="shared" si="60"/>
        <v>42927.5</v>
      </c>
      <c r="R207" s="31">
        <f t="shared" si="61"/>
        <v>21463.75</v>
      </c>
      <c r="S207" s="104">
        <f t="shared" si="62"/>
        <v>2175520</v>
      </c>
      <c r="T207" s="1683">
        <f>VLOOKUP(C207,'[46] SIAK'!$B$137:$R$248,17,FALSE)</f>
        <v>0</v>
      </c>
      <c r="U207" s="654">
        <f t="shared" si="63"/>
        <v>2175520</v>
      </c>
      <c r="V207" s="657">
        <f>VLOOKUP(C207,'[47] SIAK'!$B$141:$X$253,19,FALSE)</f>
        <v>1080014471495</v>
      </c>
    </row>
    <row r="208" spans="1:22" s="112" customFormat="1" ht="18" customHeight="1">
      <c r="A208" s="921">
        <v>2146375</v>
      </c>
      <c r="B208" s="716">
        <v>69</v>
      </c>
      <c r="C208" s="591" t="s">
        <v>3135</v>
      </c>
      <c r="D208" s="66" t="s">
        <v>43</v>
      </c>
      <c r="E208" s="952">
        <f>VLOOKUP(C208,'[46] SIAK'!$B$137:$D$248,3,FALSE)</f>
        <v>23</v>
      </c>
      <c r="F208" s="244">
        <v>1686375</v>
      </c>
      <c r="G208" s="244">
        <v>460000</v>
      </c>
      <c r="H208" s="928">
        <f t="shared" si="56"/>
        <v>2146375</v>
      </c>
      <c r="I208" s="244">
        <v>0</v>
      </c>
      <c r="J208" s="244">
        <v>5000</v>
      </c>
      <c r="K208" s="244">
        <v>0</v>
      </c>
      <c r="L208" s="243">
        <v>0</v>
      </c>
      <c r="M208" s="242">
        <v>0</v>
      </c>
      <c r="N208" s="147">
        <f t="shared" si="57"/>
        <v>115000</v>
      </c>
      <c r="O208" s="31">
        <f t="shared" si="58"/>
        <v>2261375</v>
      </c>
      <c r="P208" s="31">
        <f t="shared" si="59"/>
        <v>21463.75</v>
      </c>
      <c r="Q208" s="31">
        <f t="shared" si="60"/>
        <v>42927.5</v>
      </c>
      <c r="R208" s="31">
        <f t="shared" si="61"/>
        <v>21463.75</v>
      </c>
      <c r="S208" s="104">
        <f t="shared" si="62"/>
        <v>2175520</v>
      </c>
      <c r="T208" s="1683">
        <f>VLOOKUP(C208,'[46] SIAK'!$B$137:$R$248,17,FALSE)</f>
        <v>0</v>
      </c>
      <c r="U208" s="654">
        <f t="shared" si="63"/>
        <v>2175520</v>
      </c>
      <c r="V208" s="657">
        <f>VLOOKUP(C208,'[47] SIAK'!$B$141:$X$253,19,FALSE)</f>
        <v>1080014467667</v>
      </c>
    </row>
    <row r="209" spans="1:22" s="223" customFormat="1" ht="18" customHeight="1">
      <c r="A209" s="206">
        <v>2146375</v>
      </c>
      <c r="B209" s="716">
        <v>70</v>
      </c>
      <c r="C209" s="592" t="s">
        <v>2897</v>
      </c>
      <c r="D209" s="66" t="s">
        <v>43</v>
      </c>
      <c r="E209" s="952">
        <f>VLOOKUP(C209,'[46] SIAK'!$B$137:$D$248,3,FALSE)</f>
        <v>23</v>
      </c>
      <c r="F209" s="348">
        <v>1686375</v>
      </c>
      <c r="G209" s="348">
        <v>460000</v>
      </c>
      <c r="H209" s="618">
        <f t="shared" si="49"/>
        <v>2146375</v>
      </c>
      <c r="I209" s="348">
        <v>0</v>
      </c>
      <c r="J209" s="348">
        <v>5000</v>
      </c>
      <c r="K209" s="348">
        <v>0</v>
      </c>
      <c r="L209" s="243">
        <v>0</v>
      </c>
      <c r="M209" s="242">
        <v>0</v>
      </c>
      <c r="N209" s="147">
        <f t="shared" si="50"/>
        <v>115000</v>
      </c>
      <c r="O209" s="48">
        <f t="shared" si="52"/>
        <v>2261375</v>
      </c>
      <c r="P209" s="48">
        <f t="shared" si="53"/>
        <v>21463.75</v>
      </c>
      <c r="Q209" s="48">
        <f t="shared" si="54"/>
        <v>42927.5</v>
      </c>
      <c r="R209" s="48">
        <f t="shared" si="55"/>
        <v>21463.75</v>
      </c>
      <c r="S209" s="146">
        <f t="shared" si="51"/>
        <v>2175520</v>
      </c>
      <c r="T209" s="1683">
        <f>VLOOKUP(C209,'[46] SIAK'!$B$137:$R$248,17,FALSE)</f>
        <v>0</v>
      </c>
      <c r="U209" s="654">
        <f t="shared" si="63"/>
        <v>2175520</v>
      </c>
      <c r="V209" s="657">
        <f>VLOOKUP(C209,'[47] SIAK'!$B$141:$X$253,19,FALSE)</f>
        <v>1080014616982</v>
      </c>
    </row>
    <row r="210" spans="1:22" s="223" customFormat="1" ht="18" customHeight="1">
      <c r="A210" s="206">
        <v>2146375</v>
      </c>
      <c r="B210" s="716">
        <v>71</v>
      </c>
      <c r="C210" s="592" t="s">
        <v>2898</v>
      </c>
      <c r="D210" s="66" t="s">
        <v>43</v>
      </c>
      <c r="E210" s="952">
        <f>VLOOKUP(C210,'[46] SIAK'!$B$137:$D$248,3,FALSE)</f>
        <v>23</v>
      </c>
      <c r="F210" s="348">
        <v>1686375</v>
      </c>
      <c r="G210" s="348">
        <v>460000</v>
      </c>
      <c r="H210" s="618">
        <f t="shared" si="49"/>
        <v>2146375</v>
      </c>
      <c r="I210" s="348">
        <v>0</v>
      </c>
      <c r="J210" s="348">
        <v>5000</v>
      </c>
      <c r="K210" s="348">
        <v>0</v>
      </c>
      <c r="L210" s="243">
        <v>0</v>
      </c>
      <c r="M210" s="242">
        <v>0</v>
      </c>
      <c r="N210" s="147">
        <f t="shared" si="50"/>
        <v>115000</v>
      </c>
      <c r="O210" s="48">
        <f t="shared" si="52"/>
        <v>2261375</v>
      </c>
      <c r="P210" s="48">
        <f t="shared" si="53"/>
        <v>21463.75</v>
      </c>
      <c r="Q210" s="48">
        <f t="shared" si="54"/>
        <v>42927.5</v>
      </c>
      <c r="R210" s="48">
        <f t="shared" si="55"/>
        <v>21463.75</v>
      </c>
      <c r="S210" s="146">
        <f t="shared" si="51"/>
        <v>2175520</v>
      </c>
      <c r="T210" s="1683">
        <f>VLOOKUP(C210,'[46] SIAK'!$B$137:$R$248,17,FALSE)</f>
        <v>0</v>
      </c>
      <c r="U210" s="654">
        <f t="shared" si="63"/>
        <v>2175520</v>
      </c>
      <c r="V210" s="657">
        <f>VLOOKUP(C210,'[47] SIAK'!$B$141:$X$253,19,FALSE)</f>
        <v>1080014617097</v>
      </c>
    </row>
    <row r="211" spans="1:22" s="223" customFormat="1" ht="18" customHeight="1">
      <c r="A211" s="206">
        <v>2146375</v>
      </c>
      <c r="B211" s="716">
        <v>72</v>
      </c>
      <c r="C211" s="592" t="s">
        <v>444</v>
      </c>
      <c r="D211" s="66" t="s">
        <v>43</v>
      </c>
      <c r="E211" s="952">
        <f>VLOOKUP(C211,'[46] SIAK'!$B$137:$D$248,3,FALSE)</f>
        <v>23</v>
      </c>
      <c r="F211" s="348">
        <v>1686375</v>
      </c>
      <c r="G211" s="348">
        <v>460000</v>
      </c>
      <c r="H211" s="618">
        <f t="shared" si="49"/>
        <v>2146375</v>
      </c>
      <c r="I211" s="348">
        <v>0</v>
      </c>
      <c r="J211" s="348">
        <v>5000</v>
      </c>
      <c r="K211" s="348">
        <v>0</v>
      </c>
      <c r="L211" s="243">
        <v>0</v>
      </c>
      <c r="M211" s="242">
        <v>0</v>
      </c>
      <c r="N211" s="147">
        <f t="shared" si="50"/>
        <v>115000</v>
      </c>
      <c r="O211" s="48">
        <f t="shared" si="52"/>
        <v>2261375</v>
      </c>
      <c r="P211" s="48">
        <f t="shared" si="53"/>
        <v>21463.75</v>
      </c>
      <c r="Q211" s="48">
        <f t="shared" si="54"/>
        <v>42927.5</v>
      </c>
      <c r="R211" s="48">
        <f t="shared" si="55"/>
        <v>21463.75</v>
      </c>
      <c r="S211" s="146">
        <f t="shared" si="51"/>
        <v>2175520</v>
      </c>
      <c r="T211" s="1683">
        <f>VLOOKUP(C211,'[46] SIAK'!$B$137:$R$248,17,FALSE)</f>
        <v>0</v>
      </c>
      <c r="U211" s="654">
        <f t="shared" si="63"/>
        <v>2175520</v>
      </c>
      <c r="V211" s="657">
        <f>VLOOKUP(C211,'[47] SIAK'!$B$141:$X$253,19,FALSE)</f>
        <v>1110007816164</v>
      </c>
    </row>
    <row r="212" spans="1:22" s="223" customFormat="1" ht="18" customHeight="1">
      <c r="A212" s="206">
        <v>2146375</v>
      </c>
      <c r="B212" s="716">
        <v>73</v>
      </c>
      <c r="C212" s="592" t="s">
        <v>2899</v>
      </c>
      <c r="D212" s="66" t="s">
        <v>43</v>
      </c>
      <c r="E212" s="952">
        <f>VLOOKUP(C212,'[46] SIAK'!$B$137:$D$248,3,FALSE)</f>
        <v>24</v>
      </c>
      <c r="F212" s="348">
        <v>1686375</v>
      </c>
      <c r="G212" s="348">
        <v>460000</v>
      </c>
      <c r="H212" s="618">
        <f t="shared" si="49"/>
        <v>2146375</v>
      </c>
      <c r="I212" s="348">
        <v>0</v>
      </c>
      <c r="J212" s="348">
        <v>5000</v>
      </c>
      <c r="K212" s="348">
        <v>0</v>
      </c>
      <c r="L212" s="243">
        <v>0</v>
      </c>
      <c r="M212" s="242">
        <v>0</v>
      </c>
      <c r="N212" s="147">
        <f t="shared" si="50"/>
        <v>120000</v>
      </c>
      <c r="O212" s="48">
        <f t="shared" si="52"/>
        <v>2266375</v>
      </c>
      <c r="P212" s="48">
        <f t="shared" si="53"/>
        <v>21463.75</v>
      </c>
      <c r="Q212" s="48">
        <f t="shared" si="54"/>
        <v>42927.5</v>
      </c>
      <c r="R212" s="48">
        <v>0</v>
      </c>
      <c r="S212" s="146">
        <f t="shared" si="51"/>
        <v>2201983.75</v>
      </c>
      <c r="T212" s="1683">
        <f>VLOOKUP(C212,'[46] SIAK'!$B$137:$R$248,17,FALSE)</f>
        <v>0</v>
      </c>
      <c r="U212" s="654">
        <f t="shared" si="63"/>
        <v>2201983.75</v>
      </c>
      <c r="V212" s="657">
        <f>VLOOKUP(C212,'[47] SIAK'!$B$141:$X$253,19,FALSE)</f>
        <v>1080014614920</v>
      </c>
    </row>
    <row r="213" spans="1:22" s="223" customFormat="1" ht="18" customHeight="1">
      <c r="A213" s="206">
        <v>2146375</v>
      </c>
      <c r="B213" s="716">
        <v>74</v>
      </c>
      <c r="C213" s="593" t="s">
        <v>2900</v>
      </c>
      <c r="D213" s="66" t="s">
        <v>43</v>
      </c>
      <c r="E213" s="952">
        <f>VLOOKUP(C213,'[46] SIAK'!$B$137:$D$248,3,FALSE)</f>
        <v>23</v>
      </c>
      <c r="F213" s="348">
        <v>1686375</v>
      </c>
      <c r="G213" s="348">
        <v>460000</v>
      </c>
      <c r="H213" s="618">
        <f t="shared" si="49"/>
        <v>2146375</v>
      </c>
      <c r="I213" s="348">
        <v>0</v>
      </c>
      <c r="J213" s="348">
        <v>5000</v>
      </c>
      <c r="K213" s="348">
        <v>0</v>
      </c>
      <c r="L213" s="243">
        <v>0</v>
      </c>
      <c r="M213" s="242">
        <v>0</v>
      </c>
      <c r="N213" s="147">
        <f t="shared" si="50"/>
        <v>115000</v>
      </c>
      <c r="O213" s="48">
        <f t="shared" si="52"/>
        <v>2261375</v>
      </c>
      <c r="P213" s="48">
        <f t="shared" si="53"/>
        <v>21463.75</v>
      </c>
      <c r="Q213" s="48">
        <f t="shared" si="54"/>
        <v>42927.5</v>
      </c>
      <c r="R213" s="48">
        <f t="shared" si="55"/>
        <v>21463.75</v>
      </c>
      <c r="S213" s="146">
        <f t="shared" si="51"/>
        <v>2175520</v>
      </c>
      <c r="T213" s="1683">
        <f>VLOOKUP(C213,'[46] SIAK'!$B$137:$R$248,17,FALSE)</f>
        <v>0</v>
      </c>
      <c r="U213" s="654">
        <f t="shared" si="63"/>
        <v>2175520</v>
      </c>
      <c r="V213" s="657">
        <f>VLOOKUP(C213,'[47] SIAK'!$B$141:$X$253,19,FALSE)</f>
        <v>9000037388064</v>
      </c>
    </row>
    <row r="214" spans="1:22" s="223" customFormat="1" ht="18" customHeight="1">
      <c r="A214" s="206">
        <v>2146375</v>
      </c>
      <c r="B214" s="716">
        <v>75</v>
      </c>
      <c r="C214" s="592" t="s">
        <v>2901</v>
      </c>
      <c r="D214" s="66" t="s">
        <v>43</v>
      </c>
      <c r="E214" s="952">
        <f>VLOOKUP(C214,'[46] SIAK'!$B$137:$D$248,3,FALSE)</f>
        <v>23</v>
      </c>
      <c r="F214" s="348">
        <v>1686375</v>
      </c>
      <c r="G214" s="348">
        <v>460000</v>
      </c>
      <c r="H214" s="618">
        <f t="shared" si="49"/>
        <v>2146375</v>
      </c>
      <c r="I214" s="348">
        <v>0</v>
      </c>
      <c r="J214" s="348">
        <v>5000</v>
      </c>
      <c r="K214" s="348">
        <v>0</v>
      </c>
      <c r="L214" s="243">
        <v>0</v>
      </c>
      <c r="M214" s="242">
        <v>0</v>
      </c>
      <c r="N214" s="147">
        <f t="shared" si="50"/>
        <v>115000</v>
      </c>
      <c r="O214" s="48">
        <f t="shared" si="52"/>
        <v>2261375</v>
      </c>
      <c r="P214" s="48">
        <f t="shared" si="53"/>
        <v>21463.75</v>
      </c>
      <c r="Q214" s="48">
        <f t="shared" si="54"/>
        <v>42927.5</v>
      </c>
      <c r="R214" s="48">
        <f t="shared" si="55"/>
        <v>21463.75</v>
      </c>
      <c r="S214" s="146">
        <f t="shared" si="51"/>
        <v>2175520</v>
      </c>
      <c r="T214" s="1683">
        <f>VLOOKUP(C214,'[46] SIAK'!$B$137:$R$248,17,FALSE)</f>
        <v>0</v>
      </c>
      <c r="U214" s="654">
        <f t="shared" si="63"/>
        <v>2175520</v>
      </c>
      <c r="V214" s="657">
        <f>VLOOKUP(C214,'[47] SIAK'!$B$141:$X$253,19,FALSE)</f>
        <v>1080014616859</v>
      </c>
    </row>
    <row r="215" spans="1:22" s="223" customFormat="1" ht="18" customHeight="1">
      <c r="A215" s="206">
        <v>2146375</v>
      </c>
      <c r="B215" s="716">
        <v>76</v>
      </c>
      <c r="C215" s="594" t="s">
        <v>2902</v>
      </c>
      <c r="D215" s="595" t="s">
        <v>43</v>
      </c>
      <c r="E215" s="952">
        <f>VLOOKUP(C215,'[46] SIAK'!$B$137:$D$248,3,FALSE)</f>
        <v>23</v>
      </c>
      <c r="F215" s="379">
        <v>1686375</v>
      </c>
      <c r="G215" s="379">
        <v>460000</v>
      </c>
      <c r="H215" s="618">
        <f t="shared" si="49"/>
        <v>2146375</v>
      </c>
      <c r="I215" s="348">
        <v>0</v>
      </c>
      <c r="J215" s="348">
        <v>5000</v>
      </c>
      <c r="K215" s="348">
        <v>0</v>
      </c>
      <c r="L215" s="243">
        <v>0</v>
      </c>
      <c r="M215" s="242">
        <v>0</v>
      </c>
      <c r="N215" s="147">
        <f t="shared" si="50"/>
        <v>115000</v>
      </c>
      <c r="O215" s="48">
        <f t="shared" si="52"/>
        <v>2261375</v>
      </c>
      <c r="P215" s="48">
        <f t="shared" si="53"/>
        <v>21463.75</v>
      </c>
      <c r="Q215" s="48">
        <f t="shared" si="54"/>
        <v>42927.5</v>
      </c>
      <c r="R215" s="48">
        <f t="shared" si="55"/>
        <v>21463.75</v>
      </c>
      <c r="S215" s="146">
        <f t="shared" si="51"/>
        <v>2175520</v>
      </c>
      <c r="T215" s="1683">
        <f>VLOOKUP(C215,'[46] SIAK'!$B$137:$R$248,17,FALSE)</f>
        <v>0</v>
      </c>
      <c r="U215" s="654">
        <f t="shared" si="63"/>
        <v>2175520</v>
      </c>
      <c r="V215" s="657">
        <f>VLOOKUP(C215,'[47] SIAK'!$B$141:$X$253,19,FALSE)</f>
        <v>1080014615380</v>
      </c>
    </row>
    <row r="216" spans="1:22" s="223" customFormat="1" ht="18" customHeight="1">
      <c r="A216" s="359"/>
      <c r="B216" s="716">
        <v>77</v>
      </c>
      <c r="C216" s="475" t="s">
        <v>3039</v>
      </c>
      <c r="D216" s="595" t="s">
        <v>43</v>
      </c>
      <c r="E216" s="952">
        <f>VLOOKUP(C216,'[46] SIAK'!$B$137:$D$248,3,FALSE)</f>
        <v>23</v>
      </c>
      <c r="F216" s="379">
        <v>1686375</v>
      </c>
      <c r="G216" s="379">
        <v>460000</v>
      </c>
      <c r="H216" s="618">
        <f t="shared" ref="H216:H229" si="64">SUM(F216:G216)</f>
        <v>2146375</v>
      </c>
      <c r="I216" s="348">
        <v>0</v>
      </c>
      <c r="J216" s="348">
        <v>5000</v>
      </c>
      <c r="K216" s="348">
        <v>0</v>
      </c>
      <c r="L216" s="243">
        <v>0</v>
      </c>
      <c r="M216" s="242">
        <v>0</v>
      </c>
      <c r="N216" s="147">
        <f t="shared" ref="N216:N229" si="65">(E216*J216)+K216+L216+M216</f>
        <v>115000</v>
      </c>
      <c r="O216" s="48">
        <f t="shared" ref="O216:O229" si="66">H216+N216</f>
        <v>2261375</v>
      </c>
      <c r="P216" s="48">
        <f t="shared" ref="P216:P229" si="67">H216*1%</f>
        <v>21463.75</v>
      </c>
      <c r="Q216" s="48">
        <f t="shared" ref="Q216:Q229" si="68">H216*2%</f>
        <v>42927.5</v>
      </c>
      <c r="R216" s="48">
        <f t="shared" ref="R216:R229" si="69">H216*1%</f>
        <v>21463.75</v>
      </c>
      <c r="S216" s="146">
        <f t="shared" ref="S216:S229" si="70">O216-Q216-R216-P216</f>
        <v>2175520</v>
      </c>
      <c r="T216" s="1683">
        <f>VLOOKUP(C216,'[46] SIAK'!$B$137:$R$248,17,FALSE)</f>
        <v>0</v>
      </c>
      <c r="U216" s="654">
        <f t="shared" si="63"/>
        <v>2175520</v>
      </c>
      <c r="V216" s="657">
        <f>VLOOKUP(C216,'[47] SIAK'!$B$141:$X$253,19,FALSE)</f>
        <v>1080014778881</v>
      </c>
    </row>
    <row r="217" spans="1:22" s="223" customFormat="1" ht="18" customHeight="1">
      <c r="A217" s="359"/>
      <c r="B217" s="716">
        <v>78</v>
      </c>
      <c r="C217" s="475" t="s">
        <v>3040</v>
      </c>
      <c r="D217" s="595" t="s">
        <v>43</v>
      </c>
      <c r="E217" s="952">
        <f>VLOOKUP(C217,'[46] SIAK'!$B$137:$D$248,3,FALSE)</f>
        <v>23</v>
      </c>
      <c r="F217" s="379">
        <v>1686375</v>
      </c>
      <c r="G217" s="379">
        <v>460000</v>
      </c>
      <c r="H217" s="618">
        <f t="shared" si="64"/>
        <v>2146375</v>
      </c>
      <c r="I217" s="348">
        <v>0</v>
      </c>
      <c r="J217" s="348">
        <v>5000</v>
      </c>
      <c r="K217" s="348">
        <v>0</v>
      </c>
      <c r="L217" s="243">
        <v>0</v>
      </c>
      <c r="M217" s="242">
        <v>0</v>
      </c>
      <c r="N217" s="147">
        <f t="shared" si="65"/>
        <v>115000</v>
      </c>
      <c r="O217" s="48">
        <f t="shared" si="66"/>
        <v>2261375</v>
      </c>
      <c r="P217" s="48">
        <f t="shared" si="67"/>
        <v>21463.75</v>
      </c>
      <c r="Q217" s="48">
        <f t="shared" si="68"/>
        <v>42927.5</v>
      </c>
      <c r="R217" s="48">
        <f t="shared" si="69"/>
        <v>21463.75</v>
      </c>
      <c r="S217" s="146">
        <f t="shared" si="70"/>
        <v>2175520</v>
      </c>
      <c r="T217" s="1683">
        <f>VLOOKUP(C217,'[46] SIAK'!$B$137:$R$248,17,FALSE)</f>
        <v>0</v>
      </c>
      <c r="U217" s="654">
        <f t="shared" si="63"/>
        <v>2175520</v>
      </c>
      <c r="V217" s="657">
        <f>VLOOKUP(C217,'[47] SIAK'!$B$141:$X$253,19,FALSE)</f>
        <v>1080014758941</v>
      </c>
    </row>
    <row r="218" spans="1:22" s="223" customFormat="1" ht="18" customHeight="1">
      <c r="A218" s="359"/>
      <c r="B218" s="716">
        <v>79</v>
      </c>
      <c r="C218" s="475" t="s">
        <v>3041</v>
      </c>
      <c r="D218" s="595" t="s">
        <v>43</v>
      </c>
      <c r="E218" s="952">
        <f>VLOOKUP(C218,'[46] SIAK'!$B$137:$D$248,3,FALSE)</f>
        <v>24</v>
      </c>
      <c r="F218" s="379">
        <v>1686375</v>
      </c>
      <c r="G218" s="379">
        <v>460000</v>
      </c>
      <c r="H218" s="618">
        <f t="shared" si="64"/>
        <v>2146375</v>
      </c>
      <c r="I218" s="348">
        <v>0</v>
      </c>
      <c r="J218" s="348">
        <v>5000</v>
      </c>
      <c r="K218" s="348">
        <v>0</v>
      </c>
      <c r="L218" s="243">
        <v>0</v>
      </c>
      <c r="M218" s="242">
        <v>0</v>
      </c>
      <c r="N218" s="147">
        <f t="shared" si="65"/>
        <v>120000</v>
      </c>
      <c r="O218" s="48">
        <f t="shared" si="66"/>
        <v>2266375</v>
      </c>
      <c r="P218" s="48">
        <f t="shared" si="67"/>
        <v>21463.75</v>
      </c>
      <c r="Q218" s="48">
        <f t="shared" si="68"/>
        <v>42927.5</v>
      </c>
      <c r="R218" s="48">
        <f t="shared" si="69"/>
        <v>21463.75</v>
      </c>
      <c r="S218" s="146">
        <f t="shared" si="70"/>
        <v>2180520</v>
      </c>
      <c r="T218" s="1683">
        <f>VLOOKUP(C218,'[46] SIAK'!$B$137:$R$248,17,FALSE)</f>
        <v>0</v>
      </c>
      <c r="U218" s="654">
        <f t="shared" si="63"/>
        <v>2180520</v>
      </c>
      <c r="V218" s="657">
        <f>VLOOKUP(C218,'[47] SIAK'!$B$141:$X$253,19,FALSE)</f>
        <v>1080014802202</v>
      </c>
    </row>
    <row r="219" spans="1:22" s="223" customFormat="1" ht="18" customHeight="1">
      <c r="A219" s="359"/>
      <c r="B219" s="716">
        <v>80</v>
      </c>
      <c r="C219" s="475" t="s">
        <v>3042</v>
      </c>
      <c r="D219" s="595" t="s">
        <v>43</v>
      </c>
      <c r="E219" s="952">
        <f>VLOOKUP(C219,'[46] SIAK'!$B$137:$D$248,3,FALSE)</f>
        <v>23</v>
      </c>
      <c r="F219" s="379">
        <v>1686375</v>
      </c>
      <c r="G219" s="379">
        <v>460000</v>
      </c>
      <c r="H219" s="618">
        <f t="shared" si="64"/>
        <v>2146375</v>
      </c>
      <c r="I219" s="348">
        <v>0</v>
      </c>
      <c r="J219" s="348">
        <v>5000</v>
      </c>
      <c r="K219" s="348">
        <v>0</v>
      </c>
      <c r="L219" s="243">
        <v>0</v>
      </c>
      <c r="M219" s="242">
        <v>0</v>
      </c>
      <c r="N219" s="147">
        <f t="shared" si="65"/>
        <v>115000</v>
      </c>
      <c r="O219" s="48">
        <f t="shared" si="66"/>
        <v>2261375</v>
      </c>
      <c r="P219" s="48">
        <f t="shared" si="67"/>
        <v>21463.75</v>
      </c>
      <c r="Q219" s="48">
        <f t="shared" si="68"/>
        <v>42927.5</v>
      </c>
      <c r="R219" s="48">
        <f t="shared" si="69"/>
        <v>21463.75</v>
      </c>
      <c r="S219" s="146">
        <f t="shared" si="70"/>
        <v>2175520</v>
      </c>
      <c r="T219" s="1683">
        <f>VLOOKUP(C219,'[46] SIAK'!$B$137:$R$248,17,FALSE)</f>
        <v>0</v>
      </c>
      <c r="U219" s="654">
        <f t="shared" si="63"/>
        <v>2175520</v>
      </c>
      <c r="V219" s="657">
        <f>VLOOKUP(C219,'[47] SIAK'!$B$141:$X$253,19,FALSE)</f>
        <v>9000036401710</v>
      </c>
    </row>
    <row r="220" spans="1:22" s="223" customFormat="1" ht="18" customHeight="1">
      <c r="A220" s="359"/>
      <c r="B220" s="716">
        <v>81</v>
      </c>
      <c r="C220" s="475" t="s">
        <v>3054</v>
      </c>
      <c r="D220" s="595" t="s">
        <v>43</v>
      </c>
      <c r="E220" s="952">
        <f>VLOOKUP(C220,'[46] SIAK'!$B$137:$D$248,3,FALSE)</f>
        <v>24</v>
      </c>
      <c r="F220" s="379">
        <v>1686375</v>
      </c>
      <c r="G220" s="379">
        <v>460000</v>
      </c>
      <c r="H220" s="618">
        <f t="shared" si="64"/>
        <v>2146375</v>
      </c>
      <c r="I220" s="348">
        <v>0</v>
      </c>
      <c r="J220" s="348">
        <v>5000</v>
      </c>
      <c r="K220" s="348">
        <v>0</v>
      </c>
      <c r="L220" s="243">
        <v>0</v>
      </c>
      <c r="M220" s="242">
        <v>0</v>
      </c>
      <c r="N220" s="147">
        <f t="shared" si="65"/>
        <v>120000</v>
      </c>
      <c r="O220" s="48">
        <f t="shared" si="66"/>
        <v>2266375</v>
      </c>
      <c r="P220" s="48">
        <f t="shared" si="67"/>
        <v>21463.75</v>
      </c>
      <c r="Q220" s="48">
        <f t="shared" si="68"/>
        <v>42927.5</v>
      </c>
      <c r="R220" s="48">
        <f t="shared" si="69"/>
        <v>21463.75</v>
      </c>
      <c r="S220" s="146">
        <f t="shared" si="70"/>
        <v>2180520</v>
      </c>
      <c r="T220" s="1683">
        <f>VLOOKUP(C220,'[46] SIAK'!$B$137:$R$248,17,FALSE)</f>
        <v>0</v>
      </c>
      <c r="U220" s="654">
        <f t="shared" si="63"/>
        <v>2180520</v>
      </c>
      <c r="V220" s="657">
        <f>VLOOKUP(C220,'[47] SIAK'!$B$141:$X$253,19,FALSE)</f>
        <v>1080014755889</v>
      </c>
    </row>
    <row r="221" spans="1:22" s="223" customFormat="1" ht="18" customHeight="1">
      <c r="A221" s="359"/>
      <c r="B221" s="716">
        <v>82</v>
      </c>
      <c r="C221" s="475" t="s">
        <v>3043</v>
      </c>
      <c r="D221" s="595" t="s">
        <v>43</v>
      </c>
      <c r="E221" s="952">
        <f>VLOOKUP(C221,'[46] SIAK'!$B$137:$D$248,3,FALSE)</f>
        <v>23</v>
      </c>
      <c r="F221" s="379">
        <v>1686375</v>
      </c>
      <c r="G221" s="379">
        <v>460000</v>
      </c>
      <c r="H221" s="618">
        <f t="shared" si="64"/>
        <v>2146375</v>
      </c>
      <c r="I221" s="348">
        <v>0</v>
      </c>
      <c r="J221" s="348">
        <v>5000</v>
      </c>
      <c r="K221" s="348">
        <v>0</v>
      </c>
      <c r="L221" s="243">
        <v>0</v>
      </c>
      <c r="M221" s="242">
        <v>0</v>
      </c>
      <c r="N221" s="147">
        <f t="shared" si="65"/>
        <v>115000</v>
      </c>
      <c r="O221" s="48">
        <f t="shared" si="66"/>
        <v>2261375</v>
      </c>
      <c r="P221" s="48">
        <f t="shared" si="67"/>
        <v>21463.75</v>
      </c>
      <c r="Q221" s="48">
        <f t="shared" si="68"/>
        <v>42927.5</v>
      </c>
      <c r="R221" s="48">
        <f t="shared" si="69"/>
        <v>21463.75</v>
      </c>
      <c r="S221" s="146">
        <f t="shared" si="70"/>
        <v>2175520</v>
      </c>
      <c r="T221" s="1683">
        <f>VLOOKUP(C221,'[46] SIAK'!$B$137:$R$248,17,FALSE)</f>
        <v>0</v>
      </c>
      <c r="U221" s="654">
        <f t="shared" si="63"/>
        <v>2175520</v>
      </c>
      <c r="V221" s="657">
        <f>VLOOKUP(C221,'[47] SIAK'!$B$141:$X$253,19,FALSE)</f>
        <v>9000037566792</v>
      </c>
    </row>
    <row r="222" spans="1:22" s="223" customFormat="1" ht="18" customHeight="1">
      <c r="A222" s="359"/>
      <c r="B222" s="716">
        <v>83</v>
      </c>
      <c r="C222" s="475" t="s">
        <v>3117</v>
      </c>
      <c r="D222" s="595" t="s">
        <v>43</v>
      </c>
      <c r="E222" s="952">
        <f>VLOOKUP(C222,'[46] SIAK'!$B$137:$D$248,3,FALSE)</f>
        <v>24</v>
      </c>
      <c r="F222" s="379">
        <v>1686375</v>
      </c>
      <c r="G222" s="379">
        <v>460000</v>
      </c>
      <c r="H222" s="618">
        <f t="shared" si="64"/>
        <v>2146375</v>
      </c>
      <c r="I222" s="348">
        <v>0</v>
      </c>
      <c r="J222" s="348">
        <v>5000</v>
      </c>
      <c r="K222" s="348">
        <v>0</v>
      </c>
      <c r="L222" s="243">
        <v>0</v>
      </c>
      <c r="M222" s="242">
        <v>0</v>
      </c>
      <c r="N222" s="147">
        <f t="shared" si="65"/>
        <v>120000</v>
      </c>
      <c r="O222" s="48">
        <f t="shared" si="66"/>
        <v>2266375</v>
      </c>
      <c r="P222" s="48">
        <f t="shared" si="67"/>
        <v>21463.75</v>
      </c>
      <c r="Q222" s="48">
        <f t="shared" si="68"/>
        <v>42927.5</v>
      </c>
      <c r="R222" s="48">
        <f t="shared" si="69"/>
        <v>21463.75</v>
      </c>
      <c r="S222" s="146">
        <f t="shared" si="70"/>
        <v>2180520</v>
      </c>
      <c r="T222" s="1683">
        <f>VLOOKUP(C222,'[46] SIAK'!$B$137:$R$248,17,FALSE)</f>
        <v>0</v>
      </c>
      <c r="U222" s="654">
        <f t="shared" si="63"/>
        <v>2180520</v>
      </c>
      <c r="V222" s="657">
        <f>VLOOKUP(C222,'[47] SIAK'!$B$141:$X$253,19,FALSE)</f>
        <v>9000039313094</v>
      </c>
    </row>
    <row r="223" spans="1:22" s="223" customFormat="1" ht="18" customHeight="1">
      <c r="A223" s="359"/>
      <c r="B223" s="716">
        <v>84</v>
      </c>
      <c r="C223" s="475" t="s">
        <v>3044</v>
      </c>
      <c r="D223" s="595" t="s">
        <v>43</v>
      </c>
      <c r="E223" s="952">
        <f>VLOOKUP(C223,'[46] SIAK'!$B$137:$D$248,3,FALSE)</f>
        <v>24</v>
      </c>
      <c r="F223" s="379">
        <v>1686375</v>
      </c>
      <c r="G223" s="379">
        <v>460000</v>
      </c>
      <c r="H223" s="618">
        <f t="shared" si="64"/>
        <v>2146375</v>
      </c>
      <c r="I223" s="348">
        <v>0</v>
      </c>
      <c r="J223" s="348">
        <v>5000</v>
      </c>
      <c r="K223" s="348">
        <v>0</v>
      </c>
      <c r="L223" s="243">
        <v>0</v>
      </c>
      <c r="M223" s="242">
        <v>0</v>
      </c>
      <c r="N223" s="147">
        <f t="shared" si="65"/>
        <v>120000</v>
      </c>
      <c r="O223" s="48">
        <f t="shared" si="66"/>
        <v>2266375</v>
      </c>
      <c r="P223" s="48">
        <f t="shared" si="67"/>
        <v>21463.75</v>
      </c>
      <c r="Q223" s="48">
        <f t="shared" si="68"/>
        <v>42927.5</v>
      </c>
      <c r="R223" s="48">
        <f t="shared" si="69"/>
        <v>21463.75</v>
      </c>
      <c r="S223" s="146">
        <f t="shared" si="70"/>
        <v>2180520</v>
      </c>
      <c r="T223" s="1683">
        <f>VLOOKUP(C223,'[46] SIAK'!$B$137:$R$248,17,FALSE)</f>
        <v>0</v>
      </c>
      <c r="U223" s="654">
        <f t="shared" si="63"/>
        <v>2180520</v>
      </c>
      <c r="V223" s="657">
        <f>VLOOKUP(C223,'[47] SIAK'!$B$141:$X$253,19,FALSE)</f>
        <v>1080014757927</v>
      </c>
    </row>
    <row r="224" spans="1:22" s="223" customFormat="1" ht="18" customHeight="1">
      <c r="A224" s="359"/>
      <c r="B224" s="716">
        <v>85</v>
      </c>
      <c r="C224" s="475" t="s">
        <v>3116</v>
      </c>
      <c r="D224" s="595" t="s">
        <v>43</v>
      </c>
      <c r="E224" s="952">
        <f>VLOOKUP(C224,'[46] SIAK'!$B$137:$D$248,3,FALSE)</f>
        <v>23</v>
      </c>
      <c r="F224" s="379">
        <v>1686375</v>
      </c>
      <c r="G224" s="379">
        <v>460000</v>
      </c>
      <c r="H224" s="618">
        <f t="shared" si="64"/>
        <v>2146375</v>
      </c>
      <c r="I224" s="348">
        <v>0</v>
      </c>
      <c r="J224" s="348">
        <v>5000</v>
      </c>
      <c r="K224" s="348">
        <v>0</v>
      </c>
      <c r="L224" s="243">
        <v>0</v>
      </c>
      <c r="M224" s="242">
        <v>0</v>
      </c>
      <c r="N224" s="147">
        <f t="shared" si="65"/>
        <v>115000</v>
      </c>
      <c r="O224" s="48">
        <f t="shared" si="66"/>
        <v>2261375</v>
      </c>
      <c r="P224" s="48">
        <f t="shared" si="67"/>
        <v>21463.75</v>
      </c>
      <c r="Q224" s="48">
        <f t="shared" si="68"/>
        <v>42927.5</v>
      </c>
      <c r="R224" s="48">
        <f t="shared" si="69"/>
        <v>21463.75</v>
      </c>
      <c r="S224" s="146">
        <f t="shared" si="70"/>
        <v>2175520</v>
      </c>
      <c r="T224" s="1683">
        <f>VLOOKUP(C224,'[46] SIAK'!$B$137:$R$248,17,FALSE)</f>
        <v>0</v>
      </c>
      <c r="U224" s="654">
        <f t="shared" si="63"/>
        <v>2175520</v>
      </c>
      <c r="V224" s="657">
        <f>VLOOKUP(C224,'[47] SIAK'!$B$141:$X$253,19,FALSE)</f>
        <v>1080004867108</v>
      </c>
    </row>
    <row r="225" spans="1:22" s="223" customFormat="1" ht="18" customHeight="1">
      <c r="A225" s="359"/>
      <c r="B225" s="716">
        <v>86</v>
      </c>
      <c r="C225" s="475" t="s">
        <v>3045</v>
      </c>
      <c r="D225" s="595" t="s">
        <v>43</v>
      </c>
      <c r="E225" s="952">
        <f>VLOOKUP(C225,'[46] SIAK'!$B$137:$D$248,3,FALSE)</f>
        <v>23</v>
      </c>
      <c r="F225" s="379">
        <v>1686375</v>
      </c>
      <c r="G225" s="379">
        <v>460000</v>
      </c>
      <c r="H225" s="618">
        <f t="shared" si="64"/>
        <v>2146375</v>
      </c>
      <c r="I225" s="348">
        <v>0</v>
      </c>
      <c r="J225" s="348">
        <v>5000</v>
      </c>
      <c r="K225" s="348">
        <v>0</v>
      </c>
      <c r="L225" s="243">
        <v>0</v>
      </c>
      <c r="M225" s="242">
        <v>0</v>
      </c>
      <c r="N225" s="147">
        <f t="shared" si="65"/>
        <v>115000</v>
      </c>
      <c r="O225" s="48">
        <f t="shared" si="66"/>
        <v>2261375</v>
      </c>
      <c r="P225" s="48">
        <f t="shared" si="67"/>
        <v>21463.75</v>
      </c>
      <c r="Q225" s="48">
        <f t="shared" si="68"/>
        <v>42927.5</v>
      </c>
      <c r="R225" s="48">
        <f t="shared" si="69"/>
        <v>21463.75</v>
      </c>
      <c r="S225" s="146">
        <f t="shared" si="70"/>
        <v>2175520</v>
      </c>
      <c r="T225" s="1683">
        <f>VLOOKUP(C225,'[46] SIAK'!$B$137:$R$248,17,FALSE)</f>
        <v>0</v>
      </c>
      <c r="U225" s="654">
        <f t="shared" si="63"/>
        <v>2175520</v>
      </c>
      <c r="V225" s="657">
        <f>VLOOKUP(C225,'[47] SIAK'!$B$141:$X$253,19,FALSE)</f>
        <v>1080014755996</v>
      </c>
    </row>
    <row r="226" spans="1:22" s="223" customFormat="1" ht="18" customHeight="1">
      <c r="A226" s="359"/>
      <c r="B226" s="716">
        <v>87</v>
      </c>
      <c r="C226" s="475" t="s">
        <v>3046</v>
      </c>
      <c r="D226" s="595" t="s">
        <v>43</v>
      </c>
      <c r="E226" s="952">
        <f>VLOOKUP(C226,'[46] SIAK'!$B$137:$D$248,3,FALSE)</f>
        <v>23</v>
      </c>
      <c r="F226" s="379">
        <v>1686375</v>
      </c>
      <c r="G226" s="379">
        <v>460000</v>
      </c>
      <c r="H226" s="618">
        <f t="shared" si="64"/>
        <v>2146375</v>
      </c>
      <c r="I226" s="348">
        <v>0</v>
      </c>
      <c r="J226" s="348">
        <v>5000</v>
      </c>
      <c r="K226" s="348">
        <v>0</v>
      </c>
      <c r="L226" s="243">
        <v>0</v>
      </c>
      <c r="M226" s="242">
        <v>0</v>
      </c>
      <c r="N226" s="147">
        <f t="shared" si="65"/>
        <v>115000</v>
      </c>
      <c r="O226" s="48">
        <f t="shared" si="66"/>
        <v>2261375</v>
      </c>
      <c r="P226" s="48">
        <f t="shared" si="67"/>
        <v>21463.75</v>
      </c>
      <c r="Q226" s="48">
        <f t="shared" si="68"/>
        <v>42927.5</v>
      </c>
      <c r="R226" s="48">
        <f t="shared" si="69"/>
        <v>21463.75</v>
      </c>
      <c r="S226" s="146">
        <f t="shared" si="70"/>
        <v>2175520</v>
      </c>
      <c r="T226" s="1683">
        <f>VLOOKUP(C226,'[46] SIAK'!$B$137:$R$248,17,FALSE)</f>
        <v>0</v>
      </c>
      <c r="U226" s="654">
        <f t="shared" si="63"/>
        <v>2175520</v>
      </c>
      <c r="V226" s="657">
        <f>VLOOKUP(C226,'[47] SIAK'!$B$141:$X$253,19,FALSE)</f>
        <v>1080014761341</v>
      </c>
    </row>
    <row r="227" spans="1:22" s="223" customFormat="1" ht="18" customHeight="1">
      <c r="A227" s="359"/>
      <c r="B227" s="716">
        <v>88</v>
      </c>
      <c r="C227" s="475" t="s">
        <v>3047</v>
      </c>
      <c r="D227" s="595" t="s">
        <v>43</v>
      </c>
      <c r="E227" s="952">
        <f>VLOOKUP(C227,'[46] SIAK'!$B$137:$D$248,3,FALSE)</f>
        <v>23</v>
      </c>
      <c r="F227" s="379">
        <v>1686375</v>
      </c>
      <c r="G227" s="379">
        <v>460000</v>
      </c>
      <c r="H227" s="618">
        <f t="shared" si="64"/>
        <v>2146375</v>
      </c>
      <c r="I227" s="348">
        <v>0</v>
      </c>
      <c r="J227" s="348">
        <v>5000</v>
      </c>
      <c r="K227" s="348">
        <v>0</v>
      </c>
      <c r="L227" s="243">
        <v>0</v>
      </c>
      <c r="M227" s="242">
        <v>0</v>
      </c>
      <c r="N227" s="147">
        <f t="shared" si="65"/>
        <v>115000</v>
      </c>
      <c r="O227" s="48">
        <f t="shared" si="66"/>
        <v>2261375</v>
      </c>
      <c r="P227" s="48">
        <f t="shared" si="67"/>
        <v>21463.75</v>
      </c>
      <c r="Q227" s="48">
        <f t="shared" si="68"/>
        <v>42927.5</v>
      </c>
      <c r="R227" s="48">
        <f t="shared" si="69"/>
        <v>21463.75</v>
      </c>
      <c r="S227" s="146">
        <f t="shared" si="70"/>
        <v>2175520</v>
      </c>
      <c r="T227" s="1683">
        <f>VLOOKUP(C227,'[46] SIAK'!$B$137:$R$248,17,FALSE)</f>
        <v>0</v>
      </c>
      <c r="U227" s="654">
        <f t="shared" si="63"/>
        <v>2175520</v>
      </c>
      <c r="V227" s="657">
        <f>VLOOKUP(C227,'[47] SIAK'!$B$141:$X$253,19,FALSE)</f>
        <v>1080014759766</v>
      </c>
    </row>
    <row r="228" spans="1:22" s="223" customFormat="1" ht="18" customHeight="1">
      <c r="A228" s="359"/>
      <c r="B228" s="716">
        <v>89</v>
      </c>
      <c r="C228" s="475" t="s">
        <v>3048</v>
      </c>
      <c r="D228" s="595" t="s">
        <v>43</v>
      </c>
      <c r="E228" s="952">
        <f>VLOOKUP(C228,'[46] SIAK'!$B$137:$D$248,3,FALSE)</f>
        <v>23</v>
      </c>
      <c r="F228" s="379">
        <v>1686375</v>
      </c>
      <c r="G228" s="379">
        <v>460000</v>
      </c>
      <c r="H228" s="618">
        <f t="shared" si="64"/>
        <v>2146375</v>
      </c>
      <c r="I228" s="348">
        <v>0</v>
      </c>
      <c r="J228" s="348">
        <v>5000</v>
      </c>
      <c r="K228" s="348">
        <v>0</v>
      </c>
      <c r="L228" s="243">
        <v>0</v>
      </c>
      <c r="M228" s="242">
        <v>0</v>
      </c>
      <c r="N228" s="147">
        <f t="shared" si="65"/>
        <v>115000</v>
      </c>
      <c r="O228" s="48">
        <f t="shared" si="66"/>
        <v>2261375</v>
      </c>
      <c r="P228" s="48">
        <f t="shared" si="67"/>
        <v>21463.75</v>
      </c>
      <c r="Q228" s="48">
        <f t="shared" si="68"/>
        <v>42927.5</v>
      </c>
      <c r="R228" s="48">
        <f t="shared" si="69"/>
        <v>21463.75</v>
      </c>
      <c r="S228" s="146">
        <f t="shared" si="70"/>
        <v>2175520</v>
      </c>
      <c r="T228" s="1683">
        <f>VLOOKUP(C228,'[46] SIAK'!$B$137:$R$248,17,FALSE)</f>
        <v>0</v>
      </c>
      <c r="U228" s="654">
        <f t="shared" si="63"/>
        <v>2175520</v>
      </c>
      <c r="V228" s="657">
        <f>VLOOKUP(C228,'[47] SIAK'!$B$141:$X$253,19,FALSE)</f>
        <v>1080014774336</v>
      </c>
    </row>
    <row r="229" spans="1:22" s="223" customFormat="1" ht="18" customHeight="1">
      <c r="A229" s="359"/>
      <c r="B229" s="716">
        <v>90</v>
      </c>
      <c r="C229" s="475" t="s">
        <v>3049</v>
      </c>
      <c r="D229" s="595" t="s">
        <v>43</v>
      </c>
      <c r="E229" s="952">
        <f>VLOOKUP(C229,'[46] SIAK'!$B$137:$D$248,3,FALSE)</f>
        <v>23</v>
      </c>
      <c r="F229" s="379">
        <v>1686375</v>
      </c>
      <c r="G229" s="379">
        <v>460000</v>
      </c>
      <c r="H229" s="618">
        <f t="shared" si="64"/>
        <v>2146375</v>
      </c>
      <c r="I229" s="348">
        <v>0</v>
      </c>
      <c r="J229" s="348">
        <v>5000</v>
      </c>
      <c r="K229" s="348">
        <v>0</v>
      </c>
      <c r="L229" s="243">
        <v>0</v>
      </c>
      <c r="M229" s="242">
        <v>0</v>
      </c>
      <c r="N229" s="147">
        <f t="shared" si="65"/>
        <v>115000</v>
      </c>
      <c r="O229" s="48">
        <f t="shared" si="66"/>
        <v>2261375</v>
      </c>
      <c r="P229" s="48">
        <f t="shared" si="67"/>
        <v>21463.75</v>
      </c>
      <c r="Q229" s="48">
        <f t="shared" si="68"/>
        <v>42927.5</v>
      </c>
      <c r="R229" s="48">
        <f t="shared" si="69"/>
        <v>21463.75</v>
      </c>
      <c r="S229" s="146">
        <f t="shared" si="70"/>
        <v>2175520</v>
      </c>
      <c r="T229" s="1683">
        <f>VLOOKUP(C229,'[46] SIAK'!$B$137:$R$248,17,FALSE)</f>
        <v>0</v>
      </c>
      <c r="U229" s="654">
        <f t="shared" si="63"/>
        <v>2175520</v>
      </c>
      <c r="V229" s="657">
        <f>VLOOKUP(C229,'[47] SIAK'!$B$141:$X$253,19,FALSE)</f>
        <v>1080014773080</v>
      </c>
    </row>
    <row r="230" spans="1:22" s="223" customFormat="1" ht="18" customHeight="1">
      <c r="A230" s="359"/>
      <c r="B230" s="716">
        <v>91</v>
      </c>
      <c r="C230" s="475" t="s">
        <v>4141</v>
      </c>
      <c r="D230" s="371" t="s">
        <v>43</v>
      </c>
      <c r="E230" s="952">
        <f>VLOOKUP(C230,'[46] SIAK'!$B$137:$D$248,3,FALSE)</f>
        <v>23</v>
      </c>
      <c r="F230" s="379">
        <v>1686375</v>
      </c>
      <c r="G230" s="379">
        <v>460000</v>
      </c>
      <c r="H230" s="618">
        <f>SUM(F230:G230)</f>
        <v>2146375</v>
      </c>
      <c r="I230" s="348">
        <v>0</v>
      </c>
      <c r="J230" s="348">
        <v>5000</v>
      </c>
      <c r="K230" s="348">
        <v>0</v>
      </c>
      <c r="L230" s="243">
        <v>0</v>
      </c>
      <c r="M230" s="242">
        <v>0</v>
      </c>
      <c r="N230" s="147">
        <f>(E230*J230)+K230+L230+M230</f>
        <v>115000</v>
      </c>
      <c r="O230" s="48">
        <f>H230+N230</f>
        <v>2261375</v>
      </c>
      <c r="P230" s="48">
        <f>H230*1%</f>
        <v>21463.75</v>
      </c>
      <c r="Q230" s="48">
        <f>H230*2%</f>
        <v>42927.5</v>
      </c>
      <c r="R230" s="48">
        <f>H230*1%</f>
        <v>21463.75</v>
      </c>
      <c r="S230" s="146">
        <f>O230-Q230-R230-P230</f>
        <v>2175520</v>
      </c>
      <c r="T230" s="1683">
        <f>VLOOKUP(C230,'[46] SIAK'!$B$137:$R$248,17,FALSE)</f>
        <v>0</v>
      </c>
      <c r="U230" s="652">
        <f t="shared" si="63"/>
        <v>2175520</v>
      </c>
      <c r="V230" s="657">
        <f>VLOOKUP(C230,'[47] SIAK'!$B$141:$X$253,19,FALSE)</f>
        <v>1080014771712</v>
      </c>
    </row>
    <row r="231" spans="1:22" s="223" customFormat="1" ht="18" customHeight="1">
      <c r="A231" s="359"/>
      <c r="B231" s="716">
        <v>92</v>
      </c>
      <c r="C231" s="841" t="s">
        <v>3430</v>
      </c>
      <c r="D231" s="413" t="s">
        <v>3431</v>
      </c>
      <c r="E231" s="952">
        <f>VLOOKUP(C231,'[46] SIAK'!$B$137:$D$248,3,FALSE)</f>
        <v>23</v>
      </c>
      <c r="F231" s="379">
        <v>1686375</v>
      </c>
      <c r="G231" s="379">
        <v>460000</v>
      </c>
      <c r="H231" s="618">
        <f t="shared" ref="H231:H241" si="71">SUM(F231:G231)</f>
        <v>2146375</v>
      </c>
      <c r="I231" s="348">
        <v>0</v>
      </c>
      <c r="J231" s="348">
        <v>0</v>
      </c>
      <c r="K231" s="348">
        <v>0</v>
      </c>
      <c r="L231" s="243">
        <v>0</v>
      </c>
      <c r="M231" s="242">
        <v>0</v>
      </c>
      <c r="N231" s="147">
        <f t="shared" ref="N231:N241" si="72">(E231*J231)+K231+L231+M231</f>
        <v>0</v>
      </c>
      <c r="O231" s="48">
        <f t="shared" ref="O231:O241" si="73">H231+N231</f>
        <v>2146375</v>
      </c>
      <c r="P231" s="48">
        <f t="shared" ref="P231:P241" si="74">H231*1%</f>
        <v>21463.75</v>
      </c>
      <c r="Q231" s="48">
        <f t="shared" ref="Q231:Q241" si="75">H231*2%</f>
        <v>42927.5</v>
      </c>
      <c r="R231" s="48">
        <f t="shared" ref="R231:R241" si="76">H231*1%</f>
        <v>21463.75</v>
      </c>
      <c r="S231" s="146">
        <f t="shared" ref="S231:S251" si="77">O231-Q231-R231-P231</f>
        <v>2060520</v>
      </c>
      <c r="T231" s="1683">
        <f>VLOOKUP(C231,'[46] SIAK'!$B$137:$R$248,17,FALSE)</f>
        <v>0</v>
      </c>
      <c r="U231" s="652">
        <f t="shared" si="63"/>
        <v>2060520</v>
      </c>
      <c r="V231" s="657">
        <f>VLOOKUP(C231,'[47] SIAK'!$B$141:$X$253,19,FALSE)</f>
        <v>1080015010326</v>
      </c>
    </row>
    <row r="232" spans="1:22" s="223" customFormat="1" ht="18" customHeight="1">
      <c r="A232" s="359"/>
      <c r="B232" s="716">
        <v>93</v>
      </c>
      <c r="C232" s="841" t="s">
        <v>3432</v>
      </c>
      <c r="D232" s="413" t="s">
        <v>3431</v>
      </c>
      <c r="E232" s="952">
        <f>VLOOKUP(C232,'[46] SIAK'!$B$137:$D$248,3,FALSE)</f>
        <v>23</v>
      </c>
      <c r="F232" s="379">
        <v>1686375</v>
      </c>
      <c r="G232" s="379">
        <v>460000</v>
      </c>
      <c r="H232" s="618">
        <f t="shared" si="71"/>
        <v>2146375</v>
      </c>
      <c r="I232" s="348">
        <v>0</v>
      </c>
      <c r="J232" s="348">
        <v>0</v>
      </c>
      <c r="K232" s="348">
        <v>0</v>
      </c>
      <c r="L232" s="243">
        <v>0</v>
      </c>
      <c r="M232" s="242">
        <v>0</v>
      </c>
      <c r="N232" s="147">
        <f t="shared" si="72"/>
        <v>0</v>
      </c>
      <c r="O232" s="48">
        <f t="shared" si="73"/>
        <v>2146375</v>
      </c>
      <c r="P232" s="48">
        <f t="shared" si="74"/>
        <v>21463.75</v>
      </c>
      <c r="Q232" s="48">
        <f t="shared" si="75"/>
        <v>42927.5</v>
      </c>
      <c r="R232" s="48">
        <f t="shared" si="76"/>
        <v>21463.75</v>
      </c>
      <c r="S232" s="146">
        <f t="shared" si="77"/>
        <v>2060520</v>
      </c>
      <c r="T232" s="1683">
        <f>VLOOKUP(C232,'[46] SIAK'!$B$137:$R$248,17,FALSE)</f>
        <v>0</v>
      </c>
      <c r="U232" s="652">
        <f t="shared" si="63"/>
        <v>2060520</v>
      </c>
      <c r="V232" s="657">
        <f>VLOOKUP(C232,'[47] SIAK'!$B$141:$X$253,19,FALSE)</f>
        <v>1080015014120</v>
      </c>
    </row>
    <row r="233" spans="1:22" s="223" customFormat="1" ht="18" customHeight="1">
      <c r="A233" s="359"/>
      <c r="B233" s="716">
        <v>94</v>
      </c>
      <c r="C233" s="841" t="s">
        <v>3433</v>
      </c>
      <c r="D233" s="413" t="s">
        <v>3431</v>
      </c>
      <c r="E233" s="952">
        <f>VLOOKUP(C233,'[46] SIAK'!$B$137:$D$248,3,FALSE)</f>
        <v>25</v>
      </c>
      <c r="F233" s="379">
        <v>1686375</v>
      </c>
      <c r="G233" s="379">
        <v>460000</v>
      </c>
      <c r="H233" s="618">
        <f t="shared" si="71"/>
        <v>2146375</v>
      </c>
      <c r="I233" s="348">
        <v>0</v>
      </c>
      <c r="J233" s="348">
        <v>0</v>
      </c>
      <c r="K233" s="348">
        <v>0</v>
      </c>
      <c r="L233" s="243">
        <v>0</v>
      </c>
      <c r="M233" s="242">
        <v>0</v>
      </c>
      <c r="N233" s="147">
        <f t="shared" si="72"/>
        <v>0</v>
      </c>
      <c r="O233" s="48">
        <f t="shared" si="73"/>
        <v>2146375</v>
      </c>
      <c r="P233" s="48">
        <f t="shared" si="74"/>
        <v>21463.75</v>
      </c>
      <c r="Q233" s="48">
        <f t="shared" si="75"/>
        <v>42927.5</v>
      </c>
      <c r="R233" s="48">
        <f t="shared" si="76"/>
        <v>21463.75</v>
      </c>
      <c r="S233" s="146">
        <f t="shared" si="77"/>
        <v>2060520</v>
      </c>
      <c r="T233" s="1683">
        <f>VLOOKUP(C233,'[46] SIAK'!$B$137:$R$248,17,FALSE)</f>
        <v>0</v>
      </c>
      <c r="U233" s="652">
        <f t="shared" si="63"/>
        <v>2060520</v>
      </c>
      <c r="V233" s="657">
        <f>VLOOKUP(C233,'[47] SIAK'!$B$141:$X$253,19,FALSE)</f>
        <v>1080015013676</v>
      </c>
    </row>
    <row r="234" spans="1:22" s="223" customFormat="1" ht="18" customHeight="1">
      <c r="A234" s="359"/>
      <c r="B234" s="716">
        <v>95</v>
      </c>
      <c r="C234" s="841" t="s">
        <v>3434</v>
      </c>
      <c r="D234" s="413" t="s">
        <v>3431</v>
      </c>
      <c r="E234" s="952">
        <f>VLOOKUP(C234,'[46] SIAK'!$B$137:$D$248,3,FALSE)</f>
        <v>22</v>
      </c>
      <c r="F234" s="379">
        <v>1686375</v>
      </c>
      <c r="G234" s="379">
        <v>460000</v>
      </c>
      <c r="H234" s="618">
        <f t="shared" si="71"/>
        <v>2146375</v>
      </c>
      <c r="I234" s="348">
        <v>0</v>
      </c>
      <c r="J234" s="348">
        <v>0</v>
      </c>
      <c r="K234" s="348">
        <v>0</v>
      </c>
      <c r="L234" s="243">
        <v>0</v>
      </c>
      <c r="M234" s="242">
        <v>0</v>
      </c>
      <c r="N234" s="147">
        <f t="shared" si="72"/>
        <v>0</v>
      </c>
      <c r="O234" s="48">
        <f t="shared" si="73"/>
        <v>2146375</v>
      </c>
      <c r="P234" s="48">
        <f t="shared" si="74"/>
        <v>21463.75</v>
      </c>
      <c r="Q234" s="48">
        <f t="shared" si="75"/>
        <v>42927.5</v>
      </c>
      <c r="R234" s="48">
        <f t="shared" si="76"/>
        <v>21463.75</v>
      </c>
      <c r="S234" s="146">
        <f t="shared" si="77"/>
        <v>2060520</v>
      </c>
      <c r="T234" s="1683">
        <f>VLOOKUP(C234,'[46] SIAK'!$B$137:$R$248,17,FALSE)</f>
        <v>0</v>
      </c>
      <c r="U234" s="652">
        <f t="shared" si="63"/>
        <v>2060520</v>
      </c>
      <c r="V234" s="657">
        <f>VLOOKUP(C234,'[47] SIAK'!$B$141:$X$253,19,FALSE)</f>
        <v>1080015020309</v>
      </c>
    </row>
    <row r="235" spans="1:22" s="223" customFormat="1" ht="18" customHeight="1">
      <c r="A235" s="359"/>
      <c r="B235" s="716">
        <v>96</v>
      </c>
      <c r="C235" s="841" t="s">
        <v>3435</v>
      </c>
      <c r="D235" s="413" t="s">
        <v>3431</v>
      </c>
      <c r="E235" s="952">
        <f>VLOOKUP(C235,'[46] SIAK'!$B$137:$D$248,3,FALSE)</f>
        <v>25</v>
      </c>
      <c r="F235" s="379">
        <v>1686375</v>
      </c>
      <c r="G235" s="379">
        <v>460000</v>
      </c>
      <c r="H235" s="618">
        <f t="shared" si="71"/>
        <v>2146375</v>
      </c>
      <c r="I235" s="348">
        <v>0</v>
      </c>
      <c r="J235" s="348">
        <v>0</v>
      </c>
      <c r="K235" s="348">
        <v>0</v>
      </c>
      <c r="L235" s="243">
        <v>0</v>
      </c>
      <c r="M235" s="242">
        <v>0</v>
      </c>
      <c r="N235" s="147">
        <f t="shared" si="72"/>
        <v>0</v>
      </c>
      <c r="O235" s="48">
        <f t="shared" si="73"/>
        <v>2146375</v>
      </c>
      <c r="P235" s="48">
        <f t="shared" si="74"/>
        <v>21463.75</v>
      </c>
      <c r="Q235" s="48">
        <f t="shared" si="75"/>
        <v>42927.5</v>
      </c>
      <c r="R235" s="48">
        <f t="shared" si="76"/>
        <v>21463.75</v>
      </c>
      <c r="S235" s="146">
        <f t="shared" si="77"/>
        <v>2060520</v>
      </c>
      <c r="T235" s="1683">
        <f>VLOOKUP(C235,'[46] SIAK'!$B$137:$R$248,17,FALSE)</f>
        <v>0</v>
      </c>
      <c r="U235" s="652">
        <f t="shared" si="63"/>
        <v>2060520</v>
      </c>
      <c r="V235" s="657">
        <f>VLOOKUP(C235,'[47] SIAK'!$B$141:$X$253,19,FALSE)</f>
        <v>1080015014096</v>
      </c>
    </row>
    <row r="236" spans="1:22" s="223" customFormat="1" ht="18" customHeight="1">
      <c r="A236" s="359"/>
      <c r="B236" s="716">
        <v>97</v>
      </c>
      <c r="C236" s="841" t="s">
        <v>3436</v>
      </c>
      <c r="D236" s="413" t="s">
        <v>3431</v>
      </c>
      <c r="E236" s="952">
        <f>VLOOKUP(C236,'[46] SIAK'!$B$137:$D$248,3,FALSE)</f>
        <v>23</v>
      </c>
      <c r="F236" s="379">
        <v>1686375</v>
      </c>
      <c r="G236" s="379">
        <v>460000</v>
      </c>
      <c r="H236" s="618">
        <f t="shared" si="71"/>
        <v>2146375</v>
      </c>
      <c r="I236" s="348">
        <v>0</v>
      </c>
      <c r="J236" s="348">
        <v>0</v>
      </c>
      <c r="K236" s="348">
        <v>0</v>
      </c>
      <c r="L236" s="243">
        <v>0</v>
      </c>
      <c r="M236" s="242">
        <v>0</v>
      </c>
      <c r="N236" s="147">
        <f t="shared" si="72"/>
        <v>0</v>
      </c>
      <c r="O236" s="48">
        <f t="shared" si="73"/>
        <v>2146375</v>
      </c>
      <c r="P236" s="48">
        <f t="shared" si="74"/>
        <v>21463.75</v>
      </c>
      <c r="Q236" s="48">
        <f t="shared" si="75"/>
        <v>42927.5</v>
      </c>
      <c r="R236" s="48">
        <f t="shared" si="76"/>
        <v>21463.75</v>
      </c>
      <c r="S236" s="146">
        <f t="shared" si="77"/>
        <v>2060520</v>
      </c>
      <c r="T236" s="1683">
        <f>VLOOKUP(C236,'[46] SIAK'!$B$137:$R$248,17,FALSE)</f>
        <v>0</v>
      </c>
      <c r="U236" s="652">
        <f t="shared" si="63"/>
        <v>2060520</v>
      </c>
      <c r="V236" s="657">
        <f>VLOOKUP(C236,'[47] SIAK'!$B$141:$X$253,19,FALSE)</f>
        <v>1080015013320</v>
      </c>
    </row>
    <row r="237" spans="1:22" s="223" customFormat="1" ht="18" customHeight="1">
      <c r="A237" s="359"/>
      <c r="B237" s="716">
        <v>98</v>
      </c>
      <c r="C237" s="841" t="s">
        <v>3437</v>
      </c>
      <c r="D237" s="413" t="s">
        <v>3431</v>
      </c>
      <c r="E237" s="952">
        <f>VLOOKUP(C237,'[46] SIAK'!$B$137:$D$248,3,FALSE)</f>
        <v>23</v>
      </c>
      <c r="F237" s="379">
        <v>1686375</v>
      </c>
      <c r="G237" s="379">
        <v>460000</v>
      </c>
      <c r="H237" s="618">
        <f t="shared" si="71"/>
        <v>2146375</v>
      </c>
      <c r="I237" s="348">
        <v>0</v>
      </c>
      <c r="J237" s="348">
        <v>0</v>
      </c>
      <c r="K237" s="348">
        <v>0</v>
      </c>
      <c r="L237" s="243">
        <v>0</v>
      </c>
      <c r="M237" s="242">
        <v>0</v>
      </c>
      <c r="N237" s="147">
        <f t="shared" si="72"/>
        <v>0</v>
      </c>
      <c r="O237" s="48">
        <f t="shared" si="73"/>
        <v>2146375</v>
      </c>
      <c r="P237" s="48">
        <f t="shared" si="74"/>
        <v>21463.75</v>
      </c>
      <c r="Q237" s="48">
        <f t="shared" si="75"/>
        <v>42927.5</v>
      </c>
      <c r="R237" s="48">
        <f t="shared" si="76"/>
        <v>21463.75</v>
      </c>
      <c r="S237" s="146">
        <f t="shared" si="77"/>
        <v>2060520</v>
      </c>
      <c r="T237" s="1683">
        <f>VLOOKUP(C237,'[46] SIAK'!$B$137:$R$248,17,FALSE)</f>
        <v>0</v>
      </c>
      <c r="U237" s="652">
        <f t="shared" si="63"/>
        <v>2060520</v>
      </c>
      <c r="V237" s="657">
        <f>VLOOKUP(C237,'[47] SIAK'!$B$141:$X$253,19,FALSE)</f>
        <v>1080015010763</v>
      </c>
    </row>
    <row r="238" spans="1:22" s="223" customFormat="1" ht="18" customHeight="1">
      <c r="A238" s="359"/>
      <c r="B238" s="716">
        <v>99</v>
      </c>
      <c r="C238" s="841" t="s">
        <v>3438</v>
      </c>
      <c r="D238" s="413" t="s">
        <v>3431</v>
      </c>
      <c r="E238" s="952">
        <f>VLOOKUP(C238,'[46] SIAK'!$B$137:$D$248,3,FALSE)</f>
        <v>24</v>
      </c>
      <c r="F238" s="379">
        <v>1686375</v>
      </c>
      <c r="G238" s="379">
        <v>460000</v>
      </c>
      <c r="H238" s="618">
        <f t="shared" si="71"/>
        <v>2146375</v>
      </c>
      <c r="I238" s="348">
        <v>0</v>
      </c>
      <c r="J238" s="348">
        <v>0</v>
      </c>
      <c r="K238" s="348">
        <v>0</v>
      </c>
      <c r="L238" s="243">
        <v>0</v>
      </c>
      <c r="M238" s="242">
        <v>0</v>
      </c>
      <c r="N238" s="147">
        <f t="shared" si="72"/>
        <v>0</v>
      </c>
      <c r="O238" s="48">
        <f t="shared" si="73"/>
        <v>2146375</v>
      </c>
      <c r="P238" s="48">
        <f t="shared" si="74"/>
        <v>21463.75</v>
      </c>
      <c r="Q238" s="48">
        <f t="shared" si="75"/>
        <v>42927.5</v>
      </c>
      <c r="R238" s="48">
        <f t="shared" si="76"/>
        <v>21463.75</v>
      </c>
      <c r="S238" s="146">
        <f t="shared" si="77"/>
        <v>2060520</v>
      </c>
      <c r="T238" s="1683">
        <f>VLOOKUP(C238,'[46] SIAK'!$B$137:$R$248,17,FALSE)</f>
        <v>0</v>
      </c>
      <c r="U238" s="652">
        <f t="shared" si="63"/>
        <v>2060520</v>
      </c>
      <c r="V238" s="657">
        <f>VLOOKUP(C238,'[47] SIAK'!$B$141:$X$253,19,FALSE)</f>
        <v>1080015014286</v>
      </c>
    </row>
    <row r="239" spans="1:22" s="223" customFormat="1" ht="18" customHeight="1">
      <c r="A239" s="359"/>
      <c r="B239" s="716">
        <v>100</v>
      </c>
      <c r="C239" s="841" t="s">
        <v>3439</v>
      </c>
      <c r="D239" s="413" t="s">
        <v>3431</v>
      </c>
      <c r="E239" s="952">
        <f>VLOOKUP(C239,'[46] SIAK'!$B$137:$D$248,3,FALSE)</f>
        <v>24</v>
      </c>
      <c r="F239" s="379">
        <v>1686375</v>
      </c>
      <c r="G239" s="379">
        <v>460000</v>
      </c>
      <c r="H239" s="618">
        <f t="shared" si="71"/>
        <v>2146375</v>
      </c>
      <c r="I239" s="348">
        <v>0</v>
      </c>
      <c r="J239" s="348">
        <v>0</v>
      </c>
      <c r="K239" s="348">
        <v>0</v>
      </c>
      <c r="L239" s="243">
        <v>0</v>
      </c>
      <c r="M239" s="242">
        <v>0</v>
      </c>
      <c r="N239" s="147">
        <f t="shared" si="72"/>
        <v>0</v>
      </c>
      <c r="O239" s="48">
        <f t="shared" si="73"/>
        <v>2146375</v>
      </c>
      <c r="P239" s="48">
        <f t="shared" si="74"/>
        <v>21463.75</v>
      </c>
      <c r="Q239" s="48">
        <f t="shared" si="75"/>
        <v>42927.5</v>
      </c>
      <c r="R239" s="48">
        <f t="shared" si="76"/>
        <v>21463.75</v>
      </c>
      <c r="S239" s="146">
        <f t="shared" si="77"/>
        <v>2060520</v>
      </c>
      <c r="T239" s="1683">
        <f>VLOOKUP(C239,'[46] SIAK'!$B$137:$R$248,17,FALSE)</f>
        <v>0</v>
      </c>
      <c r="U239" s="652">
        <f t="shared" si="63"/>
        <v>2060520</v>
      </c>
      <c r="V239" s="657">
        <f>VLOOKUP(C239,'[47] SIAK'!$B$141:$X$253,19,FALSE)</f>
        <v>1080015013411</v>
      </c>
    </row>
    <row r="240" spans="1:22" s="223" customFormat="1" ht="18" customHeight="1">
      <c r="A240" s="359"/>
      <c r="B240" s="716">
        <v>101</v>
      </c>
      <c r="C240" s="841" t="s">
        <v>3440</v>
      </c>
      <c r="D240" s="413" t="s">
        <v>3431</v>
      </c>
      <c r="E240" s="952">
        <f>VLOOKUP(C240,'[46] SIAK'!$B$137:$D$248,3,FALSE)</f>
        <v>23</v>
      </c>
      <c r="F240" s="379">
        <v>1686375</v>
      </c>
      <c r="G240" s="379">
        <v>460000</v>
      </c>
      <c r="H240" s="618">
        <f t="shared" si="71"/>
        <v>2146375</v>
      </c>
      <c r="I240" s="348">
        <v>0</v>
      </c>
      <c r="J240" s="348">
        <v>0</v>
      </c>
      <c r="K240" s="348">
        <v>0</v>
      </c>
      <c r="L240" s="243">
        <v>0</v>
      </c>
      <c r="M240" s="242">
        <v>0</v>
      </c>
      <c r="N240" s="147">
        <f t="shared" si="72"/>
        <v>0</v>
      </c>
      <c r="O240" s="48">
        <f t="shared" si="73"/>
        <v>2146375</v>
      </c>
      <c r="P240" s="48">
        <f t="shared" si="74"/>
        <v>21463.75</v>
      </c>
      <c r="Q240" s="48">
        <f t="shared" si="75"/>
        <v>42927.5</v>
      </c>
      <c r="R240" s="48">
        <f t="shared" si="76"/>
        <v>21463.75</v>
      </c>
      <c r="S240" s="146">
        <f t="shared" si="77"/>
        <v>2060520</v>
      </c>
      <c r="T240" s="1683">
        <f>VLOOKUP(C240,'[46] SIAK'!$B$137:$R$248,17,FALSE)</f>
        <v>0</v>
      </c>
      <c r="U240" s="652">
        <f t="shared" si="63"/>
        <v>2060520</v>
      </c>
      <c r="V240" s="657">
        <f>VLOOKUP(C240,'[47] SIAK'!$B$141:$X$253,19,FALSE)</f>
        <v>1080015013973</v>
      </c>
    </row>
    <row r="241" spans="1:22" s="223" customFormat="1" ht="18" customHeight="1">
      <c r="A241" s="359"/>
      <c r="B241" s="716">
        <v>102</v>
      </c>
      <c r="C241" s="841" t="s">
        <v>3441</v>
      </c>
      <c r="D241" s="413" t="s">
        <v>3431</v>
      </c>
      <c r="E241" s="952">
        <f>VLOOKUP(C241,'[46] SIAK'!$B$137:$D$248,3,FALSE)</f>
        <v>23</v>
      </c>
      <c r="F241" s="379">
        <v>1686375</v>
      </c>
      <c r="G241" s="379">
        <v>460000</v>
      </c>
      <c r="H241" s="618">
        <f t="shared" si="71"/>
        <v>2146375</v>
      </c>
      <c r="I241" s="348">
        <v>0</v>
      </c>
      <c r="J241" s="348">
        <v>0</v>
      </c>
      <c r="K241" s="348">
        <v>0</v>
      </c>
      <c r="L241" s="243">
        <v>0</v>
      </c>
      <c r="M241" s="242">
        <v>0</v>
      </c>
      <c r="N241" s="147">
        <f t="shared" si="72"/>
        <v>0</v>
      </c>
      <c r="O241" s="48">
        <f t="shared" si="73"/>
        <v>2146375</v>
      </c>
      <c r="P241" s="48">
        <f t="shared" si="74"/>
        <v>21463.75</v>
      </c>
      <c r="Q241" s="48">
        <f t="shared" si="75"/>
        <v>42927.5</v>
      </c>
      <c r="R241" s="48">
        <f t="shared" si="76"/>
        <v>21463.75</v>
      </c>
      <c r="S241" s="146">
        <f t="shared" si="77"/>
        <v>2060520</v>
      </c>
      <c r="T241" s="1683">
        <f>VLOOKUP(C241,'[46] SIAK'!$B$137:$R$248,17,FALSE)</f>
        <v>0</v>
      </c>
      <c r="U241" s="652">
        <f t="shared" si="63"/>
        <v>2060520</v>
      </c>
      <c r="V241" s="657">
        <f>VLOOKUP(C241,'[47] SIAK'!$B$141:$X$253,19,FALSE)</f>
        <v>9000040049265</v>
      </c>
    </row>
    <row r="242" spans="1:22" s="223" customFormat="1" ht="18" customHeight="1">
      <c r="A242" s="359"/>
      <c r="B242" s="716">
        <v>103</v>
      </c>
      <c r="C242" s="1273" t="s">
        <v>3664</v>
      </c>
      <c r="D242" s="413" t="s">
        <v>3431</v>
      </c>
      <c r="E242" s="952">
        <f>VLOOKUP(C242,'[46] SIAK'!$B$137:$D$248,3,FALSE)</f>
        <v>24</v>
      </c>
      <c r="F242" s="379">
        <v>1686375</v>
      </c>
      <c r="G242" s="379">
        <v>460000</v>
      </c>
      <c r="H242" s="618">
        <f t="shared" ref="H242:H251" si="78">SUM(F242:G242)</f>
        <v>2146375</v>
      </c>
      <c r="I242" s="348">
        <v>0</v>
      </c>
      <c r="J242" s="348">
        <v>0</v>
      </c>
      <c r="K242" s="348">
        <v>0</v>
      </c>
      <c r="L242" s="348">
        <v>0</v>
      </c>
      <c r="M242" s="348">
        <v>0</v>
      </c>
      <c r="N242" s="348">
        <v>0</v>
      </c>
      <c r="O242" s="48">
        <f t="shared" ref="O242:O251" si="79">H242+N242</f>
        <v>2146375</v>
      </c>
      <c r="P242" s="48">
        <f t="shared" ref="P242:P251" si="80">H242*1%</f>
        <v>21463.75</v>
      </c>
      <c r="Q242" s="48">
        <f t="shared" ref="Q242:Q251" si="81">H242*2%</f>
        <v>42927.5</v>
      </c>
      <c r="R242" s="48">
        <f t="shared" ref="R242:R251" si="82">H242*1%</f>
        <v>21463.75</v>
      </c>
      <c r="S242" s="146">
        <f t="shared" si="77"/>
        <v>2060520</v>
      </c>
      <c r="T242" s="1683">
        <f>VLOOKUP(C242,'[46] SIAK'!$B$137:$R$248,17,FALSE)</f>
        <v>0</v>
      </c>
      <c r="U242" s="652">
        <f t="shared" si="63"/>
        <v>2060520</v>
      </c>
      <c r="V242" s="657">
        <f>VLOOKUP(C242,'[47] SIAK'!$B$141:$X$253,19,FALSE)</f>
        <v>9000040054786</v>
      </c>
    </row>
    <row r="243" spans="1:22" s="223" customFormat="1" ht="18" customHeight="1">
      <c r="A243" s="359"/>
      <c r="B243" s="716">
        <v>104</v>
      </c>
      <c r="C243" s="1273" t="s">
        <v>3665</v>
      </c>
      <c r="D243" s="413" t="s">
        <v>3431</v>
      </c>
      <c r="E243" s="952">
        <f>VLOOKUP(C243,'[46] SIAK'!$B$137:$D$248,3,FALSE)</f>
        <v>20</v>
      </c>
      <c r="F243" s="379">
        <v>1686375</v>
      </c>
      <c r="G243" s="379">
        <v>460000</v>
      </c>
      <c r="H243" s="618">
        <f t="shared" si="78"/>
        <v>2146375</v>
      </c>
      <c r="I243" s="348">
        <v>0</v>
      </c>
      <c r="J243" s="348">
        <v>0</v>
      </c>
      <c r="K243" s="348">
        <v>0</v>
      </c>
      <c r="L243" s="348">
        <v>0</v>
      </c>
      <c r="M243" s="348">
        <v>0</v>
      </c>
      <c r="N243" s="348">
        <v>0</v>
      </c>
      <c r="O243" s="48">
        <f t="shared" si="79"/>
        <v>2146375</v>
      </c>
      <c r="P243" s="48">
        <f t="shared" si="80"/>
        <v>21463.75</v>
      </c>
      <c r="Q243" s="48">
        <f t="shared" si="81"/>
        <v>42927.5</v>
      </c>
      <c r="R243" s="48">
        <f t="shared" si="82"/>
        <v>21463.75</v>
      </c>
      <c r="S243" s="146">
        <f t="shared" si="77"/>
        <v>2060520</v>
      </c>
      <c r="T243" s="1683">
        <f>VLOOKUP(C243,'[46] SIAK'!$B$137:$R$248,17,FALSE)</f>
        <v>0</v>
      </c>
      <c r="U243" s="652">
        <f t="shared" si="63"/>
        <v>2060520</v>
      </c>
      <c r="V243" s="1785">
        <v>9000039964482</v>
      </c>
    </row>
    <row r="244" spans="1:22" s="223" customFormat="1" ht="18" customHeight="1">
      <c r="A244" s="359"/>
      <c r="B244" s="716">
        <v>105</v>
      </c>
      <c r="C244" s="1273" t="s">
        <v>3666</v>
      </c>
      <c r="D244" s="413" t="s">
        <v>3431</v>
      </c>
      <c r="E244" s="952">
        <v>23</v>
      </c>
      <c r="F244" s="379">
        <v>1686375</v>
      </c>
      <c r="G244" s="379">
        <v>460000</v>
      </c>
      <c r="H244" s="618">
        <f t="shared" si="78"/>
        <v>2146375</v>
      </c>
      <c r="I244" s="348">
        <v>0</v>
      </c>
      <c r="J244" s="348">
        <v>0</v>
      </c>
      <c r="K244" s="348">
        <v>0</v>
      </c>
      <c r="L244" s="348">
        <v>0</v>
      </c>
      <c r="M244" s="348">
        <v>0</v>
      </c>
      <c r="N244" s="348">
        <v>0</v>
      </c>
      <c r="O244" s="48">
        <f t="shared" si="79"/>
        <v>2146375</v>
      </c>
      <c r="P244" s="48">
        <f t="shared" si="80"/>
        <v>21463.75</v>
      </c>
      <c r="Q244" s="48">
        <f t="shared" si="81"/>
        <v>42927.5</v>
      </c>
      <c r="R244" s="48">
        <f t="shared" si="82"/>
        <v>21463.75</v>
      </c>
      <c r="S244" s="146">
        <f t="shared" si="77"/>
        <v>2060520</v>
      </c>
      <c r="T244" s="1683">
        <v>0</v>
      </c>
      <c r="U244" s="652">
        <f t="shared" si="63"/>
        <v>2060520</v>
      </c>
      <c r="V244" s="1785">
        <v>1080015090724</v>
      </c>
    </row>
    <row r="245" spans="1:22" s="223" customFormat="1" ht="18" customHeight="1">
      <c r="A245" s="359"/>
      <c r="B245" s="716">
        <v>106</v>
      </c>
      <c r="C245" s="1273" t="s">
        <v>3667</v>
      </c>
      <c r="D245" s="413" t="s">
        <v>3431</v>
      </c>
      <c r="E245" s="952">
        <v>23</v>
      </c>
      <c r="F245" s="379">
        <v>1686375</v>
      </c>
      <c r="G245" s="379">
        <v>460000</v>
      </c>
      <c r="H245" s="618">
        <f t="shared" si="78"/>
        <v>2146375</v>
      </c>
      <c r="I245" s="348">
        <v>0</v>
      </c>
      <c r="J245" s="348">
        <v>0</v>
      </c>
      <c r="K245" s="348">
        <v>0</v>
      </c>
      <c r="L245" s="348">
        <v>0</v>
      </c>
      <c r="M245" s="348">
        <v>0</v>
      </c>
      <c r="N245" s="348">
        <v>0</v>
      </c>
      <c r="O245" s="48">
        <f t="shared" si="79"/>
        <v>2146375</v>
      </c>
      <c r="P245" s="48">
        <f t="shared" si="80"/>
        <v>21463.75</v>
      </c>
      <c r="Q245" s="48">
        <f t="shared" si="81"/>
        <v>42927.5</v>
      </c>
      <c r="R245" s="48">
        <f t="shared" si="82"/>
        <v>21463.75</v>
      </c>
      <c r="S245" s="146">
        <f t="shared" si="77"/>
        <v>2060520</v>
      </c>
      <c r="T245" s="1683">
        <v>0</v>
      </c>
      <c r="U245" s="652">
        <f t="shared" si="63"/>
        <v>2060520</v>
      </c>
      <c r="V245" s="1294">
        <v>1080014470992</v>
      </c>
    </row>
    <row r="246" spans="1:22" s="223" customFormat="1" ht="18" customHeight="1">
      <c r="A246" s="359"/>
      <c r="B246" s="716">
        <v>107</v>
      </c>
      <c r="C246" s="1273" t="s">
        <v>3668</v>
      </c>
      <c r="D246" s="413" t="s">
        <v>3431</v>
      </c>
      <c r="E246" s="952">
        <f>VLOOKUP(C246,'[46] SIAK'!$B$137:$D$248,3,FALSE)</f>
        <v>21</v>
      </c>
      <c r="F246" s="379">
        <v>1686375</v>
      </c>
      <c r="G246" s="379">
        <v>460000</v>
      </c>
      <c r="H246" s="618">
        <f t="shared" si="78"/>
        <v>2146375</v>
      </c>
      <c r="I246" s="348">
        <v>0</v>
      </c>
      <c r="J246" s="348">
        <v>0</v>
      </c>
      <c r="K246" s="348">
        <v>0</v>
      </c>
      <c r="L246" s="348">
        <v>0</v>
      </c>
      <c r="M246" s="348">
        <v>0</v>
      </c>
      <c r="N246" s="348">
        <v>0</v>
      </c>
      <c r="O246" s="48">
        <f t="shared" si="79"/>
        <v>2146375</v>
      </c>
      <c r="P246" s="48">
        <f t="shared" si="80"/>
        <v>21463.75</v>
      </c>
      <c r="Q246" s="48">
        <f t="shared" si="81"/>
        <v>42927.5</v>
      </c>
      <c r="R246" s="48">
        <f t="shared" si="82"/>
        <v>21463.75</v>
      </c>
      <c r="S246" s="146">
        <f t="shared" si="77"/>
        <v>2060520</v>
      </c>
      <c r="T246" s="1683">
        <f>VLOOKUP(C246,'[46] SIAK'!$B$137:$R$248,17,FALSE)</f>
        <v>0</v>
      </c>
      <c r="U246" s="652">
        <f t="shared" si="63"/>
        <v>2060520</v>
      </c>
      <c r="V246" s="657">
        <f>VLOOKUP(C246,'[47] SIAK'!$B$141:$X$253,19,FALSE)</f>
        <v>1080015076269</v>
      </c>
    </row>
    <row r="247" spans="1:22" s="223" customFormat="1" ht="18" customHeight="1">
      <c r="A247" s="359"/>
      <c r="B247" s="716">
        <v>108</v>
      </c>
      <c r="C247" s="1273" t="s">
        <v>3669</v>
      </c>
      <c r="D247" s="413" t="s">
        <v>3431</v>
      </c>
      <c r="E247" s="952">
        <v>25</v>
      </c>
      <c r="F247" s="379">
        <v>1686375</v>
      </c>
      <c r="G247" s="379">
        <v>460000</v>
      </c>
      <c r="H247" s="618">
        <f t="shared" si="78"/>
        <v>2146375</v>
      </c>
      <c r="I247" s="348">
        <v>0</v>
      </c>
      <c r="J247" s="348">
        <v>0</v>
      </c>
      <c r="K247" s="348">
        <v>0</v>
      </c>
      <c r="L247" s="348">
        <v>0</v>
      </c>
      <c r="M247" s="348">
        <v>0</v>
      </c>
      <c r="N247" s="348">
        <v>0</v>
      </c>
      <c r="O247" s="48">
        <f t="shared" si="79"/>
        <v>2146375</v>
      </c>
      <c r="P247" s="48">
        <f t="shared" si="80"/>
        <v>21463.75</v>
      </c>
      <c r="Q247" s="48">
        <f t="shared" si="81"/>
        <v>42927.5</v>
      </c>
      <c r="R247" s="48">
        <f t="shared" si="82"/>
        <v>21463.75</v>
      </c>
      <c r="S247" s="146">
        <f t="shared" si="77"/>
        <v>2060520</v>
      </c>
      <c r="T247" s="1683">
        <v>0</v>
      </c>
      <c r="U247" s="652">
        <f t="shared" si="63"/>
        <v>2060520</v>
      </c>
      <c r="V247" s="1294">
        <v>1080015082622</v>
      </c>
    </row>
    <row r="248" spans="1:22" s="223" customFormat="1" ht="18" customHeight="1">
      <c r="A248" s="359"/>
      <c r="B248" s="716">
        <v>109</v>
      </c>
      <c r="C248" s="1273" t="s">
        <v>3670</v>
      </c>
      <c r="D248" s="413" t="s">
        <v>3431</v>
      </c>
      <c r="E248" s="952">
        <f>VLOOKUP(C248,'[46] SIAK'!$B$137:$D$248,3,FALSE)</f>
        <v>23</v>
      </c>
      <c r="F248" s="379">
        <v>1686375</v>
      </c>
      <c r="G248" s="379">
        <v>460000</v>
      </c>
      <c r="H248" s="618">
        <f t="shared" si="78"/>
        <v>2146375</v>
      </c>
      <c r="I248" s="348">
        <v>0</v>
      </c>
      <c r="J248" s="348">
        <v>0</v>
      </c>
      <c r="K248" s="348">
        <v>0</v>
      </c>
      <c r="L248" s="348">
        <v>0</v>
      </c>
      <c r="M248" s="348">
        <v>0</v>
      </c>
      <c r="N248" s="348">
        <v>0</v>
      </c>
      <c r="O248" s="48">
        <f t="shared" si="79"/>
        <v>2146375</v>
      </c>
      <c r="P248" s="48">
        <f t="shared" si="80"/>
        <v>21463.75</v>
      </c>
      <c r="Q248" s="48">
        <f t="shared" si="81"/>
        <v>42927.5</v>
      </c>
      <c r="R248" s="48">
        <f t="shared" si="82"/>
        <v>21463.75</v>
      </c>
      <c r="S248" s="146">
        <f t="shared" si="77"/>
        <v>2060520</v>
      </c>
      <c r="T248" s="1683">
        <f>VLOOKUP(C248,'[46] SIAK'!$B$137:$R$248,17,FALSE)</f>
        <v>0</v>
      </c>
      <c r="U248" s="652">
        <f t="shared" si="63"/>
        <v>2060520</v>
      </c>
      <c r="V248" s="657">
        <f>VLOOKUP(C248,'[47] SIAK'!$B$141:$X$253,19,FALSE)</f>
        <v>1080012204096</v>
      </c>
    </row>
    <row r="249" spans="1:22" s="223" customFormat="1" ht="18" customHeight="1">
      <c r="A249" s="359"/>
      <c r="B249" s="716">
        <v>110</v>
      </c>
      <c r="C249" s="1273" t="s">
        <v>734</v>
      </c>
      <c r="D249" s="413" t="s">
        <v>3431</v>
      </c>
      <c r="E249" s="952">
        <f>VLOOKUP(C249,'[46] SIAK'!$B$137:$D$248,3,FALSE)</f>
        <v>23</v>
      </c>
      <c r="F249" s="379">
        <v>1686375</v>
      </c>
      <c r="G249" s="379">
        <v>460000</v>
      </c>
      <c r="H249" s="618">
        <f t="shared" si="78"/>
        <v>2146375</v>
      </c>
      <c r="I249" s="348">
        <v>0</v>
      </c>
      <c r="J249" s="348">
        <v>0</v>
      </c>
      <c r="K249" s="348">
        <v>0</v>
      </c>
      <c r="L249" s="348">
        <v>0</v>
      </c>
      <c r="M249" s="348">
        <v>0</v>
      </c>
      <c r="N249" s="348">
        <v>0</v>
      </c>
      <c r="O249" s="48">
        <f t="shared" si="79"/>
        <v>2146375</v>
      </c>
      <c r="P249" s="48">
        <f t="shared" si="80"/>
        <v>21463.75</v>
      </c>
      <c r="Q249" s="48">
        <f t="shared" si="81"/>
        <v>42927.5</v>
      </c>
      <c r="R249" s="48">
        <f t="shared" si="82"/>
        <v>21463.75</v>
      </c>
      <c r="S249" s="146">
        <f t="shared" si="77"/>
        <v>2060520</v>
      </c>
      <c r="T249" s="1683">
        <f>VLOOKUP(C249,'[46] SIAK'!$B$137:$R$248,17,FALSE)</f>
        <v>0</v>
      </c>
      <c r="U249" s="652">
        <f t="shared" si="63"/>
        <v>2060520</v>
      </c>
      <c r="V249" s="657">
        <f>VLOOKUP(C249,'[47] SIAK'!$B$141:$X$253,19,FALSE)</f>
        <v>1080090878787</v>
      </c>
    </row>
    <row r="250" spans="1:22" s="223" customFormat="1" ht="18" customHeight="1">
      <c r="A250" s="359"/>
      <c r="B250" s="716">
        <v>111</v>
      </c>
      <c r="C250" s="1273" t="s">
        <v>3671</v>
      </c>
      <c r="D250" s="413" t="s">
        <v>3431</v>
      </c>
      <c r="E250" s="952">
        <f>VLOOKUP(C250,'[46] SIAK'!$B$137:$D$248,3,FALSE)</f>
        <v>24</v>
      </c>
      <c r="F250" s="379">
        <v>1686375</v>
      </c>
      <c r="G250" s="379">
        <v>460000</v>
      </c>
      <c r="H250" s="618">
        <f t="shared" si="78"/>
        <v>2146375</v>
      </c>
      <c r="I250" s="348">
        <v>0</v>
      </c>
      <c r="J250" s="348">
        <v>0</v>
      </c>
      <c r="K250" s="348">
        <v>0</v>
      </c>
      <c r="L250" s="348">
        <v>0</v>
      </c>
      <c r="M250" s="348">
        <v>0</v>
      </c>
      <c r="N250" s="348">
        <v>0</v>
      </c>
      <c r="O250" s="48">
        <f t="shared" si="79"/>
        <v>2146375</v>
      </c>
      <c r="P250" s="48">
        <f t="shared" si="80"/>
        <v>21463.75</v>
      </c>
      <c r="Q250" s="48">
        <f t="shared" si="81"/>
        <v>42927.5</v>
      </c>
      <c r="R250" s="48">
        <f t="shared" si="82"/>
        <v>21463.75</v>
      </c>
      <c r="S250" s="146">
        <f t="shared" si="77"/>
        <v>2060520</v>
      </c>
      <c r="T250" s="1683">
        <f>VLOOKUP(C250,'[46] SIAK'!$B$137:$R$248,17,FALSE)</f>
        <v>0</v>
      </c>
      <c r="U250" s="652">
        <f t="shared" si="63"/>
        <v>2060520</v>
      </c>
      <c r="V250" s="657">
        <f>VLOOKUP(C250,'[47] SIAK'!$B$141:$X$253,19,FALSE)</f>
        <v>1080015069660</v>
      </c>
    </row>
    <row r="251" spans="1:22" s="223" customFormat="1" ht="18" customHeight="1">
      <c r="A251" s="359"/>
      <c r="B251" s="716">
        <v>112</v>
      </c>
      <c r="C251" s="1273" t="s">
        <v>3672</v>
      </c>
      <c r="D251" s="413" t="s">
        <v>3431</v>
      </c>
      <c r="E251" s="952">
        <f>VLOOKUP(C251,'[46] SIAK'!$B$137:$D$248,3,FALSE)</f>
        <v>23</v>
      </c>
      <c r="F251" s="379">
        <v>1686375</v>
      </c>
      <c r="G251" s="379">
        <v>460000</v>
      </c>
      <c r="H251" s="618">
        <f t="shared" si="78"/>
        <v>2146375</v>
      </c>
      <c r="I251" s="348">
        <v>0</v>
      </c>
      <c r="J251" s="348">
        <v>0</v>
      </c>
      <c r="K251" s="348">
        <v>0</v>
      </c>
      <c r="L251" s="348">
        <v>0</v>
      </c>
      <c r="M251" s="348">
        <v>0</v>
      </c>
      <c r="N251" s="348">
        <v>0</v>
      </c>
      <c r="O251" s="48">
        <f t="shared" si="79"/>
        <v>2146375</v>
      </c>
      <c r="P251" s="48">
        <f t="shared" si="80"/>
        <v>21463.75</v>
      </c>
      <c r="Q251" s="48">
        <f t="shared" si="81"/>
        <v>42927.5</v>
      </c>
      <c r="R251" s="48">
        <f t="shared" si="82"/>
        <v>21463.75</v>
      </c>
      <c r="S251" s="146">
        <f t="shared" si="77"/>
        <v>2060520</v>
      </c>
      <c r="T251" s="1683">
        <f>VLOOKUP(C251,'[46] SIAK'!$B$137:$R$248,17,FALSE)</f>
        <v>0</v>
      </c>
      <c r="U251" s="652">
        <f t="shared" si="63"/>
        <v>2060520</v>
      </c>
      <c r="V251" s="657">
        <f>VLOOKUP(C251,'[47] SIAK'!$B$141:$X$253,19,FALSE)</f>
        <v>1080006632369</v>
      </c>
    </row>
    <row r="252" spans="1:22" s="1164" customFormat="1" ht="22.5" customHeight="1">
      <c r="A252" s="1178"/>
      <c r="B252" s="2396" t="s">
        <v>38</v>
      </c>
      <c r="C252" s="2406"/>
      <c r="D252" s="2407"/>
      <c r="E252" s="1259">
        <f>SUM(E140:E251)</f>
        <v>2569</v>
      </c>
      <c r="F252" s="769">
        <f>SUM(F140:F251)</f>
        <v>188874000</v>
      </c>
      <c r="G252" s="769">
        <f t="shared" ref="G252:U252" si="83">SUM(G140:G251)</f>
        <v>51520000</v>
      </c>
      <c r="H252" s="769">
        <f t="shared" si="83"/>
        <v>240394000</v>
      </c>
      <c r="I252" s="769">
        <f t="shared" si="83"/>
        <v>0</v>
      </c>
      <c r="J252" s="769">
        <f t="shared" si="83"/>
        <v>455000</v>
      </c>
      <c r="K252" s="769">
        <f t="shared" si="83"/>
        <v>0</v>
      </c>
      <c r="L252" s="769">
        <f t="shared" si="83"/>
        <v>0</v>
      </c>
      <c r="M252" s="769">
        <f t="shared" si="83"/>
        <v>0</v>
      </c>
      <c r="N252" s="769">
        <f t="shared" si="83"/>
        <v>10410000</v>
      </c>
      <c r="O252" s="769">
        <f t="shared" si="83"/>
        <v>250804000</v>
      </c>
      <c r="P252" s="769">
        <f t="shared" si="83"/>
        <v>2403940</v>
      </c>
      <c r="Q252" s="769">
        <f t="shared" si="83"/>
        <v>4807880</v>
      </c>
      <c r="R252" s="769">
        <f t="shared" si="83"/>
        <v>2382476.25</v>
      </c>
      <c r="S252" s="769">
        <f t="shared" si="83"/>
        <v>241209703.75</v>
      </c>
      <c r="T252" s="769">
        <f t="shared" si="83"/>
        <v>0</v>
      </c>
      <c r="U252" s="769">
        <f t="shared" si="83"/>
        <v>241209703.75</v>
      </c>
      <c r="V252" s="1354"/>
    </row>
    <row r="253" spans="1:22" ht="18" customHeight="1">
      <c r="B253" s="10"/>
      <c r="J253" s="71"/>
      <c r="R253" s="116" t="s">
        <v>2627</v>
      </c>
      <c r="S253" s="132"/>
      <c r="T253" s="245"/>
      <c r="U253" s="245">
        <f>U252+U134+U23</f>
        <v>558800302.95000005</v>
      </c>
      <c r="V253" s="655"/>
    </row>
    <row r="254" spans="1:22" ht="18" customHeight="1">
      <c r="F254" s="116" t="s">
        <v>2627</v>
      </c>
      <c r="H254" s="181"/>
      <c r="O254" s="71"/>
      <c r="P254" s="71"/>
      <c r="S254" s="132"/>
      <c r="T254" s="245"/>
      <c r="U254" s="245"/>
    </row>
    <row r="255" spans="1:22" s="319" customFormat="1" ht="24.75" customHeight="1">
      <c r="A255" s="281"/>
      <c r="T255" s="245">
        <f>T252+T134+T23</f>
        <v>0</v>
      </c>
      <c r="U255" s="245">
        <f>U252+U134+U23</f>
        <v>558800302.95000005</v>
      </c>
      <c r="V255" s="1761"/>
    </row>
    <row r="256" spans="1:22" s="319" customFormat="1" ht="24.75" customHeight="1">
      <c r="A256" s="281"/>
      <c r="V256" s="644"/>
    </row>
    <row r="257" spans="1:22" s="319" customFormat="1" ht="24.75" customHeight="1">
      <c r="A257" s="281"/>
      <c r="V257" s="644"/>
    </row>
    <row r="259" spans="1:22" ht="24.75" customHeight="1">
      <c r="B259" s="319"/>
      <c r="C259" s="658" t="s">
        <v>3689</v>
      </c>
      <c r="D259" s="319"/>
      <c r="E259" s="319"/>
      <c r="F259" s="319"/>
      <c r="G259" s="319"/>
    </row>
    <row r="260" spans="1:22" ht="30.75" customHeight="1">
      <c r="B260" s="659" t="s">
        <v>39</v>
      </c>
      <c r="C260" s="659" t="s">
        <v>3690</v>
      </c>
      <c r="D260" s="2274" t="s">
        <v>40</v>
      </c>
      <c r="E260" s="2275"/>
      <c r="F260" s="659" t="s">
        <v>3691</v>
      </c>
      <c r="G260" s="659" t="s">
        <v>41</v>
      </c>
    </row>
    <row r="261" spans="1:22" ht="24.75" customHeight="1">
      <c r="B261" s="525">
        <v>1</v>
      </c>
      <c r="C261" s="660" t="s">
        <v>3692</v>
      </c>
      <c r="D261" s="678">
        <f>B22</f>
        <v>13</v>
      </c>
      <c r="E261" s="727" t="s">
        <v>3701</v>
      </c>
      <c r="F261" s="668">
        <v>3000</v>
      </c>
      <c r="G261" s="669">
        <f>F261*D261</f>
        <v>39000</v>
      </c>
    </row>
    <row r="262" spans="1:22" ht="24.75" customHeight="1">
      <c r="B262" s="525">
        <v>2</v>
      </c>
      <c r="C262" s="660" t="s">
        <v>42</v>
      </c>
      <c r="D262" s="678">
        <f>B133</f>
        <v>104</v>
      </c>
      <c r="E262" s="727" t="s">
        <v>3701</v>
      </c>
      <c r="F262" s="668">
        <v>3000</v>
      </c>
      <c r="G262" s="669">
        <f>F262*D262</f>
        <v>312000</v>
      </c>
    </row>
    <row r="263" spans="1:22" ht="24.75" customHeight="1">
      <c r="B263" s="525">
        <v>3</v>
      </c>
      <c r="C263" s="660" t="s">
        <v>43</v>
      </c>
      <c r="D263" s="678">
        <f>B251</f>
        <v>112</v>
      </c>
      <c r="E263" s="727" t="s">
        <v>3701</v>
      </c>
      <c r="F263" s="668">
        <v>3000</v>
      </c>
      <c r="G263" s="669">
        <f>F263*D263</f>
        <v>336000</v>
      </c>
    </row>
    <row r="264" spans="1:22" ht="24.75" customHeight="1">
      <c r="B264" s="2263" t="s">
        <v>3702</v>
      </c>
      <c r="C264" s="2264"/>
      <c r="D264" s="1256">
        <f>D263+D262+D261</f>
        <v>229</v>
      </c>
      <c r="E264" s="855" t="s">
        <v>3701</v>
      </c>
      <c r="F264" s="856" t="s">
        <v>2627</v>
      </c>
      <c r="G264" s="777">
        <f>SUM(G261:G263)</f>
        <v>687000</v>
      </c>
    </row>
    <row r="266" spans="1:22" ht="24.75" customHeight="1">
      <c r="C266" s="662" t="s">
        <v>3693</v>
      </c>
    </row>
    <row r="267" spans="1:22" ht="24.75" customHeight="1">
      <c r="C267" s="662" t="s">
        <v>3827</v>
      </c>
    </row>
    <row r="269" spans="1:22" ht="24.75" customHeight="1">
      <c r="C269" s="663" t="s">
        <v>4587</v>
      </c>
      <c r="D269" s="266"/>
      <c r="E269" s="266"/>
      <c r="F269" s="266"/>
      <c r="G269" s="266"/>
      <c r="H269" s="266"/>
    </row>
    <row r="270" spans="1:22" ht="24.75" customHeight="1">
      <c r="C270" s="664" t="s">
        <v>3025</v>
      </c>
      <c r="D270" s="2437" t="s">
        <v>3696</v>
      </c>
      <c r="E270" s="2439"/>
      <c r="F270" s="2437" t="s">
        <v>2130</v>
      </c>
      <c r="G270" s="2438"/>
      <c r="H270" s="2439"/>
      <c r="M270" s="266"/>
      <c r="N270" s="231" t="s">
        <v>4584</v>
      </c>
      <c r="O270" s="266"/>
    </row>
    <row r="271" spans="1:22" ht="24.75" customHeight="1">
      <c r="C271" s="665" t="s">
        <v>3692</v>
      </c>
      <c r="D271" s="678">
        <f>D261</f>
        <v>13</v>
      </c>
      <c r="E271" s="727" t="s">
        <v>3701</v>
      </c>
      <c r="F271" s="677"/>
      <c r="G271" s="681" t="s">
        <v>3703</v>
      </c>
      <c r="H271" s="679">
        <f>S23</f>
        <v>42049264</v>
      </c>
      <c r="M271" s="266"/>
      <c r="N271" s="232" t="s">
        <v>44</v>
      </c>
      <c r="O271" s="266"/>
    </row>
    <row r="272" spans="1:22" ht="24.75" customHeight="1">
      <c r="C272" s="665" t="s">
        <v>42</v>
      </c>
      <c r="D272" s="678">
        <f>D262</f>
        <v>104</v>
      </c>
      <c r="E272" s="727" t="s">
        <v>3701</v>
      </c>
      <c r="F272" s="677"/>
      <c r="G272" s="681" t="s">
        <v>3703</v>
      </c>
      <c r="H272" s="679">
        <f>S134</f>
        <v>275541335.19999999</v>
      </c>
      <c r="M272" s="266"/>
      <c r="N272" s="231"/>
      <c r="O272" s="266"/>
    </row>
    <row r="273" spans="3:15" ht="24.75" customHeight="1">
      <c r="C273" s="665" t="s">
        <v>43</v>
      </c>
      <c r="D273" s="678">
        <f>D263</f>
        <v>112</v>
      </c>
      <c r="E273" s="727" t="s">
        <v>3701</v>
      </c>
      <c r="F273" s="674"/>
      <c r="G273" s="675" t="s">
        <v>3703</v>
      </c>
      <c r="H273" s="676">
        <f>S252</f>
        <v>241209703.75</v>
      </c>
      <c r="M273" s="266"/>
      <c r="N273" s="231"/>
      <c r="O273" s="266"/>
    </row>
    <row r="274" spans="3:15" ht="24.75" customHeight="1">
      <c r="C274" s="665" t="s">
        <v>3697</v>
      </c>
      <c r="D274" s="678"/>
      <c r="E274" s="727"/>
      <c r="F274" s="677"/>
      <c r="G274" s="681" t="s">
        <v>3703</v>
      </c>
      <c r="H274" s="679">
        <f>G264</f>
        <v>687000</v>
      </c>
      <c r="M274" s="266"/>
      <c r="N274" s="231"/>
      <c r="O274" s="266"/>
    </row>
    <row r="275" spans="3:15" ht="24.75" customHeight="1">
      <c r="C275" s="666" t="s">
        <v>3698</v>
      </c>
      <c r="D275" s="1256">
        <f>D271+D272+D273</f>
        <v>229</v>
      </c>
      <c r="E275" s="855" t="s">
        <v>3701</v>
      </c>
      <c r="F275" s="1147"/>
      <c r="G275" s="857" t="s">
        <v>3703</v>
      </c>
      <c r="H275" s="792">
        <f>SUM(H271:H274)</f>
        <v>559487302.95000005</v>
      </c>
      <c r="M275" s="266"/>
      <c r="N275" s="319"/>
      <c r="O275" s="266"/>
    </row>
    <row r="276" spans="3:15" ht="24.75" customHeight="1">
      <c r="C276" s="667" t="s">
        <v>3699</v>
      </c>
      <c r="D276" s="860">
        <v>1.4999999999999999E-2</v>
      </c>
      <c r="E276" s="855"/>
      <c r="F276" s="1232"/>
      <c r="G276" s="1233" t="s">
        <v>3703</v>
      </c>
      <c r="H276" s="1234">
        <f>H275*D276</f>
        <v>8392309.5442500003</v>
      </c>
      <c r="M276" s="266"/>
      <c r="N276" s="229" t="s">
        <v>3704</v>
      </c>
      <c r="O276" s="266"/>
    </row>
    <row r="277" spans="3:15" ht="24.75" customHeight="1">
      <c r="C277" s="680" t="s">
        <v>3700</v>
      </c>
      <c r="D277" s="2238"/>
      <c r="E277" s="2239"/>
      <c r="F277" s="2239"/>
      <c r="G277" s="857" t="s">
        <v>3703</v>
      </c>
      <c r="H277" s="792">
        <f>SUM(H275:H276)</f>
        <v>567879612.49425006</v>
      </c>
    </row>
  </sheetData>
  <mergeCells count="52">
    <mergeCell ref="V138:V139"/>
    <mergeCell ref="H138:H139"/>
    <mergeCell ref="I138:M138"/>
    <mergeCell ref="N138:N139"/>
    <mergeCell ref="O138:O139"/>
    <mergeCell ref="A8:A9"/>
    <mergeCell ref="A28:A29"/>
    <mergeCell ref="A138:A139"/>
    <mergeCell ref="B28:B29"/>
    <mergeCell ref="C28:C29"/>
    <mergeCell ref="B23:D23"/>
    <mergeCell ref="B8:B9"/>
    <mergeCell ref="C8:C9"/>
    <mergeCell ref="D8:D9"/>
    <mergeCell ref="B134:D134"/>
    <mergeCell ref="D28:D29"/>
    <mergeCell ref="B264:C264"/>
    <mergeCell ref="D270:E270"/>
    <mergeCell ref="F270:H270"/>
    <mergeCell ref="D277:F277"/>
    <mergeCell ref="S138:S139"/>
    <mergeCell ref="P138:R138"/>
    <mergeCell ref="B138:B139"/>
    <mergeCell ref="C138:C139"/>
    <mergeCell ref="D138:D139"/>
    <mergeCell ref="E138:E139"/>
    <mergeCell ref="F138:G138"/>
    <mergeCell ref="B252:D252"/>
    <mergeCell ref="D260:E260"/>
    <mergeCell ref="O8:O9"/>
    <mergeCell ref="P8:R8"/>
    <mergeCell ref="E8:E9"/>
    <mergeCell ref="F8:G8"/>
    <mergeCell ref="H28:H29"/>
    <mergeCell ref="I28:M28"/>
    <mergeCell ref="N28:N29"/>
    <mergeCell ref="W129:X133"/>
    <mergeCell ref="B1:V1"/>
    <mergeCell ref="B2:V2"/>
    <mergeCell ref="B3:V3"/>
    <mergeCell ref="B4:V4"/>
    <mergeCell ref="V8:V9"/>
    <mergeCell ref="V28:V29"/>
    <mergeCell ref="O28:O29"/>
    <mergeCell ref="P28:R28"/>
    <mergeCell ref="E28:E29"/>
    <mergeCell ref="F28:G28"/>
    <mergeCell ref="S8:S9"/>
    <mergeCell ref="S28:S29"/>
    <mergeCell ref="H8:H9"/>
    <mergeCell ref="I8:M8"/>
    <mergeCell ref="N8:N9"/>
  </mergeCells>
  <conditionalFormatting sqref="V140:V251">
    <cfRule type="duplicateValues" dxfId="10" priority="2"/>
  </conditionalFormatting>
  <conditionalFormatting sqref="V30:V133">
    <cfRule type="duplicateValues" dxfId="9" priority="1276"/>
  </conditionalFormatting>
  <conditionalFormatting sqref="V1:V1048576">
    <cfRule type="duplicateValues" dxfId="8" priority="1290"/>
  </conditionalFormatting>
  <printOptions horizontalCentered="1"/>
  <pageMargins left="0" right="0" top="0.35" bottom="0.03" header="0.16" footer="0.17"/>
  <pageSetup paperSize="9" scale="55" orientation="landscape" verticalDpi="180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9"/>
  <sheetViews>
    <sheetView showGridLines="0" topLeftCell="B130" zoomScale="80" zoomScaleNormal="80" workbookViewId="0">
      <selection activeCell="J131" sqref="J131"/>
    </sheetView>
  </sheetViews>
  <sheetFormatPr defaultRowHeight="24.75" customHeight="1"/>
  <cols>
    <col min="1" max="1" width="13.28515625" style="281" hidden="1" customWidth="1"/>
    <col min="2" max="2" width="5.7109375" style="319" customWidth="1"/>
    <col min="3" max="3" width="23.7109375" style="319" customWidth="1"/>
    <col min="4" max="4" width="16.85546875" style="319" customWidth="1"/>
    <col min="5" max="5" width="7.7109375" style="319" customWidth="1"/>
    <col min="6" max="6" width="12.28515625" style="319" customWidth="1"/>
    <col min="7" max="7" width="12.5703125" style="319" customWidth="1"/>
    <col min="8" max="8" width="13.140625" style="319" customWidth="1"/>
    <col min="9" max="9" width="11" style="319" customWidth="1"/>
    <col min="10" max="11" width="9.42578125" style="319" customWidth="1"/>
    <col min="12" max="12" width="11.28515625" style="319" bestFit="1" customWidth="1"/>
    <col min="13" max="13" width="10.28515625" style="319" bestFit="1" customWidth="1"/>
    <col min="14" max="14" width="11.140625" style="319" customWidth="1"/>
    <col min="15" max="15" width="12.28515625" style="319" bestFit="1" customWidth="1"/>
    <col min="16" max="16" width="11.140625" style="319" customWidth="1"/>
    <col min="17" max="17" width="10.140625" style="319" customWidth="1"/>
    <col min="18" max="18" width="10.28515625" style="319" customWidth="1"/>
    <col min="19" max="19" width="16.5703125" style="319" customWidth="1"/>
    <col min="20" max="20" width="18" style="645" customWidth="1"/>
    <col min="21" max="21" width="9" style="319" customWidth="1"/>
    <col min="22" max="37" width="0.7109375" style="319" customWidth="1"/>
    <col min="38" max="38" width="21.28515625" style="319" customWidth="1"/>
    <col min="39" max="16384" width="9.140625" style="319"/>
  </cols>
  <sheetData>
    <row r="1" spans="1:38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38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38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38" ht="18" customHeight="1">
      <c r="B4" s="2249" t="s">
        <v>2035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7" spans="1:38" ht="18" customHeight="1">
      <c r="B7" s="212" t="s">
        <v>2</v>
      </c>
      <c r="C7" s="1244"/>
      <c r="D7" s="1244"/>
      <c r="E7" s="1244"/>
      <c r="F7" s="113"/>
      <c r="G7" s="113"/>
      <c r="H7" s="114"/>
      <c r="I7" s="1244"/>
      <c r="J7" s="1244"/>
      <c r="K7" s="1244"/>
      <c r="L7" s="1244"/>
      <c r="M7" s="1244"/>
      <c r="N7" s="1244"/>
      <c r="O7" s="1244"/>
      <c r="P7" s="1244"/>
      <c r="Q7" s="1244"/>
    </row>
    <row r="8" spans="1:38" ht="18" customHeight="1"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</row>
    <row r="9" spans="1:38" ht="20.100000000000001" customHeight="1">
      <c r="A9" s="2424" t="s">
        <v>2755</v>
      </c>
      <c r="B9" s="2484" t="s">
        <v>3</v>
      </c>
      <c r="C9" s="2484" t="s">
        <v>4</v>
      </c>
      <c r="D9" s="2484" t="s">
        <v>5</v>
      </c>
      <c r="E9" s="2335" t="s">
        <v>6</v>
      </c>
      <c r="F9" s="2344" t="s">
        <v>7</v>
      </c>
      <c r="G9" s="2345"/>
      <c r="H9" s="2335" t="s">
        <v>509</v>
      </c>
      <c r="I9" s="2362" t="s">
        <v>8</v>
      </c>
      <c r="J9" s="2363"/>
      <c r="K9" s="2363"/>
      <c r="L9" s="2363"/>
      <c r="M9" s="2364"/>
      <c r="N9" s="2340" t="s">
        <v>9</v>
      </c>
      <c r="O9" s="2335" t="s">
        <v>10</v>
      </c>
      <c r="P9" s="2344" t="s">
        <v>11</v>
      </c>
      <c r="Q9" s="2359"/>
      <c r="R9" s="2345"/>
      <c r="S9" s="2335" t="s">
        <v>12</v>
      </c>
      <c r="T9" s="2525" t="s">
        <v>1850</v>
      </c>
    </row>
    <row r="10" spans="1:38" ht="50.25" customHeight="1">
      <c r="A10" s="2425"/>
      <c r="B10" s="2486"/>
      <c r="C10" s="2486"/>
      <c r="D10" s="2486"/>
      <c r="E10" s="2488"/>
      <c r="F10" s="786" t="s">
        <v>14</v>
      </c>
      <c r="G10" s="786" t="s">
        <v>15</v>
      </c>
      <c r="H10" s="2336"/>
      <c r="I10" s="786" t="s">
        <v>2036</v>
      </c>
      <c r="J10" s="786" t="s">
        <v>16</v>
      </c>
      <c r="K10" s="786" t="s">
        <v>122</v>
      </c>
      <c r="L10" s="786" t="s">
        <v>18</v>
      </c>
      <c r="M10" s="786" t="s">
        <v>19</v>
      </c>
      <c r="N10" s="2341"/>
      <c r="O10" s="2336"/>
      <c r="P10" s="786" t="s">
        <v>2316</v>
      </c>
      <c r="Q10" s="786" t="s">
        <v>20</v>
      </c>
      <c r="R10" s="786" t="s">
        <v>2274</v>
      </c>
      <c r="S10" s="2336"/>
      <c r="T10" s="2527"/>
    </row>
    <row r="11" spans="1:38" s="223" customFormat="1" ht="18" customHeight="1">
      <c r="A11" s="206">
        <v>2177595</v>
      </c>
      <c r="B11" s="1053">
        <v>1</v>
      </c>
      <c r="C11" s="1360" t="s">
        <v>2038</v>
      </c>
      <c r="D11" s="1361" t="s">
        <v>2039</v>
      </c>
      <c r="E11" s="1378">
        <f>VLOOKUP(C11,[48]SIBOLGA!$U$8:$W$19,3,FALSE)</f>
        <v>29</v>
      </c>
      <c r="F11" s="105">
        <v>1847595</v>
      </c>
      <c r="G11" s="105">
        <v>330000</v>
      </c>
      <c r="H11" s="105">
        <f t="shared" ref="H11:H20" si="0">SUM(F11:G11)</f>
        <v>2177595</v>
      </c>
      <c r="I11" s="1362">
        <v>0</v>
      </c>
      <c r="J11" s="1362">
        <v>0</v>
      </c>
      <c r="K11" s="1362">
        <v>0</v>
      </c>
      <c r="L11" s="1362">
        <v>514000</v>
      </c>
      <c r="M11" s="1362">
        <v>100000</v>
      </c>
      <c r="N11" s="48">
        <f t="shared" ref="N11:N20" si="1">(E11*I11)+(E11*J11)+(E11*K11)+L11+M11</f>
        <v>614000</v>
      </c>
      <c r="O11" s="48">
        <f>H11+N11</f>
        <v>2791595</v>
      </c>
      <c r="P11" s="48">
        <f>H11*1%</f>
        <v>21775.95</v>
      </c>
      <c r="Q11" s="48">
        <f>H11*2%</f>
        <v>43551.9</v>
      </c>
      <c r="R11" s="48">
        <f>H11*1%</f>
        <v>21775.95</v>
      </c>
      <c r="S11" s="146">
        <f t="shared" ref="S11:S19" si="2">O11-Q11-R11-P11</f>
        <v>2704491.1999999997</v>
      </c>
      <c r="T11" s="1363" t="str">
        <f>VLOOKUP(C11,[49]SIBOLGA!$U$8:$AM$8,19,FALSE)</f>
        <v>1070006570149</v>
      </c>
    </row>
    <row r="12" spans="1:38" s="223" customFormat="1" ht="18" customHeight="1">
      <c r="A12" s="206">
        <v>2177595</v>
      </c>
      <c r="B12" s="1053">
        <v>2</v>
      </c>
      <c r="C12" s="1364" t="s">
        <v>2040</v>
      </c>
      <c r="D12" s="1365" t="s">
        <v>2625</v>
      </c>
      <c r="E12" s="1378">
        <f>VLOOKUP(C12,[48]SIBOLGA!$U$8:$W$19,3,FALSE)</f>
        <v>28</v>
      </c>
      <c r="F12" s="105">
        <v>1847595</v>
      </c>
      <c r="G12" s="105">
        <v>330000</v>
      </c>
      <c r="H12" s="105">
        <f t="shared" si="0"/>
        <v>2177595</v>
      </c>
      <c r="I12" s="1362">
        <v>0</v>
      </c>
      <c r="J12" s="1362">
        <v>0</v>
      </c>
      <c r="K12" s="1362">
        <v>0</v>
      </c>
      <c r="L12" s="1362">
        <v>555000</v>
      </c>
      <c r="M12" s="1362">
        <v>100000</v>
      </c>
      <c r="N12" s="48">
        <f t="shared" si="1"/>
        <v>655000</v>
      </c>
      <c r="O12" s="48">
        <f t="shared" ref="O12:O20" si="3">H12+N12</f>
        <v>2832595</v>
      </c>
      <c r="P12" s="48">
        <f t="shared" ref="P12:P20" si="4">H12*1%</f>
        <v>21775.95</v>
      </c>
      <c r="Q12" s="48">
        <f t="shared" ref="Q12:Q20" si="5">H12*2%</f>
        <v>43551.9</v>
      </c>
      <c r="R12" s="48">
        <f t="shared" ref="R12:R22" si="6">H12*1%</f>
        <v>21775.95</v>
      </c>
      <c r="S12" s="146">
        <f t="shared" si="2"/>
        <v>2745491.1999999997</v>
      </c>
      <c r="T12" s="1366">
        <v>1070005953858</v>
      </c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</row>
    <row r="13" spans="1:38" s="223" customFormat="1" ht="18" customHeight="1">
      <c r="A13" s="206">
        <v>2177595</v>
      </c>
      <c r="B13" s="1053">
        <v>3</v>
      </c>
      <c r="C13" s="1364" t="s">
        <v>2041</v>
      </c>
      <c r="D13" s="1365" t="s">
        <v>408</v>
      </c>
      <c r="E13" s="1378">
        <f>VLOOKUP(C13,[48]SIBOLGA!$U$8:$W$19,3,FALSE)</f>
        <v>23</v>
      </c>
      <c r="F13" s="105">
        <v>1847595</v>
      </c>
      <c r="G13" s="105">
        <v>330000</v>
      </c>
      <c r="H13" s="105">
        <f t="shared" si="0"/>
        <v>2177595</v>
      </c>
      <c r="I13" s="1362">
        <v>0</v>
      </c>
      <c r="J13" s="1362">
        <v>0</v>
      </c>
      <c r="K13" s="1362">
        <v>0</v>
      </c>
      <c r="L13" s="1362">
        <v>555000</v>
      </c>
      <c r="M13" s="1362">
        <v>250000</v>
      </c>
      <c r="N13" s="48">
        <f t="shared" si="1"/>
        <v>805000</v>
      </c>
      <c r="O13" s="48">
        <f t="shared" si="3"/>
        <v>2982595</v>
      </c>
      <c r="P13" s="48">
        <f t="shared" si="4"/>
        <v>21775.95</v>
      </c>
      <c r="Q13" s="48">
        <f t="shared" si="5"/>
        <v>43551.9</v>
      </c>
      <c r="R13" s="48">
        <f t="shared" si="6"/>
        <v>21775.95</v>
      </c>
      <c r="S13" s="146">
        <f t="shared" si="2"/>
        <v>2895491.1999999997</v>
      </c>
      <c r="T13" s="1367" t="s">
        <v>2042</v>
      </c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</row>
    <row r="14" spans="1:38" s="223" customFormat="1" ht="18" customHeight="1">
      <c r="A14" s="206">
        <v>2177595</v>
      </c>
      <c r="B14" s="1053">
        <v>4</v>
      </c>
      <c r="C14" s="1364" t="s">
        <v>2043</v>
      </c>
      <c r="D14" s="1365" t="s">
        <v>3359</v>
      </c>
      <c r="E14" s="1378">
        <f>VLOOKUP(C14,[48]SIBOLGA!$U$8:$W$19,3,FALSE)</f>
        <v>20</v>
      </c>
      <c r="F14" s="105">
        <v>1847595</v>
      </c>
      <c r="G14" s="105">
        <v>330000</v>
      </c>
      <c r="H14" s="105">
        <f t="shared" si="0"/>
        <v>2177595</v>
      </c>
      <c r="I14" s="1362">
        <v>0</v>
      </c>
      <c r="J14" s="1362">
        <v>0</v>
      </c>
      <c r="K14" s="1362">
        <v>0</v>
      </c>
      <c r="L14" s="1362">
        <v>514000</v>
      </c>
      <c r="M14" s="1362">
        <v>100000</v>
      </c>
      <c r="N14" s="48">
        <f t="shared" si="1"/>
        <v>614000</v>
      </c>
      <c r="O14" s="48">
        <f t="shared" si="3"/>
        <v>2791595</v>
      </c>
      <c r="P14" s="48">
        <f t="shared" si="4"/>
        <v>21775.95</v>
      </c>
      <c r="Q14" s="48">
        <f t="shared" si="5"/>
        <v>43551.9</v>
      </c>
      <c r="R14" s="48">
        <f t="shared" si="6"/>
        <v>21775.95</v>
      </c>
      <c r="S14" s="146">
        <f t="shared" si="2"/>
        <v>2704491.1999999997</v>
      </c>
      <c r="T14" s="1366">
        <v>1070006911053</v>
      </c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</row>
    <row r="15" spans="1:38" s="223" customFormat="1" ht="18" customHeight="1">
      <c r="A15" s="206">
        <v>2177595</v>
      </c>
      <c r="B15" s="1053">
        <v>5</v>
      </c>
      <c r="C15" s="1364" t="s">
        <v>2044</v>
      </c>
      <c r="D15" s="1365" t="s">
        <v>76</v>
      </c>
      <c r="E15" s="1378">
        <f>VLOOKUP(C15,[48]SIBOLGA!$U$8:$W$19,3,FALSE)</f>
        <v>25</v>
      </c>
      <c r="F15" s="105">
        <v>1847595</v>
      </c>
      <c r="G15" s="105">
        <v>330000</v>
      </c>
      <c r="H15" s="105">
        <f t="shared" si="0"/>
        <v>2177595</v>
      </c>
      <c r="I15" s="1362">
        <v>0</v>
      </c>
      <c r="J15" s="1362">
        <v>0</v>
      </c>
      <c r="K15" s="1362">
        <v>0</v>
      </c>
      <c r="L15" s="1362">
        <v>655000</v>
      </c>
      <c r="M15" s="1362">
        <v>250000</v>
      </c>
      <c r="N15" s="48">
        <f t="shared" si="1"/>
        <v>905000</v>
      </c>
      <c r="O15" s="48">
        <f t="shared" si="3"/>
        <v>3082595</v>
      </c>
      <c r="P15" s="48">
        <f t="shared" si="4"/>
        <v>21775.95</v>
      </c>
      <c r="Q15" s="48">
        <f t="shared" si="5"/>
        <v>43551.9</v>
      </c>
      <c r="R15" s="48">
        <f t="shared" si="6"/>
        <v>21775.95</v>
      </c>
      <c r="S15" s="146">
        <f>O15-Q15-R15-P15</f>
        <v>2995491.1999999997</v>
      </c>
      <c r="T15" s="1366" t="s">
        <v>2045</v>
      </c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</row>
    <row r="16" spans="1:38" s="223" customFormat="1" ht="18" customHeight="1">
      <c r="A16" s="206">
        <v>2177595</v>
      </c>
      <c r="B16" s="1053">
        <v>6</v>
      </c>
      <c r="C16" s="1364" t="s">
        <v>2046</v>
      </c>
      <c r="D16" s="1365" t="s">
        <v>2047</v>
      </c>
      <c r="E16" s="1378">
        <f>VLOOKUP(C16,[48]SIBOLGA!$U$8:$W$19,3,FALSE)</f>
        <v>28</v>
      </c>
      <c r="F16" s="105">
        <v>1847595</v>
      </c>
      <c r="G16" s="105">
        <v>330000</v>
      </c>
      <c r="H16" s="105">
        <f t="shared" si="0"/>
        <v>2177595</v>
      </c>
      <c r="I16" s="1362">
        <v>0</v>
      </c>
      <c r="J16" s="1362">
        <v>0</v>
      </c>
      <c r="K16" s="1362">
        <v>0</v>
      </c>
      <c r="L16" s="1362">
        <v>514000</v>
      </c>
      <c r="M16" s="1362">
        <v>250000</v>
      </c>
      <c r="N16" s="48">
        <f t="shared" si="1"/>
        <v>764000</v>
      </c>
      <c r="O16" s="48">
        <f t="shared" si="3"/>
        <v>2941595</v>
      </c>
      <c r="P16" s="48">
        <f t="shared" si="4"/>
        <v>21775.95</v>
      </c>
      <c r="Q16" s="48">
        <f t="shared" si="5"/>
        <v>43551.9</v>
      </c>
      <c r="R16" s="48">
        <f t="shared" si="6"/>
        <v>21775.95</v>
      </c>
      <c r="S16" s="146">
        <f t="shared" si="2"/>
        <v>2854491.1999999997</v>
      </c>
      <c r="T16" s="1368">
        <v>1070006900718</v>
      </c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</row>
    <row r="17" spans="1:38" s="223" customFormat="1" ht="18" customHeight="1">
      <c r="A17" s="206">
        <v>2177595</v>
      </c>
      <c r="B17" s="1053">
        <v>7</v>
      </c>
      <c r="C17" s="1364" t="s">
        <v>2050</v>
      </c>
      <c r="D17" s="1365" t="s">
        <v>23</v>
      </c>
      <c r="E17" s="1378">
        <f>VLOOKUP(C17,[48]SIBOLGA!$U$8:$W$19,3,FALSE)</f>
        <v>26</v>
      </c>
      <c r="F17" s="105">
        <v>1847595</v>
      </c>
      <c r="G17" s="105">
        <v>330000</v>
      </c>
      <c r="H17" s="105">
        <f t="shared" si="0"/>
        <v>2177595</v>
      </c>
      <c r="I17" s="1362">
        <v>0</v>
      </c>
      <c r="J17" s="1362">
        <v>0</v>
      </c>
      <c r="K17" s="1362">
        <v>0</v>
      </c>
      <c r="L17" s="1362">
        <v>514000</v>
      </c>
      <c r="M17" s="1362">
        <v>100000</v>
      </c>
      <c r="N17" s="48">
        <f t="shared" si="1"/>
        <v>614000</v>
      </c>
      <c r="O17" s="48">
        <f t="shared" si="3"/>
        <v>2791595</v>
      </c>
      <c r="P17" s="48">
        <f t="shared" si="4"/>
        <v>21775.95</v>
      </c>
      <c r="Q17" s="48">
        <f t="shared" si="5"/>
        <v>43551.9</v>
      </c>
      <c r="R17" s="48">
        <f t="shared" si="6"/>
        <v>21775.95</v>
      </c>
      <c r="S17" s="146">
        <f t="shared" si="2"/>
        <v>2704491.1999999997</v>
      </c>
      <c r="T17" s="1367" t="s">
        <v>2051</v>
      </c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</row>
    <row r="18" spans="1:38" s="223" customFormat="1" ht="18" customHeight="1">
      <c r="A18" s="206">
        <v>2177595</v>
      </c>
      <c r="B18" s="1053">
        <v>8</v>
      </c>
      <c r="C18" s="1364" t="s">
        <v>2052</v>
      </c>
      <c r="D18" s="1365" t="s">
        <v>2039</v>
      </c>
      <c r="E18" s="1378">
        <f>VLOOKUP(C18,[48]SIBOLGA!$U$8:$W$19,3,FALSE)</f>
        <v>27</v>
      </c>
      <c r="F18" s="105">
        <v>1847595</v>
      </c>
      <c r="G18" s="105">
        <v>330000</v>
      </c>
      <c r="H18" s="105">
        <f t="shared" si="0"/>
        <v>2177595</v>
      </c>
      <c r="I18" s="1362">
        <v>0</v>
      </c>
      <c r="J18" s="1362">
        <v>0</v>
      </c>
      <c r="K18" s="1362">
        <v>0</v>
      </c>
      <c r="L18" s="1362">
        <v>555000</v>
      </c>
      <c r="M18" s="1362">
        <v>100000</v>
      </c>
      <c r="N18" s="48">
        <f t="shared" si="1"/>
        <v>655000</v>
      </c>
      <c r="O18" s="48">
        <f t="shared" si="3"/>
        <v>2832595</v>
      </c>
      <c r="P18" s="48">
        <f t="shared" si="4"/>
        <v>21775.95</v>
      </c>
      <c r="Q18" s="48">
        <f t="shared" si="5"/>
        <v>43551.9</v>
      </c>
      <c r="R18" s="48">
        <f t="shared" si="6"/>
        <v>21775.95</v>
      </c>
      <c r="S18" s="146">
        <f t="shared" si="2"/>
        <v>2745491.1999999997</v>
      </c>
      <c r="T18" s="1366" t="s">
        <v>2053</v>
      </c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</row>
    <row r="19" spans="1:38" s="223" customFormat="1" ht="18" customHeight="1">
      <c r="A19" s="206">
        <v>2177595</v>
      </c>
      <c r="B19" s="1053">
        <v>9</v>
      </c>
      <c r="C19" s="1364" t="s">
        <v>2054</v>
      </c>
      <c r="D19" s="1365" t="s">
        <v>3676</v>
      </c>
      <c r="E19" s="1378">
        <f>VLOOKUP(C19,[48]SIBOLGA!$U$8:$W$19,3,FALSE)</f>
        <v>30</v>
      </c>
      <c r="F19" s="105">
        <v>1847595</v>
      </c>
      <c r="G19" s="105">
        <v>330000</v>
      </c>
      <c r="H19" s="105">
        <f t="shared" si="0"/>
        <v>2177595</v>
      </c>
      <c r="I19" s="1362">
        <v>0</v>
      </c>
      <c r="J19" s="1362">
        <v>0</v>
      </c>
      <c r="K19" s="1362">
        <v>0</v>
      </c>
      <c r="L19" s="1362">
        <v>514000</v>
      </c>
      <c r="M19" s="1362">
        <v>100000</v>
      </c>
      <c r="N19" s="48">
        <f t="shared" si="1"/>
        <v>614000</v>
      </c>
      <c r="O19" s="48">
        <f t="shared" si="3"/>
        <v>2791595</v>
      </c>
      <c r="P19" s="48">
        <f t="shared" si="4"/>
        <v>21775.95</v>
      </c>
      <c r="Q19" s="48">
        <f t="shared" si="5"/>
        <v>43551.9</v>
      </c>
      <c r="R19" s="48">
        <f t="shared" si="6"/>
        <v>21775.95</v>
      </c>
      <c r="S19" s="146">
        <f t="shared" si="2"/>
        <v>2704491.1999999997</v>
      </c>
      <c r="T19" s="1369" t="s">
        <v>2055</v>
      </c>
    </row>
    <row r="20" spans="1:38" s="223" customFormat="1" ht="18" customHeight="1">
      <c r="A20" s="206">
        <v>2177595</v>
      </c>
      <c r="B20" s="1053">
        <v>10</v>
      </c>
      <c r="C20" s="1364" t="s">
        <v>2056</v>
      </c>
      <c r="D20" s="1365" t="s">
        <v>3104</v>
      </c>
      <c r="E20" s="1378">
        <f>VLOOKUP(C20,[48]SIBOLGA!$U$8:$W$19,3,FALSE)</f>
        <v>31</v>
      </c>
      <c r="F20" s="105">
        <v>1847595</v>
      </c>
      <c r="G20" s="105">
        <v>330000</v>
      </c>
      <c r="H20" s="105">
        <f t="shared" si="0"/>
        <v>2177595</v>
      </c>
      <c r="I20" s="1362">
        <v>0</v>
      </c>
      <c r="J20" s="1362">
        <v>0</v>
      </c>
      <c r="K20" s="1362">
        <v>0</v>
      </c>
      <c r="L20" s="1362">
        <v>555000</v>
      </c>
      <c r="M20" s="1362">
        <v>250000</v>
      </c>
      <c r="N20" s="48">
        <f t="shared" si="1"/>
        <v>805000</v>
      </c>
      <c r="O20" s="48">
        <f t="shared" si="3"/>
        <v>2982595</v>
      </c>
      <c r="P20" s="48">
        <f t="shared" si="4"/>
        <v>21775.95</v>
      </c>
      <c r="Q20" s="48">
        <f t="shared" si="5"/>
        <v>43551.9</v>
      </c>
      <c r="R20" s="48">
        <f t="shared" si="6"/>
        <v>21775.95</v>
      </c>
      <c r="S20" s="146">
        <f>O20-Q20-R20-P20</f>
        <v>2895491.1999999997</v>
      </c>
      <c r="T20" s="1366" t="s">
        <v>2057</v>
      </c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</row>
    <row r="21" spans="1:38" s="223" customFormat="1" ht="18" customHeight="1">
      <c r="A21" s="206">
        <v>2177595</v>
      </c>
      <c r="B21" s="1053">
        <v>11</v>
      </c>
      <c r="C21" s="1370" t="s">
        <v>3358</v>
      </c>
      <c r="D21" s="1371" t="s">
        <v>2723</v>
      </c>
      <c r="E21" s="1378">
        <f>VLOOKUP(C21,[48]SIBOLGA!$U$8:$W$19,3,FALSE)</f>
        <v>25</v>
      </c>
      <c r="F21" s="105">
        <v>1847595</v>
      </c>
      <c r="G21" s="105">
        <v>330000</v>
      </c>
      <c r="H21" s="105">
        <f>SUM(F21:G21)</f>
        <v>2177595</v>
      </c>
      <c r="I21" s="1362">
        <v>0</v>
      </c>
      <c r="J21" s="1362">
        <v>0</v>
      </c>
      <c r="K21" s="1362">
        <v>0</v>
      </c>
      <c r="L21" s="1362">
        <v>555000</v>
      </c>
      <c r="M21" s="1362">
        <v>100000</v>
      </c>
      <c r="N21" s="48">
        <f>(E21*I21)+(E21*J21)+(E21*K21)+L21+M21</f>
        <v>655000</v>
      </c>
      <c r="O21" s="48">
        <f>H21+N21</f>
        <v>2832595</v>
      </c>
      <c r="P21" s="48">
        <v>21776</v>
      </c>
      <c r="Q21" s="48">
        <v>43552</v>
      </c>
      <c r="R21" s="48">
        <f t="shared" si="6"/>
        <v>21775.95</v>
      </c>
      <c r="S21" s="146">
        <f>O21-Q21-R21-P21</f>
        <v>2745491.05</v>
      </c>
      <c r="T21" s="1367" t="s">
        <v>2993</v>
      </c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</row>
    <row r="22" spans="1:38" s="223" customFormat="1" ht="18" customHeight="1">
      <c r="A22" s="359"/>
      <c r="B22" s="1053">
        <v>12</v>
      </c>
      <c r="C22" s="522" t="s">
        <v>1380</v>
      </c>
      <c r="D22" s="520" t="s">
        <v>1381</v>
      </c>
      <c r="E22" s="1378">
        <f>VLOOKUP(C22,[48]SIBOLGA!$U$8:$W$19,3,FALSE)</f>
        <v>16</v>
      </c>
      <c r="F22" s="105">
        <v>1800289</v>
      </c>
      <c r="G22" s="105">
        <v>510000</v>
      </c>
      <c r="H22" s="105">
        <f>SUM(F22:G22)</f>
        <v>2310289</v>
      </c>
      <c r="I22" s="1362">
        <v>0</v>
      </c>
      <c r="J22" s="1362">
        <v>20000</v>
      </c>
      <c r="K22" s="1362">
        <v>20000</v>
      </c>
      <c r="L22" s="1362">
        <v>500000</v>
      </c>
      <c r="M22" s="1362">
        <v>500000</v>
      </c>
      <c r="N22" s="48">
        <f>(E22*I22)+(E22*J22)+(E22*K22)+L22+M22</f>
        <v>1640000</v>
      </c>
      <c r="O22" s="48">
        <f>H22+N22</f>
        <v>3950289</v>
      </c>
      <c r="P22" s="48">
        <v>23103</v>
      </c>
      <c r="Q22" s="48">
        <v>46206</v>
      </c>
      <c r="R22" s="48">
        <f t="shared" si="6"/>
        <v>23102.89</v>
      </c>
      <c r="S22" s="146">
        <f>O22-Q22-R22-P22</f>
        <v>3857877.11</v>
      </c>
      <c r="T22" s="1367" t="s">
        <v>3103</v>
      </c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</row>
    <row r="23" spans="1:38" s="1164" customFormat="1" ht="21.75" customHeight="1">
      <c r="A23" s="1178"/>
      <c r="B23" s="2396" t="s">
        <v>30</v>
      </c>
      <c r="C23" s="2406"/>
      <c r="D23" s="2407"/>
      <c r="E23" s="1259">
        <f>SUM(E11:E22)</f>
        <v>308</v>
      </c>
      <c r="F23" s="769">
        <f>SUM(F11:F22)</f>
        <v>22123834</v>
      </c>
      <c r="G23" s="769">
        <f t="shared" ref="G23:S23" si="7">SUM(G11:G22)</f>
        <v>4140000</v>
      </c>
      <c r="H23" s="769">
        <f t="shared" si="7"/>
        <v>26263834</v>
      </c>
      <c r="I23" s="769">
        <f t="shared" si="7"/>
        <v>0</v>
      </c>
      <c r="J23" s="769">
        <f t="shared" si="7"/>
        <v>20000</v>
      </c>
      <c r="K23" s="769">
        <f t="shared" si="7"/>
        <v>20000</v>
      </c>
      <c r="L23" s="769">
        <f t="shared" si="7"/>
        <v>6500000</v>
      </c>
      <c r="M23" s="769">
        <f t="shared" si="7"/>
        <v>2200000</v>
      </c>
      <c r="N23" s="769">
        <f t="shared" si="7"/>
        <v>9340000</v>
      </c>
      <c r="O23" s="769">
        <f t="shared" si="7"/>
        <v>35603834</v>
      </c>
      <c r="P23" s="769">
        <f t="shared" si="7"/>
        <v>262638.5</v>
      </c>
      <c r="Q23" s="769">
        <f t="shared" si="7"/>
        <v>525277</v>
      </c>
      <c r="R23" s="769">
        <f t="shared" si="7"/>
        <v>262638.34000000003</v>
      </c>
      <c r="S23" s="769">
        <f t="shared" si="7"/>
        <v>34553280.159999996</v>
      </c>
      <c r="T23" s="137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</row>
    <row r="24" spans="1:38" ht="18" customHeight="1">
      <c r="B24" s="10"/>
      <c r="C24" s="11"/>
      <c r="D24" s="12"/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80"/>
      <c r="U24" s="354"/>
      <c r="V24" s="354"/>
      <c r="W24" s="354"/>
      <c r="X24" s="354"/>
      <c r="Y24" s="354"/>
      <c r="Z24" s="354"/>
      <c r="AA24" s="354"/>
      <c r="AB24" s="354"/>
      <c r="AC24" s="354"/>
      <c r="AD24" s="354"/>
      <c r="AE24" s="354"/>
      <c r="AF24" s="354"/>
      <c r="AG24" s="354"/>
      <c r="AH24" s="354"/>
      <c r="AI24" s="354"/>
      <c r="AJ24" s="354"/>
      <c r="AK24" s="354"/>
      <c r="AL24" s="354"/>
    </row>
    <row r="25" spans="1:38" ht="18" customHeight="1">
      <c r="B25" s="10"/>
      <c r="C25" s="11"/>
      <c r="D25" s="12"/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80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54"/>
      <c r="AI25" s="354"/>
      <c r="AJ25" s="354"/>
      <c r="AK25" s="354"/>
      <c r="AL25" s="354"/>
    </row>
    <row r="26" spans="1:38" ht="18" customHeight="1">
      <c r="B26" s="212" t="s">
        <v>31</v>
      </c>
      <c r="C26" s="11"/>
      <c r="D26" s="12"/>
      <c r="E26" s="12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228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354"/>
      <c r="AI26" s="354"/>
      <c r="AJ26" s="354"/>
      <c r="AK26" s="354"/>
      <c r="AL26" s="354"/>
    </row>
    <row r="27" spans="1:38" ht="18" customHeight="1">
      <c r="B27" s="19"/>
      <c r="C27" s="20"/>
      <c r="D27" s="21"/>
      <c r="E27" s="1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80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</row>
    <row r="28" spans="1:38" ht="18" customHeight="1">
      <c r="A28" s="2424" t="s">
        <v>2755</v>
      </c>
      <c r="B28" s="2484" t="s">
        <v>3</v>
      </c>
      <c r="C28" s="2484" t="s">
        <v>4</v>
      </c>
      <c r="D28" s="2484" t="s">
        <v>5</v>
      </c>
      <c r="E28" s="2335" t="s">
        <v>6</v>
      </c>
      <c r="F28" s="2344" t="s">
        <v>7</v>
      </c>
      <c r="G28" s="2345"/>
      <c r="H28" s="2335" t="s">
        <v>509</v>
      </c>
      <c r="I28" s="2362" t="s">
        <v>8</v>
      </c>
      <c r="J28" s="2363"/>
      <c r="K28" s="2363"/>
      <c r="L28" s="2363"/>
      <c r="M28" s="2364"/>
      <c r="N28" s="2340" t="s">
        <v>9</v>
      </c>
      <c r="O28" s="2335" t="s">
        <v>10</v>
      </c>
      <c r="P28" s="2344" t="s">
        <v>11</v>
      </c>
      <c r="Q28" s="2359"/>
      <c r="R28" s="2345"/>
      <c r="S28" s="2335" t="s">
        <v>12</v>
      </c>
      <c r="T28" s="2525" t="s">
        <v>1850</v>
      </c>
      <c r="U28" s="370"/>
      <c r="V28" s="370"/>
      <c r="W28" s="370"/>
      <c r="X28" s="370"/>
      <c r="Y28" s="370"/>
      <c r="Z28" s="370"/>
      <c r="AA28" s="370"/>
      <c r="AB28" s="370"/>
      <c r="AC28" s="370"/>
      <c r="AD28" s="370"/>
      <c r="AE28" s="370"/>
      <c r="AF28" s="370"/>
      <c r="AG28" s="370"/>
      <c r="AH28" s="370"/>
      <c r="AI28" s="370"/>
      <c r="AJ28" s="370"/>
      <c r="AK28" s="370"/>
      <c r="AL28" s="370"/>
    </row>
    <row r="29" spans="1:38" ht="51.75" customHeight="1">
      <c r="A29" s="2425"/>
      <c r="B29" s="2485"/>
      <c r="C29" s="2485"/>
      <c r="D29" s="2485"/>
      <c r="E29" s="2488"/>
      <c r="F29" s="786" t="s">
        <v>14</v>
      </c>
      <c r="G29" s="786" t="s">
        <v>15</v>
      </c>
      <c r="H29" s="2336"/>
      <c r="I29" s="786" t="s">
        <v>2036</v>
      </c>
      <c r="J29" s="786" t="s">
        <v>2037</v>
      </c>
      <c r="K29" s="786" t="s">
        <v>122</v>
      </c>
      <c r="L29" s="786" t="s">
        <v>18</v>
      </c>
      <c r="M29" s="786" t="s">
        <v>19</v>
      </c>
      <c r="N29" s="2341"/>
      <c r="O29" s="2336"/>
      <c r="P29" s="786" t="s">
        <v>2316</v>
      </c>
      <c r="Q29" s="786" t="s">
        <v>20</v>
      </c>
      <c r="R29" s="786" t="s">
        <v>2274</v>
      </c>
      <c r="S29" s="2336"/>
      <c r="T29" s="2527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54"/>
    </row>
    <row r="30" spans="1:38" s="112" customFormat="1" ht="18" customHeight="1">
      <c r="A30" s="921">
        <v>2177595</v>
      </c>
      <c r="B30" s="716">
        <v>1</v>
      </c>
      <c r="C30" s="1373" t="s">
        <v>2058</v>
      </c>
      <c r="D30" s="1374" t="s">
        <v>2059</v>
      </c>
      <c r="E30" s="952">
        <f>VLOOKUP(C30,[48]SIBOLGA!$U$39:$W$84,3,FALSE)</f>
        <v>24</v>
      </c>
      <c r="F30" s="105">
        <v>1842923</v>
      </c>
      <c r="G30" s="105">
        <v>400000</v>
      </c>
      <c r="H30" s="31">
        <f t="shared" ref="H30:H75" si="8">SUM(F30:G30)</f>
        <v>2242923</v>
      </c>
      <c r="I30" s="980">
        <v>0</v>
      </c>
      <c r="J30" s="980">
        <v>0</v>
      </c>
      <c r="K30" s="980">
        <v>0</v>
      </c>
      <c r="L30" s="980">
        <v>555000</v>
      </c>
      <c r="M30" s="980">
        <v>0</v>
      </c>
      <c r="N30" s="31">
        <f t="shared" ref="N30:N37" si="9">(E30*I30)+(E30*J30)+(E30*K30)+L30+M30</f>
        <v>555000</v>
      </c>
      <c r="O30" s="31">
        <f t="shared" ref="O30:O37" si="10">H30+N30</f>
        <v>2797923</v>
      </c>
      <c r="P30" s="31">
        <f t="shared" ref="P30:P37" si="11">H30*1%</f>
        <v>22429.23</v>
      </c>
      <c r="Q30" s="31">
        <f t="shared" ref="Q30:Q37" si="12">H30*2%</f>
        <v>44858.46</v>
      </c>
      <c r="R30" s="31">
        <f t="shared" ref="R30:R37" si="13">H30*1%</f>
        <v>22429.23</v>
      </c>
      <c r="S30" s="104">
        <f t="shared" ref="S30:S75" si="14">O30-Q30-R30-P30</f>
        <v>2708206.08</v>
      </c>
      <c r="T30" s="1375">
        <f>VLOOKUP(C30,[49]SIBOLGA!$U$39:$AM$84,19,FALSE)</f>
        <v>1070004818300</v>
      </c>
    </row>
    <row r="31" spans="1:38" s="112" customFormat="1" ht="18" customHeight="1">
      <c r="A31" s="921">
        <v>2177595</v>
      </c>
      <c r="B31" s="716">
        <v>2</v>
      </c>
      <c r="C31" s="1373" t="s">
        <v>2060</v>
      </c>
      <c r="D31" s="1374" t="s">
        <v>2059</v>
      </c>
      <c r="E31" s="952">
        <f>VLOOKUP(C31,[48]SIBOLGA!$U$39:$W$84,3,FALSE)</f>
        <v>25</v>
      </c>
      <c r="F31" s="105">
        <v>1842923</v>
      </c>
      <c r="G31" s="105">
        <v>400000</v>
      </c>
      <c r="H31" s="31">
        <f t="shared" si="8"/>
        <v>2242923</v>
      </c>
      <c r="I31" s="980">
        <v>0</v>
      </c>
      <c r="J31" s="980">
        <v>0</v>
      </c>
      <c r="K31" s="980">
        <v>0</v>
      </c>
      <c r="L31" s="980">
        <v>555000</v>
      </c>
      <c r="M31" s="980">
        <v>0</v>
      </c>
      <c r="N31" s="31">
        <f t="shared" si="9"/>
        <v>555000</v>
      </c>
      <c r="O31" s="31">
        <f t="shared" si="10"/>
        <v>2797923</v>
      </c>
      <c r="P31" s="31">
        <f t="shared" si="11"/>
        <v>22429.23</v>
      </c>
      <c r="Q31" s="31">
        <f t="shared" si="12"/>
        <v>44858.46</v>
      </c>
      <c r="R31" s="31">
        <f t="shared" si="13"/>
        <v>22429.23</v>
      </c>
      <c r="S31" s="104">
        <f t="shared" si="14"/>
        <v>2708206.08</v>
      </c>
      <c r="T31" s="1375">
        <f>VLOOKUP(C31,[49]SIBOLGA!$U$39:$AM$84,19,FALSE)</f>
        <v>1070004815611</v>
      </c>
    </row>
    <row r="32" spans="1:38" s="112" customFormat="1" ht="18" customHeight="1">
      <c r="A32" s="921">
        <v>2177595</v>
      </c>
      <c r="B32" s="716">
        <v>3</v>
      </c>
      <c r="C32" s="1373" t="s">
        <v>2061</v>
      </c>
      <c r="D32" s="1374" t="s">
        <v>2059</v>
      </c>
      <c r="E32" s="952">
        <f>VLOOKUP(C32,[48]SIBOLGA!$U$39:$W$84,3,FALSE)</f>
        <v>26</v>
      </c>
      <c r="F32" s="105">
        <v>1842923</v>
      </c>
      <c r="G32" s="105">
        <v>400000</v>
      </c>
      <c r="H32" s="31">
        <f t="shared" si="8"/>
        <v>2242923</v>
      </c>
      <c r="I32" s="980">
        <v>0</v>
      </c>
      <c r="J32" s="980">
        <v>0</v>
      </c>
      <c r="K32" s="980">
        <v>0</v>
      </c>
      <c r="L32" s="980">
        <v>555000</v>
      </c>
      <c r="M32" s="980">
        <v>0</v>
      </c>
      <c r="N32" s="31">
        <f t="shared" si="9"/>
        <v>555000</v>
      </c>
      <c r="O32" s="31">
        <f t="shared" si="10"/>
        <v>2797923</v>
      </c>
      <c r="P32" s="31">
        <f t="shared" si="11"/>
        <v>22429.23</v>
      </c>
      <c r="Q32" s="31">
        <f t="shared" si="12"/>
        <v>44858.46</v>
      </c>
      <c r="R32" s="31">
        <f t="shared" si="13"/>
        <v>22429.23</v>
      </c>
      <c r="S32" s="104">
        <f t="shared" si="14"/>
        <v>2708206.08</v>
      </c>
      <c r="T32" s="1375">
        <f>VLOOKUP(C32,[49]SIBOLGA!$U$39:$AM$84,19,FALSE)</f>
        <v>1070004006781</v>
      </c>
    </row>
    <row r="33" spans="1:38" s="112" customFormat="1" ht="18" customHeight="1">
      <c r="A33" s="921">
        <v>2177595</v>
      </c>
      <c r="B33" s="716">
        <v>4</v>
      </c>
      <c r="C33" s="1373" t="s">
        <v>2062</v>
      </c>
      <c r="D33" s="1374" t="s">
        <v>2059</v>
      </c>
      <c r="E33" s="952">
        <f>VLOOKUP(C33,[48]SIBOLGA!$U$39:$W$84,3,FALSE)</f>
        <v>26</v>
      </c>
      <c r="F33" s="105">
        <v>1842923</v>
      </c>
      <c r="G33" s="105">
        <v>400000</v>
      </c>
      <c r="H33" s="31">
        <f t="shared" si="8"/>
        <v>2242923</v>
      </c>
      <c r="I33" s="980">
        <v>0</v>
      </c>
      <c r="J33" s="980">
        <v>0</v>
      </c>
      <c r="K33" s="980">
        <v>0</v>
      </c>
      <c r="L33" s="980">
        <v>555000</v>
      </c>
      <c r="M33" s="980">
        <v>0</v>
      </c>
      <c r="N33" s="31">
        <f t="shared" si="9"/>
        <v>555000</v>
      </c>
      <c r="O33" s="31">
        <f t="shared" si="10"/>
        <v>2797923</v>
      </c>
      <c r="P33" s="31">
        <f t="shared" si="11"/>
        <v>22429.23</v>
      </c>
      <c r="Q33" s="31">
        <f t="shared" si="12"/>
        <v>44858.46</v>
      </c>
      <c r="R33" s="31">
        <f t="shared" si="13"/>
        <v>22429.23</v>
      </c>
      <c r="S33" s="104">
        <f t="shared" si="14"/>
        <v>2708206.08</v>
      </c>
      <c r="T33" s="1375" t="str">
        <f>VLOOKUP(C33,[49]SIBOLGA!$U$39:$AM$84,19,FALSE)</f>
        <v>1070006113247</v>
      </c>
    </row>
    <row r="34" spans="1:38" s="112" customFormat="1" ht="18" customHeight="1">
      <c r="A34" s="921">
        <v>2177595</v>
      </c>
      <c r="B34" s="716">
        <v>5</v>
      </c>
      <c r="C34" s="1373" t="s">
        <v>2063</v>
      </c>
      <c r="D34" s="1374" t="s">
        <v>2059</v>
      </c>
      <c r="E34" s="952">
        <f>VLOOKUP(C34,[48]SIBOLGA!$U$39:$W$84,3,FALSE)</f>
        <v>20</v>
      </c>
      <c r="F34" s="105">
        <v>1842923</v>
      </c>
      <c r="G34" s="105">
        <v>400000</v>
      </c>
      <c r="H34" s="31">
        <f t="shared" si="8"/>
        <v>2242923</v>
      </c>
      <c r="I34" s="980">
        <v>0</v>
      </c>
      <c r="J34" s="980">
        <v>0</v>
      </c>
      <c r="K34" s="980">
        <v>0</v>
      </c>
      <c r="L34" s="980">
        <v>555000</v>
      </c>
      <c r="M34" s="980">
        <v>0</v>
      </c>
      <c r="N34" s="31">
        <f t="shared" si="9"/>
        <v>555000</v>
      </c>
      <c r="O34" s="31">
        <f t="shared" si="10"/>
        <v>2797923</v>
      </c>
      <c r="P34" s="31">
        <f t="shared" si="11"/>
        <v>22429.23</v>
      </c>
      <c r="Q34" s="31">
        <f t="shared" si="12"/>
        <v>44858.46</v>
      </c>
      <c r="R34" s="31">
        <f t="shared" si="13"/>
        <v>22429.23</v>
      </c>
      <c r="S34" s="104">
        <f t="shared" si="14"/>
        <v>2708206.08</v>
      </c>
      <c r="T34" s="1375" t="str">
        <f>VLOOKUP(C34,[49]SIBOLGA!$U$39:$AM$84,19,FALSE)</f>
        <v>1070004981439</v>
      </c>
    </row>
    <row r="35" spans="1:38" s="112" customFormat="1" ht="18" customHeight="1">
      <c r="A35" s="921">
        <v>2177595</v>
      </c>
      <c r="B35" s="716">
        <v>6</v>
      </c>
      <c r="C35" s="596" t="s">
        <v>2091</v>
      </c>
      <c r="D35" s="1374" t="s">
        <v>2059</v>
      </c>
      <c r="E35" s="952">
        <f>VLOOKUP(C35,[48]SIBOLGA!$U$39:$W$84,3,FALSE)</f>
        <v>22</v>
      </c>
      <c r="F35" s="105">
        <v>1842923</v>
      </c>
      <c r="G35" s="105">
        <v>400000</v>
      </c>
      <c r="H35" s="31">
        <f t="shared" si="8"/>
        <v>2242923</v>
      </c>
      <c r="I35" s="980">
        <v>0</v>
      </c>
      <c r="J35" s="980">
        <v>0</v>
      </c>
      <c r="K35" s="980">
        <v>0</v>
      </c>
      <c r="L35" s="980">
        <v>555000</v>
      </c>
      <c r="M35" s="980">
        <v>0</v>
      </c>
      <c r="N35" s="31">
        <f t="shared" si="9"/>
        <v>555000</v>
      </c>
      <c r="O35" s="31">
        <f t="shared" si="10"/>
        <v>2797923</v>
      </c>
      <c r="P35" s="31">
        <f t="shared" si="11"/>
        <v>22429.23</v>
      </c>
      <c r="Q35" s="31">
        <f t="shared" si="12"/>
        <v>44858.46</v>
      </c>
      <c r="R35" s="31">
        <f t="shared" si="13"/>
        <v>22429.23</v>
      </c>
      <c r="S35" s="104">
        <f t="shared" si="14"/>
        <v>2708206.08</v>
      </c>
      <c r="T35" s="1375" t="str">
        <f>VLOOKUP(C35,[49]SIBOLGA!$U$39:$AM$84,19,FALSE)</f>
        <v>1070006100954</v>
      </c>
    </row>
    <row r="36" spans="1:38" s="112" customFormat="1" ht="18" customHeight="1">
      <c r="A36" s="921">
        <v>2177595</v>
      </c>
      <c r="B36" s="716">
        <v>7</v>
      </c>
      <c r="C36" s="1373" t="s">
        <v>2064</v>
      </c>
      <c r="D36" s="1374" t="s">
        <v>2059</v>
      </c>
      <c r="E36" s="952">
        <f>VLOOKUP(C36,[48]SIBOLGA!$U$39:$W$84,3,FALSE)</f>
        <v>20</v>
      </c>
      <c r="F36" s="105">
        <v>1842923</v>
      </c>
      <c r="G36" s="105">
        <v>400000</v>
      </c>
      <c r="H36" s="31">
        <f t="shared" si="8"/>
        <v>2242923</v>
      </c>
      <c r="I36" s="980">
        <v>0</v>
      </c>
      <c r="J36" s="980">
        <v>0</v>
      </c>
      <c r="K36" s="980">
        <v>0</v>
      </c>
      <c r="L36" s="980">
        <v>555000</v>
      </c>
      <c r="M36" s="980">
        <v>0</v>
      </c>
      <c r="N36" s="31">
        <f t="shared" si="9"/>
        <v>555000</v>
      </c>
      <c r="O36" s="31">
        <f t="shared" si="10"/>
        <v>2797923</v>
      </c>
      <c r="P36" s="31">
        <f t="shared" si="11"/>
        <v>22429.23</v>
      </c>
      <c r="Q36" s="31">
        <f t="shared" si="12"/>
        <v>44858.46</v>
      </c>
      <c r="R36" s="31">
        <f t="shared" si="13"/>
        <v>22429.23</v>
      </c>
      <c r="S36" s="104">
        <f t="shared" si="14"/>
        <v>2708206.08</v>
      </c>
      <c r="T36" s="1375">
        <f>VLOOKUP(C36,[49]SIBOLGA!$U$39:$AM$84,19,FALSE)</f>
        <v>1070005684941</v>
      </c>
    </row>
    <row r="37" spans="1:38" s="112" customFormat="1" ht="18" customHeight="1">
      <c r="A37" s="921">
        <v>2177595</v>
      </c>
      <c r="B37" s="716">
        <v>8</v>
      </c>
      <c r="C37" s="1373" t="s">
        <v>2065</v>
      </c>
      <c r="D37" s="1374" t="s">
        <v>2059</v>
      </c>
      <c r="E37" s="952">
        <f>VLOOKUP(C37,[48]SIBOLGA!$U$39:$W$84,3,FALSE)</f>
        <v>23</v>
      </c>
      <c r="F37" s="105">
        <v>1842923</v>
      </c>
      <c r="G37" s="105">
        <v>400000</v>
      </c>
      <c r="H37" s="31">
        <f t="shared" si="8"/>
        <v>2242923</v>
      </c>
      <c r="I37" s="980">
        <v>0</v>
      </c>
      <c r="J37" s="980">
        <v>0</v>
      </c>
      <c r="K37" s="980">
        <v>0</v>
      </c>
      <c r="L37" s="980">
        <v>555000</v>
      </c>
      <c r="M37" s="980">
        <v>0</v>
      </c>
      <c r="N37" s="31">
        <f t="shared" si="9"/>
        <v>555000</v>
      </c>
      <c r="O37" s="31">
        <f t="shared" si="10"/>
        <v>2797923</v>
      </c>
      <c r="P37" s="31">
        <f t="shared" si="11"/>
        <v>22429.23</v>
      </c>
      <c r="Q37" s="31">
        <f t="shared" si="12"/>
        <v>44858.46</v>
      </c>
      <c r="R37" s="31">
        <f t="shared" si="13"/>
        <v>22429.23</v>
      </c>
      <c r="S37" s="104">
        <f t="shared" si="14"/>
        <v>2708206.08</v>
      </c>
      <c r="T37" s="1375">
        <f>VLOOKUP(C37,[49]SIBOLGA!$U$39:$AM$84,19,FALSE)</f>
        <v>1070005200409</v>
      </c>
    </row>
    <row r="38" spans="1:38" s="112" customFormat="1" ht="18" customHeight="1">
      <c r="A38" s="921">
        <v>2177595</v>
      </c>
      <c r="B38" s="716">
        <v>9</v>
      </c>
      <c r="C38" s="597" t="s">
        <v>2773</v>
      </c>
      <c r="D38" s="1374" t="s">
        <v>2059</v>
      </c>
      <c r="E38" s="952">
        <f>VLOOKUP(C38,[48]SIBOLGA!$U$39:$W$84,3,FALSE)</f>
        <v>24</v>
      </c>
      <c r="F38" s="105">
        <v>1842923</v>
      </c>
      <c r="G38" s="105">
        <v>400000</v>
      </c>
      <c r="H38" s="31">
        <f t="shared" si="8"/>
        <v>2242923</v>
      </c>
      <c r="I38" s="980">
        <v>0</v>
      </c>
      <c r="J38" s="980">
        <v>0</v>
      </c>
      <c r="K38" s="980">
        <v>0</v>
      </c>
      <c r="L38" s="980">
        <v>555000</v>
      </c>
      <c r="M38" s="980">
        <v>0</v>
      </c>
      <c r="N38" s="31">
        <f>(E38*I38)+(E38*J38)+(E38*K38)+L38+M38</f>
        <v>555000</v>
      </c>
      <c r="O38" s="31">
        <f>H38+N38</f>
        <v>2797923</v>
      </c>
      <c r="P38" s="31">
        <f>H38*1%</f>
        <v>22429.23</v>
      </c>
      <c r="Q38" s="31">
        <f>H38*2%</f>
        <v>44858.46</v>
      </c>
      <c r="R38" s="31">
        <f>H38*1%</f>
        <v>22429.23</v>
      </c>
      <c r="S38" s="104">
        <f>O38-Q38-R38-P38</f>
        <v>2708206.08</v>
      </c>
      <c r="T38" s="1375" t="str">
        <f>VLOOKUP(C38,[49]SIBOLGA!$U$39:$AM$84,19,FALSE)</f>
        <v>1070004818169</v>
      </c>
    </row>
    <row r="39" spans="1:38" s="112" customFormat="1" ht="18" customHeight="1">
      <c r="A39" s="921">
        <v>2177595</v>
      </c>
      <c r="B39" s="716">
        <v>10</v>
      </c>
      <c r="C39" s="597" t="s">
        <v>2094</v>
      </c>
      <c r="D39" s="1374" t="s">
        <v>2059</v>
      </c>
      <c r="E39" s="952">
        <f>VLOOKUP(C39,[48]SIBOLGA!$U$39:$W$84,3,FALSE)</f>
        <v>19</v>
      </c>
      <c r="F39" s="105">
        <v>1842923</v>
      </c>
      <c r="G39" s="105">
        <v>400000</v>
      </c>
      <c r="H39" s="31">
        <f t="shared" si="8"/>
        <v>2242923</v>
      </c>
      <c r="I39" s="980">
        <v>0</v>
      </c>
      <c r="J39" s="980">
        <v>0</v>
      </c>
      <c r="K39" s="980">
        <v>0</v>
      </c>
      <c r="L39" s="980">
        <v>555000</v>
      </c>
      <c r="M39" s="980">
        <v>0</v>
      </c>
      <c r="N39" s="31">
        <f>(E39*I39)+(E39*J39)+(E39*K39)+L39+M39</f>
        <v>555000</v>
      </c>
      <c r="O39" s="31">
        <f>H39+N39</f>
        <v>2797923</v>
      </c>
      <c r="P39" s="31">
        <f>H39*1%</f>
        <v>22429.23</v>
      </c>
      <c r="Q39" s="31">
        <f>H39*2%</f>
        <v>44858.46</v>
      </c>
      <c r="R39" s="31">
        <f>H39*1%</f>
        <v>22429.23</v>
      </c>
      <c r="S39" s="104">
        <f>O39-Q39-R39-P39</f>
        <v>2708206.08</v>
      </c>
      <c r="T39" s="1375">
        <f>VLOOKUP(C39,[49]SIBOLGA!$U$39:$AM$84,19,FALSE)</f>
        <v>1070004816452</v>
      </c>
    </row>
    <row r="40" spans="1:38" s="223" customFormat="1" ht="18" customHeight="1">
      <c r="A40" s="921">
        <v>2177595</v>
      </c>
      <c r="B40" s="716">
        <v>11</v>
      </c>
      <c r="C40" s="1373" t="s">
        <v>2066</v>
      </c>
      <c r="D40" s="1374" t="s">
        <v>2059</v>
      </c>
      <c r="E40" s="952">
        <f>VLOOKUP(C40,[48]SIBOLGA!$U$39:$W$84,3,FALSE)</f>
        <v>21</v>
      </c>
      <c r="F40" s="105">
        <v>1842923</v>
      </c>
      <c r="G40" s="105">
        <v>400000</v>
      </c>
      <c r="H40" s="48">
        <f t="shared" si="8"/>
        <v>2242923</v>
      </c>
      <c r="I40" s="980">
        <v>0</v>
      </c>
      <c r="J40" s="980">
        <v>0</v>
      </c>
      <c r="K40" s="980">
        <v>0</v>
      </c>
      <c r="L40" s="980">
        <v>555000</v>
      </c>
      <c r="M40" s="980">
        <v>0</v>
      </c>
      <c r="N40" s="48">
        <f t="shared" ref="N40:N45" si="15">(E40*I40)+(E40*J40)+(E40*K40)+L40+M40</f>
        <v>555000</v>
      </c>
      <c r="O40" s="48">
        <f t="shared" ref="O40:O45" si="16">H40+N40</f>
        <v>2797923</v>
      </c>
      <c r="P40" s="48">
        <f t="shared" ref="P40:P45" si="17">H40*1%</f>
        <v>22429.23</v>
      </c>
      <c r="Q40" s="48">
        <f t="shared" ref="Q40:Q45" si="18">H40*2%</f>
        <v>44858.46</v>
      </c>
      <c r="R40" s="48">
        <f t="shared" ref="R40:R45" si="19">H40*1%</f>
        <v>22429.23</v>
      </c>
      <c r="S40" s="146">
        <f t="shared" si="14"/>
        <v>2708206.08</v>
      </c>
      <c r="T40" s="1375" t="str">
        <f>VLOOKUP(C40,[49]SIBOLGA!$U$39:$AM$84,19,FALSE)</f>
        <v>1070005645579</v>
      </c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</row>
    <row r="41" spans="1:38" s="112" customFormat="1" ht="18" customHeight="1">
      <c r="A41" s="921">
        <v>2177595</v>
      </c>
      <c r="B41" s="716">
        <v>12</v>
      </c>
      <c r="C41" s="1373" t="s">
        <v>2067</v>
      </c>
      <c r="D41" s="1374" t="s">
        <v>2059</v>
      </c>
      <c r="E41" s="952">
        <f>VLOOKUP(C41,[48]SIBOLGA!$U$39:$W$84,3,FALSE)</f>
        <v>27</v>
      </c>
      <c r="F41" s="105">
        <v>1842923</v>
      </c>
      <c r="G41" s="105">
        <v>400000</v>
      </c>
      <c r="H41" s="31">
        <f t="shared" si="8"/>
        <v>2242923</v>
      </c>
      <c r="I41" s="980">
        <v>0</v>
      </c>
      <c r="J41" s="980">
        <v>0</v>
      </c>
      <c r="K41" s="980">
        <v>0</v>
      </c>
      <c r="L41" s="980">
        <v>555000</v>
      </c>
      <c r="M41" s="980">
        <v>0</v>
      </c>
      <c r="N41" s="31">
        <f t="shared" si="15"/>
        <v>555000</v>
      </c>
      <c r="O41" s="31">
        <f t="shared" si="16"/>
        <v>2797923</v>
      </c>
      <c r="P41" s="31">
        <f t="shared" si="17"/>
        <v>22429.23</v>
      </c>
      <c r="Q41" s="31">
        <f t="shared" si="18"/>
        <v>44858.46</v>
      </c>
      <c r="R41" s="31">
        <f t="shared" si="19"/>
        <v>22429.23</v>
      </c>
      <c r="S41" s="104">
        <f t="shared" si="14"/>
        <v>2708206.08</v>
      </c>
      <c r="T41" s="1375" t="str">
        <f>VLOOKUP(C41,[49]SIBOLGA!$U$39:$AM$84,19,FALSE)</f>
        <v>1070006907994</v>
      </c>
    </row>
    <row r="42" spans="1:38" s="112" customFormat="1" ht="18" customHeight="1">
      <c r="A42" s="921">
        <v>2177595</v>
      </c>
      <c r="B42" s="716">
        <v>13</v>
      </c>
      <c r="C42" s="1373" t="s">
        <v>761</v>
      </c>
      <c r="D42" s="1374" t="s">
        <v>2059</v>
      </c>
      <c r="E42" s="952">
        <f>VLOOKUP(C42,[48]SIBOLGA!$U$39:$W$84,3,FALSE)</f>
        <v>16</v>
      </c>
      <c r="F42" s="105">
        <v>1842923</v>
      </c>
      <c r="G42" s="105">
        <v>400000</v>
      </c>
      <c r="H42" s="31">
        <f t="shared" si="8"/>
        <v>2242923</v>
      </c>
      <c r="I42" s="980">
        <v>0</v>
      </c>
      <c r="J42" s="980">
        <v>0</v>
      </c>
      <c r="K42" s="980">
        <v>0</v>
      </c>
      <c r="L42" s="980">
        <v>555000</v>
      </c>
      <c r="M42" s="980">
        <v>0</v>
      </c>
      <c r="N42" s="31">
        <f t="shared" si="15"/>
        <v>555000</v>
      </c>
      <c r="O42" s="31">
        <f t="shared" si="16"/>
        <v>2797923</v>
      </c>
      <c r="P42" s="31">
        <f t="shared" si="17"/>
        <v>22429.23</v>
      </c>
      <c r="Q42" s="31">
        <f t="shared" si="18"/>
        <v>44858.46</v>
      </c>
      <c r="R42" s="31">
        <f t="shared" si="19"/>
        <v>22429.23</v>
      </c>
      <c r="S42" s="104">
        <f t="shared" si="14"/>
        <v>2708206.08</v>
      </c>
      <c r="T42" s="1375">
        <f>VLOOKUP(C42,[49]SIBOLGA!$U$39:$AM$84,19,FALSE)</f>
        <v>1070006280624</v>
      </c>
    </row>
    <row r="43" spans="1:38" s="112" customFormat="1" ht="18" customHeight="1">
      <c r="A43" s="921">
        <v>2177595</v>
      </c>
      <c r="B43" s="716">
        <v>14</v>
      </c>
      <c r="C43" s="1373" t="s">
        <v>2068</v>
      </c>
      <c r="D43" s="1374" t="s">
        <v>2059</v>
      </c>
      <c r="E43" s="952">
        <f>VLOOKUP(C43,[48]SIBOLGA!$U$39:$W$84,3,FALSE)</f>
        <v>23</v>
      </c>
      <c r="F43" s="105">
        <v>1842923</v>
      </c>
      <c r="G43" s="105">
        <v>400000</v>
      </c>
      <c r="H43" s="31">
        <f t="shared" si="8"/>
        <v>2242923</v>
      </c>
      <c r="I43" s="980">
        <v>0</v>
      </c>
      <c r="J43" s="980">
        <v>0</v>
      </c>
      <c r="K43" s="980">
        <v>0</v>
      </c>
      <c r="L43" s="980">
        <v>555000</v>
      </c>
      <c r="M43" s="980">
        <v>0</v>
      </c>
      <c r="N43" s="31">
        <f t="shared" si="15"/>
        <v>555000</v>
      </c>
      <c r="O43" s="31">
        <f t="shared" si="16"/>
        <v>2797923</v>
      </c>
      <c r="P43" s="31">
        <f t="shared" si="17"/>
        <v>22429.23</v>
      </c>
      <c r="Q43" s="31">
        <f t="shared" si="18"/>
        <v>44858.46</v>
      </c>
      <c r="R43" s="31">
        <f t="shared" si="19"/>
        <v>22429.23</v>
      </c>
      <c r="S43" s="104">
        <f t="shared" si="14"/>
        <v>2708206.08</v>
      </c>
      <c r="T43" s="1375">
        <f>VLOOKUP(C43,[49]SIBOLGA!$U$39:$AM$84,19,FALSE)</f>
        <v>1070004817237</v>
      </c>
    </row>
    <row r="44" spans="1:38" s="112" customFormat="1" ht="18" customHeight="1">
      <c r="A44" s="921">
        <v>2177595</v>
      </c>
      <c r="B44" s="716">
        <v>15</v>
      </c>
      <c r="C44" s="1373" t="s">
        <v>2069</v>
      </c>
      <c r="D44" s="1374" t="s">
        <v>2059</v>
      </c>
      <c r="E44" s="952">
        <f>VLOOKUP(C44,[48]SIBOLGA!$U$39:$W$84,3,FALSE)</f>
        <v>19</v>
      </c>
      <c r="F44" s="105">
        <v>1842923</v>
      </c>
      <c r="G44" s="105">
        <v>400000</v>
      </c>
      <c r="H44" s="31">
        <f t="shared" si="8"/>
        <v>2242923</v>
      </c>
      <c r="I44" s="980">
        <v>0</v>
      </c>
      <c r="J44" s="980">
        <v>0</v>
      </c>
      <c r="K44" s="980">
        <v>0</v>
      </c>
      <c r="L44" s="980">
        <v>555000</v>
      </c>
      <c r="M44" s="980">
        <v>0</v>
      </c>
      <c r="N44" s="31">
        <f t="shared" si="15"/>
        <v>555000</v>
      </c>
      <c r="O44" s="31">
        <f t="shared" si="16"/>
        <v>2797923</v>
      </c>
      <c r="P44" s="31">
        <f t="shared" si="17"/>
        <v>22429.23</v>
      </c>
      <c r="Q44" s="31">
        <f t="shared" si="18"/>
        <v>44858.46</v>
      </c>
      <c r="R44" s="31">
        <f t="shared" si="19"/>
        <v>22429.23</v>
      </c>
      <c r="S44" s="104">
        <f t="shared" si="14"/>
        <v>2708206.08</v>
      </c>
      <c r="T44" s="1375" t="str">
        <f>VLOOKUP(C44,[49]SIBOLGA!$U$39:$AM$84,19,FALSE)</f>
        <v>1070006451191</v>
      </c>
    </row>
    <row r="45" spans="1:38" s="112" customFormat="1" ht="18" customHeight="1">
      <c r="A45" s="921">
        <v>2177595</v>
      </c>
      <c r="B45" s="716">
        <v>16</v>
      </c>
      <c r="C45" s="1373" t="s">
        <v>2070</v>
      </c>
      <c r="D45" s="1374" t="s">
        <v>2059</v>
      </c>
      <c r="E45" s="952">
        <f>VLOOKUP(C45,[48]SIBOLGA!$U$39:$W$84,3,FALSE)</f>
        <v>13</v>
      </c>
      <c r="F45" s="105">
        <v>1842923</v>
      </c>
      <c r="G45" s="105">
        <v>400000</v>
      </c>
      <c r="H45" s="31">
        <f t="shared" si="8"/>
        <v>2242923</v>
      </c>
      <c r="I45" s="980">
        <v>0</v>
      </c>
      <c r="J45" s="980">
        <v>0</v>
      </c>
      <c r="K45" s="980">
        <v>0</v>
      </c>
      <c r="L45" s="980">
        <v>555000</v>
      </c>
      <c r="M45" s="980">
        <v>0</v>
      </c>
      <c r="N45" s="31">
        <f t="shared" si="15"/>
        <v>555000</v>
      </c>
      <c r="O45" s="31">
        <f t="shared" si="16"/>
        <v>2797923</v>
      </c>
      <c r="P45" s="31">
        <f t="shared" si="17"/>
        <v>22429.23</v>
      </c>
      <c r="Q45" s="31">
        <f t="shared" si="18"/>
        <v>44858.46</v>
      </c>
      <c r="R45" s="31">
        <f t="shared" si="19"/>
        <v>22429.23</v>
      </c>
      <c r="S45" s="104">
        <f t="shared" si="14"/>
        <v>2708206.08</v>
      </c>
      <c r="T45" s="1375" t="str">
        <f>VLOOKUP(C45,[49]SIBOLGA!$U$39:$AM$84,19,FALSE)</f>
        <v>1070004997112</v>
      </c>
    </row>
    <row r="46" spans="1:38" s="112" customFormat="1" ht="18" customHeight="1">
      <c r="A46" s="921">
        <v>2177595</v>
      </c>
      <c r="B46" s="716">
        <v>17</v>
      </c>
      <c r="C46" s="598" t="s">
        <v>2096</v>
      </c>
      <c r="D46" s="1374" t="s">
        <v>2059</v>
      </c>
      <c r="E46" s="952">
        <f>VLOOKUP(C46,[48]SIBOLGA!$U$39:$W$84,3,FALSE)</f>
        <v>17</v>
      </c>
      <c r="F46" s="105">
        <v>1842923</v>
      </c>
      <c r="G46" s="105">
        <v>400000</v>
      </c>
      <c r="H46" s="31">
        <f t="shared" ref="H46:H53" si="20">SUM(F46:G46)</f>
        <v>2242923</v>
      </c>
      <c r="I46" s="980">
        <v>0</v>
      </c>
      <c r="J46" s="980">
        <v>0</v>
      </c>
      <c r="K46" s="980">
        <v>0</v>
      </c>
      <c r="L46" s="980">
        <v>555000</v>
      </c>
      <c r="M46" s="980">
        <v>0</v>
      </c>
      <c r="N46" s="31">
        <f t="shared" ref="N46:N53" si="21">(E46*I46)+(E46*J46)+(E46*K46)+L46+M46</f>
        <v>555000</v>
      </c>
      <c r="O46" s="31">
        <f t="shared" ref="O46:O53" si="22">H46+N46</f>
        <v>2797923</v>
      </c>
      <c r="P46" s="31">
        <f t="shared" ref="P46:P53" si="23">H46*1%</f>
        <v>22429.23</v>
      </c>
      <c r="Q46" s="31">
        <f t="shared" ref="Q46:Q53" si="24">H46*2%</f>
        <v>44858.46</v>
      </c>
      <c r="R46" s="31">
        <f t="shared" ref="R46:R53" si="25">H46*1%</f>
        <v>22429.23</v>
      </c>
      <c r="S46" s="104">
        <f t="shared" ref="S46:S53" si="26">O46-Q46-R46-P46</f>
        <v>2708206.08</v>
      </c>
      <c r="T46" s="1375" t="str">
        <f>VLOOKUP(C46,[49]SIBOLGA!$U$39:$AM$84,19,FALSE)</f>
        <v>1070006878500</v>
      </c>
    </row>
    <row r="47" spans="1:38" s="112" customFormat="1" ht="18" customHeight="1">
      <c r="A47" s="921">
        <v>2177595</v>
      </c>
      <c r="B47" s="716">
        <v>18</v>
      </c>
      <c r="C47" s="598" t="s">
        <v>2101</v>
      </c>
      <c r="D47" s="1374" t="s">
        <v>2059</v>
      </c>
      <c r="E47" s="952">
        <f>VLOOKUP(C47,[48]SIBOLGA!$U$39:$W$84,3,FALSE)</f>
        <v>22</v>
      </c>
      <c r="F47" s="105">
        <v>1842923</v>
      </c>
      <c r="G47" s="105">
        <v>400000</v>
      </c>
      <c r="H47" s="31">
        <f t="shared" si="20"/>
        <v>2242923</v>
      </c>
      <c r="I47" s="980">
        <v>0</v>
      </c>
      <c r="J47" s="980">
        <v>0</v>
      </c>
      <c r="K47" s="980">
        <v>0</v>
      </c>
      <c r="L47" s="980">
        <v>555000</v>
      </c>
      <c r="M47" s="980">
        <v>0</v>
      </c>
      <c r="N47" s="31">
        <f t="shared" si="21"/>
        <v>555000</v>
      </c>
      <c r="O47" s="31">
        <f t="shared" si="22"/>
        <v>2797923</v>
      </c>
      <c r="P47" s="31">
        <f t="shared" si="23"/>
        <v>22429.23</v>
      </c>
      <c r="Q47" s="31">
        <f t="shared" si="24"/>
        <v>44858.46</v>
      </c>
      <c r="R47" s="31">
        <f t="shared" si="25"/>
        <v>22429.23</v>
      </c>
      <c r="S47" s="104">
        <f t="shared" si="26"/>
        <v>2708206.08</v>
      </c>
      <c r="T47" s="1375">
        <f>VLOOKUP(C47,[49]SIBOLGA!$U$39:$AM$84,19,FALSE)</f>
        <v>1070004816072</v>
      </c>
    </row>
    <row r="48" spans="1:38" s="112" customFormat="1" ht="18" customHeight="1">
      <c r="A48" s="921">
        <v>2177595</v>
      </c>
      <c r="B48" s="716">
        <v>19</v>
      </c>
      <c r="C48" s="1373" t="s">
        <v>2104</v>
      </c>
      <c r="D48" s="1374" t="s">
        <v>2059</v>
      </c>
      <c r="E48" s="952">
        <f>VLOOKUP(C48,[48]SIBOLGA!$U$39:$W$84,3,FALSE)</f>
        <v>25</v>
      </c>
      <c r="F48" s="105">
        <v>1842923</v>
      </c>
      <c r="G48" s="105">
        <v>400000</v>
      </c>
      <c r="H48" s="31">
        <f t="shared" si="20"/>
        <v>2242923</v>
      </c>
      <c r="I48" s="980">
        <v>0</v>
      </c>
      <c r="J48" s="980">
        <v>0</v>
      </c>
      <c r="K48" s="980">
        <v>0</v>
      </c>
      <c r="L48" s="980">
        <v>555000</v>
      </c>
      <c r="M48" s="980">
        <v>0</v>
      </c>
      <c r="N48" s="48">
        <f t="shared" si="21"/>
        <v>555000</v>
      </c>
      <c r="O48" s="48">
        <f t="shared" si="22"/>
        <v>2797923</v>
      </c>
      <c r="P48" s="48">
        <f t="shared" si="23"/>
        <v>22429.23</v>
      </c>
      <c r="Q48" s="48">
        <f t="shared" si="24"/>
        <v>44858.46</v>
      </c>
      <c r="R48" s="48">
        <f t="shared" si="25"/>
        <v>22429.23</v>
      </c>
      <c r="S48" s="146">
        <f t="shared" si="26"/>
        <v>2708206.08</v>
      </c>
      <c r="T48" s="1375">
        <f>VLOOKUP(C48,[49]SIBOLGA!$U$39:$AM$84,19,FALSE)</f>
        <v>1070007162938</v>
      </c>
    </row>
    <row r="49" spans="1:38" s="112" customFormat="1" ht="18" customHeight="1">
      <c r="A49" s="921">
        <v>2177595</v>
      </c>
      <c r="B49" s="716">
        <v>20</v>
      </c>
      <c r="C49" s="599" t="s">
        <v>2106</v>
      </c>
      <c r="D49" s="1374" t="s">
        <v>2059</v>
      </c>
      <c r="E49" s="952">
        <f>VLOOKUP(C49,[48]SIBOLGA!$U$39:$W$84,3,FALSE)</f>
        <v>19</v>
      </c>
      <c r="F49" s="105">
        <v>1842923</v>
      </c>
      <c r="G49" s="105">
        <v>400000</v>
      </c>
      <c r="H49" s="31">
        <f t="shared" si="20"/>
        <v>2242923</v>
      </c>
      <c r="I49" s="980">
        <v>0</v>
      </c>
      <c r="J49" s="980">
        <v>0</v>
      </c>
      <c r="K49" s="980">
        <v>0</v>
      </c>
      <c r="L49" s="980">
        <v>555000</v>
      </c>
      <c r="M49" s="980">
        <v>0</v>
      </c>
      <c r="N49" s="48">
        <f t="shared" si="21"/>
        <v>555000</v>
      </c>
      <c r="O49" s="48">
        <f t="shared" si="22"/>
        <v>2797923</v>
      </c>
      <c r="P49" s="48">
        <f t="shared" si="23"/>
        <v>22429.23</v>
      </c>
      <c r="Q49" s="48">
        <f t="shared" si="24"/>
        <v>44858.46</v>
      </c>
      <c r="R49" s="48">
        <f t="shared" si="25"/>
        <v>22429.23</v>
      </c>
      <c r="S49" s="146">
        <f t="shared" si="26"/>
        <v>2708206.08</v>
      </c>
      <c r="T49" s="1375" t="str">
        <f>VLOOKUP(C49,[49]SIBOLGA!$U$39:$AM$84,19,FALSE)</f>
        <v>1070006270781</v>
      </c>
    </row>
    <row r="50" spans="1:38" s="112" customFormat="1" ht="18" customHeight="1">
      <c r="A50" s="921">
        <v>2177595</v>
      </c>
      <c r="B50" s="716">
        <v>21</v>
      </c>
      <c r="C50" s="599" t="s">
        <v>2107</v>
      </c>
      <c r="D50" s="1374" t="s">
        <v>2059</v>
      </c>
      <c r="E50" s="952">
        <f>VLOOKUP(C50,[48]SIBOLGA!$U$39:$W$84,3,FALSE)</f>
        <v>26</v>
      </c>
      <c r="F50" s="105">
        <v>1842923</v>
      </c>
      <c r="G50" s="105">
        <v>400000</v>
      </c>
      <c r="H50" s="31">
        <f t="shared" si="20"/>
        <v>2242923</v>
      </c>
      <c r="I50" s="980">
        <v>0</v>
      </c>
      <c r="J50" s="980">
        <v>0</v>
      </c>
      <c r="K50" s="980">
        <v>0</v>
      </c>
      <c r="L50" s="980">
        <v>555000</v>
      </c>
      <c r="M50" s="980">
        <v>0</v>
      </c>
      <c r="N50" s="48">
        <f t="shared" si="21"/>
        <v>555000</v>
      </c>
      <c r="O50" s="48">
        <f t="shared" si="22"/>
        <v>2797923</v>
      </c>
      <c r="P50" s="48">
        <f t="shared" si="23"/>
        <v>22429.23</v>
      </c>
      <c r="Q50" s="48">
        <f t="shared" si="24"/>
        <v>44858.46</v>
      </c>
      <c r="R50" s="48">
        <f t="shared" si="25"/>
        <v>22429.23</v>
      </c>
      <c r="S50" s="146">
        <f t="shared" si="26"/>
        <v>2708206.08</v>
      </c>
      <c r="T50" s="1375">
        <f>VLOOKUP(C50,[49]SIBOLGA!$U$39:$AM$84,19,FALSE)</f>
        <v>1070005054855</v>
      </c>
    </row>
    <row r="51" spans="1:38" s="112" customFormat="1" ht="18" customHeight="1">
      <c r="A51" s="921">
        <v>2177595</v>
      </c>
      <c r="B51" s="716">
        <v>22</v>
      </c>
      <c r="C51" s="600" t="s">
        <v>2071</v>
      </c>
      <c r="D51" s="1374" t="s">
        <v>2059</v>
      </c>
      <c r="E51" s="952">
        <f>VLOOKUP(C51,[48]SIBOLGA!$U$39:$W$84,3,FALSE)</f>
        <v>31</v>
      </c>
      <c r="F51" s="105">
        <v>1842923</v>
      </c>
      <c r="G51" s="105">
        <v>400000</v>
      </c>
      <c r="H51" s="31">
        <f t="shared" si="20"/>
        <v>2242923</v>
      </c>
      <c r="I51" s="980">
        <v>0</v>
      </c>
      <c r="J51" s="980">
        <v>0</v>
      </c>
      <c r="K51" s="980">
        <v>0</v>
      </c>
      <c r="L51" s="980">
        <v>555000</v>
      </c>
      <c r="M51" s="980">
        <v>0</v>
      </c>
      <c r="N51" s="48">
        <f t="shared" si="21"/>
        <v>555000</v>
      </c>
      <c r="O51" s="48">
        <f t="shared" si="22"/>
        <v>2797923</v>
      </c>
      <c r="P51" s="48">
        <f t="shared" si="23"/>
        <v>22429.23</v>
      </c>
      <c r="Q51" s="48">
        <f t="shared" si="24"/>
        <v>44858.46</v>
      </c>
      <c r="R51" s="48">
        <f t="shared" si="25"/>
        <v>22429.23</v>
      </c>
      <c r="S51" s="146">
        <f t="shared" si="26"/>
        <v>2708206.08</v>
      </c>
      <c r="T51" s="1375" t="str">
        <f>VLOOKUP(C51,[49]SIBOLGA!$U$39:$AM$84,19,FALSE)</f>
        <v>1070004816379</v>
      </c>
    </row>
    <row r="52" spans="1:38" s="112" customFormat="1" ht="18" customHeight="1">
      <c r="A52" s="921">
        <v>2177595</v>
      </c>
      <c r="B52" s="716">
        <v>23</v>
      </c>
      <c r="C52" s="599" t="s">
        <v>2108</v>
      </c>
      <c r="D52" s="1374" t="s">
        <v>2059</v>
      </c>
      <c r="E52" s="952">
        <f>VLOOKUP(C52,[48]SIBOLGA!$U$39:$W$84,3,FALSE)</f>
        <v>23</v>
      </c>
      <c r="F52" s="105">
        <v>1842923</v>
      </c>
      <c r="G52" s="105">
        <v>400000</v>
      </c>
      <c r="H52" s="31">
        <f t="shared" si="20"/>
        <v>2242923</v>
      </c>
      <c r="I52" s="980">
        <v>0</v>
      </c>
      <c r="J52" s="980">
        <v>0</v>
      </c>
      <c r="K52" s="980">
        <v>0</v>
      </c>
      <c r="L52" s="980">
        <v>555000</v>
      </c>
      <c r="M52" s="980">
        <v>0</v>
      </c>
      <c r="N52" s="48">
        <f t="shared" si="21"/>
        <v>555000</v>
      </c>
      <c r="O52" s="48">
        <f t="shared" si="22"/>
        <v>2797923</v>
      </c>
      <c r="P52" s="48">
        <f t="shared" si="23"/>
        <v>22429.23</v>
      </c>
      <c r="Q52" s="48">
        <f t="shared" si="24"/>
        <v>44858.46</v>
      </c>
      <c r="R52" s="48">
        <f t="shared" si="25"/>
        <v>22429.23</v>
      </c>
      <c r="S52" s="146">
        <f t="shared" si="26"/>
        <v>2708206.08</v>
      </c>
      <c r="T52" s="1375">
        <f>VLOOKUP(C52,[49]SIBOLGA!$U$39:$AM$84,19,FALSE)</f>
        <v>1070005354438</v>
      </c>
    </row>
    <row r="53" spans="1:38" s="112" customFormat="1" ht="18" customHeight="1">
      <c r="A53" s="921">
        <v>2177595</v>
      </c>
      <c r="B53" s="716">
        <v>24</v>
      </c>
      <c r="C53" s="600" t="s">
        <v>2073</v>
      </c>
      <c r="D53" s="1374" t="s">
        <v>2059</v>
      </c>
      <c r="E53" s="952">
        <f>VLOOKUP(C53,[48]SIBOLGA!$U$39:$W$84,3,FALSE)</f>
        <v>31</v>
      </c>
      <c r="F53" s="105">
        <v>1842923</v>
      </c>
      <c r="G53" s="105">
        <v>400000</v>
      </c>
      <c r="H53" s="31">
        <f t="shared" si="20"/>
        <v>2242923</v>
      </c>
      <c r="I53" s="980">
        <v>0</v>
      </c>
      <c r="J53" s="980">
        <v>0</v>
      </c>
      <c r="K53" s="980">
        <v>0</v>
      </c>
      <c r="L53" s="980">
        <v>555000</v>
      </c>
      <c r="M53" s="980">
        <v>0</v>
      </c>
      <c r="N53" s="48">
        <f t="shared" si="21"/>
        <v>555000</v>
      </c>
      <c r="O53" s="48">
        <f t="shared" si="22"/>
        <v>2797923</v>
      </c>
      <c r="P53" s="48">
        <f t="shared" si="23"/>
        <v>22429.23</v>
      </c>
      <c r="Q53" s="48">
        <f t="shared" si="24"/>
        <v>44858.46</v>
      </c>
      <c r="R53" s="48">
        <f t="shared" si="25"/>
        <v>22429.23</v>
      </c>
      <c r="S53" s="146">
        <f t="shared" si="26"/>
        <v>2708206.08</v>
      </c>
      <c r="T53" s="1375">
        <f>VLOOKUP(C53,[49]SIBOLGA!$U$39:$AM$84,19,FALSE)</f>
        <v>1070004821486</v>
      </c>
    </row>
    <row r="54" spans="1:38" s="223" customFormat="1" ht="18" customHeight="1">
      <c r="A54" s="206">
        <v>2177595</v>
      </c>
      <c r="B54" s="716">
        <v>25</v>
      </c>
      <c r="C54" s="600" t="s">
        <v>2075</v>
      </c>
      <c r="D54" s="1374" t="s">
        <v>2059</v>
      </c>
      <c r="E54" s="952">
        <f>VLOOKUP(C54,[48]SIBOLGA!$U$39:$W$84,3,FALSE)</f>
        <v>20</v>
      </c>
      <c r="F54" s="105">
        <v>1842923</v>
      </c>
      <c r="G54" s="105">
        <v>400000</v>
      </c>
      <c r="H54" s="48">
        <f t="shared" si="8"/>
        <v>2242923</v>
      </c>
      <c r="I54" s="980">
        <v>0</v>
      </c>
      <c r="J54" s="980">
        <v>0</v>
      </c>
      <c r="K54" s="980">
        <v>0</v>
      </c>
      <c r="L54" s="980">
        <v>555000</v>
      </c>
      <c r="M54" s="980">
        <v>0</v>
      </c>
      <c r="N54" s="48">
        <f t="shared" ref="N54:N75" si="27">(E54*I54)+(E54*J54)+(E54*K54)+L54+M54</f>
        <v>555000</v>
      </c>
      <c r="O54" s="48">
        <f t="shared" ref="O54:O75" si="28">H54+N54</f>
        <v>2797923</v>
      </c>
      <c r="P54" s="48">
        <f t="shared" ref="P54:P75" si="29">H54*1%</f>
        <v>22429.23</v>
      </c>
      <c r="Q54" s="48">
        <f t="shared" ref="Q54:Q75" si="30">H54*2%</f>
        <v>44858.46</v>
      </c>
      <c r="R54" s="48">
        <f t="shared" ref="R54:R75" si="31">H54*1%</f>
        <v>22429.23</v>
      </c>
      <c r="S54" s="146">
        <f t="shared" si="14"/>
        <v>2708206.08</v>
      </c>
      <c r="T54" s="1375" t="str">
        <f>VLOOKUP(C54,[49]SIBOLGA!$U$39:$AM$84,19,FALSE)</f>
        <v>1070006092722</v>
      </c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46"/>
      <c r="AH54" s="1146"/>
      <c r="AI54" s="1146"/>
      <c r="AJ54" s="1146"/>
      <c r="AK54" s="1146"/>
      <c r="AL54" s="1146"/>
    </row>
    <row r="55" spans="1:38" s="223" customFormat="1" ht="18" customHeight="1">
      <c r="A55" s="206">
        <v>2177595</v>
      </c>
      <c r="B55" s="716">
        <v>26</v>
      </c>
      <c r="C55" s="599" t="s">
        <v>2111</v>
      </c>
      <c r="D55" s="1374" t="s">
        <v>2059</v>
      </c>
      <c r="E55" s="952">
        <f>VLOOKUP(C55,[48]SIBOLGA!$U$39:$W$84,3,FALSE)</f>
        <v>23</v>
      </c>
      <c r="F55" s="105">
        <v>1842923</v>
      </c>
      <c r="G55" s="105">
        <v>400000</v>
      </c>
      <c r="H55" s="48">
        <f t="shared" si="8"/>
        <v>2242923</v>
      </c>
      <c r="I55" s="980">
        <v>0</v>
      </c>
      <c r="J55" s="980">
        <v>0</v>
      </c>
      <c r="K55" s="980">
        <v>0</v>
      </c>
      <c r="L55" s="980">
        <v>555000</v>
      </c>
      <c r="M55" s="980">
        <v>0</v>
      </c>
      <c r="N55" s="48">
        <f t="shared" si="27"/>
        <v>555000</v>
      </c>
      <c r="O55" s="48">
        <f t="shared" si="28"/>
        <v>2797923</v>
      </c>
      <c r="P55" s="48">
        <f t="shared" si="29"/>
        <v>22429.23</v>
      </c>
      <c r="Q55" s="48">
        <f t="shared" si="30"/>
        <v>44858.46</v>
      </c>
      <c r="R55" s="48">
        <f t="shared" si="31"/>
        <v>22429.23</v>
      </c>
      <c r="S55" s="146">
        <f t="shared" si="14"/>
        <v>2708206.08</v>
      </c>
      <c r="T55" s="1375">
        <f>VLOOKUP(C55,[49]SIBOLGA!$U$39:$AM$84,19,FALSE)</f>
        <v>1070005777489</v>
      </c>
    </row>
    <row r="56" spans="1:38" s="223" customFormat="1" ht="18" customHeight="1">
      <c r="A56" s="206">
        <v>2177595</v>
      </c>
      <c r="B56" s="716">
        <v>27</v>
      </c>
      <c r="C56" s="600" t="s">
        <v>2076</v>
      </c>
      <c r="D56" s="1374" t="s">
        <v>2059</v>
      </c>
      <c r="E56" s="952">
        <f>VLOOKUP(C56,[48]SIBOLGA!$U$39:$W$84,3,FALSE)</f>
        <v>13</v>
      </c>
      <c r="F56" s="105">
        <v>1842923</v>
      </c>
      <c r="G56" s="105">
        <v>400000</v>
      </c>
      <c r="H56" s="48">
        <f t="shared" si="8"/>
        <v>2242923</v>
      </c>
      <c r="I56" s="980">
        <v>0</v>
      </c>
      <c r="J56" s="980">
        <v>0</v>
      </c>
      <c r="K56" s="980">
        <v>0</v>
      </c>
      <c r="L56" s="980">
        <v>555000</v>
      </c>
      <c r="M56" s="980">
        <v>0</v>
      </c>
      <c r="N56" s="48">
        <f t="shared" si="27"/>
        <v>555000</v>
      </c>
      <c r="O56" s="48">
        <f t="shared" si="28"/>
        <v>2797923</v>
      </c>
      <c r="P56" s="48">
        <f t="shared" si="29"/>
        <v>22429.23</v>
      </c>
      <c r="Q56" s="48">
        <f t="shared" si="30"/>
        <v>44858.46</v>
      </c>
      <c r="R56" s="48">
        <f t="shared" si="31"/>
        <v>22429.23</v>
      </c>
      <c r="S56" s="146">
        <f t="shared" si="14"/>
        <v>2708206.08</v>
      </c>
      <c r="T56" s="1375">
        <f>VLOOKUP(C56,[49]SIBOLGA!$U$39:$AM$84,19,FALSE)</f>
        <v>1070006650461</v>
      </c>
    </row>
    <row r="57" spans="1:38" s="223" customFormat="1" ht="18" customHeight="1">
      <c r="A57" s="206">
        <v>2177595</v>
      </c>
      <c r="B57" s="716">
        <v>28</v>
      </c>
      <c r="C57" s="600" t="s">
        <v>2077</v>
      </c>
      <c r="D57" s="1374" t="s">
        <v>2059</v>
      </c>
      <c r="E57" s="952">
        <f>VLOOKUP(C57,[48]SIBOLGA!$U$39:$W$84,3,FALSE)</f>
        <v>25</v>
      </c>
      <c r="F57" s="105">
        <v>1842923</v>
      </c>
      <c r="G57" s="105">
        <v>400000</v>
      </c>
      <c r="H57" s="48">
        <f t="shared" si="8"/>
        <v>2242923</v>
      </c>
      <c r="I57" s="980">
        <v>0</v>
      </c>
      <c r="J57" s="980">
        <v>0</v>
      </c>
      <c r="K57" s="980">
        <v>0</v>
      </c>
      <c r="L57" s="980">
        <v>555000</v>
      </c>
      <c r="M57" s="980">
        <v>0</v>
      </c>
      <c r="N57" s="48">
        <f t="shared" si="27"/>
        <v>555000</v>
      </c>
      <c r="O57" s="48">
        <f t="shared" si="28"/>
        <v>2797923</v>
      </c>
      <c r="P57" s="48">
        <f t="shared" si="29"/>
        <v>22429.23</v>
      </c>
      <c r="Q57" s="48">
        <f t="shared" si="30"/>
        <v>44858.46</v>
      </c>
      <c r="R57" s="48">
        <f t="shared" si="31"/>
        <v>22429.23</v>
      </c>
      <c r="S57" s="146">
        <f t="shared" si="14"/>
        <v>2708206.08</v>
      </c>
      <c r="T57" s="1375">
        <f>VLOOKUP(C57,[49]SIBOLGA!$U$39:$AM$84,19,FALSE)</f>
        <v>1070004699569</v>
      </c>
    </row>
    <row r="58" spans="1:38" s="223" customFormat="1" ht="18" customHeight="1">
      <c r="A58" s="206">
        <v>2177595</v>
      </c>
      <c r="B58" s="716">
        <v>29</v>
      </c>
      <c r="C58" s="599" t="s">
        <v>2113</v>
      </c>
      <c r="D58" s="1374" t="s">
        <v>2059</v>
      </c>
      <c r="E58" s="952">
        <f>VLOOKUP(C58,[48]SIBOLGA!$U$39:$W$84,3,FALSE)</f>
        <v>24</v>
      </c>
      <c r="F58" s="105">
        <v>1842923</v>
      </c>
      <c r="G58" s="105">
        <v>400000</v>
      </c>
      <c r="H58" s="48">
        <f t="shared" si="8"/>
        <v>2242923</v>
      </c>
      <c r="I58" s="980">
        <v>0</v>
      </c>
      <c r="J58" s="980">
        <v>0</v>
      </c>
      <c r="K58" s="980">
        <v>0</v>
      </c>
      <c r="L58" s="980">
        <v>555000</v>
      </c>
      <c r="M58" s="980">
        <v>0</v>
      </c>
      <c r="N58" s="48">
        <f t="shared" si="27"/>
        <v>555000</v>
      </c>
      <c r="O58" s="48">
        <f t="shared" si="28"/>
        <v>2797923</v>
      </c>
      <c r="P58" s="48">
        <f t="shared" si="29"/>
        <v>22429.23</v>
      </c>
      <c r="Q58" s="48">
        <f t="shared" si="30"/>
        <v>44858.46</v>
      </c>
      <c r="R58" s="48">
        <f t="shared" si="31"/>
        <v>22429.23</v>
      </c>
      <c r="S58" s="146">
        <f t="shared" si="14"/>
        <v>2708206.08</v>
      </c>
      <c r="T58" s="1375" t="str">
        <f>VLOOKUP(C58,[49]SIBOLGA!$U$39:$AM$84,19,FALSE)</f>
        <v>1070006102356</v>
      </c>
    </row>
    <row r="59" spans="1:38" s="223" customFormat="1" ht="18" customHeight="1">
      <c r="A59" s="206">
        <v>2177595</v>
      </c>
      <c r="B59" s="716">
        <v>30</v>
      </c>
      <c r="C59" s="600" t="s">
        <v>2078</v>
      </c>
      <c r="D59" s="1374" t="s">
        <v>2059</v>
      </c>
      <c r="E59" s="952">
        <f>VLOOKUP(C59,[48]SIBOLGA!$U$39:$W$84,3,FALSE)</f>
        <v>22</v>
      </c>
      <c r="F59" s="105">
        <v>1842923</v>
      </c>
      <c r="G59" s="105">
        <v>400000</v>
      </c>
      <c r="H59" s="48">
        <f t="shared" si="8"/>
        <v>2242923</v>
      </c>
      <c r="I59" s="980">
        <v>0</v>
      </c>
      <c r="J59" s="980">
        <v>0</v>
      </c>
      <c r="K59" s="980">
        <v>0</v>
      </c>
      <c r="L59" s="980">
        <v>555000</v>
      </c>
      <c r="M59" s="980">
        <v>0</v>
      </c>
      <c r="N59" s="48">
        <f t="shared" si="27"/>
        <v>555000</v>
      </c>
      <c r="O59" s="48">
        <f t="shared" si="28"/>
        <v>2797923</v>
      </c>
      <c r="P59" s="48">
        <f t="shared" si="29"/>
        <v>22429.23</v>
      </c>
      <c r="Q59" s="48">
        <f t="shared" si="30"/>
        <v>44858.46</v>
      </c>
      <c r="R59" s="48">
        <f t="shared" si="31"/>
        <v>22429.23</v>
      </c>
      <c r="S59" s="146">
        <f t="shared" si="14"/>
        <v>2708206.08</v>
      </c>
      <c r="T59" s="1375">
        <f>VLOOKUP(C59,[49]SIBOLGA!$U$39:$AM$84,19,FALSE)</f>
        <v>1070004828499</v>
      </c>
    </row>
    <row r="60" spans="1:38" s="223" customFormat="1" ht="18" customHeight="1">
      <c r="A60" s="206">
        <v>2177595</v>
      </c>
      <c r="B60" s="716">
        <v>31</v>
      </c>
      <c r="C60" s="600" t="s">
        <v>2079</v>
      </c>
      <c r="D60" s="1374" t="s">
        <v>2059</v>
      </c>
      <c r="E60" s="952">
        <f>VLOOKUP(C60,[48]SIBOLGA!$U$39:$W$84,3,FALSE)</f>
        <v>21</v>
      </c>
      <c r="F60" s="105">
        <v>1842923</v>
      </c>
      <c r="G60" s="105">
        <v>400000</v>
      </c>
      <c r="H60" s="48">
        <f t="shared" si="8"/>
        <v>2242923</v>
      </c>
      <c r="I60" s="980">
        <v>0</v>
      </c>
      <c r="J60" s="980">
        <v>0</v>
      </c>
      <c r="K60" s="980">
        <v>0</v>
      </c>
      <c r="L60" s="980">
        <v>555000</v>
      </c>
      <c r="M60" s="980">
        <v>0</v>
      </c>
      <c r="N60" s="48">
        <f t="shared" si="27"/>
        <v>555000</v>
      </c>
      <c r="O60" s="48">
        <f t="shared" si="28"/>
        <v>2797923</v>
      </c>
      <c r="P60" s="48">
        <f t="shared" si="29"/>
        <v>22429.23</v>
      </c>
      <c r="Q60" s="48">
        <f t="shared" si="30"/>
        <v>44858.46</v>
      </c>
      <c r="R60" s="48">
        <f t="shared" si="31"/>
        <v>22429.23</v>
      </c>
      <c r="S60" s="146">
        <f t="shared" si="14"/>
        <v>2708206.08</v>
      </c>
      <c r="T60" s="1375">
        <f>VLOOKUP(C60,[49]SIBOLGA!$U$39:$AM$84,19,FALSE)</f>
        <v>1070005273513</v>
      </c>
    </row>
    <row r="61" spans="1:38" s="223" customFormat="1" ht="18" customHeight="1">
      <c r="A61" s="206">
        <v>2177595</v>
      </c>
      <c r="B61" s="716">
        <v>32</v>
      </c>
      <c r="C61" s="599" t="s">
        <v>2115</v>
      </c>
      <c r="D61" s="1374" t="s">
        <v>2059</v>
      </c>
      <c r="E61" s="952">
        <f>VLOOKUP(C61,[48]SIBOLGA!$U$39:$W$84,3,FALSE)</f>
        <v>22</v>
      </c>
      <c r="F61" s="105">
        <v>1842923</v>
      </c>
      <c r="G61" s="105">
        <v>400000</v>
      </c>
      <c r="H61" s="48">
        <f t="shared" si="8"/>
        <v>2242923</v>
      </c>
      <c r="I61" s="980">
        <v>0</v>
      </c>
      <c r="J61" s="980">
        <v>0</v>
      </c>
      <c r="K61" s="980">
        <v>0</v>
      </c>
      <c r="L61" s="980">
        <v>555000</v>
      </c>
      <c r="M61" s="980">
        <v>0</v>
      </c>
      <c r="N61" s="48">
        <f t="shared" si="27"/>
        <v>555000</v>
      </c>
      <c r="O61" s="48">
        <f t="shared" si="28"/>
        <v>2797923</v>
      </c>
      <c r="P61" s="48">
        <f t="shared" si="29"/>
        <v>22429.23</v>
      </c>
      <c r="Q61" s="48">
        <f t="shared" si="30"/>
        <v>44858.46</v>
      </c>
      <c r="R61" s="48">
        <f t="shared" si="31"/>
        <v>22429.23</v>
      </c>
      <c r="S61" s="146">
        <f t="shared" si="14"/>
        <v>2708206.08</v>
      </c>
      <c r="T61" s="1375" t="str">
        <f>VLOOKUP(C61,[49]SIBOLGA!$U$39:$AM$84,19,FALSE)</f>
        <v>1070006553038</v>
      </c>
    </row>
    <row r="62" spans="1:38" s="223" customFormat="1" ht="18" customHeight="1">
      <c r="A62" s="206">
        <v>2177595</v>
      </c>
      <c r="B62" s="716">
        <v>33</v>
      </c>
      <c r="C62" s="600" t="s">
        <v>2080</v>
      </c>
      <c r="D62" s="1374" t="s">
        <v>2059</v>
      </c>
      <c r="E62" s="952">
        <f>VLOOKUP(C62,[48]SIBOLGA!$U$39:$W$84,3,FALSE)</f>
        <v>22</v>
      </c>
      <c r="F62" s="105">
        <v>1842923</v>
      </c>
      <c r="G62" s="105">
        <v>400000</v>
      </c>
      <c r="H62" s="48">
        <f t="shared" si="8"/>
        <v>2242923</v>
      </c>
      <c r="I62" s="980">
        <v>0</v>
      </c>
      <c r="J62" s="980">
        <v>0</v>
      </c>
      <c r="K62" s="980">
        <v>0</v>
      </c>
      <c r="L62" s="980">
        <v>555000</v>
      </c>
      <c r="M62" s="980">
        <v>0</v>
      </c>
      <c r="N62" s="48">
        <f t="shared" si="27"/>
        <v>555000</v>
      </c>
      <c r="O62" s="48">
        <f t="shared" si="28"/>
        <v>2797923</v>
      </c>
      <c r="P62" s="48">
        <f t="shared" si="29"/>
        <v>22429.23</v>
      </c>
      <c r="Q62" s="48">
        <f t="shared" si="30"/>
        <v>44858.46</v>
      </c>
      <c r="R62" s="48">
        <f t="shared" si="31"/>
        <v>22429.23</v>
      </c>
      <c r="S62" s="146">
        <f t="shared" si="14"/>
        <v>2708206.08</v>
      </c>
      <c r="T62" s="1375">
        <f>VLOOKUP(C62,[49]SIBOLGA!$U$39:$AM$84,19,FALSE)</f>
        <v>1070006288759</v>
      </c>
    </row>
    <row r="63" spans="1:38" s="223" customFormat="1" ht="18" customHeight="1">
      <c r="A63" s="206">
        <v>2177595</v>
      </c>
      <c r="B63" s="716">
        <v>34</v>
      </c>
      <c r="C63" s="599" t="s">
        <v>2117</v>
      </c>
      <c r="D63" s="1374" t="s">
        <v>2059</v>
      </c>
      <c r="E63" s="952">
        <f>VLOOKUP(C63,[48]SIBOLGA!$U$39:$W$84,3,FALSE)</f>
        <v>23</v>
      </c>
      <c r="F63" s="105">
        <v>1842923</v>
      </c>
      <c r="G63" s="105">
        <v>400000</v>
      </c>
      <c r="H63" s="48">
        <f t="shared" si="8"/>
        <v>2242923</v>
      </c>
      <c r="I63" s="980">
        <v>0</v>
      </c>
      <c r="J63" s="980">
        <v>0</v>
      </c>
      <c r="K63" s="980">
        <v>0</v>
      </c>
      <c r="L63" s="980">
        <v>555000</v>
      </c>
      <c r="M63" s="980">
        <v>0</v>
      </c>
      <c r="N63" s="48">
        <f t="shared" si="27"/>
        <v>555000</v>
      </c>
      <c r="O63" s="48">
        <f t="shared" si="28"/>
        <v>2797923</v>
      </c>
      <c r="P63" s="48">
        <f t="shared" si="29"/>
        <v>22429.23</v>
      </c>
      <c r="Q63" s="48">
        <f t="shared" si="30"/>
        <v>44858.46</v>
      </c>
      <c r="R63" s="48">
        <f t="shared" si="31"/>
        <v>22429.23</v>
      </c>
      <c r="S63" s="146">
        <f t="shared" si="14"/>
        <v>2708206.08</v>
      </c>
      <c r="T63" s="1375" t="str">
        <f>VLOOKUP(C63,[49]SIBOLGA!$U$39:$AM$84,19,FALSE)</f>
        <v>1070006999454</v>
      </c>
    </row>
    <row r="64" spans="1:38" s="223" customFormat="1" ht="18" customHeight="1">
      <c r="A64" s="206">
        <v>2177595</v>
      </c>
      <c r="B64" s="716">
        <v>35</v>
      </c>
      <c r="C64" s="599" t="s">
        <v>2118</v>
      </c>
      <c r="D64" s="1374" t="s">
        <v>2059</v>
      </c>
      <c r="E64" s="952">
        <f>VLOOKUP(C64,[48]SIBOLGA!$U$39:$W$84,3,FALSE)</f>
        <v>18</v>
      </c>
      <c r="F64" s="105">
        <v>1842923</v>
      </c>
      <c r="G64" s="105">
        <v>400000</v>
      </c>
      <c r="H64" s="48">
        <f t="shared" si="8"/>
        <v>2242923</v>
      </c>
      <c r="I64" s="980">
        <v>0</v>
      </c>
      <c r="J64" s="980">
        <v>0</v>
      </c>
      <c r="K64" s="980">
        <v>0</v>
      </c>
      <c r="L64" s="980">
        <v>555000</v>
      </c>
      <c r="M64" s="980">
        <v>0</v>
      </c>
      <c r="N64" s="48">
        <f t="shared" si="27"/>
        <v>555000</v>
      </c>
      <c r="O64" s="48">
        <f t="shared" si="28"/>
        <v>2797923</v>
      </c>
      <c r="P64" s="48">
        <f t="shared" si="29"/>
        <v>22429.23</v>
      </c>
      <c r="Q64" s="48">
        <f t="shared" si="30"/>
        <v>44858.46</v>
      </c>
      <c r="R64" s="48">
        <f t="shared" si="31"/>
        <v>22429.23</v>
      </c>
      <c r="S64" s="146">
        <f t="shared" si="14"/>
        <v>2708206.08</v>
      </c>
      <c r="T64" s="1375" t="str">
        <f>VLOOKUP(C64,[49]SIBOLGA!$U$39:$AM$84,19,FALSE)</f>
        <v>1070006100269</v>
      </c>
    </row>
    <row r="65" spans="1:38" s="223" customFormat="1" ht="18" customHeight="1">
      <c r="A65" s="206">
        <v>2177595</v>
      </c>
      <c r="B65" s="716">
        <v>36</v>
      </c>
      <c r="C65" s="600" t="s">
        <v>2081</v>
      </c>
      <c r="D65" s="1374" t="s">
        <v>2059</v>
      </c>
      <c r="E65" s="952">
        <f>VLOOKUP(C65,[48]SIBOLGA!$U$39:$W$84,3,FALSE)</f>
        <v>24</v>
      </c>
      <c r="F65" s="105">
        <v>1842923</v>
      </c>
      <c r="G65" s="105">
        <v>400000</v>
      </c>
      <c r="H65" s="48">
        <f t="shared" si="8"/>
        <v>2242923</v>
      </c>
      <c r="I65" s="980">
        <v>0</v>
      </c>
      <c r="J65" s="980">
        <v>0</v>
      </c>
      <c r="K65" s="980">
        <v>0</v>
      </c>
      <c r="L65" s="980">
        <v>555000</v>
      </c>
      <c r="M65" s="980">
        <v>0</v>
      </c>
      <c r="N65" s="48">
        <f t="shared" si="27"/>
        <v>555000</v>
      </c>
      <c r="O65" s="48">
        <f t="shared" si="28"/>
        <v>2797923</v>
      </c>
      <c r="P65" s="48">
        <f t="shared" si="29"/>
        <v>22429.23</v>
      </c>
      <c r="Q65" s="48">
        <f t="shared" si="30"/>
        <v>44858.46</v>
      </c>
      <c r="R65" s="48">
        <f t="shared" si="31"/>
        <v>22429.23</v>
      </c>
      <c r="S65" s="146">
        <f t="shared" si="14"/>
        <v>2708206.08</v>
      </c>
      <c r="T65" s="1375">
        <f>VLOOKUP(C65,[49]SIBOLGA!$U$39:$AM$84,19,FALSE)</f>
        <v>1070006299889</v>
      </c>
    </row>
    <row r="66" spans="1:38" s="223" customFormat="1" ht="18" customHeight="1">
      <c r="A66" s="206">
        <v>2177595</v>
      </c>
      <c r="B66" s="716">
        <v>37</v>
      </c>
      <c r="C66" s="600" t="s">
        <v>2082</v>
      </c>
      <c r="D66" s="1374" t="s">
        <v>2059</v>
      </c>
      <c r="E66" s="952">
        <f>VLOOKUP(C66,[48]SIBOLGA!$U$39:$W$84,3,FALSE)</f>
        <v>24</v>
      </c>
      <c r="F66" s="105">
        <v>1842923</v>
      </c>
      <c r="G66" s="105">
        <v>400000</v>
      </c>
      <c r="H66" s="48">
        <f t="shared" si="8"/>
        <v>2242923</v>
      </c>
      <c r="I66" s="980">
        <v>0</v>
      </c>
      <c r="J66" s="980">
        <v>0</v>
      </c>
      <c r="K66" s="980">
        <v>0</v>
      </c>
      <c r="L66" s="980">
        <v>555000</v>
      </c>
      <c r="M66" s="980">
        <v>0</v>
      </c>
      <c r="N66" s="48">
        <f t="shared" si="27"/>
        <v>555000</v>
      </c>
      <c r="O66" s="48">
        <f t="shared" si="28"/>
        <v>2797923</v>
      </c>
      <c r="P66" s="48">
        <f t="shared" si="29"/>
        <v>22429.23</v>
      </c>
      <c r="Q66" s="48">
        <f t="shared" si="30"/>
        <v>44858.46</v>
      </c>
      <c r="R66" s="48">
        <f t="shared" si="31"/>
        <v>22429.23</v>
      </c>
      <c r="S66" s="146">
        <f t="shared" si="14"/>
        <v>2708206.08</v>
      </c>
      <c r="T66" s="1375" t="str">
        <f>VLOOKUP(C66,[49]SIBOLGA!$U$39:$AM$84,19,FALSE)</f>
        <v>1070004816924</v>
      </c>
    </row>
    <row r="67" spans="1:38" s="223" customFormat="1" ht="18" customHeight="1">
      <c r="A67" s="206">
        <v>2177595</v>
      </c>
      <c r="B67" s="716">
        <v>38</v>
      </c>
      <c r="C67" s="600" t="s">
        <v>2083</v>
      </c>
      <c r="D67" s="1374" t="s">
        <v>2059</v>
      </c>
      <c r="E67" s="952">
        <f>VLOOKUP(C67,[48]SIBOLGA!$U$39:$W$84,3,FALSE)</f>
        <v>30</v>
      </c>
      <c r="F67" s="105">
        <v>1842923</v>
      </c>
      <c r="G67" s="105">
        <v>400000</v>
      </c>
      <c r="H67" s="48">
        <f t="shared" si="8"/>
        <v>2242923</v>
      </c>
      <c r="I67" s="980">
        <v>0</v>
      </c>
      <c r="J67" s="980">
        <v>0</v>
      </c>
      <c r="K67" s="980">
        <v>0</v>
      </c>
      <c r="L67" s="980">
        <v>555000</v>
      </c>
      <c r="M67" s="980">
        <v>0</v>
      </c>
      <c r="N67" s="48">
        <f t="shared" si="27"/>
        <v>555000</v>
      </c>
      <c r="O67" s="48">
        <f t="shared" si="28"/>
        <v>2797923</v>
      </c>
      <c r="P67" s="48">
        <f t="shared" si="29"/>
        <v>22429.23</v>
      </c>
      <c r="Q67" s="48">
        <f t="shared" si="30"/>
        <v>44858.46</v>
      </c>
      <c r="R67" s="48">
        <f t="shared" si="31"/>
        <v>22429.23</v>
      </c>
      <c r="S67" s="146">
        <f t="shared" si="14"/>
        <v>2708206.08</v>
      </c>
      <c r="T67" s="1375">
        <f>VLOOKUP(C67,[49]SIBOLGA!$U$39:$AM$84,19,FALSE)</f>
        <v>1070005214590</v>
      </c>
    </row>
    <row r="68" spans="1:38" s="223" customFormat="1" ht="18" customHeight="1">
      <c r="A68" s="206">
        <v>2177595</v>
      </c>
      <c r="B68" s="716">
        <v>39</v>
      </c>
      <c r="C68" s="600" t="s">
        <v>2084</v>
      </c>
      <c r="D68" s="1374" t="s">
        <v>2059</v>
      </c>
      <c r="E68" s="952">
        <f>VLOOKUP(C68,[48]SIBOLGA!$U$39:$W$84,3,FALSE)</f>
        <v>20</v>
      </c>
      <c r="F68" s="105">
        <v>1842923</v>
      </c>
      <c r="G68" s="105">
        <v>400000</v>
      </c>
      <c r="H68" s="48">
        <f t="shared" si="8"/>
        <v>2242923</v>
      </c>
      <c r="I68" s="980">
        <v>0</v>
      </c>
      <c r="J68" s="980">
        <v>0</v>
      </c>
      <c r="K68" s="980">
        <v>0</v>
      </c>
      <c r="L68" s="980">
        <v>555000</v>
      </c>
      <c r="M68" s="980">
        <v>0</v>
      </c>
      <c r="N68" s="48">
        <f t="shared" si="27"/>
        <v>555000</v>
      </c>
      <c r="O68" s="48">
        <f t="shared" si="28"/>
        <v>2797923</v>
      </c>
      <c r="P68" s="48">
        <f t="shared" si="29"/>
        <v>22429.23</v>
      </c>
      <c r="Q68" s="48">
        <f t="shared" si="30"/>
        <v>44858.46</v>
      </c>
      <c r="R68" s="48">
        <f t="shared" si="31"/>
        <v>22429.23</v>
      </c>
      <c r="S68" s="146">
        <f t="shared" si="14"/>
        <v>2708206.08</v>
      </c>
      <c r="T68" s="1375">
        <f>VLOOKUP(C68,[49]SIBOLGA!$U$39:$AM$84,19,FALSE)</f>
        <v>1070004816668</v>
      </c>
    </row>
    <row r="69" spans="1:38" s="112" customFormat="1" ht="18" customHeight="1">
      <c r="A69" s="921">
        <v>2177595</v>
      </c>
      <c r="B69" s="716">
        <v>40</v>
      </c>
      <c r="C69" s="599" t="s">
        <v>2121</v>
      </c>
      <c r="D69" s="1374" t="s">
        <v>2059</v>
      </c>
      <c r="E69" s="952">
        <f>VLOOKUP(C69,[48]SIBOLGA!$U$39:$W$84,3,FALSE)</f>
        <v>18</v>
      </c>
      <c r="F69" s="105">
        <v>1842923</v>
      </c>
      <c r="G69" s="105">
        <v>400000</v>
      </c>
      <c r="H69" s="31">
        <f t="shared" si="8"/>
        <v>2242923</v>
      </c>
      <c r="I69" s="980">
        <v>0</v>
      </c>
      <c r="J69" s="980">
        <v>0</v>
      </c>
      <c r="K69" s="980">
        <v>0</v>
      </c>
      <c r="L69" s="980">
        <v>555000</v>
      </c>
      <c r="M69" s="980">
        <v>0</v>
      </c>
      <c r="N69" s="31">
        <f t="shared" si="27"/>
        <v>555000</v>
      </c>
      <c r="O69" s="31">
        <f t="shared" si="28"/>
        <v>2797923</v>
      </c>
      <c r="P69" s="31">
        <f t="shared" si="29"/>
        <v>22429.23</v>
      </c>
      <c r="Q69" s="31">
        <f t="shared" si="30"/>
        <v>44858.46</v>
      </c>
      <c r="R69" s="31">
        <f t="shared" si="31"/>
        <v>22429.23</v>
      </c>
      <c r="S69" s="104">
        <f t="shared" si="14"/>
        <v>2708206.08</v>
      </c>
      <c r="T69" s="1375" t="str">
        <f>VLOOKUP(C69,[49]SIBOLGA!$U$39:$AM$84,19,FALSE)</f>
        <v>9000007638159</v>
      </c>
    </row>
    <row r="70" spans="1:38" s="112" customFormat="1" ht="18" customHeight="1">
      <c r="A70" s="921">
        <v>2177595</v>
      </c>
      <c r="B70" s="716">
        <v>41</v>
      </c>
      <c r="C70" s="600" t="s">
        <v>2086</v>
      </c>
      <c r="D70" s="1374" t="s">
        <v>2059</v>
      </c>
      <c r="E70" s="952">
        <f>VLOOKUP(C70,[48]SIBOLGA!$U$39:$W$84,3,FALSE)</f>
        <v>25</v>
      </c>
      <c r="F70" s="105">
        <v>1842923</v>
      </c>
      <c r="G70" s="105">
        <v>400000</v>
      </c>
      <c r="H70" s="31">
        <f t="shared" si="8"/>
        <v>2242923</v>
      </c>
      <c r="I70" s="980">
        <v>0</v>
      </c>
      <c r="J70" s="980">
        <v>0</v>
      </c>
      <c r="K70" s="980">
        <v>0</v>
      </c>
      <c r="L70" s="980">
        <v>555000</v>
      </c>
      <c r="M70" s="980">
        <v>0</v>
      </c>
      <c r="N70" s="31">
        <f t="shared" si="27"/>
        <v>555000</v>
      </c>
      <c r="O70" s="31">
        <f t="shared" si="28"/>
        <v>2797923</v>
      </c>
      <c r="P70" s="31">
        <f t="shared" si="29"/>
        <v>22429.23</v>
      </c>
      <c r="Q70" s="31">
        <f t="shared" si="30"/>
        <v>44858.46</v>
      </c>
      <c r="R70" s="31">
        <f t="shared" si="31"/>
        <v>22429.23</v>
      </c>
      <c r="S70" s="104">
        <f t="shared" si="14"/>
        <v>2708206.08</v>
      </c>
      <c r="T70" s="1375">
        <f>VLOOKUP(C70,[49]SIBOLGA!$U$39:$AM$84,19,FALSE)</f>
        <v>1070004816403</v>
      </c>
    </row>
    <row r="71" spans="1:38" s="112" customFormat="1" ht="18" customHeight="1">
      <c r="A71" s="921">
        <v>2177595</v>
      </c>
      <c r="B71" s="716">
        <v>42</v>
      </c>
      <c r="C71" s="600" t="s">
        <v>2087</v>
      </c>
      <c r="D71" s="1374" t="s">
        <v>2059</v>
      </c>
      <c r="E71" s="952">
        <f>VLOOKUP(C71,[48]SIBOLGA!$U$39:$W$84,3,FALSE)</f>
        <v>16</v>
      </c>
      <c r="F71" s="105">
        <v>1842923</v>
      </c>
      <c r="G71" s="105">
        <v>400000</v>
      </c>
      <c r="H71" s="31">
        <f t="shared" si="8"/>
        <v>2242923</v>
      </c>
      <c r="I71" s="980">
        <v>0</v>
      </c>
      <c r="J71" s="980">
        <v>0</v>
      </c>
      <c r="K71" s="980">
        <v>0</v>
      </c>
      <c r="L71" s="980">
        <v>555000</v>
      </c>
      <c r="M71" s="980">
        <v>0</v>
      </c>
      <c r="N71" s="31">
        <f t="shared" si="27"/>
        <v>555000</v>
      </c>
      <c r="O71" s="31">
        <f t="shared" si="28"/>
        <v>2797923</v>
      </c>
      <c r="P71" s="31">
        <f t="shared" si="29"/>
        <v>22429.23</v>
      </c>
      <c r="Q71" s="31">
        <f t="shared" si="30"/>
        <v>44858.46</v>
      </c>
      <c r="R71" s="31">
        <f t="shared" si="31"/>
        <v>22429.23</v>
      </c>
      <c r="S71" s="104">
        <f t="shared" si="14"/>
        <v>2708206.08</v>
      </c>
      <c r="T71" s="1375">
        <f>VLOOKUP(C71,[49]SIBOLGA!$U$39:$AM$84,19,FALSE)</f>
        <v>1070004817377</v>
      </c>
    </row>
    <row r="72" spans="1:38" s="112" customFormat="1" ht="18" customHeight="1">
      <c r="A72" s="921">
        <v>2177595</v>
      </c>
      <c r="B72" s="716">
        <v>43</v>
      </c>
      <c r="C72" s="599" t="s">
        <v>2123</v>
      </c>
      <c r="D72" s="1374" t="s">
        <v>2059</v>
      </c>
      <c r="E72" s="952">
        <f>VLOOKUP(C72,[48]SIBOLGA!$U$39:$W$84,3,FALSE)</f>
        <v>24</v>
      </c>
      <c r="F72" s="105">
        <v>1842923</v>
      </c>
      <c r="G72" s="105">
        <v>400000</v>
      </c>
      <c r="H72" s="31">
        <f t="shared" si="8"/>
        <v>2242923</v>
      </c>
      <c r="I72" s="980">
        <v>0</v>
      </c>
      <c r="J72" s="980">
        <v>0</v>
      </c>
      <c r="K72" s="980">
        <v>0</v>
      </c>
      <c r="L72" s="980">
        <v>555000</v>
      </c>
      <c r="M72" s="980">
        <v>0</v>
      </c>
      <c r="N72" s="31">
        <f t="shared" si="27"/>
        <v>555000</v>
      </c>
      <c r="O72" s="31">
        <f t="shared" si="28"/>
        <v>2797923</v>
      </c>
      <c r="P72" s="31">
        <f t="shared" si="29"/>
        <v>22429.23</v>
      </c>
      <c r="Q72" s="31">
        <f t="shared" si="30"/>
        <v>44858.46</v>
      </c>
      <c r="R72" s="31">
        <f t="shared" si="31"/>
        <v>22429.23</v>
      </c>
      <c r="S72" s="104">
        <f t="shared" si="14"/>
        <v>2708206.08</v>
      </c>
      <c r="T72" s="1375">
        <f>VLOOKUP(C72,[49]SIBOLGA!$U$39:$AM$84,19,FALSE)</f>
        <v>1070006659371</v>
      </c>
    </row>
    <row r="73" spans="1:38" s="112" customFormat="1" ht="18" customHeight="1">
      <c r="A73" s="921">
        <v>2177595</v>
      </c>
      <c r="B73" s="716">
        <v>44</v>
      </c>
      <c r="C73" s="599" t="s">
        <v>2124</v>
      </c>
      <c r="D73" s="1374" t="s">
        <v>2059</v>
      </c>
      <c r="E73" s="952">
        <f>VLOOKUP(C73,[48]SIBOLGA!$U$39:$W$84,3,FALSE)</f>
        <v>20</v>
      </c>
      <c r="F73" s="105">
        <v>1842923</v>
      </c>
      <c r="G73" s="105">
        <v>400000</v>
      </c>
      <c r="H73" s="31">
        <f t="shared" si="8"/>
        <v>2242923</v>
      </c>
      <c r="I73" s="980">
        <v>0</v>
      </c>
      <c r="J73" s="980">
        <v>0</v>
      </c>
      <c r="K73" s="980">
        <v>0</v>
      </c>
      <c r="L73" s="980">
        <v>555000</v>
      </c>
      <c r="M73" s="980">
        <v>0</v>
      </c>
      <c r="N73" s="31">
        <f t="shared" si="27"/>
        <v>555000</v>
      </c>
      <c r="O73" s="31">
        <f t="shared" si="28"/>
        <v>2797923</v>
      </c>
      <c r="P73" s="31">
        <f t="shared" si="29"/>
        <v>22429.23</v>
      </c>
      <c r="Q73" s="31">
        <f t="shared" si="30"/>
        <v>44858.46</v>
      </c>
      <c r="R73" s="31">
        <f t="shared" si="31"/>
        <v>22429.23</v>
      </c>
      <c r="S73" s="104">
        <f t="shared" si="14"/>
        <v>2708206.08</v>
      </c>
      <c r="T73" s="1375">
        <f>VLOOKUP(C73,[49]SIBOLGA!$U$39:$AM$84,19,FALSE)</f>
        <v>1070006448817</v>
      </c>
    </row>
    <row r="74" spans="1:38" s="112" customFormat="1" ht="18" customHeight="1">
      <c r="A74" s="921">
        <v>2177595</v>
      </c>
      <c r="B74" s="716">
        <v>45</v>
      </c>
      <c r="C74" s="599" t="s">
        <v>2125</v>
      </c>
      <c r="D74" s="1374" t="s">
        <v>2059</v>
      </c>
      <c r="E74" s="952">
        <f>VLOOKUP(C74,[48]SIBOLGA!$U$39:$W$84,3,FALSE)</f>
        <v>28</v>
      </c>
      <c r="F74" s="105">
        <v>1842923</v>
      </c>
      <c r="G74" s="105">
        <v>400000</v>
      </c>
      <c r="H74" s="31">
        <f t="shared" si="8"/>
        <v>2242923</v>
      </c>
      <c r="I74" s="980">
        <v>0</v>
      </c>
      <c r="J74" s="980">
        <v>0</v>
      </c>
      <c r="K74" s="980">
        <v>0</v>
      </c>
      <c r="L74" s="980">
        <v>555000</v>
      </c>
      <c r="M74" s="980">
        <v>0</v>
      </c>
      <c r="N74" s="48">
        <f t="shared" si="27"/>
        <v>555000</v>
      </c>
      <c r="O74" s="48">
        <f t="shared" si="28"/>
        <v>2797923</v>
      </c>
      <c r="P74" s="48">
        <f t="shared" si="29"/>
        <v>22429.23</v>
      </c>
      <c r="Q74" s="48">
        <f t="shared" si="30"/>
        <v>44858.46</v>
      </c>
      <c r="R74" s="48">
        <f t="shared" si="31"/>
        <v>22429.23</v>
      </c>
      <c r="S74" s="146">
        <f t="shared" si="14"/>
        <v>2708206.08</v>
      </c>
      <c r="T74" s="1375" t="str">
        <f>VLOOKUP(C74,[49]SIBOLGA!$U$39:$AM$84,19,FALSE)</f>
        <v>1070004036994</v>
      </c>
    </row>
    <row r="75" spans="1:38" s="223" customFormat="1" ht="18" customHeight="1">
      <c r="A75" s="921">
        <v>2177595</v>
      </c>
      <c r="B75" s="716">
        <v>46</v>
      </c>
      <c r="C75" s="600" t="s">
        <v>2089</v>
      </c>
      <c r="D75" s="1374" t="s">
        <v>2059</v>
      </c>
      <c r="E75" s="952">
        <f>VLOOKUP(C75,[48]SIBOLGA!$U$39:$W$84,3,FALSE)</f>
        <v>23</v>
      </c>
      <c r="F75" s="105">
        <v>1842923</v>
      </c>
      <c r="G75" s="105">
        <v>400000</v>
      </c>
      <c r="H75" s="31">
        <f t="shared" si="8"/>
        <v>2242923</v>
      </c>
      <c r="I75" s="980">
        <v>0</v>
      </c>
      <c r="J75" s="980">
        <v>0</v>
      </c>
      <c r="K75" s="980">
        <v>0</v>
      </c>
      <c r="L75" s="980">
        <v>555000</v>
      </c>
      <c r="M75" s="980">
        <v>0</v>
      </c>
      <c r="N75" s="48">
        <f t="shared" si="27"/>
        <v>555000</v>
      </c>
      <c r="O75" s="48">
        <f t="shared" si="28"/>
        <v>2797923</v>
      </c>
      <c r="P75" s="48">
        <f t="shared" si="29"/>
        <v>22429.23</v>
      </c>
      <c r="Q75" s="48">
        <f t="shared" si="30"/>
        <v>44858.46</v>
      </c>
      <c r="R75" s="48">
        <f t="shared" si="31"/>
        <v>22429.23</v>
      </c>
      <c r="S75" s="146">
        <f t="shared" si="14"/>
        <v>2708206.08</v>
      </c>
      <c r="T75" s="1375">
        <f>VLOOKUP(C75,[49]SIBOLGA!$U$39:$AM$84,19,FALSE)</f>
        <v>1070005304292</v>
      </c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</row>
    <row r="76" spans="1:38" s="223" customFormat="1" ht="21.75" customHeight="1">
      <c r="A76" s="899"/>
      <c r="B76" s="2396" t="s">
        <v>970</v>
      </c>
      <c r="C76" s="2406"/>
      <c r="D76" s="2407"/>
      <c r="E76" s="1259">
        <f>SUM(E30:E75)</f>
        <v>1027</v>
      </c>
      <c r="F76" s="769">
        <f>SUM(F30:F75)</f>
        <v>84774458</v>
      </c>
      <c r="G76" s="769">
        <f t="shared" ref="G76:S76" si="32">SUM(G30:G75)</f>
        <v>18400000</v>
      </c>
      <c r="H76" s="769">
        <f t="shared" si="32"/>
        <v>103174458</v>
      </c>
      <c r="I76" s="769">
        <f t="shared" si="32"/>
        <v>0</v>
      </c>
      <c r="J76" s="769">
        <f t="shared" si="32"/>
        <v>0</v>
      </c>
      <c r="K76" s="769">
        <f t="shared" si="32"/>
        <v>0</v>
      </c>
      <c r="L76" s="769">
        <f t="shared" si="32"/>
        <v>25530000</v>
      </c>
      <c r="M76" s="769">
        <f t="shared" si="32"/>
        <v>0</v>
      </c>
      <c r="N76" s="769">
        <f t="shared" si="32"/>
        <v>25530000</v>
      </c>
      <c r="O76" s="769">
        <f t="shared" si="32"/>
        <v>128704458</v>
      </c>
      <c r="P76" s="769">
        <f t="shared" si="32"/>
        <v>1031744.5799999995</v>
      </c>
      <c r="Q76" s="769">
        <f t="shared" si="32"/>
        <v>2063489.159999999</v>
      </c>
      <c r="R76" s="769">
        <f t="shared" si="32"/>
        <v>1031744.5799999995</v>
      </c>
      <c r="S76" s="769">
        <f t="shared" si="32"/>
        <v>124577479.67999993</v>
      </c>
      <c r="T76" s="1372"/>
    </row>
    <row r="77" spans="1:38" s="268" customFormat="1" ht="18" customHeight="1">
      <c r="A77" s="281"/>
      <c r="B77" s="319"/>
      <c r="C77" s="319"/>
      <c r="D77" s="218"/>
      <c r="E77" s="218"/>
      <c r="F77" s="319"/>
      <c r="G77" s="319"/>
      <c r="H77" s="319"/>
      <c r="I77" s="319"/>
      <c r="J77" s="319"/>
      <c r="K77" s="319"/>
      <c r="L77" s="319"/>
      <c r="M77" s="319"/>
      <c r="N77" s="319"/>
      <c r="O77" s="319"/>
      <c r="P77" s="319"/>
      <c r="Q77" s="319"/>
      <c r="R77" s="319"/>
      <c r="S77" s="319"/>
      <c r="T77" s="645"/>
      <c r="U77" s="354"/>
      <c r="V77" s="354"/>
      <c r="W77" s="354"/>
      <c r="X77" s="354"/>
      <c r="Y77" s="354"/>
      <c r="Z77" s="354"/>
      <c r="AA77" s="354"/>
      <c r="AB77" s="354"/>
      <c r="AC77" s="354"/>
      <c r="AD77" s="354"/>
      <c r="AE77" s="354"/>
      <c r="AF77" s="354"/>
      <c r="AG77" s="354"/>
      <c r="AH77" s="354"/>
      <c r="AI77" s="354"/>
      <c r="AJ77" s="354"/>
      <c r="AK77" s="354"/>
      <c r="AL77" s="354"/>
    </row>
    <row r="78" spans="1:38" ht="18" customHeight="1">
      <c r="D78" s="218"/>
      <c r="E78" s="218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4"/>
      <c r="AK78" s="354"/>
      <c r="AL78" s="354"/>
    </row>
    <row r="79" spans="1:38" ht="18" customHeight="1">
      <c r="D79" s="218"/>
      <c r="E79" s="218"/>
      <c r="U79" s="354"/>
      <c r="V79" s="354"/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354"/>
      <c r="AH79" s="354"/>
      <c r="AI79" s="354"/>
      <c r="AJ79" s="354"/>
      <c r="AK79" s="354"/>
      <c r="AL79" s="354"/>
    </row>
    <row r="80" spans="1:38" ht="18" customHeight="1">
      <c r="D80" s="218"/>
      <c r="E80" s="218"/>
      <c r="U80" s="354"/>
      <c r="V80" s="354"/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354"/>
      <c r="AH80" s="354"/>
      <c r="AI80" s="354"/>
      <c r="AJ80" s="354"/>
      <c r="AK80" s="354"/>
      <c r="AL80" s="354"/>
    </row>
    <row r="81" spans="1:38" ht="18" customHeight="1">
      <c r="B81" s="212" t="s">
        <v>35</v>
      </c>
      <c r="C81" s="11"/>
      <c r="D81" s="12"/>
      <c r="E81" s="12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646"/>
      <c r="U81" s="354"/>
      <c r="V81" s="354"/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354"/>
      <c r="AI81" s="354"/>
      <c r="AJ81" s="354"/>
      <c r="AK81" s="354"/>
      <c r="AL81" s="354"/>
    </row>
    <row r="82" spans="1:38" ht="18" customHeight="1">
      <c r="B82" s="19"/>
      <c r="C82" s="20"/>
      <c r="D82" s="21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646"/>
      <c r="U82" s="354"/>
      <c r="V82" s="354"/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354"/>
      <c r="AI82" s="354"/>
      <c r="AJ82" s="354"/>
      <c r="AK82" s="354"/>
      <c r="AL82" s="354"/>
    </row>
    <row r="83" spans="1:38" ht="18" customHeight="1">
      <c r="A83" s="2424" t="s">
        <v>2755</v>
      </c>
      <c r="B83" s="2484" t="s">
        <v>3</v>
      </c>
      <c r="C83" s="2484" t="s">
        <v>4</v>
      </c>
      <c r="D83" s="2484" t="s">
        <v>5</v>
      </c>
      <c r="E83" s="2335" t="s">
        <v>6</v>
      </c>
      <c r="F83" s="2344" t="s">
        <v>7</v>
      </c>
      <c r="G83" s="2345"/>
      <c r="H83" s="2335" t="s">
        <v>509</v>
      </c>
      <c r="I83" s="2362" t="s">
        <v>8</v>
      </c>
      <c r="J83" s="2363"/>
      <c r="K83" s="2363"/>
      <c r="L83" s="2363"/>
      <c r="M83" s="2364"/>
      <c r="N83" s="2340" t="s">
        <v>9</v>
      </c>
      <c r="O83" s="2335" t="s">
        <v>10</v>
      </c>
      <c r="P83" s="2344" t="s">
        <v>11</v>
      </c>
      <c r="Q83" s="2359"/>
      <c r="R83" s="2345"/>
      <c r="S83" s="2335" t="s">
        <v>12</v>
      </c>
      <c r="T83" s="2525" t="s">
        <v>1850</v>
      </c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</row>
    <row r="84" spans="1:38" ht="51">
      <c r="A84" s="2425"/>
      <c r="B84" s="2485"/>
      <c r="C84" s="2485"/>
      <c r="D84" s="2485"/>
      <c r="E84" s="2488"/>
      <c r="F84" s="786" t="s">
        <v>14</v>
      </c>
      <c r="G84" s="786" t="s">
        <v>15</v>
      </c>
      <c r="H84" s="2336"/>
      <c r="I84" s="786" t="s">
        <v>2036</v>
      </c>
      <c r="J84" s="786" t="s">
        <v>2037</v>
      </c>
      <c r="K84" s="786" t="s">
        <v>122</v>
      </c>
      <c r="L84" s="786" t="s">
        <v>18</v>
      </c>
      <c r="M84" s="786" t="s">
        <v>19</v>
      </c>
      <c r="N84" s="2341"/>
      <c r="O84" s="2336"/>
      <c r="P84" s="786" t="s">
        <v>2316</v>
      </c>
      <c r="Q84" s="786" t="s">
        <v>20</v>
      </c>
      <c r="R84" s="786" t="s">
        <v>2274</v>
      </c>
      <c r="S84" s="2336"/>
      <c r="T84" s="2527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</row>
    <row r="85" spans="1:38" s="112" customFormat="1" ht="18" customHeight="1">
      <c r="A85" s="921">
        <v>2177595</v>
      </c>
      <c r="B85" s="1376">
        <v>1</v>
      </c>
      <c r="C85" s="601" t="s">
        <v>2090</v>
      </c>
      <c r="D85" s="1374" t="s">
        <v>1852</v>
      </c>
      <c r="E85" s="952">
        <f>VLOOKUP(C85,[48]SIBOLGA!$U$91:$W$141,3,FALSE)</f>
        <v>28</v>
      </c>
      <c r="F85" s="105">
        <v>1847595</v>
      </c>
      <c r="G85" s="105">
        <v>330000</v>
      </c>
      <c r="H85" s="31">
        <f>SUM(F85:G85)</f>
        <v>2177595</v>
      </c>
      <c r="I85" s="980">
        <v>0</v>
      </c>
      <c r="J85" s="980">
        <v>0</v>
      </c>
      <c r="K85" s="980">
        <v>0</v>
      </c>
      <c r="L85" s="980">
        <v>514000</v>
      </c>
      <c r="M85" s="980">
        <v>0</v>
      </c>
      <c r="N85" s="31">
        <f t="shared" ref="N85:N126" si="33">SUM(I85:M85)</f>
        <v>514000</v>
      </c>
      <c r="O85" s="31">
        <f t="shared" ref="O85:O126" si="34">H85+N85</f>
        <v>2691595</v>
      </c>
      <c r="P85" s="31">
        <f t="shared" ref="P85:P126" si="35">H85*1%</f>
        <v>21775.95</v>
      </c>
      <c r="Q85" s="31">
        <f t="shared" ref="Q85:Q126" si="36">H85*2%</f>
        <v>43551.9</v>
      </c>
      <c r="R85" s="31">
        <f t="shared" ref="R85:R126" si="37">H85*1%</f>
        <v>21775.95</v>
      </c>
      <c r="S85" s="104">
        <f t="shared" ref="S85:S126" si="38">O85-Q85-R85-P85</f>
        <v>2604491.1999999997</v>
      </c>
      <c r="T85" s="647" t="str">
        <f>VLOOKUP(C85,[49]SIBOLGA!$U$91:$AM$143,19,FALSE)</f>
        <v>1070007073911</v>
      </c>
      <c r="U85" s="112">
        <f>VLOOKUP(C85,[50]SIBOLGA!$U$91:$W$141,3,0)</f>
        <v>28</v>
      </c>
    </row>
    <row r="86" spans="1:38" s="112" customFormat="1" ht="18" customHeight="1">
      <c r="A86" s="921">
        <v>2177595</v>
      </c>
      <c r="B86" s="1376">
        <v>2</v>
      </c>
      <c r="C86" s="601" t="s">
        <v>2092</v>
      </c>
      <c r="D86" s="1374" t="s">
        <v>1852</v>
      </c>
      <c r="E86" s="952">
        <f>VLOOKUP(C86,[48]SIBOLGA!$U$91:$W$141,3,FALSE)</f>
        <v>26</v>
      </c>
      <c r="F86" s="105">
        <v>1847595</v>
      </c>
      <c r="G86" s="105">
        <v>330000</v>
      </c>
      <c r="H86" s="31">
        <f t="shared" ref="H86:H114" si="39">SUM(F86:G86)</f>
        <v>2177595</v>
      </c>
      <c r="I86" s="980">
        <v>0</v>
      </c>
      <c r="J86" s="980">
        <v>0</v>
      </c>
      <c r="K86" s="980">
        <v>0</v>
      </c>
      <c r="L86" s="980">
        <v>514000</v>
      </c>
      <c r="M86" s="980">
        <v>0</v>
      </c>
      <c r="N86" s="31">
        <f t="shared" si="33"/>
        <v>514000</v>
      </c>
      <c r="O86" s="31">
        <f t="shared" si="34"/>
        <v>2691595</v>
      </c>
      <c r="P86" s="31">
        <f t="shared" si="35"/>
        <v>21775.95</v>
      </c>
      <c r="Q86" s="31">
        <f t="shared" si="36"/>
        <v>43551.9</v>
      </c>
      <c r="R86" s="31">
        <f t="shared" si="37"/>
        <v>21775.95</v>
      </c>
      <c r="S86" s="104">
        <f t="shared" si="38"/>
        <v>2604491.1999999997</v>
      </c>
      <c r="T86" s="647" t="str">
        <f>VLOOKUP(C86,[49]SIBOLGA!$U$91:$AM$143,19,FALSE)</f>
        <v>1070007069224</v>
      </c>
      <c r="U86" s="112">
        <f>VLOOKUP(C86,[50]SIBOLGA!$U$91:$W$141,3,0)</f>
        <v>26</v>
      </c>
    </row>
    <row r="87" spans="1:38" s="112" customFormat="1" ht="18" customHeight="1">
      <c r="A87" s="921">
        <v>2177595</v>
      </c>
      <c r="B87" s="1376">
        <v>3</v>
      </c>
      <c r="C87" s="601" t="s">
        <v>2093</v>
      </c>
      <c r="D87" s="1374" t="s">
        <v>1852</v>
      </c>
      <c r="E87" s="952">
        <f>VLOOKUP(C87,[48]SIBOLGA!$U$91:$W$141,3,FALSE)</f>
        <v>25</v>
      </c>
      <c r="F87" s="105">
        <v>1847595</v>
      </c>
      <c r="G87" s="105">
        <v>330000</v>
      </c>
      <c r="H87" s="31">
        <f t="shared" si="39"/>
        <v>2177595</v>
      </c>
      <c r="I87" s="980">
        <v>0</v>
      </c>
      <c r="J87" s="980">
        <v>0</v>
      </c>
      <c r="K87" s="980">
        <v>0</v>
      </c>
      <c r="L87" s="980">
        <v>514000</v>
      </c>
      <c r="M87" s="980">
        <v>0</v>
      </c>
      <c r="N87" s="31">
        <f t="shared" si="33"/>
        <v>514000</v>
      </c>
      <c r="O87" s="31">
        <f t="shared" si="34"/>
        <v>2691595</v>
      </c>
      <c r="P87" s="31">
        <f t="shared" si="35"/>
        <v>21775.95</v>
      </c>
      <c r="Q87" s="31">
        <f t="shared" si="36"/>
        <v>43551.9</v>
      </c>
      <c r="R87" s="31">
        <f t="shared" si="37"/>
        <v>21775.95</v>
      </c>
      <c r="S87" s="104">
        <f t="shared" si="38"/>
        <v>2604491.1999999997</v>
      </c>
      <c r="T87" s="647" t="str">
        <f>VLOOKUP(C87,[49]SIBOLGA!$U$91:$AM$143,19,FALSE)</f>
        <v>1070006900767</v>
      </c>
      <c r="U87" s="112">
        <f>VLOOKUP(C87,[50]SIBOLGA!$U$91:$W$141,3,0)</f>
        <v>25</v>
      </c>
    </row>
    <row r="88" spans="1:38" s="112" customFormat="1" ht="18" customHeight="1">
      <c r="A88" s="921">
        <v>2177595</v>
      </c>
      <c r="B88" s="1376">
        <v>4</v>
      </c>
      <c r="C88" s="601" t="s">
        <v>2095</v>
      </c>
      <c r="D88" s="1374" t="s">
        <v>1852</v>
      </c>
      <c r="E88" s="952">
        <f>VLOOKUP(C88,[48]SIBOLGA!$U$91:$W$141,3,FALSE)</f>
        <v>22</v>
      </c>
      <c r="F88" s="105">
        <v>1847595</v>
      </c>
      <c r="G88" s="105">
        <v>330000</v>
      </c>
      <c r="H88" s="31">
        <f t="shared" si="39"/>
        <v>2177595</v>
      </c>
      <c r="I88" s="980">
        <v>0</v>
      </c>
      <c r="J88" s="980">
        <v>0</v>
      </c>
      <c r="K88" s="980">
        <v>0</v>
      </c>
      <c r="L88" s="980">
        <v>514000</v>
      </c>
      <c r="M88" s="980">
        <v>0</v>
      </c>
      <c r="N88" s="31">
        <f t="shared" si="33"/>
        <v>514000</v>
      </c>
      <c r="O88" s="31">
        <f t="shared" si="34"/>
        <v>2691595</v>
      </c>
      <c r="P88" s="31">
        <f t="shared" si="35"/>
        <v>21775.95</v>
      </c>
      <c r="Q88" s="31">
        <f t="shared" si="36"/>
        <v>43551.9</v>
      </c>
      <c r="R88" s="31">
        <f t="shared" si="37"/>
        <v>21775.95</v>
      </c>
      <c r="S88" s="104">
        <f t="shared" si="38"/>
        <v>2604491.1999999997</v>
      </c>
      <c r="T88" s="647" t="str">
        <f>VLOOKUP(C88,[49]SIBOLGA!$U$91:$AM$143,19,FALSE)</f>
        <v>1070007069547</v>
      </c>
      <c r="U88" s="112">
        <f>VLOOKUP(C88,[50]SIBOLGA!$U$91:$W$141,3,0)</f>
        <v>22</v>
      </c>
    </row>
    <row r="89" spans="1:38" s="112" customFormat="1" ht="18" customHeight="1">
      <c r="A89" s="921">
        <v>2177595</v>
      </c>
      <c r="B89" s="1376">
        <v>5</v>
      </c>
      <c r="C89" s="601" t="s">
        <v>2097</v>
      </c>
      <c r="D89" s="1374" t="s">
        <v>1852</v>
      </c>
      <c r="E89" s="952">
        <f>VLOOKUP(C89,[48]SIBOLGA!$U$91:$W$141,3,FALSE)</f>
        <v>22</v>
      </c>
      <c r="F89" s="105">
        <v>1847595</v>
      </c>
      <c r="G89" s="105">
        <v>330000</v>
      </c>
      <c r="H89" s="31">
        <f t="shared" si="39"/>
        <v>2177595</v>
      </c>
      <c r="I89" s="980">
        <v>0</v>
      </c>
      <c r="J89" s="980">
        <v>0</v>
      </c>
      <c r="K89" s="980">
        <v>0</v>
      </c>
      <c r="L89" s="980">
        <v>514000</v>
      </c>
      <c r="M89" s="980">
        <v>0</v>
      </c>
      <c r="N89" s="31">
        <f t="shared" si="33"/>
        <v>514000</v>
      </c>
      <c r="O89" s="31">
        <f t="shared" si="34"/>
        <v>2691595</v>
      </c>
      <c r="P89" s="31">
        <f t="shared" si="35"/>
        <v>21775.95</v>
      </c>
      <c r="Q89" s="31">
        <f t="shared" si="36"/>
        <v>43551.9</v>
      </c>
      <c r="R89" s="31">
        <f t="shared" si="37"/>
        <v>21775.95</v>
      </c>
      <c r="S89" s="104">
        <f t="shared" si="38"/>
        <v>2604491.1999999997</v>
      </c>
      <c r="T89" s="647">
        <f>VLOOKUP(C89,[49]SIBOLGA!$U$91:$AM$143,19,FALSE)</f>
        <v>1070004817260</v>
      </c>
      <c r="U89" s="112">
        <f>VLOOKUP(C89,[50]SIBOLGA!$U$91:$W$141,3,0)</f>
        <v>22</v>
      </c>
    </row>
    <row r="90" spans="1:38" s="112" customFormat="1" ht="18" customHeight="1">
      <c r="A90" s="921">
        <v>2177595</v>
      </c>
      <c r="B90" s="1376">
        <v>6</v>
      </c>
      <c r="C90" s="601" t="s">
        <v>2098</v>
      </c>
      <c r="D90" s="1374" t="s">
        <v>1852</v>
      </c>
      <c r="E90" s="952">
        <f>VLOOKUP(C90,[48]SIBOLGA!$U$91:$W$141,3,FALSE)</f>
        <v>22</v>
      </c>
      <c r="F90" s="105">
        <v>1847595</v>
      </c>
      <c r="G90" s="105">
        <v>330000</v>
      </c>
      <c r="H90" s="31">
        <f t="shared" si="39"/>
        <v>2177595</v>
      </c>
      <c r="I90" s="980">
        <v>0</v>
      </c>
      <c r="J90" s="980">
        <v>0</v>
      </c>
      <c r="K90" s="980">
        <v>0</v>
      </c>
      <c r="L90" s="980">
        <v>514000</v>
      </c>
      <c r="M90" s="980">
        <v>0</v>
      </c>
      <c r="N90" s="31">
        <f t="shared" si="33"/>
        <v>514000</v>
      </c>
      <c r="O90" s="31">
        <f t="shared" si="34"/>
        <v>2691595</v>
      </c>
      <c r="P90" s="31">
        <f t="shared" si="35"/>
        <v>21775.95</v>
      </c>
      <c r="Q90" s="31">
        <f t="shared" si="36"/>
        <v>43551.9</v>
      </c>
      <c r="R90" s="31">
        <f t="shared" si="37"/>
        <v>21775.95</v>
      </c>
      <c r="S90" s="104">
        <f t="shared" si="38"/>
        <v>2604491.1999999997</v>
      </c>
      <c r="T90" s="647" t="str">
        <f>VLOOKUP(C90,[49]SIBOLGA!$U$91:$AM$143,19,FALSE)</f>
        <v>1070005194354</v>
      </c>
      <c r="U90" s="112">
        <f>VLOOKUP(C90,[50]SIBOLGA!$U$91:$W$141,3,0)</f>
        <v>22</v>
      </c>
    </row>
    <row r="91" spans="1:38" s="112" customFormat="1" ht="18" customHeight="1">
      <c r="A91" s="921">
        <v>2177595</v>
      </c>
      <c r="B91" s="1376">
        <v>7</v>
      </c>
      <c r="C91" s="601" t="s">
        <v>2099</v>
      </c>
      <c r="D91" s="1374" t="s">
        <v>1852</v>
      </c>
      <c r="E91" s="952">
        <f>VLOOKUP(C91,[48]SIBOLGA!$U$91:$W$141,3,FALSE)</f>
        <v>24</v>
      </c>
      <c r="F91" s="105">
        <v>1847595</v>
      </c>
      <c r="G91" s="105">
        <v>330000</v>
      </c>
      <c r="H91" s="31">
        <f t="shared" si="39"/>
        <v>2177595</v>
      </c>
      <c r="I91" s="980">
        <v>0</v>
      </c>
      <c r="J91" s="980">
        <v>0</v>
      </c>
      <c r="K91" s="980">
        <v>0</v>
      </c>
      <c r="L91" s="980">
        <v>514000</v>
      </c>
      <c r="M91" s="980">
        <v>0</v>
      </c>
      <c r="N91" s="31">
        <f t="shared" si="33"/>
        <v>514000</v>
      </c>
      <c r="O91" s="31">
        <f t="shared" si="34"/>
        <v>2691595</v>
      </c>
      <c r="P91" s="31">
        <f t="shared" si="35"/>
        <v>21775.95</v>
      </c>
      <c r="Q91" s="31">
        <f t="shared" si="36"/>
        <v>43551.9</v>
      </c>
      <c r="R91" s="31">
        <f t="shared" si="37"/>
        <v>21775.95</v>
      </c>
      <c r="S91" s="104">
        <f t="shared" si="38"/>
        <v>2604491.1999999997</v>
      </c>
      <c r="T91" s="647">
        <f>VLOOKUP(C91,[49]SIBOLGA!$U$91:$AM$143,19,FALSE)</f>
        <v>1070006277679</v>
      </c>
      <c r="U91" s="112">
        <f>VLOOKUP(C91,[50]SIBOLGA!$U$91:$W$141,3,0)</f>
        <v>24</v>
      </c>
    </row>
    <row r="92" spans="1:38" s="112" customFormat="1" ht="18" customHeight="1">
      <c r="A92" s="921">
        <v>2177595</v>
      </c>
      <c r="B92" s="1376">
        <v>8</v>
      </c>
      <c r="C92" s="601" t="s">
        <v>2100</v>
      </c>
      <c r="D92" s="1374" t="s">
        <v>1852</v>
      </c>
      <c r="E92" s="952">
        <f>VLOOKUP(C92,[48]SIBOLGA!$U$91:$W$141,3,FALSE)</f>
        <v>19</v>
      </c>
      <c r="F92" s="105">
        <v>1847595</v>
      </c>
      <c r="G92" s="105">
        <v>330000</v>
      </c>
      <c r="H92" s="31">
        <f t="shared" si="39"/>
        <v>2177595</v>
      </c>
      <c r="I92" s="980">
        <v>0</v>
      </c>
      <c r="J92" s="980">
        <v>0</v>
      </c>
      <c r="K92" s="980">
        <v>0</v>
      </c>
      <c r="L92" s="980">
        <v>514000</v>
      </c>
      <c r="M92" s="980">
        <v>0</v>
      </c>
      <c r="N92" s="31">
        <f t="shared" si="33"/>
        <v>514000</v>
      </c>
      <c r="O92" s="31">
        <f t="shared" si="34"/>
        <v>2691595</v>
      </c>
      <c r="P92" s="31">
        <f t="shared" si="35"/>
        <v>21775.95</v>
      </c>
      <c r="Q92" s="31">
        <f t="shared" si="36"/>
        <v>43551.9</v>
      </c>
      <c r="R92" s="31">
        <f t="shared" si="37"/>
        <v>21775.95</v>
      </c>
      <c r="S92" s="104">
        <f t="shared" si="38"/>
        <v>2604491.1999999997</v>
      </c>
      <c r="T92" s="647" t="str">
        <f>VLOOKUP(C92,[49]SIBOLGA!$U$91:$AM$143,19,FALSE)</f>
        <v>1070005786944</v>
      </c>
      <c r="U92" s="112">
        <f>VLOOKUP(C92,[50]SIBOLGA!$U$91:$W$141,3,0)</f>
        <v>19</v>
      </c>
    </row>
    <row r="93" spans="1:38" s="112" customFormat="1" ht="18" customHeight="1">
      <c r="A93" s="921">
        <v>2177595</v>
      </c>
      <c r="B93" s="1376">
        <v>9</v>
      </c>
      <c r="C93" s="601" t="s">
        <v>2102</v>
      </c>
      <c r="D93" s="1374" t="s">
        <v>1852</v>
      </c>
      <c r="E93" s="952">
        <f>VLOOKUP(C93,[48]SIBOLGA!$U$91:$W$141,3,FALSE)</f>
        <v>25</v>
      </c>
      <c r="F93" s="105">
        <v>1847595</v>
      </c>
      <c r="G93" s="105">
        <v>330000</v>
      </c>
      <c r="H93" s="31">
        <f t="shared" si="39"/>
        <v>2177595</v>
      </c>
      <c r="I93" s="980">
        <v>0</v>
      </c>
      <c r="J93" s="980">
        <v>0</v>
      </c>
      <c r="K93" s="980">
        <v>0</v>
      </c>
      <c r="L93" s="980">
        <v>514000</v>
      </c>
      <c r="M93" s="980">
        <v>0</v>
      </c>
      <c r="N93" s="31">
        <f t="shared" si="33"/>
        <v>514000</v>
      </c>
      <c r="O93" s="31">
        <f t="shared" si="34"/>
        <v>2691595</v>
      </c>
      <c r="P93" s="31">
        <f t="shared" si="35"/>
        <v>21775.95</v>
      </c>
      <c r="Q93" s="31">
        <f t="shared" si="36"/>
        <v>43551.9</v>
      </c>
      <c r="R93" s="31">
        <f t="shared" si="37"/>
        <v>21775.95</v>
      </c>
      <c r="S93" s="104">
        <f t="shared" si="38"/>
        <v>2604491.1999999997</v>
      </c>
      <c r="T93" s="647" t="str">
        <f>VLOOKUP(C93,[49]SIBOLGA!$U$91:$AM$143,19,FALSE)</f>
        <v>1070007069562</v>
      </c>
      <c r="U93" s="112">
        <f>VLOOKUP(C93,[50]SIBOLGA!$U$91:$W$141,3,0)</f>
        <v>25</v>
      </c>
    </row>
    <row r="94" spans="1:38" s="112" customFormat="1" ht="18" customHeight="1">
      <c r="A94" s="921">
        <v>2177595</v>
      </c>
      <c r="B94" s="1376">
        <v>10</v>
      </c>
      <c r="C94" s="601" t="s">
        <v>2103</v>
      </c>
      <c r="D94" s="1374" t="s">
        <v>1852</v>
      </c>
      <c r="E94" s="952">
        <f>VLOOKUP(C94,[48]SIBOLGA!$U$91:$W$141,3,FALSE)</f>
        <v>0</v>
      </c>
      <c r="F94" s="105">
        <v>1847595</v>
      </c>
      <c r="G94" s="105">
        <v>330000</v>
      </c>
      <c r="H94" s="31">
        <f t="shared" si="39"/>
        <v>2177595</v>
      </c>
      <c r="I94" s="980">
        <v>0</v>
      </c>
      <c r="J94" s="980">
        <v>0</v>
      </c>
      <c r="K94" s="980">
        <v>0</v>
      </c>
      <c r="L94" s="980">
        <v>514000</v>
      </c>
      <c r="M94" s="980">
        <v>0</v>
      </c>
      <c r="N94" s="31">
        <f t="shared" si="33"/>
        <v>514000</v>
      </c>
      <c r="O94" s="31">
        <f t="shared" si="34"/>
        <v>2691595</v>
      </c>
      <c r="P94" s="31">
        <f t="shared" si="35"/>
        <v>21775.95</v>
      </c>
      <c r="Q94" s="31">
        <f t="shared" si="36"/>
        <v>43551.9</v>
      </c>
      <c r="R94" s="31">
        <f t="shared" si="37"/>
        <v>21775.95</v>
      </c>
      <c r="S94" s="104">
        <f t="shared" si="38"/>
        <v>2604491.1999999997</v>
      </c>
      <c r="T94" s="647" t="str">
        <f>VLOOKUP(C94,[49]SIBOLGA!$U$91:$AM$143,19,FALSE)</f>
        <v>1070006898227</v>
      </c>
      <c r="U94" s="112">
        <f>VLOOKUP(C94,[50]SIBOLGA!$U$91:$W$141,3,0)</f>
        <v>0</v>
      </c>
    </row>
    <row r="95" spans="1:38" s="112" customFormat="1" ht="18" customHeight="1">
      <c r="A95" s="921">
        <v>2177595</v>
      </c>
      <c r="B95" s="1376">
        <v>11</v>
      </c>
      <c r="C95" s="601" t="s">
        <v>2105</v>
      </c>
      <c r="D95" s="1374" t="s">
        <v>1852</v>
      </c>
      <c r="E95" s="952">
        <f>VLOOKUP(C95,[48]SIBOLGA!$U$91:$W$141,3,FALSE)</f>
        <v>18</v>
      </c>
      <c r="F95" s="105">
        <v>1847595</v>
      </c>
      <c r="G95" s="105">
        <v>330000</v>
      </c>
      <c r="H95" s="31">
        <f t="shared" si="39"/>
        <v>2177595</v>
      </c>
      <c r="I95" s="980">
        <v>0</v>
      </c>
      <c r="J95" s="980">
        <v>0</v>
      </c>
      <c r="K95" s="980">
        <v>0</v>
      </c>
      <c r="L95" s="980">
        <v>514000</v>
      </c>
      <c r="M95" s="980">
        <v>0</v>
      </c>
      <c r="N95" s="31">
        <f t="shared" si="33"/>
        <v>514000</v>
      </c>
      <c r="O95" s="31">
        <f t="shared" si="34"/>
        <v>2691595</v>
      </c>
      <c r="P95" s="31">
        <f t="shared" si="35"/>
        <v>21775.95</v>
      </c>
      <c r="Q95" s="31">
        <f t="shared" si="36"/>
        <v>43551.9</v>
      </c>
      <c r="R95" s="31">
        <f t="shared" si="37"/>
        <v>21775.95</v>
      </c>
      <c r="S95" s="104">
        <f t="shared" si="38"/>
        <v>2604491.1999999997</v>
      </c>
      <c r="T95" s="647" t="str">
        <f>VLOOKUP(C95,[49]SIBOLGA!$U$91:$AM$143,19,FALSE)</f>
        <v>1070005793320</v>
      </c>
      <c r="U95" s="112">
        <f>VLOOKUP(C95,[50]SIBOLGA!$U$91:$W$141,3,0)</f>
        <v>18</v>
      </c>
    </row>
    <row r="96" spans="1:38" s="112" customFormat="1" ht="18" customHeight="1">
      <c r="A96" s="921">
        <v>2177595</v>
      </c>
      <c r="B96" s="1376">
        <v>12</v>
      </c>
      <c r="C96" s="602" t="s">
        <v>2072</v>
      </c>
      <c r="D96" s="1374" t="s">
        <v>1852</v>
      </c>
      <c r="E96" s="952">
        <f>VLOOKUP(C96,[48]SIBOLGA!$U$91:$W$141,3,FALSE)</f>
        <v>23</v>
      </c>
      <c r="F96" s="105">
        <v>1847595</v>
      </c>
      <c r="G96" s="105">
        <v>330000</v>
      </c>
      <c r="H96" s="31">
        <f t="shared" si="39"/>
        <v>2177595</v>
      </c>
      <c r="I96" s="980">
        <v>0</v>
      </c>
      <c r="J96" s="980">
        <v>0</v>
      </c>
      <c r="K96" s="980">
        <v>0</v>
      </c>
      <c r="L96" s="980">
        <v>514000</v>
      </c>
      <c r="M96" s="980">
        <v>0</v>
      </c>
      <c r="N96" s="31">
        <f t="shared" si="33"/>
        <v>514000</v>
      </c>
      <c r="O96" s="31">
        <f t="shared" si="34"/>
        <v>2691595</v>
      </c>
      <c r="P96" s="31">
        <f t="shared" si="35"/>
        <v>21775.95</v>
      </c>
      <c r="Q96" s="31">
        <f t="shared" si="36"/>
        <v>43551.9</v>
      </c>
      <c r="R96" s="31">
        <f t="shared" si="37"/>
        <v>21775.95</v>
      </c>
      <c r="S96" s="104">
        <f t="shared" si="38"/>
        <v>2604491.1999999997</v>
      </c>
      <c r="T96" s="647" t="str">
        <f>VLOOKUP(C96,[49]SIBOLGA!$U$91:$AM$143,19,FALSE)</f>
        <v>1070005439734</v>
      </c>
      <c r="U96" s="112">
        <f>VLOOKUP(C96,[50]SIBOLGA!$U$91:$W$141,3,0)</f>
        <v>23</v>
      </c>
    </row>
    <row r="97" spans="1:38" s="112" customFormat="1" ht="18" customHeight="1">
      <c r="A97" s="921">
        <v>2177595</v>
      </c>
      <c r="B97" s="1376">
        <v>13</v>
      </c>
      <c r="C97" s="602" t="s">
        <v>2074</v>
      </c>
      <c r="D97" s="1374" t="s">
        <v>1852</v>
      </c>
      <c r="E97" s="952">
        <f>VLOOKUP(C97,[48]SIBOLGA!$U$91:$W$141,3,FALSE)</f>
        <v>23</v>
      </c>
      <c r="F97" s="105">
        <v>1847595</v>
      </c>
      <c r="G97" s="105">
        <v>330000</v>
      </c>
      <c r="H97" s="31">
        <f t="shared" si="39"/>
        <v>2177595</v>
      </c>
      <c r="I97" s="980">
        <v>0</v>
      </c>
      <c r="J97" s="980">
        <v>0</v>
      </c>
      <c r="K97" s="980">
        <v>0</v>
      </c>
      <c r="L97" s="980">
        <v>514000</v>
      </c>
      <c r="M97" s="980">
        <v>0</v>
      </c>
      <c r="N97" s="31">
        <f t="shared" si="33"/>
        <v>514000</v>
      </c>
      <c r="O97" s="31">
        <f t="shared" si="34"/>
        <v>2691595</v>
      </c>
      <c r="P97" s="31">
        <f t="shared" si="35"/>
        <v>21775.95</v>
      </c>
      <c r="Q97" s="31">
        <f t="shared" si="36"/>
        <v>43551.9</v>
      </c>
      <c r="R97" s="31">
        <f t="shared" si="37"/>
        <v>21775.95</v>
      </c>
      <c r="S97" s="104">
        <f t="shared" si="38"/>
        <v>2604491.1999999997</v>
      </c>
      <c r="T97" s="647">
        <f>VLOOKUP(C97,[49]SIBOLGA!$U$91:$AM$143,19,FALSE)</f>
        <v>1070005381001</v>
      </c>
      <c r="U97" s="112">
        <f>VLOOKUP(C97,[50]SIBOLGA!$U$91:$W$141,3,0)</f>
        <v>23</v>
      </c>
    </row>
    <row r="98" spans="1:38" s="112" customFormat="1" ht="18" customHeight="1">
      <c r="A98" s="921">
        <v>2177595</v>
      </c>
      <c r="B98" s="1376">
        <v>14</v>
      </c>
      <c r="C98" s="601" t="s">
        <v>2109</v>
      </c>
      <c r="D98" s="1374" t="s">
        <v>1852</v>
      </c>
      <c r="E98" s="952">
        <f>VLOOKUP(C98,[48]SIBOLGA!$U$91:$W$141,3,FALSE)</f>
        <v>20</v>
      </c>
      <c r="F98" s="105">
        <v>1847595</v>
      </c>
      <c r="G98" s="105">
        <v>330000</v>
      </c>
      <c r="H98" s="31">
        <f t="shared" si="39"/>
        <v>2177595</v>
      </c>
      <c r="I98" s="980">
        <v>0</v>
      </c>
      <c r="J98" s="980">
        <v>0</v>
      </c>
      <c r="K98" s="980">
        <v>0</v>
      </c>
      <c r="L98" s="980">
        <v>514000</v>
      </c>
      <c r="M98" s="980">
        <v>0</v>
      </c>
      <c r="N98" s="31">
        <f t="shared" si="33"/>
        <v>514000</v>
      </c>
      <c r="O98" s="31">
        <f t="shared" si="34"/>
        <v>2691595</v>
      </c>
      <c r="P98" s="31">
        <f t="shared" si="35"/>
        <v>21775.95</v>
      </c>
      <c r="Q98" s="31">
        <f t="shared" si="36"/>
        <v>43551.9</v>
      </c>
      <c r="R98" s="31">
        <f t="shared" si="37"/>
        <v>21775.95</v>
      </c>
      <c r="S98" s="104">
        <f t="shared" si="38"/>
        <v>2604491.1999999997</v>
      </c>
      <c r="T98" s="647" t="str">
        <f>VLOOKUP(C98,[49]SIBOLGA!$U$91:$AM$143,19,FALSE)</f>
        <v>1070006307690</v>
      </c>
      <c r="U98" s="112">
        <f>VLOOKUP(C98,[50]SIBOLGA!$U$91:$W$141,3,0)</f>
        <v>20</v>
      </c>
    </row>
    <row r="99" spans="1:38" s="112" customFormat="1" ht="18" customHeight="1">
      <c r="A99" s="921">
        <v>2177595</v>
      </c>
      <c r="B99" s="1376">
        <v>15</v>
      </c>
      <c r="C99" s="601" t="s">
        <v>2110</v>
      </c>
      <c r="D99" s="1374" t="s">
        <v>1852</v>
      </c>
      <c r="E99" s="952">
        <f>VLOOKUP(C99,[48]SIBOLGA!$U$91:$W$141,3,FALSE)</f>
        <v>17</v>
      </c>
      <c r="F99" s="105">
        <v>1847595</v>
      </c>
      <c r="G99" s="105">
        <v>330000</v>
      </c>
      <c r="H99" s="31">
        <f t="shared" si="39"/>
        <v>2177595</v>
      </c>
      <c r="I99" s="980">
        <v>0</v>
      </c>
      <c r="J99" s="980">
        <v>0</v>
      </c>
      <c r="K99" s="980">
        <v>0</v>
      </c>
      <c r="L99" s="980">
        <v>514000</v>
      </c>
      <c r="M99" s="980">
        <v>0</v>
      </c>
      <c r="N99" s="31">
        <f t="shared" si="33"/>
        <v>514000</v>
      </c>
      <c r="O99" s="31">
        <f t="shared" si="34"/>
        <v>2691595</v>
      </c>
      <c r="P99" s="31">
        <f t="shared" si="35"/>
        <v>21775.95</v>
      </c>
      <c r="Q99" s="31">
        <f t="shared" si="36"/>
        <v>43551.9</v>
      </c>
      <c r="R99" s="31">
        <f t="shared" si="37"/>
        <v>21775.95</v>
      </c>
      <c r="S99" s="104">
        <f t="shared" si="38"/>
        <v>2604491.1999999997</v>
      </c>
      <c r="T99" s="647">
        <f>VLOOKUP(C99,[49]SIBOLGA!$U$91:$AM$143,19,FALSE)</f>
        <v>1070006507398</v>
      </c>
      <c r="U99" s="112">
        <f>VLOOKUP(C99,[50]SIBOLGA!$U$91:$W$141,3,0)</f>
        <v>17</v>
      </c>
    </row>
    <row r="100" spans="1:38" s="112" customFormat="1" ht="18" customHeight="1">
      <c r="A100" s="921">
        <v>2177595</v>
      </c>
      <c r="B100" s="1376">
        <v>16</v>
      </c>
      <c r="C100" s="601" t="s">
        <v>2112</v>
      </c>
      <c r="D100" s="1374" t="s">
        <v>1852</v>
      </c>
      <c r="E100" s="952">
        <f>VLOOKUP(C100,[48]SIBOLGA!$U$91:$W$141,3,FALSE)</f>
        <v>22</v>
      </c>
      <c r="F100" s="105">
        <v>1847595</v>
      </c>
      <c r="G100" s="105">
        <v>330000</v>
      </c>
      <c r="H100" s="31">
        <f t="shared" si="39"/>
        <v>2177595</v>
      </c>
      <c r="I100" s="980">
        <v>0</v>
      </c>
      <c r="J100" s="980">
        <v>0</v>
      </c>
      <c r="K100" s="980">
        <v>0</v>
      </c>
      <c r="L100" s="980">
        <v>514000</v>
      </c>
      <c r="M100" s="980">
        <v>0</v>
      </c>
      <c r="N100" s="31">
        <f t="shared" si="33"/>
        <v>514000</v>
      </c>
      <c r="O100" s="31">
        <f t="shared" si="34"/>
        <v>2691595</v>
      </c>
      <c r="P100" s="31">
        <f t="shared" si="35"/>
        <v>21775.95</v>
      </c>
      <c r="Q100" s="31">
        <f t="shared" si="36"/>
        <v>43551.9</v>
      </c>
      <c r="R100" s="31">
        <f t="shared" si="37"/>
        <v>21775.95</v>
      </c>
      <c r="S100" s="104">
        <f t="shared" si="38"/>
        <v>2604491.1999999997</v>
      </c>
      <c r="T100" s="647" t="str">
        <f>VLOOKUP(C100,[49]SIBOLGA!$U$91:$AM$143,19,FALSE)</f>
        <v>1070007069513</v>
      </c>
      <c r="U100" s="112">
        <f>VLOOKUP(C100,[50]SIBOLGA!$U$91:$W$141,3,0)</f>
        <v>22</v>
      </c>
    </row>
    <row r="101" spans="1:38" s="112" customFormat="1" ht="18" customHeight="1">
      <c r="A101" s="921">
        <v>2177595</v>
      </c>
      <c r="B101" s="1376">
        <v>17</v>
      </c>
      <c r="C101" s="601" t="s">
        <v>2114</v>
      </c>
      <c r="D101" s="1374" t="s">
        <v>1852</v>
      </c>
      <c r="E101" s="952">
        <f>VLOOKUP(C101,[48]SIBOLGA!$U$91:$W$141,3,FALSE)</f>
        <v>30</v>
      </c>
      <c r="F101" s="105">
        <v>1847595</v>
      </c>
      <c r="G101" s="105">
        <v>330000</v>
      </c>
      <c r="H101" s="31">
        <f t="shared" si="39"/>
        <v>2177595</v>
      </c>
      <c r="I101" s="980">
        <v>0</v>
      </c>
      <c r="J101" s="980">
        <v>0</v>
      </c>
      <c r="K101" s="980">
        <v>0</v>
      </c>
      <c r="L101" s="980">
        <v>514000</v>
      </c>
      <c r="M101" s="980">
        <v>0</v>
      </c>
      <c r="N101" s="31">
        <f t="shared" si="33"/>
        <v>514000</v>
      </c>
      <c r="O101" s="31">
        <f t="shared" si="34"/>
        <v>2691595</v>
      </c>
      <c r="P101" s="31">
        <f t="shared" si="35"/>
        <v>21775.95</v>
      </c>
      <c r="Q101" s="31">
        <f t="shared" si="36"/>
        <v>43551.9</v>
      </c>
      <c r="R101" s="31">
        <f t="shared" si="37"/>
        <v>21775.95</v>
      </c>
      <c r="S101" s="104">
        <f t="shared" si="38"/>
        <v>2604491.1999999997</v>
      </c>
      <c r="T101" s="647">
        <f>VLOOKUP(C101,[49]SIBOLGA!$U$91:$AM$143,19,FALSE)</f>
        <v>1070006443073</v>
      </c>
      <c r="U101" s="112">
        <f>VLOOKUP(C101,[50]SIBOLGA!$U$91:$W$141,3,0)</f>
        <v>30</v>
      </c>
    </row>
    <row r="102" spans="1:38" s="112" customFormat="1" ht="18" customHeight="1">
      <c r="A102" s="921">
        <v>2177595</v>
      </c>
      <c r="B102" s="1376">
        <v>18</v>
      </c>
      <c r="C102" s="601" t="s">
        <v>2116</v>
      </c>
      <c r="D102" s="1374" t="s">
        <v>1852</v>
      </c>
      <c r="E102" s="952">
        <f>VLOOKUP(C102,[48]SIBOLGA!$U$91:$W$141,3,FALSE)</f>
        <v>18</v>
      </c>
      <c r="F102" s="105">
        <v>1847595</v>
      </c>
      <c r="G102" s="105">
        <v>330000</v>
      </c>
      <c r="H102" s="31">
        <f t="shared" si="39"/>
        <v>2177595</v>
      </c>
      <c r="I102" s="980">
        <v>0</v>
      </c>
      <c r="J102" s="980">
        <v>0</v>
      </c>
      <c r="K102" s="980">
        <v>0</v>
      </c>
      <c r="L102" s="980">
        <v>514000</v>
      </c>
      <c r="M102" s="980">
        <v>0</v>
      </c>
      <c r="N102" s="31">
        <f t="shared" si="33"/>
        <v>514000</v>
      </c>
      <c r="O102" s="31">
        <f t="shared" si="34"/>
        <v>2691595</v>
      </c>
      <c r="P102" s="31">
        <f t="shared" si="35"/>
        <v>21775.95</v>
      </c>
      <c r="Q102" s="31">
        <f t="shared" si="36"/>
        <v>43551.9</v>
      </c>
      <c r="R102" s="31">
        <f t="shared" si="37"/>
        <v>21775.95</v>
      </c>
      <c r="S102" s="104">
        <f t="shared" si="38"/>
        <v>2604491.1999999997</v>
      </c>
      <c r="T102" s="647">
        <f>VLOOKUP(C102,[49]SIBOLGA!$U$91:$AM$143,19,FALSE)</f>
        <v>1070004816601</v>
      </c>
      <c r="U102" s="112">
        <f>VLOOKUP(C102,[50]SIBOLGA!$U$91:$W$141,3,0)</f>
        <v>18</v>
      </c>
    </row>
    <row r="103" spans="1:38" s="112" customFormat="1" ht="18" customHeight="1">
      <c r="A103" s="921">
        <v>2177595</v>
      </c>
      <c r="B103" s="1376">
        <v>19</v>
      </c>
      <c r="C103" s="601" t="s">
        <v>2119</v>
      </c>
      <c r="D103" s="1374" t="s">
        <v>1852</v>
      </c>
      <c r="E103" s="952">
        <f>VLOOKUP(C103,[48]SIBOLGA!$U$91:$W$141,3,FALSE)</f>
        <v>24</v>
      </c>
      <c r="F103" s="105">
        <v>1847595</v>
      </c>
      <c r="G103" s="105">
        <v>330000</v>
      </c>
      <c r="H103" s="31">
        <f t="shared" si="39"/>
        <v>2177595</v>
      </c>
      <c r="I103" s="980">
        <v>0</v>
      </c>
      <c r="J103" s="980">
        <v>0</v>
      </c>
      <c r="K103" s="980">
        <v>0</v>
      </c>
      <c r="L103" s="980">
        <v>514000</v>
      </c>
      <c r="M103" s="980">
        <v>0</v>
      </c>
      <c r="N103" s="31">
        <f t="shared" si="33"/>
        <v>514000</v>
      </c>
      <c r="O103" s="31">
        <f t="shared" si="34"/>
        <v>2691595</v>
      </c>
      <c r="P103" s="31">
        <f t="shared" si="35"/>
        <v>21775.95</v>
      </c>
      <c r="Q103" s="31">
        <f t="shared" si="36"/>
        <v>43551.9</v>
      </c>
      <c r="R103" s="31">
        <f t="shared" si="37"/>
        <v>21775.95</v>
      </c>
      <c r="S103" s="104">
        <f t="shared" si="38"/>
        <v>2604491.1999999997</v>
      </c>
      <c r="T103" s="647" t="str">
        <f>VLOOKUP(C103,[49]SIBOLGA!$U$91:$AM$143,19,FALSE)</f>
        <v>1070007069497</v>
      </c>
      <c r="U103" s="112">
        <f>VLOOKUP(C103,[50]SIBOLGA!$U$91:$W$141,3,0)</f>
        <v>24</v>
      </c>
    </row>
    <row r="104" spans="1:38" s="112" customFormat="1" ht="18" customHeight="1">
      <c r="A104" s="921">
        <v>2177595</v>
      </c>
      <c r="B104" s="1376">
        <v>20</v>
      </c>
      <c r="C104" s="601" t="s">
        <v>2120</v>
      </c>
      <c r="D104" s="1374" t="s">
        <v>1852</v>
      </c>
      <c r="E104" s="952">
        <f>VLOOKUP(C104,[48]SIBOLGA!$U$91:$W$141,3,FALSE)</f>
        <v>18</v>
      </c>
      <c r="F104" s="105">
        <v>1847595</v>
      </c>
      <c r="G104" s="105">
        <v>330000</v>
      </c>
      <c r="H104" s="31">
        <f t="shared" si="39"/>
        <v>2177595</v>
      </c>
      <c r="I104" s="980">
        <v>0</v>
      </c>
      <c r="J104" s="980">
        <v>0</v>
      </c>
      <c r="K104" s="980">
        <v>0</v>
      </c>
      <c r="L104" s="980">
        <v>514000</v>
      </c>
      <c r="M104" s="980">
        <v>0</v>
      </c>
      <c r="N104" s="31">
        <f t="shared" si="33"/>
        <v>514000</v>
      </c>
      <c r="O104" s="31">
        <f t="shared" si="34"/>
        <v>2691595</v>
      </c>
      <c r="P104" s="31">
        <f t="shared" si="35"/>
        <v>21775.95</v>
      </c>
      <c r="Q104" s="31">
        <f t="shared" si="36"/>
        <v>43551.9</v>
      </c>
      <c r="R104" s="31">
        <f t="shared" si="37"/>
        <v>21775.95</v>
      </c>
      <c r="S104" s="104">
        <f t="shared" si="38"/>
        <v>2604491.1999999997</v>
      </c>
      <c r="T104" s="647" t="str">
        <f>VLOOKUP(C104,[49]SIBOLGA!$U$91:$AM$143,19,FALSE)</f>
        <v>1070006715892</v>
      </c>
      <c r="U104" s="112">
        <f>VLOOKUP(C104,[50]SIBOLGA!$U$91:$W$141,3,0)</f>
        <v>18</v>
      </c>
    </row>
    <row r="105" spans="1:38" s="112" customFormat="1" ht="18" customHeight="1">
      <c r="A105" s="921">
        <v>2177595</v>
      </c>
      <c r="B105" s="1376">
        <v>21</v>
      </c>
      <c r="C105" s="602" t="s">
        <v>2085</v>
      </c>
      <c r="D105" s="1374" t="s">
        <v>1852</v>
      </c>
      <c r="E105" s="952">
        <f>VLOOKUP(C105,[48]SIBOLGA!$U$91:$W$141,3,FALSE)</f>
        <v>27</v>
      </c>
      <c r="F105" s="105">
        <v>1847595</v>
      </c>
      <c r="G105" s="105">
        <v>330000</v>
      </c>
      <c r="H105" s="31">
        <f t="shared" si="39"/>
        <v>2177595</v>
      </c>
      <c r="I105" s="980">
        <v>0</v>
      </c>
      <c r="J105" s="980">
        <v>0</v>
      </c>
      <c r="K105" s="980">
        <v>0</v>
      </c>
      <c r="L105" s="980">
        <v>514000</v>
      </c>
      <c r="M105" s="980">
        <v>0</v>
      </c>
      <c r="N105" s="31">
        <f t="shared" si="33"/>
        <v>514000</v>
      </c>
      <c r="O105" s="31">
        <f t="shared" si="34"/>
        <v>2691595</v>
      </c>
      <c r="P105" s="31">
        <f t="shared" si="35"/>
        <v>21775.95</v>
      </c>
      <c r="Q105" s="31">
        <f t="shared" si="36"/>
        <v>43551.9</v>
      </c>
      <c r="R105" s="31">
        <f t="shared" si="37"/>
        <v>21775.95</v>
      </c>
      <c r="S105" s="104">
        <f t="shared" si="38"/>
        <v>2604491.1999999997</v>
      </c>
      <c r="T105" s="647">
        <f>VLOOKUP(C105,[49]SIBOLGA!$U$91:$AM$143,19,FALSE)</f>
        <v>1070005768884</v>
      </c>
      <c r="U105" s="112">
        <f>VLOOKUP(C105,[50]SIBOLGA!$U$91:$W$141,3,0)</f>
        <v>27</v>
      </c>
      <c r="V105" s="358"/>
      <c r="W105" s="358"/>
      <c r="X105" s="358"/>
      <c r="Y105" s="358"/>
      <c r="Z105" s="358"/>
      <c r="AA105" s="358"/>
      <c r="AB105" s="358"/>
      <c r="AC105" s="358"/>
      <c r="AD105" s="358"/>
      <c r="AE105" s="358"/>
      <c r="AF105" s="358"/>
      <c r="AG105" s="358"/>
      <c r="AH105" s="358"/>
      <c r="AI105" s="358"/>
      <c r="AJ105" s="358"/>
      <c r="AK105" s="358"/>
      <c r="AL105" s="358"/>
    </row>
    <row r="106" spans="1:38" s="112" customFormat="1" ht="18" customHeight="1">
      <c r="A106" s="921">
        <v>2177595</v>
      </c>
      <c r="B106" s="1376">
        <v>22</v>
      </c>
      <c r="C106" s="601" t="s">
        <v>2122</v>
      </c>
      <c r="D106" s="1374" t="s">
        <v>1852</v>
      </c>
      <c r="E106" s="952">
        <f>VLOOKUP(C106,[48]SIBOLGA!$U$91:$W$141,3,FALSE)</f>
        <v>17</v>
      </c>
      <c r="F106" s="105">
        <v>1847595</v>
      </c>
      <c r="G106" s="105">
        <v>330000</v>
      </c>
      <c r="H106" s="31">
        <f t="shared" si="39"/>
        <v>2177595</v>
      </c>
      <c r="I106" s="980">
        <v>0</v>
      </c>
      <c r="J106" s="980">
        <v>0</v>
      </c>
      <c r="K106" s="980">
        <v>0</v>
      </c>
      <c r="L106" s="980">
        <v>514000</v>
      </c>
      <c r="M106" s="980">
        <v>0</v>
      </c>
      <c r="N106" s="31">
        <f t="shared" si="33"/>
        <v>514000</v>
      </c>
      <c r="O106" s="31">
        <f t="shared" si="34"/>
        <v>2691595</v>
      </c>
      <c r="P106" s="31">
        <f t="shared" si="35"/>
        <v>21775.95</v>
      </c>
      <c r="Q106" s="31">
        <f t="shared" si="36"/>
        <v>43551.9</v>
      </c>
      <c r="R106" s="31">
        <f t="shared" si="37"/>
        <v>21775.95</v>
      </c>
      <c r="S106" s="104">
        <f t="shared" si="38"/>
        <v>2604491.1999999997</v>
      </c>
      <c r="T106" s="647" t="str">
        <f>VLOOKUP(C106,[49]SIBOLGA!$U$91:$AM$143,19,FALSE)</f>
        <v>1070007069265</v>
      </c>
      <c r="U106" s="112">
        <f>VLOOKUP(C106,[50]SIBOLGA!$U$91:$W$141,3,0)</f>
        <v>17</v>
      </c>
      <c r="V106" s="358"/>
      <c r="W106" s="358"/>
      <c r="X106" s="358"/>
      <c r="Y106" s="358"/>
      <c r="Z106" s="358"/>
      <c r="AA106" s="358"/>
      <c r="AB106" s="358"/>
      <c r="AC106" s="358"/>
      <c r="AD106" s="358"/>
      <c r="AE106" s="358"/>
      <c r="AF106" s="358"/>
      <c r="AG106" s="358"/>
      <c r="AH106" s="358"/>
      <c r="AI106" s="358"/>
      <c r="AJ106" s="358"/>
      <c r="AK106" s="358"/>
      <c r="AL106" s="358"/>
    </row>
    <row r="107" spans="1:38" s="112" customFormat="1" ht="18" customHeight="1">
      <c r="A107" s="921">
        <v>2177595</v>
      </c>
      <c r="B107" s="1376">
        <v>23</v>
      </c>
      <c r="C107" s="602" t="s">
        <v>2088</v>
      </c>
      <c r="D107" s="1374" t="s">
        <v>1852</v>
      </c>
      <c r="E107" s="952">
        <f>VLOOKUP(C107,[48]SIBOLGA!$U$91:$W$141,3,FALSE)</f>
        <v>22</v>
      </c>
      <c r="F107" s="105">
        <v>1847595</v>
      </c>
      <c r="G107" s="105">
        <v>330000</v>
      </c>
      <c r="H107" s="31">
        <f t="shared" si="39"/>
        <v>2177595</v>
      </c>
      <c r="I107" s="980">
        <v>0</v>
      </c>
      <c r="J107" s="980">
        <v>0</v>
      </c>
      <c r="K107" s="980">
        <v>0</v>
      </c>
      <c r="L107" s="980">
        <v>514000</v>
      </c>
      <c r="M107" s="980">
        <v>0</v>
      </c>
      <c r="N107" s="31">
        <f t="shared" si="33"/>
        <v>514000</v>
      </c>
      <c r="O107" s="31">
        <f t="shared" si="34"/>
        <v>2691595</v>
      </c>
      <c r="P107" s="31">
        <f t="shared" si="35"/>
        <v>21775.95</v>
      </c>
      <c r="Q107" s="31">
        <f t="shared" si="36"/>
        <v>43551.9</v>
      </c>
      <c r="R107" s="31">
        <f t="shared" si="37"/>
        <v>21775.95</v>
      </c>
      <c r="S107" s="104">
        <f t="shared" si="38"/>
        <v>2604491.1999999997</v>
      </c>
      <c r="T107" s="647" t="str">
        <f>VLOOKUP(C107,[49]SIBOLGA!$U$91:$AM$143,19,FALSE)</f>
        <v>1070002182642</v>
      </c>
      <c r="U107" s="112">
        <f>VLOOKUP(C107,[50]SIBOLGA!$U$91:$W$141,3,0)</f>
        <v>22</v>
      </c>
      <c r="V107" s="358"/>
      <c r="W107" s="358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58"/>
      <c r="AI107" s="358"/>
      <c r="AJ107" s="358"/>
      <c r="AK107" s="358"/>
      <c r="AL107" s="358"/>
    </row>
    <row r="108" spans="1:38" s="112" customFormat="1" ht="18" customHeight="1">
      <c r="A108" s="921">
        <v>2177595</v>
      </c>
      <c r="B108" s="1376">
        <v>24</v>
      </c>
      <c r="C108" s="601" t="s">
        <v>2126</v>
      </c>
      <c r="D108" s="1374" t="s">
        <v>1852</v>
      </c>
      <c r="E108" s="952">
        <f>VLOOKUP(C108,[48]SIBOLGA!$U$91:$W$141,3,FALSE)</f>
        <v>14</v>
      </c>
      <c r="F108" s="105">
        <v>1847595</v>
      </c>
      <c r="G108" s="105">
        <v>330000</v>
      </c>
      <c r="H108" s="31">
        <f t="shared" si="39"/>
        <v>2177595</v>
      </c>
      <c r="I108" s="980">
        <v>0</v>
      </c>
      <c r="J108" s="980">
        <v>0</v>
      </c>
      <c r="K108" s="980">
        <v>0</v>
      </c>
      <c r="L108" s="980">
        <v>514000</v>
      </c>
      <c r="M108" s="980">
        <v>0</v>
      </c>
      <c r="N108" s="31">
        <f t="shared" si="33"/>
        <v>514000</v>
      </c>
      <c r="O108" s="31">
        <f t="shared" si="34"/>
        <v>2691595</v>
      </c>
      <c r="P108" s="31">
        <f t="shared" si="35"/>
        <v>21775.95</v>
      </c>
      <c r="Q108" s="31">
        <f t="shared" si="36"/>
        <v>43551.9</v>
      </c>
      <c r="R108" s="31">
        <f t="shared" si="37"/>
        <v>21775.95</v>
      </c>
      <c r="S108" s="104">
        <f t="shared" si="38"/>
        <v>2604491.1999999997</v>
      </c>
      <c r="T108" s="647" t="str">
        <f>VLOOKUP(C108,[49]SIBOLGA!$U$91:$AM$143,19,FALSE)</f>
        <v>1070006453718</v>
      </c>
      <c r="U108" s="112">
        <f>VLOOKUP(C108,[50]SIBOLGA!$U$91:$W$141,3,0)</f>
        <v>14</v>
      </c>
    </row>
    <row r="109" spans="1:38" s="112" customFormat="1" ht="18" customHeight="1">
      <c r="A109" s="921">
        <v>2177595</v>
      </c>
      <c r="B109" s="1376">
        <v>25</v>
      </c>
      <c r="C109" s="601" t="s">
        <v>2127</v>
      </c>
      <c r="D109" s="1374" t="s">
        <v>1852</v>
      </c>
      <c r="E109" s="952">
        <f>VLOOKUP(C109,[48]SIBOLGA!$U$91:$W$141,3,FALSE)</f>
        <v>19</v>
      </c>
      <c r="F109" s="105">
        <v>1847595</v>
      </c>
      <c r="G109" s="105">
        <v>330000</v>
      </c>
      <c r="H109" s="31">
        <f t="shared" si="39"/>
        <v>2177595</v>
      </c>
      <c r="I109" s="980">
        <v>0</v>
      </c>
      <c r="J109" s="980">
        <v>0</v>
      </c>
      <c r="K109" s="980">
        <v>0</v>
      </c>
      <c r="L109" s="980">
        <v>514000</v>
      </c>
      <c r="M109" s="980">
        <v>0</v>
      </c>
      <c r="N109" s="31">
        <f t="shared" si="33"/>
        <v>514000</v>
      </c>
      <c r="O109" s="31">
        <f t="shared" si="34"/>
        <v>2691595</v>
      </c>
      <c r="P109" s="31">
        <f t="shared" si="35"/>
        <v>21775.95</v>
      </c>
      <c r="Q109" s="31">
        <f t="shared" si="36"/>
        <v>43551.9</v>
      </c>
      <c r="R109" s="31">
        <f t="shared" si="37"/>
        <v>21775.95</v>
      </c>
      <c r="S109" s="104">
        <f t="shared" si="38"/>
        <v>2604491.1999999997</v>
      </c>
      <c r="T109" s="647" t="str">
        <f>VLOOKUP(C109,[49]SIBOLGA!$U$91:$AM$143,19,FALSE)</f>
        <v>1070006817664</v>
      </c>
      <c r="U109" s="112">
        <f>VLOOKUP(C109,[50]SIBOLGA!$U$91:$W$141,3,0)</f>
        <v>19</v>
      </c>
    </row>
    <row r="110" spans="1:38" s="112" customFormat="1" ht="18" customHeight="1">
      <c r="A110" s="921">
        <v>2177595</v>
      </c>
      <c r="B110" s="1376">
        <v>26</v>
      </c>
      <c r="C110" s="1239" t="s">
        <v>2660</v>
      </c>
      <c r="D110" s="1374" t="s">
        <v>1852</v>
      </c>
      <c r="E110" s="952">
        <f>VLOOKUP(C110,[48]SIBOLGA!$U$91:$W$141,3,FALSE)</f>
        <v>23</v>
      </c>
      <c r="F110" s="105">
        <v>1847595</v>
      </c>
      <c r="G110" s="105">
        <v>330000</v>
      </c>
      <c r="H110" s="31">
        <f t="shared" si="39"/>
        <v>2177595</v>
      </c>
      <c r="I110" s="980">
        <v>0</v>
      </c>
      <c r="J110" s="980">
        <v>0</v>
      </c>
      <c r="K110" s="980">
        <v>0</v>
      </c>
      <c r="L110" s="980">
        <v>514000</v>
      </c>
      <c r="M110" s="980">
        <v>0</v>
      </c>
      <c r="N110" s="31">
        <f t="shared" si="33"/>
        <v>514000</v>
      </c>
      <c r="O110" s="31">
        <f t="shared" si="34"/>
        <v>2691595</v>
      </c>
      <c r="P110" s="31">
        <f t="shared" si="35"/>
        <v>21775.95</v>
      </c>
      <c r="Q110" s="31">
        <f t="shared" si="36"/>
        <v>43551.9</v>
      </c>
      <c r="R110" s="31">
        <f t="shared" si="37"/>
        <v>21775.95</v>
      </c>
      <c r="S110" s="104">
        <f t="shared" si="38"/>
        <v>2604491.1999999997</v>
      </c>
      <c r="T110" s="647" t="str">
        <f>VLOOKUP(C110,[49]SIBOLGA!$U$91:$AM$143,19,FALSE)</f>
        <v>1070009944473</v>
      </c>
      <c r="U110" s="112">
        <f>VLOOKUP(C110,[50]SIBOLGA!$U$91:$W$141,3,0)</f>
        <v>23</v>
      </c>
      <c r="V110" s="223"/>
      <c r="W110" s="223"/>
      <c r="X110" s="223"/>
      <c r="Y110" s="223"/>
      <c r="Z110" s="223"/>
      <c r="AA110" s="223"/>
      <c r="AB110" s="223"/>
      <c r="AC110" s="223"/>
      <c r="AD110" s="223"/>
      <c r="AE110" s="223"/>
      <c r="AF110" s="223"/>
      <c r="AG110" s="223"/>
      <c r="AH110" s="223"/>
      <c r="AI110" s="223"/>
      <c r="AJ110" s="223"/>
      <c r="AK110" s="223"/>
      <c r="AL110" s="223"/>
    </row>
    <row r="111" spans="1:38" s="112" customFormat="1" ht="18" customHeight="1">
      <c r="A111" s="921">
        <v>2177595</v>
      </c>
      <c r="B111" s="1376">
        <v>27</v>
      </c>
      <c r="C111" s="1239" t="s">
        <v>2661</v>
      </c>
      <c r="D111" s="1374" t="s">
        <v>1852</v>
      </c>
      <c r="E111" s="952">
        <f>VLOOKUP(C111,[48]SIBOLGA!$U$91:$W$141,3,FALSE)</f>
        <v>20</v>
      </c>
      <c r="F111" s="105">
        <v>1847595</v>
      </c>
      <c r="G111" s="105">
        <v>330000</v>
      </c>
      <c r="H111" s="31">
        <f t="shared" si="39"/>
        <v>2177595</v>
      </c>
      <c r="I111" s="980">
        <v>0</v>
      </c>
      <c r="J111" s="980">
        <v>0</v>
      </c>
      <c r="K111" s="980">
        <v>0</v>
      </c>
      <c r="L111" s="980">
        <v>514000</v>
      </c>
      <c r="M111" s="980">
        <v>0</v>
      </c>
      <c r="N111" s="31">
        <f t="shared" si="33"/>
        <v>514000</v>
      </c>
      <c r="O111" s="31">
        <f t="shared" si="34"/>
        <v>2691595</v>
      </c>
      <c r="P111" s="31">
        <f t="shared" si="35"/>
        <v>21775.95</v>
      </c>
      <c r="Q111" s="31">
        <f t="shared" si="36"/>
        <v>43551.9</v>
      </c>
      <c r="R111" s="31">
        <f t="shared" si="37"/>
        <v>21775.95</v>
      </c>
      <c r="S111" s="104">
        <f t="shared" si="38"/>
        <v>2604491.1999999997</v>
      </c>
      <c r="T111" s="647" t="str">
        <f>VLOOKUP(C111,[49]SIBOLGA!$U$91:$AM$143,19,FALSE)</f>
        <v>1070009944440</v>
      </c>
      <c r="U111" s="112">
        <f>VLOOKUP(C111,[50]SIBOLGA!$U$91:$W$141,3,0)</f>
        <v>20</v>
      </c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3"/>
      <c r="AI111" s="223"/>
      <c r="AJ111" s="223"/>
      <c r="AK111" s="223"/>
      <c r="AL111" s="223"/>
    </row>
    <row r="112" spans="1:38" s="112" customFormat="1" ht="18" customHeight="1">
      <c r="A112" s="921">
        <v>2177595</v>
      </c>
      <c r="B112" s="1376">
        <v>28</v>
      </c>
      <c r="C112" s="1239" t="s">
        <v>2659</v>
      </c>
      <c r="D112" s="1374" t="s">
        <v>1852</v>
      </c>
      <c r="E112" s="952">
        <f>VLOOKUP(C112,[48]SIBOLGA!$U$91:$W$141,3,FALSE)</f>
        <v>24</v>
      </c>
      <c r="F112" s="105">
        <v>1847595</v>
      </c>
      <c r="G112" s="105">
        <v>330000</v>
      </c>
      <c r="H112" s="31">
        <f t="shared" si="39"/>
        <v>2177595</v>
      </c>
      <c r="I112" s="980">
        <v>0</v>
      </c>
      <c r="J112" s="980">
        <v>0</v>
      </c>
      <c r="K112" s="980">
        <v>0</v>
      </c>
      <c r="L112" s="980">
        <v>514000</v>
      </c>
      <c r="M112" s="980">
        <v>0</v>
      </c>
      <c r="N112" s="31">
        <f t="shared" si="33"/>
        <v>514000</v>
      </c>
      <c r="O112" s="31">
        <f t="shared" si="34"/>
        <v>2691595</v>
      </c>
      <c r="P112" s="31">
        <f t="shared" si="35"/>
        <v>21775.95</v>
      </c>
      <c r="Q112" s="31">
        <f t="shared" si="36"/>
        <v>43551.9</v>
      </c>
      <c r="R112" s="31">
        <f t="shared" si="37"/>
        <v>21775.95</v>
      </c>
      <c r="S112" s="104">
        <f t="shared" si="38"/>
        <v>2604491.1999999997</v>
      </c>
      <c r="T112" s="647" t="str">
        <f>VLOOKUP(C112,[49]SIBOLGA!$U$91:$AM$143,19,FALSE)</f>
        <v>1070009944515</v>
      </c>
      <c r="U112" s="112">
        <f>VLOOKUP(C112,[50]SIBOLGA!$U$91:$W$141,3,0)</f>
        <v>24</v>
      </c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  <c r="AH112" s="223"/>
      <c r="AI112" s="223"/>
      <c r="AJ112" s="223"/>
      <c r="AK112" s="223"/>
      <c r="AL112" s="223"/>
    </row>
    <row r="113" spans="1:38" s="112" customFormat="1" ht="18" customHeight="1">
      <c r="A113" s="921">
        <v>2177595</v>
      </c>
      <c r="B113" s="1376">
        <v>29</v>
      </c>
      <c r="C113" s="1239" t="s">
        <v>2667</v>
      </c>
      <c r="D113" s="1374" t="s">
        <v>1852</v>
      </c>
      <c r="E113" s="952">
        <f>VLOOKUP(C113,[48]SIBOLGA!$U$91:$W$141,3,FALSE)</f>
        <v>23</v>
      </c>
      <c r="F113" s="105">
        <v>1847595</v>
      </c>
      <c r="G113" s="105">
        <v>330000</v>
      </c>
      <c r="H113" s="31">
        <f t="shared" si="39"/>
        <v>2177595</v>
      </c>
      <c r="I113" s="980">
        <v>0</v>
      </c>
      <c r="J113" s="980">
        <v>0</v>
      </c>
      <c r="K113" s="980">
        <v>0</v>
      </c>
      <c r="L113" s="980">
        <v>514000</v>
      </c>
      <c r="M113" s="980">
        <v>0</v>
      </c>
      <c r="N113" s="31">
        <f t="shared" si="33"/>
        <v>514000</v>
      </c>
      <c r="O113" s="31">
        <f t="shared" si="34"/>
        <v>2691595</v>
      </c>
      <c r="P113" s="31">
        <f t="shared" si="35"/>
        <v>21775.95</v>
      </c>
      <c r="Q113" s="31">
        <f t="shared" si="36"/>
        <v>43551.9</v>
      </c>
      <c r="R113" s="31">
        <f t="shared" si="37"/>
        <v>21775.95</v>
      </c>
      <c r="S113" s="104">
        <f t="shared" si="38"/>
        <v>2604491.1999999997</v>
      </c>
      <c r="T113" s="647" t="str">
        <f>VLOOKUP(C113,[49]SIBOLGA!$U$91:$AM$143,19,FALSE)</f>
        <v>1070009944705</v>
      </c>
      <c r="U113" s="112">
        <f>VLOOKUP(C113,[50]SIBOLGA!$U$91:$W$141,3,0)</f>
        <v>23</v>
      </c>
      <c r="V113" s="223"/>
      <c r="W113" s="223"/>
      <c r="X113" s="223"/>
      <c r="Y113" s="223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</row>
    <row r="114" spans="1:38" s="112" customFormat="1" ht="18" customHeight="1">
      <c r="A114" s="921">
        <v>2177595</v>
      </c>
      <c r="B114" s="1376">
        <v>30</v>
      </c>
      <c r="C114" s="1239" t="s">
        <v>2665</v>
      </c>
      <c r="D114" s="1374" t="s">
        <v>1852</v>
      </c>
      <c r="E114" s="952">
        <f>VLOOKUP(C114,[48]SIBOLGA!$U$91:$W$141,3,FALSE)</f>
        <v>26</v>
      </c>
      <c r="F114" s="105">
        <v>1847595</v>
      </c>
      <c r="G114" s="105">
        <v>330000</v>
      </c>
      <c r="H114" s="31">
        <f t="shared" si="39"/>
        <v>2177595</v>
      </c>
      <c r="I114" s="980">
        <v>0</v>
      </c>
      <c r="J114" s="980">
        <v>0</v>
      </c>
      <c r="K114" s="980">
        <v>0</v>
      </c>
      <c r="L114" s="980">
        <v>514000</v>
      </c>
      <c r="M114" s="980">
        <v>0</v>
      </c>
      <c r="N114" s="31">
        <f t="shared" si="33"/>
        <v>514000</v>
      </c>
      <c r="O114" s="31">
        <f t="shared" si="34"/>
        <v>2691595</v>
      </c>
      <c r="P114" s="31">
        <f t="shared" si="35"/>
        <v>21775.95</v>
      </c>
      <c r="Q114" s="31">
        <f t="shared" si="36"/>
        <v>43551.9</v>
      </c>
      <c r="R114" s="31">
        <f t="shared" si="37"/>
        <v>21775.95</v>
      </c>
      <c r="S114" s="104">
        <f t="shared" si="38"/>
        <v>2604491.1999999997</v>
      </c>
      <c r="T114" s="647" t="str">
        <f>VLOOKUP(C114,[49]SIBOLGA!$U$91:$AM$143,19,FALSE)</f>
        <v>1070009944838</v>
      </c>
      <c r="U114" s="112">
        <f>VLOOKUP(C114,[50]SIBOLGA!$U$91:$W$141,3,0)</f>
        <v>26</v>
      </c>
      <c r="V114" s="223"/>
      <c r="W114" s="223"/>
      <c r="X114" s="223"/>
      <c r="Y114" s="223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</row>
    <row r="115" spans="1:38" s="223" customFormat="1" ht="18" customHeight="1">
      <c r="A115" s="206">
        <v>2177595</v>
      </c>
      <c r="B115" s="1376">
        <v>31</v>
      </c>
      <c r="C115" s="1239" t="s">
        <v>2668</v>
      </c>
      <c r="D115" s="1374" t="s">
        <v>1852</v>
      </c>
      <c r="E115" s="952">
        <f>VLOOKUP(C115,[48]SIBOLGA!$U$91:$W$141,3,FALSE)</f>
        <v>18</v>
      </c>
      <c r="F115" s="105">
        <v>1847595</v>
      </c>
      <c r="G115" s="105">
        <v>330000</v>
      </c>
      <c r="H115" s="48">
        <f t="shared" ref="H115:H120" si="40">SUM(F115:G115)</f>
        <v>2177595</v>
      </c>
      <c r="I115" s="980">
        <v>0</v>
      </c>
      <c r="J115" s="980">
        <v>0</v>
      </c>
      <c r="K115" s="980">
        <v>0</v>
      </c>
      <c r="L115" s="980">
        <v>514000</v>
      </c>
      <c r="M115" s="980">
        <v>0</v>
      </c>
      <c r="N115" s="48">
        <f t="shared" ref="N115:N120" si="41">SUM(I115:M115)</f>
        <v>514000</v>
      </c>
      <c r="O115" s="48">
        <f t="shared" ref="O115:O120" si="42">H115+N115</f>
        <v>2691595</v>
      </c>
      <c r="P115" s="48">
        <f t="shared" ref="P115:P120" si="43">H115*1%</f>
        <v>21775.95</v>
      </c>
      <c r="Q115" s="48">
        <f t="shared" ref="Q115:Q120" si="44">H115*2%</f>
        <v>43551.9</v>
      </c>
      <c r="R115" s="48">
        <f t="shared" ref="R115:R120" si="45">H115*1%</f>
        <v>21775.95</v>
      </c>
      <c r="S115" s="146">
        <f t="shared" si="38"/>
        <v>2604491.1999999997</v>
      </c>
      <c r="T115" s="647" t="str">
        <f>VLOOKUP(C115,[49]SIBOLGA!$U$91:$AM$143,19,FALSE)</f>
        <v>1070009946338</v>
      </c>
      <c r="U115" s="112">
        <f>VLOOKUP(C115,[50]SIBOLGA!$U$91:$W$141,3,0)</f>
        <v>18</v>
      </c>
    </row>
    <row r="116" spans="1:38" s="358" customFormat="1" ht="18" customHeight="1">
      <c r="A116" s="357">
        <v>2177595</v>
      </c>
      <c r="B116" s="1376">
        <v>32</v>
      </c>
      <c r="C116" s="1379" t="s">
        <v>2666</v>
      </c>
      <c r="D116" s="1374" t="s">
        <v>1852</v>
      </c>
      <c r="E116" s="952">
        <f>VLOOKUP(C116,[48]SIBOLGA!$U$91:$W$141,3,FALSE)</f>
        <v>23</v>
      </c>
      <c r="F116" s="105">
        <v>1847595</v>
      </c>
      <c r="G116" s="105">
        <v>330000</v>
      </c>
      <c r="H116" s="316">
        <f t="shared" si="40"/>
        <v>2177595</v>
      </c>
      <c r="I116" s="980">
        <v>0</v>
      </c>
      <c r="J116" s="980">
        <v>0</v>
      </c>
      <c r="K116" s="980">
        <v>0</v>
      </c>
      <c r="L116" s="980">
        <v>514000</v>
      </c>
      <c r="M116" s="980">
        <v>0</v>
      </c>
      <c r="N116" s="316">
        <f t="shared" si="41"/>
        <v>514000</v>
      </c>
      <c r="O116" s="316">
        <f t="shared" si="42"/>
        <v>2691595</v>
      </c>
      <c r="P116" s="316">
        <f>H116*1%</f>
        <v>21775.95</v>
      </c>
      <c r="Q116" s="316">
        <f>H116*2%</f>
        <v>43551.9</v>
      </c>
      <c r="R116" s="48">
        <v>0</v>
      </c>
      <c r="S116" s="146">
        <f t="shared" si="38"/>
        <v>2626267.15</v>
      </c>
      <c r="T116" s="647" t="str">
        <f>VLOOKUP(C116,[49]SIBOLGA!$U$91:$AM$143,19,FALSE)</f>
        <v>1070009945033</v>
      </c>
      <c r="U116" s="112">
        <f>VLOOKUP(C116,[50]SIBOLGA!$U$91:$W$141,3,0)</f>
        <v>23</v>
      </c>
      <c r="V116" s="223"/>
      <c r="W116" s="223"/>
      <c r="X116" s="223"/>
      <c r="Y116" s="223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</row>
    <row r="117" spans="1:38" s="358" customFormat="1" ht="18" customHeight="1">
      <c r="A117" s="357">
        <v>2177595</v>
      </c>
      <c r="B117" s="1376">
        <v>33</v>
      </c>
      <c r="C117" s="1379" t="s">
        <v>2664</v>
      </c>
      <c r="D117" s="1374" t="s">
        <v>1852</v>
      </c>
      <c r="E117" s="952">
        <f>VLOOKUP(C117,[48]SIBOLGA!$U$91:$W$141,3,FALSE)</f>
        <v>24</v>
      </c>
      <c r="F117" s="105">
        <v>1847595</v>
      </c>
      <c r="G117" s="105">
        <v>330000</v>
      </c>
      <c r="H117" s="316">
        <f t="shared" si="40"/>
        <v>2177595</v>
      </c>
      <c r="I117" s="980">
        <v>0</v>
      </c>
      <c r="J117" s="980">
        <v>0</v>
      </c>
      <c r="K117" s="980">
        <v>0</v>
      </c>
      <c r="L117" s="980">
        <v>514000</v>
      </c>
      <c r="M117" s="980">
        <v>0</v>
      </c>
      <c r="N117" s="316">
        <f t="shared" si="41"/>
        <v>514000</v>
      </c>
      <c r="O117" s="316">
        <f t="shared" si="42"/>
        <v>2691595</v>
      </c>
      <c r="P117" s="316">
        <f t="shared" si="43"/>
        <v>21775.95</v>
      </c>
      <c r="Q117" s="316">
        <f t="shared" si="44"/>
        <v>43551.9</v>
      </c>
      <c r="R117" s="48">
        <f t="shared" si="45"/>
        <v>21775.95</v>
      </c>
      <c r="S117" s="146">
        <f t="shared" si="38"/>
        <v>2604491.1999999997</v>
      </c>
      <c r="T117" s="647" t="str">
        <f>VLOOKUP(C117,[49]SIBOLGA!$U$91:$AM$143,19,FALSE)</f>
        <v>1070009944861</v>
      </c>
      <c r="U117" s="112">
        <f>VLOOKUP(C117,[50]SIBOLGA!$U$91:$W$141,3,0)</f>
        <v>24</v>
      </c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</row>
    <row r="118" spans="1:38" s="358" customFormat="1" ht="18" customHeight="1">
      <c r="A118" s="357">
        <v>2177595</v>
      </c>
      <c r="B118" s="1376">
        <v>34</v>
      </c>
      <c r="C118" s="1379" t="s">
        <v>2663</v>
      </c>
      <c r="D118" s="1374" t="s">
        <v>1852</v>
      </c>
      <c r="E118" s="952">
        <f>VLOOKUP(C118,[48]SIBOLGA!$U$91:$W$141,3,FALSE)</f>
        <v>22</v>
      </c>
      <c r="F118" s="105">
        <v>1847595</v>
      </c>
      <c r="G118" s="105">
        <v>330000</v>
      </c>
      <c r="H118" s="316">
        <f t="shared" si="40"/>
        <v>2177595</v>
      </c>
      <c r="I118" s="980">
        <v>0</v>
      </c>
      <c r="J118" s="980">
        <v>0</v>
      </c>
      <c r="K118" s="980">
        <v>0</v>
      </c>
      <c r="L118" s="980">
        <v>514000</v>
      </c>
      <c r="M118" s="980">
        <v>0</v>
      </c>
      <c r="N118" s="316">
        <f t="shared" si="41"/>
        <v>514000</v>
      </c>
      <c r="O118" s="316">
        <f t="shared" si="42"/>
        <v>2691595</v>
      </c>
      <c r="P118" s="316">
        <f>H118*1%</f>
        <v>21775.95</v>
      </c>
      <c r="Q118" s="316">
        <f>H118*2%</f>
        <v>43551.9</v>
      </c>
      <c r="R118" s="48">
        <f t="shared" si="45"/>
        <v>21775.95</v>
      </c>
      <c r="S118" s="146">
        <f t="shared" si="38"/>
        <v>2604491.1999999997</v>
      </c>
      <c r="T118" s="647" t="str">
        <f>VLOOKUP(C118,[49]SIBOLGA!$U$91:$AM$143,19,FALSE)</f>
        <v>1070009944689</v>
      </c>
      <c r="U118" s="112">
        <f>VLOOKUP(C118,[50]SIBOLGA!$U$91:$W$141,3,0)</f>
        <v>22</v>
      </c>
      <c r="V118" s="223"/>
      <c r="W118" s="223"/>
      <c r="X118" s="223"/>
      <c r="Y118" s="223"/>
      <c r="Z118" s="223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</row>
    <row r="119" spans="1:38" s="223" customFormat="1" ht="18" customHeight="1">
      <c r="A119" s="206">
        <v>2177595</v>
      </c>
      <c r="B119" s="1376">
        <v>35</v>
      </c>
      <c r="C119" s="603" t="s">
        <v>2662</v>
      </c>
      <c r="D119" s="1374" t="s">
        <v>1852</v>
      </c>
      <c r="E119" s="952">
        <f>VLOOKUP(C119,[48]SIBOLGA!$U$91:$W$141,3,FALSE)</f>
        <v>24</v>
      </c>
      <c r="F119" s="105">
        <v>1847595</v>
      </c>
      <c r="G119" s="105">
        <v>330000</v>
      </c>
      <c r="H119" s="48">
        <f t="shared" si="40"/>
        <v>2177595</v>
      </c>
      <c r="I119" s="980">
        <v>0</v>
      </c>
      <c r="J119" s="980">
        <v>0</v>
      </c>
      <c r="K119" s="980">
        <v>0</v>
      </c>
      <c r="L119" s="980">
        <v>514000</v>
      </c>
      <c r="M119" s="980">
        <v>0</v>
      </c>
      <c r="N119" s="48">
        <f t="shared" si="41"/>
        <v>514000</v>
      </c>
      <c r="O119" s="48">
        <f t="shared" si="42"/>
        <v>2691595</v>
      </c>
      <c r="P119" s="48">
        <f t="shared" si="43"/>
        <v>21775.95</v>
      </c>
      <c r="Q119" s="48">
        <f t="shared" si="44"/>
        <v>43551.9</v>
      </c>
      <c r="R119" s="48">
        <f t="shared" si="45"/>
        <v>21775.95</v>
      </c>
      <c r="S119" s="146">
        <f t="shared" si="38"/>
        <v>2604491.1999999997</v>
      </c>
      <c r="T119" s="647" t="str">
        <f>VLOOKUP(C119,[49]SIBOLGA!$U$91:$AM$143,19,FALSE)</f>
        <v>1070009944556</v>
      </c>
      <c r="U119" s="112">
        <f>VLOOKUP(C119,[50]SIBOLGA!$U$91:$W$141,3,0)</f>
        <v>24</v>
      </c>
    </row>
    <row r="120" spans="1:38" s="223" customFormat="1" ht="18" customHeight="1">
      <c r="A120" s="206">
        <v>2177595</v>
      </c>
      <c r="B120" s="1376">
        <v>36</v>
      </c>
      <c r="C120" s="1239" t="s">
        <v>2669</v>
      </c>
      <c r="D120" s="1374" t="s">
        <v>1852</v>
      </c>
      <c r="E120" s="952">
        <f>VLOOKUP(C120,[48]SIBOLGA!$U$91:$W$141,3,FALSE)</f>
        <v>27</v>
      </c>
      <c r="F120" s="105">
        <v>1847595</v>
      </c>
      <c r="G120" s="105">
        <v>330000</v>
      </c>
      <c r="H120" s="48">
        <f t="shared" si="40"/>
        <v>2177595</v>
      </c>
      <c r="I120" s="980">
        <v>0</v>
      </c>
      <c r="J120" s="980">
        <v>0</v>
      </c>
      <c r="K120" s="980">
        <v>0</v>
      </c>
      <c r="L120" s="980">
        <v>514000</v>
      </c>
      <c r="M120" s="980">
        <v>0</v>
      </c>
      <c r="N120" s="48">
        <f t="shared" si="41"/>
        <v>514000</v>
      </c>
      <c r="O120" s="48">
        <f t="shared" si="42"/>
        <v>2691595</v>
      </c>
      <c r="P120" s="48">
        <f t="shared" si="43"/>
        <v>21775.95</v>
      </c>
      <c r="Q120" s="48">
        <f t="shared" si="44"/>
        <v>43551.9</v>
      </c>
      <c r="R120" s="48">
        <f t="shared" si="45"/>
        <v>21775.95</v>
      </c>
      <c r="S120" s="146">
        <f t="shared" si="38"/>
        <v>2604491.1999999997</v>
      </c>
      <c r="T120" s="647" t="str">
        <f>VLOOKUP(C120,[49]SIBOLGA!$U$91:$AM$143,19,FALSE)</f>
        <v>1070009944630</v>
      </c>
      <c r="U120" s="112">
        <f>VLOOKUP(C120,[50]SIBOLGA!$U$91:$W$141,3,0)</f>
        <v>27</v>
      </c>
    </row>
    <row r="121" spans="1:38" s="223" customFormat="1" ht="18" customHeight="1">
      <c r="A121" s="206">
        <v>2177595</v>
      </c>
      <c r="B121" s="1376">
        <v>37</v>
      </c>
      <c r="C121" s="1239" t="s">
        <v>3051</v>
      </c>
      <c r="D121" s="1374" t="s">
        <v>1852</v>
      </c>
      <c r="E121" s="952">
        <f>VLOOKUP(C121,[48]SIBOLGA!$U$91:$W$141,3,FALSE)</f>
        <v>25</v>
      </c>
      <c r="F121" s="105">
        <v>1847595</v>
      </c>
      <c r="G121" s="105">
        <v>330000</v>
      </c>
      <c r="H121" s="48">
        <f t="shared" ref="H121:H127" si="46">SUM(F121:G121)</f>
        <v>2177595</v>
      </c>
      <c r="I121" s="980">
        <v>0</v>
      </c>
      <c r="J121" s="980">
        <v>0</v>
      </c>
      <c r="K121" s="980">
        <v>0</v>
      </c>
      <c r="L121" s="980">
        <v>514000</v>
      </c>
      <c r="M121" s="980">
        <v>0</v>
      </c>
      <c r="N121" s="48">
        <f t="shared" si="33"/>
        <v>514000</v>
      </c>
      <c r="O121" s="48">
        <f t="shared" si="34"/>
        <v>2691595</v>
      </c>
      <c r="P121" s="48">
        <f t="shared" si="35"/>
        <v>21775.95</v>
      </c>
      <c r="Q121" s="48">
        <f t="shared" si="36"/>
        <v>43551.9</v>
      </c>
      <c r="R121" s="48">
        <v>0</v>
      </c>
      <c r="S121" s="146">
        <f t="shared" si="38"/>
        <v>2626267.15</v>
      </c>
      <c r="T121" s="647" t="str">
        <f>VLOOKUP(C121,[49]SIBOLGA!$U$91:$AM$143,19,FALSE)</f>
        <v>1070010095273</v>
      </c>
      <c r="U121" s="112">
        <f>VLOOKUP(C121,[50]SIBOLGA!$U$91:$W$141,3,0)</f>
        <v>25</v>
      </c>
    </row>
    <row r="122" spans="1:38" s="223" customFormat="1" ht="18" customHeight="1">
      <c r="A122" s="206">
        <v>2177595</v>
      </c>
      <c r="B122" s="1376">
        <v>38</v>
      </c>
      <c r="C122" s="1239" t="s">
        <v>3105</v>
      </c>
      <c r="D122" s="1374" t="s">
        <v>1852</v>
      </c>
      <c r="E122" s="952">
        <f>VLOOKUP(C122,[48]SIBOLGA!$U$91:$W$141,3,FALSE)</f>
        <v>27</v>
      </c>
      <c r="F122" s="105">
        <v>1847595</v>
      </c>
      <c r="G122" s="105">
        <v>330000</v>
      </c>
      <c r="H122" s="48">
        <f t="shared" si="46"/>
        <v>2177595</v>
      </c>
      <c r="I122" s="980">
        <v>0</v>
      </c>
      <c r="J122" s="980">
        <v>0</v>
      </c>
      <c r="K122" s="980">
        <v>0</v>
      </c>
      <c r="L122" s="980">
        <v>514000</v>
      </c>
      <c r="M122" s="980">
        <v>0</v>
      </c>
      <c r="N122" s="48">
        <f t="shared" si="33"/>
        <v>514000</v>
      </c>
      <c r="O122" s="48">
        <f t="shared" si="34"/>
        <v>2691595</v>
      </c>
      <c r="P122" s="48">
        <f t="shared" si="35"/>
        <v>21775.95</v>
      </c>
      <c r="Q122" s="48">
        <f t="shared" si="36"/>
        <v>43551.9</v>
      </c>
      <c r="R122" s="48">
        <f t="shared" si="37"/>
        <v>21775.95</v>
      </c>
      <c r="S122" s="146">
        <f t="shared" si="38"/>
        <v>2604491.1999999997</v>
      </c>
      <c r="T122" s="647" t="str">
        <f>VLOOKUP(C122,[49]SIBOLGA!$U$91:$AM$143,19,FALSE)</f>
        <v>'1070006313425</v>
      </c>
      <c r="U122" s="112">
        <f>VLOOKUP(C122,[50]SIBOLGA!$U$91:$W$141,3,0)</f>
        <v>27</v>
      </c>
    </row>
    <row r="123" spans="1:38" s="223" customFormat="1" ht="18" customHeight="1">
      <c r="A123" s="206">
        <v>2177595</v>
      </c>
      <c r="B123" s="1376">
        <v>39</v>
      </c>
      <c r="C123" s="1239" t="s">
        <v>3106</v>
      </c>
      <c r="D123" s="1374" t="s">
        <v>1852</v>
      </c>
      <c r="E123" s="952">
        <f>VLOOKUP(C123,[48]SIBOLGA!$U$91:$W$141,3,FALSE)</f>
        <v>25</v>
      </c>
      <c r="F123" s="105">
        <v>1847595</v>
      </c>
      <c r="G123" s="105">
        <v>330000</v>
      </c>
      <c r="H123" s="48">
        <f t="shared" si="46"/>
        <v>2177595</v>
      </c>
      <c r="I123" s="980">
        <v>0</v>
      </c>
      <c r="J123" s="980">
        <v>0</v>
      </c>
      <c r="K123" s="980">
        <v>0</v>
      </c>
      <c r="L123" s="980">
        <v>514000</v>
      </c>
      <c r="M123" s="980">
        <v>0</v>
      </c>
      <c r="N123" s="48">
        <f t="shared" si="33"/>
        <v>514000</v>
      </c>
      <c r="O123" s="48">
        <f t="shared" si="34"/>
        <v>2691595</v>
      </c>
      <c r="P123" s="48">
        <f t="shared" si="35"/>
        <v>21775.95</v>
      </c>
      <c r="Q123" s="48">
        <f t="shared" si="36"/>
        <v>43551.9</v>
      </c>
      <c r="R123" s="48">
        <f t="shared" si="37"/>
        <v>21775.95</v>
      </c>
      <c r="S123" s="146">
        <f t="shared" si="38"/>
        <v>2604491.1999999997</v>
      </c>
      <c r="T123" s="647" t="str">
        <f>VLOOKUP(C123,[49]SIBOLGA!$U$91:$AM$143,19,FALSE)</f>
        <v>1070010095075</v>
      </c>
      <c r="U123" s="112">
        <f>VLOOKUP(C123,[50]SIBOLGA!$U$91:$W$141,3,0)</f>
        <v>25</v>
      </c>
    </row>
    <row r="124" spans="1:38" s="1688" customFormat="1" ht="18" customHeight="1">
      <c r="A124" s="206">
        <v>2177595</v>
      </c>
      <c r="B124" s="414">
        <v>40</v>
      </c>
      <c r="C124" s="1239" t="s">
        <v>3107</v>
      </c>
      <c r="D124" s="1374" t="s">
        <v>1852</v>
      </c>
      <c r="E124" s="1894">
        <f>VLOOKUP(C124,[48]SIBOLGA!$U$91:$W$141,3,FALSE)</f>
        <v>29</v>
      </c>
      <c r="F124" s="105">
        <v>1847595</v>
      </c>
      <c r="G124" s="105">
        <v>330000</v>
      </c>
      <c r="H124" s="48">
        <f t="shared" si="46"/>
        <v>2177595</v>
      </c>
      <c r="I124" s="980">
        <v>0</v>
      </c>
      <c r="J124" s="980">
        <v>0</v>
      </c>
      <c r="K124" s="980">
        <v>0</v>
      </c>
      <c r="L124" s="980">
        <v>514000</v>
      </c>
      <c r="M124" s="980">
        <v>0</v>
      </c>
      <c r="N124" s="48">
        <f t="shared" si="33"/>
        <v>514000</v>
      </c>
      <c r="O124" s="48">
        <f t="shared" si="34"/>
        <v>2691595</v>
      </c>
      <c r="P124" s="48">
        <f t="shared" si="35"/>
        <v>21775.95</v>
      </c>
      <c r="Q124" s="48">
        <f t="shared" si="36"/>
        <v>43551.9</v>
      </c>
      <c r="R124" s="48">
        <f t="shared" si="37"/>
        <v>21775.95</v>
      </c>
      <c r="S124" s="146">
        <f t="shared" si="38"/>
        <v>2604491.1999999997</v>
      </c>
      <c r="T124" s="647" t="str">
        <f>VLOOKUP(C124,[49]SIBOLGA!$U$91:$AM$143,19,FALSE)</f>
        <v>1070010095109</v>
      </c>
      <c r="U124" s="112">
        <f>VLOOKUP(C124,[50]SIBOLGA!$U$91:$W$141,3,0)</f>
        <v>29</v>
      </c>
    </row>
    <row r="125" spans="1:38" s="223" customFormat="1" ht="18" customHeight="1">
      <c r="A125" s="206">
        <v>2177595</v>
      </c>
      <c r="B125" s="1376">
        <v>41</v>
      </c>
      <c r="C125" s="603" t="s">
        <v>2922</v>
      </c>
      <c r="D125" s="1374" t="s">
        <v>1852</v>
      </c>
      <c r="E125" s="952">
        <f>VLOOKUP(C125,[48]SIBOLGA!$U$91:$W$141,3,FALSE)</f>
        <v>29</v>
      </c>
      <c r="F125" s="105">
        <v>1847595</v>
      </c>
      <c r="G125" s="105">
        <v>330000</v>
      </c>
      <c r="H125" s="48">
        <f t="shared" si="46"/>
        <v>2177595</v>
      </c>
      <c r="I125" s="980">
        <v>0</v>
      </c>
      <c r="J125" s="980">
        <v>0</v>
      </c>
      <c r="K125" s="980">
        <v>0</v>
      </c>
      <c r="L125" s="980">
        <v>514000</v>
      </c>
      <c r="M125" s="980">
        <v>0</v>
      </c>
      <c r="N125" s="48">
        <f t="shared" si="33"/>
        <v>514000</v>
      </c>
      <c r="O125" s="48">
        <f t="shared" si="34"/>
        <v>2691595</v>
      </c>
      <c r="P125" s="48">
        <f t="shared" si="35"/>
        <v>21775.95</v>
      </c>
      <c r="Q125" s="48">
        <f t="shared" si="36"/>
        <v>43551.9</v>
      </c>
      <c r="R125" s="48">
        <v>0</v>
      </c>
      <c r="S125" s="146">
        <f t="shared" si="38"/>
        <v>2626267.15</v>
      </c>
      <c r="T125" s="647" t="str">
        <f>VLOOKUP(C125,[49]SIBOLGA!$U$91:$AM$143,19,FALSE)</f>
        <v>1070010095083</v>
      </c>
      <c r="U125" s="112">
        <f>VLOOKUP(C125,[50]SIBOLGA!$U$91:$W$141,3,0)</f>
        <v>29</v>
      </c>
    </row>
    <row r="126" spans="1:38" s="223" customFormat="1" ht="18" customHeight="1">
      <c r="A126" s="206">
        <v>2177595</v>
      </c>
      <c r="B126" s="1376">
        <v>42</v>
      </c>
      <c r="C126" s="1239" t="s">
        <v>2923</v>
      </c>
      <c r="D126" s="1374" t="s">
        <v>1852</v>
      </c>
      <c r="E126" s="952">
        <f>VLOOKUP(C126,[48]SIBOLGA!$U$91:$W$141,3,FALSE)</f>
        <v>23</v>
      </c>
      <c r="F126" s="105">
        <v>1847595</v>
      </c>
      <c r="G126" s="105">
        <v>330000</v>
      </c>
      <c r="H126" s="48">
        <f t="shared" si="46"/>
        <v>2177595</v>
      </c>
      <c r="I126" s="980">
        <v>0</v>
      </c>
      <c r="J126" s="980">
        <v>0</v>
      </c>
      <c r="K126" s="980">
        <v>0</v>
      </c>
      <c r="L126" s="980">
        <v>514000</v>
      </c>
      <c r="M126" s="980">
        <v>0</v>
      </c>
      <c r="N126" s="48">
        <f t="shared" si="33"/>
        <v>514000</v>
      </c>
      <c r="O126" s="48">
        <f t="shared" si="34"/>
        <v>2691595</v>
      </c>
      <c r="P126" s="48">
        <f t="shared" si="35"/>
        <v>21775.95</v>
      </c>
      <c r="Q126" s="48">
        <f t="shared" si="36"/>
        <v>43551.9</v>
      </c>
      <c r="R126" s="48">
        <f t="shared" si="37"/>
        <v>21775.95</v>
      </c>
      <c r="S126" s="146">
        <f t="shared" si="38"/>
        <v>2604491.1999999997</v>
      </c>
      <c r="T126" s="647" t="str">
        <f>VLOOKUP(C126,[49]SIBOLGA!$U$91:$AM$143,19,FALSE)</f>
        <v>1070010095091</v>
      </c>
      <c r="U126" s="112">
        <f>VLOOKUP(C126,[50]SIBOLGA!$U$91:$W$141,3,0)</f>
        <v>23</v>
      </c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</row>
    <row r="127" spans="1:38" s="223" customFormat="1" ht="18" customHeight="1">
      <c r="A127" s="359"/>
      <c r="B127" s="1376">
        <v>43</v>
      </c>
      <c r="C127" s="841" t="s">
        <v>3409</v>
      </c>
      <c r="D127" s="1377" t="s">
        <v>1852</v>
      </c>
      <c r="E127" s="952">
        <f>VLOOKUP(C127,[48]SIBOLGA!$U$91:$W$141,3,FALSE)</f>
        <v>26</v>
      </c>
      <c r="F127" s="105">
        <v>1847595</v>
      </c>
      <c r="G127" s="105">
        <v>330000</v>
      </c>
      <c r="H127" s="48">
        <f t="shared" si="46"/>
        <v>2177595</v>
      </c>
      <c r="I127" s="980">
        <v>0</v>
      </c>
      <c r="J127" s="980">
        <v>0</v>
      </c>
      <c r="K127" s="980">
        <v>0</v>
      </c>
      <c r="L127" s="980">
        <v>0</v>
      </c>
      <c r="M127" s="980">
        <v>0</v>
      </c>
      <c r="N127" s="48">
        <f t="shared" ref="N127:N135" si="47">SUM(I127:M127)</f>
        <v>0</v>
      </c>
      <c r="O127" s="48">
        <f>H127+N127</f>
        <v>2177595</v>
      </c>
      <c r="P127" s="48">
        <f t="shared" ref="P127:P135" si="48">H127*1%</f>
        <v>21775.95</v>
      </c>
      <c r="Q127" s="48">
        <f t="shared" ref="Q127:Q135" si="49">H127*2%</f>
        <v>43551.9</v>
      </c>
      <c r="R127" s="48">
        <f t="shared" ref="R127:R135" si="50">H127*1%</f>
        <v>21775.95</v>
      </c>
      <c r="S127" s="146">
        <f t="shared" ref="S127:S135" si="51">O127-Q127-R127-P127</f>
        <v>2090491.2</v>
      </c>
      <c r="T127" s="647" t="str">
        <f>VLOOKUP(C127,[49]SIBOLGA!$U$91:$AM$143,19,FALSE)</f>
        <v>1070010496604</v>
      </c>
      <c r="U127" s="112">
        <f>VLOOKUP(C127,[50]SIBOLGA!$U$91:$W$141,3,0)</f>
        <v>26</v>
      </c>
    </row>
    <row r="128" spans="1:38" s="223" customFormat="1" ht="18" customHeight="1">
      <c r="A128" s="359"/>
      <c r="B128" s="1376">
        <v>44</v>
      </c>
      <c r="C128" s="841" t="s">
        <v>3678</v>
      </c>
      <c r="D128" s="1377" t="s">
        <v>1852</v>
      </c>
      <c r="E128" s="952">
        <f>VLOOKUP(C128,[48]SIBOLGA!$U$91:$W$141,3,FALSE)</f>
        <v>30</v>
      </c>
      <c r="F128" s="105">
        <v>1847595</v>
      </c>
      <c r="G128" s="105">
        <v>330000</v>
      </c>
      <c r="H128" s="48">
        <f t="shared" ref="H128:H135" si="52">SUM(F128:G128)</f>
        <v>2177595</v>
      </c>
      <c r="I128" s="980">
        <v>0</v>
      </c>
      <c r="J128" s="980">
        <v>0</v>
      </c>
      <c r="K128" s="980">
        <v>0</v>
      </c>
      <c r="L128" s="980">
        <v>0</v>
      </c>
      <c r="M128" s="980">
        <v>0</v>
      </c>
      <c r="N128" s="48">
        <f t="shared" si="47"/>
        <v>0</v>
      </c>
      <c r="O128" s="48">
        <f t="shared" ref="O128:O135" si="53">H128+N128</f>
        <v>2177595</v>
      </c>
      <c r="P128" s="48">
        <f t="shared" si="48"/>
        <v>21775.95</v>
      </c>
      <c r="Q128" s="48">
        <f t="shared" si="49"/>
        <v>43551.9</v>
      </c>
      <c r="R128" s="48">
        <f t="shared" si="50"/>
        <v>21775.95</v>
      </c>
      <c r="S128" s="146">
        <f t="shared" si="51"/>
        <v>2090491.2</v>
      </c>
      <c r="T128" s="647" t="str">
        <f>VLOOKUP(C128,[49]SIBOLGA!$U$91:$AM$143,19,FALSE)</f>
        <v>1070010496489</v>
      </c>
      <c r="U128" s="112">
        <f>VLOOKUP(C128,[50]SIBOLGA!$U$91:$W$141,3,0)</f>
        <v>30</v>
      </c>
    </row>
    <row r="129" spans="1:21" s="223" customFormat="1" ht="18" customHeight="1">
      <c r="A129" s="359"/>
      <c r="B129" s="1376">
        <v>45</v>
      </c>
      <c r="C129" s="841" t="s">
        <v>3410</v>
      </c>
      <c r="D129" s="1377" t="s">
        <v>1852</v>
      </c>
      <c r="E129" s="952">
        <f>VLOOKUP(C129,[48]SIBOLGA!$U$91:$W$141,3,FALSE)</f>
        <v>28</v>
      </c>
      <c r="F129" s="105">
        <v>1847595</v>
      </c>
      <c r="G129" s="105">
        <v>330000</v>
      </c>
      <c r="H129" s="48">
        <f t="shared" si="52"/>
        <v>2177595</v>
      </c>
      <c r="I129" s="980">
        <v>0</v>
      </c>
      <c r="J129" s="980">
        <v>0</v>
      </c>
      <c r="K129" s="980">
        <v>0</v>
      </c>
      <c r="L129" s="980">
        <v>0</v>
      </c>
      <c r="M129" s="980">
        <v>0</v>
      </c>
      <c r="N129" s="48">
        <f t="shared" si="47"/>
        <v>0</v>
      </c>
      <c r="O129" s="48">
        <f t="shared" si="53"/>
        <v>2177595</v>
      </c>
      <c r="P129" s="48">
        <f t="shared" si="48"/>
        <v>21775.95</v>
      </c>
      <c r="Q129" s="48">
        <f t="shared" si="49"/>
        <v>43551.9</v>
      </c>
      <c r="R129" s="48">
        <f t="shared" si="50"/>
        <v>21775.95</v>
      </c>
      <c r="S129" s="146">
        <f t="shared" si="51"/>
        <v>2090491.2</v>
      </c>
      <c r="T129" s="647" t="str">
        <f>VLOOKUP(C129,[49]SIBOLGA!$U$91:$AM$143,19,FALSE)</f>
        <v>1070010496596</v>
      </c>
      <c r="U129" s="112">
        <f>VLOOKUP(C129,[50]SIBOLGA!$U$91:$W$141,3,0)</f>
        <v>28</v>
      </c>
    </row>
    <row r="130" spans="1:21" s="223" customFormat="1" ht="18" customHeight="1">
      <c r="A130" s="359"/>
      <c r="B130" s="1376">
        <v>46</v>
      </c>
      <c r="C130" s="841" t="s">
        <v>3411</v>
      </c>
      <c r="D130" s="1377" t="s">
        <v>1852</v>
      </c>
      <c r="E130" s="952">
        <f>VLOOKUP(C130,[48]SIBOLGA!$U$91:$W$141,3,FALSE)</f>
        <v>25</v>
      </c>
      <c r="F130" s="105">
        <v>1847595</v>
      </c>
      <c r="G130" s="105">
        <v>330000</v>
      </c>
      <c r="H130" s="48">
        <f t="shared" si="52"/>
        <v>2177595</v>
      </c>
      <c r="I130" s="980">
        <v>0</v>
      </c>
      <c r="J130" s="980">
        <v>0</v>
      </c>
      <c r="K130" s="980">
        <v>0</v>
      </c>
      <c r="L130" s="980">
        <v>0</v>
      </c>
      <c r="M130" s="980">
        <v>0</v>
      </c>
      <c r="N130" s="48">
        <f t="shared" si="47"/>
        <v>0</v>
      </c>
      <c r="O130" s="48">
        <f t="shared" si="53"/>
        <v>2177595</v>
      </c>
      <c r="P130" s="48">
        <f t="shared" si="48"/>
        <v>21775.95</v>
      </c>
      <c r="Q130" s="48">
        <f t="shared" si="49"/>
        <v>43551.9</v>
      </c>
      <c r="R130" s="48">
        <f t="shared" si="50"/>
        <v>21775.95</v>
      </c>
      <c r="S130" s="146">
        <f t="shared" si="51"/>
        <v>2090491.2</v>
      </c>
      <c r="T130" s="647" t="str">
        <f>VLOOKUP(C130,[49]SIBOLGA!$U$91:$AM$143,19,FALSE)</f>
        <v>1070010496869</v>
      </c>
      <c r="U130" s="112">
        <f>VLOOKUP(C130,[50]SIBOLGA!$U$91:$W$141,3,0)</f>
        <v>25</v>
      </c>
    </row>
    <row r="131" spans="1:21" s="223" customFormat="1" ht="18" customHeight="1">
      <c r="A131" s="359"/>
      <c r="B131" s="1376">
        <v>47</v>
      </c>
      <c r="C131" s="841" t="s">
        <v>3412</v>
      </c>
      <c r="D131" s="1377" t="s">
        <v>1852</v>
      </c>
      <c r="E131" s="952">
        <f>VLOOKUP(C131,[48]SIBOLGA!$U$91:$W$141,3,FALSE)</f>
        <v>26</v>
      </c>
      <c r="F131" s="105">
        <v>1847595</v>
      </c>
      <c r="G131" s="105">
        <v>330000</v>
      </c>
      <c r="H131" s="48">
        <f t="shared" si="52"/>
        <v>2177595</v>
      </c>
      <c r="I131" s="980">
        <v>0</v>
      </c>
      <c r="J131" s="980">
        <v>0</v>
      </c>
      <c r="K131" s="980">
        <v>0</v>
      </c>
      <c r="L131" s="980">
        <v>0</v>
      </c>
      <c r="M131" s="980">
        <v>0</v>
      </c>
      <c r="N131" s="48">
        <f t="shared" si="47"/>
        <v>0</v>
      </c>
      <c r="O131" s="48">
        <f t="shared" si="53"/>
        <v>2177595</v>
      </c>
      <c r="P131" s="48">
        <f t="shared" si="48"/>
        <v>21775.95</v>
      </c>
      <c r="Q131" s="48">
        <f t="shared" si="49"/>
        <v>43551.9</v>
      </c>
      <c r="R131" s="48">
        <f t="shared" si="50"/>
        <v>21775.95</v>
      </c>
      <c r="S131" s="146">
        <f t="shared" si="51"/>
        <v>2090491.2</v>
      </c>
      <c r="T131" s="647" t="str">
        <f>VLOOKUP(C131,[49]SIBOLGA!$U$91:$AM$143,19,FALSE)</f>
        <v>1070010496570</v>
      </c>
      <c r="U131" s="112">
        <f>VLOOKUP(C131,[50]SIBOLGA!$U$91:$W$141,3,0)</f>
        <v>26</v>
      </c>
    </row>
    <row r="132" spans="1:21" s="223" customFormat="1" ht="18" customHeight="1">
      <c r="A132" s="359"/>
      <c r="B132" s="1376">
        <v>48</v>
      </c>
      <c r="C132" s="841" t="s">
        <v>3413</v>
      </c>
      <c r="D132" s="1377" t="s">
        <v>1852</v>
      </c>
      <c r="E132" s="952">
        <f>VLOOKUP(C132,[48]SIBOLGA!$U$91:$W$141,3,FALSE)</f>
        <v>26</v>
      </c>
      <c r="F132" s="105">
        <v>1847595</v>
      </c>
      <c r="G132" s="105">
        <v>330000</v>
      </c>
      <c r="H132" s="48">
        <f t="shared" si="52"/>
        <v>2177595</v>
      </c>
      <c r="I132" s="980">
        <v>0</v>
      </c>
      <c r="J132" s="980">
        <v>0</v>
      </c>
      <c r="K132" s="980">
        <v>0</v>
      </c>
      <c r="L132" s="980">
        <v>0</v>
      </c>
      <c r="M132" s="980">
        <v>0</v>
      </c>
      <c r="N132" s="48">
        <f t="shared" si="47"/>
        <v>0</v>
      </c>
      <c r="O132" s="48">
        <f t="shared" si="53"/>
        <v>2177595</v>
      </c>
      <c r="P132" s="48">
        <f t="shared" si="48"/>
        <v>21775.95</v>
      </c>
      <c r="Q132" s="48">
        <f t="shared" si="49"/>
        <v>43551.9</v>
      </c>
      <c r="R132" s="48">
        <f t="shared" si="50"/>
        <v>21775.95</v>
      </c>
      <c r="S132" s="146">
        <f t="shared" si="51"/>
        <v>2090491.2</v>
      </c>
      <c r="T132" s="647" t="str">
        <f>VLOOKUP(C132,[49]SIBOLGA!$U$91:$AM$143,19,FALSE)</f>
        <v>1070010496687</v>
      </c>
      <c r="U132" s="112">
        <f>VLOOKUP(C132,[50]SIBOLGA!$U$91:$W$141,3,0)</f>
        <v>26</v>
      </c>
    </row>
    <row r="133" spans="1:21" s="223" customFormat="1" ht="18" customHeight="1">
      <c r="A133" s="359"/>
      <c r="B133" s="1376">
        <v>49</v>
      </c>
      <c r="C133" s="841" t="s">
        <v>3414</v>
      </c>
      <c r="D133" s="1377" t="s">
        <v>1852</v>
      </c>
      <c r="E133" s="952">
        <f>VLOOKUP(C133,[48]SIBOLGA!$U$91:$W$141,3,FALSE)</f>
        <v>25</v>
      </c>
      <c r="F133" s="105">
        <v>1847595</v>
      </c>
      <c r="G133" s="105">
        <v>330000</v>
      </c>
      <c r="H133" s="48">
        <f t="shared" si="52"/>
        <v>2177595</v>
      </c>
      <c r="I133" s="980">
        <v>0</v>
      </c>
      <c r="J133" s="980">
        <v>0</v>
      </c>
      <c r="K133" s="980">
        <v>0</v>
      </c>
      <c r="L133" s="980">
        <v>0</v>
      </c>
      <c r="M133" s="980">
        <v>0</v>
      </c>
      <c r="N133" s="48">
        <f t="shared" si="47"/>
        <v>0</v>
      </c>
      <c r="O133" s="48">
        <f t="shared" si="53"/>
        <v>2177595</v>
      </c>
      <c r="P133" s="48">
        <f t="shared" si="48"/>
        <v>21775.95</v>
      </c>
      <c r="Q133" s="48">
        <f t="shared" si="49"/>
        <v>43551.9</v>
      </c>
      <c r="R133" s="48">
        <f t="shared" si="50"/>
        <v>21775.95</v>
      </c>
      <c r="S133" s="146">
        <f t="shared" si="51"/>
        <v>2090491.2</v>
      </c>
      <c r="T133" s="647" t="str">
        <f>VLOOKUP(C133,[49]SIBOLGA!$U$91:$AM$143,19,FALSE)</f>
        <v>1070010496653</v>
      </c>
      <c r="U133" s="112">
        <f>VLOOKUP(C133,[50]SIBOLGA!$U$91:$W$141,3,0)</f>
        <v>25</v>
      </c>
    </row>
    <row r="134" spans="1:21" s="223" customFormat="1" ht="18" customHeight="1">
      <c r="A134" s="359"/>
      <c r="B134" s="1376">
        <v>50</v>
      </c>
      <c r="C134" s="841" t="s">
        <v>3415</v>
      </c>
      <c r="D134" s="1377" t="s">
        <v>1852</v>
      </c>
      <c r="E134" s="952">
        <f>VLOOKUP(C134,[48]SIBOLGA!$U$91:$W$141,3,FALSE)</f>
        <v>26</v>
      </c>
      <c r="F134" s="105">
        <v>1847595</v>
      </c>
      <c r="G134" s="105">
        <v>330000</v>
      </c>
      <c r="H134" s="48">
        <f t="shared" si="52"/>
        <v>2177595</v>
      </c>
      <c r="I134" s="980">
        <v>0</v>
      </c>
      <c r="J134" s="980">
        <v>0</v>
      </c>
      <c r="K134" s="980">
        <v>0</v>
      </c>
      <c r="L134" s="980">
        <v>0</v>
      </c>
      <c r="M134" s="980">
        <v>0</v>
      </c>
      <c r="N134" s="48">
        <f t="shared" si="47"/>
        <v>0</v>
      </c>
      <c r="O134" s="48">
        <f t="shared" si="53"/>
        <v>2177595</v>
      </c>
      <c r="P134" s="48">
        <f t="shared" si="48"/>
        <v>21775.95</v>
      </c>
      <c r="Q134" s="48">
        <f t="shared" si="49"/>
        <v>43551.9</v>
      </c>
      <c r="R134" s="48">
        <f t="shared" si="50"/>
        <v>21775.95</v>
      </c>
      <c r="S134" s="146">
        <f t="shared" si="51"/>
        <v>2090491.2</v>
      </c>
      <c r="T134" s="647" t="str">
        <f>VLOOKUP(C134,[49]SIBOLGA!$U$91:$AM$143,19,FALSE)</f>
        <v>1070010496547</v>
      </c>
      <c r="U134" s="112">
        <f>VLOOKUP(C134,[50]SIBOLGA!$U$91:$W$141,3,0)</f>
        <v>26</v>
      </c>
    </row>
    <row r="135" spans="1:21" s="223" customFormat="1" ht="18" customHeight="1">
      <c r="A135" s="359"/>
      <c r="B135" s="1376">
        <v>51</v>
      </c>
      <c r="C135" s="841" t="s">
        <v>3416</v>
      </c>
      <c r="D135" s="1377" t="s">
        <v>1852</v>
      </c>
      <c r="E135" s="952">
        <f>VLOOKUP(C135,[48]SIBOLGA!$U$91:$W$141,3,FALSE)</f>
        <v>23</v>
      </c>
      <c r="F135" s="105">
        <v>1847595</v>
      </c>
      <c r="G135" s="105">
        <v>330000</v>
      </c>
      <c r="H135" s="48">
        <f t="shared" si="52"/>
        <v>2177595</v>
      </c>
      <c r="I135" s="980">
        <v>0</v>
      </c>
      <c r="J135" s="980">
        <v>0</v>
      </c>
      <c r="K135" s="980">
        <v>0</v>
      </c>
      <c r="L135" s="980">
        <v>0</v>
      </c>
      <c r="M135" s="980">
        <v>0</v>
      </c>
      <c r="N135" s="48">
        <f t="shared" si="47"/>
        <v>0</v>
      </c>
      <c r="O135" s="48">
        <f t="shared" si="53"/>
        <v>2177595</v>
      </c>
      <c r="P135" s="48">
        <f t="shared" si="48"/>
        <v>21775.95</v>
      </c>
      <c r="Q135" s="48">
        <f t="shared" si="49"/>
        <v>43551.9</v>
      </c>
      <c r="R135" s="48">
        <f t="shared" si="50"/>
        <v>21775.95</v>
      </c>
      <c r="S135" s="146">
        <f t="shared" si="51"/>
        <v>2090491.2</v>
      </c>
      <c r="T135" s="647" t="str">
        <f>VLOOKUP(C135,[49]SIBOLGA!$U$91:$AM$143,19,FALSE)</f>
        <v>1070010496828</v>
      </c>
      <c r="U135" s="112">
        <f>VLOOKUP(C135,[50]SIBOLGA!$U$91:$W$141,3,0)</f>
        <v>23</v>
      </c>
    </row>
    <row r="136" spans="1:21" s="223" customFormat="1" ht="21.75" customHeight="1">
      <c r="A136" s="899"/>
      <c r="B136" s="2396" t="s">
        <v>38</v>
      </c>
      <c r="C136" s="2406"/>
      <c r="D136" s="2407"/>
      <c r="E136" s="1259">
        <f>SUM(E85:E135)</f>
        <v>1172</v>
      </c>
      <c r="F136" s="769">
        <f>SUM(F85:F135)</f>
        <v>94227345</v>
      </c>
      <c r="G136" s="769">
        <f t="shared" ref="G136:S136" si="54">SUM(G85:G135)</f>
        <v>16830000</v>
      </c>
      <c r="H136" s="769">
        <f t="shared" si="54"/>
        <v>111057345</v>
      </c>
      <c r="I136" s="769">
        <f t="shared" si="54"/>
        <v>0</v>
      </c>
      <c r="J136" s="769">
        <f t="shared" si="54"/>
        <v>0</v>
      </c>
      <c r="K136" s="769">
        <f t="shared" si="54"/>
        <v>0</v>
      </c>
      <c r="L136" s="769">
        <f t="shared" si="54"/>
        <v>21588000</v>
      </c>
      <c r="M136" s="769">
        <f t="shared" si="54"/>
        <v>0</v>
      </c>
      <c r="N136" s="769">
        <f t="shared" si="54"/>
        <v>21588000</v>
      </c>
      <c r="O136" s="769">
        <f t="shared" si="54"/>
        <v>132645345</v>
      </c>
      <c r="P136" s="769">
        <f t="shared" si="54"/>
        <v>1110573.449999999</v>
      </c>
      <c r="Q136" s="769">
        <f t="shared" si="54"/>
        <v>2221146.899999998</v>
      </c>
      <c r="R136" s="769">
        <f t="shared" si="54"/>
        <v>1045245.599999999</v>
      </c>
      <c r="S136" s="769">
        <f t="shared" si="54"/>
        <v>128268379.05000012</v>
      </c>
      <c r="T136" s="1372"/>
    </row>
    <row r="137" spans="1:21" ht="18" customHeight="1">
      <c r="D137" s="218"/>
      <c r="E137" s="218"/>
    </row>
    <row r="138" spans="1:21" ht="18" customHeight="1">
      <c r="B138" s="886"/>
      <c r="D138" s="218"/>
      <c r="E138" s="218"/>
      <c r="N138" s="230"/>
      <c r="O138" s="230"/>
      <c r="P138" s="230"/>
      <c r="S138" s="245">
        <f>S136+S76+S23</f>
        <v>287399138.89000005</v>
      </c>
    </row>
    <row r="139" spans="1:21" ht="18" customHeight="1">
      <c r="S139" s="245"/>
    </row>
    <row r="140" spans="1:21" ht="18" customHeight="1">
      <c r="S140" s="319" t="s">
        <v>2627</v>
      </c>
    </row>
    <row r="141" spans="1:21" ht="18" customHeight="1"/>
    <row r="142" spans="1:21" ht="18" customHeight="1"/>
    <row r="143" spans="1:21" ht="18" customHeight="1"/>
    <row r="144" spans="1:21" ht="18" customHeight="1"/>
    <row r="145" spans="1:38" ht="18" customHeight="1"/>
    <row r="146" spans="1:38" ht="18" customHeight="1"/>
    <row r="147" spans="1:38" ht="18" customHeight="1"/>
    <row r="148" spans="1:38" ht="18" customHeight="1"/>
    <row r="149" spans="1:38" ht="18" customHeight="1"/>
    <row r="150" spans="1:38" ht="18" customHeight="1"/>
    <row r="151" spans="1:38" ht="18" customHeight="1"/>
    <row r="152" spans="1:38" ht="18" customHeight="1"/>
    <row r="153" spans="1:38" ht="18" customHeight="1"/>
    <row r="154" spans="1:38" ht="22.5" customHeight="1"/>
    <row r="155" spans="1:38" s="2087" customFormat="1" ht="22.5" customHeight="1">
      <c r="A155" s="2086"/>
      <c r="T155" s="645"/>
    </row>
    <row r="156" spans="1:38" ht="18" customHeight="1"/>
    <row r="157" spans="1:38" ht="18" customHeight="1"/>
    <row r="158" spans="1:38" ht="18" customHeight="1">
      <c r="C158" s="658" t="s">
        <v>3689</v>
      </c>
      <c r="U158" s="268"/>
      <c r="V158" s="268"/>
      <c r="W158" s="268"/>
      <c r="X158" s="268"/>
      <c r="Y158" s="268"/>
      <c r="Z158" s="268"/>
      <c r="AA158" s="268"/>
      <c r="AB158" s="268"/>
      <c r="AC158" s="268"/>
      <c r="AD158" s="268"/>
      <c r="AE158" s="268"/>
      <c r="AF158" s="268"/>
      <c r="AG158" s="268"/>
      <c r="AH158" s="268"/>
      <c r="AI158" s="268"/>
      <c r="AJ158" s="268"/>
      <c r="AK158" s="268"/>
      <c r="AL158" s="268"/>
    </row>
    <row r="159" spans="1:38" ht="31.5" customHeight="1">
      <c r="B159" s="659" t="s">
        <v>39</v>
      </c>
      <c r="C159" s="659" t="s">
        <v>3690</v>
      </c>
      <c r="D159" s="2274" t="s">
        <v>40</v>
      </c>
      <c r="E159" s="2275"/>
      <c r="F159" s="659" t="s">
        <v>3691</v>
      </c>
      <c r="G159" s="659" t="s">
        <v>41</v>
      </c>
      <c r="U159" s="268"/>
      <c r="V159" s="268"/>
      <c r="W159" s="268"/>
      <c r="X159" s="268"/>
      <c r="Y159" s="268"/>
      <c r="Z159" s="268"/>
      <c r="AA159" s="268"/>
      <c r="AB159" s="268"/>
      <c r="AC159" s="268"/>
      <c r="AD159" s="268"/>
      <c r="AE159" s="268"/>
      <c r="AF159" s="268"/>
      <c r="AG159" s="268"/>
      <c r="AH159" s="268"/>
      <c r="AI159" s="268"/>
      <c r="AJ159" s="268"/>
      <c r="AK159" s="268"/>
      <c r="AL159" s="268"/>
    </row>
    <row r="160" spans="1:38" ht="24.95" customHeight="1">
      <c r="B160" s="525">
        <v>1</v>
      </c>
      <c r="C160" s="660" t="s">
        <v>3692</v>
      </c>
      <c r="D160" s="678">
        <f>B22</f>
        <v>12</v>
      </c>
      <c r="E160" s="727" t="s">
        <v>3701</v>
      </c>
      <c r="F160" s="668">
        <v>3000</v>
      </c>
      <c r="G160" s="669">
        <f>F160*D160</f>
        <v>36000</v>
      </c>
      <c r="U160" s="268"/>
      <c r="V160" s="268"/>
      <c r="W160" s="268"/>
      <c r="X160" s="268"/>
      <c r="Y160" s="268"/>
      <c r="Z160" s="268"/>
      <c r="AA160" s="268"/>
      <c r="AB160" s="268"/>
      <c r="AC160" s="268"/>
      <c r="AD160" s="268"/>
      <c r="AE160" s="268"/>
      <c r="AF160" s="268"/>
      <c r="AG160" s="268"/>
      <c r="AH160" s="268"/>
      <c r="AI160" s="268"/>
      <c r="AJ160" s="268"/>
      <c r="AK160" s="268"/>
      <c r="AL160" s="268"/>
    </row>
    <row r="161" spans="1:38" ht="24.95" customHeight="1">
      <c r="B161" s="525">
        <v>2</v>
      </c>
      <c r="C161" s="660" t="s">
        <v>42</v>
      </c>
      <c r="D161" s="678">
        <f>B75</f>
        <v>46</v>
      </c>
      <c r="E161" s="727" t="s">
        <v>3701</v>
      </c>
      <c r="F161" s="668">
        <v>3000</v>
      </c>
      <c r="G161" s="669">
        <f>F161*D161</f>
        <v>138000</v>
      </c>
    </row>
    <row r="162" spans="1:38" ht="24.95" customHeight="1">
      <c r="B162" s="525">
        <v>3</v>
      </c>
      <c r="C162" s="660" t="s">
        <v>43</v>
      </c>
      <c r="D162" s="678">
        <f>B135</f>
        <v>51</v>
      </c>
      <c r="E162" s="727" t="s">
        <v>3701</v>
      </c>
      <c r="F162" s="668">
        <v>3000</v>
      </c>
      <c r="G162" s="669">
        <f>F162*D162</f>
        <v>153000</v>
      </c>
    </row>
    <row r="163" spans="1:38" ht="24.95" customHeight="1">
      <c r="A163" s="176"/>
      <c r="B163" s="2263" t="s">
        <v>3702</v>
      </c>
      <c r="C163" s="2264"/>
      <c r="D163" s="1256">
        <f>D162+D161+D160</f>
        <v>109</v>
      </c>
      <c r="E163" s="855" t="s">
        <v>3701</v>
      </c>
      <c r="F163" s="856" t="s">
        <v>2627</v>
      </c>
      <c r="G163" s="777">
        <f>SUM(G160:G162)</f>
        <v>327000</v>
      </c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648"/>
    </row>
    <row r="164" spans="1:38" ht="18" customHeight="1">
      <c r="A164" s="176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268"/>
      <c r="M164" s="268"/>
      <c r="N164" s="268"/>
      <c r="O164" s="268"/>
      <c r="P164" s="268"/>
      <c r="Q164" s="268"/>
      <c r="R164" s="268"/>
      <c r="S164" s="268"/>
      <c r="T164" s="648"/>
    </row>
    <row r="165" spans="1:38" ht="18" customHeight="1">
      <c r="A165" s="176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648"/>
    </row>
    <row r="166" spans="1:38" ht="18" customHeight="1">
      <c r="A166" s="266"/>
      <c r="B166" s="266"/>
      <c r="C166" s="662" t="s">
        <v>3693</v>
      </c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S166" s="268"/>
      <c r="T166" s="648"/>
    </row>
    <row r="167" spans="1:38" ht="18" customHeight="1">
      <c r="A167" s="266"/>
      <c r="B167" s="266"/>
      <c r="C167" s="662" t="s">
        <v>3828</v>
      </c>
    </row>
    <row r="168" spans="1:38" ht="18" customHeight="1">
      <c r="A168" s="266"/>
      <c r="B168" s="266"/>
    </row>
    <row r="169" spans="1:38" ht="18" customHeight="1">
      <c r="A169" s="266"/>
      <c r="B169" s="266"/>
      <c r="C169" s="663" t="s">
        <v>4587</v>
      </c>
      <c r="D169" s="266"/>
      <c r="E169" s="266"/>
      <c r="F169" s="266"/>
      <c r="G169" s="266"/>
      <c r="H169" s="266"/>
    </row>
    <row r="170" spans="1:38" ht="24.95" customHeight="1">
      <c r="A170" s="266"/>
      <c r="B170" s="266"/>
      <c r="C170" s="664" t="s">
        <v>3025</v>
      </c>
      <c r="D170" s="2437" t="s">
        <v>3696</v>
      </c>
      <c r="E170" s="2439"/>
      <c r="F170" s="2437" t="s">
        <v>2130</v>
      </c>
      <c r="G170" s="2438"/>
      <c r="H170" s="2439"/>
      <c r="M170" s="266"/>
      <c r="O170" s="266"/>
    </row>
    <row r="171" spans="1:38" s="268" customFormat="1" ht="24.95" customHeight="1">
      <c r="A171" s="2530"/>
      <c r="B171" s="2530"/>
      <c r="C171" s="665" t="s">
        <v>3692</v>
      </c>
      <c r="D171" s="678">
        <f>D160</f>
        <v>12</v>
      </c>
      <c r="E171" s="727" t="s">
        <v>3701</v>
      </c>
      <c r="F171" s="677"/>
      <c r="G171" s="681" t="s">
        <v>3703</v>
      </c>
      <c r="H171" s="679">
        <f>S23</f>
        <v>34553280.159999996</v>
      </c>
      <c r="I171" s="319"/>
      <c r="J171" s="319"/>
      <c r="K171" s="319"/>
      <c r="L171" s="319"/>
      <c r="M171" s="266"/>
      <c r="N171" s="231" t="s">
        <v>4584</v>
      </c>
      <c r="O171" s="266"/>
      <c r="P171" s="319"/>
      <c r="Q171" s="319"/>
      <c r="R171" s="319"/>
      <c r="S171" s="319"/>
      <c r="T171" s="645"/>
      <c r="U171" s="319"/>
      <c r="V171" s="319"/>
      <c r="W171" s="319"/>
      <c r="X171" s="319"/>
      <c r="Y171" s="319"/>
      <c r="Z171" s="319"/>
      <c r="AA171" s="319"/>
      <c r="AB171" s="319"/>
      <c r="AC171" s="319"/>
      <c r="AD171" s="319"/>
      <c r="AE171" s="319"/>
      <c r="AF171" s="319"/>
      <c r="AG171" s="319"/>
      <c r="AH171" s="319"/>
      <c r="AI171" s="319"/>
      <c r="AJ171" s="319"/>
      <c r="AK171" s="319"/>
      <c r="AL171" s="319"/>
    </row>
    <row r="172" spans="1:38" s="268" customFormat="1" ht="24.95" customHeight="1">
      <c r="A172" s="2355"/>
      <c r="B172" s="2355"/>
      <c r="C172" s="665" t="s">
        <v>42</v>
      </c>
      <c r="D172" s="678">
        <f>D161</f>
        <v>46</v>
      </c>
      <c r="E172" s="727" t="s">
        <v>3701</v>
      </c>
      <c r="F172" s="677"/>
      <c r="G172" s="681" t="s">
        <v>3703</v>
      </c>
      <c r="H172" s="679">
        <f>S76</f>
        <v>124577479.67999993</v>
      </c>
      <c r="I172" s="319"/>
      <c r="J172" s="319"/>
      <c r="K172" s="319"/>
      <c r="L172" s="319"/>
      <c r="M172" s="266"/>
      <c r="N172" s="232" t="s">
        <v>44</v>
      </c>
      <c r="O172" s="266"/>
      <c r="P172" s="319"/>
      <c r="Q172" s="319"/>
      <c r="R172" s="319"/>
      <c r="S172" s="319"/>
      <c r="T172" s="645"/>
      <c r="U172" s="319"/>
      <c r="V172" s="319"/>
      <c r="W172" s="319"/>
      <c r="X172" s="319"/>
      <c r="Y172" s="319"/>
      <c r="Z172" s="319"/>
      <c r="AA172" s="319"/>
      <c r="AB172" s="319"/>
      <c r="AC172" s="319"/>
      <c r="AD172" s="319"/>
      <c r="AE172" s="319"/>
      <c r="AF172" s="319"/>
      <c r="AG172" s="319"/>
      <c r="AH172" s="319"/>
      <c r="AI172" s="319"/>
      <c r="AJ172" s="319"/>
      <c r="AK172" s="319"/>
      <c r="AL172" s="319"/>
    </row>
    <row r="173" spans="1:38" s="268" customFormat="1" ht="24.95" customHeight="1">
      <c r="A173" s="2355"/>
      <c r="B173" s="2355"/>
      <c r="C173" s="665" t="s">
        <v>43</v>
      </c>
      <c r="D173" s="678">
        <f>D162</f>
        <v>51</v>
      </c>
      <c r="E173" s="727" t="s">
        <v>3701</v>
      </c>
      <c r="F173" s="674"/>
      <c r="G173" s="675" t="s">
        <v>3703</v>
      </c>
      <c r="H173" s="676">
        <f>S136</f>
        <v>128268379.05000012</v>
      </c>
      <c r="I173" s="319"/>
      <c r="J173" s="319"/>
      <c r="K173" s="319"/>
      <c r="L173" s="319"/>
      <c r="M173" s="266"/>
      <c r="N173" s="231"/>
      <c r="O173" s="266"/>
      <c r="P173" s="319"/>
      <c r="Q173" s="319"/>
      <c r="R173" s="319"/>
      <c r="S173" s="319"/>
      <c r="T173" s="645"/>
      <c r="U173" s="319"/>
      <c r="V173" s="319"/>
      <c r="W173" s="319"/>
      <c r="X173" s="319"/>
      <c r="Y173" s="319"/>
      <c r="Z173" s="319"/>
      <c r="AA173" s="319"/>
      <c r="AB173" s="319"/>
      <c r="AC173" s="319"/>
      <c r="AD173" s="319"/>
      <c r="AE173" s="319"/>
      <c r="AF173" s="319"/>
      <c r="AG173" s="319"/>
      <c r="AH173" s="319"/>
      <c r="AI173" s="319"/>
      <c r="AJ173" s="319"/>
      <c r="AK173" s="319"/>
      <c r="AL173" s="319"/>
    </row>
    <row r="174" spans="1:38" ht="24.95" customHeight="1">
      <c r="A174" s="2355"/>
      <c r="B174" s="2355"/>
      <c r="C174" s="665" t="s">
        <v>3697</v>
      </c>
      <c r="D174" s="678"/>
      <c r="E174" s="727"/>
      <c r="F174" s="677"/>
      <c r="G174" s="681" t="s">
        <v>3703</v>
      </c>
      <c r="H174" s="679">
        <f>G163</f>
        <v>327000</v>
      </c>
      <c r="M174" s="266"/>
      <c r="N174" s="231"/>
      <c r="O174" s="266"/>
    </row>
    <row r="175" spans="1:38" ht="24.95" customHeight="1">
      <c r="A175" s="2355"/>
      <c r="B175" s="2355"/>
      <c r="C175" s="666" t="s">
        <v>3698</v>
      </c>
      <c r="D175" s="1256">
        <f>D171+D172+D173</f>
        <v>109</v>
      </c>
      <c r="E175" s="855" t="s">
        <v>3701</v>
      </c>
      <c r="F175" s="1147"/>
      <c r="G175" s="857" t="s">
        <v>3703</v>
      </c>
      <c r="H175" s="792">
        <f>SUM(H171:H174)</f>
        <v>287726138.89000005</v>
      </c>
      <c r="M175" s="266"/>
      <c r="N175" s="231"/>
      <c r="O175" s="266"/>
    </row>
    <row r="176" spans="1:38" ht="24.95" customHeight="1">
      <c r="A176" s="2531"/>
      <c r="B176" s="2531"/>
      <c r="C176" s="667" t="s">
        <v>3699</v>
      </c>
      <c r="D176" s="860">
        <v>1.4999999999999999E-2</v>
      </c>
      <c r="E176" s="855"/>
      <c r="F176" s="1232"/>
      <c r="G176" s="1233" t="s">
        <v>3703</v>
      </c>
      <c r="H176" s="1234">
        <f>H175*D176</f>
        <v>4315892.0833500009</v>
      </c>
      <c r="M176" s="266"/>
      <c r="O176" s="266"/>
    </row>
    <row r="177" spans="1:14" ht="24.95" customHeight="1">
      <c r="A177" s="2532"/>
      <c r="B177" s="2532"/>
      <c r="C177" s="680" t="s">
        <v>3700</v>
      </c>
      <c r="D177" s="2238"/>
      <c r="E177" s="2239"/>
      <c r="F177" s="2239"/>
      <c r="G177" s="857" t="s">
        <v>3703</v>
      </c>
      <c r="H177" s="792">
        <f>SUM(H175:H176)</f>
        <v>292042030.97335005</v>
      </c>
      <c r="N177" s="229" t="s">
        <v>3704</v>
      </c>
    </row>
    <row r="178" spans="1:14" ht="24.75" customHeight="1">
      <c r="A178" s="2353"/>
      <c r="B178" s="2353"/>
    </row>
    <row r="179" spans="1:14" ht="24.75" customHeight="1">
      <c r="A179" s="148"/>
      <c r="B179" s="148"/>
    </row>
  </sheetData>
  <mergeCells count="59">
    <mergeCell ref="T9:T10"/>
    <mergeCell ref="B23:D23"/>
    <mergeCell ref="B28:B29"/>
    <mergeCell ref="C28:C29"/>
    <mergeCell ref="D28:D29"/>
    <mergeCell ref="E28:E29"/>
    <mergeCell ref="F28:G28"/>
    <mergeCell ref="H28:H29"/>
    <mergeCell ref="I28:M28"/>
    <mergeCell ref="N28:N29"/>
    <mergeCell ref="O28:O29"/>
    <mergeCell ref="P28:R28"/>
    <mergeCell ref="S28:S29"/>
    <mergeCell ref="T28:T29"/>
    <mergeCell ref="H9:H10"/>
    <mergeCell ref="I9:M9"/>
    <mergeCell ref="A9:A10"/>
    <mergeCell ref="A28:A29"/>
    <mergeCell ref="A83:A84"/>
    <mergeCell ref="F83:G83"/>
    <mergeCell ref="H83:H84"/>
    <mergeCell ref="B76:D76"/>
    <mergeCell ref="B83:B84"/>
    <mergeCell ref="C83:C84"/>
    <mergeCell ref="D83:D84"/>
    <mergeCell ref="E83:E84"/>
    <mergeCell ref="B9:B10"/>
    <mergeCell ref="C9:C10"/>
    <mergeCell ref="D9:D10"/>
    <mergeCell ref="E9:E10"/>
    <mergeCell ref="F9:G9"/>
    <mergeCell ref="B163:C163"/>
    <mergeCell ref="D170:E170"/>
    <mergeCell ref="F170:H170"/>
    <mergeCell ref="D177:F177"/>
    <mergeCell ref="A178:B178"/>
    <mergeCell ref="A171:B171"/>
    <mergeCell ref="A172:B172"/>
    <mergeCell ref="A173:B173"/>
    <mergeCell ref="A174:B174"/>
    <mergeCell ref="A176:B176"/>
    <mergeCell ref="A175:B175"/>
    <mergeCell ref="A177:B177"/>
    <mergeCell ref="B1:T1"/>
    <mergeCell ref="B2:T2"/>
    <mergeCell ref="B3:T3"/>
    <mergeCell ref="B4:T4"/>
    <mergeCell ref="D159:E159"/>
    <mergeCell ref="N9:N10"/>
    <mergeCell ref="O9:O10"/>
    <mergeCell ref="P9:R9"/>
    <mergeCell ref="P83:R83"/>
    <mergeCell ref="T83:T84"/>
    <mergeCell ref="B136:D136"/>
    <mergeCell ref="I83:M83"/>
    <mergeCell ref="N83:N84"/>
    <mergeCell ref="O83:O84"/>
    <mergeCell ref="S9:S10"/>
    <mergeCell ref="S83:S84"/>
  </mergeCells>
  <conditionalFormatting sqref="T1:T1048576">
    <cfRule type="duplicateValues" dxfId="7" priority="1291"/>
  </conditionalFormatting>
  <printOptions horizontalCentered="1"/>
  <pageMargins left="0" right="0" top="0.18" bottom="0.11" header="0.16" footer="0.16"/>
  <pageSetup paperSize="9" scale="60" orientation="landscape" verticalDpi="180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showGridLines="0" topLeftCell="A13" zoomScale="85" zoomScaleNormal="85" workbookViewId="0">
      <selection activeCell="H17" sqref="H17"/>
    </sheetView>
  </sheetViews>
  <sheetFormatPr defaultRowHeight="24.75" customHeight="1"/>
  <cols>
    <col min="1" max="1" width="4.85546875" style="319" customWidth="1"/>
    <col min="2" max="2" width="24.5703125" style="319" customWidth="1"/>
    <col min="3" max="3" width="19.28515625" style="319" customWidth="1"/>
    <col min="4" max="4" width="8" style="319" customWidth="1"/>
    <col min="5" max="5" width="12.28515625" style="319" customWidth="1"/>
    <col min="6" max="6" width="13.85546875" style="319" customWidth="1"/>
    <col min="7" max="7" width="11.5703125" style="319" customWidth="1"/>
    <col min="8" max="8" width="9.5703125" style="319" customWidth="1"/>
    <col min="9" max="10" width="11.7109375" style="319" customWidth="1"/>
    <col min="11" max="11" width="11.5703125" style="319" customWidth="1"/>
    <col min="12" max="12" width="11" style="319" customWidth="1"/>
    <col min="13" max="13" width="11.140625" style="319" customWidth="1"/>
    <col min="14" max="14" width="11" style="319" customWidth="1"/>
    <col min="15" max="15" width="13.140625" style="319" customWidth="1"/>
    <col min="16" max="16" width="16.42578125" style="354" customWidth="1"/>
    <col min="17" max="17" width="9.140625" style="319"/>
    <col min="18" max="18" width="14.28515625" style="319" bestFit="1" customWidth="1"/>
    <col min="19" max="256" width="9.140625" style="319"/>
    <col min="257" max="257" width="4.85546875" style="319" customWidth="1"/>
    <col min="258" max="258" width="24.5703125" style="319" customWidth="1"/>
    <col min="259" max="259" width="21.28515625" style="319" customWidth="1"/>
    <col min="260" max="260" width="8" style="319" customWidth="1"/>
    <col min="261" max="261" width="14.5703125" style="319" customWidth="1"/>
    <col min="262" max="262" width="15.7109375" style="319" customWidth="1"/>
    <col min="263" max="263" width="13.7109375" style="319" customWidth="1"/>
    <col min="264" max="266" width="11.7109375" style="319" customWidth="1"/>
    <col min="267" max="267" width="11.5703125" style="319" customWidth="1"/>
    <col min="268" max="268" width="13.28515625" style="319" customWidth="1"/>
    <col min="269" max="270" width="12.7109375" style="319" customWidth="1"/>
    <col min="271" max="271" width="15" style="319" customWidth="1"/>
    <col min="272" max="272" width="16.42578125" style="319" bestFit="1" customWidth="1"/>
    <col min="273" max="273" width="9.140625" style="319"/>
    <col min="274" max="274" width="14.28515625" style="319" bestFit="1" customWidth="1"/>
    <col min="275" max="512" width="9.140625" style="319"/>
    <col min="513" max="513" width="4.85546875" style="319" customWidth="1"/>
    <col min="514" max="514" width="24.5703125" style="319" customWidth="1"/>
    <col min="515" max="515" width="21.28515625" style="319" customWidth="1"/>
    <col min="516" max="516" width="8" style="319" customWidth="1"/>
    <col min="517" max="517" width="14.5703125" style="319" customWidth="1"/>
    <col min="518" max="518" width="15.7109375" style="319" customWidth="1"/>
    <col min="519" max="519" width="13.7109375" style="319" customWidth="1"/>
    <col min="520" max="522" width="11.7109375" style="319" customWidth="1"/>
    <col min="523" max="523" width="11.5703125" style="319" customWidth="1"/>
    <col min="524" max="524" width="13.28515625" style="319" customWidth="1"/>
    <col min="525" max="526" width="12.7109375" style="319" customWidth="1"/>
    <col min="527" max="527" width="15" style="319" customWidth="1"/>
    <col min="528" max="528" width="16.42578125" style="319" bestFit="1" customWidth="1"/>
    <col min="529" max="529" width="9.140625" style="319"/>
    <col min="530" max="530" width="14.28515625" style="319" bestFit="1" customWidth="1"/>
    <col min="531" max="768" width="9.140625" style="319"/>
    <col min="769" max="769" width="4.85546875" style="319" customWidth="1"/>
    <col min="770" max="770" width="24.5703125" style="319" customWidth="1"/>
    <col min="771" max="771" width="21.28515625" style="319" customWidth="1"/>
    <col min="772" max="772" width="8" style="319" customWidth="1"/>
    <col min="773" max="773" width="14.5703125" style="319" customWidth="1"/>
    <col min="774" max="774" width="15.7109375" style="319" customWidth="1"/>
    <col min="775" max="775" width="13.7109375" style="319" customWidth="1"/>
    <col min="776" max="778" width="11.7109375" style="319" customWidth="1"/>
    <col min="779" max="779" width="11.5703125" style="319" customWidth="1"/>
    <col min="780" max="780" width="13.28515625" style="319" customWidth="1"/>
    <col min="781" max="782" width="12.7109375" style="319" customWidth="1"/>
    <col min="783" max="783" width="15" style="319" customWidth="1"/>
    <col min="784" max="784" width="16.42578125" style="319" bestFit="1" customWidth="1"/>
    <col min="785" max="785" width="9.140625" style="319"/>
    <col min="786" max="786" width="14.28515625" style="319" bestFit="1" customWidth="1"/>
    <col min="787" max="1024" width="9.140625" style="319"/>
    <col min="1025" max="1025" width="4.85546875" style="319" customWidth="1"/>
    <col min="1026" max="1026" width="24.5703125" style="319" customWidth="1"/>
    <col min="1027" max="1027" width="21.28515625" style="319" customWidth="1"/>
    <col min="1028" max="1028" width="8" style="319" customWidth="1"/>
    <col min="1029" max="1029" width="14.5703125" style="319" customWidth="1"/>
    <col min="1030" max="1030" width="15.7109375" style="319" customWidth="1"/>
    <col min="1031" max="1031" width="13.7109375" style="319" customWidth="1"/>
    <col min="1032" max="1034" width="11.7109375" style="319" customWidth="1"/>
    <col min="1035" max="1035" width="11.5703125" style="319" customWidth="1"/>
    <col min="1036" max="1036" width="13.28515625" style="319" customWidth="1"/>
    <col min="1037" max="1038" width="12.7109375" style="319" customWidth="1"/>
    <col min="1039" max="1039" width="15" style="319" customWidth="1"/>
    <col min="1040" max="1040" width="16.42578125" style="319" bestFit="1" customWidth="1"/>
    <col min="1041" max="1041" width="9.140625" style="319"/>
    <col min="1042" max="1042" width="14.28515625" style="319" bestFit="1" customWidth="1"/>
    <col min="1043" max="1280" width="9.140625" style="319"/>
    <col min="1281" max="1281" width="4.85546875" style="319" customWidth="1"/>
    <col min="1282" max="1282" width="24.5703125" style="319" customWidth="1"/>
    <col min="1283" max="1283" width="21.28515625" style="319" customWidth="1"/>
    <col min="1284" max="1284" width="8" style="319" customWidth="1"/>
    <col min="1285" max="1285" width="14.5703125" style="319" customWidth="1"/>
    <col min="1286" max="1286" width="15.7109375" style="319" customWidth="1"/>
    <col min="1287" max="1287" width="13.7109375" style="319" customWidth="1"/>
    <col min="1288" max="1290" width="11.7109375" style="319" customWidth="1"/>
    <col min="1291" max="1291" width="11.5703125" style="319" customWidth="1"/>
    <col min="1292" max="1292" width="13.28515625" style="319" customWidth="1"/>
    <col min="1293" max="1294" width="12.7109375" style="319" customWidth="1"/>
    <col min="1295" max="1295" width="15" style="319" customWidth="1"/>
    <col min="1296" max="1296" width="16.42578125" style="319" bestFit="1" customWidth="1"/>
    <col min="1297" max="1297" width="9.140625" style="319"/>
    <col min="1298" max="1298" width="14.28515625" style="319" bestFit="1" customWidth="1"/>
    <col min="1299" max="1536" width="9.140625" style="319"/>
    <col min="1537" max="1537" width="4.85546875" style="319" customWidth="1"/>
    <col min="1538" max="1538" width="24.5703125" style="319" customWidth="1"/>
    <col min="1539" max="1539" width="21.28515625" style="319" customWidth="1"/>
    <col min="1540" max="1540" width="8" style="319" customWidth="1"/>
    <col min="1541" max="1541" width="14.5703125" style="319" customWidth="1"/>
    <col min="1542" max="1542" width="15.7109375" style="319" customWidth="1"/>
    <col min="1543" max="1543" width="13.7109375" style="319" customWidth="1"/>
    <col min="1544" max="1546" width="11.7109375" style="319" customWidth="1"/>
    <col min="1547" max="1547" width="11.5703125" style="319" customWidth="1"/>
    <col min="1548" max="1548" width="13.28515625" style="319" customWidth="1"/>
    <col min="1549" max="1550" width="12.7109375" style="319" customWidth="1"/>
    <col min="1551" max="1551" width="15" style="319" customWidth="1"/>
    <col min="1552" max="1552" width="16.42578125" style="319" bestFit="1" customWidth="1"/>
    <col min="1553" max="1553" width="9.140625" style="319"/>
    <col min="1554" max="1554" width="14.28515625" style="319" bestFit="1" customWidth="1"/>
    <col min="1555" max="1792" width="9.140625" style="319"/>
    <col min="1793" max="1793" width="4.85546875" style="319" customWidth="1"/>
    <col min="1794" max="1794" width="24.5703125" style="319" customWidth="1"/>
    <col min="1795" max="1795" width="21.28515625" style="319" customWidth="1"/>
    <col min="1796" max="1796" width="8" style="319" customWidth="1"/>
    <col min="1797" max="1797" width="14.5703125" style="319" customWidth="1"/>
    <col min="1798" max="1798" width="15.7109375" style="319" customWidth="1"/>
    <col min="1799" max="1799" width="13.7109375" style="319" customWidth="1"/>
    <col min="1800" max="1802" width="11.7109375" style="319" customWidth="1"/>
    <col min="1803" max="1803" width="11.5703125" style="319" customWidth="1"/>
    <col min="1804" max="1804" width="13.28515625" style="319" customWidth="1"/>
    <col min="1805" max="1806" width="12.7109375" style="319" customWidth="1"/>
    <col min="1807" max="1807" width="15" style="319" customWidth="1"/>
    <col min="1808" max="1808" width="16.42578125" style="319" bestFit="1" customWidth="1"/>
    <col min="1809" max="1809" width="9.140625" style="319"/>
    <col min="1810" max="1810" width="14.28515625" style="319" bestFit="1" customWidth="1"/>
    <col min="1811" max="2048" width="9.140625" style="319"/>
    <col min="2049" max="2049" width="4.85546875" style="319" customWidth="1"/>
    <col min="2050" max="2050" width="24.5703125" style="319" customWidth="1"/>
    <col min="2051" max="2051" width="21.28515625" style="319" customWidth="1"/>
    <col min="2052" max="2052" width="8" style="319" customWidth="1"/>
    <col min="2053" max="2053" width="14.5703125" style="319" customWidth="1"/>
    <col min="2054" max="2054" width="15.7109375" style="319" customWidth="1"/>
    <col min="2055" max="2055" width="13.7109375" style="319" customWidth="1"/>
    <col min="2056" max="2058" width="11.7109375" style="319" customWidth="1"/>
    <col min="2059" max="2059" width="11.5703125" style="319" customWidth="1"/>
    <col min="2060" max="2060" width="13.28515625" style="319" customWidth="1"/>
    <col min="2061" max="2062" width="12.7109375" style="319" customWidth="1"/>
    <col min="2063" max="2063" width="15" style="319" customWidth="1"/>
    <col min="2064" max="2064" width="16.42578125" style="319" bestFit="1" customWidth="1"/>
    <col min="2065" max="2065" width="9.140625" style="319"/>
    <col min="2066" max="2066" width="14.28515625" style="319" bestFit="1" customWidth="1"/>
    <col min="2067" max="2304" width="9.140625" style="319"/>
    <col min="2305" max="2305" width="4.85546875" style="319" customWidth="1"/>
    <col min="2306" max="2306" width="24.5703125" style="319" customWidth="1"/>
    <col min="2307" max="2307" width="21.28515625" style="319" customWidth="1"/>
    <col min="2308" max="2308" width="8" style="319" customWidth="1"/>
    <col min="2309" max="2309" width="14.5703125" style="319" customWidth="1"/>
    <col min="2310" max="2310" width="15.7109375" style="319" customWidth="1"/>
    <col min="2311" max="2311" width="13.7109375" style="319" customWidth="1"/>
    <col min="2312" max="2314" width="11.7109375" style="319" customWidth="1"/>
    <col min="2315" max="2315" width="11.5703125" style="319" customWidth="1"/>
    <col min="2316" max="2316" width="13.28515625" style="319" customWidth="1"/>
    <col min="2317" max="2318" width="12.7109375" style="319" customWidth="1"/>
    <col min="2319" max="2319" width="15" style="319" customWidth="1"/>
    <col min="2320" max="2320" width="16.42578125" style="319" bestFit="1" customWidth="1"/>
    <col min="2321" max="2321" width="9.140625" style="319"/>
    <col min="2322" max="2322" width="14.28515625" style="319" bestFit="1" customWidth="1"/>
    <col min="2323" max="2560" width="9.140625" style="319"/>
    <col min="2561" max="2561" width="4.85546875" style="319" customWidth="1"/>
    <col min="2562" max="2562" width="24.5703125" style="319" customWidth="1"/>
    <col min="2563" max="2563" width="21.28515625" style="319" customWidth="1"/>
    <col min="2564" max="2564" width="8" style="319" customWidth="1"/>
    <col min="2565" max="2565" width="14.5703125" style="319" customWidth="1"/>
    <col min="2566" max="2566" width="15.7109375" style="319" customWidth="1"/>
    <col min="2567" max="2567" width="13.7109375" style="319" customWidth="1"/>
    <col min="2568" max="2570" width="11.7109375" style="319" customWidth="1"/>
    <col min="2571" max="2571" width="11.5703125" style="319" customWidth="1"/>
    <col min="2572" max="2572" width="13.28515625" style="319" customWidth="1"/>
    <col min="2573" max="2574" width="12.7109375" style="319" customWidth="1"/>
    <col min="2575" max="2575" width="15" style="319" customWidth="1"/>
    <col min="2576" max="2576" width="16.42578125" style="319" bestFit="1" customWidth="1"/>
    <col min="2577" max="2577" width="9.140625" style="319"/>
    <col min="2578" max="2578" width="14.28515625" style="319" bestFit="1" customWidth="1"/>
    <col min="2579" max="2816" width="9.140625" style="319"/>
    <col min="2817" max="2817" width="4.85546875" style="319" customWidth="1"/>
    <col min="2818" max="2818" width="24.5703125" style="319" customWidth="1"/>
    <col min="2819" max="2819" width="21.28515625" style="319" customWidth="1"/>
    <col min="2820" max="2820" width="8" style="319" customWidth="1"/>
    <col min="2821" max="2821" width="14.5703125" style="319" customWidth="1"/>
    <col min="2822" max="2822" width="15.7109375" style="319" customWidth="1"/>
    <col min="2823" max="2823" width="13.7109375" style="319" customWidth="1"/>
    <col min="2824" max="2826" width="11.7109375" style="319" customWidth="1"/>
    <col min="2827" max="2827" width="11.5703125" style="319" customWidth="1"/>
    <col min="2828" max="2828" width="13.28515625" style="319" customWidth="1"/>
    <col min="2829" max="2830" width="12.7109375" style="319" customWidth="1"/>
    <col min="2831" max="2831" width="15" style="319" customWidth="1"/>
    <col min="2832" max="2832" width="16.42578125" style="319" bestFit="1" customWidth="1"/>
    <col min="2833" max="2833" width="9.140625" style="319"/>
    <col min="2834" max="2834" width="14.28515625" style="319" bestFit="1" customWidth="1"/>
    <col min="2835" max="3072" width="9.140625" style="319"/>
    <col min="3073" max="3073" width="4.85546875" style="319" customWidth="1"/>
    <col min="3074" max="3074" width="24.5703125" style="319" customWidth="1"/>
    <col min="3075" max="3075" width="21.28515625" style="319" customWidth="1"/>
    <col min="3076" max="3076" width="8" style="319" customWidth="1"/>
    <col min="3077" max="3077" width="14.5703125" style="319" customWidth="1"/>
    <col min="3078" max="3078" width="15.7109375" style="319" customWidth="1"/>
    <col min="3079" max="3079" width="13.7109375" style="319" customWidth="1"/>
    <col min="3080" max="3082" width="11.7109375" style="319" customWidth="1"/>
    <col min="3083" max="3083" width="11.5703125" style="319" customWidth="1"/>
    <col min="3084" max="3084" width="13.28515625" style="319" customWidth="1"/>
    <col min="3085" max="3086" width="12.7109375" style="319" customWidth="1"/>
    <col min="3087" max="3087" width="15" style="319" customWidth="1"/>
    <col min="3088" max="3088" width="16.42578125" style="319" bestFit="1" customWidth="1"/>
    <col min="3089" max="3089" width="9.140625" style="319"/>
    <col min="3090" max="3090" width="14.28515625" style="319" bestFit="1" customWidth="1"/>
    <col min="3091" max="3328" width="9.140625" style="319"/>
    <col min="3329" max="3329" width="4.85546875" style="319" customWidth="1"/>
    <col min="3330" max="3330" width="24.5703125" style="319" customWidth="1"/>
    <col min="3331" max="3331" width="21.28515625" style="319" customWidth="1"/>
    <col min="3332" max="3332" width="8" style="319" customWidth="1"/>
    <col min="3333" max="3333" width="14.5703125" style="319" customWidth="1"/>
    <col min="3334" max="3334" width="15.7109375" style="319" customWidth="1"/>
    <col min="3335" max="3335" width="13.7109375" style="319" customWidth="1"/>
    <col min="3336" max="3338" width="11.7109375" style="319" customWidth="1"/>
    <col min="3339" max="3339" width="11.5703125" style="319" customWidth="1"/>
    <col min="3340" max="3340" width="13.28515625" style="319" customWidth="1"/>
    <col min="3341" max="3342" width="12.7109375" style="319" customWidth="1"/>
    <col min="3343" max="3343" width="15" style="319" customWidth="1"/>
    <col min="3344" max="3344" width="16.42578125" style="319" bestFit="1" customWidth="1"/>
    <col min="3345" max="3345" width="9.140625" style="319"/>
    <col min="3346" max="3346" width="14.28515625" style="319" bestFit="1" customWidth="1"/>
    <col min="3347" max="3584" width="9.140625" style="319"/>
    <col min="3585" max="3585" width="4.85546875" style="319" customWidth="1"/>
    <col min="3586" max="3586" width="24.5703125" style="319" customWidth="1"/>
    <col min="3587" max="3587" width="21.28515625" style="319" customWidth="1"/>
    <col min="3588" max="3588" width="8" style="319" customWidth="1"/>
    <col min="3589" max="3589" width="14.5703125" style="319" customWidth="1"/>
    <col min="3590" max="3590" width="15.7109375" style="319" customWidth="1"/>
    <col min="3591" max="3591" width="13.7109375" style="319" customWidth="1"/>
    <col min="3592" max="3594" width="11.7109375" style="319" customWidth="1"/>
    <col min="3595" max="3595" width="11.5703125" style="319" customWidth="1"/>
    <col min="3596" max="3596" width="13.28515625" style="319" customWidth="1"/>
    <col min="3597" max="3598" width="12.7109375" style="319" customWidth="1"/>
    <col min="3599" max="3599" width="15" style="319" customWidth="1"/>
    <col min="3600" max="3600" width="16.42578125" style="319" bestFit="1" customWidth="1"/>
    <col min="3601" max="3601" width="9.140625" style="319"/>
    <col min="3602" max="3602" width="14.28515625" style="319" bestFit="1" customWidth="1"/>
    <col min="3603" max="3840" width="9.140625" style="319"/>
    <col min="3841" max="3841" width="4.85546875" style="319" customWidth="1"/>
    <col min="3842" max="3842" width="24.5703125" style="319" customWidth="1"/>
    <col min="3843" max="3843" width="21.28515625" style="319" customWidth="1"/>
    <col min="3844" max="3844" width="8" style="319" customWidth="1"/>
    <col min="3845" max="3845" width="14.5703125" style="319" customWidth="1"/>
    <col min="3846" max="3846" width="15.7109375" style="319" customWidth="1"/>
    <col min="3847" max="3847" width="13.7109375" style="319" customWidth="1"/>
    <col min="3848" max="3850" width="11.7109375" style="319" customWidth="1"/>
    <col min="3851" max="3851" width="11.5703125" style="319" customWidth="1"/>
    <col min="3852" max="3852" width="13.28515625" style="319" customWidth="1"/>
    <col min="3853" max="3854" width="12.7109375" style="319" customWidth="1"/>
    <col min="3855" max="3855" width="15" style="319" customWidth="1"/>
    <col min="3856" max="3856" width="16.42578125" style="319" bestFit="1" customWidth="1"/>
    <col min="3857" max="3857" width="9.140625" style="319"/>
    <col min="3858" max="3858" width="14.28515625" style="319" bestFit="1" customWidth="1"/>
    <col min="3859" max="4096" width="9.140625" style="319"/>
    <col min="4097" max="4097" width="4.85546875" style="319" customWidth="1"/>
    <col min="4098" max="4098" width="24.5703125" style="319" customWidth="1"/>
    <col min="4099" max="4099" width="21.28515625" style="319" customWidth="1"/>
    <col min="4100" max="4100" width="8" style="319" customWidth="1"/>
    <col min="4101" max="4101" width="14.5703125" style="319" customWidth="1"/>
    <col min="4102" max="4102" width="15.7109375" style="319" customWidth="1"/>
    <col min="4103" max="4103" width="13.7109375" style="319" customWidth="1"/>
    <col min="4104" max="4106" width="11.7109375" style="319" customWidth="1"/>
    <col min="4107" max="4107" width="11.5703125" style="319" customWidth="1"/>
    <col min="4108" max="4108" width="13.28515625" style="319" customWidth="1"/>
    <col min="4109" max="4110" width="12.7109375" style="319" customWidth="1"/>
    <col min="4111" max="4111" width="15" style="319" customWidth="1"/>
    <col min="4112" max="4112" width="16.42578125" style="319" bestFit="1" customWidth="1"/>
    <col min="4113" max="4113" width="9.140625" style="319"/>
    <col min="4114" max="4114" width="14.28515625" style="319" bestFit="1" customWidth="1"/>
    <col min="4115" max="4352" width="9.140625" style="319"/>
    <col min="4353" max="4353" width="4.85546875" style="319" customWidth="1"/>
    <col min="4354" max="4354" width="24.5703125" style="319" customWidth="1"/>
    <col min="4355" max="4355" width="21.28515625" style="319" customWidth="1"/>
    <col min="4356" max="4356" width="8" style="319" customWidth="1"/>
    <col min="4357" max="4357" width="14.5703125" style="319" customWidth="1"/>
    <col min="4358" max="4358" width="15.7109375" style="319" customWidth="1"/>
    <col min="4359" max="4359" width="13.7109375" style="319" customWidth="1"/>
    <col min="4360" max="4362" width="11.7109375" style="319" customWidth="1"/>
    <col min="4363" max="4363" width="11.5703125" style="319" customWidth="1"/>
    <col min="4364" max="4364" width="13.28515625" style="319" customWidth="1"/>
    <col min="4365" max="4366" width="12.7109375" style="319" customWidth="1"/>
    <col min="4367" max="4367" width="15" style="319" customWidth="1"/>
    <col min="4368" max="4368" width="16.42578125" style="319" bestFit="1" customWidth="1"/>
    <col min="4369" max="4369" width="9.140625" style="319"/>
    <col min="4370" max="4370" width="14.28515625" style="319" bestFit="1" customWidth="1"/>
    <col min="4371" max="4608" width="9.140625" style="319"/>
    <col min="4609" max="4609" width="4.85546875" style="319" customWidth="1"/>
    <col min="4610" max="4610" width="24.5703125" style="319" customWidth="1"/>
    <col min="4611" max="4611" width="21.28515625" style="319" customWidth="1"/>
    <col min="4612" max="4612" width="8" style="319" customWidth="1"/>
    <col min="4613" max="4613" width="14.5703125" style="319" customWidth="1"/>
    <col min="4614" max="4614" width="15.7109375" style="319" customWidth="1"/>
    <col min="4615" max="4615" width="13.7109375" style="319" customWidth="1"/>
    <col min="4616" max="4618" width="11.7109375" style="319" customWidth="1"/>
    <col min="4619" max="4619" width="11.5703125" style="319" customWidth="1"/>
    <col min="4620" max="4620" width="13.28515625" style="319" customWidth="1"/>
    <col min="4621" max="4622" width="12.7109375" style="319" customWidth="1"/>
    <col min="4623" max="4623" width="15" style="319" customWidth="1"/>
    <col min="4624" max="4624" width="16.42578125" style="319" bestFit="1" customWidth="1"/>
    <col min="4625" max="4625" width="9.140625" style="319"/>
    <col min="4626" max="4626" width="14.28515625" style="319" bestFit="1" customWidth="1"/>
    <col min="4627" max="4864" width="9.140625" style="319"/>
    <col min="4865" max="4865" width="4.85546875" style="319" customWidth="1"/>
    <col min="4866" max="4866" width="24.5703125" style="319" customWidth="1"/>
    <col min="4867" max="4867" width="21.28515625" style="319" customWidth="1"/>
    <col min="4868" max="4868" width="8" style="319" customWidth="1"/>
    <col min="4869" max="4869" width="14.5703125" style="319" customWidth="1"/>
    <col min="4870" max="4870" width="15.7109375" style="319" customWidth="1"/>
    <col min="4871" max="4871" width="13.7109375" style="319" customWidth="1"/>
    <col min="4872" max="4874" width="11.7109375" style="319" customWidth="1"/>
    <col min="4875" max="4875" width="11.5703125" style="319" customWidth="1"/>
    <col min="4876" max="4876" width="13.28515625" style="319" customWidth="1"/>
    <col min="4877" max="4878" width="12.7109375" style="319" customWidth="1"/>
    <col min="4879" max="4879" width="15" style="319" customWidth="1"/>
    <col min="4880" max="4880" width="16.42578125" style="319" bestFit="1" customWidth="1"/>
    <col min="4881" max="4881" width="9.140625" style="319"/>
    <col min="4882" max="4882" width="14.28515625" style="319" bestFit="1" customWidth="1"/>
    <col min="4883" max="5120" width="9.140625" style="319"/>
    <col min="5121" max="5121" width="4.85546875" style="319" customWidth="1"/>
    <col min="5122" max="5122" width="24.5703125" style="319" customWidth="1"/>
    <col min="5123" max="5123" width="21.28515625" style="319" customWidth="1"/>
    <col min="5124" max="5124" width="8" style="319" customWidth="1"/>
    <col min="5125" max="5125" width="14.5703125" style="319" customWidth="1"/>
    <col min="5126" max="5126" width="15.7109375" style="319" customWidth="1"/>
    <col min="5127" max="5127" width="13.7109375" style="319" customWidth="1"/>
    <col min="5128" max="5130" width="11.7109375" style="319" customWidth="1"/>
    <col min="5131" max="5131" width="11.5703125" style="319" customWidth="1"/>
    <col min="5132" max="5132" width="13.28515625" style="319" customWidth="1"/>
    <col min="5133" max="5134" width="12.7109375" style="319" customWidth="1"/>
    <col min="5135" max="5135" width="15" style="319" customWidth="1"/>
    <col min="5136" max="5136" width="16.42578125" style="319" bestFit="1" customWidth="1"/>
    <col min="5137" max="5137" width="9.140625" style="319"/>
    <col min="5138" max="5138" width="14.28515625" style="319" bestFit="1" customWidth="1"/>
    <col min="5139" max="5376" width="9.140625" style="319"/>
    <col min="5377" max="5377" width="4.85546875" style="319" customWidth="1"/>
    <col min="5378" max="5378" width="24.5703125" style="319" customWidth="1"/>
    <col min="5379" max="5379" width="21.28515625" style="319" customWidth="1"/>
    <col min="5380" max="5380" width="8" style="319" customWidth="1"/>
    <col min="5381" max="5381" width="14.5703125" style="319" customWidth="1"/>
    <col min="5382" max="5382" width="15.7109375" style="319" customWidth="1"/>
    <col min="5383" max="5383" width="13.7109375" style="319" customWidth="1"/>
    <col min="5384" max="5386" width="11.7109375" style="319" customWidth="1"/>
    <col min="5387" max="5387" width="11.5703125" style="319" customWidth="1"/>
    <col min="5388" max="5388" width="13.28515625" style="319" customWidth="1"/>
    <col min="5389" max="5390" width="12.7109375" style="319" customWidth="1"/>
    <col min="5391" max="5391" width="15" style="319" customWidth="1"/>
    <col min="5392" max="5392" width="16.42578125" style="319" bestFit="1" customWidth="1"/>
    <col min="5393" max="5393" width="9.140625" style="319"/>
    <col min="5394" max="5394" width="14.28515625" style="319" bestFit="1" customWidth="1"/>
    <col min="5395" max="5632" width="9.140625" style="319"/>
    <col min="5633" max="5633" width="4.85546875" style="319" customWidth="1"/>
    <col min="5634" max="5634" width="24.5703125" style="319" customWidth="1"/>
    <col min="5635" max="5635" width="21.28515625" style="319" customWidth="1"/>
    <col min="5636" max="5636" width="8" style="319" customWidth="1"/>
    <col min="5637" max="5637" width="14.5703125" style="319" customWidth="1"/>
    <col min="5638" max="5638" width="15.7109375" style="319" customWidth="1"/>
    <col min="5639" max="5639" width="13.7109375" style="319" customWidth="1"/>
    <col min="5640" max="5642" width="11.7109375" style="319" customWidth="1"/>
    <col min="5643" max="5643" width="11.5703125" style="319" customWidth="1"/>
    <col min="5644" max="5644" width="13.28515625" style="319" customWidth="1"/>
    <col min="5645" max="5646" width="12.7109375" style="319" customWidth="1"/>
    <col min="5647" max="5647" width="15" style="319" customWidth="1"/>
    <col min="5648" max="5648" width="16.42578125" style="319" bestFit="1" customWidth="1"/>
    <col min="5649" max="5649" width="9.140625" style="319"/>
    <col min="5650" max="5650" width="14.28515625" style="319" bestFit="1" customWidth="1"/>
    <col min="5651" max="5888" width="9.140625" style="319"/>
    <col min="5889" max="5889" width="4.85546875" style="319" customWidth="1"/>
    <col min="5890" max="5890" width="24.5703125" style="319" customWidth="1"/>
    <col min="5891" max="5891" width="21.28515625" style="319" customWidth="1"/>
    <col min="5892" max="5892" width="8" style="319" customWidth="1"/>
    <col min="5893" max="5893" width="14.5703125" style="319" customWidth="1"/>
    <col min="5894" max="5894" width="15.7109375" style="319" customWidth="1"/>
    <col min="5895" max="5895" width="13.7109375" style="319" customWidth="1"/>
    <col min="5896" max="5898" width="11.7109375" style="319" customWidth="1"/>
    <col min="5899" max="5899" width="11.5703125" style="319" customWidth="1"/>
    <col min="5900" max="5900" width="13.28515625" style="319" customWidth="1"/>
    <col min="5901" max="5902" width="12.7109375" style="319" customWidth="1"/>
    <col min="5903" max="5903" width="15" style="319" customWidth="1"/>
    <col min="5904" max="5904" width="16.42578125" style="319" bestFit="1" customWidth="1"/>
    <col min="5905" max="5905" width="9.140625" style="319"/>
    <col min="5906" max="5906" width="14.28515625" style="319" bestFit="1" customWidth="1"/>
    <col min="5907" max="6144" width="9.140625" style="319"/>
    <col min="6145" max="6145" width="4.85546875" style="319" customWidth="1"/>
    <col min="6146" max="6146" width="24.5703125" style="319" customWidth="1"/>
    <col min="6147" max="6147" width="21.28515625" style="319" customWidth="1"/>
    <col min="6148" max="6148" width="8" style="319" customWidth="1"/>
    <col min="6149" max="6149" width="14.5703125" style="319" customWidth="1"/>
    <col min="6150" max="6150" width="15.7109375" style="319" customWidth="1"/>
    <col min="6151" max="6151" width="13.7109375" style="319" customWidth="1"/>
    <col min="6152" max="6154" width="11.7109375" style="319" customWidth="1"/>
    <col min="6155" max="6155" width="11.5703125" style="319" customWidth="1"/>
    <col min="6156" max="6156" width="13.28515625" style="319" customWidth="1"/>
    <col min="6157" max="6158" width="12.7109375" style="319" customWidth="1"/>
    <col min="6159" max="6159" width="15" style="319" customWidth="1"/>
    <col min="6160" max="6160" width="16.42578125" style="319" bestFit="1" customWidth="1"/>
    <col min="6161" max="6161" width="9.140625" style="319"/>
    <col min="6162" max="6162" width="14.28515625" style="319" bestFit="1" customWidth="1"/>
    <col min="6163" max="6400" width="9.140625" style="319"/>
    <col min="6401" max="6401" width="4.85546875" style="319" customWidth="1"/>
    <col min="6402" max="6402" width="24.5703125" style="319" customWidth="1"/>
    <col min="6403" max="6403" width="21.28515625" style="319" customWidth="1"/>
    <col min="6404" max="6404" width="8" style="319" customWidth="1"/>
    <col min="6405" max="6405" width="14.5703125" style="319" customWidth="1"/>
    <col min="6406" max="6406" width="15.7109375" style="319" customWidth="1"/>
    <col min="6407" max="6407" width="13.7109375" style="319" customWidth="1"/>
    <col min="6408" max="6410" width="11.7109375" style="319" customWidth="1"/>
    <col min="6411" max="6411" width="11.5703125" style="319" customWidth="1"/>
    <col min="6412" max="6412" width="13.28515625" style="319" customWidth="1"/>
    <col min="6413" max="6414" width="12.7109375" style="319" customWidth="1"/>
    <col min="6415" max="6415" width="15" style="319" customWidth="1"/>
    <col min="6416" max="6416" width="16.42578125" style="319" bestFit="1" customWidth="1"/>
    <col min="6417" max="6417" width="9.140625" style="319"/>
    <col min="6418" max="6418" width="14.28515625" style="319" bestFit="1" customWidth="1"/>
    <col min="6419" max="6656" width="9.140625" style="319"/>
    <col min="6657" max="6657" width="4.85546875" style="319" customWidth="1"/>
    <col min="6658" max="6658" width="24.5703125" style="319" customWidth="1"/>
    <col min="6659" max="6659" width="21.28515625" style="319" customWidth="1"/>
    <col min="6660" max="6660" width="8" style="319" customWidth="1"/>
    <col min="6661" max="6661" width="14.5703125" style="319" customWidth="1"/>
    <col min="6662" max="6662" width="15.7109375" style="319" customWidth="1"/>
    <col min="6663" max="6663" width="13.7109375" style="319" customWidth="1"/>
    <col min="6664" max="6666" width="11.7109375" style="319" customWidth="1"/>
    <col min="6667" max="6667" width="11.5703125" style="319" customWidth="1"/>
    <col min="6668" max="6668" width="13.28515625" style="319" customWidth="1"/>
    <col min="6669" max="6670" width="12.7109375" style="319" customWidth="1"/>
    <col min="6671" max="6671" width="15" style="319" customWidth="1"/>
    <col min="6672" max="6672" width="16.42578125" style="319" bestFit="1" customWidth="1"/>
    <col min="6673" max="6673" width="9.140625" style="319"/>
    <col min="6674" max="6674" width="14.28515625" style="319" bestFit="1" customWidth="1"/>
    <col min="6675" max="6912" width="9.140625" style="319"/>
    <col min="6913" max="6913" width="4.85546875" style="319" customWidth="1"/>
    <col min="6914" max="6914" width="24.5703125" style="319" customWidth="1"/>
    <col min="6915" max="6915" width="21.28515625" style="319" customWidth="1"/>
    <col min="6916" max="6916" width="8" style="319" customWidth="1"/>
    <col min="6917" max="6917" width="14.5703125" style="319" customWidth="1"/>
    <col min="6918" max="6918" width="15.7109375" style="319" customWidth="1"/>
    <col min="6919" max="6919" width="13.7109375" style="319" customWidth="1"/>
    <col min="6920" max="6922" width="11.7109375" style="319" customWidth="1"/>
    <col min="6923" max="6923" width="11.5703125" style="319" customWidth="1"/>
    <col min="6924" max="6924" width="13.28515625" style="319" customWidth="1"/>
    <col min="6925" max="6926" width="12.7109375" style="319" customWidth="1"/>
    <col min="6927" max="6927" width="15" style="319" customWidth="1"/>
    <col min="6928" max="6928" width="16.42578125" style="319" bestFit="1" customWidth="1"/>
    <col min="6929" max="6929" width="9.140625" style="319"/>
    <col min="6930" max="6930" width="14.28515625" style="319" bestFit="1" customWidth="1"/>
    <col min="6931" max="7168" width="9.140625" style="319"/>
    <col min="7169" max="7169" width="4.85546875" style="319" customWidth="1"/>
    <col min="7170" max="7170" width="24.5703125" style="319" customWidth="1"/>
    <col min="7171" max="7171" width="21.28515625" style="319" customWidth="1"/>
    <col min="7172" max="7172" width="8" style="319" customWidth="1"/>
    <col min="7173" max="7173" width="14.5703125" style="319" customWidth="1"/>
    <col min="7174" max="7174" width="15.7109375" style="319" customWidth="1"/>
    <col min="7175" max="7175" width="13.7109375" style="319" customWidth="1"/>
    <col min="7176" max="7178" width="11.7109375" style="319" customWidth="1"/>
    <col min="7179" max="7179" width="11.5703125" style="319" customWidth="1"/>
    <col min="7180" max="7180" width="13.28515625" style="319" customWidth="1"/>
    <col min="7181" max="7182" width="12.7109375" style="319" customWidth="1"/>
    <col min="7183" max="7183" width="15" style="319" customWidth="1"/>
    <col min="7184" max="7184" width="16.42578125" style="319" bestFit="1" customWidth="1"/>
    <col min="7185" max="7185" width="9.140625" style="319"/>
    <col min="7186" max="7186" width="14.28515625" style="319" bestFit="1" customWidth="1"/>
    <col min="7187" max="7424" width="9.140625" style="319"/>
    <col min="7425" max="7425" width="4.85546875" style="319" customWidth="1"/>
    <col min="7426" max="7426" width="24.5703125" style="319" customWidth="1"/>
    <col min="7427" max="7427" width="21.28515625" style="319" customWidth="1"/>
    <col min="7428" max="7428" width="8" style="319" customWidth="1"/>
    <col min="7429" max="7429" width="14.5703125" style="319" customWidth="1"/>
    <col min="7430" max="7430" width="15.7109375" style="319" customWidth="1"/>
    <col min="7431" max="7431" width="13.7109375" style="319" customWidth="1"/>
    <col min="7432" max="7434" width="11.7109375" style="319" customWidth="1"/>
    <col min="7435" max="7435" width="11.5703125" style="319" customWidth="1"/>
    <col min="7436" max="7436" width="13.28515625" style="319" customWidth="1"/>
    <col min="7437" max="7438" width="12.7109375" style="319" customWidth="1"/>
    <col min="7439" max="7439" width="15" style="319" customWidth="1"/>
    <col min="7440" max="7440" width="16.42578125" style="319" bestFit="1" customWidth="1"/>
    <col min="7441" max="7441" width="9.140625" style="319"/>
    <col min="7442" max="7442" width="14.28515625" style="319" bestFit="1" customWidth="1"/>
    <col min="7443" max="7680" width="9.140625" style="319"/>
    <col min="7681" max="7681" width="4.85546875" style="319" customWidth="1"/>
    <col min="7682" max="7682" width="24.5703125" style="319" customWidth="1"/>
    <col min="7683" max="7683" width="21.28515625" style="319" customWidth="1"/>
    <col min="7684" max="7684" width="8" style="319" customWidth="1"/>
    <col min="7685" max="7685" width="14.5703125" style="319" customWidth="1"/>
    <col min="7686" max="7686" width="15.7109375" style="319" customWidth="1"/>
    <col min="7687" max="7687" width="13.7109375" style="319" customWidth="1"/>
    <col min="7688" max="7690" width="11.7109375" style="319" customWidth="1"/>
    <col min="7691" max="7691" width="11.5703125" style="319" customWidth="1"/>
    <col min="7692" max="7692" width="13.28515625" style="319" customWidth="1"/>
    <col min="7693" max="7694" width="12.7109375" style="319" customWidth="1"/>
    <col min="7695" max="7695" width="15" style="319" customWidth="1"/>
    <col min="7696" max="7696" width="16.42578125" style="319" bestFit="1" customWidth="1"/>
    <col min="7697" max="7697" width="9.140625" style="319"/>
    <col min="7698" max="7698" width="14.28515625" style="319" bestFit="1" customWidth="1"/>
    <col min="7699" max="7936" width="9.140625" style="319"/>
    <col min="7937" max="7937" width="4.85546875" style="319" customWidth="1"/>
    <col min="7938" max="7938" width="24.5703125" style="319" customWidth="1"/>
    <col min="7939" max="7939" width="21.28515625" style="319" customWidth="1"/>
    <col min="7940" max="7940" width="8" style="319" customWidth="1"/>
    <col min="7941" max="7941" width="14.5703125" style="319" customWidth="1"/>
    <col min="7942" max="7942" width="15.7109375" style="319" customWidth="1"/>
    <col min="7943" max="7943" width="13.7109375" style="319" customWidth="1"/>
    <col min="7944" max="7946" width="11.7109375" style="319" customWidth="1"/>
    <col min="7947" max="7947" width="11.5703125" style="319" customWidth="1"/>
    <col min="7948" max="7948" width="13.28515625" style="319" customWidth="1"/>
    <col min="7949" max="7950" width="12.7109375" style="319" customWidth="1"/>
    <col min="7951" max="7951" width="15" style="319" customWidth="1"/>
    <col min="7952" max="7952" width="16.42578125" style="319" bestFit="1" customWidth="1"/>
    <col min="7953" max="7953" width="9.140625" style="319"/>
    <col min="7954" max="7954" width="14.28515625" style="319" bestFit="1" customWidth="1"/>
    <col min="7955" max="8192" width="9.140625" style="319"/>
    <col min="8193" max="8193" width="4.85546875" style="319" customWidth="1"/>
    <col min="8194" max="8194" width="24.5703125" style="319" customWidth="1"/>
    <col min="8195" max="8195" width="21.28515625" style="319" customWidth="1"/>
    <col min="8196" max="8196" width="8" style="319" customWidth="1"/>
    <col min="8197" max="8197" width="14.5703125" style="319" customWidth="1"/>
    <col min="8198" max="8198" width="15.7109375" style="319" customWidth="1"/>
    <col min="8199" max="8199" width="13.7109375" style="319" customWidth="1"/>
    <col min="8200" max="8202" width="11.7109375" style="319" customWidth="1"/>
    <col min="8203" max="8203" width="11.5703125" style="319" customWidth="1"/>
    <col min="8204" max="8204" width="13.28515625" style="319" customWidth="1"/>
    <col min="8205" max="8206" width="12.7109375" style="319" customWidth="1"/>
    <col min="8207" max="8207" width="15" style="319" customWidth="1"/>
    <col min="8208" max="8208" width="16.42578125" style="319" bestFit="1" customWidth="1"/>
    <col min="8209" max="8209" width="9.140625" style="319"/>
    <col min="8210" max="8210" width="14.28515625" style="319" bestFit="1" customWidth="1"/>
    <col min="8211" max="8448" width="9.140625" style="319"/>
    <col min="8449" max="8449" width="4.85546875" style="319" customWidth="1"/>
    <col min="8450" max="8450" width="24.5703125" style="319" customWidth="1"/>
    <col min="8451" max="8451" width="21.28515625" style="319" customWidth="1"/>
    <col min="8452" max="8452" width="8" style="319" customWidth="1"/>
    <col min="8453" max="8453" width="14.5703125" style="319" customWidth="1"/>
    <col min="8454" max="8454" width="15.7109375" style="319" customWidth="1"/>
    <col min="8455" max="8455" width="13.7109375" style="319" customWidth="1"/>
    <col min="8456" max="8458" width="11.7109375" style="319" customWidth="1"/>
    <col min="8459" max="8459" width="11.5703125" style="319" customWidth="1"/>
    <col min="8460" max="8460" width="13.28515625" style="319" customWidth="1"/>
    <col min="8461" max="8462" width="12.7109375" style="319" customWidth="1"/>
    <col min="8463" max="8463" width="15" style="319" customWidth="1"/>
    <col min="8464" max="8464" width="16.42578125" style="319" bestFit="1" customWidth="1"/>
    <col min="8465" max="8465" width="9.140625" style="319"/>
    <col min="8466" max="8466" width="14.28515625" style="319" bestFit="1" customWidth="1"/>
    <col min="8467" max="8704" width="9.140625" style="319"/>
    <col min="8705" max="8705" width="4.85546875" style="319" customWidth="1"/>
    <col min="8706" max="8706" width="24.5703125" style="319" customWidth="1"/>
    <col min="8707" max="8707" width="21.28515625" style="319" customWidth="1"/>
    <col min="8708" max="8708" width="8" style="319" customWidth="1"/>
    <col min="8709" max="8709" width="14.5703125" style="319" customWidth="1"/>
    <col min="8710" max="8710" width="15.7109375" style="319" customWidth="1"/>
    <col min="8711" max="8711" width="13.7109375" style="319" customWidth="1"/>
    <col min="8712" max="8714" width="11.7109375" style="319" customWidth="1"/>
    <col min="8715" max="8715" width="11.5703125" style="319" customWidth="1"/>
    <col min="8716" max="8716" width="13.28515625" style="319" customWidth="1"/>
    <col min="8717" max="8718" width="12.7109375" style="319" customWidth="1"/>
    <col min="8719" max="8719" width="15" style="319" customWidth="1"/>
    <col min="8720" max="8720" width="16.42578125" style="319" bestFit="1" customWidth="1"/>
    <col min="8721" max="8721" width="9.140625" style="319"/>
    <col min="8722" max="8722" width="14.28515625" style="319" bestFit="1" customWidth="1"/>
    <col min="8723" max="8960" width="9.140625" style="319"/>
    <col min="8961" max="8961" width="4.85546875" style="319" customWidth="1"/>
    <col min="8962" max="8962" width="24.5703125" style="319" customWidth="1"/>
    <col min="8963" max="8963" width="21.28515625" style="319" customWidth="1"/>
    <col min="8964" max="8964" width="8" style="319" customWidth="1"/>
    <col min="8965" max="8965" width="14.5703125" style="319" customWidth="1"/>
    <col min="8966" max="8966" width="15.7109375" style="319" customWidth="1"/>
    <col min="8967" max="8967" width="13.7109375" style="319" customWidth="1"/>
    <col min="8968" max="8970" width="11.7109375" style="319" customWidth="1"/>
    <col min="8971" max="8971" width="11.5703125" style="319" customWidth="1"/>
    <col min="8972" max="8972" width="13.28515625" style="319" customWidth="1"/>
    <col min="8973" max="8974" width="12.7109375" style="319" customWidth="1"/>
    <col min="8975" max="8975" width="15" style="319" customWidth="1"/>
    <col min="8976" max="8976" width="16.42578125" style="319" bestFit="1" customWidth="1"/>
    <col min="8977" max="8977" width="9.140625" style="319"/>
    <col min="8978" max="8978" width="14.28515625" style="319" bestFit="1" customWidth="1"/>
    <col min="8979" max="9216" width="9.140625" style="319"/>
    <col min="9217" max="9217" width="4.85546875" style="319" customWidth="1"/>
    <col min="9218" max="9218" width="24.5703125" style="319" customWidth="1"/>
    <col min="9219" max="9219" width="21.28515625" style="319" customWidth="1"/>
    <col min="9220" max="9220" width="8" style="319" customWidth="1"/>
    <col min="9221" max="9221" width="14.5703125" style="319" customWidth="1"/>
    <col min="9222" max="9222" width="15.7109375" style="319" customWidth="1"/>
    <col min="9223" max="9223" width="13.7109375" style="319" customWidth="1"/>
    <col min="9224" max="9226" width="11.7109375" style="319" customWidth="1"/>
    <col min="9227" max="9227" width="11.5703125" style="319" customWidth="1"/>
    <col min="9228" max="9228" width="13.28515625" style="319" customWidth="1"/>
    <col min="9229" max="9230" width="12.7109375" style="319" customWidth="1"/>
    <col min="9231" max="9231" width="15" style="319" customWidth="1"/>
    <col min="9232" max="9232" width="16.42578125" style="319" bestFit="1" customWidth="1"/>
    <col min="9233" max="9233" width="9.140625" style="319"/>
    <col min="9234" max="9234" width="14.28515625" style="319" bestFit="1" customWidth="1"/>
    <col min="9235" max="9472" width="9.140625" style="319"/>
    <col min="9473" max="9473" width="4.85546875" style="319" customWidth="1"/>
    <col min="9474" max="9474" width="24.5703125" style="319" customWidth="1"/>
    <col min="9475" max="9475" width="21.28515625" style="319" customWidth="1"/>
    <col min="9476" max="9476" width="8" style="319" customWidth="1"/>
    <col min="9477" max="9477" width="14.5703125" style="319" customWidth="1"/>
    <col min="9478" max="9478" width="15.7109375" style="319" customWidth="1"/>
    <col min="9479" max="9479" width="13.7109375" style="319" customWidth="1"/>
    <col min="9480" max="9482" width="11.7109375" style="319" customWidth="1"/>
    <col min="9483" max="9483" width="11.5703125" style="319" customWidth="1"/>
    <col min="9484" max="9484" width="13.28515625" style="319" customWidth="1"/>
    <col min="9485" max="9486" width="12.7109375" style="319" customWidth="1"/>
    <col min="9487" max="9487" width="15" style="319" customWidth="1"/>
    <col min="9488" max="9488" width="16.42578125" style="319" bestFit="1" customWidth="1"/>
    <col min="9489" max="9489" width="9.140625" style="319"/>
    <col min="9490" max="9490" width="14.28515625" style="319" bestFit="1" customWidth="1"/>
    <col min="9491" max="9728" width="9.140625" style="319"/>
    <col min="9729" max="9729" width="4.85546875" style="319" customWidth="1"/>
    <col min="9730" max="9730" width="24.5703125" style="319" customWidth="1"/>
    <col min="9731" max="9731" width="21.28515625" style="319" customWidth="1"/>
    <col min="9732" max="9732" width="8" style="319" customWidth="1"/>
    <col min="9733" max="9733" width="14.5703125" style="319" customWidth="1"/>
    <col min="9734" max="9734" width="15.7109375" style="319" customWidth="1"/>
    <col min="9735" max="9735" width="13.7109375" style="319" customWidth="1"/>
    <col min="9736" max="9738" width="11.7109375" style="319" customWidth="1"/>
    <col min="9739" max="9739" width="11.5703125" style="319" customWidth="1"/>
    <col min="9740" max="9740" width="13.28515625" style="319" customWidth="1"/>
    <col min="9741" max="9742" width="12.7109375" style="319" customWidth="1"/>
    <col min="9743" max="9743" width="15" style="319" customWidth="1"/>
    <col min="9744" max="9744" width="16.42578125" style="319" bestFit="1" customWidth="1"/>
    <col min="9745" max="9745" width="9.140625" style="319"/>
    <col min="9746" max="9746" width="14.28515625" style="319" bestFit="1" customWidth="1"/>
    <col min="9747" max="9984" width="9.140625" style="319"/>
    <col min="9985" max="9985" width="4.85546875" style="319" customWidth="1"/>
    <col min="9986" max="9986" width="24.5703125" style="319" customWidth="1"/>
    <col min="9987" max="9987" width="21.28515625" style="319" customWidth="1"/>
    <col min="9988" max="9988" width="8" style="319" customWidth="1"/>
    <col min="9989" max="9989" width="14.5703125" style="319" customWidth="1"/>
    <col min="9990" max="9990" width="15.7109375" style="319" customWidth="1"/>
    <col min="9991" max="9991" width="13.7109375" style="319" customWidth="1"/>
    <col min="9992" max="9994" width="11.7109375" style="319" customWidth="1"/>
    <col min="9995" max="9995" width="11.5703125" style="319" customWidth="1"/>
    <col min="9996" max="9996" width="13.28515625" style="319" customWidth="1"/>
    <col min="9997" max="9998" width="12.7109375" style="319" customWidth="1"/>
    <col min="9999" max="9999" width="15" style="319" customWidth="1"/>
    <col min="10000" max="10000" width="16.42578125" style="319" bestFit="1" customWidth="1"/>
    <col min="10001" max="10001" width="9.140625" style="319"/>
    <col min="10002" max="10002" width="14.28515625" style="319" bestFit="1" customWidth="1"/>
    <col min="10003" max="10240" width="9.140625" style="319"/>
    <col min="10241" max="10241" width="4.85546875" style="319" customWidth="1"/>
    <col min="10242" max="10242" width="24.5703125" style="319" customWidth="1"/>
    <col min="10243" max="10243" width="21.28515625" style="319" customWidth="1"/>
    <col min="10244" max="10244" width="8" style="319" customWidth="1"/>
    <col min="10245" max="10245" width="14.5703125" style="319" customWidth="1"/>
    <col min="10246" max="10246" width="15.7109375" style="319" customWidth="1"/>
    <col min="10247" max="10247" width="13.7109375" style="319" customWidth="1"/>
    <col min="10248" max="10250" width="11.7109375" style="319" customWidth="1"/>
    <col min="10251" max="10251" width="11.5703125" style="319" customWidth="1"/>
    <col min="10252" max="10252" width="13.28515625" style="319" customWidth="1"/>
    <col min="10253" max="10254" width="12.7109375" style="319" customWidth="1"/>
    <col min="10255" max="10255" width="15" style="319" customWidth="1"/>
    <col min="10256" max="10256" width="16.42578125" style="319" bestFit="1" customWidth="1"/>
    <col min="10257" max="10257" width="9.140625" style="319"/>
    <col min="10258" max="10258" width="14.28515625" style="319" bestFit="1" customWidth="1"/>
    <col min="10259" max="10496" width="9.140625" style="319"/>
    <col min="10497" max="10497" width="4.85546875" style="319" customWidth="1"/>
    <col min="10498" max="10498" width="24.5703125" style="319" customWidth="1"/>
    <col min="10499" max="10499" width="21.28515625" style="319" customWidth="1"/>
    <col min="10500" max="10500" width="8" style="319" customWidth="1"/>
    <col min="10501" max="10501" width="14.5703125" style="319" customWidth="1"/>
    <col min="10502" max="10502" width="15.7109375" style="319" customWidth="1"/>
    <col min="10503" max="10503" width="13.7109375" style="319" customWidth="1"/>
    <col min="10504" max="10506" width="11.7109375" style="319" customWidth="1"/>
    <col min="10507" max="10507" width="11.5703125" style="319" customWidth="1"/>
    <col min="10508" max="10508" width="13.28515625" style="319" customWidth="1"/>
    <col min="10509" max="10510" width="12.7109375" style="319" customWidth="1"/>
    <col min="10511" max="10511" width="15" style="319" customWidth="1"/>
    <col min="10512" max="10512" width="16.42578125" style="319" bestFit="1" customWidth="1"/>
    <col min="10513" max="10513" width="9.140625" style="319"/>
    <col min="10514" max="10514" width="14.28515625" style="319" bestFit="1" customWidth="1"/>
    <col min="10515" max="10752" width="9.140625" style="319"/>
    <col min="10753" max="10753" width="4.85546875" style="319" customWidth="1"/>
    <col min="10754" max="10754" width="24.5703125" style="319" customWidth="1"/>
    <col min="10755" max="10755" width="21.28515625" style="319" customWidth="1"/>
    <col min="10756" max="10756" width="8" style="319" customWidth="1"/>
    <col min="10757" max="10757" width="14.5703125" style="319" customWidth="1"/>
    <col min="10758" max="10758" width="15.7109375" style="319" customWidth="1"/>
    <col min="10759" max="10759" width="13.7109375" style="319" customWidth="1"/>
    <col min="10760" max="10762" width="11.7109375" style="319" customWidth="1"/>
    <col min="10763" max="10763" width="11.5703125" style="319" customWidth="1"/>
    <col min="10764" max="10764" width="13.28515625" style="319" customWidth="1"/>
    <col min="10765" max="10766" width="12.7109375" style="319" customWidth="1"/>
    <col min="10767" max="10767" width="15" style="319" customWidth="1"/>
    <col min="10768" max="10768" width="16.42578125" style="319" bestFit="1" customWidth="1"/>
    <col min="10769" max="10769" width="9.140625" style="319"/>
    <col min="10770" max="10770" width="14.28515625" style="319" bestFit="1" customWidth="1"/>
    <col min="10771" max="11008" width="9.140625" style="319"/>
    <col min="11009" max="11009" width="4.85546875" style="319" customWidth="1"/>
    <col min="11010" max="11010" width="24.5703125" style="319" customWidth="1"/>
    <col min="11011" max="11011" width="21.28515625" style="319" customWidth="1"/>
    <col min="11012" max="11012" width="8" style="319" customWidth="1"/>
    <col min="11013" max="11013" width="14.5703125" style="319" customWidth="1"/>
    <col min="11014" max="11014" width="15.7109375" style="319" customWidth="1"/>
    <col min="11015" max="11015" width="13.7109375" style="319" customWidth="1"/>
    <col min="11016" max="11018" width="11.7109375" style="319" customWidth="1"/>
    <col min="11019" max="11019" width="11.5703125" style="319" customWidth="1"/>
    <col min="11020" max="11020" width="13.28515625" style="319" customWidth="1"/>
    <col min="11021" max="11022" width="12.7109375" style="319" customWidth="1"/>
    <col min="11023" max="11023" width="15" style="319" customWidth="1"/>
    <col min="11024" max="11024" width="16.42578125" style="319" bestFit="1" customWidth="1"/>
    <col min="11025" max="11025" width="9.140625" style="319"/>
    <col min="11026" max="11026" width="14.28515625" style="319" bestFit="1" customWidth="1"/>
    <col min="11027" max="11264" width="9.140625" style="319"/>
    <col min="11265" max="11265" width="4.85546875" style="319" customWidth="1"/>
    <col min="11266" max="11266" width="24.5703125" style="319" customWidth="1"/>
    <col min="11267" max="11267" width="21.28515625" style="319" customWidth="1"/>
    <col min="11268" max="11268" width="8" style="319" customWidth="1"/>
    <col min="11269" max="11269" width="14.5703125" style="319" customWidth="1"/>
    <col min="11270" max="11270" width="15.7109375" style="319" customWidth="1"/>
    <col min="11271" max="11271" width="13.7109375" style="319" customWidth="1"/>
    <col min="11272" max="11274" width="11.7109375" style="319" customWidth="1"/>
    <col min="11275" max="11275" width="11.5703125" style="319" customWidth="1"/>
    <col min="11276" max="11276" width="13.28515625" style="319" customWidth="1"/>
    <col min="11277" max="11278" width="12.7109375" style="319" customWidth="1"/>
    <col min="11279" max="11279" width="15" style="319" customWidth="1"/>
    <col min="11280" max="11280" width="16.42578125" style="319" bestFit="1" customWidth="1"/>
    <col min="11281" max="11281" width="9.140625" style="319"/>
    <col min="11282" max="11282" width="14.28515625" style="319" bestFit="1" customWidth="1"/>
    <col min="11283" max="11520" width="9.140625" style="319"/>
    <col min="11521" max="11521" width="4.85546875" style="319" customWidth="1"/>
    <col min="11522" max="11522" width="24.5703125" style="319" customWidth="1"/>
    <col min="11523" max="11523" width="21.28515625" style="319" customWidth="1"/>
    <col min="11524" max="11524" width="8" style="319" customWidth="1"/>
    <col min="11525" max="11525" width="14.5703125" style="319" customWidth="1"/>
    <col min="11526" max="11526" width="15.7109375" style="319" customWidth="1"/>
    <col min="11527" max="11527" width="13.7109375" style="319" customWidth="1"/>
    <col min="11528" max="11530" width="11.7109375" style="319" customWidth="1"/>
    <col min="11531" max="11531" width="11.5703125" style="319" customWidth="1"/>
    <col min="11532" max="11532" width="13.28515625" style="319" customWidth="1"/>
    <col min="11533" max="11534" width="12.7109375" style="319" customWidth="1"/>
    <col min="11535" max="11535" width="15" style="319" customWidth="1"/>
    <col min="11536" max="11536" width="16.42578125" style="319" bestFit="1" customWidth="1"/>
    <col min="11537" max="11537" width="9.140625" style="319"/>
    <col min="11538" max="11538" width="14.28515625" style="319" bestFit="1" customWidth="1"/>
    <col min="11539" max="11776" width="9.140625" style="319"/>
    <col min="11777" max="11777" width="4.85546875" style="319" customWidth="1"/>
    <col min="11778" max="11778" width="24.5703125" style="319" customWidth="1"/>
    <col min="11779" max="11779" width="21.28515625" style="319" customWidth="1"/>
    <col min="11780" max="11780" width="8" style="319" customWidth="1"/>
    <col min="11781" max="11781" width="14.5703125" style="319" customWidth="1"/>
    <col min="11782" max="11782" width="15.7109375" style="319" customWidth="1"/>
    <col min="11783" max="11783" width="13.7109375" style="319" customWidth="1"/>
    <col min="11784" max="11786" width="11.7109375" style="319" customWidth="1"/>
    <col min="11787" max="11787" width="11.5703125" style="319" customWidth="1"/>
    <col min="11788" max="11788" width="13.28515625" style="319" customWidth="1"/>
    <col min="11789" max="11790" width="12.7109375" style="319" customWidth="1"/>
    <col min="11791" max="11791" width="15" style="319" customWidth="1"/>
    <col min="11792" max="11792" width="16.42578125" style="319" bestFit="1" customWidth="1"/>
    <col min="11793" max="11793" width="9.140625" style="319"/>
    <col min="11794" max="11794" width="14.28515625" style="319" bestFit="1" customWidth="1"/>
    <col min="11795" max="12032" width="9.140625" style="319"/>
    <col min="12033" max="12033" width="4.85546875" style="319" customWidth="1"/>
    <col min="12034" max="12034" width="24.5703125" style="319" customWidth="1"/>
    <col min="12035" max="12035" width="21.28515625" style="319" customWidth="1"/>
    <col min="12036" max="12036" width="8" style="319" customWidth="1"/>
    <col min="12037" max="12037" width="14.5703125" style="319" customWidth="1"/>
    <col min="12038" max="12038" width="15.7109375" style="319" customWidth="1"/>
    <col min="12039" max="12039" width="13.7109375" style="319" customWidth="1"/>
    <col min="12040" max="12042" width="11.7109375" style="319" customWidth="1"/>
    <col min="12043" max="12043" width="11.5703125" style="319" customWidth="1"/>
    <col min="12044" max="12044" width="13.28515625" style="319" customWidth="1"/>
    <col min="12045" max="12046" width="12.7109375" style="319" customWidth="1"/>
    <col min="12047" max="12047" width="15" style="319" customWidth="1"/>
    <col min="12048" max="12048" width="16.42578125" style="319" bestFit="1" customWidth="1"/>
    <col min="12049" max="12049" width="9.140625" style="319"/>
    <col min="12050" max="12050" width="14.28515625" style="319" bestFit="1" customWidth="1"/>
    <col min="12051" max="12288" width="9.140625" style="319"/>
    <col min="12289" max="12289" width="4.85546875" style="319" customWidth="1"/>
    <col min="12290" max="12290" width="24.5703125" style="319" customWidth="1"/>
    <col min="12291" max="12291" width="21.28515625" style="319" customWidth="1"/>
    <col min="12292" max="12292" width="8" style="319" customWidth="1"/>
    <col min="12293" max="12293" width="14.5703125" style="319" customWidth="1"/>
    <col min="12294" max="12294" width="15.7109375" style="319" customWidth="1"/>
    <col min="12295" max="12295" width="13.7109375" style="319" customWidth="1"/>
    <col min="12296" max="12298" width="11.7109375" style="319" customWidth="1"/>
    <col min="12299" max="12299" width="11.5703125" style="319" customWidth="1"/>
    <col min="12300" max="12300" width="13.28515625" style="319" customWidth="1"/>
    <col min="12301" max="12302" width="12.7109375" style="319" customWidth="1"/>
    <col min="12303" max="12303" width="15" style="319" customWidth="1"/>
    <col min="12304" max="12304" width="16.42578125" style="319" bestFit="1" customWidth="1"/>
    <col min="12305" max="12305" width="9.140625" style="319"/>
    <col min="12306" max="12306" width="14.28515625" style="319" bestFit="1" customWidth="1"/>
    <col min="12307" max="12544" width="9.140625" style="319"/>
    <col min="12545" max="12545" width="4.85546875" style="319" customWidth="1"/>
    <col min="12546" max="12546" width="24.5703125" style="319" customWidth="1"/>
    <col min="12547" max="12547" width="21.28515625" style="319" customWidth="1"/>
    <col min="12548" max="12548" width="8" style="319" customWidth="1"/>
    <col min="12549" max="12549" width="14.5703125" style="319" customWidth="1"/>
    <col min="12550" max="12550" width="15.7109375" style="319" customWidth="1"/>
    <col min="12551" max="12551" width="13.7109375" style="319" customWidth="1"/>
    <col min="12552" max="12554" width="11.7109375" style="319" customWidth="1"/>
    <col min="12555" max="12555" width="11.5703125" style="319" customWidth="1"/>
    <col min="12556" max="12556" width="13.28515625" style="319" customWidth="1"/>
    <col min="12557" max="12558" width="12.7109375" style="319" customWidth="1"/>
    <col min="12559" max="12559" width="15" style="319" customWidth="1"/>
    <col min="12560" max="12560" width="16.42578125" style="319" bestFit="1" customWidth="1"/>
    <col min="12561" max="12561" width="9.140625" style="319"/>
    <col min="12562" max="12562" width="14.28515625" style="319" bestFit="1" customWidth="1"/>
    <col min="12563" max="12800" width="9.140625" style="319"/>
    <col min="12801" max="12801" width="4.85546875" style="319" customWidth="1"/>
    <col min="12802" max="12802" width="24.5703125" style="319" customWidth="1"/>
    <col min="12803" max="12803" width="21.28515625" style="319" customWidth="1"/>
    <col min="12804" max="12804" width="8" style="319" customWidth="1"/>
    <col min="12805" max="12805" width="14.5703125" style="319" customWidth="1"/>
    <col min="12806" max="12806" width="15.7109375" style="319" customWidth="1"/>
    <col min="12807" max="12807" width="13.7109375" style="319" customWidth="1"/>
    <col min="12808" max="12810" width="11.7109375" style="319" customWidth="1"/>
    <col min="12811" max="12811" width="11.5703125" style="319" customWidth="1"/>
    <col min="12812" max="12812" width="13.28515625" style="319" customWidth="1"/>
    <col min="12813" max="12814" width="12.7109375" style="319" customWidth="1"/>
    <col min="12815" max="12815" width="15" style="319" customWidth="1"/>
    <col min="12816" max="12816" width="16.42578125" style="319" bestFit="1" customWidth="1"/>
    <col min="12817" max="12817" width="9.140625" style="319"/>
    <col min="12818" max="12818" width="14.28515625" style="319" bestFit="1" customWidth="1"/>
    <col min="12819" max="13056" width="9.140625" style="319"/>
    <col min="13057" max="13057" width="4.85546875" style="319" customWidth="1"/>
    <col min="13058" max="13058" width="24.5703125" style="319" customWidth="1"/>
    <col min="13059" max="13059" width="21.28515625" style="319" customWidth="1"/>
    <col min="13060" max="13060" width="8" style="319" customWidth="1"/>
    <col min="13061" max="13061" width="14.5703125" style="319" customWidth="1"/>
    <col min="13062" max="13062" width="15.7109375" style="319" customWidth="1"/>
    <col min="13063" max="13063" width="13.7109375" style="319" customWidth="1"/>
    <col min="13064" max="13066" width="11.7109375" style="319" customWidth="1"/>
    <col min="13067" max="13067" width="11.5703125" style="319" customWidth="1"/>
    <col min="13068" max="13068" width="13.28515625" style="319" customWidth="1"/>
    <col min="13069" max="13070" width="12.7109375" style="319" customWidth="1"/>
    <col min="13071" max="13071" width="15" style="319" customWidth="1"/>
    <col min="13072" max="13072" width="16.42578125" style="319" bestFit="1" customWidth="1"/>
    <col min="13073" max="13073" width="9.140625" style="319"/>
    <col min="13074" max="13074" width="14.28515625" style="319" bestFit="1" customWidth="1"/>
    <col min="13075" max="13312" width="9.140625" style="319"/>
    <col min="13313" max="13313" width="4.85546875" style="319" customWidth="1"/>
    <col min="13314" max="13314" width="24.5703125" style="319" customWidth="1"/>
    <col min="13315" max="13315" width="21.28515625" style="319" customWidth="1"/>
    <col min="13316" max="13316" width="8" style="319" customWidth="1"/>
    <col min="13317" max="13317" width="14.5703125" style="319" customWidth="1"/>
    <col min="13318" max="13318" width="15.7109375" style="319" customWidth="1"/>
    <col min="13319" max="13319" width="13.7109375" style="319" customWidth="1"/>
    <col min="13320" max="13322" width="11.7109375" style="319" customWidth="1"/>
    <col min="13323" max="13323" width="11.5703125" style="319" customWidth="1"/>
    <col min="13324" max="13324" width="13.28515625" style="319" customWidth="1"/>
    <col min="13325" max="13326" width="12.7109375" style="319" customWidth="1"/>
    <col min="13327" max="13327" width="15" style="319" customWidth="1"/>
    <col min="13328" max="13328" width="16.42578125" style="319" bestFit="1" customWidth="1"/>
    <col min="13329" max="13329" width="9.140625" style="319"/>
    <col min="13330" max="13330" width="14.28515625" style="319" bestFit="1" customWidth="1"/>
    <col min="13331" max="13568" width="9.140625" style="319"/>
    <col min="13569" max="13569" width="4.85546875" style="319" customWidth="1"/>
    <col min="13570" max="13570" width="24.5703125" style="319" customWidth="1"/>
    <col min="13571" max="13571" width="21.28515625" style="319" customWidth="1"/>
    <col min="13572" max="13572" width="8" style="319" customWidth="1"/>
    <col min="13573" max="13573" width="14.5703125" style="319" customWidth="1"/>
    <col min="13574" max="13574" width="15.7109375" style="319" customWidth="1"/>
    <col min="13575" max="13575" width="13.7109375" style="319" customWidth="1"/>
    <col min="13576" max="13578" width="11.7109375" style="319" customWidth="1"/>
    <col min="13579" max="13579" width="11.5703125" style="319" customWidth="1"/>
    <col min="13580" max="13580" width="13.28515625" style="319" customWidth="1"/>
    <col min="13581" max="13582" width="12.7109375" style="319" customWidth="1"/>
    <col min="13583" max="13583" width="15" style="319" customWidth="1"/>
    <col min="13584" max="13584" width="16.42578125" style="319" bestFit="1" customWidth="1"/>
    <col min="13585" max="13585" width="9.140625" style="319"/>
    <col min="13586" max="13586" width="14.28515625" style="319" bestFit="1" customWidth="1"/>
    <col min="13587" max="13824" width="9.140625" style="319"/>
    <col min="13825" max="13825" width="4.85546875" style="319" customWidth="1"/>
    <col min="13826" max="13826" width="24.5703125" style="319" customWidth="1"/>
    <col min="13827" max="13827" width="21.28515625" style="319" customWidth="1"/>
    <col min="13828" max="13828" width="8" style="319" customWidth="1"/>
    <col min="13829" max="13829" width="14.5703125" style="319" customWidth="1"/>
    <col min="13830" max="13830" width="15.7109375" style="319" customWidth="1"/>
    <col min="13831" max="13831" width="13.7109375" style="319" customWidth="1"/>
    <col min="13832" max="13834" width="11.7109375" style="319" customWidth="1"/>
    <col min="13835" max="13835" width="11.5703125" style="319" customWidth="1"/>
    <col min="13836" max="13836" width="13.28515625" style="319" customWidth="1"/>
    <col min="13837" max="13838" width="12.7109375" style="319" customWidth="1"/>
    <col min="13839" max="13839" width="15" style="319" customWidth="1"/>
    <col min="13840" max="13840" width="16.42578125" style="319" bestFit="1" customWidth="1"/>
    <col min="13841" max="13841" width="9.140625" style="319"/>
    <col min="13842" max="13842" width="14.28515625" style="319" bestFit="1" customWidth="1"/>
    <col min="13843" max="14080" width="9.140625" style="319"/>
    <col min="14081" max="14081" width="4.85546875" style="319" customWidth="1"/>
    <col min="14082" max="14082" width="24.5703125" style="319" customWidth="1"/>
    <col min="14083" max="14083" width="21.28515625" style="319" customWidth="1"/>
    <col min="14084" max="14084" width="8" style="319" customWidth="1"/>
    <col min="14085" max="14085" width="14.5703125" style="319" customWidth="1"/>
    <col min="14086" max="14086" width="15.7109375" style="319" customWidth="1"/>
    <col min="14087" max="14087" width="13.7109375" style="319" customWidth="1"/>
    <col min="14088" max="14090" width="11.7109375" style="319" customWidth="1"/>
    <col min="14091" max="14091" width="11.5703125" style="319" customWidth="1"/>
    <col min="14092" max="14092" width="13.28515625" style="319" customWidth="1"/>
    <col min="14093" max="14094" width="12.7109375" style="319" customWidth="1"/>
    <col min="14095" max="14095" width="15" style="319" customWidth="1"/>
    <col min="14096" max="14096" width="16.42578125" style="319" bestFit="1" customWidth="1"/>
    <col min="14097" max="14097" width="9.140625" style="319"/>
    <col min="14098" max="14098" width="14.28515625" style="319" bestFit="1" customWidth="1"/>
    <col min="14099" max="14336" width="9.140625" style="319"/>
    <col min="14337" max="14337" width="4.85546875" style="319" customWidth="1"/>
    <col min="14338" max="14338" width="24.5703125" style="319" customWidth="1"/>
    <col min="14339" max="14339" width="21.28515625" style="319" customWidth="1"/>
    <col min="14340" max="14340" width="8" style="319" customWidth="1"/>
    <col min="14341" max="14341" width="14.5703125" style="319" customWidth="1"/>
    <col min="14342" max="14342" width="15.7109375" style="319" customWidth="1"/>
    <col min="14343" max="14343" width="13.7109375" style="319" customWidth="1"/>
    <col min="14344" max="14346" width="11.7109375" style="319" customWidth="1"/>
    <col min="14347" max="14347" width="11.5703125" style="319" customWidth="1"/>
    <col min="14348" max="14348" width="13.28515625" style="319" customWidth="1"/>
    <col min="14349" max="14350" width="12.7109375" style="319" customWidth="1"/>
    <col min="14351" max="14351" width="15" style="319" customWidth="1"/>
    <col min="14352" max="14352" width="16.42578125" style="319" bestFit="1" customWidth="1"/>
    <col min="14353" max="14353" width="9.140625" style="319"/>
    <col min="14354" max="14354" width="14.28515625" style="319" bestFit="1" customWidth="1"/>
    <col min="14355" max="14592" width="9.140625" style="319"/>
    <col min="14593" max="14593" width="4.85546875" style="319" customWidth="1"/>
    <col min="14594" max="14594" width="24.5703125" style="319" customWidth="1"/>
    <col min="14595" max="14595" width="21.28515625" style="319" customWidth="1"/>
    <col min="14596" max="14596" width="8" style="319" customWidth="1"/>
    <col min="14597" max="14597" width="14.5703125" style="319" customWidth="1"/>
    <col min="14598" max="14598" width="15.7109375" style="319" customWidth="1"/>
    <col min="14599" max="14599" width="13.7109375" style="319" customWidth="1"/>
    <col min="14600" max="14602" width="11.7109375" style="319" customWidth="1"/>
    <col min="14603" max="14603" width="11.5703125" style="319" customWidth="1"/>
    <col min="14604" max="14604" width="13.28515625" style="319" customWidth="1"/>
    <col min="14605" max="14606" width="12.7109375" style="319" customWidth="1"/>
    <col min="14607" max="14607" width="15" style="319" customWidth="1"/>
    <col min="14608" max="14608" width="16.42578125" style="319" bestFit="1" customWidth="1"/>
    <col min="14609" max="14609" width="9.140625" style="319"/>
    <col min="14610" max="14610" width="14.28515625" style="319" bestFit="1" customWidth="1"/>
    <col min="14611" max="14848" width="9.140625" style="319"/>
    <col min="14849" max="14849" width="4.85546875" style="319" customWidth="1"/>
    <col min="14850" max="14850" width="24.5703125" style="319" customWidth="1"/>
    <col min="14851" max="14851" width="21.28515625" style="319" customWidth="1"/>
    <col min="14852" max="14852" width="8" style="319" customWidth="1"/>
    <col min="14853" max="14853" width="14.5703125" style="319" customWidth="1"/>
    <col min="14854" max="14854" width="15.7109375" style="319" customWidth="1"/>
    <col min="14855" max="14855" width="13.7109375" style="319" customWidth="1"/>
    <col min="14856" max="14858" width="11.7109375" style="319" customWidth="1"/>
    <col min="14859" max="14859" width="11.5703125" style="319" customWidth="1"/>
    <col min="14860" max="14860" width="13.28515625" style="319" customWidth="1"/>
    <col min="14861" max="14862" width="12.7109375" style="319" customWidth="1"/>
    <col min="14863" max="14863" width="15" style="319" customWidth="1"/>
    <col min="14864" max="14864" width="16.42578125" style="319" bestFit="1" customWidth="1"/>
    <col min="14865" max="14865" width="9.140625" style="319"/>
    <col min="14866" max="14866" width="14.28515625" style="319" bestFit="1" customWidth="1"/>
    <col min="14867" max="15104" width="9.140625" style="319"/>
    <col min="15105" max="15105" width="4.85546875" style="319" customWidth="1"/>
    <col min="15106" max="15106" width="24.5703125" style="319" customWidth="1"/>
    <col min="15107" max="15107" width="21.28515625" style="319" customWidth="1"/>
    <col min="15108" max="15108" width="8" style="319" customWidth="1"/>
    <col min="15109" max="15109" width="14.5703125" style="319" customWidth="1"/>
    <col min="15110" max="15110" width="15.7109375" style="319" customWidth="1"/>
    <col min="15111" max="15111" width="13.7109375" style="319" customWidth="1"/>
    <col min="15112" max="15114" width="11.7109375" style="319" customWidth="1"/>
    <col min="15115" max="15115" width="11.5703125" style="319" customWidth="1"/>
    <col min="15116" max="15116" width="13.28515625" style="319" customWidth="1"/>
    <col min="15117" max="15118" width="12.7109375" style="319" customWidth="1"/>
    <col min="15119" max="15119" width="15" style="319" customWidth="1"/>
    <col min="15120" max="15120" width="16.42578125" style="319" bestFit="1" customWidth="1"/>
    <col min="15121" max="15121" width="9.140625" style="319"/>
    <col min="15122" max="15122" width="14.28515625" style="319" bestFit="1" customWidth="1"/>
    <col min="15123" max="15360" width="9.140625" style="319"/>
    <col min="15361" max="15361" width="4.85546875" style="319" customWidth="1"/>
    <col min="15362" max="15362" width="24.5703125" style="319" customWidth="1"/>
    <col min="15363" max="15363" width="21.28515625" style="319" customWidth="1"/>
    <col min="15364" max="15364" width="8" style="319" customWidth="1"/>
    <col min="15365" max="15365" width="14.5703125" style="319" customWidth="1"/>
    <col min="15366" max="15366" width="15.7109375" style="319" customWidth="1"/>
    <col min="15367" max="15367" width="13.7109375" style="319" customWidth="1"/>
    <col min="15368" max="15370" width="11.7109375" style="319" customWidth="1"/>
    <col min="15371" max="15371" width="11.5703125" style="319" customWidth="1"/>
    <col min="15372" max="15372" width="13.28515625" style="319" customWidth="1"/>
    <col min="15373" max="15374" width="12.7109375" style="319" customWidth="1"/>
    <col min="15375" max="15375" width="15" style="319" customWidth="1"/>
    <col min="15376" max="15376" width="16.42578125" style="319" bestFit="1" customWidth="1"/>
    <col min="15377" max="15377" width="9.140625" style="319"/>
    <col min="15378" max="15378" width="14.28515625" style="319" bestFit="1" customWidth="1"/>
    <col min="15379" max="15616" width="9.140625" style="319"/>
    <col min="15617" max="15617" width="4.85546875" style="319" customWidth="1"/>
    <col min="15618" max="15618" width="24.5703125" style="319" customWidth="1"/>
    <col min="15619" max="15619" width="21.28515625" style="319" customWidth="1"/>
    <col min="15620" max="15620" width="8" style="319" customWidth="1"/>
    <col min="15621" max="15621" width="14.5703125" style="319" customWidth="1"/>
    <col min="15622" max="15622" width="15.7109375" style="319" customWidth="1"/>
    <col min="15623" max="15623" width="13.7109375" style="319" customWidth="1"/>
    <col min="15624" max="15626" width="11.7109375" style="319" customWidth="1"/>
    <col min="15627" max="15627" width="11.5703125" style="319" customWidth="1"/>
    <col min="15628" max="15628" width="13.28515625" style="319" customWidth="1"/>
    <col min="15629" max="15630" width="12.7109375" style="319" customWidth="1"/>
    <col min="15631" max="15631" width="15" style="319" customWidth="1"/>
    <col min="15632" max="15632" width="16.42578125" style="319" bestFit="1" customWidth="1"/>
    <col min="15633" max="15633" width="9.140625" style="319"/>
    <col min="15634" max="15634" width="14.28515625" style="319" bestFit="1" customWidth="1"/>
    <col min="15635" max="15872" width="9.140625" style="319"/>
    <col min="15873" max="15873" width="4.85546875" style="319" customWidth="1"/>
    <col min="15874" max="15874" width="24.5703125" style="319" customWidth="1"/>
    <col min="15875" max="15875" width="21.28515625" style="319" customWidth="1"/>
    <col min="15876" max="15876" width="8" style="319" customWidth="1"/>
    <col min="15877" max="15877" width="14.5703125" style="319" customWidth="1"/>
    <col min="15878" max="15878" width="15.7109375" style="319" customWidth="1"/>
    <col min="15879" max="15879" width="13.7109375" style="319" customWidth="1"/>
    <col min="15880" max="15882" width="11.7109375" style="319" customWidth="1"/>
    <col min="15883" max="15883" width="11.5703125" style="319" customWidth="1"/>
    <col min="15884" max="15884" width="13.28515625" style="319" customWidth="1"/>
    <col min="15885" max="15886" width="12.7109375" style="319" customWidth="1"/>
    <col min="15887" max="15887" width="15" style="319" customWidth="1"/>
    <col min="15888" max="15888" width="16.42578125" style="319" bestFit="1" customWidth="1"/>
    <col min="15889" max="15889" width="9.140625" style="319"/>
    <col min="15890" max="15890" width="14.28515625" style="319" bestFit="1" customWidth="1"/>
    <col min="15891" max="16128" width="9.140625" style="319"/>
    <col min="16129" max="16129" width="4.85546875" style="319" customWidth="1"/>
    <col min="16130" max="16130" width="24.5703125" style="319" customWidth="1"/>
    <col min="16131" max="16131" width="21.28515625" style="319" customWidth="1"/>
    <col min="16132" max="16132" width="8" style="319" customWidth="1"/>
    <col min="16133" max="16133" width="14.5703125" style="319" customWidth="1"/>
    <col min="16134" max="16134" width="15.7109375" style="319" customWidth="1"/>
    <col min="16135" max="16135" width="13.7109375" style="319" customWidth="1"/>
    <col min="16136" max="16138" width="11.7109375" style="319" customWidth="1"/>
    <col min="16139" max="16139" width="11.5703125" style="319" customWidth="1"/>
    <col min="16140" max="16140" width="13.28515625" style="319" customWidth="1"/>
    <col min="16141" max="16142" width="12.7109375" style="319" customWidth="1"/>
    <col min="16143" max="16143" width="15" style="319" customWidth="1"/>
    <col min="16144" max="16144" width="16.42578125" style="319" bestFit="1" customWidth="1"/>
    <col min="16145" max="16145" width="9.140625" style="319"/>
    <col min="16146" max="16146" width="14.28515625" style="319" bestFit="1" customWidth="1"/>
    <col min="16147" max="16384" width="9.140625" style="319"/>
  </cols>
  <sheetData>
    <row r="1" spans="1:19" ht="18" customHeight="1">
      <c r="A1" s="2249" t="s">
        <v>3677</v>
      </c>
      <c r="B1" s="2249"/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68"/>
      <c r="R1" s="68"/>
      <c r="S1" s="68"/>
    </row>
    <row r="2" spans="1:19" ht="18" customHeight="1">
      <c r="A2" s="2249" t="s">
        <v>1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</row>
    <row r="3" spans="1:19" ht="18" customHeight="1">
      <c r="A3" s="2249" t="s">
        <v>4440</v>
      </c>
      <c r="B3" s="2249"/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</row>
    <row r="4" spans="1:19" ht="18" customHeight="1">
      <c r="A4" s="2249" t="s">
        <v>2128</v>
      </c>
      <c r="B4" s="2249"/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</row>
    <row r="5" spans="1:19" ht="24.75" customHeight="1">
      <c r="A5" s="1244"/>
      <c r="B5" s="1244"/>
      <c r="C5" s="1244"/>
      <c r="D5" s="1244"/>
      <c r="E5" s="1244"/>
      <c r="F5" s="1244"/>
      <c r="G5" s="1244"/>
      <c r="H5" s="1244"/>
      <c r="I5" s="1244"/>
      <c r="J5" s="1244"/>
      <c r="K5" s="1244"/>
      <c r="L5" s="1244"/>
      <c r="M5" s="1244"/>
      <c r="N5" s="1244"/>
    </row>
    <row r="6" spans="1:19" ht="24.75" customHeight="1">
      <c r="A6" s="1244"/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244"/>
      <c r="M6" s="1244"/>
      <c r="N6" s="1244"/>
    </row>
    <row r="7" spans="1:19" ht="18" customHeight="1">
      <c r="A7" s="212" t="s">
        <v>2</v>
      </c>
      <c r="B7" s="1244"/>
      <c r="C7" s="1244"/>
      <c r="D7" s="1244"/>
      <c r="E7" s="1244"/>
      <c r="F7" s="1244"/>
      <c r="G7" s="1244"/>
      <c r="H7" s="1244"/>
      <c r="I7" s="1244"/>
      <c r="J7" s="1244"/>
      <c r="K7" s="1244"/>
      <c r="L7" s="1244"/>
      <c r="M7" s="1244"/>
      <c r="N7" s="1244"/>
    </row>
    <row r="8" spans="1:19" ht="18" customHeight="1">
      <c r="A8" s="1244"/>
      <c r="B8" s="1244"/>
      <c r="C8" s="1244"/>
      <c r="D8" s="1928" t="s">
        <v>4423</v>
      </c>
      <c r="E8" s="1244"/>
      <c r="F8" s="1244"/>
      <c r="G8" s="1244"/>
      <c r="H8" s="1244"/>
      <c r="I8" s="1244"/>
      <c r="J8" s="1244"/>
      <c r="K8" s="1244"/>
      <c r="L8" s="1244"/>
      <c r="M8" s="1244"/>
      <c r="N8" s="1244"/>
    </row>
    <row r="9" spans="1:19" ht="20.100000000000001" customHeight="1">
      <c r="A9" s="2326" t="s">
        <v>3</v>
      </c>
      <c r="B9" s="2326" t="s">
        <v>4</v>
      </c>
      <c r="C9" s="2326" t="s">
        <v>5</v>
      </c>
      <c r="D9" s="2319" t="s">
        <v>6</v>
      </c>
      <c r="E9" s="2329" t="s">
        <v>7</v>
      </c>
      <c r="F9" s="2330"/>
      <c r="G9" s="2319" t="s">
        <v>509</v>
      </c>
      <c r="H9" s="2329" t="s">
        <v>8</v>
      </c>
      <c r="I9" s="2330"/>
      <c r="J9" s="2315" t="s">
        <v>9</v>
      </c>
      <c r="K9" s="2319" t="s">
        <v>10</v>
      </c>
      <c r="L9" s="2321" t="s">
        <v>11</v>
      </c>
      <c r="M9" s="2322"/>
      <c r="N9" s="2323"/>
      <c r="O9" s="2319" t="s">
        <v>12</v>
      </c>
      <c r="P9" s="2324" t="s">
        <v>1850</v>
      </c>
    </row>
    <row r="10" spans="1:19" ht="45" customHeight="1">
      <c r="A10" s="2327"/>
      <c r="B10" s="2327"/>
      <c r="C10" s="2327"/>
      <c r="D10" s="2482"/>
      <c r="E10" s="1246" t="s">
        <v>14</v>
      </c>
      <c r="F10" s="1246" t="s">
        <v>15</v>
      </c>
      <c r="G10" s="2320"/>
      <c r="H10" s="1246" t="s">
        <v>18</v>
      </c>
      <c r="I10" s="1246" t="s">
        <v>19</v>
      </c>
      <c r="J10" s="2316"/>
      <c r="K10" s="2320"/>
      <c r="L10" s="1247" t="s">
        <v>20</v>
      </c>
      <c r="M10" s="1247" t="s">
        <v>2270</v>
      </c>
      <c r="N10" s="1246" t="s">
        <v>2769</v>
      </c>
      <c r="O10" s="2320"/>
      <c r="P10" s="2325"/>
    </row>
    <row r="11" spans="1:19" ht="33" customHeight="1">
      <c r="A11" s="385">
        <v>1</v>
      </c>
      <c r="B11" s="1381" t="s">
        <v>2129</v>
      </c>
      <c r="C11" s="1382" t="s">
        <v>2049</v>
      </c>
      <c r="D11" s="671">
        <v>22</v>
      </c>
      <c r="E11" s="797">
        <v>2467500</v>
      </c>
      <c r="F11" s="797">
        <v>577500</v>
      </c>
      <c r="G11" s="797">
        <f>SUM(E11:F11)</f>
        <v>3045000</v>
      </c>
      <c r="H11" s="797">
        <v>200000</v>
      </c>
      <c r="I11" s="797">
        <v>250000</v>
      </c>
      <c r="J11" s="797">
        <f>SUM(H11:I11)</f>
        <v>450000</v>
      </c>
      <c r="K11" s="387">
        <f>G11+J11</f>
        <v>3495000</v>
      </c>
      <c r="L11" s="387">
        <f>G11*2%</f>
        <v>60900</v>
      </c>
      <c r="M11" s="387">
        <f>G11*1%</f>
        <v>30450</v>
      </c>
      <c r="N11" s="387">
        <f>G11*1%</f>
        <v>30450</v>
      </c>
      <c r="O11" s="649">
        <f>K11-L11-M11-N11</f>
        <v>3373200</v>
      </c>
      <c r="P11" s="1383" t="s">
        <v>4143</v>
      </c>
    </row>
    <row r="12" spans="1:19" ht="18" customHeight="1">
      <c r="A12" s="2238" t="s">
        <v>30</v>
      </c>
      <c r="B12" s="2239"/>
      <c r="C12" s="2240"/>
      <c r="D12" s="1258"/>
      <c r="E12" s="1384">
        <f>SUM(E11)</f>
        <v>2467500</v>
      </c>
      <c r="F12" s="1384">
        <f>SUM(F11)</f>
        <v>577500</v>
      </c>
      <c r="G12" s="1384">
        <f>SUM(G11)</f>
        <v>3045000</v>
      </c>
      <c r="H12" s="772"/>
      <c r="I12" s="1384">
        <f t="shared" ref="I12:O12" si="0">SUM(I11)</f>
        <v>250000</v>
      </c>
      <c r="J12" s="1384">
        <f t="shared" si="0"/>
        <v>450000</v>
      </c>
      <c r="K12" s="1384">
        <f t="shared" si="0"/>
        <v>3495000</v>
      </c>
      <c r="L12" s="1384">
        <f t="shared" si="0"/>
        <v>60900</v>
      </c>
      <c r="M12" s="1384">
        <f t="shared" si="0"/>
        <v>30450</v>
      </c>
      <c r="N12" s="1384">
        <f t="shared" si="0"/>
        <v>30450</v>
      </c>
      <c r="O12" s="1384">
        <f t="shared" si="0"/>
        <v>3373200</v>
      </c>
      <c r="P12" s="772"/>
      <c r="R12" s="203"/>
    </row>
    <row r="13" spans="1:19" ht="18" customHeight="1">
      <c r="A13" s="10"/>
      <c r="B13" s="1084"/>
      <c r="C13" s="1085"/>
      <c r="D13" s="1085"/>
      <c r="E13" s="1086"/>
      <c r="F13" s="1086"/>
      <c r="G13" s="1086"/>
      <c r="H13" s="1086"/>
      <c r="I13" s="1086"/>
      <c r="J13" s="1086"/>
      <c r="K13" s="1086"/>
      <c r="L13" s="1086"/>
      <c r="M13" s="1086"/>
      <c r="N13" s="1086"/>
      <c r="O13" s="80"/>
    </row>
    <row r="14" spans="1:19" ht="18" customHeight="1"/>
    <row r="15" spans="1:19" ht="18" customHeight="1">
      <c r="O15" s="354"/>
      <c r="P15" s="319"/>
    </row>
    <row r="16" spans="1:19" ht="18" customHeight="1">
      <c r="A16" s="658" t="s">
        <v>3689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O16" s="354"/>
      <c r="P16" s="319"/>
    </row>
    <row r="17" spans="1:17" ht="18" customHeight="1">
      <c r="A17" s="266"/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P17" s="319"/>
      <c r="Q17" s="354"/>
    </row>
    <row r="18" spans="1:17" ht="30" customHeight="1">
      <c r="A18" s="659" t="s">
        <v>39</v>
      </c>
      <c r="B18" s="659" t="s">
        <v>3690</v>
      </c>
      <c r="C18" s="2274" t="s">
        <v>40</v>
      </c>
      <c r="D18" s="2275"/>
      <c r="E18" s="659" t="s">
        <v>4132</v>
      </c>
      <c r="F18" s="659" t="s">
        <v>41</v>
      </c>
      <c r="H18" s="354"/>
      <c r="I18" s="354"/>
      <c r="J18" s="354"/>
      <c r="P18" s="319"/>
    </row>
    <row r="19" spans="1:17" ht="23.25" customHeight="1">
      <c r="A19" s="660">
        <v>1</v>
      </c>
      <c r="B19" s="660" t="s">
        <v>3692</v>
      </c>
      <c r="C19" s="525">
        <f>A11</f>
        <v>1</v>
      </c>
      <c r="D19" s="525" t="s">
        <v>3701</v>
      </c>
      <c r="E19" s="1194">
        <v>3000</v>
      </c>
      <c r="F19" s="1194">
        <f>C19*E19</f>
        <v>3000</v>
      </c>
      <c r="H19" s="354"/>
      <c r="I19" s="354"/>
      <c r="J19" s="354"/>
      <c r="P19" s="319"/>
    </row>
    <row r="20" spans="1:17" ht="22.5" customHeight="1">
      <c r="A20" s="2263" t="s">
        <v>3702</v>
      </c>
      <c r="B20" s="2533"/>
      <c r="C20" s="1013">
        <v>1</v>
      </c>
      <c r="D20" s="1197"/>
      <c r="E20" s="1197"/>
      <c r="F20" s="1198">
        <f>SUM(F19:F19)</f>
        <v>3000</v>
      </c>
      <c r="H20" s="354"/>
      <c r="I20" s="354"/>
      <c r="J20" s="354"/>
      <c r="P20" s="319"/>
    </row>
    <row r="21" spans="1:17" s="268" customFormat="1" ht="18" customHeight="1">
      <c r="A21" s="682"/>
      <c r="B21" s="682"/>
      <c r="C21" s="27"/>
      <c r="D21" s="1199"/>
      <c r="E21" s="217"/>
      <c r="F21" s="217"/>
      <c r="I21" s="370"/>
      <c r="J21" s="370"/>
      <c r="K21" s="370"/>
    </row>
    <row r="22" spans="1:17" s="268" customFormat="1" ht="18" customHeight="1">
      <c r="A22" s="682"/>
      <c r="B22" s="682"/>
      <c r="C22" s="27"/>
      <c r="D22" s="1199"/>
      <c r="E22" s="217"/>
      <c r="F22" s="217"/>
      <c r="I22" s="370"/>
      <c r="J22" s="370"/>
      <c r="K22" s="370"/>
    </row>
    <row r="23" spans="1:17" ht="18" customHeight="1">
      <c r="B23" s="662" t="s">
        <v>3693</v>
      </c>
      <c r="C23" s="266"/>
      <c r="D23" s="266"/>
      <c r="E23" s="266"/>
      <c r="F23" s="266"/>
      <c r="I23" s="354"/>
      <c r="J23" s="354"/>
      <c r="K23" s="354"/>
      <c r="M23" s="203"/>
      <c r="P23" s="319"/>
    </row>
    <row r="24" spans="1:17" ht="18" customHeight="1">
      <c r="B24" s="662" t="s">
        <v>3831</v>
      </c>
      <c r="C24" s="266"/>
      <c r="D24" s="266"/>
      <c r="E24" s="266"/>
      <c r="F24" s="266"/>
      <c r="I24" s="354"/>
      <c r="J24" s="354"/>
      <c r="K24" s="354"/>
      <c r="M24" s="1292"/>
      <c r="P24" s="319"/>
    </row>
    <row r="25" spans="1:17" ht="18" customHeight="1">
      <c r="B25" s="266"/>
      <c r="C25" s="266"/>
      <c r="D25" s="266"/>
      <c r="E25" s="266"/>
      <c r="F25" s="266"/>
      <c r="I25" s="354"/>
      <c r="J25" s="354"/>
      <c r="K25" s="354"/>
      <c r="P25" s="319"/>
    </row>
    <row r="26" spans="1:17" ht="24.75" customHeight="1">
      <c r="B26" s="663" t="s">
        <v>4587</v>
      </c>
      <c r="C26" s="266"/>
      <c r="D26" s="266"/>
      <c r="E26" s="266"/>
      <c r="F26" s="266"/>
      <c r="I26" s="354"/>
      <c r="J26" s="354"/>
      <c r="K26" s="354"/>
      <c r="P26" s="319"/>
    </row>
    <row r="27" spans="1:17" ht="18">
      <c r="B27" s="1385"/>
      <c r="C27" s="266"/>
      <c r="D27" s="266"/>
      <c r="H27" s="266"/>
      <c r="I27" s="1251"/>
      <c r="J27" s="230"/>
      <c r="K27" s="231" t="s">
        <v>4584</v>
      </c>
      <c r="P27" s="319"/>
    </row>
    <row r="28" spans="1:17" ht="34.5" customHeight="1">
      <c r="B28" s="664" t="s">
        <v>3025</v>
      </c>
      <c r="C28" s="2437" t="s">
        <v>3696</v>
      </c>
      <c r="D28" s="2439"/>
      <c r="E28" s="2494" t="s">
        <v>3970</v>
      </c>
      <c r="F28" s="2495"/>
      <c r="G28" s="1252"/>
      <c r="H28" s="230"/>
      <c r="K28" s="232" t="s">
        <v>44</v>
      </c>
      <c r="P28" s="319"/>
    </row>
    <row r="29" spans="1:17" ht="24.75" customHeight="1">
      <c r="B29" s="690" t="s">
        <v>3692</v>
      </c>
      <c r="C29" s="1386">
        <f>C19</f>
        <v>1</v>
      </c>
      <c r="D29" s="1202" t="s">
        <v>3701</v>
      </c>
      <c r="E29" s="1387" t="s">
        <v>3703</v>
      </c>
      <c r="F29" s="1388">
        <f>O12</f>
        <v>3373200</v>
      </c>
      <c r="G29" s="1252"/>
      <c r="H29" s="230"/>
      <c r="I29" s="231"/>
      <c r="K29" s="231"/>
      <c r="P29" s="319"/>
    </row>
    <row r="30" spans="1:17" ht="24.75" customHeight="1">
      <c r="B30" s="665" t="s">
        <v>3697</v>
      </c>
      <c r="C30" s="1389"/>
      <c r="D30" s="1202"/>
      <c r="E30" s="1387" t="s">
        <v>3703</v>
      </c>
      <c r="F30" s="1390">
        <f>F20</f>
        <v>3000</v>
      </c>
      <c r="G30" s="1252"/>
      <c r="H30" s="230"/>
      <c r="I30" s="231"/>
      <c r="K30" s="231"/>
      <c r="P30" s="319"/>
    </row>
    <row r="31" spans="1:17" ht="24.75" customHeight="1">
      <c r="B31" s="666" t="s">
        <v>3698</v>
      </c>
      <c r="C31" s="1391">
        <v>1</v>
      </c>
      <c r="D31" s="1392" t="s">
        <v>3701</v>
      </c>
      <c r="E31" s="1393" t="s">
        <v>3703</v>
      </c>
      <c r="F31" s="1359">
        <f>SUM(E29:F30)</f>
        <v>3376200</v>
      </c>
      <c r="G31" s="1252"/>
      <c r="H31" s="230"/>
      <c r="K31" s="231"/>
      <c r="P31" s="319"/>
    </row>
    <row r="32" spans="1:17" ht="24.75" customHeight="1">
      <c r="B32" s="1394" t="s">
        <v>3699</v>
      </c>
      <c r="C32" s="2534">
        <v>1.4999999999999999E-2</v>
      </c>
      <c r="D32" s="2535"/>
      <c r="E32" s="1393" t="s">
        <v>3703</v>
      </c>
      <c r="F32" s="1395">
        <f>F31*C32</f>
        <v>50643</v>
      </c>
      <c r="G32" s="1265"/>
      <c r="H32" s="230"/>
      <c r="I32" s="229"/>
      <c r="P32" s="319"/>
    </row>
    <row r="33" spans="2:18" ht="24.75" customHeight="1">
      <c r="B33" s="667" t="s">
        <v>3700</v>
      </c>
      <c r="C33" s="2214"/>
      <c r="D33" s="2217"/>
      <c r="E33" s="1396" t="s">
        <v>3703</v>
      </c>
      <c r="F33" s="1397">
        <f>F31+F32</f>
        <v>3426843</v>
      </c>
      <c r="G33" s="1266"/>
      <c r="H33" s="230"/>
      <c r="K33" s="229" t="s">
        <v>3704</v>
      </c>
      <c r="P33" s="319"/>
    </row>
    <row r="34" spans="2:18" ht="24.75" customHeight="1">
      <c r="E34" s="1252"/>
      <c r="K34" s="1252"/>
      <c r="P34" s="319"/>
      <c r="R34" s="354"/>
    </row>
    <row r="36" spans="2:18" ht="24.75" customHeight="1">
      <c r="B36" s="1292"/>
    </row>
  </sheetData>
  <mergeCells count="23">
    <mergeCell ref="P9:P10"/>
    <mergeCell ref="A1:P1"/>
    <mergeCell ref="A2:P2"/>
    <mergeCell ref="A3:P3"/>
    <mergeCell ref="A4:P4"/>
    <mergeCell ref="E9:F9"/>
    <mergeCell ref="G9:G10"/>
    <mergeCell ref="H9:I9"/>
    <mergeCell ref="J9:J10"/>
    <mergeCell ref="A9:A10"/>
    <mergeCell ref="K9:K10"/>
    <mergeCell ref="B9:B10"/>
    <mergeCell ref="C9:C10"/>
    <mergeCell ref="D9:D10"/>
    <mergeCell ref="C33:D33"/>
    <mergeCell ref="L9:N9"/>
    <mergeCell ref="O9:O10"/>
    <mergeCell ref="A12:C12"/>
    <mergeCell ref="C18:D18"/>
    <mergeCell ref="A20:B20"/>
    <mergeCell ref="C28:D28"/>
    <mergeCell ref="E28:F28"/>
    <mergeCell ref="C32:D32"/>
  </mergeCells>
  <conditionalFormatting sqref="P11">
    <cfRule type="duplicateValues" dxfId="6" priority="1" stopIfTrue="1"/>
  </conditionalFormatting>
  <pageMargins left="0.22" right="0.16" top="0.43" bottom="0.36" header="0.16" footer="0.16"/>
  <pageSetup paperSize="9" scale="70" orientation="landscape" verticalDpi="180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90"/>
  <sheetViews>
    <sheetView showGridLines="0" topLeftCell="B52" zoomScale="80" zoomScaleNormal="80" workbookViewId="0">
      <selection activeCell="L72" sqref="L72"/>
    </sheetView>
  </sheetViews>
  <sheetFormatPr defaultRowHeight="24.75" customHeight="1"/>
  <cols>
    <col min="1" max="1" width="12" style="281" hidden="1" customWidth="1"/>
    <col min="2" max="2" width="6.140625" style="319" customWidth="1"/>
    <col min="3" max="3" width="18.42578125" style="319" customWidth="1"/>
    <col min="4" max="4" width="20.7109375" style="319" customWidth="1"/>
    <col min="5" max="5" width="9.140625" style="319"/>
    <col min="6" max="6" width="12.28515625" style="319" bestFit="1" customWidth="1"/>
    <col min="7" max="8" width="13.140625" style="319" customWidth="1"/>
    <col min="9" max="9" width="9.85546875" style="319" customWidth="1"/>
    <col min="10" max="10" width="9.7109375" style="319" customWidth="1"/>
    <col min="11" max="11" width="10.7109375" style="319" customWidth="1"/>
    <col min="12" max="13" width="11.28515625" style="319" bestFit="1" customWidth="1"/>
    <col min="14" max="14" width="14.5703125" style="319" customWidth="1"/>
    <col min="15" max="15" width="12.28515625" style="319" bestFit="1" customWidth="1"/>
    <col min="16" max="16" width="11.42578125" style="319" bestFit="1" customWidth="1"/>
    <col min="17" max="17" width="11.5703125" style="319" bestFit="1" customWidth="1"/>
    <col min="18" max="18" width="10.7109375" style="319" bestFit="1" customWidth="1"/>
    <col min="19" max="19" width="12.85546875" style="319" customWidth="1"/>
    <col min="20" max="20" width="15.28515625" style="319" bestFit="1" customWidth="1"/>
    <col min="21" max="16384" width="9.140625" style="319"/>
  </cols>
  <sheetData>
    <row r="1" spans="1:20" ht="18" customHeight="1">
      <c r="B1" s="2249" t="s">
        <v>0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0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0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</row>
    <row r="4" spans="1:20" ht="18" customHeight="1">
      <c r="B4" s="2249" t="s">
        <v>2131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5" spans="1:20" ht="15"/>
    <row r="6" spans="1:20" ht="15"/>
    <row r="7" spans="1:20" ht="18" customHeight="1">
      <c r="B7" s="212" t="s">
        <v>2</v>
      </c>
      <c r="C7" s="1244"/>
      <c r="D7" s="1244"/>
      <c r="E7" s="1244"/>
      <c r="F7" s="22"/>
      <c r="G7" s="22"/>
      <c r="H7" s="23"/>
      <c r="I7" s="23"/>
      <c r="J7" s="23"/>
      <c r="K7" s="23"/>
      <c r="L7" s="1"/>
      <c r="M7" s="1244"/>
      <c r="N7" s="1244"/>
      <c r="O7" s="1244"/>
      <c r="P7" s="1244"/>
      <c r="Q7" s="1244"/>
      <c r="R7" s="1244"/>
    </row>
    <row r="8" spans="1:20" ht="18" customHeight="1"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"/>
      <c r="M8" s="1244"/>
      <c r="N8" s="1244"/>
      <c r="O8" s="1244"/>
      <c r="P8" s="1244"/>
      <c r="Q8" s="1244"/>
      <c r="R8" s="1244"/>
    </row>
    <row r="9" spans="1:20" ht="20.100000000000001" customHeight="1">
      <c r="A9" s="2424" t="s">
        <v>2755</v>
      </c>
      <c r="B9" s="2484" t="s">
        <v>3</v>
      </c>
      <c r="C9" s="2484" t="s">
        <v>4</v>
      </c>
      <c r="D9" s="2484" t="s">
        <v>5</v>
      </c>
      <c r="E9" s="2536" t="s">
        <v>6</v>
      </c>
      <c r="F9" s="2344" t="s">
        <v>7</v>
      </c>
      <c r="G9" s="2345"/>
      <c r="H9" s="2335" t="s">
        <v>509</v>
      </c>
      <c r="I9" s="2539" t="s">
        <v>8</v>
      </c>
      <c r="J9" s="2539"/>
      <c r="K9" s="2539"/>
      <c r="L9" s="2539"/>
      <c r="M9" s="2539"/>
      <c r="N9" s="2335" t="s">
        <v>2133</v>
      </c>
      <c r="O9" s="2335" t="s">
        <v>10</v>
      </c>
      <c r="P9" s="2344" t="s">
        <v>11</v>
      </c>
      <c r="Q9" s="2359"/>
      <c r="R9" s="2345"/>
      <c r="S9" s="2335" t="s">
        <v>12</v>
      </c>
      <c r="T9" s="2537" t="s">
        <v>13</v>
      </c>
    </row>
    <row r="10" spans="1:20" ht="45" customHeight="1">
      <c r="A10" s="2425"/>
      <c r="B10" s="2485"/>
      <c r="C10" s="2485"/>
      <c r="D10" s="2485"/>
      <c r="E10" s="2486"/>
      <c r="F10" s="786" t="s">
        <v>14</v>
      </c>
      <c r="G10" s="786" t="s">
        <v>15</v>
      </c>
      <c r="H10" s="2336"/>
      <c r="I10" s="786" t="s">
        <v>2037</v>
      </c>
      <c r="J10" s="786" t="s">
        <v>2757</v>
      </c>
      <c r="K10" s="786" t="s">
        <v>18</v>
      </c>
      <c r="L10" s="1254" t="s">
        <v>16</v>
      </c>
      <c r="M10" s="1253" t="s">
        <v>19</v>
      </c>
      <c r="N10" s="2336"/>
      <c r="O10" s="2336"/>
      <c r="P10" s="786" t="s">
        <v>2316</v>
      </c>
      <c r="Q10" s="786" t="s">
        <v>20</v>
      </c>
      <c r="R10" s="786" t="s">
        <v>2270</v>
      </c>
      <c r="S10" s="2336"/>
      <c r="T10" s="2537"/>
    </row>
    <row r="11" spans="1:20" s="112" customFormat="1" ht="23.25" customHeight="1">
      <c r="A11" s="921">
        <v>1425000</v>
      </c>
      <c r="B11" s="716">
        <v>1</v>
      </c>
      <c r="C11" s="1398" t="s">
        <v>2135</v>
      </c>
      <c r="D11" s="30" t="s">
        <v>2136</v>
      </c>
      <c r="E11" s="1409">
        <f>VLOOKUP(C11,[16]TENAU!$C$11:$E$16,3,FALSE)</f>
        <v>26</v>
      </c>
      <c r="F11" s="31">
        <v>1904525</v>
      </c>
      <c r="G11" s="31">
        <v>354498.45</v>
      </c>
      <c r="H11" s="1410">
        <f t="shared" ref="H11:H16" si="0">SUM(F11:G11)</f>
        <v>2259023.4500000002</v>
      </c>
      <c r="I11" s="1399"/>
      <c r="J11" s="1399"/>
      <c r="K11" s="1399">
        <v>354498</v>
      </c>
      <c r="L11" s="94">
        <v>5000</v>
      </c>
      <c r="M11" s="1400">
        <v>500000</v>
      </c>
      <c r="N11" s="31">
        <f t="shared" ref="N11:N16" si="1">(E11*I11)+(E11*J11)+K11+(L11*E11)+M11</f>
        <v>984498</v>
      </c>
      <c r="O11" s="31">
        <f t="shared" ref="O11:O16" si="2">H11+N11</f>
        <v>3243521.45</v>
      </c>
      <c r="P11" s="31">
        <f>H11*1%</f>
        <v>22590.234500000002</v>
      </c>
      <c r="Q11" s="31">
        <f>H11*2%</f>
        <v>45180.469000000005</v>
      </c>
      <c r="R11" s="31">
        <f>H11*1%</f>
        <v>22590.234500000002</v>
      </c>
      <c r="S11" s="104">
        <f t="shared" ref="S11:S16" si="3">O11-Q11-R11-P11</f>
        <v>3153160.5120000006</v>
      </c>
      <c r="T11" s="1401" t="str">
        <f>VLOOKUP(C11,'[51]Jan 17'!$B$11:$S$16,18,FALSE)</f>
        <v>1450005848482</v>
      </c>
    </row>
    <row r="12" spans="1:20" s="112" customFormat="1" ht="24.75" customHeight="1">
      <c r="A12" s="921">
        <v>1425000</v>
      </c>
      <c r="B12" s="716">
        <v>2</v>
      </c>
      <c r="C12" s="1398" t="s">
        <v>2137</v>
      </c>
      <c r="D12" s="30" t="s">
        <v>26</v>
      </c>
      <c r="E12" s="1409">
        <f>VLOOKUP(C12,[16]TENAU!$C$11:$E$16,3,FALSE)</f>
        <v>25</v>
      </c>
      <c r="F12" s="94">
        <v>1669409</v>
      </c>
      <c r="G12" s="94">
        <v>318134.25</v>
      </c>
      <c r="H12" s="1410">
        <f t="shared" si="0"/>
        <v>1987543.25</v>
      </c>
      <c r="I12" s="1399"/>
      <c r="J12" s="1399"/>
      <c r="K12" s="1399">
        <v>318134</v>
      </c>
      <c r="L12" s="94">
        <v>5000</v>
      </c>
      <c r="M12" s="1400">
        <v>100000</v>
      </c>
      <c r="N12" s="31">
        <f t="shared" si="1"/>
        <v>543134</v>
      </c>
      <c r="O12" s="31">
        <f t="shared" si="2"/>
        <v>2530677.25</v>
      </c>
      <c r="P12" s="31">
        <f>H12*1%</f>
        <v>19875.432499999999</v>
      </c>
      <c r="Q12" s="31">
        <f>H12*2%</f>
        <v>39750.864999999998</v>
      </c>
      <c r="R12" s="31">
        <f>H12*1%</f>
        <v>19875.432499999999</v>
      </c>
      <c r="S12" s="104">
        <f t="shared" si="3"/>
        <v>2451175.5199999996</v>
      </c>
      <c r="T12" s="1401" t="str">
        <f>VLOOKUP(C12,'[51]Jan 17'!$B$11:$S$16,18,FALSE)</f>
        <v>1450005848466</v>
      </c>
    </row>
    <row r="13" spans="1:20" s="112" customFormat="1" ht="24.75" customHeight="1">
      <c r="A13" s="921">
        <v>1425000</v>
      </c>
      <c r="B13" s="716">
        <v>3</v>
      </c>
      <c r="C13" s="1398" t="s">
        <v>2138</v>
      </c>
      <c r="D13" s="30" t="s">
        <v>24</v>
      </c>
      <c r="E13" s="1409">
        <f>VLOOKUP(C13,[16]TENAU!$C$11:$E$16,3,FALSE)</f>
        <v>26</v>
      </c>
      <c r="F13" s="94">
        <v>1669409</v>
      </c>
      <c r="G13" s="94">
        <v>318134.25</v>
      </c>
      <c r="H13" s="1410">
        <f t="shared" si="0"/>
        <v>1987543.25</v>
      </c>
      <c r="I13" s="1399"/>
      <c r="J13" s="1399"/>
      <c r="K13" s="1399">
        <v>318134</v>
      </c>
      <c r="L13" s="94">
        <v>5000</v>
      </c>
      <c r="M13" s="1400">
        <v>100000</v>
      </c>
      <c r="N13" s="31">
        <f t="shared" si="1"/>
        <v>548134</v>
      </c>
      <c r="O13" s="31">
        <f t="shared" si="2"/>
        <v>2535677.25</v>
      </c>
      <c r="P13" s="31">
        <f>H13*1%</f>
        <v>19875.432499999999</v>
      </c>
      <c r="Q13" s="31">
        <f>H13*2%</f>
        <v>39750.864999999998</v>
      </c>
      <c r="R13" s="31">
        <f>H13*1%</f>
        <v>19875.432499999999</v>
      </c>
      <c r="S13" s="104">
        <f t="shared" si="3"/>
        <v>2456175.5199999996</v>
      </c>
      <c r="T13" s="1401" t="str">
        <f>VLOOKUP(C13,'[51]Jan 17'!$B$11:$S$16,18,FALSE)</f>
        <v>1450005859604</v>
      </c>
    </row>
    <row r="14" spans="1:20" s="112" customFormat="1" ht="18" customHeight="1">
      <c r="A14" s="921">
        <v>1425000</v>
      </c>
      <c r="B14" s="716">
        <v>4</v>
      </c>
      <c r="C14" s="1402" t="s">
        <v>2139</v>
      </c>
      <c r="D14" s="30" t="s">
        <v>2657</v>
      </c>
      <c r="E14" s="1409">
        <f>VLOOKUP(C14,[16]TENAU!$C$11:$E$16,3,FALSE)</f>
        <v>26</v>
      </c>
      <c r="F14" s="94">
        <v>1669409</v>
      </c>
      <c r="G14" s="94">
        <v>318134</v>
      </c>
      <c r="H14" s="1410">
        <f t="shared" si="0"/>
        <v>1987543</v>
      </c>
      <c r="I14" s="1399"/>
      <c r="J14" s="1399"/>
      <c r="K14" s="1399">
        <v>255252</v>
      </c>
      <c r="L14" s="94">
        <v>5000</v>
      </c>
      <c r="M14" s="94">
        <v>250000</v>
      </c>
      <c r="N14" s="31">
        <f t="shared" si="1"/>
        <v>635252</v>
      </c>
      <c r="O14" s="31">
        <f t="shared" si="2"/>
        <v>2622795</v>
      </c>
      <c r="P14" s="31">
        <f>H14*1%</f>
        <v>19875.43</v>
      </c>
      <c r="Q14" s="31">
        <f>H14*2%</f>
        <v>39750.86</v>
      </c>
      <c r="R14" s="31">
        <f>H14*1%</f>
        <v>19875.43</v>
      </c>
      <c r="S14" s="104">
        <f t="shared" si="3"/>
        <v>2543293.2799999998</v>
      </c>
      <c r="T14" s="1401" t="str">
        <f>VLOOKUP(C14,'[51]Jan 17'!$B$11:$S$16,18,FALSE)</f>
        <v>1610001990964</v>
      </c>
    </row>
    <row r="15" spans="1:20" s="223" customFormat="1" ht="18" customHeight="1">
      <c r="A15" s="206">
        <v>1425000</v>
      </c>
      <c r="B15" s="716">
        <v>5</v>
      </c>
      <c r="C15" s="1403" t="s">
        <v>3635</v>
      </c>
      <c r="D15" s="371" t="s">
        <v>2723</v>
      </c>
      <c r="E15" s="1409">
        <f>VLOOKUP(C15,[16]TENAU!$C$11:$E$16,3,FALSE)</f>
        <v>23</v>
      </c>
      <c r="F15" s="1404">
        <v>1400000</v>
      </c>
      <c r="G15" s="1404">
        <v>300000</v>
      </c>
      <c r="H15" s="1411">
        <f t="shared" si="0"/>
        <v>1700000</v>
      </c>
      <c r="I15" s="1405"/>
      <c r="J15" s="1405"/>
      <c r="K15" s="1405">
        <v>137500</v>
      </c>
      <c r="L15" s="1404">
        <v>5000</v>
      </c>
      <c r="M15" s="1404">
        <v>100000</v>
      </c>
      <c r="N15" s="48">
        <f t="shared" si="1"/>
        <v>352500</v>
      </c>
      <c r="O15" s="48">
        <f t="shared" si="2"/>
        <v>2052500</v>
      </c>
      <c r="P15" s="48">
        <v>17000</v>
      </c>
      <c r="Q15" s="48">
        <v>34000</v>
      </c>
      <c r="R15" s="48">
        <v>17000</v>
      </c>
      <c r="S15" s="146">
        <f t="shared" si="3"/>
        <v>1984500</v>
      </c>
      <c r="T15" s="1401" t="str">
        <f>VLOOKUP(C15,'[51]Jan 17'!$B$11:$S$16,18,FALSE)</f>
        <v>1610003181497</v>
      </c>
    </row>
    <row r="16" spans="1:20" s="223" customFormat="1" ht="18" customHeight="1">
      <c r="A16" s="359"/>
      <c r="B16" s="716">
        <v>6</v>
      </c>
      <c r="C16" s="1406" t="s">
        <v>3634</v>
      </c>
      <c r="D16" s="413" t="s">
        <v>3022</v>
      </c>
      <c r="E16" s="1409">
        <f>VLOOKUP(C16,[16]TENAU!$C$11:$E$16,3,FALSE)</f>
        <v>26</v>
      </c>
      <c r="F16" s="1404">
        <v>1700000</v>
      </c>
      <c r="G16" s="1404">
        <v>0</v>
      </c>
      <c r="H16" s="1411">
        <f t="shared" si="0"/>
        <v>1700000</v>
      </c>
      <c r="I16" s="1405"/>
      <c r="J16" s="1405"/>
      <c r="K16" s="1405">
        <v>137500</v>
      </c>
      <c r="L16" s="1404">
        <v>5000</v>
      </c>
      <c r="M16" s="1404">
        <v>100000</v>
      </c>
      <c r="N16" s="48">
        <f t="shared" si="1"/>
        <v>367500</v>
      </c>
      <c r="O16" s="48">
        <f t="shared" si="2"/>
        <v>2067500</v>
      </c>
      <c r="P16" s="48">
        <v>17000</v>
      </c>
      <c r="Q16" s="48">
        <v>34000</v>
      </c>
      <c r="R16" s="48">
        <v>17000</v>
      </c>
      <c r="S16" s="146">
        <f t="shared" si="3"/>
        <v>1999500</v>
      </c>
      <c r="T16" s="1407" t="str">
        <f>VLOOKUP(C16,'[51]Jan 17'!$B$11:$S$16,18,FALSE)</f>
        <v>1810000020892</v>
      </c>
    </row>
    <row r="17" spans="1:20" s="223" customFormat="1" ht="21.75" customHeight="1">
      <c r="A17" s="899"/>
      <c r="B17" s="2396" t="s">
        <v>30</v>
      </c>
      <c r="C17" s="2406"/>
      <c r="D17" s="2407"/>
      <c r="E17" s="1255">
        <f>SUM(E11:E16)</f>
        <v>152</v>
      </c>
      <c r="F17" s="1408">
        <f>SUM(F11:F16)</f>
        <v>10012752</v>
      </c>
      <c r="G17" s="1408">
        <f t="shared" ref="G17:S17" si="4">SUM(G11:G16)</f>
        <v>1608900.95</v>
      </c>
      <c r="H17" s="1408">
        <f t="shared" si="4"/>
        <v>11621652.949999999</v>
      </c>
      <c r="I17" s="1408">
        <f t="shared" si="4"/>
        <v>0</v>
      </c>
      <c r="J17" s="1408">
        <f t="shared" si="4"/>
        <v>0</v>
      </c>
      <c r="K17" s="1408">
        <f t="shared" si="4"/>
        <v>1521018</v>
      </c>
      <c r="L17" s="1408">
        <f t="shared" si="4"/>
        <v>30000</v>
      </c>
      <c r="M17" s="1408">
        <f t="shared" si="4"/>
        <v>1150000</v>
      </c>
      <c r="N17" s="1408">
        <f t="shared" si="4"/>
        <v>3431018</v>
      </c>
      <c r="O17" s="1408">
        <f t="shared" si="4"/>
        <v>15052670.949999999</v>
      </c>
      <c r="P17" s="1408">
        <f t="shared" si="4"/>
        <v>116216.5295</v>
      </c>
      <c r="Q17" s="1408">
        <f t="shared" si="4"/>
        <v>232433.05900000001</v>
      </c>
      <c r="R17" s="1408">
        <f t="shared" si="4"/>
        <v>116216.5295</v>
      </c>
      <c r="S17" s="1408">
        <f t="shared" si="4"/>
        <v>14587804.831999999</v>
      </c>
      <c r="T17" s="769"/>
    </row>
    <row r="18" spans="1:20" ht="18" customHeight="1">
      <c r="B18" s="10"/>
      <c r="C18" s="11"/>
      <c r="D18" s="12"/>
      <c r="E18" s="12"/>
      <c r="F18" s="13"/>
      <c r="G18" s="13"/>
      <c r="H18" s="13"/>
      <c r="I18" s="13"/>
      <c r="J18" s="13"/>
      <c r="K18" s="13"/>
      <c r="L18" s="14"/>
      <c r="M18" s="13"/>
      <c r="N18" s="13"/>
      <c r="O18" s="13"/>
      <c r="P18" s="13"/>
      <c r="Q18" s="13"/>
      <c r="R18" s="13"/>
      <c r="S18" s="80"/>
      <c r="T18" s="1149"/>
    </row>
    <row r="19" spans="1:20" ht="18" customHeight="1">
      <c r="B19" s="10"/>
      <c r="C19" s="1414"/>
      <c r="D19" s="12"/>
      <c r="E19" s="12"/>
      <c r="F19" s="13"/>
      <c r="G19" s="13"/>
      <c r="H19" s="13"/>
      <c r="I19" s="13"/>
      <c r="J19" s="13"/>
      <c r="K19" s="13"/>
      <c r="L19" s="14"/>
      <c r="M19" s="13"/>
      <c r="N19" s="13"/>
      <c r="O19" s="13"/>
      <c r="P19" s="13"/>
      <c r="Q19" s="13"/>
      <c r="R19" s="13"/>
      <c r="S19" s="80"/>
    </row>
    <row r="20" spans="1:20" ht="18" customHeight="1">
      <c r="B20" s="212" t="s">
        <v>910</v>
      </c>
      <c r="C20" s="11"/>
      <c r="D20" s="12"/>
      <c r="E20" s="12"/>
      <c r="F20" s="17"/>
      <c r="G20" s="17"/>
      <c r="H20" s="17"/>
      <c r="I20" s="17"/>
      <c r="J20" s="17"/>
      <c r="K20" s="17"/>
      <c r="L20" s="18"/>
      <c r="M20" s="17"/>
      <c r="N20" s="17"/>
      <c r="O20" s="17"/>
      <c r="P20" s="17"/>
      <c r="Q20" s="17"/>
      <c r="R20" s="17"/>
      <c r="S20" s="228"/>
    </row>
    <row r="21" spans="1:20" ht="20.100000000000001" customHeight="1">
      <c r="B21" s="19"/>
      <c r="C21" s="20"/>
      <c r="D21" s="21"/>
      <c r="E21" s="12"/>
      <c r="F21" s="13"/>
      <c r="G21" s="13"/>
      <c r="H21" s="13"/>
      <c r="I21" s="13"/>
      <c r="J21" s="13"/>
      <c r="K21" s="13"/>
      <c r="L21" s="14"/>
      <c r="M21" s="13"/>
      <c r="N21" s="13"/>
      <c r="O21" s="13"/>
      <c r="P21" s="13"/>
      <c r="Q21" s="13"/>
      <c r="R21" s="13"/>
      <c r="S21" s="80"/>
    </row>
    <row r="22" spans="1:20" ht="15" customHeight="1">
      <c r="A22" s="2424" t="s">
        <v>2755</v>
      </c>
      <c r="B22" s="2484" t="s">
        <v>3</v>
      </c>
      <c r="C22" s="2484" t="s">
        <v>4</v>
      </c>
      <c r="D22" s="2484" t="s">
        <v>5</v>
      </c>
      <c r="E22" s="2536" t="s">
        <v>6</v>
      </c>
      <c r="F22" s="2344" t="s">
        <v>7</v>
      </c>
      <c r="G22" s="2345"/>
      <c r="H22" s="2335" t="s">
        <v>509</v>
      </c>
      <c r="I22" s="2375" t="s">
        <v>8</v>
      </c>
      <c r="J22" s="2538"/>
      <c r="K22" s="2538"/>
      <c r="L22" s="2538"/>
      <c r="M22" s="2377"/>
      <c r="N22" s="2335" t="s">
        <v>2133</v>
      </c>
      <c r="O22" s="2335" t="s">
        <v>10</v>
      </c>
      <c r="P22" s="2344" t="s">
        <v>11</v>
      </c>
      <c r="Q22" s="2359"/>
      <c r="R22" s="2345"/>
      <c r="S22" s="2335" t="s">
        <v>12</v>
      </c>
      <c r="T22" s="2537" t="s">
        <v>13</v>
      </c>
    </row>
    <row r="23" spans="1:20" ht="38.25">
      <c r="A23" s="2425"/>
      <c r="B23" s="2485"/>
      <c r="C23" s="2485"/>
      <c r="D23" s="2485"/>
      <c r="E23" s="2486"/>
      <c r="F23" s="786" t="s">
        <v>14</v>
      </c>
      <c r="G23" s="786" t="s">
        <v>15</v>
      </c>
      <c r="H23" s="2336"/>
      <c r="I23" s="786" t="s">
        <v>49</v>
      </c>
      <c r="J23" s="786" t="s">
        <v>16</v>
      </c>
      <c r="K23" s="786" t="s">
        <v>18</v>
      </c>
      <c r="L23" s="1254" t="s">
        <v>2132</v>
      </c>
      <c r="M23" s="1253" t="s">
        <v>19</v>
      </c>
      <c r="N23" s="2336"/>
      <c r="O23" s="2336"/>
      <c r="P23" s="786" t="s">
        <v>2316</v>
      </c>
      <c r="Q23" s="786" t="s">
        <v>20</v>
      </c>
      <c r="R23" s="786" t="s">
        <v>2270</v>
      </c>
      <c r="S23" s="2336"/>
      <c r="T23" s="2537"/>
    </row>
    <row r="24" spans="1:20" s="112" customFormat="1" ht="18" customHeight="1">
      <c r="A24" s="921">
        <v>1425000</v>
      </c>
      <c r="B24" s="716">
        <v>1</v>
      </c>
      <c r="C24" s="1402" t="s">
        <v>2140</v>
      </c>
      <c r="D24" s="30" t="s">
        <v>2141</v>
      </c>
      <c r="E24" s="1409">
        <f>VLOOKUP(C24,[16]TENAU!$C$24:$E$47,3,FALSE)</f>
        <v>22</v>
      </c>
      <c r="F24" s="31">
        <v>1581564</v>
      </c>
      <c r="G24" s="31">
        <v>301393.8</v>
      </c>
      <c r="H24" s="31">
        <f>SUM(F24:G24)</f>
        <v>1882957.8</v>
      </c>
      <c r="I24" s="1399">
        <v>0</v>
      </c>
      <c r="J24" s="1399">
        <v>5000</v>
      </c>
      <c r="K24" s="1399">
        <v>301394</v>
      </c>
      <c r="L24" s="94">
        <v>0</v>
      </c>
      <c r="M24" s="31">
        <v>0</v>
      </c>
      <c r="N24" s="31">
        <f t="shared" ref="N24:N47" si="5">(I24*E24)+(J24*E24)+K24+L24+M24</f>
        <v>411394</v>
      </c>
      <c r="O24" s="31">
        <f t="shared" ref="O24:O47" si="6">H24+N24</f>
        <v>2294351.7999999998</v>
      </c>
      <c r="P24" s="31">
        <f t="shared" ref="P24:P47" si="7">H24*1%</f>
        <v>18829.578000000001</v>
      </c>
      <c r="Q24" s="31">
        <f t="shared" ref="Q24:Q47" si="8">H24*2%</f>
        <v>37659.156000000003</v>
      </c>
      <c r="R24" s="31">
        <f t="shared" ref="R24:R47" si="9">H24*1%</f>
        <v>18829.578000000001</v>
      </c>
      <c r="S24" s="104">
        <f>O24-Q24-R24-P24</f>
        <v>2219033.4879999994</v>
      </c>
      <c r="T24" s="716" t="str">
        <f>VLOOKUP(C24,'[51]Jan 17'!$B$24:$S$47,18,FALSE)</f>
        <v>1450005859653</v>
      </c>
    </row>
    <row r="25" spans="1:20" s="112" customFormat="1" ht="18" customHeight="1">
      <c r="A25" s="921">
        <v>1425000</v>
      </c>
      <c r="B25" s="716">
        <v>2</v>
      </c>
      <c r="C25" s="1402" t="s">
        <v>2142</v>
      </c>
      <c r="D25" s="30" t="s">
        <v>2141</v>
      </c>
      <c r="E25" s="1409">
        <f>VLOOKUP(C25,[16]TENAU!$C$24:$E$47,3,FALSE)</f>
        <v>24</v>
      </c>
      <c r="F25" s="31">
        <v>1581564</v>
      </c>
      <c r="G25" s="31">
        <v>301393.8</v>
      </c>
      <c r="H25" s="31">
        <f t="shared" ref="H25:H47" si="10">SUM(F25:G25)</f>
        <v>1882957.8</v>
      </c>
      <c r="I25" s="1399">
        <v>0</v>
      </c>
      <c r="J25" s="1399">
        <v>5000</v>
      </c>
      <c r="K25" s="1399">
        <v>301394</v>
      </c>
      <c r="L25" s="94">
        <v>0</v>
      </c>
      <c r="M25" s="31">
        <v>0</v>
      </c>
      <c r="N25" s="31">
        <f t="shared" si="5"/>
        <v>421394</v>
      </c>
      <c r="O25" s="31">
        <f t="shared" si="6"/>
        <v>2304351.7999999998</v>
      </c>
      <c r="P25" s="31">
        <f t="shared" si="7"/>
        <v>18829.578000000001</v>
      </c>
      <c r="Q25" s="31">
        <f t="shared" si="8"/>
        <v>37659.156000000003</v>
      </c>
      <c r="R25" s="31">
        <f t="shared" si="9"/>
        <v>18829.578000000001</v>
      </c>
      <c r="S25" s="104">
        <f t="shared" ref="S25:S47" si="11">O25-Q25-R25-P25</f>
        <v>2229033.4879999994</v>
      </c>
      <c r="T25" s="716" t="str">
        <f>VLOOKUP(C25,'[51]Jan 17'!$B$24:$S$47,18,FALSE)</f>
        <v>1450005848433</v>
      </c>
    </row>
    <row r="26" spans="1:20" s="112" customFormat="1" ht="18" customHeight="1">
      <c r="A26" s="921">
        <v>1425000</v>
      </c>
      <c r="B26" s="716">
        <v>3</v>
      </c>
      <c r="C26" s="1402" t="s">
        <v>2143</v>
      </c>
      <c r="D26" s="30" t="s">
        <v>2141</v>
      </c>
      <c r="E26" s="1409">
        <f>VLOOKUP(C26,[16]TENAU!$C$24:$E$47,3,FALSE)</f>
        <v>26</v>
      </c>
      <c r="F26" s="31">
        <v>1581564</v>
      </c>
      <c r="G26" s="31">
        <v>301393.8</v>
      </c>
      <c r="H26" s="31">
        <f t="shared" si="10"/>
        <v>1882957.8</v>
      </c>
      <c r="I26" s="1399">
        <v>0</v>
      </c>
      <c r="J26" s="1399">
        <v>5000</v>
      </c>
      <c r="K26" s="1399">
        <v>301394</v>
      </c>
      <c r="L26" s="94">
        <v>0</v>
      </c>
      <c r="M26" s="31">
        <v>0</v>
      </c>
      <c r="N26" s="31">
        <f t="shared" si="5"/>
        <v>431394</v>
      </c>
      <c r="O26" s="31">
        <f t="shared" si="6"/>
        <v>2314351.7999999998</v>
      </c>
      <c r="P26" s="31">
        <f t="shared" si="7"/>
        <v>18829.578000000001</v>
      </c>
      <c r="Q26" s="31">
        <f t="shared" si="8"/>
        <v>37659.156000000003</v>
      </c>
      <c r="R26" s="31">
        <f t="shared" si="9"/>
        <v>18829.578000000001</v>
      </c>
      <c r="S26" s="104">
        <f t="shared" si="11"/>
        <v>2239033.4879999994</v>
      </c>
      <c r="T26" s="716" t="str">
        <f>VLOOKUP(C26,'[51]Jan 17'!$B$24:$S$47,18,FALSE)</f>
        <v>1610000842760</v>
      </c>
    </row>
    <row r="27" spans="1:20" s="112" customFormat="1" ht="18" customHeight="1">
      <c r="A27" s="921">
        <v>1425000</v>
      </c>
      <c r="B27" s="716">
        <v>4</v>
      </c>
      <c r="C27" s="1402" t="s">
        <v>2144</v>
      </c>
      <c r="D27" s="30" t="s">
        <v>2141</v>
      </c>
      <c r="E27" s="1409">
        <f>VLOOKUP(C27,[16]TENAU!$C$24:$E$47,3,FALSE)</f>
        <v>18</v>
      </c>
      <c r="F27" s="31">
        <v>1581564</v>
      </c>
      <c r="G27" s="31">
        <v>301393.8</v>
      </c>
      <c r="H27" s="31">
        <f t="shared" si="10"/>
        <v>1882957.8</v>
      </c>
      <c r="I27" s="1399">
        <v>0</v>
      </c>
      <c r="J27" s="1399">
        <v>5000</v>
      </c>
      <c r="K27" s="1399">
        <v>301394</v>
      </c>
      <c r="L27" s="94">
        <v>0</v>
      </c>
      <c r="M27" s="31">
        <v>0</v>
      </c>
      <c r="N27" s="31">
        <f t="shared" si="5"/>
        <v>391394</v>
      </c>
      <c r="O27" s="31">
        <f t="shared" si="6"/>
        <v>2274351.7999999998</v>
      </c>
      <c r="P27" s="31">
        <f t="shared" si="7"/>
        <v>18829.578000000001</v>
      </c>
      <c r="Q27" s="31">
        <f t="shared" si="8"/>
        <v>37659.156000000003</v>
      </c>
      <c r="R27" s="31">
        <f t="shared" si="9"/>
        <v>18829.578000000001</v>
      </c>
      <c r="S27" s="104">
        <f t="shared" si="11"/>
        <v>2199033.4879999994</v>
      </c>
      <c r="T27" s="716" t="str">
        <f>VLOOKUP(C27,'[51]Jan 17'!$B$24:$S$47,18,FALSE)</f>
        <v>1610000547666</v>
      </c>
    </row>
    <row r="28" spans="1:20" s="112" customFormat="1" ht="18" customHeight="1">
      <c r="A28" s="921">
        <v>1425000</v>
      </c>
      <c r="B28" s="716">
        <v>5</v>
      </c>
      <c r="C28" s="1402" t="s">
        <v>2145</v>
      </c>
      <c r="D28" s="30" t="s">
        <v>2141</v>
      </c>
      <c r="E28" s="1409">
        <f>VLOOKUP(C28,[16]TENAU!$C$24:$E$47,3,FALSE)</f>
        <v>17</v>
      </c>
      <c r="F28" s="31">
        <v>1581564</v>
      </c>
      <c r="G28" s="31">
        <v>301393.8</v>
      </c>
      <c r="H28" s="31">
        <f t="shared" si="10"/>
        <v>1882957.8</v>
      </c>
      <c r="I28" s="1399">
        <v>0</v>
      </c>
      <c r="J28" s="1399">
        <v>5000</v>
      </c>
      <c r="K28" s="1399">
        <v>301394</v>
      </c>
      <c r="L28" s="94">
        <v>0</v>
      </c>
      <c r="M28" s="31">
        <v>0</v>
      </c>
      <c r="N28" s="31">
        <f t="shared" si="5"/>
        <v>386394</v>
      </c>
      <c r="O28" s="31">
        <f t="shared" si="6"/>
        <v>2269351.7999999998</v>
      </c>
      <c r="P28" s="31">
        <f t="shared" si="7"/>
        <v>18829.578000000001</v>
      </c>
      <c r="Q28" s="31">
        <f t="shared" si="8"/>
        <v>37659.156000000003</v>
      </c>
      <c r="R28" s="31">
        <f t="shared" si="9"/>
        <v>18829.578000000001</v>
      </c>
      <c r="S28" s="104">
        <f t="shared" si="11"/>
        <v>2194033.4879999994</v>
      </c>
      <c r="T28" s="716" t="str">
        <f>VLOOKUP(C28,'[51]Jan 17'!$B$24:$S$47,18,FALSE)</f>
        <v>1610000510789</v>
      </c>
    </row>
    <row r="29" spans="1:20" s="112" customFormat="1" ht="18" customHeight="1">
      <c r="A29" s="921">
        <v>1425000</v>
      </c>
      <c r="B29" s="716">
        <v>6</v>
      </c>
      <c r="C29" s="1402" t="s">
        <v>2146</v>
      </c>
      <c r="D29" s="30" t="s">
        <v>2141</v>
      </c>
      <c r="E29" s="1409">
        <f>VLOOKUP(C29,[16]TENAU!$C$24:$E$47,3,FALSE)</f>
        <v>22</v>
      </c>
      <c r="F29" s="31">
        <v>1581564</v>
      </c>
      <c r="G29" s="31">
        <v>301393.8</v>
      </c>
      <c r="H29" s="31">
        <f t="shared" si="10"/>
        <v>1882957.8</v>
      </c>
      <c r="I29" s="1399">
        <v>0</v>
      </c>
      <c r="J29" s="1399">
        <v>5000</v>
      </c>
      <c r="K29" s="1399">
        <v>301394</v>
      </c>
      <c r="L29" s="94">
        <v>0</v>
      </c>
      <c r="M29" s="31">
        <v>0</v>
      </c>
      <c r="N29" s="31">
        <f t="shared" si="5"/>
        <v>411394</v>
      </c>
      <c r="O29" s="31">
        <f t="shared" si="6"/>
        <v>2294351.7999999998</v>
      </c>
      <c r="P29" s="31">
        <f t="shared" si="7"/>
        <v>18829.578000000001</v>
      </c>
      <c r="Q29" s="31">
        <f t="shared" si="8"/>
        <v>37659.156000000003</v>
      </c>
      <c r="R29" s="31">
        <f t="shared" si="9"/>
        <v>18829.578000000001</v>
      </c>
      <c r="S29" s="104">
        <f t="shared" si="11"/>
        <v>2219033.4879999994</v>
      </c>
      <c r="T29" s="716" t="str">
        <f>VLOOKUP(C29,'[51]Jan 17'!$B$24:$S$47,18,FALSE)</f>
        <v>1610000510805</v>
      </c>
    </row>
    <row r="30" spans="1:20" s="112" customFormat="1" ht="18" customHeight="1">
      <c r="A30" s="921">
        <v>1425000</v>
      </c>
      <c r="B30" s="716">
        <v>7</v>
      </c>
      <c r="C30" s="1402" t="s">
        <v>2147</v>
      </c>
      <c r="D30" s="30" t="s">
        <v>2141</v>
      </c>
      <c r="E30" s="1409">
        <f>VLOOKUP(C30,[16]TENAU!$C$24:$E$47,3,FALSE)</f>
        <v>24</v>
      </c>
      <c r="F30" s="31">
        <v>1581564</v>
      </c>
      <c r="G30" s="31">
        <v>301393.8</v>
      </c>
      <c r="H30" s="31">
        <f t="shared" si="10"/>
        <v>1882957.8</v>
      </c>
      <c r="I30" s="1399">
        <v>0</v>
      </c>
      <c r="J30" s="1399">
        <v>5000</v>
      </c>
      <c r="K30" s="1399">
        <v>301394</v>
      </c>
      <c r="L30" s="94">
        <v>0</v>
      </c>
      <c r="M30" s="31">
        <v>0</v>
      </c>
      <c r="N30" s="31">
        <f t="shared" si="5"/>
        <v>421394</v>
      </c>
      <c r="O30" s="31">
        <f t="shared" si="6"/>
        <v>2304351.7999999998</v>
      </c>
      <c r="P30" s="31">
        <f t="shared" si="7"/>
        <v>18829.578000000001</v>
      </c>
      <c r="Q30" s="31">
        <f t="shared" si="8"/>
        <v>37659.156000000003</v>
      </c>
      <c r="R30" s="31">
        <f t="shared" si="9"/>
        <v>18829.578000000001</v>
      </c>
      <c r="S30" s="104">
        <f t="shared" si="11"/>
        <v>2229033.4879999994</v>
      </c>
      <c r="T30" s="716" t="str">
        <f>VLOOKUP(C30,'[51]Jan 17'!$B$24:$S$47,18,FALSE)</f>
        <v>1610000837752</v>
      </c>
    </row>
    <row r="31" spans="1:20" s="112" customFormat="1" ht="18" customHeight="1">
      <c r="A31" s="921">
        <v>1425000</v>
      </c>
      <c r="B31" s="716">
        <v>8</v>
      </c>
      <c r="C31" s="1402" t="s">
        <v>2148</v>
      </c>
      <c r="D31" s="30" t="s">
        <v>2141</v>
      </c>
      <c r="E31" s="1409">
        <f>VLOOKUP(C31,[16]TENAU!$C$24:$E$47,3,FALSE)</f>
        <v>20</v>
      </c>
      <c r="F31" s="31">
        <v>1581564</v>
      </c>
      <c r="G31" s="31">
        <v>301393.8</v>
      </c>
      <c r="H31" s="31">
        <f t="shared" si="10"/>
        <v>1882957.8</v>
      </c>
      <c r="I31" s="1399">
        <v>0</v>
      </c>
      <c r="J31" s="1399">
        <v>5000</v>
      </c>
      <c r="K31" s="1399">
        <v>301394</v>
      </c>
      <c r="L31" s="94">
        <v>0</v>
      </c>
      <c r="M31" s="31">
        <v>0</v>
      </c>
      <c r="N31" s="31">
        <f t="shared" si="5"/>
        <v>401394</v>
      </c>
      <c r="O31" s="31">
        <f t="shared" si="6"/>
        <v>2284351.7999999998</v>
      </c>
      <c r="P31" s="31">
        <f t="shared" si="7"/>
        <v>18829.578000000001</v>
      </c>
      <c r="Q31" s="31">
        <f t="shared" si="8"/>
        <v>37659.156000000003</v>
      </c>
      <c r="R31" s="31">
        <f t="shared" si="9"/>
        <v>18829.578000000001</v>
      </c>
      <c r="S31" s="104">
        <f t="shared" si="11"/>
        <v>2209033.4879999994</v>
      </c>
      <c r="T31" s="716" t="str">
        <f>VLOOKUP(C31,'[51]Jan 17'!$B$24:$S$47,18,FALSE)</f>
        <v>1450005848508</v>
      </c>
    </row>
    <row r="32" spans="1:20" s="112" customFormat="1" ht="18" customHeight="1">
      <c r="A32" s="921">
        <v>1425000</v>
      </c>
      <c r="B32" s="716">
        <v>9</v>
      </c>
      <c r="C32" s="1402" t="s">
        <v>2149</v>
      </c>
      <c r="D32" s="30" t="s">
        <v>2141</v>
      </c>
      <c r="E32" s="1409">
        <f>VLOOKUP(C32,[16]TENAU!$C$24:$E$47,3,FALSE)</f>
        <v>24</v>
      </c>
      <c r="F32" s="31">
        <v>1581564</v>
      </c>
      <c r="G32" s="31">
        <v>301393.8</v>
      </c>
      <c r="H32" s="31">
        <f t="shared" si="10"/>
        <v>1882957.8</v>
      </c>
      <c r="I32" s="1399">
        <v>0</v>
      </c>
      <c r="J32" s="1399">
        <v>5000</v>
      </c>
      <c r="K32" s="1399">
        <v>301394</v>
      </c>
      <c r="L32" s="94">
        <v>0</v>
      </c>
      <c r="M32" s="31">
        <v>0</v>
      </c>
      <c r="N32" s="31">
        <f t="shared" si="5"/>
        <v>421394</v>
      </c>
      <c r="O32" s="31">
        <f t="shared" si="6"/>
        <v>2304351.7999999998</v>
      </c>
      <c r="P32" s="31">
        <f t="shared" si="7"/>
        <v>18829.578000000001</v>
      </c>
      <c r="Q32" s="31">
        <f t="shared" si="8"/>
        <v>37659.156000000003</v>
      </c>
      <c r="R32" s="31">
        <f t="shared" si="9"/>
        <v>18829.578000000001</v>
      </c>
      <c r="S32" s="104">
        <f t="shared" si="11"/>
        <v>2229033.4879999994</v>
      </c>
      <c r="T32" s="716" t="str">
        <f>VLOOKUP(C32,'[51]Jan 17'!$B$24:$S$47,18,FALSE)</f>
        <v>1610000510771</v>
      </c>
    </row>
    <row r="33" spans="1:20" s="112" customFormat="1" ht="18" customHeight="1">
      <c r="A33" s="921">
        <v>1425000</v>
      </c>
      <c r="B33" s="716">
        <v>10</v>
      </c>
      <c r="C33" s="1402" t="s">
        <v>2150</v>
      </c>
      <c r="D33" s="30" t="s">
        <v>2141</v>
      </c>
      <c r="E33" s="1409">
        <f>VLOOKUP(C33,[16]TENAU!$C$24:$E$47,3,FALSE)</f>
        <v>20</v>
      </c>
      <c r="F33" s="31">
        <v>1581564</v>
      </c>
      <c r="G33" s="31">
        <v>301393.8</v>
      </c>
      <c r="H33" s="31">
        <f t="shared" si="10"/>
        <v>1882957.8</v>
      </c>
      <c r="I33" s="1399">
        <v>0</v>
      </c>
      <c r="J33" s="1399">
        <v>5000</v>
      </c>
      <c r="K33" s="1399">
        <v>301394</v>
      </c>
      <c r="L33" s="94">
        <v>0</v>
      </c>
      <c r="M33" s="31">
        <v>0</v>
      </c>
      <c r="N33" s="31">
        <f t="shared" si="5"/>
        <v>401394</v>
      </c>
      <c r="O33" s="31">
        <f t="shared" si="6"/>
        <v>2284351.7999999998</v>
      </c>
      <c r="P33" s="31">
        <f t="shared" si="7"/>
        <v>18829.578000000001</v>
      </c>
      <c r="Q33" s="31">
        <f t="shared" si="8"/>
        <v>37659.156000000003</v>
      </c>
      <c r="R33" s="31">
        <f t="shared" si="9"/>
        <v>18829.578000000001</v>
      </c>
      <c r="S33" s="104">
        <f t="shared" si="11"/>
        <v>2209033.4879999994</v>
      </c>
      <c r="T33" s="716" t="str">
        <f>VLOOKUP(C33,'[51]Jan 17'!$B$24:$S$47,18,FALSE)</f>
        <v>1450005848409</v>
      </c>
    </row>
    <row r="34" spans="1:20" s="112" customFormat="1" ht="18" customHeight="1">
      <c r="A34" s="921">
        <v>1425000</v>
      </c>
      <c r="B34" s="716">
        <v>11</v>
      </c>
      <c r="C34" s="1402" t="s">
        <v>2151</v>
      </c>
      <c r="D34" s="30" t="s">
        <v>2141</v>
      </c>
      <c r="E34" s="1409">
        <f>VLOOKUP(C34,[16]TENAU!$C$24:$E$47,3,FALSE)</f>
        <v>20</v>
      </c>
      <c r="F34" s="31">
        <v>1581564</v>
      </c>
      <c r="G34" s="31">
        <v>301393.8</v>
      </c>
      <c r="H34" s="31">
        <f t="shared" si="10"/>
        <v>1882957.8</v>
      </c>
      <c r="I34" s="1399">
        <v>0</v>
      </c>
      <c r="J34" s="1399">
        <v>5000</v>
      </c>
      <c r="K34" s="1399">
        <v>301394</v>
      </c>
      <c r="L34" s="94">
        <v>0</v>
      </c>
      <c r="M34" s="31">
        <v>0</v>
      </c>
      <c r="N34" s="31">
        <f t="shared" si="5"/>
        <v>401394</v>
      </c>
      <c r="O34" s="31">
        <f t="shared" si="6"/>
        <v>2284351.7999999998</v>
      </c>
      <c r="P34" s="31">
        <f t="shared" si="7"/>
        <v>18829.578000000001</v>
      </c>
      <c r="Q34" s="31">
        <f t="shared" si="8"/>
        <v>37659.156000000003</v>
      </c>
      <c r="R34" s="31">
        <f t="shared" si="9"/>
        <v>18829.578000000001</v>
      </c>
      <c r="S34" s="104">
        <f t="shared" si="11"/>
        <v>2209033.4879999994</v>
      </c>
      <c r="T34" s="716" t="str">
        <f>VLOOKUP(C34,'[51]Jan 17'!$B$24:$S$47,18,FALSE)</f>
        <v>1610001466759</v>
      </c>
    </row>
    <row r="35" spans="1:20" s="112" customFormat="1" ht="18" customHeight="1">
      <c r="A35" s="921">
        <v>1425000</v>
      </c>
      <c r="B35" s="716">
        <v>12</v>
      </c>
      <c r="C35" s="1402" t="s">
        <v>2152</v>
      </c>
      <c r="D35" s="30" t="s">
        <v>2141</v>
      </c>
      <c r="E35" s="1409">
        <f>VLOOKUP(C35,[16]TENAU!$C$24:$E$47,3,FALSE)</f>
        <v>24</v>
      </c>
      <c r="F35" s="31">
        <v>1581564</v>
      </c>
      <c r="G35" s="31">
        <v>301393.8</v>
      </c>
      <c r="H35" s="31">
        <f t="shared" si="10"/>
        <v>1882957.8</v>
      </c>
      <c r="I35" s="1399">
        <v>0</v>
      </c>
      <c r="J35" s="1399">
        <v>5000</v>
      </c>
      <c r="K35" s="1399">
        <v>301394</v>
      </c>
      <c r="L35" s="94">
        <v>0</v>
      </c>
      <c r="M35" s="31">
        <v>0</v>
      </c>
      <c r="N35" s="31">
        <f t="shared" si="5"/>
        <v>421394</v>
      </c>
      <c r="O35" s="31">
        <f t="shared" si="6"/>
        <v>2304351.7999999998</v>
      </c>
      <c r="P35" s="31">
        <f t="shared" si="7"/>
        <v>18829.578000000001</v>
      </c>
      <c r="Q35" s="31">
        <f t="shared" si="8"/>
        <v>37659.156000000003</v>
      </c>
      <c r="R35" s="31">
        <f t="shared" si="9"/>
        <v>18829.578000000001</v>
      </c>
      <c r="S35" s="104">
        <f t="shared" si="11"/>
        <v>2229033.4879999994</v>
      </c>
      <c r="T35" s="716" t="str">
        <f>VLOOKUP(C35,'[51]Jan 17'!$B$24:$S$47,18,FALSE)</f>
        <v>1450005848425</v>
      </c>
    </row>
    <row r="36" spans="1:20" s="112" customFormat="1" ht="18" customHeight="1">
      <c r="A36" s="921">
        <v>1425000</v>
      </c>
      <c r="B36" s="716">
        <v>13</v>
      </c>
      <c r="C36" s="1402" t="s">
        <v>2153</v>
      </c>
      <c r="D36" s="30" t="s">
        <v>2141</v>
      </c>
      <c r="E36" s="1409">
        <f>VLOOKUP(C36,[16]TENAU!$C$24:$E$47,3,FALSE)</f>
        <v>20</v>
      </c>
      <c r="F36" s="31">
        <v>1581564</v>
      </c>
      <c r="G36" s="31">
        <v>301393.8</v>
      </c>
      <c r="H36" s="31">
        <f t="shared" si="10"/>
        <v>1882957.8</v>
      </c>
      <c r="I36" s="1399">
        <v>0</v>
      </c>
      <c r="J36" s="1399">
        <v>5000</v>
      </c>
      <c r="K36" s="1399">
        <v>301394</v>
      </c>
      <c r="L36" s="94">
        <v>0</v>
      </c>
      <c r="M36" s="31">
        <v>0</v>
      </c>
      <c r="N36" s="31">
        <f t="shared" si="5"/>
        <v>401394</v>
      </c>
      <c r="O36" s="31">
        <f t="shared" si="6"/>
        <v>2284351.7999999998</v>
      </c>
      <c r="P36" s="31">
        <f t="shared" si="7"/>
        <v>18829.578000000001</v>
      </c>
      <c r="Q36" s="31">
        <f t="shared" si="8"/>
        <v>37659.156000000003</v>
      </c>
      <c r="R36" s="31">
        <f t="shared" si="9"/>
        <v>18829.578000000001</v>
      </c>
      <c r="S36" s="104">
        <f t="shared" si="11"/>
        <v>2209033.4879999994</v>
      </c>
      <c r="T36" s="716" t="str">
        <f>VLOOKUP(C36,'[51]Jan 17'!$B$24:$S$47,18,FALSE)</f>
        <v>1450005848532</v>
      </c>
    </row>
    <row r="37" spans="1:20" s="112" customFormat="1" ht="18" customHeight="1">
      <c r="A37" s="921">
        <v>1425000</v>
      </c>
      <c r="B37" s="716">
        <v>14</v>
      </c>
      <c r="C37" s="1402" t="s">
        <v>2154</v>
      </c>
      <c r="D37" s="30" t="s">
        <v>2141</v>
      </c>
      <c r="E37" s="1409">
        <f>VLOOKUP(C37,[16]TENAU!$C$24:$E$47,3,FALSE)</f>
        <v>26</v>
      </c>
      <c r="F37" s="31">
        <v>1581564</v>
      </c>
      <c r="G37" s="31">
        <v>301393.8</v>
      </c>
      <c r="H37" s="31">
        <f t="shared" si="10"/>
        <v>1882957.8</v>
      </c>
      <c r="I37" s="1399">
        <v>0</v>
      </c>
      <c r="J37" s="1399">
        <v>5000</v>
      </c>
      <c r="K37" s="1399">
        <v>301394</v>
      </c>
      <c r="L37" s="94">
        <v>0</v>
      </c>
      <c r="M37" s="31">
        <v>0</v>
      </c>
      <c r="N37" s="31">
        <f t="shared" si="5"/>
        <v>431394</v>
      </c>
      <c r="O37" s="31">
        <f t="shared" si="6"/>
        <v>2314351.7999999998</v>
      </c>
      <c r="P37" s="31">
        <f t="shared" si="7"/>
        <v>18829.578000000001</v>
      </c>
      <c r="Q37" s="31">
        <f t="shared" si="8"/>
        <v>37659.156000000003</v>
      </c>
      <c r="R37" s="31">
        <f t="shared" si="9"/>
        <v>18829.578000000001</v>
      </c>
      <c r="S37" s="104">
        <f t="shared" si="11"/>
        <v>2239033.4879999994</v>
      </c>
      <c r="T37" s="716" t="str">
        <f>VLOOKUP(C37,'[51]Jan 17'!$B$24:$S$47,18,FALSE)</f>
        <v>1450005848490</v>
      </c>
    </row>
    <row r="38" spans="1:20" s="112" customFormat="1" ht="18" customHeight="1">
      <c r="A38" s="921">
        <v>1425000</v>
      </c>
      <c r="B38" s="716">
        <v>15</v>
      </c>
      <c r="C38" s="1402" t="s">
        <v>2155</v>
      </c>
      <c r="D38" s="30" t="s">
        <v>2141</v>
      </c>
      <c r="E38" s="1409">
        <f>VLOOKUP(C38,[16]TENAU!$C$24:$E$47,3,FALSE)</f>
        <v>20</v>
      </c>
      <c r="F38" s="31">
        <v>1581564</v>
      </c>
      <c r="G38" s="31">
        <v>301393.8</v>
      </c>
      <c r="H38" s="31">
        <f t="shared" si="10"/>
        <v>1882957.8</v>
      </c>
      <c r="I38" s="1399">
        <v>0</v>
      </c>
      <c r="J38" s="1399">
        <v>5000</v>
      </c>
      <c r="K38" s="1399">
        <v>301394</v>
      </c>
      <c r="L38" s="94">
        <v>0</v>
      </c>
      <c r="M38" s="31">
        <v>0</v>
      </c>
      <c r="N38" s="31">
        <f t="shared" si="5"/>
        <v>401394</v>
      </c>
      <c r="O38" s="31">
        <f t="shared" si="6"/>
        <v>2284351.7999999998</v>
      </c>
      <c r="P38" s="31">
        <f t="shared" si="7"/>
        <v>18829.578000000001</v>
      </c>
      <c r="Q38" s="31">
        <f t="shared" si="8"/>
        <v>37659.156000000003</v>
      </c>
      <c r="R38" s="31">
        <f t="shared" si="9"/>
        <v>18829.578000000001</v>
      </c>
      <c r="S38" s="104">
        <f t="shared" si="11"/>
        <v>2209033.4879999994</v>
      </c>
      <c r="T38" s="716" t="str">
        <f>VLOOKUP(C38,'[51]Jan 17'!$B$24:$S$47,18,FALSE)</f>
        <v>1610001704597</v>
      </c>
    </row>
    <row r="39" spans="1:20" s="112" customFormat="1" ht="18" customHeight="1">
      <c r="A39" s="921">
        <v>1425000</v>
      </c>
      <c r="B39" s="716">
        <v>16</v>
      </c>
      <c r="C39" s="1402" t="s">
        <v>2156</v>
      </c>
      <c r="D39" s="30" t="s">
        <v>2141</v>
      </c>
      <c r="E39" s="1409">
        <f>VLOOKUP(C39,[16]TENAU!$C$24:$E$47,3,FALSE)</f>
        <v>20</v>
      </c>
      <c r="F39" s="31">
        <v>1581564</v>
      </c>
      <c r="G39" s="31">
        <v>301393.8</v>
      </c>
      <c r="H39" s="31">
        <f t="shared" si="10"/>
        <v>1882957.8</v>
      </c>
      <c r="I39" s="1399">
        <v>0</v>
      </c>
      <c r="J39" s="1399">
        <v>5000</v>
      </c>
      <c r="K39" s="1399">
        <v>301394</v>
      </c>
      <c r="L39" s="94">
        <v>0</v>
      </c>
      <c r="M39" s="31">
        <v>0</v>
      </c>
      <c r="N39" s="31">
        <f t="shared" si="5"/>
        <v>401394</v>
      </c>
      <c r="O39" s="31">
        <f t="shared" si="6"/>
        <v>2284351.7999999998</v>
      </c>
      <c r="P39" s="31">
        <f t="shared" si="7"/>
        <v>18829.578000000001</v>
      </c>
      <c r="Q39" s="31">
        <f t="shared" si="8"/>
        <v>37659.156000000003</v>
      </c>
      <c r="R39" s="31">
        <f t="shared" si="9"/>
        <v>18829.578000000001</v>
      </c>
      <c r="S39" s="104">
        <f t="shared" si="11"/>
        <v>2209033.4879999994</v>
      </c>
      <c r="T39" s="716" t="str">
        <f>VLOOKUP(C39,'[51]Jan 17'!$B$24:$S$47,18,FALSE)</f>
        <v>1610001044648</v>
      </c>
    </row>
    <row r="40" spans="1:20" s="112" customFormat="1" ht="18" customHeight="1">
      <c r="A40" s="921">
        <v>1425000</v>
      </c>
      <c r="B40" s="716">
        <v>17</v>
      </c>
      <c r="C40" s="1402" t="s">
        <v>2157</v>
      </c>
      <c r="D40" s="30" t="s">
        <v>2141</v>
      </c>
      <c r="E40" s="1409">
        <f>VLOOKUP(C40,[16]TENAU!$C$24:$E$47,3,FALSE)</f>
        <v>20</v>
      </c>
      <c r="F40" s="31">
        <v>1581564</v>
      </c>
      <c r="G40" s="31">
        <v>301393.8</v>
      </c>
      <c r="H40" s="31">
        <f t="shared" si="10"/>
        <v>1882957.8</v>
      </c>
      <c r="I40" s="1399">
        <v>0</v>
      </c>
      <c r="J40" s="1399">
        <v>5000</v>
      </c>
      <c r="K40" s="1399">
        <v>301394</v>
      </c>
      <c r="L40" s="94">
        <v>0</v>
      </c>
      <c r="M40" s="31">
        <v>0</v>
      </c>
      <c r="N40" s="31">
        <f t="shared" si="5"/>
        <v>401394</v>
      </c>
      <c r="O40" s="31">
        <f t="shared" si="6"/>
        <v>2284351.7999999998</v>
      </c>
      <c r="P40" s="31">
        <f t="shared" si="7"/>
        <v>18829.578000000001</v>
      </c>
      <c r="Q40" s="31">
        <f t="shared" si="8"/>
        <v>37659.156000000003</v>
      </c>
      <c r="R40" s="31">
        <f t="shared" si="9"/>
        <v>18829.578000000001</v>
      </c>
      <c r="S40" s="104">
        <f t="shared" si="11"/>
        <v>2209033.4879999994</v>
      </c>
      <c r="T40" s="716" t="str">
        <f>VLOOKUP(C40,'[51]Jan 17'!$B$24:$S$47,18,FALSE)</f>
        <v>1610001289417</v>
      </c>
    </row>
    <row r="41" spans="1:20" s="112" customFormat="1" ht="18" customHeight="1">
      <c r="A41" s="921">
        <v>1425000</v>
      </c>
      <c r="B41" s="716">
        <v>18</v>
      </c>
      <c r="C41" s="1402" t="s">
        <v>2158</v>
      </c>
      <c r="D41" s="30" t="s">
        <v>2141</v>
      </c>
      <c r="E41" s="1409">
        <f>VLOOKUP(C41,[16]TENAU!$C$24:$E$47,3,FALSE)</f>
        <v>19</v>
      </c>
      <c r="F41" s="31">
        <v>1581564</v>
      </c>
      <c r="G41" s="31">
        <v>301393.8</v>
      </c>
      <c r="H41" s="31">
        <f t="shared" si="10"/>
        <v>1882957.8</v>
      </c>
      <c r="I41" s="1399">
        <v>0</v>
      </c>
      <c r="J41" s="1399">
        <v>5000</v>
      </c>
      <c r="K41" s="1399">
        <v>301394</v>
      </c>
      <c r="L41" s="94">
        <v>0</v>
      </c>
      <c r="M41" s="31">
        <v>0</v>
      </c>
      <c r="N41" s="31">
        <f t="shared" si="5"/>
        <v>396394</v>
      </c>
      <c r="O41" s="31">
        <f t="shared" si="6"/>
        <v>2279351.7999999998</v>
      </c>
      <c r="P41" s="31">
        <f t="shared" si="7"/>
        <v>18829.578000000001</v>
      </c>
      <c r="Q41" s="31">
        <f t="shared" si="8"/>
        <v>37659.156000000003</v>
      </c>
      <c r="R41" s="31">
        <f t="shared" si="9"/>
        <v>18829.578000000001</v>
      </c>
      <c r="S41" s="104">
        <f t="shared" si="11"/>
        <v>2204033.4879999994</v>
      </c>
      <c r="T41" s="716" t="str">
        <f>VLOOKUP(C41,'[51]Jan 17'!$B$24:$S$47,18,FALSE)</f>
        <v>1610001108070</v>
      </c>
    </row>
    <row r="42" spans="1:20" s="112" customFormat="1" ht="18" customHeight="1">
      <c r="A42" s="921">
        <v>1425000</v>
      </c>
      <c r="B42" s="716">
        <v>19</v>
      </c>
      <c r="C42" s="1402" t="s">
        <v>2159</v>
      </c>
      <c r="D42" s="30" t="s">
        <v>2141</v>
      </c>
      <c r="E42" s="1409">
        <f>VLOOKUP(C42,[16]TENAU!$C$24:$E$47,3,FALSE)</f>
        <v>24</v>
      </c>
      <c r="F42" s="31">
        <v>1581564</v>
      </c>
      <c r="G42" s="31">
        <v>301393.8</v>
      </c>
      <c r="H42" s="31">
        <f t="shared" si="10"/>
        <v>1882957.8</v>
      </c>
      <c r="I42" s="1399">
        <v>0</v>
      </c>
      <c r="J42" s="1399">
        <v>5000</v>
      </c>
      <c r="K42" s="1399">
        <v>301394</v>
      </c>
      <c r="L42" s="94">
        <v>0</v>
      </c>
      <c r="M42" s="31">
        <v>0</v>
      </c>
      <c r="N42" s="31">
        <f t="shared" si="5"/>
        <v>421394</v>
      </c>
      <c r="O42" s="31">
        <f t="shared" si="6"/>
        <v>2304351.7999999998</v>
      </c>
      <c r="P42" s="31">
        <f t="shared" si="7"/>
        <v>18829.578000000001</v>
      </c>
      <c r="Q42" s="31">
        <f t="shared" si="8"/>
        <v>37659.156000000003</v>
      </c>
      <c r="R42" s="31">
        <f t="shared" si="9"/>
        <v>18829.578000000001</v>
      </c>
      <c r="S42" s="104">
        <f t="shared" si="11"/>
        <v>2229033.4879999994</v>
      </c>
      <c r="T42" s="716" t="str">
        <f>VLOOKUP(C42,'[51]Jan 17'!$B$24:$S$47,18,FALSE)</f>
        <v>1610000838321</v>
      </c>
    </row>
    <row r="43" spans="1:20" s="112" customFormat="1" ht="18" customHeight="1">
      <c r="A43" s="921">
        <v>1425000</v>
      </c>
      <c r="B43" s="716">
        <v>20</v>
      </c>
      <c r="C43" s="1402" t="s">
        <v>2160</v>
      </c>
      <c r="D43" s="30" t="s">
        <v>2141</v>
      </c>
      <c r="E43" s="1409">
        <f>VLOOKUP(C43,[16]TENAU!$C$24:$E$47,3,FALSE)</f>
        <v>21</v>
      </c>
      <c r="F43" s="31">
        <v>1581564</v>
      </c>
      <c r="G43" s="31">
        <v>301393.8</v>
      </c>
      <c r="H43" s="31">
        <f t="shared" si="10"/>
        <v>1882957.8</v>
      </c>
      <c r="I43" s="1399">
        <v>0</v>
      </c>
      <c r="J43" s="1399">
        <v>5000</v>
      </c>
      <c r="K43" s="1399">
        <v>301394</v>
      </c>
      <c r="L43" s="94">
        <v>0</v>
      </c>
      <c r="M43" s="31">
        <v>0</v>
      </c>
      <c r="N43" s="31">
        <f t="shared" si="5"/>
        <v>406394</v>
      </c>
      <c r="O43" s="31">
        <f t="shared" si="6"/>
        <v>2289351.7999999998</v>
      </c>
      <c r="P43" s="31">
        <f t="shared" si="7"/>
        <v>18829.578000000001</v>
      </c>
      <c r="Q43" s="31">
        <f t="shared" si="8"/>
        <v>37659.156000000003</v>
      </c>
      <c r="R43" s="31">
        <f t="shared" si="9"/>
        <v>18829.578000000001</v>
      </c>
      <c r="S43" s="104">
        <f t="shared" si="11"/>
        <v>2214033.4879999994</v>
      </c>
      <c r="T43" s="716" t="str">
        <f>VLOOKUP(C43,'[51]Jan 17'!$B$24:$S$47,18,FALSE)</f>
        <v>1610001390843</v>
      </c>
    </row>
    <row r="44" spans="1:20" s="112" customFormat="1" ht="18" customHeight="1">
      <c r="A44" s="921">
        <v>1425000</v>
      </c>
      <c r="B44" s="716">
        <v>21</v>
      </c>
      <c r="C44" s="1402" t="s">
        <v>2161</v>
      </c>
      <c r="D44" s="30" t="s">
        <v>2141</v>
      </c>
      <c r="E44" s="1409">
        <f>VLOOKUP(C44,[16]TENAU!$C$24:$E$47,3,FALSE)</f>
        <v>26</v>
      </c>
      <c r="F44" s="31">
        <v>1581564</v>
      </c>
      <c r="G44" s="31">
        <v>301393.8</v>
      </c>
      <c r="H44" s="31">
        <f t="shared" si="10"/>
        <v>1882957.8</v>
      </c>
      <c r="I44" s="1399">
        <v>0</v>
      </c>
      <c r="J44" s="1399">
        <v>5000</v>
      </c>
      <c r="K44" s="1399">
        <v>301394</v>
      </c>
      <c r="L44" s="94">
        <v>0</v>
      </c>
      <c r="M44" s="31">
        <v>0</v>
      </c>
      <c r="N44" s="31">
        <f t="shared" si="5"/>
        <v>431394</v>
      </c>
      <c r="O44" s="31">
        <f t="shared" si="6"/>
        <v>2314351.7999999998</v>
      </c>
      <c r="P44" s="31">
        <f t="shared" si="7"/>
        <v>18829.578000000001</v>
      </c>
      <c r="Q44" s="31">
        <f t="shared" si="8"/>
        <v>37659.156000000003</v>
      </c>
      <c r="R44" s="31">
        <f t="shared" si="9"/>
        <v>18829.578000000001</v>
      </c>
      <c r="S44" s="104">
        <f t="shared" si="11"/>
        <v>2239033.4879999994</v>
      </c>
      <c r="T44" s="716" t="str">
        <f>VLOOKUP(C44,'[51]Jan 17'!$B$24:$S$47,18,FALSE)</f>
        <v>1610000547633</v>
      </c>
    </row>
    <row r="45" spans="1:20" s="112" customFormat="1" ht="18" customHeight="1">
      <c r="A45" s="921">
        <v>1425000</v>
      </c>
      <c r="B45" s="716">
        <v>22</v>
      </c>
      <c r="C45" s="1402" t="s">
        <v>2162</v>
      </c>
      <c r="D45" s="30" t="s">
        <v>2141</v>
      </c>
      <c r="E45" s="1409">
        <f>VLOOKUP(C45,[16]TENAU!$C$24:$E$47,3,FALSE)</f>
        <v>18</v>
      </c>
      <c r="F45" s="31">
        <v>1581564</v>
      </c>
      <c r="G45" s="31">
        <v>301393.8</v>
      </c>
      <c r="H45" s="31">
        <f t="shared" si="10"/>
        <v>1882957.8</v>
      </c>
      <c r="I45" s="1399">
        <v>0</v>
      </c>
      <c r="J45" s="1399">
        <v>5000</v>
      </c>
      <c r="K45" s="1399">
        <v>301394</v>
      </c>
      <c r="L45" s="94">
        <v>0</v>
      </c>
      <c r="M45" s="31">
        <v>0</v>
      </c>
      <c r="N45" s="31">
        <f t="shared" si="5"/>
        <v>391394</v>
      </c>
      <c r="O45" s="31">
        <f t="shared" si="6"/>
        <v>2274351.7999999998</v>
      </c>
      <c r="P45" s="31">
        <f t="shared" si="7"/>
        <v>18829.578000000001</v>
      </c>
      <c r="Q45" s="31">
        <f t="shared" si="8"/>
        <v>37659.156000000003</v>
      </c>
      <c r="R45" s="31">
        <f t="shared" si="9"/>
        <v>18829.578000000001</v>
      </c>
      <c r="S45" s="104">
        <f t="shared" si="11"/>
        <v>2199033.4879999994</v>
      </c>
      <c r="T45" s="716" t="str">
        <f>VLOOKUP(C45,'[51]Jan 17'!$B$24:$S$47,18,FALSE)</f>
        <v>1610000940796</v>
      </c>
    </row>
    <row r="46" spans="1:20" s="112" customFormat="1" ht="18" customHeight="1">
      <c r="A46" s="921">
        <v>1425000</v>
      </c>
      <c r="B46" s="716">
        <v>23</v>
      </c>
      <c r="C46" s="1402" t="s">
        <v>2163</v>
      </c>
      <c r="D46" s="30" t="s">
        <v>2141</v>
      </c>
      <c r="E46" s="1409">
        <f>VLOOKUP(C46,[16]TENAU!$C$24:$E$47,3,FALSE)</f>
        <v>24</v>
      </c>
      <c r="F46" s="31">
        <v>1581564</v>
      </c>
      <c r="G46" s="31">
        <v>301393.8</v>
      </c>
      <c r="H46" s="31">
        <f t="shared" si="10"/>
        <v>1882957.8</v>
      </c>
      <c r="I46" s="1399">
        <v>0</v>
      </c>
      <c r="J46" s="1399">
        <v>5000</v>
      </c>
      <c r="K46" s="1399">
        <v>301394</v>
      </c>
      <c r="L46" s="94">
        <v>0</v>
      </c>
      <c r="M46" s="31">
        <v>0</v>
      </c>
      <c r="N46" s="31">
        <f t="shared" si="5"/>
        <v>421394</v>
      </c>
      <c r="O46" s="31">
        <f t="shared" si="6"/>
        <v>2304351.7999999998</v>
      </c>
      <c r="P46" s="31">
        <f t="shared" si="7"/>
        <v>18829.578000000001</v>
      </c>
      <c r="Q46" s="31">
        <f t="shared" si="8"/>
        <v>37659.156000000003</v>
      </c>
      <c r="R46" s="31">
        <f t="shared" si="9"/>
        <v>18829.578000000001</v>
      </c>
      <c r="S46" s="104">
        <f t="shared" si="11"/>
        <v>2229033.4879999994</v>
      </c>
      <c r="T46" s="716" t="str">
        <f>VLOOKUP(C46,'[51]Jan 17'!$B$24:$S$47,18,FALSE)</f>
        <v>1610000939541</v>
      </c>
    </row>
    <row r="47" spans="1:20" s="112" customFormat="1" ht="18" customHeight="1">
      <c r="A47" s="921">
        <v>1425000</v>
      </c>
      <c r="B47" s="716">
        <v>24</v>
      </c>
      <c r="C47" s="1402" t="s">
        <v>2164</v>
      </c>
      <c r="D47" s="30" t="s">
        <v>2141</v>
      </c>
      <c r="E47" s="1409">
        <f>VLOOKUP(C47,[16]TENAU!$C$24:$E$47,3,FALSE)</f>
        <v>19</v>
      </c>
      <c r="F47" s="31">
        <v>1581564</v>
      </c>
      <c r="G47" s="31">
        <v>301393.8</v>
      </c>
      <c r="H47" s="31">
        <f t="shared" si="10"/>
        <v>1882957.8</v>
      </c>
      <c r="I47" s="1399">
        <v>0</v>
      </c>
      <c r="J47" s="1399">
        <v>5000</v>
      </c>
      <c r="K47" s="1399">
        <v>301394</v>
      </c>
      <c r="L47" s="94">
        <v>0</v>
      </c>
      <c r="M47" s="31">
        <v>0</v>
      </c>
      <c r="N47" s="31">
        <f t="shared" si="5"/>
        <v>396394</v>
      </c>
      <c r="O47" s="31">
        <f t="shared" si="6"/>
        <v>2279351.7999999998</v>
      </c>
      <c r="P47" s="31">
        <f t="shared" si="7"/>
        <v>18829.578000000001</v>
      </c>
      <c r="Q47" s="31">
        <f t="shared" si="8"/>
        <v>37659.156000000003</v>
      </c>
      <c r="R47" s="31">
        <f t="shared" si="9"/>
        <v>18829.578000000001</v>
      </c>
      <c r="S47" s="104">
        <f t="shared" si="11"/>
        <v>2204033.4879999994</v>
      </c>
      <c r="T47" s="716" t="str">
        <f>VLOOKUP(C47,'[51]Jan 17'!$B$24:$S$47,18,FALSE)</f>
        <v>1610001778708</v>
      </c>
    </row>
    <row r="48" spans="1:20" s="223" customFormat="1" ht="18" customHeight="1">
      <c r="A48" s="899"/>
      <c r="B48" s="2269" t="s">
        <v>970</v>
      </c>
      <c r="C48" s="2270"/>
      <c r="D48" s="2481"/>
      <c r="E48" s="1255">
        <f>SUM(E24:E47)</f>
        <v>518</v>
      </c>
      <c r="F48" s="1408">
        <f>SUM(F24:F47)</f>
        <v>37957536</v>
      </c>
      <c r="G48" s="1408">
        <f t="shared" ref="G48:S48" si="12">SUM(G24:G47)</f>
        <v>7233451.1999999974</v>
      </c>
      <c r="H48" s="1408">
        <f t="shared" si="12"/>
        <v>45190987.199999988</v>
      </c>
      <c r="I48" s="1408">
        <f t="shared" si="12"/>
        <v>0</v>
      </c>
      <c r="J48" s="1408">
        <f t="shared" si="12"/>
        <v>120000</v>
      </c>
      <c r="K48" s="1408">
        <f t="shared" si="12"/>
        <v>7233456</v>
      </c>
      <c r="L48" s="1408">
        <f t="shared" si="12"/>
        <v>0</v>
      </c>
      <c r="M48" s="1408">
        <f t="shared" si="12"/>
        <v>0</v>
      </c>
      <c r="N48" s="1408">
        <f t="shared" si="12"/>
        <v>9823456</v>
      </c>
      <c r="O48" s="1408">
        <f t="shared" si="12"/>
        <v>55014443.199999981</v>
      </c>
      <c r="P48" s="1408">
        <f t="shared" si="12"/>
        <v>451909.87199999986</v>
      </c>
      <c r="Q48" s="1408">
        <f t="shared" si="12"/>
        <v>903819.74399999972</v>
      </c>
      <c r="R48" s="1408">
        <f t="shared" si="12"/>
        <v>451909.87199999986</v>
      </c>
      <c r="S48" s="1408">
        <f t="shared" si="12"/>
        <v>53206803.711999968</v>
      </c>
      <c r="T48" s="769"/>
    </row>
    <row r="49" spans="1:20" ht="18" customHeight="1">
      <c r="D49" s="218"/>
      <c r="E49" s="218"/>
      <c r="L49" s="281"/>
    </row>
    <row r="50" spans="1:20" ht="18" customHeight="1">
      <c r="D50" s="218"/>
      <c r="E50" s="218"/>
      <c r="L50" s="281"/>
    </row>
    <row r="51" spans="1:20" ht="18" customHeight="1">
      <c r="D51" s="218"/>
      <c r="E51" s="218"/>
      <c r="L51" s="281"/>
    </row>
    <row r="52" spans="1:20" ht="18" customHeight="1">
      <c r="B52" s="212" t="s">
        <v>35</v>
      </c>
      <c r="C52" s="11"/>
      <c r="D52" s="12"/>
      <c r="E52" s="12"/>
      <c r="F52" s="17"/>
      <c r="G52" s="17"/>
      <c r="H52" s="17"/>
      <c r="I52" s="17"/>
      <c r="J52" s="17"/>
      <c r="K52" s="17"/>
      <c r="L52" s="18"/>
      <c r="M52" s="17"/>
      <c r="N52" s="17"/>
      <c r="O52" s="17"/>
      <c r="P52" s="17"/>
      <c r="Q52" s="17"/>
      <c r="R52" s="17"/>
      <c r="S52" s="228"/>
    </row>
    <row r="53" spans="1:20" ht="20.100000000000001" customHeight="1">
      <c r="B53" s="19"/>
      <c r="C53" s="20"/>
      <c r="D53" s="21"/>
      <c r="E53" s="12"/>
      <c r="F53" s="13"/>
      <c r="G53" s="13"/>
      <c r="H53" s="13"/>
      <c r="I53" s="13"/>
      <c r="J53" s="13"/>
      <c r="K53" s="13"/>
      <c r="L53" s="14"/>
      <c r="M53" s="13"/>
      <c r="N53" s="13"/>
      <c r="O53" s="13"/>
      <c r="P53" s="13"/>
      <c r="Q53" s="13"/>
      <c r="R53" s="13"/>
      <c r="S53" s="80"/>
    </row>
    <row r="54" spans="1:20" ht="15" customHeight="1">
      <c r="A54" s="2424" t="s">
        <v>2755</v>
      </c>
      <c r="B54" s="2484" t="s">
        <v>3</v>
      </c>
      <c r="C54" s="2484" t="s">
        <v>4</v>
      </c>
      <c r="D54" s="2484" t="s">
        <v>5</v>
      </c>
      <c r="E54" s="2536" t="s">
        <v>6</v>
      </c>
      <c r="F54" s="2344" t="s">
        <v>7</v>
      </c>
      <c r="G54" s="2345"/>
      <c r="H54" s="2335" t="s">
        <v>509</v>
      </c>
      <c r="I54" s="2375" t="s">
        <v>8</v>
      </c>
      <c r="J54" s="2538"/>
      <c r="K54" s="2538"/>
      <c r="L54" s="2538"/>
      <c r="M54" s="2377"/>
      <c r="N54" s="2335" t="s">
        <v>2133</v>
      </c>
      <c r="O54" s="2335" t="s">
        <v>10</v>
      </c>
      <c r="P54" s="2344" t="s">
        <v>11</v>
      </c>
      <c r="Q54" s="2359"/>
      <c r="R54" s="2345"/>
      <c r="S54" s="2335" t="s">
        <v>12</v>
      </c>
      <c r="T54" s="2537" t="s">
        <v>13</v>
      </c>
    </row>
    <row r="55" spans="1:20" ht="38.25">
      <c r="A55" s="2425"/>
      <c r="B55" s="2485"/>
      <c r="C55" s="2485"/>
      <c r="D55" s="2485"/>
      <c r="E55" s="2486"/>
      <c r="F55" s="786" t="s">
        <v>14</v>
      </c>
      <c r="G55" s="786" t="s">
        <v>15</v>
      </c>
      <c r="H55" s="2336"/>
      <c r="I55" s="786" t="s">
        <v>49</v>
      </c>
      <c r="J55" s="786" t="s">
        <v>16</v>
      </c>
      <c r="K55" s="786" t="s">
        <v>18</v>
      </c>
      <c r="L55" s="1254" t="s">
        <v>2132</v>
      </c>
      <c r="M55" s="1253" t="s">
        <v>19</v>
      </c>
      <c r="N55" s="2336"/>
      <c r="O55" s="2336"/>
      <c r="P55" s="786" t="s">
        <v>2316</v>
      </c>
      <c r="Q55" s="786" t="s">
        <v>20</v>
      </c>
      <c r="R55" s="786" t="s">
        <v>2270</v>
      </c>
      <c r="S55" s="2336"/>
      <c r="T55" s="2537"/>
    </row>
    <row r="56" spans="1:20" s="223" customFormat="1" ht="18" customHeight="1">
      <c r="A56" s="206">
        <v>1425000</v>
      </c>
      <c r="B56" s="414">
        <v>1</v>
      </c>
      <c r="C56" s="768" t="s">
        <v>2165</v>
      </c>
      <c r="D56" s="66" t="s">
        <v>741</v>
      </c>
      <c r="E56" s="1412">
        <f>VLOOKUP(C56,[16]TENAU!$C$56:$E$63,3,FALSE)</f>
        <v>26</v>
      </c>
      <c r="F56" s="48">
        <v>1339433</v>
      </c>
      <c r="G56" s="48">
        <v>255251.69999999998</v>
      </c>
      <c r="H56" s="48">
        <f>SUM(F56:G56)</f>
        <v>1594684.7</v>
      </c>
      <c r="I56" s="1405">
        <v>0</v>
      </c>
      <c r="J56" s="1405">
        <v>5000</v>
      </c>
      <c r="K56" s="1404">
        <v>255251.69999999998</v>
      </c>
      <c r="L56" s="1404">
        <v>0</v>
      </c>
      <c r="M56" s="48">
        <v>0</v>
      </c>
      <c r="N56" s="48">
        <f t="shared" ref="N56:N62" si="13">(I56*E56)+(J56*E56)+K56+L56+M56</f>
        <v>385251.69999999995</v>
      </c>
      <c r="O56" s="48">
        <f t="shared" ref="O56:O62" si="14">H56+N56</f>
        <v>1979936.4</v>
      </c>
      <c r="P56" s="48">
        <f t="shared" ref="P56:P62" si="15">H56*1%</f>
        <v>15946.847</v>
      </c>
      <c r="Q56" s="48">
        <f t="shared" ref="Q56:Q62" si="16">H56*2%</f>
        <v>31893.694</v>
      </c>
      <c r="R56" s="48">
        <f t="shared" ref="R56:R62" si="17">H56*1%</f>
        <v>15946.847</v>
      </c>
      <c r="S56" s="146">
        <f>O56-Q56-R56-P56</f>
        <v>1916149.0119999999</v>
      </c>
      <c r="T56" s="1407" t="str">
        <f>VLOOKUP(C56,'[51]Jan 17'!$B$55:$S$62,18,FALSE)</f>
        <v>1450005848573</v>
      </c>
    </row>
    <row r="57" spans="1:20" s="223" customFormat="1" ht="18" customHeight="1">
      <c r="A57" s="206">
        <v>1425000</v>
      </c>
      <c r="B57" s="414">
        <v>2</v>
      </c>
      <c r="C57" s="768" t="s">
        <v>2166</v>
      </c>
      <c r="D57" s="66" t="s">
        <v>741</v>
      </c>
      <c r="E57" s="1412">
        <f>VLOOKUP(C57,[16]TENAU!$C$56:$E$63,3,FALSE)</f>
        <v>26</v>
      </c>
      <c r="F57" s="48">
        <v>1339433</v>
      </c>
      <c r="G57" s="48">
        <v>255251.69999999998</v>
      </c>
      <c r="H57" s="48">
        <f t="shared" ref="H57:H62" si="18">SUM(F57:G57)</f>
        <v>1594684.7</v>
      </c>
      <c r="I57" s="1405">
        <v>0</v>
      </c>
      <c r="J57" s="1405">
        <v>5000</v>
      </c>
      <c r="K57" s="1404">
        <v>255251.69999999998</v>
      </c>
      <c r="L57" s="1404">
        <v>0</v>
      </c>
      <c r="M57" s="48">
        <v>0</v>
      </c>
      <c r="N57" s="48">
        <f t="shared" si="13"/>
        <v>385251.69999999995</v>
      </c>
      <c r="O57" s="48">
        <f t="shared" si="14"/>
        <v>1979936.4</v>
      </c>
      <c r="P57" s="48">
        <f t="shared" si="15"/>
        <v>15946.847</v>
      </c>
      <c r="Q57" s="48">
        <f t="shared" si="16"/>
        <v>31893.694</v>
      </c>
      <c r="R57" s="48">
        <f t="shared" si="17"/>
        <v>15946.847</v>
      </c>
      <c r="S57" s="146">
        <f t="shared" ref="S57:S62" si="19">O57-Q57-R57-P57</f>
        <v>1916149.0119999999</v>
      </c>
      <c r="T57" s="1407" t="str">
        <f>VLOOKUP(C57,'[51]Jan 17'!$B$55:$S$62,18,FALSE)</f>
        <v>1450005796392</v>
      </c>
    </row>
    <row r="58" spans="1:20" s="223" customFormat="1" ht="18" customHeight="1">
      <c r="A58" s="206">
        <v>1425000</v>
      </c>
      <c r="B58" s="414">
        <v>3</v>
      </c>
      <c r="C58" s="768" t="s">
        <v>2167</v>
      </c>
      <c r="D58" s="66" t="s">
        <v>741</v>
      </c>
      <c r="E58" s="1412">
        <f>VLOOKUP(C58,[16]TENAU!$C$56:$E$63,3,FALSE)</f>
        <v>26</v>
      </c>
      <c r="F58" s="48">
        <v>1339433</v>
      </c>
      <c r="G58" s="48">
        <v>255251.69999999998</v>
      </c>
      <c r="H58" s="48">
        <f t="shared" si="18"/>
        <v>1594684.7</v>
      </c>
      <c r="I58" s="1405">
        <v>0</v>
      </c>
      <c r="J58" s="1405">
        <v>5000</v>
      </c>
      <c r="K58" s="1404">
        <v>255251.69999999998</v>
      </c>
      <c r="L58" s="1404">
        <v>0</v>
      </c>
      <c r="M58" s="48">
        <v>0</v>
      </c>
      <c r="N58" s="48">
        <f t="shared" si="13"/>
        <v>385251.69999999995</v>
      </c>
      <c r="O58" s="48">
        <f t="shared" si="14"/>
        <v>1979936.4</v>
      </c>
      <c r="P58" s="48">
        <f t="shared" si="15"/>
        <v>15946.847</v>
      </c>
      <c r="Q58" s="48">
        <f t="shared" si="16"/>
        <v>31893.694</v>
      </c>
      <c r="R58" s="48">
        <f t="shared" si="17"/>
        <v>15946.847</v>
      </c>
      <c r="S58" s="146">
        <f t="shared" si="19"/>
        <v>1916149.0119999999</v>
      </c>
      <c r="T58" s="1407" t="str">
        <f>VLOOKUP(C58,'[51]Jan 17'!$B$55:$S$62,18,FALSE)</f>
        <v>1450005848417</v>
      </c>
    </row>
    <row r="59" spans="1:20" s="223" customFormat="1" ht="18" customHeight="1">
      <c r="A59" s="206">
        <v>1425000</v>
      </c>
      <c r="B59" s="414">
        <v>4</v>
      </c>
      <c r="C59" s="768" t="s">
        <v>2168</v>
      </c>
      <c r="D59" s="66" t="s">
        <v>741</v>
      </c>
      <c r="E59" s="1412">
        <f>VLOOKUP(C59,[16]TENAU!$C$56:$E$63,3,FALSE)</f>
        <v>19</v>
      </c>
      <c r="F59" s="48">
        <v>1339433</v>
      </c>
      <c r="G59" s="48">
        <v>255251.69999999998</v>
      </c>
      <c r="H59" s="48">
        <f t="shared" si="18"/>
        <v>1594684.7</v>
      </c>
      <c r="I59" s="1405">
        <v>0</v>
      </c>
      <c r="J59" s="1405">
        <v>5000</v>
      </c>
      <c r="K59" s="1404">
        <v>255251.69999999998</v>
      </c>
      <c r="L59" s="1404">
        <v>0</v>
      </c>
      <c r="M59" s="48">
        <v>0</v>
      </c>
      <c r="N59" s="48">
        <f t="shared" si="13"/>
        <v>350251.69999999995</v>
      </c>
      <c r="O59" s="48">
        <f t="shared" si="14"/>
        <v>1944936.4</v>
      </c>
      <c r="P59" s="48">
        <f t="shared" si="15"/>
        <v>15946.847</v>
      </c>
      <c r="Q59" s="48">
        <f t="shared" si="16"/>
        <v>31893.694</v>
      </c>
      <c r="R59" s="48">
        <f t="shared" si="17"/>
        <v>15946.847</v>
      </c>
      <c r="S59" s="146">
        <f t="shared" si="19"/>
        <v>1881149.0119999999</v>
      </c>
      <c r="T59" s="1407" t="str">
        <f>VLOOKUP(C59,'[51]Jan 17'!$B$55:$S$62,18,FALSE)</f>
        <v>1450005859620</v>
      </c>
    </row>
    <row r="60" spans="1:20" s="223" customFormat="1" ht="18" customHeight="1">
      <c r="A60" s="206">
        <v>1425000</v>
      </c>
      <c r="B60" s="414">
        <v>5</v>
      </c>
      <c r="C60" s="768" t="s">
        <v>2169</v>
      </c>
      <c r="D60" s="66" t="s">
        <v>741</v>
      </c>
      <c r="E60" s="1412">
        <f>VLOOKUP(C60,[16]TENAU!$C$56:$E$63,3,FALSE)</f>
        <v>24</v>
      </c>
      <c r="F60" s="48">
        <v>1339433</v>
      </c>
      <c r="G60" s="48">
        <v>255251.69999999998</v>
      </c>
      <c r="H60" s="48">
        <f t="shared" si="18"/>
        <v>1594684.7</v>
      </c>
      <c r="I60" s="1405">
        <v>0</v>
      </c>
      <c r="J60" s="1405">
        <v>5000</v>
      </c>
      <c r="K60" s="1404">
        <v>255251.69999999998</v>
      </c>
      <c r="L60" s="1404">
        <v>0</v>
      </c>
      <c r="M60" s="48">
        <v>0</v>
      </c>
      <c r="N60" s="48">
        <f t="shared" si="13"/>
        <v>375251.69999999995</v>
      </c>
      <c r="O60" s="48">
        <f t="shared" si="14"/>
        <v>1969936.4</v>
      </c>
      <c r="P60" s="48">
        <f t="shared" si="15"/>
        <v>15946.847</v>
      </c>
      <c r="Q60" s="48">
        <f t="shared" si="16"/>
        <v>31893.694</v>
      </c>
      <c r="R60" s="48">
        <f t="shared" si="17"/>
        <v>15946.847</v>
      </c>
      <c r="S60" s="146">
        <f t="shared" si="19"/>
        <v>1906149.0119999999</v>
      </c>
      <c r="T60" s="1407" t="str">
        <f>VLOOKUP(C60,'[51]Jan 17'!$B$55:$S$62,18,FALSE)</f>
        <v>1450005848375</v>
      </c>
    </row>
    <row r="61" spans="1:20" s="223" customFormat="1" ht="18" customHeight="1">
      <c r="A61" s="206">
        <v>1425000</v>
      </c>
      <c r="B61" s="414">
        <v>6</v>
      </c>
      <c r="C61" s="768" t="s">
        <v>2170</v>
      </c>
      <c r="D61" s="66" t="s">
        <v>741</v>
      </c>
      <c r="E61" s="1412">
        <f>VLOOKUP(C61,[16]TENAU!$C$56:$E$63,3,FALSE)</f>
        <v>24</v>
      </c>
      <c r="F61" s="48">
        <v>1339433</v>
      </c>
      <c r="G61" s="48">
        <v>255251.69999999998</v>
      </c>
      <c r="H61" s="48">
        <f t="shared" si="18"/>
        <v>1594684.7</v>
      </c>
      <c r="I61" s="1405">
        <v>0</v>
      </c>
      <c r="J61" s="1405">
        <v>5000</v>
      </c>
      <c r="K61" s="1404">
        <v>255251.69999999998</v>
      </c>
      <c r="L61" s="1404">
        <v>0</v>
      </c>
      <c r="M61" s="48">
        <v>0</v>
      </c>
      <c r="N61" s="48">
        <f t="shared" si="13"/>
        <v>375251.69999999995</v>
      </c>
      <c r="O61" s="48">
        <f t="shared" si="14"/>
        <v>1969936.4</v>
      </c>
      <c r="P61" s="48">
        <f t="shared" si="15"/>
        <v>15946.847</v>
      </c>
      <c r="Q61" s="48">
        <f t="shared" si="16"/>
        <v>31893.694</v>
      </c>
      <c r="R61" s="48">
        <f t="shared" si="17"/>
        <v>15946.847</v>
      </c>
      <c r="S61" s="146">
        <f t="shared" si="19"/>
        <v>1906149.0119999999</v>
      </c>
      <c r="T61" s="1407" t="str">
        <f>VLOOKUP(C61,'[51]Jan 17'!$B$55:$S$62,18,FALSE)</f>
        <v>1610001384275</v>
      </c>
    </row>
    <row r="62" spans="1:20" s="223" customFormat="1" ht="18" customHeight="1">
      <c r="A62" s="206">
        <v>1425000</v>
      </c>
      <c r="B62" s="414">
        <v>7</v>
      </c>
      <c r="C62" s="768" t="s">
        <v>2171</v>
      </c>
      <c r="D62" s="66" t="s">
        <v>741</v>
      </c>
      <c r="E62" s="1412">
        <f>VLOOKUP(C62,[16]TENAU!$C$56:$E$63,3,FALSE)</f>
        <v>22</v>
      </c>
      <c r="F62" s="48">
        <v>1339433</v>
      </c>
      <c r="G62" s="48">
        <v>255251.69999999998</v>
      </c>
      <c r="H62" s="48">
        <f t="shared" si="18"/>
        <v>1594684.7</v>
      </c>
      <c r="I62" s="1405">
        <v>0</v>
      </c>
      <c r="J62" s="1405">
        <v>5000</v>
      </c>
      <c r="K62" s="1404">
        <v>255251.69999999998</v>
      </c>
      <c r="L62" s="1404">
        <v>0</v>
      </c>
      <c r="M62" s="48">
        <v>0</v>
      </c>
      <c r="N62" s="48">
        <f t="shared" si="13"/>
        <v>365251.69999999995</v>
      </c>
      <c r="O62" s="48">
        <f t="shared" si="14"/>
        <v>1959936.4</v>
      </c>
      <c r="P62" s="48">
        <f t="shared" si="15"/>
        <v>15946.847</v>
      </c>
      <c r="Q62" s="48">
        <f t="shared" si="16"/>
        <v>31893.694</v>
      </c>
      <c r="R62" s="48">
        <f t="shared" si="17"/>
        <v>15946.847</v>
      </c>
      <c r="S62" s="146">
        <f t="shared" si="19"/>
        <v>1896149.0119999999</v>
      </c>
      <c r="T62" s="1407" t="str">
        <f>VLOOKUP(C62,'[51]Jan 17'!$B$55:$S$62,18,FALSE)</f>
        <v>1450005840968</v>
      </c>
    </row>
    <row r="63" spans="1:20" s="223" customFormat="1" ht="18" customHeight="1">
      <c r="A63" s="359"/>
      <c r="B63" s="414">
        <v>8</v>
      </c>
      <c r="C63" s="841" t="s">
        <v>3636</v>
      </c>
      <c r="D63" s="413" t="s">
        <v>3089</v>
      </c>
      <c r="E63" s="1412">
        <f>VLOOKUP(C63,[16]TENAU!$C$56:$E$63,3,FALSE)</f>
        <v>26</v>
      </c>
      <c r="F63" s="48">
        <v>1339433</v>
      </c>
      <c r="G63" s="48">
        <v>255251.69999999998</v>
      </c>
      <c r="H63" s="48">
        <f>SUM(F63:G63)</f>
        <v>1594684.7</v>
      </c>
      <c r="I63" s="1405">
        <v>0</v>
      </c>
      <c r="J63" s="1405">
        <v>0</v>
      </c>
      <c r="K63" s="1404">
        <v>0</v>
      </c>
      <c r="L63" s="1404">
        <v>0</v>
      </c>
      <c r="M63" s="48">
        <v>0</v>
      </c>
      <c r="N63" s="48">
        <f>(I63*E63)+(J63*E63)+K63+L63+M63</f>
        <v>0</v>
      </c>
      <c r="O63" s="48">
        <f>H63+N63</f>
        <v>1594684.7</v>
      </c>
      <c r="P63" s="48">
        <f>H63*1%</f>
        <v>15946.847</v>
      </c>
      <c r="Q63" s="48">
        <f>H63*2%</f>
        <v>31893.694</v>
      </c>
      <c r="R63" s="48">
        <f>H63*1%</f>
        <v>15946.847</v>
      </c>
      <c r="S63" s="146">
        <f>O63-Q63-R63-P63</f>
        <v>1530897.3119999999</v>
      </c>
      <c r="T63" s="1407" t="str">
        <f>VLOOKUP(C63,'[51]Jan 17'!$B$55:$S$62,18,FALSE)</f>
        <v>1810000041468</v>
      </c>
    </row>
    <row r="64" spans="1:20" s="223" customFormat="1" ht="23.25" customHeight="1">
      <c r="A64" s="899"/>
      <c r="B64" s="2269" t="s">
        <v>1016</v>
      </c>
      <c r="C64" s="2270"/>
      <c r="D64" s="2481"/>
      <c r="E64" s="1255">
        <f>SUM(E56:E63)</f>
        <v>193</v>
      </c>
      <c r="F64" s="1408">
        <f>SUM(F56:F63)</f>
        <v>10715464</v>
      </c>
      <c r="G64" s="1408">
        <f t="shared" ref="G64:S64" si="20">SUM(G56:G63)</f>
        <v>2042013.5999999999</v>
      </c>
      <c r="H64" s="1408">
        <f t="shared" si="20"/>
        <v>12757477.599999998</v>
      </c>
      <c r="I64" s="1408">
        <f t="shared" si="20"/>
        <v>0</v>
      </c>
      <c r="J64" s="1408">
        <f t="shared" si="20"/>
        <v>35000</v>
      </c>
      <c r="K64" s="1408">
        <f t="shared" si="20"/>
        <v>1786761.9</v>
      </c>
      <c r="L64" s="1408">
        <f t="shared" si="20"/>
        <v>0</v>
      </c>
      <c r="M64" s="1408">
        <f t="shared" si="20"/>
        <v>0</v>
      </c>
      <c r="N64" s="1408">
        <f t="shared" si="20"/>
        <v>2621761.8999999994</v>
      </c>
      <c r="O64" s="1408">
        <f t="shared" si="20"/>
        <v>15379239.5</v>
      </c>
      <c r="P64" s="1408">
        <f t="shared" si="20"/>
        <v>127574.77599999998</v>
      </c>
      <c r="Q64" s="1408">
        <f t="shared" si="20"/>
        <v>255149.55199999997</v>
      </c>
      <c r="R64" s="1408">
        <f t="shared" si="20"/>
        <v>127574.77599999998</v>
      </c>
      <c r="S64" s="1408">
        <f t="shared" si="20"/>
        <v>14868940.395999998</v>
      </c>
      <c r="T64" s="769"/>
    </row>
    <row r="65" spans="1:19" ht="18" customHeight="1">
      <c r="D65" s="218"/>
      <c r="E65" s="218"/>
      <c r="L65" s="281"/>
    </row>
    <row r="66" spans="1:19" ht="18" customHeight="1">
      <c r="B66" s="268"/>
      <c r="D66" s="218"/>
      <c r="E66" s="218"/>
      <c r="L66" s="281"/>
      <c r="O66" s="245"/>
      <c r="P66" s="245"/>
      <c r="Q66" s="245"/>
      <c r="R66" s="245"/>
      <c r="S66" s="245"/>
    </row>
    <row r="67" spans="1:19" ht="15">
      <c r="C67" s="218"/>
      <c r="D67" s="218"/>
      <c r="K67" s="281"/>
    </row>
    <row r="68" spans="1:19" ht="15">
      <c r="A68" s="319"/>
      <c r="G68" s="245"/>
      <c r="H68" s="245"/>
      <c r="I68" s="245"/>
      <c r="J68" s="245"/>
      <c r="K68" s="245"/>
      <c r="L68" s="245"/>
      <c r="M68" s="245"/>
      <c r="S68" s="245">
        <f>S64+S48+S17</f>
        <v>82663548.939999968</v>
      </c>
    </row>
    <row r="69" spans="1:19" ht="16.5">
      <c r="A69" s="266"/>
      <c r="B69" s="266"/>
      <c r="C69" s="266"/>
      <c r="D69" s="266"/>
      <c r="E69" s="266"/>
      <c r="F69" s="266"/>
    </row>
    <row r="70" spans="1:19" ht="16.5">
      <c r="A70" s="266"/>
      <c r="B70" s="266"/>
      <c r="C70" s="266"/>
      <c r="D70" s="266"/>
      <c r="E70" s="266"/>
      <c r="F70" s="266"/>
    </row>
    <row r="71" spans="1:19" ht="24.75" customHeight="1">
      <c r="A71" s="215"/>
      <c r="C71" s="658" t="s">
        <v>3689</v>
      </c>
    </row>
    <row r="72" spans="1:19" ht="27.75" customHeight="1">
      <c r="A72" s="216"/>
      <c r="B72" s="659" t="s">
        <v>39</v>
      </c>
      <c r="C72" s="659" t="s">
        <v>3690</v>
      </c>
      <c r="D72" s="2274" t="s">
        <v>40</v>
      </c>
      <c r="E72" s="2275"/>
      <c r="F72" s="659" t="s">
        <v>3691</v>
      </c>
      <c r="G72" s="659" t="s">
        <v>41</v>
      </c>
    </row>
    <row r="73" spans="1:19" ht="24.75" customHeight="1">
      <c r="A73" s="216"/>
      <c r="B73" s="525">
        <v>1</v>
      </c>
      <c r="C73" s="660" t="s">
        <v>3692</v>
      </c>
      <c r="D73" s="678">
        <f>B16</f>
        <v>6</v>
      </c>
      <c r="E73" s="727" t="s">
        <v>3701</v>
      </c>
      <c r="F73" s="668">
        <v>3000</v>
      </c>
      <c r="G73" s="669">
        <f>F73*D73</f>
        <v>18000</v>
      </c>
    </row>
    <row r="74" spans="1:19" ht="24.75" customHeight="1">
      <c r="A74" s="216"/>
      <c r="B74" s="525">
        <v>2</v>
      </c>
      <c r="C74" s="660" t="s">
        <v>42</v>
      </c>
      <c r="D74" s="678">
        <f>B47</f>
        <v>24</v>
      </c>
      <c r="E74" s="727" t="s">
        <v>3701</v>
      </c>
      <c r="F74" s="668">
        <v>3000</v>
      </c>
      <c r="G74" s="669">
        <f>F74*D74</f>
        <v>72000</v>
      </c>
    </row>
    <row r="75" spans="1:19" ht="24.75" customHeight="1">
      <c r="A75" s="217"/>
      <c r="B75" s="525">
        <v>3</v>
      </c>
      <c r="C75" s="660" t="s">
        <v>43</v>
      </c>
      <c r="D75" s="678">
        <f>B63</f>
        <v>8</v>
      </c>
      <c r="E75" s="727" t="s">
        <v>3701</v>
      </c>
      <c r="F75" s="668">
        <v>3000</v>
      </c>
      <c r="G75" s="669">
        <f>F75*D75</f>
        <v>24000</v>
      </c>
    </row>
    <row r="76" spans="1:19" ht="24.75" customHeight="1">
      <c r="A76" s="217"/>
      <c r="B76" s="2263" t="s">
        <v>3702</v>
      </c>
      <c r="C76" s="2264"/>
      <c r="D76" s="1256">
        <f>D73+D74+D75</f>
        <v>38</v>
      </c>
      <c r="E76" s="855" t="s">
        <v>3701</v>
      </c>
      <c r="F76" s="856" t="s">
        <v>2627</v>
      </c>
      <c r="G76" s="777">
        <f>SUM(G73:G75)</f>
        <v>114000</v>
      </c>
      <c r="H76" s="268"/>
      <c r="I76" s="268"/>
      <c r="J76" s="268"/>
      <c r="K76" s="268"/>
      <c r="L76" s="268"/>
      <c r="M76" s="268"/>
    </row>
    <row r="77" spans="1:19" ht="24.75" customHeight="1">
      <c r="A77" s="217"/>
      <c r="B77" s="217"/>
      <c r="C77" s="217"/>
      <c r="D77" s="217"/>
      <c r="E77" s="217"/>
      <c r="F77" s="217"/>
      <c r="G77" s="268"/>
      <c r="H77" s="268"/>
      <c r="I77" s="268"/>
      <c r="J77" s="268"/>
      <c r="K77" s="268"/>
      <c r="L77" s="268"/>
      <c r="M77" s="268"/>
    </row>
    <row r="78" spans="1:19" ht="17.25">
      <c r="A78" s="266"/>
      <c r="B78" s="266"/>
      <c r="C78" s="662" t="s">
        <v>3693</v>
      </c>
      <c r="D78" s="266"/>
      <c r="E78" s="266"/>
      <c r="F78" s="266"/>
    </row>
    <row r="79" spans="1:19" ht="17.25">
      <c r="A79" s="266"/>
      <c r="B79" s="266"/>
      <c r="C79" s="662" t="s">
        <v>3829</v>
      </c>
      <c r="D79" s="266"/>
      <c r="E79" s="266"/>
      <c r="F79" s="266"/>
    </row>
    <row r="80" spans="1:19" ht="16.5">
      <c r="A80" s="266"/>
      <c r="B80" s="266"/>
      <c r="C80" s="266"/>
      <c r="D80" s="266"/>
      <c r="E80" s="266"/>
      <c r="F80" s="266"/>
    </row>
    <row r="81" spans="1:15" ht="17.25">
      <c r="A81" s="266"/>
      <c r="B81" s="266"/>
      <c r="C81" s="663" t="s">
        <v>4587</v>
      </c>
      <c r="D81" s="266"/>
      <c r="E81" s="266"/>
      <c r="F81" s="266"/>
      <c r="G81" s="266"/>
      <c r="H81" s="266"/>
    </row>
    <row r="82" spans="1:15" ht="24.75" customHeight="1">
      <c r="A82" s="266"/>
      <c r="B82" s="266"/>
      <c r="C82" s="664" t="s">
        <v>3025</v>
      </c>
      <c r="D82" s="2437" t="s">
        <v>3696</v>
      </c>
      <c r="E82" s="2439"/>
      <c r="F82" s="2437" t="s">
        <v>2130</v>
      </c>
      <c r="G82" s="2438"/>
      <c r="H82" s="2439"/>
      <c r="M82" s="266"/>
      <c r="N82" s="231" t="s">
        <v>4584</v>
      </c>
      <c r="O82" s="266"/>
    </row>
    <row r="83" spans="1:15" ht="24.75" customHeight="1">
      <c r="A83" s="297"/>
      <c r="B83" s="1251"/>
      <c r="C83" s="665" t="s">
        <v>3692</v>
      </c>
      <c r="D83" s="678">
        <f>D73</f>
        <v>6</v>
      </c>
      <c r="E83" s="727" t="s">
        <v>3701</v>
      </c>
      <c r="F83" s="677"/>
      <c r="G83" s="681" t="s">
        <v>3703</v>
      </c>
      <c r="H83" s="679">
        <f>S17</f>
        <v>14587804.831999999</v>
      </c>
      <c r="M83" s="266"/>
      <c r="N83" s="232" t="s">
        <v>44</v>
      </c>
      <c r="O83" s="266"/>
    </row>
    <row r="84" spans="1:15" ht="24.75" customHeight="1">
      <c r="A84" s="296"/>
      <c r="B84" s="289"/>
      <c r="C84" s="665" t="s">
        <v>42</v>
      </c>
      <c r="D84" s="678">
        <f>D74</f>
        <v>24</v>
      </c>
      <c r="E84" s="727" t="s">
        <v>3701</v>
      </c>
      <c r="F84" s="677"/>
      <c r="G84" s="681" t="s">
        <v>3703</v>
      </c>
      <c r="H84" s="679">
        <f>S48</f>
        <v>53206803.711999968</v>
      </c>
      <c r="M84" s="266"/>
      <c r="N84" s="231"/>
      <c r="O84" s="266"/>
    </row>
    <row r="85" spans="1:15" ht="24.75" customHeight="1">
      <c r="A85" s="296"/>
      <c r="B85" s="289"/>
      <c r="C85" s="665" t="s">
        <v>43</v>
      </c>
      <c r="D85" s="678">
        <f>D75</f>
        <v>8</v>
      </c>
      <c r="E85" s="727" t="s">
        <v>3701</v>
      </c>
      <c r="F85" s="674"/>
      <c r="G85" s="675" t="s">
        <v>3703</v>
      </c>
      <c r="H85" s="676">
        <f>S64</f>
        <v>14868940.395999998</v>
      </c>
      <c r="M85" s="266"/>
      <c r="N85" s="231"/>
      <c r="O85" s="266"/>
    </row>
    <row r="86" spans="1:15" ht="24.75" customHeight="1">
      <c r="A86" s="296"/>
      <c r="B86" s="1252"/>
      <c r="C86" s="665" t="s">
        <v>3697</v>
      </c>
      <c r="D86" s="678"/>
      <c r="E86" s="727"/>
      <c r="F86" s="677"/>
      <c r="G86" s="681" t="s">
        <v>3703</v>
      </c>
      <c r="H86" s="679">
        <f>G76</f>
        <v>114000</v>
      </c>
      <c r="M86" s="266"/>
      <c r="N86" s="231"/>
      <c r="O86" s="266"/>
    </row>
    <row r="87" spans="1:15" ht="24.75" customHeight="1">
      <c r="A87" s="295"/>
      <c r="B87" s="1252"/>
      <c r="C87" s="666" t="s">
        <v>3698</v>
      </c>
      <c r="D87" s="1256">
        <f>D83+D84+D85</f>
        <v>38</v>
      </c>
      <c r="E87" s="855" t="s">
        <v>3701</v>
      </c>
      <c r="F87" s="1147"/>
      <c r="G87" s="857" t="s">
        <v>3703</v>
      </c>
      <c r="H87" s="792">
        <f>SUM(H83:H86)</f>
        <v>82777548.939999968</v>
      </c>
      <c r="M87" s="266"/>
      <c r="O87" s="266"/>
    </row>
    <row r="88" spans="1:15" ht="24.75" customHeight="1">
      <c r="A88" s="298"/>
      <c r="B88" s="1265"/>
      <c r="C88" s="667" t="s">
        <v>3699</v>
      </c>
      <c r="D88" s="860">
        <v>1.4999999999999999E-2</v>
      </c>
      <c r="E88" s="855"/>
      <c r="F88" s="1232"/>
      <c r="G88" s="1233" t="s">
        <v>3703</v>
      </c>
      <c r="H88" s="1234">
        <f>H87*D88</f>
        <v>1241663.2340999995</v>
      </c>
      <c r="M88" s="266"/>
      <c r="N88" s="229" t="s">
        <v>3704</v>
      </c>
      <c r="O88" s="266"/>
    </row>
    <row r="89" spans="1:15" ht="24.75" customHeight="1">
      <c r="A89" s="299"/>
      <c r="B89" s="1266"/>
      <c r="C89" s="680" t="s">
        <v>3700</v>
      </c>
      <c r="D89" s="2238"/>
      <c r="E89" s="2239"/>
      <c r="F89" s="2239"/>
      <c r="G89" s="857" t="s">
        <v>3703</v>
      </c>
      <c r="H89" s="792">
        <f>SUM(H87:H88)</f>
        <v>84019212.174099967</v>
      </c>
    </row>
    <row r="90" spans="1:15" ht="24.75" customHeight="1">
      <c r="A90" s="300"/>
      <c r="B90" s="1250"/>
      <c r="C90" s="1250"/>
      <c r="D90" s="1250"/>
      <c r="E90" s="1250"/>
      <c r="F90" s="230"/>
      <c r="G90" s="229"/>
      <c r="H90" s="289"/>
    </row>
  </sheetData>
  <mergeCells count="51">
    <mergeCell ref="B64:D64"/>
    <mergeCell ref="T9:T10"/>
    <mergeCell ref="H22:H23"/>
    <mergeCell ref="I22:M22"/>
    <mergeCell ref="F22:G22"/>
    <mergeCell ref="T22:T23"/>
    <mergeCell ref="H9:H10"/>
    <mergeCell ref="I9:M9"/>
    <mergeCell ref="E54:E55"/>
    <mergeCell ref="S9:S10"/>
    <mergeCell ref="N9:N10"/>
    <mergeCell ref="O9:O10"/>
    <mergeCell ref="P9:R9"/>
    <mergeCell ref="P54:R54"/>
    <mergeCell ref="S54:S55"/>
    <mergeCell ref="D22:D23"/>
    <mergeCell ref="E22:E23"/>
    <mergeCell ref="T54:T55"/>
    <mergeCell ref="A9:A10"/>
    <mergeCell ref="A22:A23"/>
    <mergeCell ref="A54:A55"/>
    <mergeCell ref="F54:G54"/>
    <mergeCell ref="H54:H55"/>
    <mergeCell ref="I54:M54"/>
    <mergeCell ref="N54:N55"/>
    <mergeCell ref="O54:O55"/>
    <mergeCell ref="B48:D48"/>
    <mergeCell ref="B54:B55"/>
    <mergeCell ref="C54:C55"/>
    <mergeCell ref="D54:D55"/>
    <mergeCell ref="B1:T1"/>
    <mergeCell ref="B2:T2"/>
    <mergeCell ref="B3:T3"/>
    <mergeCell ref="B4:T4"/>
    <mergeCell ref="N22:N23"/>
    <mergeCell ref="O22:O23"/>
    <mergeCell ref="P22:R22"/>
    <mergeCell ref="S22:S23"/>
    <mergeCell ref="B9:B10"/>
    <mergeCell ref="C9:C10"/>
    <mergeCell ref="D9:D10"/>
    <mergeCell ref="E9:E10"/>
    <mergeCell ref="F9:G9"/>
    <mergeCell ref="B17:D17"/>
    <mergeCell ref="B22:B23"/>
    <mergeCell ref="C22:C23"/>
    <mergeCell ref="D72:E72"/>
    <mergeCell ref="B76:C76"/>
    <mergeCell ref="D82:E82"/>
    <mergeCell ref="F82:H82"/>
    <mergeCell ref="D89:F89"/>
  </mergeCells>
  <printOptions horizontalCentered="1"/>
  <pageMargins left="0" right="0" top="0.43" bottom="0.11" header="0.16" footer="0.16"/>
  <pageSetup paperSize="9" scale="60" orientation="landscape" verticalDpi="180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76"/>
  <sheetViews>
    <sheetView showGridLines="0" topLeftCell="B1" zoomScale="80" zoomScaleNormal="80" workbookViewId="0">
      <selection activeCell="H50" sqref="H50"/>
    </sheetView>
  </sheetViews>
  <sheetFormatPr defaultRowHeight="24.75" customHeight="1"/>
  <cols>
    <col min="1" max="1" width="11.28515625" style="281" hidden="1" customWidth="1"/>
    <col min="2" max="2" width="4.7109375" style="319" customWidth="1"/>
    <col min="3" max="3" width="19.7109375" style="319" customWidth="1"/>
    <col min="4" max="4" width="17.7109375" style="319" customWidth="1"/>
    <col min="5" max="5" width="6.85546875" style="319" customWidth="1"/>
    <col min="6" max="6" width="12.42578125" style="319" customWidth="1"/>
    <col min="7" max="7" width="10.7109375" style="319" customWidth="1"/>
    <col min="8" max="8" width="12.140625" style="319" customWidth="1"/>
    <col min="9" max="9" width="9.5703125" style="319" customWidth="1"/>
    <col min="10" max="10" width="8.140625" style="319" customWidth="1"/>
    <col min="11" max="11" width="10.85546875" style="319" customWidth="1"/>
    <col min="12" max="12" width="9.5703125" style="319" customWidth="1"/>
    <col min="13" max="13" width="10.85546875" style="319" bestFit="1" customWidth="1"/>
    <col min="14" max="14" width="10.42578125" style="319" customWidth="1"/>
    <col min="15" max="15" width="10.85546875" style="319" customWidth="1"/>
    <col min="16" max="16" width="13.28515625" style="319" bestFit="1" customWidth="1"/>
    <col min="17" max="17" width="10.28515625" style="319" customWidth="1"/>
    <col min="18" max="18" width="11.28515625" style="319" customWidth="1"/>
    <col min="19" max="19" width="10.42578125" style="319" customWidth="1"/>
    <col min="20" max="20" width="12.5703125" style="319" customWidth="1"/>
    <col min="21" max="21" width="16.42578125" style="319" customWidth="1"/>
    <col min="22" max="22" width="23" style="319" customWidth="1"/>
    <col min="23" max="23" width="17.42578125" style="319" customWidth="1"/>
    <col min="24" max="16384" width="9.140625" style="319"/>
  </cols>
  <sheetData>
    <row r="1" spans="1:21" ht="18" customHeight="1">
      <c r="B1" s="2249" t="s">
        <v>3677</v>
      </c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  <c r="U1" s="2249"/>
    </row>
    <row r="2" spans="1:21" ht="18" customHeight="1">
      <c r="B2" s="2249" t="s">
        <v>1</v>
      </c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</row>
    <row r="3" spans="1:21" ht="18" customHeight="1">
      <c r="B3" s="2249" t="s">
        <v>4440</v>
      </c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</row>
    <row r="4" spans="1:21" ht="18">
      <c r="B4" s="2249" t="s">
        <v>2172</v>
      </c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  <c r="U4" s="2249"/>
    </row>
    <row r="5" spans="1:21" ht="15"/>
    <row r="6" spans="1:21" ht="15">
      <c r="N6" s="1426"/>
    </row>
    <row r="7" spans="1:21" ht="18">
      <c r="B7" s="212" t="s">
        <v>2</v>
      </c>
      <c r="C7" s="1244"/>
      <c r="D7" s="1244"/>
      <c r="E7" s="1244"/>
      <c r="F7" s="1244"/>
      <c r="G7" s="1244"/>
      <c r="H7" s="1244"/>
      <c r="I7" s="1244"/>
      <c r="J7" s="1244"/>
      <c r="K7" s="1244"/>
      <c r="L7" s="1244"/>
      <c r="M7" s="1244"/>
      <c r="N7" s="1244"/>
      <c r="O7" s="1244"/>
      <c r="P7" s="1244"/>
      <c r="Q7" s="1244"/>
      <c r="R7" s="1244"/>
      <c r="S7" s="1244"/>
    </row>
    <row r="8" spans="1:21" ht="18">
      <c r="B8" s="1244"/>
      <c r="C8" s="1244"/>
      <c r="D8" s="1244"/>
      <c r="E8" s="1244"/>
      <c r="F8" s="1244"/>
      <c r="G8" s="1244"/>
      <c r="H8" s="1244"/>
      <c r="I8" s="1244"/>
      <c r="J8" s="1244"/>
      <c r="K8" s="1244"/>
      <c r="L8" s="1244"/>
      <c r="M8" s="1244"/>
      <c r="N8" s="1244"/>
      <c r="O8" s="1244"/>
      <c r="P8" s="1244"/>
      <c r="Q8" s="1244"/>
      <c r="R8" s="1244"/>
      <c r="S8" s="1244"/>
    </row>
    <row r="9" spans="1:21" ht="20.100000000000001" customHeight="1">
      <c r="A9" s="2424" t="s">
        <v>2755</v>
      </c>
      <c r="B9" s="2484" t="s">
        <v>3</v>
      </c>
      <c r="C9" s="2484" t="s">
        <v>4</v>
      </c>
      <c r="D9" s="2484" t="s">
        <v>5</v>
      </c>
      <c r="E9" s="2552" t="s">
        <v>6</v>
      </c>
      <c r="F9" s="2344" t="s">
        <v>7</v>
      </c>
      <c r="G9" s="2345"/>
      <c r="H9" s="2335" t="s">
        <v>509</v>
      </c>
      <c r="I9" s="2340" t="s">
        <v>2132</v>
      </c>
      <c r="J9" s="2335" t="s">
        <v>87</v>
      </c>
      <c r="K9" s="2335" t="s">
        <v>17</v>
      </c>
      <c r="L9" s="2335" t="s">
        <v>577</v>
      </c>
      <c r="M9" s="2335" t="s">
        <v>18</v>
      </c>
      <c r="N9" s="2335" t="s">
        <v>19</v>
      </c>
      <c r="O9" s="2335" t="s">
        <v>2133</v>
      </c>
      <c r="P9" s="2335" t="s">
        <v>10</v>
      </c>
      <c r="Q9" s="2344" t="s">
        <v>11</v>
      </c>
      <c r="R9" s="2359"/>
      <c r="S9" s="2345"/>
      <c r="T9" s="2335" t="s">
        <v>12</v>
      </c>
      <c r="U9" s="2537" t="s">
        <v>13</v>
      </c>
    </row>
    <row r="10" spans="1:21" ht="51">
      <c r="A10" s="2425"/>
      <c r="B10" s="2485"/>
      <c r="C10" s="2485"/>
      <c r="D10" s="2485"/>
      <c r="E10" s="2486"/>
      <c r="F10" s="786" t="s">
        <v>14</v>
      </c>
      <c r="G10" s="786" t="s">
        <v>15</v>
      </c>
      <c r="H10" s="2336"/>
      <c r="I10" s="2341"/>
      <c r="J10" s="2336"/>
      <c r="K10" s="2336"/>
      <c r="L10" s="2336"/>
      <c r="M10" s="2336"/>
      <c r="N10" s="2336"/>
      <c r="O10" s="2336"/>
      <c r="P10" s="2336"/>
      <c r="Q10" s="786" t="s">
        <v>2316</v>
      </c>
      <c r="R10" s="786" t="s">
        <v>20</v>
      </c>
      <c r="S10" s="786" t="s">
        <v>2270</v>
      </c>
      <c r="T10" s="2336"/>
      <c r="U10" s="2537"/>
    </row>
    <row r="11" spans="1:21" s="223" customFormat="1" ht="18" customHeight="1">
      <c r="A11" s="206">
        <v>1425000</v>
      </c>
      <c r="B11" s="414">
        <v>1</v>
      </c>
      <c r="C11" s="1427" t="s">
        <v>2173</v>
      </c>
      <c r="D11" s="1428" t="s">
        <v>410</v>
      </c>
      <c r="E11" s="1901">
        <v>26</v>
      </c>
      <c r="F11" s="1404">
        <v>1581564</v>
      </c>
      <c r="G11" s="1404">
        <v>301393.8</v>
      </c>
      <c r="H11" s="1430">
        <f>SUM(F11:G11)</f>
        <v>1882957.8</v>
      </c>
      <c r="I11" s="1430">
        <v>0</v>
      </c>
      <c r="J11" s="1430">
        <v>0</v>
      </c>
      <c r="K11" s="1430">
        <v>5000</v>
      </c>
      <c r="L11" s="1430">
        <v>0</v>
      </c>
      <c r="M11" s="1430">
        <v>301394</v>
      </c>
      <c r="N11" s="1430">
        <v>100000</v>
      </c>
      <c r="O11" s="1430">
        <f>(E11*K11)+M11+N11</f>
        <v>531394</v>
      </c>
      <c r="P11" s="1430">
        <f>H11+O11</f>
        <v>2414351.7999999998</v>
      </c>
      <c r="Q11" s="1430">
        <f>1%*H11</f>
        <v>18829.578000000001</v>
      </c>
      <c r="R11" s="48">
        <f>H11*2%</f>
        <v>37659.156000000003</v>
      </c>
      <c r="S11" s="48">
        <f>H11*1%</f>
        <v>18829.578000000001</v>
      </c>
      <c r="T11" s="146">
        <f>P11-R11-S11-Q11</f>
        <v>2339033.4879999994</v>
      </c>
      <c r="U11" s="66" t="str">
        <f>VLOOKUP(C11,[52]WAINGAPU!$V$12:$AP$12,21,FALSE)</f>
        <v>1610002088842</v>
      </c>
    </row>
    <row r="12" spans="1:21" s="223" customFormat="1" ht="18" customHeight="1">
      <c r="A12" s="206">
        <v>1425000</v>
      </c>
      <c r="B12" s="414">
        <v>2</v>
      </c>
      <c r="C12" s="1431" t="s">
        <v>2537</v>
      </c>
      <c r="D12" s="1432" t="s">
        <v>2538</v>
      </c>
      <c r="E12" s="1901">
        <v>21</v>
      </c>
      <c r="F12" s="365">
        <v>1882958</v>
      </c>
      <c r="G12" s="1433">
        <v>0</v>
      </c>
      <c r="H12" s="1433">
        <f>SUM(F12:G12)</f>
        <v>1882958</v>
      </c>
      <c r="I12" s="1433">
        <v>0</v>
      </c>
      <c r="J12" s="1433">
        <v>0</v>
      </c>
      <c r="K12" s="1433">
        <v>5000</v>
      </c>
      <c r="L12" s="1433">
        <v>0</v>
      </c>
      <c r="M12" s="1433">
        <v>301394</v>
      </c>
      <c r="N12" s="1433">
        <v>250000</v>
      </c>
      <c r="O12" s="1433">
        <f>(E12*K12)+M12+N12</f>
        <v>656394</v>
      </c>
      <c r="P12" s="1430">
        <f>H12+O12</f>
        <v>2539352</v>
      </c>
      <c r="Q12" s="1433">
        <f>1%*H12</f>
        <v>18829.580000000002</v>
      </c>
      <c r="R12" s="1434">
        <f>H12*2%</f>
        <v>37659.160000000003</v>
      </c>
      <c r="S12" s="1434">
        <f>H12*1%</f>
        <v>18829.580000000002</v>
      </c>
      <c r="T12" s="1435">
        <f>P12-R12-S12-Q12</f>
        <v>2464033.6799999997</v>
      </c>
      <c r="U12" s="1436" t="s">
        <v>3680</v>
      </c>
    </row>
    <row r="13" spans="1:21" s="223" customFormat="1" ht="18" customHeight="1">
      <c r="A13" s="359"/>
      <c r="B13" s="414">
        <v>3</v>
      </c>
      <c r="C13" s="1437" t="s">
        <v>3010</v>
      </c>
      <c r="D13" s="1438" t="s">
        <v>2723</v>
      </c>
      <c r="E13" s="1901">
        <v>26</v>
      </c>
      <c r="F13" s="365">
        <v>1882958</v>
      </c>
      <c r="G13" s="1433">
        <v>0</v>
      </c>
      <c r="H13" s="1433">
        <f>SUM(F13:G13)</f>
        <v>1882958</v>
      </c>
      <c r="I13" s="1433">
        <v>0</v>
      </c>
      <c r="J13" s="1433">
        <v>0</v>
      </c>
      <c r="K13" s="1433">
        <v>5000</v>
      </c>
      <c r="L13" s="1433">
        <v>0</v>
      </c>
      <c r="M13" s="1433">
        <v>301394</v>
      </c>
      <c r="N13" s="1433">
        <v>100000</v>
      </c>
      <c r="O13" s="1433">
        <f>(E13*K13)+M13+N13</f>
        <v>531394</v>
      </c>
      <c r="P13" s="1430">
        <f>H13+O13</f>
        <v>2414352</v>
      </c>
      <c r="Q13" s="1433">
        <f>1%*H13</f>
        <v>18829.580000000002</v>
      </c>
      <c r="R13" s="1434">
        <f>H13*2%</f>
        <v>37659.160000000003</v>
      </c>
      <c r="S13" s="1434">
        <f>H13*1%</f>
        <v>18829.580000000002</v>
      </c>
      <c r="T13" s="1435">
        <f>P13-R13-S13-Q13</f>
        <v>2339033.6799999997</v>
      </c>
      <c r="U13" s="612" t="s">
        <v>3681</v>
      </c>
    </row>
    <row r="14" spans="1:21" s="223" customFormat="1" ht="25.5" customHeight="1">
      <c r="A14" s="899"/>
      <c r="B14" s="2396" t="s">
        <v>30</v>
      </c>
      <c r="C14" s="2406"/>
      <c r="D14" s="2407"/>
      <c r="E14" s="1260">
        <f>SUM(E11:E13)</f>
        <v>73</v>
      </c>
      <c r="F14" s="1068">
        <f>SUM(F11:F13)</f>
        <v>5347480</v>
      </c>
      <c r="G14" s="1068">
        <f t="shared" ref="G14:T14" si="0">SUM(G11:G13)</f>
        <v>301393.8</v>
      </c>
      <c r="H14" s="1068">
        <f t="shared" si="0"/>
        <v>5648873.7999999998</v>
      </c>
      <c r="I14" s="1068">
        <f t="shared" si="0"/>
        <v>0</v>
      </c>
      <c r="J14" s="1068">
        <f t="shared" si="0"/>
        <v>0</v>
      </c>
      <c r="K14" s="1068">
        <f t="shared" si="0"/>
        <v>15000</v>
      </c>
      <c r="L14" s="1068">
        <f t="shared" si="0"/>
        <v>0</v>
      </c>
      <c r="M14" s="1068">
        <f t="shared" si="0"/>
        <v>904182</v>
      </c>
      <c r="N14" s="1068">
        <f t="shared" si="0"/>
        <v>450000</v>
      </c>
      <c r="O14" s="1068">
        <f t="shared" si="0"/>
        <v>1719182</v>
      </c>
      <c r="P14" s="1068">
        <f t="shared" si="0"/>
        <v>7368055.7999999998</v>
      </c>
      <c r="Q14" s="1068">
        <f t="shared" si="0"/>
        <v>56488.738000000005</v>
      </c>
      <c r="R14" s="1068">
        <f t="shared" si="0"/>
        <v>112977.47600000001</v>
      </c>
      <c r="S14" s="1068">
        <f t="shared" si="0"/>
        <v>56488.738000000005</v>
      </c>
      <c r="T14" s="1068">
        <f t="shared" si="0"/>
        <v>7142100.8479999993</v>
      </c>
      <c r="U14" s="769"/>
    </row>
    <row r="15" spans="1:21" s="268" customFormat="1" ht="15">
      <c r="A15" s="176"/>
      <c r="B15" s="144"/>
      <c r="C15" s="1415"/>
      <c r="D15" s="1416"/>
      <c r="E15" s="1416"/>
      <c r="F15" s="1417"/>
      <c r="G15" s="1417"/>
      <c r="H15" s="1417"/>
      <c r="I15" s="1417"/>
      <c r="J15" s="1417"/>
      <c r="K15" s="1417"/>
      <c r="L15" s="1417"/>
      <c r="M15" s="1417"/>
      <c r="N15" s="1417"/>
      <c r="O15" s="1417"/>
      <c r="P15" s="1417"/>
      <c r="Q15" s="1417"/>
      <c r="R15" s="1417"/>
      <c r="S15" s="1417"/>
      <c r="T15" s="267"/>
    </row>
    <row r="16" spans="1:21" s="268" customFormat="1" ht="15">
      <c r="A16" s="176"/>
      <c r="B16" s="144"/>
      <c r="C16" s="1415"/>
      <c r="D16" s="1416"/>
      <c r="E16" s="1416"/>
      <c r="F16" s="1417"/>
      <c r="G16" s="1417"/>
      <c r="H16" s="1417"/>
      <c r="I16" s="1417"/>
      <c r="J16" s="1417"/>
      <c r="K16" s="1417"/>
      <c r="L16" s="1417"/>
      <c r="M16" s="1417"/>
      <c r="N16" s="1417"/>
      <c r="O16" s="1417"/>
      <c r="P16" s="1417"/>
      <c r="Q16" s="1417"/>
      <c r="R16" s="1417"/>
      <c r="S16" s="1417"/>
      <c r="T16" s="267"/>
    </row>
    <row r="17" spans="1:21" s="268" customFormat="1" ht="17.25">
      <c r="A17" s="176"/>
      <c r="B17" s="101" t="s">
        <v>31</v>
      </c>
      <c r="C17" s="1415"/>
      <c r="D17" s="1418"/>
      <c r="E17" s="1418"/>
      <c r="F17" s="1419"/>
      <c r="G17" s="1419"/>
      <c r="H17" s="1419"/>
      <c r="I17" s="1419"/>
      <c r="J17" s="1419"/>
      <c r="K17" s="1419"/>
      <c r="L17" s="1419"/>
      <c r="M17" s="1419"/>
      <c r="N17" s="1419"/>
      <c r="O17" s="1419"/>
      <c r="P17" s="1419"/>
      <c r="Q17" s="1419"/>
      <c r="R17" s="1419"/>
      <c r="S17" s="1419"/>
      <c r="T17" s="177"/>
    </row>
    <row r="18" spans="1:21" s="268" customFormat="1" ht="15">
      <c r="A18" s="176"/>
      <c r="B18" s="1420"/>
      <c r="C18" s="1421"/>
      <c r="D18" s="1422"/>
      <c r="E18" s="1416"/>
      <c r="F18" s="1417"/>
      <c r="G18" s="1417"/>
      <c r="H18" s="1417"/>
      <c r="I18" s="1417"/>
      <c r="J18" s="1417"/>
      <c r="K18" s="1417"/>
      <c r="L18" s="1417"/>
      <c r="M18" s="1417"/>
      <c r="N18" s="1417"/>
      <c r="O18" s="1417"/>
      <c r="P18" s="1417"/>
      <c r="Q18" s="1417"/>
      <c r="R18" s="1417"/>
      <c r="S18" s="1417"/>
      <c r="T18" s="267"/>
    </row>
    <row r="19" spans="1:21" s="268" customFormat="1" ht="20.100000000000001" customHeight="1">
      <c r="A19" s="2550" t="s">
        <v>2755</v>
      </c>
      <c r="B19" s="2484" t="s">
        <v>3</v>
      </c>
      <c r="C19" s="2484" t="s">
        <v>4</v>
      </c>
      <c r="D19" s="2484" t="s">
        <v>5</v>
      </c>
      <c r="E19" s="2552" t="s">
        <v>6</v>
      </c>
      <c r="F19" s="2344" t="s">
        <v>7</v>
      </c>
      <c r="G19" s="2345"/>
      <c r="H19" s="2335" t="s">
        <v>509</v>
      </c>
      <c r="I19" s="2340" t="s">
        <v>2132</v>
      </c>
      <c r="J19" s="2335" t="s">
        <v>87</v>
      </c>
      <c r="K19" s="2335" t="s">
        <v>17</v>
      </c>
      <c r="L19" s="2335" t="s">
        <v>577</v>
      </c>
      <c r="M19" s="2335" t="s">
        <v>18</v>
      </c>
      <c r="N19" s="2335" t="s">
        <v>19</v>
      </c>
      <c r="O19" s="2335" t="s">
        <v>2133</v>
      </c>
      <c r="P19" s="2335" t="s">
        <v>10</v>
      </c>
      <c r="Q19" s="2344" t="s">
        <v>11</v>
      </c>
      <c r="R19" s="2359"/>
      <c r="S19" s="2345"/>
      <c r="T19" s="2335" t="s">
        <v>12</v>
      </c>
      <c r="U19" s="2537" t="s">
        <v>13</v>
      </c>
    </row>
    <row r="20" spans="1:21" s="268" customFormat="1" ht="51">
      <c r="A20" s="2551"/>
      <c r="B20" s="2485"/>
      <c r="C20" s="2485"/>
      <c r="D20" s="2485"/>
      <c r="E20" s="2486"/>
      <c r="F20" s="786" t="s">
        <v>14</v>
      </c>
      <c r="G20" s="786" t="s">
        <v>15</v>
      </c>
      <c r="H20" s="2336"/>
      <c r="I20" s="2341"/>
      <c r="J20" s="2336"/>
      <c r="K20" s="2336"/>
      <c r="L20" s="2336"/>
      <c r="M20" s="2336"/>
      <c r="N20" s="2336"/>
      <c r="O20" s="2336"/>
      <c r="P20" s="2336"/>
      <c r="Q20" s="786" t="s">
        <v>2316</v>
      </c>
      <c r="R20" s="786" t="s">
        <v>20</v>
      </c>
      <c r="S20" s="786" t="s">
        <v>2270</v>
      </c>
      <c r="T20" s="2336"/>
      <c r="U20" s="2537"/>
    </row>
    <row r="21" spans="1:21" s="223" customFormat="1" ht="18" customHeight="1">
      <c r="A21" s="206">
        <v>1425000</v>
      </c>
      <c r="B21" s="414">
        <v>1</v>
      </c>
      <c r="C21" s="1427" t="s">
        <v>2174</v>
      </c>
      <c r="D21" s="1428" t="s">
        <v>42</v>
      </c>
      <c r="E21" s="1429">
        <f>VLOOKUP(C21,[53]WAINGAPU!$V$21:$X$33,3,FALSE)</f>
        <v>26</v>
      </c>
      <c r="F21" s="1404">
        <v>1581564</v>
      </c>
      <c r="G21" s="1404">
        <v>301393.8</v>
      </c>
      <c r="H21" s="1430">
        <f>SUM(F21:G21)</f>
        <v>1882957.8</v>
      </c>
      <c r="I21" s="1430">
        <v>0</v>
      </c>
      <c r="J21" s="1430">
        <v>0</v>
      </c>
      <c r="K21" s="1430">
        <v>5000</v>
      </c>
      <c r="L21" s="1430">
        <v>0</v>
      </c>
      <c r="M21" s="1430">
        <v>301393.8</v>
      </c>
      <c r="N21" s="1430">
        <v>0</v>
      </c>
      <c r="O21" s="1430">
        <f t="shared" ref="O21:O33" si="1">(E21*K21)+M21+N21</f>
        <v>431393.8</v>
      </c>
      <c r="P21" s="1430">
        <f t="shared" ref="P21:P33" si="2">H21+O21</f>
        <v>2314351.6</v>
      </c>
      <c r="Q21" s="1430">
        <f t="shared" ref="Q21:Q33" si="3">1%*H21</f>
        <v>18829.578000000001</v>
      </c>
      <c r="R21" s="48">
        <f t="shared" ref="R21:R33" si="4">H21*2%</f>
        <v>37659.156000000003</v>
      </c>
      <c r="S21" s="48">
        <f t="shared" ref="S21:S33" si="5">H21*1%</f>
        <v>18829.578000000001</v>
      </c>
      <c r="T21" s="146">
        <f t="shared" ref="T21:T33" si="6">P21-R21-S21-Q21</f>
        <v>2239033.2879999997</v>
      </c>
      <c r="U21" s="66" t="str">
        <f>VLOOKUP(C21,[52]WAINGAPU!$V$21:$AP$34,21,FALSE)</f>
        <v>1610002088859</v>
      </c>
    </row>
    <row r="22" spans="1:21" s="223" customFormat="1" ht="18" customHeight="1">
      <c r="A22" s="206">
        <v>1425000</v>
      </c>
      <c r="B22" s="414">
        <v>2</v>
      </c>
      <c r="C22" s="1427" t="s">
        <v>2175</v>
      </c>
      <c r="D22" s="1428" t="s">
        <v>42</v>
      </c>
      <c r="E22" s="1429">
        <f>VLOOKUP(C22,[53]WAINGAPU!$V$21:$X$33,3,FALSE)</f>
        <v>26</v>
      </c>
      <c r="F22" s="1404">
        <v>1581564</v>
      </c>
      <c r="G22" s="1404">
        <v>301393.8</v>
      </c>
      <c r="H22" s="1430">
        <f t="shared" ref="H22:H33" si="7">SUM(F22:G22)</f>
        <v>1882957.8</v>
      </c>
      <c r="I22" s="1430">
        <v>0</v>
      </c>
      <c r="J22" s="1430">
        <v>0</v>
      </c>
      <c r="K22" s="1430">
        <v>5000</v>
      </c>
      <c r="L22" s="1430">
        <v>0</v>
      </c>
      <c r="M22" s="1430">
        <v>301393.8</v>
      </c>
      <c r="N22" s="1430">
        <v>0</v>
      </c>
      <c r="O22" s="1430">
        <f t="shared" si="1"/>
        <v>431393.8</v>
      </c>
      <c r="P22" s="1430">
        <f t="shared" si="2"/>
        <v>2314351.6</v>
      </c>
      <c r="Q22" s="1430">
        <f t="shared" si="3"/>
        <v>18829.578000000001</v>
      </c>
      <c r="R22" s="48">
        <f t="shared" si="4"/>
        <v>37659.156000000003</v>
      </c>
      <c r="S22" s="48">
        <f t="shared" si="5"/>
        <v>18829.578000000001</v>
      </c>
      <c r="T22" s="146">
        <f t="shared" si="6"/>
        <v>2239033.2879999997</v>
      </c>
      <c r="U22" s="66" t="str">
        <f>VLOOKUP(C22,[52]WAINGAPU!$V$21:$AP$34,21,FALSE)</f>
        <v>1610002088768</v>
      </c>
    </row>
    <row r="23" spans="1:21" s="223" customFormat="1" ht="18" customHeight="1">
      <c r="A23" s="206">
        <v>1425000</v>
      </c>
      <c r="B23" s="414">
        <v>3</v>
      </c>
      <c r="C23" s="1427" t="s">
        <v>2176</v>
      </c>
      <c r="D23" s="1428" t="s">
        <v>42</v>
      </c>
      <c r="E23" s="1429">
        <f>VLOOKUP(C23,[53]WAINGAPU!$V$21:$X$33,3,FALSE)</f>
        <v>24</v>
      </c>
      <c r="F23" s="1404">
        <v>1581564</v>
      </c>
      <c r="G23" s="1404">
        <v>301393.8</v>
      </c>
      <c r="H23" s="1430">
        <f t="shared" si="7"/>
        <v>1882957.8</v>
      </c>
      <c r="I23" s="1430">
        <v>0</v>
      </c>
      <c r="J23" s="1430">
        <v>0</v>
      </c>
      <c r="K23" s="1430">
        <v>5000</v>
      </c>
      <c r="L23" s="1430">
        <v>0</v>
      </c>
      <c r="M23" s="1430">
        <v>301393.8</v>
      </c>
      <c r="N23" s="1430">
        <v>0</v>
      </c>
      <c r="O23" s="1430">
        <f t="shared" si="1"/>
        <v>421393.8</v>
      </c>
      <c r="P23" s="1430">
        <f t="shared" si="2"/>
        <v>2304351.6</v>
      </c>
      <c r="Q23" s="1430">
        <f t="shared" si="3"/>
        <v>18829.578000000001</v>
      </c>
      <c r="R23" s="48">
        <f t="shared" si="4"/>
        <v>37659.156000000003</v>
      </c>
      <c r="S23" s="48">
        <f t="shared" si="5"/>
        <v>18829.578000000001</v>
      </c>
      <c r="T23" s="146">
        <f t="shared" si="6"/>
        <v>2229033.2879999997</v>
      </c>
      <c r="U23" s="66" t="str">
        <f>VLOOKUP(C23,[52]WAINGAPU!$V$21:$AP$34,21,FALSE)</f>
        <v>1610002088685</v>
      </c>
    </row>
    <row r="24" spans="1:21" s="223" customFormat="1" ht="18" customHeight="1">
      <c r="A24" s="206">
        <v>1425000</v>
      </c>
      <c r="B24" s="414">
        <v>4</v>
      </c>
      <c r="C24" s="1427" t="s">
        <v>2177</v>
      </c>
      <c r="D24" s="1428" t="s">
        <v>42</v>
      </c>
      <c r="E24" s="1429">
        <f>VLOOKUP(C24,[53]WAINGAPU!$V$21:$X$33,3,FALSE)</f>
        <v>26</v>
      </c>
      <c r="F24" s="1404">
        <v>1581564</v>
      </c>
      <c r="G24" s="1404">
        <v>301393.8</v>
      </c>
      <c r="H24" s="1430">
        <f t="shared" si="7"/>
        <v>1882957.8</v>
      </c>
      <c r="I24" s="1430">
        <v>0</v>
      </c>
      <c r="J24" s="1430">
        <v>0</v>
      </c>
      <c r="K24" s="1430">
        <v>5000</v>
      </c>
      <c r="L24" s="1430">
        <v>0</v>
      </c>
      <c r="M24" s="1430">
        <v>301393.8</v>
      </c>
      <c r="N24" s="1430">
        <v>0</v>
      </c>
      <c r="O24" s="1430">
        <f t="shared" si="1"/>
        <v>431393.8</v>
      </c>
      <c r="P24" s="1430">
        <f t="shared" si="2"/>
        <v>2314351.6</v>
      </c>
      <c r="Q24" s="1430">
        <f t="shared" si="3"/>
        <v>18829.578000000001</v>
      </c>
      <c r="R24" s="48">
        <f t="shared" si="4"/>
        <v>37659.156000000003</v>
      </c>
      <c r="S24" s="48">
        <f t="shared" si="5"/>
        <v>18829.578000000001</v>
      </c>
      <c r="T24" s="146">
        <f t="shared" si="6"/>
        <v>2239033.2879999997</v>
      </c>
      <c r="U24" s="66" t="str">
        <f>VLOOKUP(C24,[52]WAINGAPU!$V$21:$AP$34,21,FALSE)</f>
        <v>1610002088933</v>
      </c>
    </row>
    <row r="25" spans="1:21" s="223" customFormat="1" ht="18" customHeight="1">
      <c r="A25" s="206">
        <v>1425000</v>
      </c>
      <c r="B25" s="414">
        <v>5</v>
      </c>
      <c r="C25" s="1427" t="s">
        <v>2178</v>
      </c>
      <c r="D25" s="1428" t="s">
        <v>42</v>
      </c>
      <c r="E25" s="1429">
        <f>VLOOKUP(C25,[53]WAINGAPU!$V$21:$X$33,3,FALSE)</f>
        <v>26</v>
      </c>
      <c r="F25" s="1404">
        <v>1581564</v>
      </c>
      <c r="G25" s="1404">
        <v>301393.8</v>
      </c>
      <c r="H25" s="1430">
        <f t="shared" si="7"/>
        <v>1882957.8</v>
      </c>
      <c r="I25" s="1430">
        <v>0</v>
      </c>
      <c r="J25" s="1430">
        <v>0</v>
      </c>
      <c r="K25" s="1430">
        <v>5000</v>
      </c>
      <c r="L25" s="1430">
        <v>0</v>
      </c>
      <c r="M25" s="1430">
        <v>301393.8</v>
      </c>
      <c r="N25" s="1430">
        <v>0</v>
      </c>
      <c r="O25" s="1430">
        <f t="shared" si="1"/>
        <v>431393.8</v>
      </c>
      <c r="P25" s="1430">
        <f t="shared" si="2"/>
        <v>2314351.6</v>
      </c>
      <c r="Q25" s="1430">
        <f t="shared" si="3"/>
        <v>18829.578000000001</v>
      </c>
      <c r="R25" s="48">
        <f t="shared" si="4"/>
        <v>37659.156000000003</v>
      </c>
      <c r="S25" s="48">
        <f t="shared" si="5"/>
        <v>18829.578000000001</v>
      </c>
      <c r="T25" s="146">
        <f t="shared" si="6"/>
        <v>2239033.2879999997</v>
      </c>
      <c r="U25" s="66" t="str">
        <f>VLOOKUP(C25,[52]WAINGAPU!$V$21:$AP$34,21,FALSE)</f>
        <v>1610002088396</v>
      </c>
    </row>
    <row r="26" spans="1:21" s="223" customFormat="1" ht="18" customHeight="1">
      <c r="A26" s="206">
        <v>1425000</v>
      </c>
      <c r="B26" s="414">
        <v>6</v>
      </c>
      <c r="C26" s="1427" t="s">
        <v>2179</v>
      </c>
      <c r="D26" s="1428" t="s">
        <v>42</v>
      </c>
      <c r="E26" s="1429">
        <f>VLOOKUP(C26,[53]WAINGAPU!$V$21:$X$33,3,FALSE)</f>
        <v>26</v>
      </c>
      <c r="F26" s="1404">
        <v>1581564</v>
      </c>
      <c r="G26" s="1404">
        <v>301393.8</v>
      </c>
      <c r="H26" s="1430">
        <f t="shared" si="7"/>
        <v>1882957.8</v>
      </c>
      <c r="I26" s="1430">
        <v>0</v>
      </c>
      <c r="J26" s="1430">
        <v>0</v>
      </c>
      <c r="K26" s="1430">
        <v>5000</v>
      </c>
      <c r="L26" s="1430">
        <v>0</v>
      </c>
      <c r="M26" s="1430">
        <v>301393.8</v>
      </c>
      <c r="N26" s="1430">
        <v>0</v>
      </c>
      <c r="O26" s="1430">
        <f t="shared" si="1"/>
        <v>431393.8</v>
      </c>
      <c r="P26" s="1430">
        <f t="shared" si="2"/>
        <v>2314351.6</v>
      </c>
      <c r="Q26" s="1430">
        <f t="shared" si="3"/>
        <v>18829.578000000001</v>
      </c>
      <c r="R26" s="48">
        <f t="shared" si="4"/>
        <v>37659.156000000003</v>
      </c>
      <c r="S26" s="48">
        <f t="shared" si="5"/>
        <v>18829.578000000001</v>
      </c>
      <c r="T26" s="146">
        <f t="shared" si="6"/>
        <v>2239033.2879999997</v>
      </c>
      <c r="U26" s="66" t="str">
        <f>VLOOKUP(C26,[52]WAINGAPU!$V$21:$AP$34,21,FALSE)</f>
        <v>1610002088875</v>
      </c>
    </row>
    <row r="27" spans="1:21" s="223" customFormat="1" ht="18" customHeight="1">
      <c r="A27" s="206">
        <v>1425000</v>
      </c>
      <c r="B27" s="414">
        <v>7</v>
      </c>
      <c r="C27" s="1427" t="s">
        <v>2180</v>
      </c>
      <c r="D27" s="1428" t="s">
        <v>42</v>
      </c>
      <c r="E27" s="1429">
        <f>VLOOKUP(C27,[53]WAINGAPU!$V$21:$X$33,3,FALSE)</f>
        <v>26</v>
      </c>
      <c r="F27" s="1404">
        <v>1581564</v>
      </c>
      <c r="G27" s="1404">
        <v>301393.8</v>
      </c>
      <c r="H27" s="1430">
        <f t="shared" si="7"/>
        <v>1882957.8</v>
      </c>
      <c r="I27" s="1430">
        <v>0</v>
      </c>
      <c r="J27" s="1430">
        <v>0</v>
      </c>
      <c r="K27" s="1430">
        <v>5000</v>
      </c>
      <c r="L27" s="1430">
        <v>0</v>
      </c>
      <c r="M27" s="1430">
        <v>301393.8</v>
      </c>
      <c r="N27" s="1430">
        <v>0</v>
      </c>
      <c r="O27" s="1430">
        <f t="shared" si="1"/>
        <v>431393.8</v>
      </c>
      <c r="P27" s="1430">
        <f t="shared" si="2"/>
        <v>2314351.6</v>
      </c>
      <c r="Q27" s="1430">
        <f t="shared" si="3"/>
        <v>18829.578000000001</v>
      </c>
      <c r="R27" s="48">
        <f t="shared" si="4"/>
        <v>37659.156000000003</v>
      </c>
      <c r="S27" s="48">
        <f t="shared" si="5"/>
        <v>18829.578000000001</v>
      </c>
      <c r="T27" s="146">
        <f t="shared" si="6"/>
        <v>2239033.2879999997</v>
      </c>
      <c r="U27" s="66" t="str">
        <f>VLOOKUP(C27,[52]WAINGAPU!$V$21:$AP$34,21,FALSE)</f>
        <v>1610002088917</v>
      </c>
    </row>
    <row r="28" spans="1:21" s="223" customFormat="1" ht="18" customHeight="1">
      <c r="A28" s="206">
        <v>1425000</v>
      </c>
      <c r="B28" s="414">
        <v>8</v>
      </c>
      <c r="C28" s="1427" t="s">
        <v>2181</v>
      </c>
      <c r="D28" s="1428" t="s">
        <v>42</v>
      </c>
      <c r="E28" s="1429">
        <f>VLOOKUP(C28,[53]WAINGAPU!$V$21:$X$33,3,FALSE)</f>
        <v>26</v>
      </c>
      <c r="F28" s="1404">
        <v>1581564</v>
      </c>
      <c r="G28" s="1404">
        <v>301393.8</v>
      </c>
      <c r="H28" s="1430">
        <f t="shared" si="7"/>
        <v>1882957.8</v>
      </c>
      <c r="I28" s="1430">
        <v>0</v>
      </c>
      <c r="J28" s="1430">
        <v>0</v>
      </c>
      <c r="K28" s="1430">
        <v>5000</v>
      </c>
      <c r="L28" s="1430">
        <v>0</v>
      </c>
      <c r="M28" s="1430">
        <v>301393.8</v>
      </c>
      <c r="N28" s="1430">
        <v>0</v>
      </c>
      <c r="O28" s="1430">
        <f t="shared" si="1"/>
        <v>431393.8</v>
      </c>
      <c r="P28" s="1430">
        <f t="shared" si="2"/>
        <v>2314351.6</v>
      </c>
      <c r="Q28" s="1430">
        <f t="shared" si="3"/>
        <v>18829.578000000001</v>
      </c>
      <c r="R28" s="48">
        <f t="shared" si="4"/>
        <v>37659.156000000003</v>
      </c>
      <c r="S28" s="48">
        <f t="shared" si="5"/>
        <v>18829.578000000001</v>
      </c>
      <c r="T28" s="146">
        <f t="shared" si="6"/>
        <v>2239033.2879999997</v>
      </c>
      <c r="U28" s="66" t="str">
        <f>VLOOKUP(C28,[52]WAINGAPU!$V$21:$AP$34,21,FALSE)</f>
        <v>1610002088800</v>
      </c>
    </row>
    <row r="29" spans="1:21" s="223" customFormat="1" ht="18" customHeight="1">
      <c r="A29" s="206">
        <v>1425000</v>
      </c>
      <c r="B29" s="414">
        <v>9</v>
      </c>
      <c r="C29" s="1427" t="s">
        <v>2182</v>
      </c>
      <c r="D29" s="1428" t="s">
        <v>42</v>
      </c>
      <c r="E29" s="1429">
        <f>VLOOKUP(C29,[53]WAINGAPU!$V$21:$X$33,3,FALSE)</f>
        <v>26</v>
      </c>
      <c r="F29" s="1404">
        <v>1581564</v>
      </c>
      <c r="G29" s="1404">
        <v>301393.8</v>
      </c>
      <c r="H29" s="1430">
        <f t="shared" si="7"/>
        <v>1882957.8</v>
      </c>
      <c r="I29" s="1430">
        <v>0</v>
      </c>
      <c r="J29" s="1430">
        <v>0</v>
      </c>
      <c r="K29" s="1430">
        <v>5000</v>
      </c>
      <c r="L29" s="1430">
        <v>0</v>
      </c>
      <c r="M29" s="1430">
        <v>301393.8</v>
      </c>
      <c r="N29" s="1430">
        <v>0</v>
      </c>
      <c r="O29" s="1430">
        <f t="shared" si="1"/>
        <v>431393.8</v>
      </c>
      <c r="P29" s="1430">
        <f t="shared" si="2"/>
        <v>2314351.6</v>
      </c>
      <c r="Q29" s="1430">
        <f t="shared" si="3"/>
        <v>18829.578000000001</v>
      </c>
      <c r="R29" s="48">
        <f t="shared" si="4"/>
        <v>37659.156000000003</v>
      </c>
      <c r="S29" s="48">
        <f t="shared" si="5"/>
        <v>18829.578000000001</v>
      </c>
      <c r="T29" s="146">
        <f t="shared" si="6"/>
        <v>2239033.2879999997</v>
      </c>
      <c r="U29" s="66" t="str">
        <f>VLOOKUP(C29,[52]WAINGAPU!$V$21:$AP$34,21,FALSE)</f>
        <v>1610002088735</v>
      </c>
    </row>
    <row r="30" spans="1:21" s="223" customFormat="1" ht="18" customHeight="1">
      <c r="A30" s="206">
        <v>1425000</v>
      </c>
      <c r="B30" s="414">
        <v>10</v>
      </c>
      <c r="C30" s="1427" t="s">
        <v>2183</v>
      </c>
      <c r="D30" s="1428" t="s">
        <v>42</v>
      </c>
      <c r="E30" s="1429">
        <f>VLOOKUP(C30,[53]WAINGAPU!$V$21:$X$33,3,FALSE)</f>
        <v>26</v>
      </c>
      <c r="F30" s="1404">
        <v>1581564</v>
      </c>
      <c r="G30" s="1404">
        <v>301393.8</v>
      </c>
      <c r="H30" s="1430">
        <f t="shared" si="7"/>
        <v>1882957.8</v>
      </c>
      <c r="I30" s="1430">
        <v>0</v>
      </c>
      <c r="J30" s="1430">
        <v>0</v>
      </c>
      <c r="K30" s="1430">
        <v>5000</v>
      </c>
      <c r="L30" s="1430">
        <v>0</v>
      </c>
      <c r="M30" s="1430">
        <v>301393.8</v>
      </c>
      <c r="N30" s="1430">
        <v>0</v>
      </c>
      <c r="O30" s="1430">
        <f t="shared" si="1"/>
        <v>431393.8</v>
      </c>
      <c r="P30" s="1430">
        <f t="shared" si="2"/>
        <v>2314351.6</v>
      </c>
      <c r="Q30" s="1430">
        <f t="shared" si="3"/>
        <v>18829.578000000001</v>
      </c>
      <c r="R30" s="48">
        <f t="shared" si="4"/>
        <v>37659.156000000003</v>
      </c>
      <c r="S30" s="48">
        <f t="shared" si="5"/>
        <v>18829.578000000001</v>
      </c>
      <c r="T30" s="146">
        <f t="shared" si="6"/>
        <v>2239033.2879999997</v>
      </c>
      <c r="U30" s="66" t="str">
        <f>VLOOKUP(C30,[52]WAINGAPU!$V$21:$AP$34,21,FALSE)</f>
        <v>1610002088925</v>
      </c>
    </row>
    <row r="31" spans="1:21" s="223" customFormat="1" ht="18" customHeight="1">
      <c r="A31" s="206">
        <v>1425000</v>
      </c>
      <c r="B31" s="414">
        <v>11</v>
      </c>
      <c r="C31" s="1427" t="s">
        <v>2184</v>
      </c>
      <c r="D31" s="1428" t="s">
        <v>42</v>
      </c>
      <c r="E31" s="1429">
        <f>VLOOKUP(C31,[53]WAINGAPU!$V$21:$X$33,3,FALSE)</f>
        <v>26</v>
      </c>
      <c r="F31" s="1404">
        <v>1581564</v>
      </c>
      <c r="G31" s="1404">
        <v>301393.8</v>
      </c>
      <c r="H31" s="1430">
        <f t="shared" si="7"/>
        <v>1882957.8</v>
      </c>
      <c r="I31" s="1430">
        <v>0</v>
      </c>
      <c r="J31" s="1430">
        <v>0</v>
      </c>
      <c r="K31" s="1430">
        <v>5000</v>
      </c>
      <c r="L31" s="1430">
        <v>0</v>
      </c>
      <c r="M31" s="1430">
        <v>301393.8</v>
      </c>
      <c r="N31" s="1430">
        <v>0</v>
      </c>
      <c r="O31" s="1430">
        <f t="shared" si="1"/>
        <v>431393.8</v>
      </c>
      <c r="P31" s="1430">
        <f t="shared" si="2"/>
        <v>2314351.6</v>
      </c>
      <c r="Q31" s="1430">
        <f t="shared" si="3"/>
        <v>18829.578000000001</v>
      </c>
      <c r="R31" s="48">
        <f t="shared" si="4"/>
        <v>37659.156000000003</v>
      </c>
      <c r="S31" s="48">
        <f t="shared" si="5"/>
        <v>18829.578000000001</v>
      </c>
      <c r="T31" s="146">
        <f t="shared" si="6"/>
        <v>2239033.2879999997</v>
      </c>
      <c r="U31" s="66" t="str">
        <f>VLOOKUP(C31,[52]WAINGAPU!$V$21:$AP$34,21,FALSE)</f>
        <v>1610002088677</v>
      </c>
    </row>
    <row r="32" spans="1:21" s="223" customFormat="1" ht="18" customHeight="1">
      <c r="A32" s="206">
        <v>1425000</v>
      </c>
      <c r="B32" s="414">
        <v>12</v>
      </c>
      <c r="C32" s="1427" t="s">
        <v>2185</v>
      </c>
      <c r="D32" s="1428" t="s">
        <v>42</v>
      </c>
      <c r="E32" s="1429">
        <f>VLOOKUP(C32,[53]WAINGAPU!$V$21:$X$33,3,FALSE)</f>
        <v>26</v>
      </c>
      <c r="F32" s="1404">
        <v>1581564</v>
      </c>
      <c r="G32" s="1404">
        <v>301393.8</v>
      </c>
      <c r="H32" s="1430">
        <f t="shared" si="7"/>
        <v>1882957.8</v>
      </c>
      <c r="I32" s="1430">
        <v>0</v>
      </c>
      <c r="J32" s="1430">
        <v>0</v>
      </c>
      <c r="K32" s="1430">
        <v>5000</v>
      </c>
      <c r="L32" s="1430">
        <v>0</v>
      </c>
      <c r="M32" s="1430">
        <v>301393.8</v>
      </c>
      <c r="N32" s="1430">
        <v>0</v>
      </c>
      <c r="O32" s="1430">
        <f t="shared" si="1"/>
        <v>431393.8</v>
      </c>
      <c r="P32" s="1430">
        <f t="shared" si="2"/>
        <v>2314351.6</v>
      </c>
      <c r="Q32" s="1430">
        <f t="shared" si="3"/>
        <v>18829.578000000001</v>
      </c>
      <c r="R32" s="48">
        <f t="shared" si="4"/>
        <v>37659.156000000003</v>
      </c>
      <c r="S32" s="48">
        <f t="shared" si="5"/>
        <v>18829.578000000001</v>
      </c>
      <c r="T32" s="146">
        <f t="shared" si="6"/>
        <v>2239033.2879999997</v>
      </c>
      <c r="U32" s="66" t="str">
        <f>VLOOKUP(C32,[52]WAINGAPU!$V$21:$AP$34,21,FALSE)</f>
        <v>1610002088818</v>
      </c>
    </row>
    <row r="33" spans="1:26" s="223" customFormat="1" ht="18" customHeight="1">
      <c r="A33" s="206">
        <v>1425000</v>
      </c>
      <c r="B33" s="414">
        <v>13</v>
      </c>
      <c r="C33" s="1427" t="s">
        <v>2186</v>
      </c>
      <c r="D33" s="1428" t="s">
        <v>42</v>
      </c>
      <c r="E33" s="1429">
        <v>26</v>
      </c>
      <c r="F33" s="1404">
        <v>1581564</v>
      </c>
      <c r="G33" s="1404">
        <v>301393.8</v>
      </c>
      <c r="H33" s="1430">
        <f t="shared" si="7"/>
        <v>1882957.8</v>
      </c>
      <c r="I33" s="1430">
        <v>0</v>
      </c>
      <c r="J33" s="1430">
        <v>0</v>
      </c>
      <c r="K33" s="1430">
        <v>5000</v>
      </c>
      <c r="L33" s="1430">
        <v>0</v>
      </c>
      <c r="M33" s="1430">
        <v>301393.8</v>
      </c>
      <c r="N33" s="1430">
        <v>0</v>
      </c>
      <c r="O33" s="1430">
        <f t="shared" si="1"/>
        <v>431393.8</v>
      </c>
      <c r="P33" s="1430">
        <f t="shared" si="2"/>
        <v>2314351.6</v>
      </c>
      <c r="Q33" s="1430">
        <f t="shared" si="3"/>
        <v>18829.578000000001</v>
      </c>
      <c r="R33" s="48">
        <f t="shared" si="4"/>
        <v>37659.156000000003</v>
      </c>
      <c r="S33" s="48">
        <f t="shared" si="5"/>
        <v>18829.578000000001</v>
      </c>
      <c r="T33" s="146">
        <f t="shared" si="6"/>
        <v>2239033.2879999997</v>
      </c>
      <c r="U33" s="66" t="str">
        <f>VLOOKUP(C33,[52]WAINGAPU!$V$21:$AP$34,21,FALSE)</f>
        <v>1610002088701</v>
      </c>
    </row>
    <row r="34" spans="1:26" s="223" customFormat="1" ht="25.5" customHeight="1">
      <c r="A34" s="899"/>
      <c r="B34" s="2396" t="s">
        <v>34</v>
      </c>
      <c r="C34" s="2406"/>
      <c r="D34" s="2407"/>
      <c r="E34" s="1260">
        <f>SUM(E21:E33)</f>
        <v>336</v>
      </c>
      <c r="F34" s="1439">
        <f>SUM(F21:F33)</f>
        <v>20560332</v>
      </c>
      <c r="G34" s="1439">
        <f t="shared" ref="G34:T34" si="8">SUM(G21:G33)</f>
        <v>3918119.399999999</v>
      </c>
      <c r="H34" s="1439">
        <f t="shared" si="8"/>
        <v>24478451.400000006</v>
      </c>
      <c r="I34" s="1439">
        <f t="shared" si="8"/>
        <v>0</v>
      </c>
      <c r="J34" s="1439">
        <f t="shared" si="8"/>
        <v>0</v>
      </c>
      <c r="K34" s="1439">
        <f t="shared" si="8"/>
        <v>65000</v>
      </c>
      <c r="L34" s="1439">
        <f t="shared" si="8"/>
        <v>0</v>
      </c>
      <c r="M34" s="1439">
        <f t="shared" si="8"/>
        <v>3918119.399999999</v>
      </c>
      <c r="N34" s="1439">
        <f t="shared" si="8"/>
        <v>0</v>
      </c>
      <c r="O34" s="1439">
        <f t="shared" si="8"/>
        <v>5598119.3999999985</v>
      </c>
      <c r="P34" s="1439">
        <f t="shared" si="8"/>
        <v>30076570.800000008</v>
      </c>
      <c r="Q34" s="1439">
        <f t="shared" si="8"/>
        <v>244784.51400000008</v>
      </c>
      <c r="R34" s="1439">
        <f t="shared" si="8"/>
        <v>489569.02800000017</v>
      </c>
      <c r="S34" s="1439">
        <f t="shared" si="8"/>
        <v>244784.51400000008</v>
      </c>
      <c r="T34" s="1439">
        <f t="shared" si="8"/>
        <v>29097432.743999988</v>
      </c>
      <c r="U34" s="769"/>
    </row>
    <row r="35" spans="1:26" s="268" customFormat="1" ht="15">
      <c r="A35" s="176"/>
      <c r="B35" s="63"/>
      <c r="C35" s="63"/>
      <c r="D35" s="63"/>
      <c r="E35" s="6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226"/>
    </row>
    <row r="36" spans="1:26" s="268" customFormat="1" ht="15">
      <c r="A36" s="176"/>
      <c r="B36" s="63"/>
      <c r="C36" s="63"/>
      <c r="D36" s="63"/>
      <c r="E36" s="6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226"/>
    </row>
    <row r="37" spans="1:26" s="268" customFormat="1" ht="17.25">
      <c r="A37" s="176"/>
      <c r="B37" s="101" t="s">
        <v>35</v>
      </c>
      <c r="C37" s="1113"/>
      <c r="D37" s="1423"/>
      <c r="E37" s="1423"/>
      <c r="F37" s="1424"/>
      <c r="G37" s="1424"/>
      <c r="H37" s="1424"/>
      <c r="I37" s="1424"/>
      <c r="J37" s="1424"/>
      <c r="K37" s="1424"/>
      <c r="L37" s="1424"/>
      <c r="M37" s="1424"/>
      <c r="N37" s="1424"/>
      <c r="O37" s="1424"/>
      <c r="P37" s="1424"/>
      <c r="Q37" s="1424"/>
      <c r="R37" s="1424"/>
      <c r="S37" s="1424"/>
      <c r="T37" s="1424"/>
      <c r="U37" s="1424"/>
    </row>
    <row r="38" spans="1:26" s="268" customFormat="1" ht="24.75" customHeight="1">
      <c r="A38" s="2543" t="s">
        <v>2771</v>
      </c>
      <c r="B38" s="2549" t="s">
        <v>3</v>
      </c>
      <c r="C38" s="2549" t="s">
        <v>4</v>
      </c>
      <c r="D38" s="2549" t="s">
        <v>5</v>
      </c>
      <c r="E38" s="2549" t="s">
        <v>2770</v>
      </c>
      <c r="F38" s="2546" t="s">
        <v>7</v>
      </c>
      <c r="G38" s="2548"/>
      <c r="H38" s="2383" t="s">
        <v>509</v>
      </c>
      <c r="I38" s="2340" t="s">
        <v>2132</v>
      </c>
      <c r="J38" s="2335" t="s">
        <v>87</v>
      </c>
      <c r="K38" s="2335" t="s">
        <v>17</v>
      </c>
      <c r="L38" s="2335" t="s">
        <v>577</v>
      </c>
      <c r="M38" s="2335" t="s">
        <v>18</v>
      </c>
      <c r="N38" s="2383" t="s">
        <v>19</v>
      </c>
      <c r="O38" s="2383" t="s">
        <v>2133</v>
      </c>
      <c r="P38" s="2383" t="s">
        <v>10</v>
      </c>
      <c r="Q38" s="2546" t="s">
        <v>11</v>
      </c>
      <c r="R38" s="2547"/>
      <c r="S38" s="2548"/>
      <c r="T38" s="2383" t="s">
        <v>12</v>
      </c>
      <c r="U38" s="2545" t="s">
        <v>13</v>
      </c>
    </row>
    <row r="39" spans="1:26" s="268" customFormat="1" ht="38.25">
      <c r="A39" s="2544"/>
      <c r="B39" s="2519"/>
      <c r="C39" s="2519"/>
      <c r="D39" s="2519"/>
      <c r="E39" s="2519"/>
      <c r="F39" s="1447" t="s">
        <v>14</v>
      </c>
      <c r="G39" s="1447" t="s">
        <v>15</v>
      </c>
      <c r="H39" s="2320"/>
      <c r="I39" s="2341"/>
      <c r="J39" s="2336"/>
      <c r="K39" s="2336"/>
      <c r="L39" s="2336"/>
      <c r="M39" s="2336"/>
      <c r="N39" s="2320"/>
      <c r="O39" s="2320"/>
      <c r="P39" s="2320"/>
      <c r="Q39" s="1447" t="s">
        <v>20</v>
      </c>
      <c r="R39" s="1447" t="s">
        <v>2270</v>
      </c>
      <c r="S39" s="1447" t="s">
        <v>2769</v>
      </c>
      <c r="T39" s="2320"/>
      <c r="U39" s="2545"/>
    </row>
    <row r="40" spans="1:26" s="370" customFormat="1" ht="18" customHeight="1">
      <c r="A40" s="363">
        <v>1425000</v>
      </c>
      <c r="B40" s="1440">
        <v>1</v>
      </c>
      <c r="C40" s="1441" t="s">
        <v>2772</v>
      </c>
      <c r="D40" s="1442" t="s">
        <v>43</v>
      </c>
      <c r="E40" s="1429">
        <f>VLOOKUP(C40,[53]WAINGAPU!$U$39:$W$44,3,FALSE)</f>
        <v>26</v>
      </c>
      <c r="F40" s="364">
        <v>1581563.9655000002</v>
      </c>
      <c r="G40" s="364">
        <v>301393.8</v>
      </c>
      <c r="H40" s="1430">
        <f t="shared" ref="H40:H45" si="9">SUM(F40:G40)</f>
        <v>1882957.7655000002</v>
      </c>
      <c r="I40" s="1443">
        <v>0</v>
      </c>
      <c r="J40" s="1443">
        <v>0</v>
      </c>
      <c r="K40" s="1443">
        <v>5000</v>
      </c>
      <c r="L40" s="1443"/>
      <c r="M40" s="1443">
        <v>200000</v>
      </c>
      <c r="N40" s="1443">
        <v>0</v>
      </c>
      <c r="O40" s="1430">
        <f t="shared" ref="O40:O45" si="10">(E40*K40)+M40+N40</f>
        <v>330000</v>
      </c>
      <c r="P40" s="1430">
        <f t="shared" ref="P40:P45" si="11">H40+O40</f>
        <v>2212957.7655000002</v>
      </c>
      <c r="Q40" s="1430">
        <f t="shared" ref="Q40:Q45" si="12">1%*H40</f>
        <v>18829.577655000001</v>
      </c>
      <c r="R40" s="48">
        <f t="shared" ref="R40:R45" si="13">H40*2%</f>
        <v>37659.155310000002</v>
      </c>
      <c r="S40" s="48">
        <f t="shared" ref="S40:S45" si="14">H40*1%</f>
        <v>18829.577655000001</v>
      </c>
      <c r="T40" s="1444">
        <f t="shared" ref="T40:T45" si="15">P40-R40-S40-Q40</f>
        <v>2137639.4548800001</v>
      </c>
      <c r="U40" s="1445" t="str">
        <f>VLOOKUP(C40,[52]WAINGAPU!$U$40:$AK$40,17,FALSE)</f>
        <v>1610002979446</v>
      </c>
      <c r="V40" s="1087"/>
      <c r="W40" s="1087"/>
      <c r="X40" s="1087"/>
      <c r="Y40" s="267"/>
      <c r="Z40" s="267"/>
    </row>
    <row r="41" spans="1:26" s="370" customFormat="1" ht="18" customHeight="1">
      <c r="A41" s="363">
        <v>1425000</v>
      </c>
      <c r="B41" s="1440">
        <v>2</v>
      </c>
      <c r="C41" s="1446" t="s">
        <v>3446</v>
      </c>
      <c r="D41" s="1442" t="s">
        <v>43</v>
      </c>
      <c r="E41" s="1429">
        <f>VLOOKUP(C41,[53]WAINGAPU!$U$39:$W$44,3,FALSE)</f>
        <v>26</v>
      </c>
      <c r="F41" s="364">
        <v>1581563.9655000002</v>
      </c>
      <c r="G41" s="364">
        <v>301393.8</v>
      </c>
      <c r="H41" s="1430">
        <f t="shared" si="9"/>
        <v>1882957.7655000002</v>
      </c>
      <c r="I41" s="1443">
        <v>0</v>
      </c>
      <c r="J41" s="1443">
        <v>0</v>
      </c>
      <c r="K41" s="1443">
        <v>5000</v>
      </c>
      <c r="L41" s="1443"/>
      <c r="M41" s="1443">
        <v>200000</v>
      </c>
      <c r="N41" s="1443">
        <v>0</v>
      </c>
      <c r="O41" s="1430">
        <f t="shared" si="10"/>
        <v>330000</v>
      </c>
      <c r="P41" s="1430">
        <f t="shared" si="11"/>
        <v>2212957.7655000002</v>
      </c>
      <c r="Q41" s="1430">
        <f t="shared" si="12"/>
        <v>18829.577655000001</v>
      </c>
      <c r="R41" s="48">
        <f t="shared" si="13"/>
        <v>37659.155310000002</v>
      </c>
      <c r="S41" s="48">
        <f t="shared" si="14"/>
        <v>18829.577655000001</v>
      </c>
      <c r="T41" s="1444">
        <f t="shared" si="15"/>
        <v>2137639.4548800001</v>
      </c>
      <c r="U41" s="489" t="s">
        <v>3684</v>
      </c>
      <c r="V41" s="1087"/>
      <c r="W41" s="1087"/>
      <c r="X41" s="1087"/>
      <c r="Y41" s="267"/>
      <c r="Z41" s="267"/>
    </row>
    <row r="42" spans="1:26" s="370" customFormat="1" ht="18" customHeight="1">
      <c r="A42" s="363">
        <v>1425000</v>
      </c>
      <c r="B42" s="1440">
        <v>3</v>
      </c>
      <c r="C42" s="1446" t="s">
        <v>3000</v>
      </c>
      <c r="D42" s="1442" t="s">
        <v>43</v>
      </c>
      <c r="E42" s="1429">
        <f>VLOOKUP(C42,[53]WAINGAPU!$U$39:$W$44,3,FALSE)</f>
        <v>26</v>
      </c>
      <c r="F42" s="364">
        <v>1581563.9655000002</v>
      </c>
      <c r="G42" s="364">
        <v>301393.8</v>
      </c>
      <c r="H42" s="1430">
        <f t="shared" si="9"/>
        <v>1882957.7655000002</v>
      </c>
      <c r="I42" s="1443">
        <v>0</v>
      </c>
      <c r="J42" s="1443">
        <v>0</v>
      </c>
      <c r="K42" s="1443">
        <v>5000</v>
      </c>
      <c r="L42" s="1443"/>
      <c r="M42" s="1443">
        <v>200000</v>
      </c>
      <c r="N42" s="1443">
        <v>0</v>
      </c>
      <c r="O42" s="1430">
        <f t="shared" si="10"/>
        <v>330000</v>
      </c>
      <c r="P42" s="1430">
        <f t="shared" si="11"/>
        <v>2212957.7655000002</v>
      </c>
      <c r="Q42" s="1430">
        <f t="shared" si="12"/>
        <v>18829.577655000001</v>
      </c>
      <c r="R42" s="48">
        <f t="shared" si="13"/>
        <v>37659.155310000002</v>
      </c>
      <c r="S42" s="48">
        <f t="shared" si="14"/>
        <v>18829.577655000001</v>
      </c>
      <c r="T42" s="1444">
        <f t="shared" si="15"/>
        <v>2137639.4548800001</v>
      </c>
      <c r="U42" s="489" t="s">
        <v>3683</v>
      </c>
      <c r="V42" s="1087"/>
      <c r="W42" s="1087"/>
      <c r="X42" s="1087"/>
      <c r="Y42" s="267"/>
      <c r="Z42" s="267"/>
    </row>
    <row r="43" spans="1:26" s="370" customFormat="1" ht="18" customHeight="1">
      <c r="A43" s="363">
        <v>1425000</v>
      </c>
      <c r="B43" s="1440">
        <v>4</v>
      </c>
      <c r="C43" s="1446" t="s">
        <v>3447</v>
      </c>
      <c r="D43" s="1442" t="s">
        <v>43</v>
      </c>
      <c r="E43" s="1429">
        <f>VLOOKUP(C43,[53]WAINGAPU!$U$39:$W$44,3,FALSE)</f>
        <v>26</v>
      </c>
      <c r="F43" s="364">
        <v>1581563.9655000002</v>
      </c>
      <c r="G43" s="364">
        <v>301393.8</v>
      </c>
      <c r="H43" s="1430">
        <f t="shared" si="9"/>
        <v>1882957.7655000002</v>
      </c>
      <c r="I43" s="1443">
        <v>0</v>
      </c>
      <c r="J43" s="1443">
        <v>0</v>
      </c>
      <c r="K43" s="1443">
        <v>5000</v>
      </c>
      <c r="L43" s="1443"/>
      <c r="M43" s="1443">
        <v>200000</v>
      </c>
      <c r="N43" s="1443">
        <v>0</v>
      </c>
      <c r="O43" s="1430">
        <f t="shared" si="10"/>
        <v>330000</v>
      </c>
      <c r="P43" s="1430">
        <f t="shared" si="11"/>
        <v>2212957.7655000002</v>
      </c>
      <c r="Q43" s="1430">
        <f t="shared" si="12"/>
        <v>18829.577655000001</v>
      </c>
      <c r="R43" s="48">
        <f t="shared" si="13"/>
        <v>37659.155310000002</v>
      </c>
      <c r="S43" s="48">
        <f t="shared" si="14"/>
        <v>18829.577655000001</v>
      </c>
      <c r="T43" s="1444">
        <f t="shared" si="15"/>
        <v>2137639.4548800001</v>
      </c>
      <c r="U43" s="489" t="s">
        <v>3685</v>
      </c>
      <c r="V43" s="1087"/>
      <c r="W43" s="1087"/>
      <c r="X43" s="1087"/>
      <c r="Y43" s="267"/>
      <c r="Z43" s="267"/>
    </row>
    <row r="44" spans="1:26" s="370" customFormat="1" ht="18" customHeight="1">
      <c r="A44" s="363">
        <v>1425000</v>
      </c>
      <c r="B44" s="1440">
        <v>5</v>
      </c>
      <c r="C44" s="1446" t="s">
        <v>3001</v>
      </c>
      <c r="D44" s="1442" t="s">
        <v>43</v>
      </c>
      <c r="E44" s="1429">
        <f>VLOOKUP(C44,[53]WAINGAPU!$U$39:$W$44,3,FALSE)</f>
        <v>26</v>
      </c>
      <c r="F44" s="364">
        <v>1581563.9655000002</v>
      </c>
      <c r="G44" s="364">
        <v>301393.8</v>
      </c>
      <c r="H44" s="1430">
        <f t="shared" si="9"/>
        <v>1882957.7655000002</v>
      </c>
      <c r="I44" s="1443">
        <v>0</v>
      </c>
      <c r="J44" s="1443">
        <v>0</v>
      </c>
      <c r="K44" s="1443">
        <v>5000</v>
      </c>
      <c r="L44" s="1443"/>
      <c r="M44" s="1443">
        <v>200000</v>
      </c>
      <c r="N44" s="1443">
        <v>0</v>
      </c>
      <c r="O44" s="1430">
        <f t="shared" si="10"/>
        <v>330000</v>
      </c>
      <c r="P44" s="1430">
        <f t="shared" si="11"/>
        <v>2212957.7655000002</v>
      </c>
      <c r="Q44" s="1430">
        <f t="shared" si="12"/>
        <v>18829.577655000001</v>
      </c>
      <c r="R44" s="48">
        <f t="shared" si="13"/>
        <v>37659.155310000002</v>
      </c>
      <c r="S44" s="48">
        <f t="shared" si="14"/>
        <v>18829.577655000001</v>
      </c>
      <c r="T44" s="1444">
        <f t="shared" si="15"/>
        <v>2137639.4548800001</v>
      </c>
      <c r="U44" s="489" t="s">
        <v>3682</v>
      </c>
      <c r="V44" s="1087"/>
      <c r="W44" s="1087"/>
      <c r="X44" s="1087"/>
      <c r="Y44" s="267"/>
      <c r="Z44" s="267"/>
    </row>
    <row r="45" spans="1:26" s="370" customFormat="1" ht="18" customHeight="1">
      <c r="A45" s="363">
        <v>1425000</v>
      </c>
      <c r="B45" s="1440">
        <v>6</v>
      </c>
      <c r="C45" s="1446" t="s">
        <v>3448</v>
      </c>
      <c r="D45" s="1442" t="s">
        <v>43</v>
      </c>
      <c r="E45" s="1429">
        <v>26</v>
      </c>
      <c r="F45" s="364">
        <v>1581563.9655000002</v>
      </c>
      <c r="G45" s="364">
        <v>301393.8</v>
      </c>
      <c r="H45" s="1430">
        <f t="shared" si="9"/>
        <v>1882957.7655000002</v>
      </c>
      <c r="I45" s="1443">
        <v>0</v>
      </c>
      <c r="J45" s="1443">
        <v>0</v>
      </c>
      <c r="K45" s="1443">
        <v>5000</v>
      </c>
      <c r="L45" s="1443"/>
      <c r="M45" s="1443">
        <v>200000</v>
      </c>
      <c r="N45" s="1443">
        <v>0</v>
      </c>
      <c r="O45" s="1430">
        <f t="shared" si="10"/>
        <v>330000</v>
      </c>
      <c r="P45" s="1430">
        <f t="shared" si="11"/>
        <v>2212957.7655000002</v>
      </c>
      <c r="Q45" s="1430">
        <f t="shared" si="12"/>
        <v>18829.577655000001</v>
      </c>
      <c r="R45" s="48">
        <f t="shared" si="13"/>
        <v>37659.155310000002</v>
      </c>
      <c r="S45" s="48">
        <f t="shared" si="14"/>
        <v>18829.577655000001</v>
      </c>
      <c r="T45" s="1444">
        <f t="shared" si="15"/>
        <v>2137639.4548800001</v>
      </c>
      <c r="U45" s="489" t="s">
        <v>3686</v>
      </c>
      <c r="V45" s="1087"/>
      <c r="W45" s="1087"/>
      <c r="X45" s="1087"/>
      <c r="Y45" s="267"/>
      <c r="Z45" s="267"/>
    </row>
    <row r="46" spans="1:26" s="268" customFormat="1" ht="24.75" customHeight="1">
      <c r="A46" s="1425"/>
      <c r="B46" s="2540" t="s">
        <v>38</v>
      </c>
      <c r="C46" s="2541"/>
      <c r="D46" s="2542"/>
      <c r="E46" s="1448">
        <f>SUM(E40:E45)</f>
        <v>156</v>
      </c>
      <c r="F46" s="1449">
        <f>SUM(F40:F45)</f>
        <v>9489383.7930000015</v>
      </c>
      <c r="G46" s="1449">
        <f t="shared" ref="G46:T46" si="16">SUM(G40:G45)</f>
        <v>1808362.8</v>
      </c>
      <c r="H46" s="1449">
        <f t="shared" si="16"/>
        <v>11297746.593</v>
      </c>
      <c r="I46" s="1449">
        <f t="shared" si="16"/>
        <v>0</v>
      </c>
      <c r="J46" s="1449">
        <f t="shared" si="16"/>
        <v>0</v>
      </c>
      <c r="K46" s="1449">
        <f t="shared" si="16"/>
        <v>30000</v>
      </c>
      <c r="L46" s="1449">
        <f t="shared" si="16"/>
        <v>0</v>
      </c>
      <c r="M46" s="1449">
        <f t="shared" si="16"/>
        <v>1200000</v>
      </c>
      <c r="N46" s="1449">
        <f t="shared" si="16"/>
        <v>0</v>
      </c>
      <c r="O46" s="1449">
        <f t="shared" si="16"/>
        <v>1980000</v>
      </c>
      <c r="P46" s="1449">
        <f t="shared" si="16"/>
        <v>13277746.593</v>
      </c>
      <c r="Q46" s="1449">
        <f t="shared" si="16"/>
        <v>112977.46593000001</v>
      </c>
      <c r="R46" s="1449">
        <f t="shared" si="16"/>
        <v>225954.93186000001</v>
      </c>
      <c r="S46" s="1449">
        <f t="shared" si="16"/>
        <v>112977.46593000001</v>
      </c>
      <c r="T46" s="1449">
        <f t="shared" si="16"/>
        <v>12825836.729279999</v>
      </c>
      <c r="U46" s="1450"/>
    </row>
    <row r="47" spans="1:26" s="268" customFormat="1" ht="24.75" customHeight="1">
      <c r="A47" s="176"/>
      <c r="B47" s="268" t="s">
        <v>2627</v>
      </c>
      <c r="T47" s="1187">
        <f>T46+T34+T14</f>
        <v>49065370.32127998</v>
      </c>
    </row>
    <row r="48" spans="1:26" s="268" customFormat="1" ht="24.75" customHeight="1"/>
    <row r="49" spans="1:15" ht="24.75" customHeight="1">
      <c r="A49" s="319"/>
    </row>
    <row r="50" spans="1:15" ht="24.75" customHeight="1">
      <c r="A50" s="319"/>
    </row>
    <row r="51" spans="1:15" ht="24.75" customHeight="1">
      <c r="A51" s="319"/>
    </row>
    <row r="52" spans="1:15" ht="24.75" customHeight="1">
      <c r="A52" s="319"/>
      <c r="C52" s="658" t="s">
        <v>3689</v>
      </c>
    </row>
    <row r="53" spans="1:15" ht="32.25" customHeight="1">
      <c r="A53" s="268"/>
      <c r="B53" s="659" t="s">
        <v>39</v>
      </c>
      <c r="C53" s="659" t="s">
        <v>3690</v>
      </c>
      <c r="D53" s="2274" t="s">
        <v>40</v>
      </c>
      <c r="E53" s="2275"/>
      <c r="F53" s="659" t="s">
        <v>3691</v>
      </c>
      <c r="G53" s="659" t="s">
        <v>41</v>
      </c>
    </row>
    <row r="54" spans="1:15" ht="24.75" customHeight="1">
      <c r="A54" s="319"/>
      <c r="B54" s="525">
        <v>1</v>
      </c>
      <c r="C54" s="660" t="s">
        <v>3692</v>
      </c>
      <c r="D54" s="678">
        <f>B13</f>
        <v>3</v>
      </c>
      <c r="E54" s="727" t="s">
        <v>3701</v>
      </c>
      <c r="F54" s="668">
        <v>3000</v>
      </c>
      <c r="G54" s="669">
        <f>F54*D54</f>
        <v>9000</v>
      </c>
    </row>
    <row r="55" spans="1:15" ht="24.75" customHeight="1">
      <c r="A55" s="319"/>
      <c r="B55" s="525">
        <v>2</v>
      </c>
      <c r="C55" s="660" t="s">
        <v>42</v>
      </c>
      <c r="D55" s="678">
        <f>B33</f>
        <v>13</v>
      </c>
      <c r="E55" s="727" t="s">
        <v>3701</v>
      </c>
      <c r="F55" s="668">
        <v>3000</v>
      </c>
      <c r="G55" s="669">
        <f>F55*D55</f>
        <v>39000</v>
      </c>
    </row>
    <row r="56" spans="1:15" ht="24.75" customHeight="1">
      <c r="A56" s="319"/>
      <c r="B56" s="525">
        <v>3</v>
      </c>
      <c r="C56" s="660" t="s">
        <v>43</v>
      </c>
      <c r="D56" s="678">
        <f>B45</f>
        <v>6</v>
      </c>
      <c r="E56" s="727" t="s">
        <v>3701</v>
      </c>
      <c r="F56" s="668">
        <v>3000</v>
      </c>
      <c r="G56" s="669">
        <f>F56*D56</f>
        <v>18000</v>
      </c>
    </row>
    <row r="57" spans="1:15" ht="24.75" customHeight="1">
      <c r="A57" s="319"/>
      <c r="B57" s="2263" t="s">
        <v>3702</v>
      </c>
      <c r="C57" s="2264"/>
      <c r="D57" s="1256">
        <f>D54+D55+D56</f>
        <v>22</v>
      </c>
      <c r="E57" s="855" t="s">
        <v>3701</v>
      </c>
      <c r="F57" s="856" t="s">
        <v>2627</v>
      </c>
      <c r="G57" s="777">
        <f>SUM(G54:G56)</f>
        <v>66000</v>
      </c>
    </row>
    <row r="58" spans="1:15" ht="24.75" customHeight="1">
      <c r="A58" s="319"/>
    </row>
    <row r="59" spans="1:15" ht="24.75" customHeight="1">
      <c r="A59" s="319"/>
      <c r="C59" s="662" t="s">
        <v>3693</v>
      </c>
    </row>
    <row r="60" spans="1:15" ht="24.75" customHeight="1">
      <c r="A60" s="319"/>
      <c r="C60" s="662" t="s">
        <v>3830</v>
      </c>
    </row>
    <row r="61" spans="1:15" ht="24.75" customHeight="1">
      <c r="A61" s="231" t="s">
        <v>2759</v>
      </c>
    </row>
    <row r="62" spans="1:15" ht="24.75" customHeight="1">
      <c r="A62" s="232" t="s">
        <v>44</v>
      </c>
      <c r="B62" s="289"/>
      <c r="C62" s="663" t="s">
        <v>4587</v>
      </c>
      <c r="D62" s="266"/>
      <c r="E62" s="266"/>
      <c r="F62" s="266"/>
      <c r="G62" s="266"/>
      <c r="H62" s="266"/>
    </row>
    <row r="63" spans="1:15" ht="24.75" customHeight="1">
      <c r="A63" s="319"/>
      <c r="B63" s="289"/>
      <c r="C63" s="664" t="s">
        <v>3025</v>
      </c>
      <c r="D63" s="2437" t="s">
        <v>3696</v>
      </c>
      <c r="E63" s="2439"/>
      <c r="F63" s="2437" t="s">
        <v>2130</v>
      </c>
      <c r="G63" s="2438"/>
      <c r="H63" s="2439"/>
    </row>
    <row r="64" spans="1:15" ht="24.75" customHeight="1">
      <c r="A64" s="231"/>
      <c r="B64" s="289"/>
      <c r="C64" s="665" t="s">
        <v>3692</v>
      </c>
      <c r="D64" s="678">
        <f>D54</f>
        <v>3</v>
      </c>
      <c r="E64" s="727" t="s">
        <v>3701</v>
      </c>
      <c r="F64" s="677"/>
      <c r="G64" s="681" t="s">
        <v>3703</v>
      </c>
      <c r="H64" s="679">
        <f>T14</f>
        <v>7142100.8479999993</v>
      </c>
      <c r="M64" s="266"/>
      <c r="N64" s="231" t="s">
        <v>4584</v>
      </c>
      <c r="O64" s="266"/>
    </row>
    <row r="65" spans="1:15" ht="24.75" customHeight="1">
      <c r="A65" s="231"/>
      <c r="B65" s="289"/>
      <c r="C65" s="665" t="s">
        <v>42</v>
      </c>
      <c r="D65" s="678">
        <f>D55</f>
        <v>13</v>
      </c>
      <c r="E65" s="727" t="s">
        <v>3701</v>
      </c>
      <c r="F65" s="677"/>
      <c r="G65" s="681" t="s">
        <v>3703</v>
      </c>
      <c r="H65" s="679">
        <f>T34</f>
        <v>29097432.743999988</v>
      </c>
      <c r="M65" s="266"/>
      <c r="N65" s="232" t="s">
        <v>44</v>
      </c>
      <c r="O65" s="266"/>
    </row>
    <row r="66" spans="1:15" ht="24.75" customHeight="1">
      <c r="A66" s="319"/>
      <c r="B66" s="289"/>
      <c r="C66" s="665" t="s">
        <v>43</v>
      </c>
      <c r="D66" s="678">
        <f>D56</f>
        <v>6</v>
      </c>
      <c r="E66" s="727" t="s">
        <v>3701</v>
      </c>
      <c r="F66" s="674"/>
      <c r="G66" s="675" t="s">
        <v>3703</v>
      </c>
      <c r="H66" s="676">
        <f>T46</f>
        <v>12825836.729279999</v>
      </c>
      <c r="M66" s="266"/>
      <c r="N66" s="231"/>
      <c r="O66" s="266"/>
    </row>
    <row r="67" spans="1:15" ht="24.75" customHeight="1">
      <c r="A67" s="229"/>
      <c r="B67" s="289"/>
      <c r="C67" s="665" t="s">
        <v>3697</v>
      </c>
      <c r="D67" s="678"/>
      <c r="E67" s="727"/>
      <c r="F67" s="677"/>
      <c r="G67" s="681" t="s">
        <v>3703</v>
      </c>
      <c r="H67" s="679">
        <f>G57</f>
        <v>66000</v>
      </c>
      <c r="M67" s="266"/>
      <c r="N67" s="231"/>
      <c r="O67" s="266"/>
    </row>
    <row r="68" spans="1:15" ht="24.75" customHeight="1">
      <c r="A68" s="319"/>
      <c r="B68" s="289"/>
      <c r="C68" s="666" t="s">
        <v>3698</v>
      </c>
      <c r="D68" s="1256">
        <f>D64+D65+D66</f>
        <v>22</v>
      </c>
      <c r="E68" s="855" t="s">
        <v>3701</v>
      </c>
      <c r="F68" s="1147"/>
      <c r="G68" s="857" t="s">
        <v>3703</v>
      </c>
      <c r="H68" s="792">
        <f>SUM(H64:H67)</f>
        <v>49131370.321279988</v>
      </c>
      <c r="M68" s="266"/>
      <c r="N68" s="231"/>
      <c r="O68" s="266"/>
    </row>
    <row r="69" spans="1:15" ht="24.75" customHeight="1">
      <c r="A69" s="229"/>
      <c r="C69" s="667" t="s">
        <v>3699</v>
      </c>
      <c r="D69" s="860">
        <v>1.4999999999999999E-2</v>
      </c>
      <c r="E69" s="855"/>
      <c r="F69" s="1232"/>
      <c r="G69" s="1233" t="s">
        <v>3703</v>
      </c>
      <c r="H69" s="1234">
        <f>H68*D69</f>
        <v>736970.55481919984</v>
      </c>
      <c r="M69" s="266"/>
      <c r="O69" s="266"/>
    </row>
    <row r="70" spans="1:15" ht="24.75" customHeight="1">
      <c r="A70" s="229" t="s">
        <v>45</v>
      </c>
      <c r="C70" s="680" t="s">
        <v>3700</v>
      </c>
      <c r="D70" s="2238"/>
      <c r="E70" s="2239"/>
      <c r="F70" s="2239"/>
      <c r="G70" s="857" t="s">
        <v>3703</v>
      </c>
      <c r="H70" s="792">
        <f>SUM(H68:H69)</f>
        <v>49868340.876099184</v>
      </c>
      <c r="M70" s="266"/>
      <c r="N70" s="229" t="s">
        <v>3704</v>
      </c>
      <c r="O70" s="266"/>
    </row>
    <row r="71" spans="1:15" ht="24.75" customHeight="1">
      <c r="A71" s="319"/>
    </row>
    <row r="72" spans="1:15" ht="24.75" customHeight="1">
      <c r="A72" s="319"/>
      <c r="B72" s="214"/>
    </row>
    <row r="73" spans="1:15" ht="24.75" customHeight="1">
      <c r="A73" s="319"/>
      <c r="B73" s="213"/>
    </row>
    <row r="74" spans="1:15" ht="24.75" customHeight="1">
      <c r="A74" s="319"/>
      <c r="B74" s="230"/>
    </row>
    <row r="75" spans="1:15" ht="24.75" customHeight="1">
      <c r="A75" s="319"/>
    </row>
    <row r="76" spans="1:15" ht="24.75" customHeight="1">
      <c r="A76" s="319"/>
      <c r="B76" s="229"/>
      <c r="C76" s="229"/>
      <c r="D76" s="229"/>
    </row>
  </sheetData>
  <mergeCells count="66">
    <mergeCell ref="A9:A10"/>
    <mergeCell ref="A19:A20"/>
    <mergeCell ref="E9:E10"/>
    <mergeCell ref="E19:E20"/>
    <mergeCell ref="P19:P20"/>
    <mergeCell ref="O9:O10"/>
    <mergeCell ref="P9:P10"/>
    <mergeCell ref="U19:U20"/>
    <mergeCell ref="B34:D34"/>
    <mergeCell ref="T9:T10"/>
    <mergeCell ref="I9:I10"/>
    <mergeCell ref="J9:J10"/>
    <mergeCell ref="K9:K10"/>
    <mergeCell ref="L9:L10"/>
    <mergeCell ref="M9:M10"/>
    <mergeCell ref="B9:B10"/>
    <mergeCell ref="C9:C10"/>
    <mergeCell ref="D9:D10"/>
    <mergeCell ref="F9:G9"/>
    <mergeCell ref="H9:H10"/>
    <mergeCell ref="U9:U10"/>
    <mergeCell ref="B14:D14"/>
    <mergeCell ref="B19:B20"/>
    <mergeCell ref="B1:U1"/>
    <mergeCell ref="B2:U2"/>
    <mergeCell ref="B3:U3"/>
    <mergeCell ref="B4:U4"/>
    <mergeCell ref="T19:T20"/>
    <mergeCell ref="C19:C20"/>
    <mergeCell ref="D19:D20"/>
    <mergeCell ref="F19:G19"/>
    <mergeCell ref="H19:H20"/>
    <mergeCell ref="I19:I20"/>
    <mergeCell ref="J19:J20"/>
    <mergeCell ref="K19:K20"/>
    <mergeCell ref="L19:L20"/>
    <mergeCell ref="M19:M20"/>
    <mergeCell ref="N19:N20"/>
    <mergeCell ref="O19:O20"/>
    <mergeCell ref="F38:G38"/>
    <mergeCell ref="H38:H39"/>
    <mergeCell ref="I38:I39"/>
    <mergeCell ref="N9:N10"/>
    <mergeCell ref="Q9:S9"/>
    <mergeCell ref="Q19:S19"/>
    <mergeCell ref="B46:D46"/>
    <mergeCell ref="J38:J39"/>
    <mergeCell ref="K38:K39"/>
    <mergeCell ref="A38:A39"/>
    <mergeCell ref="U38:U39"/>
    <mergeCell ref="Q38:S38"/>
    <mergeCell ref="N38:N39"/>
    <mergeCell ref="O38:O39"/>
    <mergeCell ref="L38:L39"/>
    <mergeCell ref="M38:M39"/>
    <mergeCell ref="P38:P39"/>
    <mergeCell ref="T38:T39"/>
    <mergeCell ref="B38:B39"/>
    <mergeCell ref="C38:C39"/>
    <mergeCell ref="D38:D39"/>
    <mergeCell ref="E38:E39"/>
    <mergeCell ref="D53:E53"/>
    <mergeCell ref="B57:C57"/>
    <mergeCell ref="D63:E63"/>
    <mergeCell ref="F63:H63"/>
    <mergeCell ref="D70:F70"/>
  </mergeCells>
  <printOptions horizontalCentered="1"/>
  <pageMargins left="0" right="0" top="0.36" bottom="0.04" header="0.16" footer="0.16"/>
  <pageSetup paperSize="9" scale="60" orientation="landscape" verticalDpi="180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U147"/>
  <sheetViews>
    <sheetView topLeftCell="A40" zoomScale="70" zoomScaleNormal="70" workbookViewId="0">
      <selection activeCell="U31" sqref="U31"/>
    </sheetView>
  </sheetViews>
  <sheetFormatPr defaultRowHeight="15"/>
  <cols>
    <col min="1" max="1" width="4.7109375" style="354" customWidth="1"/>
    <col min="2" max="2" width="16" style="354" hidden="1" customWidth="1"/>
    <col min="3" max="3" width="19.28515625" style="1483" customWidth="1"/>
    <col min="4" max="4" width="20.5703125" style="354" customWidth="1"/>
    <col min="5" max="5" width="5.42578125" style="354" customWidth="1"/>
    <col min="6" max="6" width="13.28515625" style="354" customWidth="1"/>
    <col min="7" max="7" width="12.5703125" style="354" customWidth="1"/>
    <col min="8" max="8" width="13.42578125" style="354" customWidth="1"/>
    <col min="9" max="9" width="13.140625" style="354" customWidth="1"/>
    <col min="10" max="11" width="11.28515625" style="354" customWidth="1"/>
    <col min="12" max="12" width="12.7109375" style="354" customWidth="1"/>
    <col min="13" max="13" width="10.85546875" style="354" customWidth="1"/>
    <col min="14" max="14" width="14.42578125" style="354" customWidth="1"/>
    <col min="15" max="15" width="12.42578125" style="354" customWidth="1"/>
    <col min="16" max="16" width="11.42578125" style="354" customWidth="1"/>
    <col min="17" max="18" width="11" style="354" customWidth="1"/>
    <col min="19" max="19" width="13.7109375" style="354" customWidth="1"/>
    <col min="20" max="20" width="18.7109375" style="354" bestFit="1" customWidth="1"/>
    <col min="21" max="256" width="9.140625" style="354"/>
    <col min="257" max="257" width="4.7109375" style="354" customWidth="1"/>
    <col min="258" max="258" width="0" style="354" hidden="1" customWidth="1"/>
    <col min="259" max="259" width="19.28515625" style="354" customWidth="1"/>
    <col min="260" max="260" width="20.5703125" style="354" customWidth="1"/>
    <col min="261" max="261" width="5.42578125" style="354" customWidth="1"/>
    <col min="262" max="262" width="13.28515625" style="354" customWidth="1"/>
    <col min="263" max="263" width="12.5703125" style="354" customWidth="1"/>
    <col min="264" max="264" width="13.42578125" style="354" customWidth="1"/>
    <col min="265" max="265" width="10.42578125" style="354" customWidth="1"/>
    <col min="266" max="267" width="11.28515625" style="354" customWidth="1"/>
    <col min="268" max="268" width="12.7109375" style="354" customWidth="1"/>
    <col min="269" max="269" width="10.85546875" style="354" customWidth="1"/>
    <col min="270" max="270" width="14.42578125" style="354" customWidth="1"/>
    <col min="271" max="271" width="12.42578125" style="354" customWidth="1"/>
    <col min="272" max="272" width="11.42578125" style="354" customWidth="1"/>
    <col min="273" max="274" width="11" style="354" customWidth="1"/>
    <col min="275" max="275" width="13.7109375" style="354" customWidth="1"/>
    <col min="276" max="276" width="17" style="354" customWidth="1"/>
    <col min="277" max="512" width="9.140625" style="354"/>
    <col min="513" max="513" width="4.7109375" style="354" customWidth="1"/>
    <col min="514" max="514" width="0" style="354" hidden="1" customWidth="1"/>
    <col min="515" max="515" width="19.28515625" style="354" customWidth="1"/>
    <col min="516" max="516" width="20.5703125" style="354" customWidth="1"/>
    <col min="517" max="517" width="5.42578125" style="354" customWidth="1"/>
    <col min="518" max="518" width="13.28515625" style="354" customWidth="1"/>
    <col min="519" max="519" width="12.5703125" style="354" customWidth="1"/>
    <col min="520" max="520" width="13.42578125" style="354" customWidth="1"/>
    <col min="521" max="521" width="10.42578125" style="354" customWidth="1"/>
    <col min="522" max="523" width="11.28515625" style="354" customWidth="1"/>
    <col min="524" max="524" width="12.7109375" style="354" customWidth="1"/>
    <col min="525" max="525" width="10.85546875" style="354" customWidth="1"/>
    <col min="526" max="526" width="14.42578125" style="354" customWidth="1"/>
    <col min="527" max="527" width="12.42578125" style="354" customWidth="1"/>
    <col min="528" max="528" width="11.42578125" style="354" customWidth="1"/>
    <col min="529" max="530" width="11" style="354" customWidth="1"/>
    <col min="531" max="531" width="13.7109375" style="354" customWidth="1"/>
    <col min="532" max="532" width="17" style="354" customWidth="1"/>
    <col min="533" max="768" width="9.140625" style="354"/>
    <col min="769" max="769" width="4.7109375" style="354" customWidth="1"/>
    <col min="770" max="770" width="0" style="354" hidden="1" customWidth="1"/>
    <col min="771" max="771" width="19.28515625" style="354" customWidth="1"/>
    <col min="772" max="772" width="20.5703125" style="354" customWidth="1"/>
    <col min="773" max="773" width="5.42578125" style="354" customWidth="1"/>
    <col min="774" max="774" width="13.28515625" style="354" customWidth="1"/>
    <col min="775" max="775" width="12.5703125" style="354" customWidth="1"/>
    <col min="776" max="776" width="13.42578125" style="354" customWidth="1"/>
    <col min="777" max="777" width="10.42578125" style="354" customWidth="1"/>
    <col min="778" max="779" width="11.28515625" style="354" customWidth="1"/>
    <col min="780" max="780" width="12.7109375" style="354" customWidth="1"/>
    <col min="781" max="781" width="10.85546875" style="354" customWidth="1"/>
    <col min="782" max="782" width="14.42578125" style="354" customWidth="1"/>
    <col min="783" max="783" width="12.42578125" style="354" customWidth="1"/>
    <col min="784" max="784" width="11.42578125" style="354" customWidth="1"/>
    <col min="785" max="786" width="11" style="354" customWidth="1"/>
    <col min="787" max="787" width="13.7109375" style="354" customWidth="1"/>
    <col min="788" max="788" width="17" style="354" customWidth="1"/>
    <col min="789" max="1024" width="9.140625" style="354"/>
    <col min="1025" max="1025" width="4.7109375" style="354" customWidth="1"/>
    <col min="1026" max="1026" width="0" style="354" hidden="1" customWidth="1"/>
    <col min="1027" max="1027" width="19.28515625" style="354" customWidth="1"/>
    <col min="1028" max="1028" width="20.5703125" style="354" customWidth="1"/>
    <col min="1029" max="1029" width="5.42578125" style="354" customWidth="1"/>
    <col min="1030" max="1030" width="13.28515625" style="354" customWidth="1"/>
    <col min="1031" max="1031" width="12.5703125" style="354" customWidth="1"/>
    <col min="1032" max="1032" width="13.42578125" style="354" customWidth="1"/>
    <col min="1033" max="1033" width="10.42578125" style="354" customWidth="1"/>
    <col min="1034" max="1035" width="11.28515625" style="354" customWidth="1"/>
    <col min="1036" max="1036" width="12.7109375" style="354" customWidth="1"/>
    <col min="1037" max="1037" width="10.85546875" style="354" customWidth="1"/>
    <col min="1038" max="1038" width="14.42578125" style="354" customWidth="1"/>
    <col min="1039" max="1039" width="12.42578125" style="354" customWidth="1"/>
    <col min="1040" max="1040" width="11.42578125" style="354" customWidth="1"/>
    <col min="1041" max="1042" width="11" style="354" customWidth="1"/>
    <col min="1043" max="1043" width="13.7109375" style="354" customWidth="1"/>
    <col min="1044" max="1044" width="17" style="354" customWidth="1"/>
    <col min="1045" max="1280" width="9.140625" style="354"/>
    <col min="1281" max="1281" width="4.7109375" style="354" customWidth="1"/>
    <col min="1282" max="1282" width="0" style="354" hidden="1" customWidth="1"/>
    <col min="1283" max="1283" width="19.28515625" style="354" customWidth="1"/>
    <col min="1284" max="1284" width="20.5703125" style="354" customWidth="1"/>
    <col min="1285" max="1285" width="5.42578125" style="354" customWidth="1"/>
    <col min="1286" max="1286" width="13.28515625" style="354" customWidth="1"/>
    <col min="1287" max="1287" width="12.5703125" style="354" customWidth="1"/>
    <col min="1288" max="1288" width="13.42578125" style="354" customWidth="1"/>
    <col min="1289" max="1289" width="10.42578125" style="354" customWidth="1"/>
    <col min="1290" max="1291" width="11.28515625" style="354" customWidth="1"/>
    <col min="1292" max="1292" width="12.7109375" style="354" customWidth="1"/>
    <col min="1293" max="1293" width="10.85546875" style="354" customWidth="1"/>
    <col min="1294" max="1294" width="14.42578125" style="354" customWidth="1"/>
    <col min="1295" max="1295" width="12.42578125" style="354" customWidth="1"/>
    <col min="1296" max="1296" width="11.42578125" style="354" customWidth="1"/>
    <col min="1297" max="1298" width="11" style="354" customWidth="1"/>
    <col min="1299" max="1299" width="13.7109375" style="354" customWidth="1"/>
    <col min="1300" max="1300" width="17" style="354" customWidth="1"/>
    <col min="1301" max="1536" width="9.140625" style="354"/>
    <col min="1537" max="1537" width="4.7109375" style="354" customWidth="1"/>
    <col min="1538" max="1538" width="0" style="354" hidden="1" customWidth="1"/>
    <col min="1539" max="1539" width="19.28515625" style="354" customWidth="1"/>
    <col min="1540" max="1540" width="20.5703125" style="354" customWidth="1"/>
    <col min="1541" max="1541" width="5.42578125" style="354" customWidth="1"/>
    <col min="1542" max="1542" width="13.28515625" style="354" customWidth="1"/>
    <col min="1543" max="1543" width="12.5703125" style="354" customWidth="1"/>
    <col min="1544" max="1544" width="13.42578125" style="354" customWidth="1"/>
    <col min="1545" max="1545" width="10.42578125" style="354" customWidth="1"/>
    <col min="1546" max="1547" width="11.28515625" style="354" customWidth="1"/>
    <col min="1548" max="1548" width="12.7109375" style="354" customWidth="1"/>
    <col min="1549" max="1549" width="10.85546875" style="354" customWidth="1"/>
    <col min="1550" max="1550" width="14.42578125" style="354" customWidth="1"/>
    <col min="1551" max="1551" width="12.42578125" style="354" customWidth="1"/>
    <col min="1552" max="1552" width="11.42578125" style="354" customWidth="1"/>
    <col min="1553" max="1554" width="11" style="354" customWidth="1"/>
    <col min="1555" max="1555" width="13.7109375" style="354" customWidth="1"/>
    <col min="1556" max="1556" width="17" style="354" customWidth="1"/>
    <col min="1557" max="1792" width="9.140625" style="354"/>
    <col min="1793" max="1793" width="4.7109375" style="354" customWidth="1"/>
    <col min="1794" max="1794" width="0" style="354" hidden="1" customWidth="1"/>
    <col min="1795" max="1795" width="19.28515625" style="354" customWidth="1"/>
    <col min="1796" max="1796" width="20.5703125" style="354" customWidth="1"/>
    <col min="1797" max="1797" width="5.42578125" style="354" customWidth="1"/>
    <col min="1798" max="1798" width="13.28515625" style="354" customWidth="1"/>
    <col min="1799" max="1799" width="12.5703125" style="354" customWidth="1"/>
    <col min="1800" max="1800" width="13.42578125" style="354" customWidth="1"/>
    <col min="1801" max="1801" width="10.42578125" style="354" customWidth="1"/>
    <col min="1802" max="1803" width="11.28515625" style="354" customWidth="1"/>
    <col min="1804" max="1804" width="12.7109375" style="354" customWidth="1"/>
    <col min="1805" max="1805" width="10.85546875" style="354" customWidth="1"/>
    <col min="1806" max="1806" width="14.42578125" style="354" customWidth="1"/>
    <col min="1807" max="1807" width="12.42578125" style="354" customWidth="1"/>
    <col min="1808" max="1808" width="11.42578125" style="354" customWidth="1"/>
    <col min="1809" max="1810" width="11" style="354" customWidth="1"/>
    <col min="1811" max="1811" width="13.7109375" style="354" customWidth="1"/>
    <col min="1812" max="1812" width="17" style="354" customWidth="1"/>
    <col min="1813" max="2048" width="9.140625" style="354"/>
    <col min="2049" max="2049" width="4.7109375" style="354" customWidth="1"/>
    <col min="2050" max="2050" width="0" style="354" hidden="1" customWidth="1"/>
    <col min="2051" max="2051" width="19.28515625" style="354" customWidth="1"/>
    <col min="2052" max="2052" width="20.5703125" style="354" customWidth="1"/>
    <col min="2053" max="2053" width="5.42578125" style="354" customWidth="1"/>
    <col min="2054" max="2054" width="13.28515625" style="354" customWidth="1"/>
    <col min="2055" max="2055" width="12.5703125" style="354" customWidth="1"/>
    <col min="2056" max="2056" width="13.42578125" style="354" customWidth="1"/>
    <col min="2057" max="2057" width="10.42578125" style="354" customWidth="1"/>
    <col min="2058" max="2059" width="11.28515625" style="354" customWidth="1"/>
    <col min="2060" max="2060" width="12.7109375" style="354" customWidth="1"/>
    <col min="2061" max="2061" width="10.85546875" style="354" customWidth="1"/>
    <col min="2062" max="2062" width="14.42578125" style="354" customWidth="1"/>
    <col min="2063" max="2063" width="12.42578125" style="354" customWidth="1"/>
    <col min="2064" max="2064" width="11.42578125" style="354" customWidth="1"/>
    <col min="2065" max="2066" width="11" style="354" customWidth="1"/>
    <col min="2067" max="2067" width="13.7109375" style="354" customWidth="1"/>
    <col min="2068" max="2068" width="17" style="354" customWidth="1"/>
    <col min="2069" max="2304" width="9.140625" style="354"/>
    <col min="2305" max="2305" width="4.7109375" style="354" customWidth="1"/>
    <col min="2306" max="2306" width="0" style="354" hidden="1" customWidth="1"/>
    <col min="2307" max="2307" width="19.28515625" style="354" customWidth="1"/>
    <col min="2308" max="2308" width="20.5703125" style="354" customWidth="1"/>
    <col min="2309" max="2309" width="5.42578125" style="354" customWidth="1"/>
    <col min="2310" max="2310" width="13.28515625" style="354" customWidth="1"/>
    <col min="2311" max="2311" width="12.5703125" style="354" customWidth="1"/>
    <col min="2312" max="2312" width="13.42578125" style="354" customWidth="1"/>
    <col min="2313" max="2313" width="10.42578125" style="354" customWidth="1"/>
    <col min="2314" max="2315" width="11.28515625" style="354" customWidth="1"/>
    <col min="2316" max="2316" width="12.7109375" style="354" customWidth="1"/>
    <col min="2317" max="2317" width="10.85546875" style="354" customWidth="1"/>
    <col min="2318" max="2318" width="14.42578125" style="354" customWidth="1"/>
    <col min="2319" max="2319" width="12.42578125" style="354" customWidth="1"/>
    <col min="2320" max="2320" width="11.42578125" style="354" customWidth="1"/>
    <col min="2321" max="2322" width="11" style="354" customWidth="1"/>
    <col min="2323" max="2323" width="13.7109375" style="354" customWidth="1"/>
    <col min="2324" max="2324" width="17" style="354" customWidth="1"/>
    <col min="2325" max="2560" width="9.140625" style="354"/>
    <col min="2561" max="2561" width="4.7109375" style="354" customWidth="1"/>
    <col min="2562" max="2562" width="0" style="354" hidden="1" customWidth="1"/>
    <col min="2563" max="2563" width="19.28515625" style="354" customWidth="1"/>
    <col min="2564" max="2564" width="20.5703125" style="354" customWidth="1"/>
    <col min="2565" max="2565" width="5.42578125" style="354" customWidth="1"/>
    <col min="2566" max="2566" width="13.28515625" style="354" customWidth="1"/>
    <col min="2567" max="2567" width="12.5703125" style="354" customWidth="1"/>
    <col min="2568" max="2568" width="13.42578125" style="354" customWidth="1"/>
    <col min="2569" max="2569" width="10.42578125" style="354" customWidth="1"/>
    <col min="2570" max="2571" width="11.28515625" style="354" customWidth="1"/>
    <col min="2572" max="2572" width="12.7109375" style="354" customWidth="1"/>
    <col min="2573" max="2573" width="10.85546875" style="354" customWidth="1"/>
    <col min="2574" max="2574" width="14.42578125" style="354" customWidth="1"/>
    <col min="2575" max="2575" width="12.42578125" style="354" customWidth="1"/>
    <col min="2576" max="2576" width="11.42578125" style="354" customWidth="1"/>
    <col min="2577" max="2578" width="11" style="354" customWidth="1"/>
    <col min="2579" max="2579" width="13.7109375" style="354" customWidth="1"/>
    <col min="2580" max="2580" width="17" style="354" customWidth="1"/>
    <col min="2581" max="2816" width="9.140625" style="354"/>
    <col min="2817" max="2817" width="4.7109375" style="354" customWidth="1"/>
    <col min="2818" max="2818" width="0" style="354" hidden="1" customWidth="1"/>
    <col min="2819" max="2819" width="19.28515625" style="354" customWidth="1"/>
    <col min="2820" max="2820" width="20.5703125" style="354" customWidth="1"/>
    <col min="2821" max="2821" width="5.42578125" style="354" customWidth="1"/>
    <col min="2822" max="2822" width="13.28515625" style="354" customWidth="1"/>
    <col min="2823" max="2823" width="12.5703125" style="354" customWidth="1"/>
    <col min="2824" max="2824" width="13.42578125" style="354" customWidth="1"/>
    <col min="2825" max="2825" width="10.42578125" style="354" customWidth="1"/>
    <col min="2826" max="2827" width="11.28515625" style="354" customWidth="1"/>
    <col min="2828" max="2828" width="12.7109375" style="354" customWidth="1"/>
    <col min="2829" max="2829" width="10.85546875" style="354" customWidth="1"/>
    <col min="2830" max="2830" width="14.42578125" style="354" customWidth="1"/>
    <col min="2831" max="2831" width="12.42578125" style="354" customWidth="1"/>
    <col min="2832" max="2832" width="11.42578125" style="354" customWidth="1"/>
    <col min="2833" max="2834" width="11" style="354" customWidth="1"/>
    <col min="2835" max="2835" width="13.7109375" style="354" customWidth="1"/>
    <col min="2836" max="2836" width="17" style="354" customWidth="1"/>
    <col min="2837" max="3072" width="9.140625" style="354"/>
    <col min="3073" max="3073" width="4.7109375" style="354" customWidth="1"/>
    <col min="3074" max="3074" width="0" style="354" hidden="1" customWidth="1"/>
    <col min="3075" max="3075" width="19.28515625" style="354" customWidth="1"/>
    <col min="3076" max="3076" width="20.5703125" style="354" customWidth="1"/>
    <col min="3077" max="3077" width="5.42578125" style="354" customWidth="1"/>
    <col min="3078" max="3078" width="13.28515625" style="354" customWidth="1"/>
    <col min="3079" max="3079" width="12.5703125" style="354" customWidth="1"/>
    <col min="3080" max="3080" width="13.42578125" style="354" customWidth="1"/>
    <col min="3081" max="3081" width="10.42578125" style="354" customWidth="1"/>
    <col min="3082" max="3083" width="11.28515625" style="354" customWidth="1"/>
    <col min="3084" max="3084" width="12.7109375" style="354" customWidth="1"/>
    <col min="3085" max="3085" width="10.85546875" style="354" customWidth="1"/>
    <col min="3086" max="3086" width="14.42578125" style="354" customWidth="1"/>
    <col min="3087" max="3087" width="12.42578125" style="354" customWidth="1"/>
    <col min="3088" max="3088" width="11.42578125" style="354" customWidth="1"/>
    <col min="3089" max="3090" width="11" style="354" customWidth="1"/>
    <col min="3091" max="3091" width="13.7109375" style="354" customWidth="1"/>
    <col min="3092" max="3092" width="17" style="354" customWidth="1"/>
    <col min="3093" max="3328" width="9.140625" style="354"/>
    <col min="3329" max="3329" width="4.7109375" style="354" customWidth="1"/>
    <col min="3330" max="3330" width="0" style="354" hidden="1" customWidth="1"/>
    <col min="3331" max="3331" width="19.28515625" style="354" customWidth="1"/>
    <col min="3332" max="3332" width="20.5703125" style="354" customWidth="1"/>
    <col min="3333" max="3333" width="5.42578125" style="354" customWidth="1"/>
    <col min="3334" max="3334" width="13.28515625" style="354" customWidth="1"/>
    <col min="3335" max="3335" width="12.5703125" style="354" customWidth="1"/>
    <col min="3336" max="3336" width="13.42578125" style="354" customWidth="1"/>
    <col min="3337" max="3337" width="10.42578125" style="354" customWidth="1"/>
    <col min="3338" max="3339" width="11.28515625" style="354" customWidth="1"/>
    <col min="3340" max="3340" width="12.7109375" style="354" customWidth="1"/>
    <col min="3341" max="3341" width="10.85546875" style="354" customWidth="1"/>
    <col min="3342" max="3342" width="14.42578125" style="354" customWidth="1"/>
    <col min="3343" max="3343" width="12.42578125" style="354" customWidth="1"/>
    <col min="3344" max="3344" width="11.42578125" style="354" customWidth="1"/>
    <col min="3345" max="3346" width="11" style="354" customWidth="1"/>
    <col min="3347" max="3347" width="13.7109375" style="354" customWidth="1"/>
    <col min="3348" max="3348" width="17" style="354" customWidth="1"/>
    <col min="3349" max="3584" width="9.140625" style="354"/>
    <col min="3585" max="3585" width="4.7109375" style="354" customWidth="1"/>
    <col min="3586" max="3586" width="0" style="354" hidden="1" customWidth="1"/>
    <col min="3587" max="3587" width="19.28515625" style="354" customWidth="1"/>
    <col min="3588" max="3588" width="20.5703125" style="354" customWidth="1"/>
    <col min="3589" max="3589" width="5.42578125" style="354" customWidth="1"/>
    <col min="3590" max="3590" width="13.28515625" style="354" customWidth="1"/>
    <col min="3591" max="3591" width="12.5703125" style="354" customWidth="1"/>
    <col min="3592" max="3592" width="13.42578125" style="354" customWidth="1"/>
    <col min="3593" max="3593" width="10.42578125" style="354" customWidth="1"/>
    <col min="3594" max="3595" width="11.28515625" style="354" customWidth="1"/>
    <col min="3596" max="3596" width="12.7109375" style="354" customWidth="1"/>
    <col min="3597" max="3597" width="10.85546875" style="354" customWidth="1"/>
    <col min="3598" max="3598" width="14.42578125" style="354" customWidth="1"/>
    <col min="3599" max="3599" width="12.42578125" style="354" customWidth="1"/>
    <col min="3600" max="3600" width="11.42578125" style="354" customWidth="1"/>
    <col min="3601" max="3602" width="11" style="354" customWidth="1"/>
    <col min="3603" max="3603" width="13.7109375" style="354" customWidth="1"/>
    <col min="3604" max="3604" width="17" style="354" customWidth="1"/>
    <col min="3605" max="3840" width="9.140625" style="354"/>
    <col min="3841" max="3841" width="4.7109375" style="354" customWidth="1"/>
    <col min="3842" max="3842" width="0" style="354" hidden="1" customWidth="1"/>
    <col min="3843" max="3843" width="19.28515625" style="354" customWidth="1"/>
    <col min="3844" max="3844" width="20.5703125" style="354" customWidth="1"/>
    <col min="3845" max="3845" width="5.42578125" style="354" customWidth="1"/>
    <col min="3846" max="3846" width="13.28515625" style="354" customWidth="1"/>
    <col min="3847" max="3847" width="12.5703125" style="354" customWidth="1"/>
    <col min="3848" max="3848" width="13.42578125" style="354" customWidth="1"/>
    <col min="3849" max="3849" width="10.42578125" style="354" customWidth="1"/>
    <col min="3850" max="3851" width="11.28515625" style="354" customWidth="1"/>
    <col min="3852" max="3852" width="12.7109375" style="354" customWidth="1"/>
    <col min="3853" max="3853" width="10.85546875" style="354" customWidth="1"/>
    <col min="3854" max="3854" width="14.42578125" style="354" customWidth="1"/>
    <col min="3855" max="3855" width="12.42578125" style="354" customWidth="1"/>
    <col min="3856" max="3856" width="11.42578125" style="354" customWidth="1"/>
    <col min="3857" max="3858" width="11" style="354" customWidth="1"/>
    <col min="3859" max="3859" width="13.7109375" style="354" customWidth="1"/>
    <col min="3860" max="3860" width="17" style="354" customWidth="1"/>
    <col min="3861" max="4096" width="9.140625" style="354"/>
    <col min="4097" max="4097" width="4.7109375" style="354" customWidth="1"/>
    <col min="4098" max="4098" width="0" style="354" hidden="1" customWidth="1"/>
    <col min="4099" max="4099" width="19.28515625" style="354" customWidth="1"/>
    <col min="4100" max="4100" width="20.5703125" style="354" customWidth="1"/>
    <col min="4101" max="4101" width="5.42578125" style="354" customWidth="1"/>
    <col min="4102" max="4102" width="13.28515625" style="354" customWidth="1"/>
    <col min="4103" max="4103" width="12.5703125" style="354" customWidth="1"/>
    <col min="4104" max="4104" width="13.42578125" style="354" customWidth="1"/>
    <col min="4105" max="4105" width="10.42578125" style="354" customWidth="1"/>
    <col min="4106" max="4107" width="11.28515625" style="354" customWidth="1"/>
    <col min="4108" max="4108" width="12.7109375" style="354" customWidth="1"/>
    <col min="4109" max="4109" width="10.85546875" style="354" customWidth="1"/>
    <col min="4110" max="4110" width="14.42578125" style="354" customWidth="1"/>
    <col min="4111" max="4111" width="12.42578125" style="354" customWidth="1"/>
    <col min="4112" max="4112" width="11.42578125" style="354" customWidth="1"/>
    <col min="4113" max="4114" width="11" style="354" customWidth="1"/>
    <col min="4115" max="4115" width="13.7109375" style="354" customWidth="1"/>
    <col min="4116" max="4116" width="17" style="354" customWidth="1"/>
    <col min="4117" max="4352" width="9.140625" style="354"/>
    <col min="4353" max="4353" width="4.7109375" style="354" customWidth="1"/>
    <col min="4354" max="4354" width="0" style="354" hidden="1" customWidth="1"/>
    <col min="4355" max="4355" width="19.28515625" style="354" customWidth="1"/>
    <col min="4356" max="4356" width="20.5703125" style="354" customWidth="1"/>
    <col min="4357" max="4357" width="5.42578125" style="354" customWidth="1"/>
    <col min="4358" max="4358" width="13.28515625" style="354" customWidth="1"/>
    <col min="4359" max="4359" width="12.5703125" style="354" customWidth="1"/>
    <col min="4360" max="4360" width="13.42578125" style="354" customWidth="1"/>
    <col min="4361" max="4361" width="10.42578125" style="354" customWidth="1"/>
    <col min="4362" max="4363" width="11.28515625" style="354" customWidth="1"/>
    <col min="4364" max="4364" width="12.7109375" style="354" customWidth="1"/>
    <col min="4365" max="4365" width="10.85546875" style="354" customWidth="1"/>
    <col min="4366" max="4366" width="14.42578125" style="354" customWidth="1"/>
    <col min="4367" max="4367" width="12.42578125" style="354" customWidth="1"/>
    <col min="4368" max="4368" width="11.42578125" style="354" customWidth="1"/>
    <col min="4369" max="4370" width="11" style="354" customWidth="1"/>
    <col min="4371" max="4371" width="13.7109375" style="354" customWidth="1"/>
    <col min="4372" max="4372" width="17" style="354" customWidth="1"/>
    <col min="4373" max="4608" width="9.140625" style="354"/>
    <col min="4609" max="4609" width="4.7109375" style="354" customWidth="1"/>
    <col min="4610" max="4610" width="0" style="354" hidden="1" customWidth="1"/>
    <col min="4611" max="4611" width="19.28515625" style="354" customWidth="1"/>
    <col min="4612" max="4612" width="20.5703125" style="354" customWidth="1"/>
    <col min="4613" max="4613" width="5.42578125" style="354" customWidth="1"/>
    <col min="4614" max="4614" width="13.28515625" style="354" customWidth="1"/>
    <col min="4615" max="4615" width="12.5703125" style="354" customWidth="1"/>
    <col min="4616" max="4616" width="13.42578125" style="354" customWidth="1"/>
    <col min="4617" max="4617" width="10.42578125" style="354" customWidth="1"/>
    <col min="4618" max="4619" width="11.28515625" style="354" customWidth="1"/>
    <col min="4620" max="4620" width="12.7109375" style="354" customWidth="1"/>
    <col min="4621" max="4621" width="10.85546875" style="354" customWidth="1"/>
    <col min="4622" max="4622" width="14.42578125" style="354" customWidth="1"/>
    <col min="4623" max="4623" width="12.42578125" style="354" customWidth="1"/>
    <col min="4624" max="4624" width="11.42578125" style="354" customWidth="1"/>
    <col min="4625" max="4626" width="11" style="354" customWidth="1"/>
    <col min="4627" max="4627" width="13.7109375" style="354" customWidth="1"/>
    <col min="4628" max="4628" width="17" style="354" customWidth="1"/>
    <col min="4629" max="4864" width="9.140625" style="354"/>
    <col min="4865" max="4865" width="4.7109375" style="354" customWidth="1"/>
    <col min="4866" max="4866" width="0" style="354" hidden="1" customWidth="1"/>
    <col min="4867" max="4867" width="19.28515625" style="354" customWidth="1"/>
    <col min="4868" max="4868" width="20.5703125" style="354" customWidth="1"/>
    <col min="4869" max="4869" width="5.42578125" style="354" customWidth="1"/>
    <col min="4870" max="4870" width="13.28515625" style="354" customWidth="1"/>
    <col min="4871" max="4871" width="12.5703125" style="354" customWidth="1"/>
    <col min="4872" max="4872" width="13.42578125" style="354" customWidth="1"/>
    <col min="4873" max="4873" width="10.42578125" style="354" customWidth="1"/>
    <col min="4874" max="4875" width="11.28515625" style="354" customWidth="1"/>
    <col min="4876" max="4876" width="12.7109375" style="354" customWidth="1"/>
    <col min="4877" max="4877" width="10.85546875" style="354" customWidth="1"/>
    <col min="4878" max="4878" width="14.42578125" style="354" customWidth="1"/>
    <col min="4879" max="4879" width="12.42578125" style="354" customWidth="1"/>
    <col min="4880" max="4880" width="11.42578125" style="354" customWidth="1"/>
    <col min="4881" max="4882" width="11" style="354" customWidth="1"/>
    <col min="4883" max="4883" width="13.7109375" style="354" customWidth="1"/>
    <col min="4884" max="4884" width="17" style="354" customWidth="1"/>
    <col min="4885" max="5120" width="9.140625" style="354"/>
    <col min="5121" max="5121" width="4.7109375" style="354" customWidth="1"/>
    <col min="5122" max="5122" width="0" style="354" hidden="1" customWidth="1"/>
    <col min="5123" max="5123" width="19.28515625" style="354" customWidth="1"/>
    <col min="5124" max="5124" width="20.5703125" style="354" customWidth="1"/>
    <col min="5125" max="5125" width="5.42578125" style="354" customWidth="1"/>
    <col min="5126" max="5126" width="13.28515625" style="354" customWidth="1"/>
    <col min="5127" max="5127" width="12.5703125" style="354" customWidth="1"/>
    <col min="5128" max="5128" width="13.42578125" style="354" customWidth="1"/>
    <col min="5129" max="5129" width="10.42578125" style="354" customWidth="1"/>
    <col min="5130" max="5131" width="11.28515625" style="354" customWidth="1"/>
    <col min="5132" max="5132" width="12.7109375" style="354" customWidth="1"/>
    <col min="5133" max="5133" width="10.85546875" style="354" customWidth="1"/>
    <col min="5134" max="5134" width="14.42578125" style="354" customWidth="1"/>
    <col min="5135" max="5135" width="12.42578125" style="354" customWidth="1"/>
    <col min="5136" max="5136" width="11.42578125" style="354" customWidth="1"/>
    <col min="5137" max="5138" width="11" style="354" customWidth="1"/>
    <col min="5139" max="5139" width="13.7109375" style="354" customWidth="1"/>
    <col min="5140" max="5140" width="17" style="354" customWidth="1"/>
    <col min="5141" max="5376" width="9.140625" style="354"/>
    <col min="5377" max="5377" width="4.7109375" style="354" customWidth="1"/>
    <col min="5378" max="5378" width="0" style="354" hidden="1" customWidth="1"/>
    <col min="5379" max="5379" width="19.28515625" style="354" customWidth="1"/>
    <col min="5380" max="5380" width="20.5703125" style="354" customWidth="1"/>
    <col min="5381" max="5381" width="5.42578125" style="354" customWidth="1"/>
    <col min="5382" max="5382" width="13.28515625" style="354" customWidth="1"/>
    <col min="5383" max="5383" width="12.5703125" style="354" customWidth="1"/>
    <col min="5384" max="5384" width="13.42578125" style="354" customWidth="1"/>
    <col min="5385" max="5385" width="10.42578125" style="354" customWidth="1"/>
    <col min="5386" max="5387" width="11.28515625" style="354" customWidth="1"/>
    <col min="5388" max="5388" width="12.7109375" style="354" customWidth="1"/>
    <col min="5389" max="5389" width="10.85546875" style="354" customWidth="1"/>
    <col min="5390" max="5390" width="14.42578125" style="354" customWidth="1"/>
    <col min="5391" max="5391" width="12.42578125" style="354" customWidth="1"/>
    <col min="5392" max="5392" width="11.42578125" style="354" customWidth="1"/>
    <col min="5393" max="5394" width="11" style="354" customWidth="1"/>
    <col min="5395" max="5395" width="13.7109375" style="354" customWidth="1"/>
    <col min="5396" max="5396" width="17" style="354" customWidth="1"/>
    <col min="5397" max="5632" width="9.140625" style="354"/>
    <col min="5633" max="5633" width="4.7109375" style="354" customWidth="1"/>
    <col min="5634" max="5634" width="0" style="354" hidden="1" customWidth="1"/>
    <col min="5635" max="5635" width="19.28515625" style="354" customWidth="1"/>
    <col min="5636" max="5636" width="20.5703125" style="354" customWidth="1"/>
    <col min="5637" max="5637" width="5.42578125" style="354" customWidth="1"/>
    <col min="5638" max="5638" width="13.28515625" style="354" customWidth="1"/>
    <col min="5639" max="5639" width="12.5703125" style="354" customWidth="1"/>
    <col min="5640" max="5640" width="13.42578125" style="354" customWidth="1"/>
    <col min="5641" max="5641" width="10.42578125" style="354" customWidth="1"/>
    <col min="5642" max="5643" width="11.28515625" style="354" customWidth="1"/>
    <col min="5644" max="5644" width="12.7109375" style="354" customWidth="1"/>
    <col min="5645" max="5645" width="10.85546875" style="354" customWidth="1"/>
    <col min="5646" max="5646" width="14.42578125" style="354" customWidth="1"/>
    <col min="5647" max="5647" width="12.42578125" style="354" customWidth="1"/>
    <col min="5648" max="5648" width="11.42578125" style="354" customWidth="1"/>
    <col min="5649" max="5650" width="11" style="354" customWidth="1"/>
    <col min="5651" max="5651" width="13.7109375" style="354" customWidth="1"/>
    <col min="5652" max="5652" width="17" style="354" customWidth="1"/>
    <col min="5653" max="5888" width="9.140625" style="354"/>
    <col min="5889" max="5889" width="4.7109375" style="354" customWidth="1"/>
    <col min="5890" max="5890" width="0" style="354" hidden="1" customWidth="1"/>
    <col min="5891" max="5891" width="19.28515625" style="354" customWidth="1"/>
    <col min="5892" max="5892" width="20.5703125" style="354" customWidth="1"/>
    <col min="5893" max="5893" width="5.42578125" style="354" customWidth="1"/>
    <col min="5894" max="5894" width="13.28515625" style="354" customWidth="1"/>
    <col min="5895" max="5895" width="12.5703125" style="354" customWidth="1"/>
    <col min="5896" max="5896" width="13.42578125" style="354" customWidth="1"/>
    <col min="5897" max="5897" width="10.42578125" style="354" customWidth="1"/>
    <col min="5898" max="5899" width="11.28515625" style="354" customWidth="1"/>
    <col min="5900" max="5900" width="12.7109375" style="354" customWidth="1"/>
    <col min="5901" max="5901" width="10.85546875" style="354" customWidth="1"/>
    <col min="5902" max="5902" width="14.42578125" style="354" customWidth="1"/>
    <col min="5903" max="5903" width="12.42578125" style="354" customWidth="1"/>
    <col min="5904" max="5904" width="11.42578125" style="354" customWidth="1"/>
    <col min="5905" max="5906" width="11" style="354" customWidth="1"/>
    <col min="5907" max="5907" width="13.7109375" style="354" customWidth="1"/>
    <col min="5908" max="5908" width="17" style="354" customWidth="1"/>
    <col min="5909" max="6144" width="9.140625" style="354"/>
    <col min="6145" max="6145" width="4.7109375" style="354" customWidth="1"/>
    <col min="6146" max="6146" width="0" style="354" hidden="1" customWidth="1"/>
    <col min="6147" max="6147" width="19.28515625" style="354" customWidth="1"/>
    <col min="6148" max="6148" width="20.5703125" style="354" customWidth="1"/>
    <col min="6149" max="6149" width="5.42578125" style="354" customWidth="1"/>
    <col min="6150" max="6150" width="13.28515625" style="354" customWidth="1"/>
    <col min="6151" max="6151" width="12.5703125" style="354" customWidth="1"/>
    <col min="6152" max="6152" width="13.42578125" style="354" customWidth="1"/>
    <col min="6153" max="6153" width="10.42578125" style="354" customWidth="1"/>
    <col min="6154" max="6155" width="11.28515625" style="354" customWidth="1"/>
    <col min="6156" max="6156" width="12.7109375" style="354" customWidth="1"/>
    <col min="6157" max="6157" width="10.85546875" style="354" customWidth="1"/>
    <col min="6158" max="6158" width="14.42578125" style="354" customWidth="1"/>
    <col min="6159" max="6159" width="12.42578125" style="354" customWidth="1"/>
    <col min="6160" max="6160" width="11.42578125" style="354" customWidth="1"/>
    <col min="6161" max="6162" width="11" style="354" customWidth="1"/>
    <col min="6163" max="6163" width="13.7109375" style="354" customWidth="1"/>
    <col min="6164" max="6164" width="17" style="354" customWidth="1"/>
    <col min="6165" max="6400" width="9.140625" style="354"/>
    <col min="6401" max="6401" width="4.7109375" style="354" customWidth="1"/>
    <col min="6402" max="6402" width="0" style="354" hidden="1" customWidth="1"/>
    <col min="6403" max="6403" width="19.28515625" style="354" customWidth="1"/>
    <col min="6404" max="6404" width="20.5703125" style="354" customWidth="1"/>
    <col min="6405" max="6405" width="5.42578125" style="354" customWidth="1"/>
    <col min="6406" max="6406" width="13.28515625" style="354" customWidth="1"/>
    <col min="6407" max="6407" width="12.5703125" style="354" customWidth="1"/>
    <col min="6408" max="6408" width="13.42578125" style="354" customWidth="1"/>
    <col min="6409" max="6409" width="10.42578125" style="354" customWidth="1"/>
    <col min="6410" max="6411" width="11.28515625" style="354" customWidth="1"/>
    <col min="6412" max="6412" width="12.7109375" style="354" customWidth="1"/>
    <col min="6413" max="6413" width="10.85546875" style="354" customWidth="1"/>
    <col min="6414" max="6414" width="14.42578125" style="354" customWidth="1"/>
    <col min="6415" max="6415" width="12.42578125" style="354" customWidth="1"/>
    <col min="6416" max="6416" width="11.42578125" style="354" customWidth="1"/>
    <col min="6417" max="6418" width="11" style="354" customWidth="1"/>
    <col min="6419" max="6419" width="13.7109375" style="354" customWidth="1"/>
    <col min="6420" max="6420" width="17" style="354" customWidth="1"/>
    <col min="6421" max="6656" width="9.140625" style="354"/>
    <col min="6657" max="6657" width="4.7109375" style="354" customWidth="1"/>
    <col min="6658" max="6658" width="0" style="354" hidden="1" customWidth="1"/>
    <col min="6659" max="6659" width="19.28515625" style="354" customWidth="1"/>
    <col min="6660" max="6660" width="20.5703125" style="354" customWidth="1"/>
    <col min="6661" max="6661" width="5.42578125" style="354" customWidth="1"/>
    <col min="6662" max="6662" width="13.28515625" style="354" customWidth="1"/>
    <col min="6663" max="6663" width="12.5703125" style="354" customWidth="1"/>
    <col min="6664" max="6664" width="13.42578125" style="354" customWidth="1"/>
    <col min="6665" max="6665" width="10.42578125" style="354" customWidth="1"/>
    <col min="6666" max="6667" width="11.28515625" style="354" customWidth="1"/>
    <col min="6668" max="6668" width="12.7109375" style="354" customWidth="1"/>
    <col min="6669" max="6669" width="10.85546875" style="354" customWidth="1"/>
    <col min="6670" max="6670" width="14.42578125" style="354" customWidth="1"/>
    <col min="6671" max="6671" width="12.42578125" style="354" customWidth="1"/>
    <col min="6672" max="6672" width="11.42578125" style="354" customWidth="1"/>
    <col min="6673" max="6674" width="11" style="354" customWidth="1"/>
    <col min="6675" max="6675" width="13.7109375" style="354" customWidth="1"/>
    <col min="6676" max="6676" width="17" style="354" customWidth="1"/>
    <col min="6677" max="6912" width="9.140625" style="354"/>
    <col min="6913" max="6913" width="4.7109375" style="354" customWidth="1"/>
    <col min="6914" max="6914" width="0" style="354" hidden="1" customWidth="1"/>
    <col min="6915" max="6915" width="19.28515625" style="354" customWidth="1"/>
    <col min="6916" max="6916" width="20.5703125" style="354" customWidth="1"/>
    <col min="6917" max="6917" width="5.42578125" style="354" customWidth="1"/>
    <col min="6918" max="6918" width="13.28515625" style="354" customWidth="1"/>
    <col min="6919" max="6919" width="12.5703125" style="354" customWidth="1"/>
    <col min="6920" max="6920" width="13.42578125" style="354" customWidth="1"/>
    <col min="6921" max="6921" width="10.42578125" style="354" customWidth="1"/>
    <col min="6922" max="6923" width="11.28515625" style="354" customWidth="1"/>
    <col min="6924" max="6924" width="12.7109375" style="354" customWidth="1"/>
    <col min="6925" max="6925" width="10.85546875" style="354" customWidth="1"/>
    <col min="6926" max="6926" width="14.42578125" style="354" customWidth="1"/>
    <col min="6927" max="6927" width="12.42578125" style="354" customWidth="1"/>
    <col min="6928" max="6928" width="11.42578125" style="354" customWidth="1"/>
    <col min="6929" max="6930" width="11" style="354" customWidth="1"/>
    <col min="6931" max="6931" width="13.7109375" style="354" customWidth="1"/>
    <col min="6932" max="6932" width="17" style="354" customWidth="1"/>
    <col min="6933" max="7168" width="9.140625" style="354"/>
    <col min="7169" max="7169" width="4.7109375" style="354" customWidth="1"/>
    <col min="7170" max="7170" width="0" style="354" hidden="1" customWidth="1"/>
    <col min="7171" max="7171" width="19.28515625" style="354" customWidth="1"/>
    <col min="7172" max="7172" width="20.5703125" style="354" customWidth="1"/>
    <col min="7173" max="7173" width="5.42578125" style="354" customWidth="1"/>
    <col min="7174" max="7174" width="13.28515625" style="354" customWidth="1"/>
    <col min="7175" max="7175" width="12.5703125" style="354" customWidth="1"/>
    <col min="7176" max="7176" width="13.42578125" style="354" customWidth="1"/>
    <col min="7177" max="7177" width="10.42578125" style="354" customWidth="1"/>
    <col min="7178" max="7179" width="11.28515625" style="354" customWidth="1"/>
    <col min="7180" max="7180" width="12.7109375" style="354" customWidth="1"/>
    <col min="7181" max="7181" width="10.85546875" style="354" customWidth="1"/>
    <col min="7182" max="7182" width="14.42578125" style="354" customWidth="1"/>
    <col min="7183" max="7183" width="12.42578125" style="354" customWidth="1"/>
    <col min="7184" max="7184" width="11.42578125" style="354" customWidth="1"/>
    <col min="7185" max="7186" width="11" style="354" customWidth="1"/>
    <col min="7187" max="7187" width="13.7109375" style="354" customWidth="1"/>
    <col min="7188" max="7188" width="17" style="354" customWidth="1"/>
    <col min="7189" max="7424" width="9.140625" style="354"/>
    <col min="7425" max="7425" width="4.7109375" style="354" customWidth="1"/>
    <col min="7426" max="7426" width="0" style="354" hidden="1" customWidth="1"/>
    <col min="7427" max="7427" width="19.28515625" style="354" customWidth="1"/>
    <col min="7428" max="7428" width="20.5703125" style="354" customWidth="1"/>
    <col min="7429" max="7429" width="5.42578125" style="354" customWidth="1"/>
    <col min="7430" max="7430" width="13.28515625" style="354" customWidth="1"/>
    <col min="7431" max="7431" width="12.5703125" style="354" customWidth="1"/>
    <col min="7432" max="7432" width="13.42578125" style="354" customWidth="1"/>
    <col min="7433" max="7433" width="10.42578125" style="354" customWidth="1"/>
    <col min="7434" max="7435" width="11.28515625" style="354" customWidth="1"/>
    <col min="7436" max="7436" width="12.7109375" style="354" customWidth="1"/>
    <col min="7437" max="7437" width="10.85546875" style="354" customWidth="1"/>
    <col min="7438" max="7438" width="14.42578125" style="354" customWidth="1"/>
    <col min="7439" max="7439" width="12.42578125" style="354" customWidth="1"/>
    <col min="7440" max="7440" width="11.42578125" style="354" customWidth="1"/>
    <col min="7441" max="7442" width="11" style="354" customWidth="1"/>
    <col min="7443" max="7443" width="13.7109375" style="354" customWidth="1"/>
    <col min="7444" max="7444" width="17" style="354" customWidth="1"/>
    <col min="7445" max="7680" width="9.140625" style="354"/>
    <col min="7681" max="7681" width="4.7109375" style="354" customWidth="1"/>
    <col min="7682" max="7682" width="0" style="354" hidden="1" customWidth="1"/>
    <col min="7683" max="7683" width="19.28515625" style="354" customWidth="1"/>
    <col min="7684" max="7684" width="20.5703125" style="354" customWidth="1"/>
    <col min="7685" max="7685" width="5.42578125" style="354" customWidth="1"/>
    <col min="7686" max="7686" width="13.28515625" style="354" customWidth="1"/>
    <col min="7687" max="7687" width="12.5703125" style="354" customWidth="1"/>
    <col min="7688" max="7688" width="13.42578125" style="354" customWidth="1"/>
    <col min="7689" max="7689" width="10.42578125" style="354" customWidth="1"/>
    <col min="7690" max="7691" width="11.28515625" style="354" customWidth="1"/>
    <col min="7692" max="7692" width="12.7109375" style="354" customWidth="1"/>
    <col min="7693" max="7693" width="10.85546875" style="354" customWidth="1"/>
    <col min="7694" max="7694" width="14.42578125" style="354" customWidth="1"/>
    <col min="7695" max="7695" width="12.42578125" style="354" customWidth="1"/>
    <col min="7696" max="7696" width="11.42578125" style="354" customWidth="1"/>
    <col min="7697" max="7698" width="11" style="354" customWidth="1"/>
    <col min="7699" max="7699" width="13.7109375" style="354" customWidth="1"/>
    <col min="7700" max="7700" width="17" style="354" customWidth="1"/>
    <col min="7701" max="7936" width="9.140625" style="354"/>
    <col min="7937" max="7937" width="4.7109375" style="354" customWidth="1"/>
    <col min="7938" max="7938" width="0" style="354" hidden="1" customWidth="1"/>
    <col min="7939" max="7939" width="19.28515625" style="354" customWidth="1"/>
    <col min="7940" max="7940" width="20.5703125" style="354" customWidth="1"/>
    <col min="7941" max="7941" width="5.42578125" style="354" customWidth="1"/>
    <col min="7942" max="7942" width="13.28515625" style="354" customWidth="1"/>
    <col min="7943" max="7943" width="12.5703125" style="354" customWidth="1"/>
    <col min="7944" max="7944" width="13.42578125" style="354" customWidth="1"/>
    <col min="7945" max="7945" width="10.42578125" style="354" customWidth="1"/>
    <col min="7946" max="7947" width="11.28515625" style="354" customWidth="1"/>
    <col min="7948" max="7948" width="12.7109375" style="354" customWidth="1"/>
    <col min="7949" max="7949" width="10.85546875" style="354" customWidth="1"/>
    <col min="7950" max="7950" width="14.42578125" style="354" customWidth="1"/>
    <col min="7951" max="7951" width="12.42578125" style="354" customWidth="1"/>
    <col min="7952" max="7952" width="11.42578125" style="354" customWidth="1"/>
    <col min="7953" max="7954" width="11" style="354" customWidth="1"/>
    <col min="7955" max="7955" width="13.7109375" style="354" customWidth="1"/>
    <col min="7956" max="7956" width="17" style="354" customWidth="1"/>
    <col min="7957" max="8192" width="9.140625" style="354"/>
    <col min="8193" max="8193" width="4.7109375" style="354" customWidth="1"/>
    <col min="8194" max="8194" width="0" style="354" hidden="1" customWidth="1"/>
    <col min="8195" max="8195" width="19.28515625" style="354" customWidth="1"/>
    <col min="8196" max="8196" width="20.5703125" style="354" customWidth="1"/>
    <col min="8197" max="8197" width="5.42578125" style="354" customWidth="1"/>
    <col min="8198" max="8198" width="13.28515625" style="354" customWidth="1"/>
    <col min="8199" max="8199" width="12.5703125" style="354" customWidth="1"/>
    <col min="8200" max="8200" width="13.42578125" style="354" customWidth="1"/>
    <col min="8201" max="8201" width="10.42578125" style="354" customWidth="1"/>
    <col min="8202" max="8203" width="11.28515625" style="354" customWidth="1"/>
    <col min="8204" max="8204" width="12.7109375" style="354" customWidth="1"/>
    <col min="8205" max="8205" width="10.85546875" style="354" customWidth="1"/>
    <col min="8206" max="8206" width="14.42578125" style="354" customWidth="1"/>
    <col min="8207" max="8207" width="12.42578125" style="354" customWidth="1"/>
    <col min="8208" max="8208" width="11.42578125" style="354" customWidth="1"/>
    <col min="8209" max="8210" width="11" style="354" customWidth="1"/>
    <col min="8211" max="8211" width="13.7109375" style="354" customWidth="1"/>
    <col min="8212" max="8212" width="17" style="354" customWidth="1"/>
    <col min="8213" max="8448" width="9.140625" style="354"/>
    <col min="8449" max="8449" width="4.7109375" style="354" customWidth="1"/>
    <col min="8450" max="8450" width="0" style="354" hidden="1" customWidth="1"/>
    <col min="8451" max="8451" width="19.28515625" style="354" customWidth="1"/>
    <col min="8452" max="8452" width="20.5703125" style="354" customWidth="1"/>
    <col min="8453" max="8453" width="5.42578125" style="354" customWidth="1"/>
    <col min="8454" max="8454" width="13.28515625" style="354" customWidth="1"/>
    <col min="8455" max="8455" width="12.5703125" style="354" customWidth="1"/>
    <col min="8456" max="8456" width="13.42578125" style="354" customWidth="1"/>
    <col min="8457" max="8457" width="10.42578125" style="354" customWidth="1"/>
    <col min="8458" max="8459" width="11.28515625" style="354" customWidth="1"/>
    <col min="8460" max="8460" width="12.7109375" style="354" customWidth="1"/>
    <col min="8461" max="8461" width="10.85546875" style="354" customWidth="1"/>
    <col min="8462" max="8462" width="14.42578125" style="354" customWidth="1"/>
    <col min="8463" max="8463" width="12.42578125" style="354" customWidth="1"/>
    <col min="8464" max="8464" width="11.42578125" style="354" customWidth="1"/>
    <col min="8465" max="8466" width="11" style="354" customWidth="1"/>
    <col min="8467" max="8467" width="13.7109375" style="354" customWidth="1"/>
    <col min="8468" max="8468" width="17" style="354" customWidth="1"/>
    <col min="8469" max="8704" width="9.140625" style="354"/>
    <col min="8705" max="8705" width="4.7109375" style="354" customWidth="1"/>
    <col min="8706" max="8706" width="0" style="354" hidden="1" customWidth="1"/>
    <col min="8707" max="8707" width="19.28515625" style="354" customWidth="1"/>
    <col min="8708" max="8708" width="20.5703125" style="354" customWidth="1"/>
    <col min="8709" max="8709" width="5.42578125" style="354" customWidth="1"/>
    <col min="8710" max="8710" width="13.28515625" style="354" customWidth="1"/>
    <col min="8711" max="8711" width="12.5703125" style="354" customWidth="1"/>
    <col min="8712" max="8712" width="13.42578125" style="354" customWidth="1"/>
    <col min="8713" max="8713" width="10.42578125" style="354" customWidth="1"/>
    <col min="8714" max="8715" width="11.28515625" style="354" customWidth="1"/>
    <col min="8716" max="8716" width="12.7109375" style="354" customWidth="1"/>
    <col min="8717" max="8717" width="10.85546875" style="354" customWidth="1"/>
    <col min="8718" max="8718" width="14.42578125" style="354" customWidth="1"/>
    <col min="8719" max="8719" width="12.42578125" style="354" customWidth="1"/>
    <col min="8720" max="8720" width="11.42578125" style="354" customWidth="1"/>
    <col min="8721" max="8722" width="11" style="354" customWidth="1"/>
    <col min="8723" max="8723" width="13.7109375" style="354" customWidth="1"/>
    <col min="8724" max="8724" width="17" style="354" customWidth="1"/>
    <col min="8725" max="8960" width="9.140625" style="354"/>
    <col min="8961" max="8961" width="4.7109375" style="354" customWidth="1"/>
    <col min="8962" max="8962" width="0" style="354" hidden="1" customWidth="1"/>
    <col min="8963" max="8963" width="19.28515625" style="354" customWidth="1"/>
    <col min="8964" max="8964" width="20.5703125" style="354" customWidth="1"/>
    <col min="8965" max="8965" width="5.42578125" style="354" customWidth="1"/>
    <col min="8966" max="8966" width="13.28515625" style="354" customWidth="1"/>
    <col min="8967" max="8967" width="12.5703125" style="354" customWidth="1"/>
    <col min="8968" max="8968" width="13.42578125" style="354" customWidth="1"/>
    <col min="8969" max="8969" width="10.42578125" style="354" customWidth="1"/>
    <col min="8970" max="8971" width="11.28515625" style="354" customWidth="1"/>
    <col min="8972" max="8972" width="12.7109375" style="354" customWidth="1"/>
    <col min="8973" max="8973" width="10.85546875" style="354" customWidth="1"/>
    <col min="8974" max="8974" width="14.42578125" style="354" customWidth="1"/>
    <col min="8975" max="8975" width="12.42578125" style="354" customWidth="1"/>
    <col min="8976" max="8976" width="11.42578125" style="354" customWidth="1"/>
    <col min="8977" max="8978" width="11" style="354" customWidth="1"/>
    <col min="8979" max="8979" width="13.7109375" style="354" customWidth="1"/>
    <col min="8980" max="8980" width="17" style="354" customWidth="1"/>
    <col min="8981" max="9216" width="9.140625" style="354"/>
    <col min="9217" max="9217" width="4.7109375" style="354" customWidth="1"/>
    <col min="9218" max="9218" width="0" style="354" hidden="1" customWidth="1"/>
    <col min="9219" max="9219" width="19.28515625" style="354" customWidth="1"/>
    <col min="9220" max="9220" width="20.5703125" style="354" customWidth="1"/>
    <col min="9221" max="9221" width="5.42578125" style="354" customWidth="1"/>
    <col min="9222" max="9222" width="13.28515625" style="354" customWidth="1"/>
    <col min="9223" max="9223" width="12.5703125" style="354" customWidth="1"/>
    <col min="9224" max="9224" width="13.42578125" style="354" customWidth="1"/>
    <col min="9225" max="9225" width="10.42578125" style="354" customWidth="1"/>
    <col min="9226" max="9227" width="11.28515625" style="354" customWidth="1"/>
    <col min="9228" max="9228" width="12.7109375" style="354" customWidth="1"/>
    <col min="9229" max="9229" width="10.85546875" style="354" customWidth="1"/>
    <col min="9230" max="9230" width="14.42578125" style="354" customWidth="1"/>
    <col min="9231" max="9231" width="12.42578125" style="354" customWidth="1"/>
    <col min="9232" max="9232" width="11.42578125" style="354" customWidth="1"/>
    <col min="9233" max="9234" width="11" style="354" customWidth="1"/>
    <col min="9235" max="9235" width="13.7109375" style="354" customWidth="1"/>
    <col min="9236" max="9236" width="17" style="354" customWidth="1"/>
    <col min="9237" max="9472" width="9.140625" style="354"/>
    <col min="9473" max="9473" width="4.7109375" style="354" customWidth="1"/>
    <col min="9474" max="9474" width="0" style="354" hidden="1" customWidth="1"/>
    <col min="9475" max="9475" width="19.28515625" style="354" customWidth="1"/>
    <col min="9476" max="9476" width="20.5703125" style="354" customWidth="1"/>
    <col min="9477" max="9477" width="5.42578125" style="354" customWidth="1"/>
    <col min="9478" max="9478" width="13.28515625" style="354" customWidth="1"/>
    <col min="9479" max="9479" width="12.5703125" style="354" customWidth="1"/>
    <col min="9480" max="9480" width="13.42578125" style="354" customWidth="1"/>
    <col min="9481" max="9481" width="10.42578125" style="354" customWidth="1"/>
    <col min="9482" max="9483" width="11.28515625" style="354" customWidth="1"/>
    <col min="9484" max="9484" width="12.7109375" style="354" customWidth="1"/>
    <col min="9485" max="9485" width="10.85546875" style="354" customWidth="1"/>
    <col min="9486" max="9486" width="14.42578125" style="354" customWidth="1"/>
    <col min="9487" max="9487" width="12.42578125" style="354" customWidth="1"/>
    <col min="9488" max="9488" width="11.42578125" style="354" customWidth="1"/>
    <col min="9489" max="9490" width="11" style="354" customWidth="1"/>
    <col min="9491" max="9491" width="13.7109375" style="354" customWidth="1"/>
    <col min="9492" max="9492" width="17" style="354" customWidth="1"/>
    <col min="9493" max="9728" width="9.140625" style="354"/>
    <col min="9729" max="9729" width="4.7109375" style="354" customWidth="1"/>
    <col min="9730" max="9730" width="0" style="354" hidden="1" customWidth="1"/>
    <col min="9731" max="9731" width="19.28515625" style="354" customWidth="1"/>
    <col min="9732" max="9732" width="20.5703125" style="354" customWidth="1"/>
    <col min="9733" max="9733" width="5.42578125" style="354" customWidth="1"/>
    <col min="9734" max="9734" width="13.28515625" style="354" customWidth="1"/>
    <col min="9735" max="9735" width="12.5703125" style="354" customWidth="1"/>
    <col min="9736" max="9736" width="13.42578125" style="354" customWidth="1"/>
    <col min="9737" max="9737" width="10.42578125" style="354" customWidth="1"/>
    <col min="9738" max="9739" width="11.28515625" style="354" customWidth="1"/>
    <col min="9740" max="9740" width="12.7109375" style="354" customWidth="1"/>
    <col min="9741" max="9741" width="10.85546875" style="354" customWidth="1"/>
    <col min="9742" max="9742" width="14.42578125" style="354" customWidth="1"/>
    <col min="9743" max="9743" width="12.42578125" style="354" customWidth="1"/>
    <col min="9744" max="9744" width="11.42578125" style="354" customWidth="1"/>
    <col min="9745" max="9746" width="11" style="354" customWidth="1"/>
    <col min="9747" max="9747" width="13.7109375" style="354" customWidth="1"/>
    <col min="9748" max="9748" width="17" style="354" customWidth="1"/>
    <col min="9749" max="9984" width="9.140625" style="354"/>
    <col min="9985" max="9985" width="4.7109375" style="354" customWidth="1"/>
    <col min="9986" max="9986" width="0" style="354" hidden="1" customWidth="1"/>
    <col min="9987" max="9987" width="19.28515625" style="354" customWidth="1"/>
    <col min="9988" max="9988" width="20.5703125" style="354" customWidth="1"/>
    <col min="9989" max="9989" width="5.42578125" style="354" customWidth="1"/>
    <col min="9990" max="9990" width="13.28515625" style="354" customWidth="1"/>
    <col min="9991" max="9991" width="12.5703125" style="354" customWidth="1"/>
    <col min="9992" max="9992" width="13.42578125" style="354" customWidth="1"/>
    <col min="9993" max="9993" width="10.42578125" style="354" customWidth="1"/>
    <col min="9994" max="9995" width="11.28515625" style="354" customWidth="1"/>
    <col min="9996" max="9996" width="12.7109375" style="354" customWidth="1"/>
    <col min="9997" max="9997" width="10.85546875" style="354" customWidth="1"/>
    <col min="9998" max="9998" width="14.42578125" style="354" customWidth="1"/>
    <col min="9999" max="9999" width="12.42578125" style="354" customWidth="1"/>
    <col min="10000" max="10000" width="11.42578125" style="354" customWidth="1"/>
    <col min="10001" max="10002" width="11" style="354" customWidth="1"/>
    <col min="10003" max="10003" width="13.7109375" style="354" customWidth="1"/>
    <col min="10004" max="10004" width="17" style="354" customWidth="1"/>
    <col min="10005" max="10240" width="9.140625" style="354"/>
    <col min="10241" max="10241" width="4.7109375" style="354" customWidth="1"/>
    <col min="10242" max="10242" width="0" style="354" hidden="1" customWidth="1"/>
    <col min="10243" max="10243" width="19.28515625" style="354" customWidth="1"/>
    <col min="10244" max="10244" width="20.5703125" style="354" customWidth="1"/>
    <col min="10245" max="10245" width="5.42578125" style="354" customWidth="1"/>
    <col min="10246" max="10246" width="13.28515625" style="354" customWidth="1"/>
    <col min="10247" max="10247" width="12.5703125" style="354" customWidth="1"/>
    <col min="10248" max="10248" width="13.42578125" style="354" customWidth="1"/>
    <col min="10249" max="10249" width="10.42578125" style="354" customWidth="1"/>
    <col min="10250" max="10251" width="11.28515625" style="354" customWidth="1"/>
    <col min="10252" max="10252" width="12.7109375" style="354" customWidth="1"/>
    <col min="10253" max="10253" width="10.85546875" style="354" customWidth="1"/>
    <col min="10254" max="10254" width="14.42578125" style="354" customWidth="1"/>
    <col min="10255" max="10255" width="12.42578125" style="354" customWidth="1"/>
    <col min="10256" max="10256" width="11.42578125" style="354" customWidth="1"/>
    <col min="10257" max="10258" width="11" style="354" customWidth="1"/>
    <col min="10259" max="10259" width="13.7109375" style="354" customWidth="1"/>
    <col min="10260" max="10260" width="17" style="354" customWidth="1"/>
    <col min="10261" max="10496" width="9.140625" style="354"/>
    <col min="10497" max="10497" width="4.7109375" style="354" customWidth="1"/>
    <col min="10498" max="10498" width="0" style="354" hidden="1" customWidth="1"/>
    <col min="10499" max="10499" width="19.28515625" style="354" customWidth="1"/>
    <col min="10500" max="10500" width="20.5703125" style="354" customWidth="1"/>
    <col min="10501" max="10501" width="5.42578125" style="354" customWidth="1"/>
    <col min="10502" max="10502" width="13.28515625" style="354" customWidth="1"/>
    <col min="10503" max="10503" width="12.5703125" style="354" customWidth="1"/>
    <col min="10504" max="10504" width="13.42578125" style="354" customWidth="1"/>
    <col min="10505" max="10505" width="10.42578125" style="354" customWidth="1"/>
    <col min="10506" max="10507" width="11.28515625" style="354" customWidth="1"/>
    <col min="10508" max="10508" width="12.7109375" style="354" customWidth="1"/>
    <col min="10509" max="10509" width="10.85546875" style="354" customWidth="1"/>
    <col min="10510" max="10510" width="14.42578125" style="354" customWidth="1"/>
    <col min="10511" max="10511" width="12.42578125" style="354" customWidth="1"/>
    <col min="10512" max="10512" width="11.42578125" style="354" customWidth="1"/>
    <col min="10513" max="10514" width="11" style="354" customWidth="1"/>
    <col min="10515" max="10515" width="13.7109375" style="354" customWidth="1"/>
    <col min="10516" max="10516" width="17" style="354" customWidth="1"/>
    <col min="10517" max="10752" width="9.140625" style="354"/>
    <col min="10753" max="10753" width="4.7109375" style="354" customWidth="1"/>
    <col min="10754" max="10754" width="0" style="354" hidden="1" customWidth="1"/>
    <col min="10755" max="10755" width="19.28515625" style="354" customWidth="1"/>
    <col min="10756" max="10756" width="20.5703125" style="354" customWidth="1"/>
    <col min="10757" max="10757" width="5.42578125" style="354" customWidth="1"/>
    <col min="10758" max="10758" width="13.28515625" style="354" customWidth="1"/>
    <col min="10759" max="10759" width="12.5703125" style="354" customWidth="1"/>
    <col min="10760" max="10760" width="13.42578125" style="354" customWidth="1"/>
    <col min="10761" max="10761" width="10.42578125" style="354" customWidth="1"/>
    <col min="10762" max="10763" width="11.28515625" style="354" customWidth="1"/>
    <col min="10764" max="10764" width="12.7109375" style="354" customWidth="1"/>
    <col min="10765" max="10765" width="10.85546875" style="354" customWidth="1"/>
    <col min="10766" max="10766" width="14.42578125" style="354" customWidth="1"/>
    <col min="10767" max="10767" width="12.42578125" style="354" customWidth="1"/>
    <col min="10768" max="10768" width="11.42578125" style="354" customWidth="1"/>
    <col min="10769" max="10770" width="11" style="354" customWidth="1"/>
    <col min="10771" max="10771" width="13.7109375" style="354" customWidth="1"/>
    <col min="10772" max="10772" width="17" style="354" customWidth="1"/>
    <col min="10773" max="11008" width="9.140625" style="354"/>
    <col min="11009" max="11009" width="4.7109375" style="354" customWidth="1"/>
    <col min="11010" max="11010" width="0" style="354" hidden="1" customWidth="1"/>
    <col min="11011" max="11011" width="19.28515625" style="354" customWidth="1"/>
    <col min="11012" max="11012" width="20.5703125" style="354" customWidth="1"/>
    <col min="11013" max="11013" width="5.42578125" style="354" customWidth="1"/>
    <col min="11014" max="11014" width="13.28515625" style="354" customWidth="1"/>
    <col min="11015" max="11015" width="12.5703125" style="354" customWidth="1"/>
    <col min="11016" max="11016" width="13.42578125" style="354" customWidth="1"/>
    <col min="11017" max="11017" width="10.42578125" style="354" customWidth="1"/>
    <col min="11018" max="11019" width="11.28515625" style="354" customWidth="1"/>
    <col min="11020" max="11020" width="12.7109375" style="354" customWidth="1"/>
    <col min="11021" max="11021" width="10.85546875" style="354" customWidth="1"/>
    <col min="11022" max="11022" width="14.42578125" style="354" customWidth="1"/>
    <col min="11023" max="11023" width="12.42578125" style="354" customWidth="1"/>
    <col min="11024" max="11024" width="11.42578125" style="354" customWidth="1"/>
    <col min="11025" max="11026" width="11" style="354" customWidth="1"/>
    <col min="11027" max="11027" width="13.7109375" style="354" customWidth="1"/>
    <col min="11028" max="11028" width="17" style="354" customWidth="1"/>
    <col min="11029" max="11264" width="9.140625" style="354"/>
    <col min="11265" max="11265" width="4.7109375" style="354" customWidth="1"/>
    <col min="11266" max="11266" width="0" style="354" hidden="1" customWidth="1"/>
    <col min="11267" max="11267" width="19.28515625" style="354" customWidth="1"/>
    <col min="11268" max="11268" width="20.5703125" style="354" customWidth="1"/>
    <col min="11269" max="11269" width="5.42578125" style="354" customWidth="1"/>
    <col min="11270" max="11270" width="13.28515625" style="354" customWidth="1"/>
    <col min="11271" max="11271" width="12.5703125" style="354" customWidth="1"/>
    <col min="11272" max="11272" width="13.42578125" style="354" customWidth="1"/>
    <col min="11273" max="11273" width="10.42578125" style="354" customWidth="1"/>
    <col min="11274" max="11275" width="11.28515625" style="354" customWidth="1"/>
    <col min="11276" max="11276" width="12.7109375" style="354" customWidth="1"/>
    <col min="11277" max="11277" width="10.85546875" style="354" customWidth="1"/>
    <col min="11278" max="11278" width="14.42578125" style="354" customWidth="1"/>
    <col min="11279" max="11279" width="12.42578125" style="354" customWidth="1"/>
    <col min="11280" max="11280" width="11.42578125" style="354" customWidth="1"/>
    <col min="11281" max="11282" width="11" style="354" customWidth="1"/>
    <col min="11283" max="11283" width="13.7109375" style="354" customWidth="1"/>
    <col min="11284" max="11284" width="17" style="354" customWidth="1"/>
    <col min="11285" max="11520" width="9.140625" style="354"/>
    <col min="11521" max="11521" width="4.7109375" style="354" customWidth="1"/>
    <col min="11522" max="11522" width="0" style="354" hidden="1" customWidth="1"/>
    <col min="11523" max="11523" width="19.28515625" style="354" customWidth="1"/>
    <col min="11524" max="11524" width="20.5703125" style="354" customWidth="1"/>
    <col min="11525" max="11525" width="5.42578125" style="354" customWidth="1"/>
    <col min="11526" max="11526" width="13.28515625" style="354" customWidth="1"/>
    <col min="11527" max="11527" width="12.5703125" style="354" customWidth="1"/>
    <col min="11528" max="11528" width="13.42578125" style="354" customWidth="1"/>
    <col min="11529" max="11529" width="10.42578125" style="354" customWidth="1"/>
    <col min="11530" max="11531" width="11.28515625" style="354" customWidth="1"/>
    <col min="11532" max="11532" width="12.7109375" style="354" customWidth="1"/>
    <col min="11533" max="11533" width="10.85546875" style="354" customWidth="1"/>
    <col min="11534" max="11534" width="14.42578125" style="354" customWidth="1"/>
    <col min="11535" max="11535" width="12.42578125" style="354" customWidth="1"/>
    <col min="11536" max="11536" width="11.42578125" style="354" customWidth="1"/>
    <col min="11537" max="11538" width="11" style="354" customWidth="1"/>
    <col min="11539" max="11539" width="13.7109375" style="354" customWidth="1"/>
    <col min="11540" max="11540" width="17" style="354" customWidth="1"/>
    <col min="11541" max="11776" width="9.140625" style="354"/>
    <col min="11777" max="11777" width="4.7109375" style="354" customWidth="1"/>
    <col min="11778" max="11778" width="0" style="354" hidden="1" customWidth="1"/>
    <col min="11779" max="11779" width="19.28515625" style="354" customWidth="1"/>
    <col min="11780" max="11780" width="20.5703125" style="354" customWidth="1"/>
    <col min="11781" max="11781" width="5.42578125" style="354" customWidth="1"/>
    <col min="11782" max="11782" width="13.28515625" style="354" customWidth="1"/>
    <col min="11783" max="11783" width="12.5703125" style="354" customWidth="1"/>
    <col min="11784" max="11784" width="13.42578125" style="354" customWidth="1"/>
    <col min="11785" max="11785" width="10.42578125" style="354" customWidth="1"/>
    <col min="11786" max="11787" width="11.28515625" style="354" customWidth="1"/>
    <col min="11788" max="11788" width="12.7109375" style="354" customWidth="1"/>
    <col min="11789" max="11789" width="10.85546875" style="354" customWidth="1"/>
    <col min="11790" max="11790" width="14.42578125" style="354" customWidth="1"/>
    <col min="11791" max="11791" width="12.42578125" style="354" customWidth="1"/>
    <col min="11792" max="11792" width="11.42578125" style="354" customWidth="1"/>
    <col min="11793" max="11794" width="11" style="354" customWidth="1"/>
    <col min="11795" max="11795" width="13.7109375" style="354" customWidth="1"/>
    <col min="11796" max="11796" width="17" style="354" customWidth="1"/>
    <col min="11797" max="12032" width="9.140625" style="354"/>
    <col min="12033" max="12033" width="4.7109375" style="354" customWidth="1"/>
    <col min="12034" max="12034" width="0" style="354" hidden="1" customWidth="1"/>
    <col min="12035" max="12035" width="19.28515625" style="354" customWidth="1"/>
    <col min="12036" max="12036" width="20.5703125" style="354" customWidth="1"/>
    <col min="12037" max="12037" width="5.42578125" style="354" customWidth="1"/>
    <col min="12038" max="12038" width="13.28515625" style="354" customWidth="1"/>
    <col min="12039" max="12039" width="12.5703125" style="354" customWidth="1"/>
    <col min="12040" max="12040" width="13.42578125" style="354" customWidth="1"/>
    <col min="12041" max="12041" width="10.42578125" style="354" customWidth="1"/>
    <col min="12042" max="12043" width="11.28515625" style="354" customWidth="1"/>
    <col min="12044" max="12044" width="12.7109375" style="354" customWidth="1"/>
    <col min="12045" max="12045" width="10.85546875" style="354" customWidth="1"/>
    <col min="12046" max="12046" width="14.42578125" style="354" customWidth="1"/>
    <col min="12047" max="12047" width="12.42578125" style="354" customWidth="1"/>
    <col min="12048" max="12048" width="11.42578125" style="354" customWidth="1"/>
    <col min="12049" max="12050" width="11" style="354" customWidth="1"/>
    <col min="12051" max="12051" width="13.7109375" style="354" customWidth="1"/>
    <col min="12052" max="12052" width="17" style="354" customWidth="1"/>
    <col min="12053" max="12288" width="9.140625" style="354"/>
    <col min="12289" max="12289" width="4.7109375" style="354" customWidth="1"/>
    <col min="12290" max="12290" width="0" style="354" hidden="1" customWidth="1"/>
    <col min="12291" max="12291" width="19.28515625" style="354" customWidth="1"/>
    <col min="12292" max="12292" width="20.5703125" style="354" customWidth="1"/>
    <col min="12293" max="12293" width="5.42578125" style="354" customWidth="1"/>
    <col min="12294" max="12294" width="13.28515625" style="354" customWidth="1"/>
    <col min="12295" max="12295" width="12.5703125" style="354" customWidth="1"/>
    <col min="12296" max="12296" width="13.42578125" style="354" customWidth="1"/>
    <col min="12297" max="12297" width="10.42578125" style="354" customWidth="1"/>
    <col min="12298" max="12299" width="11.28515625" style="354" customWidth="1"/>
    <col min="12300" max="12300" width="12.7109375" style="354" customWidth="1"/>
    <col min="12301" max="12301" width="10.85546875" style="354" customWidth="1"/>
    <col min="12302" max="12302" width="14.42578125" style="354" customWidth="1"/>
    <col min="12303" max="12303" width="12.42578125" style="354" customWidth="1"/>
    <col min="12304" max="12304" width="11.42578125" style="354" customWidth="1"/>
    <col min="12305" max="12306" width="11" style="354" customWidth="1"/>
    <col min="12307" max="12307" width="13.7109375" style="354" customWidth="1"/>
    <col min="12308" max="12308" width="17" style="354" customWidth="1"/>
    <col min="12309" max="12544" width="9.140625" style="354"/>
    <col min="12545" max="12545" width="4.7109375" style="354" customWidth="1"/>
    <col min="12546" max="12546" width="0" style="354" hidden="1" customWidth="1"/>
    <col min="12547" max="12547" width="19.28515625" style="354" customWidth="1"/>
    <col min="12548" max="12548" width="20.5703125" style="354" customWidth="1"/>
    <col min="12549" max="12549" width="5.42578125" style="354" customWidth="1"/>
    <col min="12550" max="12550" width="13.28515625" style="354" customWidth="1"/>
    <col min="12551" max="12551" width="12.5703125" style="354" customWidth="1"/>
    <col min="12552" max="12552" width="13.42578125" style="354" customWidth="1"/>
    <col min="12553" max="12553" width="10.42578125" style="354" customWidth="1"/>
    <col min="12554" max="12555" width="11.28515625" style="354" customWidth="1"/>
    <col min="12556" max="12556" width="12.7109375" style="354" customWidth="1"/>
    <col min="12557" max="12557" width="10.85546875" style="354" customWidth="1"/>
    <col min="12558" max="12558" width="14.42578125" style="354" customWidth="1"/>
    <col min="12559" max="12559" width="12.42578125" style="354" customWidth="1"/>
    <col min="12560" max="12560" width="11.42578125" style="354" customWidth="1"/>
    <col min="12561" max="12562" width="11" style="354" customWidth="1"/>
    <col min="12563" max="12563" width="13.7109375" style="354" customWidth="1"/>
    <col min="12564" max="12564" width="17" style="354" customWidth="1"/>
    <col min="12565" max="12800" width="9.140625" style="354"/>
    <col min="12801" max="12801" width="4.7109375" style="354" customWidth="1"/>
    <col min="12802" max="12802" width="0" style="354" hidden="1" customWidth="1"/>
    <col min="12803" max="12803" width="19.28515625" style="354" customWidth="1"/>
    <col min="12804" max="12804" width="20.5703125" style="354" customWidth="1"/>
    <col min="12805" max="12805" width="5.42578125" style="354" customWidth="1"/>
    <col min="12806" max="12806" width="13.28515625" style="354" customWidth="1"/>
    <col min="12807" max="12807" width="12.5703125" style="354" customWidth="1"/>
    <col min="12808" max="12808" width="13.42578125" style="354" customWidth="1"/>
    <col min="12809" max="12809" width="10.42578125" style="354" customWidth="1"/>
    <col min="12810" max="12811" width="11.28515625" style="354" customWidth="1"/>
    <col min="12812" max="12812" width="12.7109375" style="354" customWidth="1"/>
    <col min="12813" max="12813" width="10.85546875" style="354" customWidth="1"/>
    <col min="12814" max="12814" width="14.42578125" style="354" customWidth="1"/>
    <col min="12815" max="12815" width="12.42578125" style="354" customWidth="1"/>
    <col min="12816" max="12816" width="11.42578125" style="354" customWidth="1"/>
    <col min="12817" max="12818" width="11" style="354" customWidth="1"/>
    <col min="12819" max="12819" width="13.7109375" style="354" customWidth="1"/>
    <col min="12820" max="12820" width="17" style="354" customWidth="1"/>
    <col min="12821" max="13056" width="9.140625" style="354"/>
    <col min="13057" max="13057" width="4.7109375" style="354" customWidth="1"/>
    <col min="13058" max="13058" width="0" style="354" hidden="1" customWidth="1"/>
    <col min="13059" max="13059" width="19.28515625" style="354" customWidth="1"/>
    <col min="13060" max="13060" width="20.5703125" style="354" customWidth="1"/>
    <col min="13061" max="13061" width="5.42578125" style="354" customWidth="1"/>
    <col min="13062" max="13062" width="13.28515625" style="354" customWidth="1"/>
    <col min="13063" max="13063" width="12.5703125" style="354" customWidth="1"/>
    <col min="13064" max="13064" width="13.42578125" style="354" customWidth="1"/>
    <col min="13065" max="13065" width="10.42578125" style="354" customWidth="1"/>
    <col min="13066" max="13067" width="11.28515625" style="354" customWidth="1"/>
    <col min="13068" max="13068" width="12.7109375" style="354" customWidth="1"/>
    <col min="13069" max="13069" width="10.85546875" style="354" customWidth="1"/>
    <col min="13070" max="13070" width="14.42578125" style="354" customWidth="1"/>
    <col min="13071" max="13071" width="12.42578125" style="354" customWidth="1"/>
    <col min="13072" max="13072" width="11.42578125" style="354" customWidth="1"/>
    <col min="13073" max="13074" width="11" style="354" customWidth="1"/>
    <col min="13075" max="13075" width="13.7109375" style="354" customWidth="1"/>
    <col min="13076" max="13076" width="17" style="354" customWidth="1"/>
    <col min="13077" max="13312" width="9.140625" style="354"/>
    <col min="13313" max="13313" width="4.7109375" style="354" customWidth="1"/>
    <col min="13314" max="13314" width="0" style="354" hidden="1" customWidth="1"/>
    <col min="13315" max="13315" width="19.28515625" style="354" customWidth="1"/>
    <col min="13316" max="13316" width="20.5703125" style="354" customWidth="1"/>
    <col min="13317" max="13317" width="5.42578125" style="354" customWidth="1"/>
    <col min="13318" max="13318" width="13.28515625" style="354" customWidth="1"/>
    <col min="13319" max="13319" width="12.5703125" style="354" customWidth="1"/>
    <col min="13320" max="13320" width="13.42578125" style="354" customWidth="1"/>
    <col min="13321" max="13321" width="10.42578125" style="354" customWidth="1"/>
    <col min="13322" max="13323" width="11.28515625" style="354" customWidth="1"/>
    <col min="13324" max="13324" width="12.7109375" style="354" customWidth="1"/>
    <col min="13325" max="13325" width="10.85546875" style="354" customWidth="1"/>
    <col min="13326" max="13326" width="14.42578125" style="354" customWidth="1"/>
    <col min="13327" max="13327" width="12.42578125" style="354" customWidth="1"/>
    <col min="13328" max="13328" width="11.42578125" style="354" customWidth="1"/>
    <col min="13329" max="13330" width="11" style="354" customWidth="1"/>
    <col min="13331" max="13331" width="13.7109375" style="354" customWidth="1"/>
    <col min="13332" max="13332" width="17" style="354" customWidth="1"/>
    <col min="13333" max="13568" width="9.140625" style="354"/>
    <col min="13569" max="13569" width="4.7109375" style="354" customWidth="1"/>
    <col min="13570" max="13570" width="0" style="354" hidden="1" customWidth="1"/>
    <col min="13571" max="13571" width="19.28515625" style="354" customWidth="1"/>
    <col min="13572" max="13572" width="20.5703125" style="354" customWidth="1"/>
    <col min="13573" max="13573" width="5.42578125" style="354" customWidth="1"/>
    <col min="13574" max="13574" width="13.28515625" style="354" customWidth="1"/>
    <col min="13575" max="13575" width="12.5703125" style="354" customWidth="1"/>
    <col min="13576" max="13576" width="13.42578125" style="354" customWidth="1"/>
    <col min="13577" max="13577" width="10.42578125" style="354" customWidth="1"/>
    <col min="13578" max="13579" width="11.28515625" style="354" customWidth="1"/>
    <col min="13580" max="13580" width="12.7109375" style="354" customWidth="1"/>
    <col min="13581" max="13581" width="10.85546875" style="354" customWidth="1"/>
    <col min="13582" max="13582" width="14.42578125" style="354" customWidth="1"/>
    <col min="13583" max="13583" width="12.42578125" style="354" customWidth="1"/>
    <col min="13584" max="13584" width="11.42578125" style="354" customWidth="1"/>
    <col min="13585" max="13586" width="11" style="354" customWidth="1"/>
    <col min="13587" max="13587" width="13.7109375" style="354" customWidth="1"/>
    <col min="13588" max="13588" width="17" style="354" customWidth="1"/>
    <col min="13589" max="13824" width="9.140625" style="354"/>
    <col min="13825" max="13825" width="4.7109375" style="354" customWidth="1"/>
    <col min="13826" max="13826" width="0" style="354" hidden="1" customWidth="1"/>
    <col min="13827" max="13827" width="19.28515625" style="354" customWidth="1"/>
    <col min="13828" max="13828" width="20.5703125" style="354" customWidth="1"/>
    <col min="13829" max="13829" width="5.42578125" style="354" customWidth="1"/>
    <col min="13830" max="13830" width="13.28515625" style="354" customWidth="1"/>
    <col min="13831" max="13831" width="12.5703125" style="354" customWidth="1"/>
    <col min="13832" max="13832" width="13.42578125" style="354" customWidth="1"/>
    <col min="13833" max="13833" width="10.42578125" style="354" customWidth="1"/>
    <col min="13834" max="13835" width="11.28515625" style="354" customWidth="1"/>
    <col min="13836" max="13836" width="12.7109375" style="354" customWidth="1"/>
    <col min="13837" max="13837" width="10.85546875" style="354" customWidth="1"/>
    <col min="13838" max="13838" width="14.42578125" style="354" customWidth="1"/>
    <col min="13839" max="13839" width="12.42578125" style="354" customWidth="1"/>
    <col min="13840" max="13840" width="11.42578125" style="354" customWidth="1"/>
    <col min="13841" max="13842" width="11" style="354" customWidth="1"/>
    <col min="13843" max="13843" width="13.7109375" style="354" customWidth="1"/>
    <col min="13844" max="13844" width="17" style="354" customWidth="1"/>
    <col min="13845" max="14080" width="9.140625" style="354"/>
    <col min="14081" max="14081" width="4.7109375" style="354" customWidth="1"/>
    <col min="14082" max="14082" width="0" style="354" hidden="1" customWidth="1"/>
    <col min="14083" max="14083" width="19.28515625" style="354" customWidth="1"/>
    <col min="14084" max="14084" width="20.5703125" style="354" customWidth="1"/>
    <col min="14085" max="14085" width="5.42578125" style="354" customWidth="1"/>
    <col min="14086" max="14086" width="13.28515625" style="354" customWidth="1"/>
    <col min="14087" max="14087" width="12.5703125" style="354" customWidth="1"/>
    <col min="14088" max="14088" width="13.42578125" style="354" customWidth="1"/>
    <col min="14089" max="14089" width="10.42578125" style="354" customWidth="1"/>
    <col min="14090" max="14091" width="11.28515625" style="354" customWidth="1"/>
    <col min="14092" max="14092" width="12.7109375" style="354" customWidth="1"/>
    <col min="14093" max="14093" width="10.85546875" style="354" customWidth="1"/>
    <col min="14094" max="14094" width="14.42578125" style="354" customWidth="1"/>
    <col min="14095" max="14095" width="12.42578125" style="354" customWidth="1"/>
    <col min="14096" max="14096" width="11.42578125" style="354" customWidth="1"/>
    <col min="14097" max="14098" width="11" style="354" customWidth="1"/>
    <col min="14099" max="14099" width="13.7109375" style="354" customWidth="1"/>
    <col min="14100" max="14100" width="17" style="354" customWidth="1"/>
    <col min="14101" max="14336" width="9.140625" style="354"/>
    <col min="14337" max="14337" width="4.7109375" style="354" customWidth="1"/>
    <col min="14338" max="14338" width="0" style="354" hidden="1" customWidth="1"/>
    <col min="14339" max="14339" width="19.28515625" style="354" customWidth="1"/>
    <col min="14340" max="14340" width="20.5703125" style="354" customWidth="1"/>
    <col min="14341" max="14341" width="5.42578125" style="354" customWidth="1"/>
    <col min="14342" max="14342" width="13.28515625" style="354" customWidth="1"/>
    <col min="14343" max="14343" width="12.5703125" style="354" customWidth="1"/>
    <col min="14344" max="14344" width="13.42578125" style="354" customWidth="1"/>
    <col min="14345" max="14345" width="10.42578125" style="354" customWidth="1"/>
    <col min="14346" max="14347" width="11.28515625" style="354" customWidth="1"/>
    <col min="14348" max="14348" width="12.7109375" style="354" customWidth="1"/>
    <col min="14349" max="14349" width="10.85546875" style="354" customWidth="1"/>
    <col min="14350" max="14350" width="14.42578125" style="354" customWidth="1"/>
    <col min="14351" max="14351" width="12.42578125" style="354" customWidth="1"/>
    <col min="14352" max="14352" width="11.42578125" style="354" customWidth="1"/>
    <col min="14353" max="14354" width="11" style="354" customWidth="1"/>
    <col min="14355" max="14355" width="13.7109375" style="354" customWidth="1"/>
    <col min="14356" max="14356" width="17" style="354" customWidth="1"/>
    <col min="14357" max="14592" width="9.140625" style="354"/>
    <col min="14593" max="14593" width="4.7109375" style="354" customWidth="1"/>
    <col min="14594" max="14594" width="0" style="354" hidden="1" customWidth="1"/>
    <col min="14595" max="14595" width="19.28515625" style="354" customWidth="1"/>
    <col min="14596" max="14596" width="20.5703125" style="354" customWidth="1"/>
    <col min="14597" max="14597" width="5.42578125" style="354" customWidth="1"/>
    <col min="14598" max="14598" width="13.28515625" style="354" customWidth="1"/>
    <col min="14599" max="14599" width="12.5703125" style="354" customWidth="1"/>
    <col min="14600" max="14600" width="13.42578125" style="354" customWidth="1"/>
    <col min="14601" max="14601" width="10.42578125" style="354" customWidth="1"/>
    <col min="14602" max="14603" width="11.28515625" style="354" customWidth="1"/>
    <col min="14604" max="14604" width="12.7109375" style="354" customWidth="1"/>
    <col min="14605" max="14605" width="10.85546875" style="354" customWidth="1"/>
    <col min="14606" max="14606" width="14.42578125" style="354" customWidth="1"/>
    <col min="14607" max="14607" width="12.42578125" style="354" customWidth="1"/>
    <col min="14608" max="14608" width="11.42578125" style="354" customWidth="1"/>
    <col min="14609" max="14610" width="11" style="354" customWidth="1"/>
    <col min="14611" max="14611" width="13.7109375" style="354" customWidth="1"/>
    <col min="14612" max="14612" width="17" style="354" customWidth="1"/>
    <col min="14613" max="14848" width="9.140625" style="354"/>
    <col min="14849" max="14849" width="4.7109375" style="354" customWidth="1"/>
    <col min="14850" max="14850" width="0" style="354" hidden="1" customWidth="1"/>
    <col min="14851" max="14851" width="19.28515625" style="354" customWidth="1"/>
    <col min="14852" max="14852" width="20.5703125" style="354" customWidth="1"/>
    <col min="14853" max="14853" width="5.42578125" style="354" customWidth="1"/>
    <col min="14854" max="14854" width="13.28515625" style="354" customWidth="1"/>
    <col min="14855" max="14855" width="12.5703125" style="354" customWidth="1"/>
    <col min="14856" max="14856" width="13.42578125" style="354" customWidth="1"/>
    <col min="14857" max="14857" width="10.42578125" style="354" customWidth="1"/>
    <col min="14858" max="14859" width="11.28515625" style="354" customWidth="1"/>
    <col min="14860" max="14860" width="12.7109375" style="354" customWidth="1"/>
    <col min="14861" max="14861" width="10.85546875" style="354" customWidth="1"/>
    <col min="14862" max="14862" width="14.42578125" style="354" customWidth="1"/>
    <col min="14863" max="14863" width="12.42578125" style="354" customWidth="1"/>
    <col min="14864" max="14864" width="11.42578125" style="354" customWidth="1"/>
    <col min="14865" max="14866" width="11" style="354" customWidth="1"/>
    <col min="14867" max="14867" width="13.7109375" style="354" customWidth="1"/>
    <col min="14868" max="14868" width="17" style="354" customWidth="1"/>
    <col min="14869" max="15104" width="9.140625" style="354"/>
    <col min="15105" max="15105" width="4.7109375" style="354" customWidth="1"/>
    <col min="15106" max="15106" width="0" style="354" hidden="1" customWidth="1"/>
    <col min="15107" max="15107" width="19.28515625" style="354" customWidth="1"/>
    <col min="15108" max="15108" width="20.5703125" style="354" customWidth="1"/>
    <col min="15109" max="15109" width="5.42578125" style="354" customWidth="1"/>
    <col min="15110" max="15110" width="13.28515625" style="354" customWidth="1"/>
    <col min="15111" max="15111" width="12.5703125" style="354" customWidth="1"/>
    <col min="15112" max="15112" width="13.42578125" style="354" customWidth="1"/>
    <col min="15113" max="15113" width="10.42578125" style="354" customWidth="1"/>
    <col min="15114" max="15115" width="11.28515625" style="354" customWidth="1"/>
    <col min="15116" max="15116" width="12.7109375" style="354" customWidth="1"/>
    <col min="15117" max="15117" width="10.85546875" style="354" customWidth="1"/>
    <col min="15118" max="15118" width="14.42578125" style="354" customWidth="1"/>
    <col min="15119" max="15119" width="12.42578125" style="354" customWidth="1"/>
    <col min="15120" max="15120" width="11.42578125" style="354" customWidth="1"/>
    <col min="15121" max="15122" width="11" style="354" customWidth="1"/>
    <col min="15123" max="15123" width="13.7109375" style="354" customWidth="1"/>
    <col min="15124" max="15124" width="17" style="354" customWidth="1"/>
    <col min="15125" max="15360" width="9.140625" style="354"/>
    <col min="15361" max="15361" width="4.7109375" style="354" customWidth="1"/>
    <col min="15362" max="15362" width="0" style="354" hidden="1" customWidth="1"/>
    <col min="15363" max="15363" width="19.28515625" style="354" customWidth="1"/>
    <col min="15364" max="15364" width="20.5703125" style="354" customWidth="1"/>
    <col min="15365" max="15365" width="5.42578125" style="354" customWidth="1"/>
    <col min="15366" max="15366" width="13.28515625" style="354" customWidth="1"/>
    <col min="15367" max="15367" width="12.5703125" style="354" customWidth="1"/>
    <col min="15368" max="15368" width="13.42578125" style="354" customWidth="1"/>
    <col min="15369" max="15369" width="10.42578125" style="354" customWidth="1"/>
    <col min="15370" max="15371" width="11.28515625" style="354" customWidth="1"/>
    <col min="15372" max="15372" width="12.7109375" style="354" customWidth="1"/>
    <col min="15373" max="15373" width="10.85546875" style="354" customWidth="1"/>
    <col min="15374" max="15374" width="14.42578125" style="354" customWidth="1"/>
    <col min="15375" max="15375" width="12.42578125" style="354" customWidth="1"/>
    <col min="15376" max="15376" width="11.42578125" style="354" customWidth="1"/>
    <col min="15377" max="15378" width="11" style="354" customWidth="1"/>
    <col min="15379" max="15379" width="13.7109375" style="354" customWidth="1"/>
    <col min="15380" max="15380" width="17" style="354" customWidth="1"/>
    <col min="15381" max="15616" width="9.140625" style="354"/>
    <col min="15617" max="15617" width="4.7109375" style="354" customWidth="1"/>
    <col min="15618" max="15618" width="0" style="354" hidden="1" customWidth="1"/>
    <col min="15619" max="15619" width="19.28515625" style="354" customWidth="1"/>
    <col min="15620" max="15620" width="20.5703125" style="354" customWidth="1"/>
    <col min="15621" max="15621" width="5.42578125" style="354" customWidth="1"/>
    <col min="15622" max="15622" width="13.28515625" style="354" customWidth="1"/>
    <col min="15623" max="15623" width="12.5703125" style="354" customWidth="1"/>
    <col min="15624" max="15624" width="13.42578125" style="354" customWidth="1"/>
    <col min="15625" max="15625" width="10.42578125" style="354" customWidth="1"/>
    <col min="15626" max="15627" width="11.28515625" style="354" customWidth="1"/>
    <col min="15628" max="15628" width="12.7109375" style="354" customWidth="1"/>
    <col min="15629" max="15629" width="10.85546875" style="354" customWidth="1"/>
    <col min="15630" max="15630" width="14.42578125" style="354" customWidth="1"/>
    <col min="15631" max="15631" width="12.42578125" style="354" customWidth="1"/>
    <col min="15632" max="15632" width="11.42578125" style="354" customWidth="1"/>
    <col min="15633" max="15634" width="11" style="354" customWidth="1"/>
    <col min="15635" max="15635" width="13.7109375" style="354" customWidth="1"/>
    <col min="15636" max="15636" width="17" style="354" customWidth="1"/>
    <col min="15637" max="15872" width="9.140625" style="354"/>
    <col min="15873" max="15873" width="4.7109375" style="354" customWidth="1"/>
    <col min="15874" max="15874" width="0" style="354" hidden="1" customWidth="1"/>
    <col min="15875" max="15875" width="19.28515625" style="354" customWidth="1"/>
    <col min="15876" max="15876" width="20.5703125" style="354" customWidth="1"/>
    <col min="15877" max="15877" width="5.42578125" style="354" customWidth="1"/>
    <col min="15878" max="15878" width="13.28515625" style="354" customWidth="1"/>
    <col min="15879" max="15879" width="12.5703125" style="354" customWidth="1"/>
    <col min="15880" max="15880" width="13.42578125" style="354" customWidth="1"/>
    <col min="15881" max="15881" width="10.42578125" style="354" customWidth="1"/>
    <col min="15882" max="15883" width="11.28515625" style="354" customWidth="1"/>
    <col min="15884" max="15884" width="12.7109375" style="354" customWidth="1"/>
    <col min="15885" max="15885" width="10.85546875" style="354" customWidth="1"/>
    <col min="15886" max="15886" width="14.42578125" style="354" customWidth="1"/>
    <col min="15887" max="15887" width="12.42578125" style="354" customWidth="1"/>
    <col min="15888" max="15888" width="11.42578125" style="354" customWidth="1"/>
    <col min="15889" max="15890" width="11" style="354" customWidth="1"/>
    <col min="15891" max="15891" width="13.7109375" style="354" customWidth="1"/>
    <col min="15892" max="15892" width="17" style="354" customWidth="1"/>
    <col min="15893" max="16128" width="9.140625" style="354"/>
    <col min="16129" max="16129" width="4.7109375" style="354" customWidth="1"/>
    <col min="16130" max="16130" width="0" style="354" hidden="1" customWidth="1"/>
    <col min="16131" max="16131" width="19.28515625" style="354" customWidth="1"/>
    <col min="16132" max="16132" width="20.5703125" style="354" customWidth="1"/>
    <col min="16133" max="16133" width="5.42578125" style="354" customWidth="1"/>
    <col min="16134" max="16134" width="13.28515625" style="354" customWidth="1"/>
    <col min="16135" max="16135" width="12.5703125" style="354" customWidth="1"/>
    <col min="16136" max="16136" width="13.42578125" style="354" customWidth="1"/>
    <col min="16137" max="16137" width="10.42578125" style="354" customWidth="1"/>
    <col min="16138" max="16139" width="11.28515625" style="354" customWidth="1"/>
    <col min="16140" max="16140" width="12.7109375" style="354" customWidth="1"/>
    <col min="16141" max="16141" width="10.85546875" style="354" customWidth="1"/>
    <col min="16142" max="16142" width="14.42578125" style="354" customWidth="1"/>
    <col min="16143" max="16143" width="12.42578125" style="354" customWidth="1"/>
    <col min="16144" max="16144" width="11.42578125" style="354" customWidth="1"/>
    <col min="16145" max="16146" width="11" style="354" customWidth="1"/>
    <col min="16147" max="16147" width="13.7109375" style="354" customWidth="1"/>
    <col min="16148" max="16148" width="17" style="354" customWidth="1"/>
    <col min="16149" max="16384" width="9.140625" style="354"/>
  </cols>
  <sheetData>
    <row r="1" spans="1:20" ht="15.75">
      <c r="A1" s="2426" t="s">
        <v>3677</v>
      </c>
      <c r="B1" s="2426"/>
      <c r="C1" s="2426"/>
      <c r="D1" s="2426"/>
      <c r="E1" s="2426"/>
      <c r="F1" s="2426"/>
      <c r="G1" s="2426"/>
      <c r="H1" s="2426"/>
      <c r="I1" s="2426"/>
      <c r="J1" s="2426"/>
      <c r="K1" s="2426"/>
      <c r="L1" s="2426"/>
      <c r="M1" s="2426"/>
      <c r="N1" s="2426"/>
      <c r="O1" s="2426"/>
      <c r="P1" s="2426"/>
      <c r="Q1" s="2426"/>
      <c r="R1" s="2426"/>
      <c r="S1" s="2426"/>
      <c r="T1" s="2426"/>
    </row>
    <row r="2" spans="1:20" ht="15.75">
      <c r="A2" s="2426" t="s">
        <v>1</v>
      </c>
      <c r="B2" s="2426"/>
      <c r="C2" s="2426"/>
      <c r="D2" s="2426"/>
      <c r="E2" s="2426"/>
      <c r="F2" s="2426"/>
      <c r="G2" s="2426"/>
      <c r="H2" s="2426"/>
      <c r="I2" s="2426"/>
      <c r="J2" s="2426"/>
      <c r="K2" s="2426"/>
      <c r="L2" s="2426"/>
      <c r="M2" s="2426"/>
      <c r="N2" s="2426"/>
      <c r="O2" s="2426"/>
      <c r="P2" s="2426"/>
      <c r="Q2" s="2426"/>
      <c r="R2" s="2426"/>
      <c r="S2" s="2426"/>
      <c r="T2" s="2426"/>
    </row>
    <row r="3" spans="1:20" ht="15.75">
      <c r="A3" s="2426" t="s">
        <v>4440</v>
      </c>
      <c r="B3" s="2426"/>
      <c r="C3" s="2426"/>
      <c r="D3" s="2426"/>
      <c r="E3" s="2426"/>
      <c r="F3" s="2426"/>
      <c r="G3" s="2426"/>
      <c r="H3" s="2426"/>
      <c r="I3" s="2426"/>
      <c r="J3" s="2426"/>
      <c r="K3" s="2426"/>
      <c r="L3" s="2426"/>
      <c r="M3" s="2426"/>
      <c r="N3" s="2426"/>
      <c r="O3" s="2426"/>
      <c r="P3" s="2426"/>
      <c r="Q3" s="2426"/>
      <c r="R3" s="2426"/>
      <c r="S3" s="2426"/>
      <c r="T3" s="2426"/>
    </row>
    <row r="4" spans="1:20" ht="15.75">
      <c r="A4" s="2426" t="s">
        <v>4149</v>
      </c>
      <c r="B4" s="2426"/>
      <c r="C4" s="2426"/>
      <c r="D4" s="2426"/>
      <c r="E4" s="2426"/>
      <c r="F4" s="2426"/>
      <c r="G4" s="2426"/>
      <c r="H4" s="2426"/>
      <c r="I4" s="2426"/>
      <c r="J4" s="2426"/>
      <c r="K4" s="2426"/>
      <c r="L4" s="2426"/>
      <c r="M4" s="2426"/>
      <c r="N4" s="2426"/>
      <c r="O4" s="2426"/>
      <c r="P4" s="2426"/>
      <c r="Q4" s="2426"/>
      <c r="R4" s="2426"/>
      <c r="S4" s="2426"/>
      <c r="T4" s="2426"/>
    </row>
    <row r="5" spans="1:20" ht="15.75">
      <c r="A5" s="1261"/>
      <c r="B5" s="1261"/>
      <c r="C5" s="1482"/>
      <c r="D5" s="1261"/>
      <c r="E5" s="1261"/>
      <c r="F5" s="1261"/>
      <c r="G5" s="1261"/>
      <c r="H5" s="1261"/>
      <c r="I5" s="1261"/>
      <c r="J5" s="1261"/>
      <c r="K5" s="1261"/>
      <c r="L5" s="1261"/>
      <c r="M5" s="1261"/>
      <c r="N5" s="1261"/>
      <c r="O5" s="1261"/>
      <c r="P5" s="1261"/>
      <c r="Q5" s="1261"/>
      <c r="R5" s="1261"/>
    </row>
    <row r="7" spans="1:20" ht="15.75">
      <c r="A7" s="1930" t="s">
        <v>4150</v>
      </c>
      <c r="B7" s="81"/>
      <c r="C7" s="1482"/>
      <c r="D7" s="1261"/>
      <c r="E7" s="1261"/>
      <c r="F7" s="1484"/>
      <c r="G7" s="1484"/>
      <c r="H7" s="1485">
        <v>2026000</v>
      </c>
      <c r="I7" s="1485"/>
      <c r="J7" s="1261"/>
      <c r="K7" s="1261"/>
      <c r="L7" s="1261"/>
      <c r="M7" s="1261"/>
      <c r="N7" s="1261"/>
      <c r="O7" s="1261"/>
      <c r="P7" s="1261"/>
      <c r="Q7" s="1261"/>
      <c r="R7" s="1261"/>
    </row>
    <row r="8" spans="1:20">
      <c r="A8" s="2241" t="s">
        <v>3</v>
      </c>
      <c r="B8" s="2241" t="s">
        <v>2768</v>
      </c>
      <c r="C8" s="2241" t="s">
        <v>4</v>
      </c>
      <c r="D8" s="2561" t="s">
        <v>5</v>
      </c>
      <c r="E8" s="2319" t="s">
        <v>6</v>
      </c>
      <c r="F8" s="2329" t="s">
        <v>7</v>
      </c>
      <c r="G8" s="2330"/>
      <c r="H8" s="2319" t="s">
        <v>509</v>
      </c>
      <c r="I8" s="2480" t="s">
        <v>8</v>
      </c>
      <c r="J8" s="2442"/>
      <c r="K8" s="2442"/>
      <c r="L8" s="2442"/>
      <c r="M8" s="2443"/>
      <c r="N8" s="2315" t="s">
        <v>9</v>
      </c>
      <c r="O8" s="2319" t="s">
        <v>10</v>
      </c>
      <c r="P8" s="2480" t="s">
        <v>11</v>
      </c>
      <c r="Q8" s="2442"/>
      <c r="R8" s="2443"/>
      <c r="S8" s="2319" t="s">
        <v>12</v>
      </c>
      <c r="T8" s="2319" t="s">
        <v>13</v>
      </c>
    </row>
    <row r="9" spans="1:20" ht="38.25">
      <c r="A9" s="2242"/>
      <c r="B9" s="2247"/>
      <c r="C9" s="2242"/>
      <c r="D9" s="2561"/>
      <c r="E9" s="2560"/>
      <c r="F9" s="1246" t="s">
        <v>14</v>
      </c>
      <c r="G9" s="1246" t="s">
        <v>15</v>
      </c>
      <c r="H9" s="2320"/>
      <c r="I9" s="1486" t="s">
        <v>49</v>
      </c>
      <c r="J9" s="1486" t="s">
        <v>16</v>
      </c>
      <c r="K9" s="1486" t="s">
        <v>122</v>
      </c>
      <c r="L9" s="1486" t="s">
        <v>281</v>
      </c>
      <c r="M9" s="1486" t="s">
        <v>19</v>
      </c>
      <c r="N9" s="2316"/>
      <c r="O9" s="2320"/>
      <c r="P9" s="1246" t="s">
        <v>20</v>
      </c>
      <c r="Q9" s="1246" t="s">
        <v>2270</v>
      </c>
      <c r="R9" s="1246" t="s">
        <v>2769</v>
      </c>
      <c r="S9" s="2320"/>
      <c r="T9" s="2347"/>
    </row>
    <row r="10" spans="1:20" s="370" customFormat="1">
      <c r="A10" s="612">
        <v>1</v>
      </c>
      <c r="B10" s="413">
        <v>150112431</v>
      </c>
      <c r="C10" s="822" t="s">
        <v>3640</v>
      </c>
      <c r="D10" s="823" t="s">
        <v>2630</v>
      </c>
      <c r="E10" s="1487">
        <v>24</v>
      </c>
      <c r="F10" s="827">
        <v>1722000</v>
      </c>
      <c r="G10" s="827">
        <v>503000</v>
      </c>
      <c r="H10" s="827">
        <f>SUM(F10:G10)</f>
        <v>2225000</v>
      </c>
      <c r="I10" s="827">
        <v>0</v>
      </c>
      <c r="J10" s="827">
        <v>15000</v>
      </c>
      <c r="K10" s="827">
        <v>0</v>
      </c>
      <c r="L10" s="827">
        <v>650000</v>
      </c>
      <c r="M10" s="827">
        <v>100000</v>
      </c>
      <c r="N10" s="1100">
        <f>(E10*I10)+(E10*J10)+(E10*K10)+L10+M10</f>
        <v>1110000</v>
      </c>
      <c r="O10" s="935">
        <f>H10+N10</f>
        <v>3335000</v>
      </c>
      <c r="P10" s="935">
        <f>H10*2%</f>
        <v>44500</v>
      </c>
      <c r="Q10" s="935">
        <f>H10*1%</f>
        <v>22250</v>
      </c>
      <c r="R10" s="935">
        <f>H10*1%</f>
        <v>22250</v>
      </c>
      <c r="S10" s="652">
        <f>O10-P10-Q10-R10</f>
        <v>3246000</v>
      </c>
      <c r="T10" s="821" t="s">
        <v>3753</v>
      </c>
    </row>
    <row r="11" spans="1:20" s="370" customFormat="1">
      <c r="A11" s="612">
        <v>2</v>
      </c>
      <c r="B11" s="1488" t="s">
        <v>4151</v>
      </c>
      <c r="C11" s="801" t="s">
        <v>289</v>
      </c>
      <c r="D11" s="612" t="s">
        <v>290</v>
      </c>
      <c r="E11" s="1487">
        <v>22</v>
      </c>
      <c r="F11" s="827">
        <v>2198265</v>
      </c>
      <c r="G11" s="827">
        <v>300000</v>
      </c>
      <c r="H11" s="827">
        <f>SUM(F11:G11)</f>
        <v>2498265</v>
      </c>
      <c r="I11" s="827">
        <v>0</v>
      </c>
      <c r="J11" s="827">
        <v>15000</v>
      </c>
      <c r="K11" s="827">
        <v>0</v>
      </c>
      <c r="L11" s="827">
        <v>650000</v>
      </c>
      <c r="M11" s="827">
        <v>250000</v>
      </c>
      <c r="N11" s="1100">
        <f>(E11*I11)+(E11*J11)+(E11*K11)+L11+M11</f>
        <v>1230000</v>
      </c>
      <c r="O11" s="935">
        <f>H11+N11</f>
        <v>3728265</v>
      </c>
      <c r="P11" s="935">
        <f>H11*2%</f>
        <v>49965.3</v>
      </c>
      <c r="Q11" s="935">
        <f>H11*1%</f>
        <v>24982.65</v>
      </c>
      <c r="R11" s="935">
        <f>H11*1%</f>
        <v>24982.65</v>
      </c>
      <c r="S11" s="652">
        <f>O11-P11-Q11-R11</f>
        <v>3628334.4000000004</v>
      </c>
      <c r="T11" s="821" t="s">
        <v>3755</v>
      </c>
    </row>
    <row r="12" spans="1:20" s="370" customFormat="1">
      <c r="A12" s="612">
        <v>3</v>
      </c>
      <c r="B12" s="1489" t="s">
        <v>4152</v>
      </c>
      <c r="C12" s="801" t="s">
        <v>300</v>
      </c>
      <c r="D12" s="612" t="s">
        <v>301</v>
      </c>
      <c r="E12" s="1487">
        <v>23</v>
      </c>
      <c r="F12" s="827">
        <v>2174010</v>
      </c>
      <c r="G12" s="827">
        <v>300000</v>
      </c>
      <c r="H12" s="827">
        <f>SUM(F12:G12)</f>
        <v>2474010</v>
      </c>
      <c r="I12" s="827">
        <v>0</v>
      </c>
      <c r="J12" s="827">
        <v>15000</v>
      </c>
      <c r="K12" s="827">
        <v>0</v>
      </c>
      <c r="L12" s="827">
        <v>670000</v>
      </c>
      <c r="M12" s="827">
        <v>250000</v>
      </c>
      <c r="N12" s="1100">
        <f>(E12*I12)+(E12*J12)+(E12*K12)+L12+M12</f>
        <v>1265000</v>
      </c>
      <c r="O12" s="935">
        <f>H12+N12</f>
        <v>3739010</v>
      </c>
      <c r="P12" s="935">
        <f>H12*2%</f>
        <v>49480.200000000004</v>
      </c>
      <c r="Q12" s="935">
        <f>H12*1%</f>
        <v>24740.100000000002</v>
      </c>
      <c r="R12" s="935">
        <f>H12*1%</f>
        <v>24740.100000000002</v>
      </c>
      <c r="S12" s="652">
        <f>O12-P12-Q12-R12</f>
        <v>3640049.5999999996</v>
      </c>
      <c r="T12" s="821" t="s">
        <v>3754</v>
      </c>
    </row>
    <row r="13" spans="1:20" s="370" customFormat="1" ht="18" customHeight="1">
      <c r="A13" s="612">
        <v>4</v>
      </c>
      <c r="B13" s="1490"/>
      <c r="C13" s="1491" t="s">
        <v>4153</v>
      </c>
      <c r="D13" s="814" t="s">
        <v>3357</v>
      </c>
      <c r="E13" s="1487">
        <v>25</v>
      </c>
      <c r="F13" s="1492">
        <v>2225000</v>
      </c>
      <c r="G13" s="1492">
        <v>0</v>
      </c>
      <c r="H13" s="1492">
        <f>SUM(F13:G13)</f>
        <v>2225000</v>
      </c>
      <c r="I13" s="1492">
        <v>0</v>
      </c>
      <c r="J13" s="1492">
        <v>15000</v>
      </c>
      <c r="K13" s="1492">
        <v>0</v>
      </c>
      <c r="L13" s="1492">
        <v>650000</v>
      </c>
      <c r="M13" s="1492">
        <v>100000</v>
      </c>
      <c r="N13" s="1493">
        <f>(E13*I13)+(E13*J13)+(E13*K13)+L13+M13</f>
        <v>1125000</v>
      </c>
      <c r="O13" s="1494">
        <f>H13+N13</f>
        <v>3350000</v>
      </c>
      <c r="P13" s="1494">
        <f>H13*2%</f>
        <v>44500</v>
      </c>
      <c r="Q13" s="1494">
        <f>H13*1%</f>
        <v>22250</v>
      </c>
      <c r="R13" s="1494">
        <f>H13*1%</f>
        <v>22250</v>
      </c>
      <c r="S13" s="1039">
        <f>O13-P13-Q13-R13</f>
        <v>3261000</v>
      </c>
      <c r="T13" s="710" t="s">
        <v>3758</v>
      </c>
    </row>
    <row r="14" spans="1:20">
      <c r="A14" s="2559" t="s">
        <v>4154</v>
      </c>
      <c r="B14" s="2520"/>
      <c r="C14" s="2520"/>
      <c r="D14" s="2244"/>
      <c r="E14" s="826"/>
      <c r="F14" s="819">
        <f>SUM(F10:F13)</f>
        <v>8319275</v>
      </c>
      <c r="G14" s="819">
        <f t="shared" ref="G14:S14" si="0">SUM(G10:G13)</f>
        <v>1103000</v>
      </c>
      <c r="H14" s="819">
        <f t="shared" si="0"/>
        <v>9422275</v>
      </c>
      <c r="I14" s="819">
        <f t="shared" si="0"/>
        <v>0</v>
      </c>
      <c r="J14" s="819">
        <f t="shared" si="0"/>
        <v>60000</v>
      </c>
      <c r="K14" s="819">
        <f t="shared" si="0"/>
        <v>0</v>
      </c>
      <c r="L14" s="819">
        <f t="shared" si="0"/>
        <v>2620000</v>
      </c>
      <c r="M14" s="819">
        <f t="shared" si="0"/>
        <v>700000</v>
      </c>
      <c r="N14" s="819">
        <f t="shared" si="0"/>
        <v>4730000</v>
      </c>
      <c r="O14" s="819">
        <f t="shared" si="0"/>
        <v>14152275</v>
      </c>
      <c r="P14" s="819">
        <f t="shared" si="0"/>
        <v>188445.5</v>
      </c>
      <c r="Q14" s="819">
        <f t="shared" si="0"/>
        <v>94222.75</v>
      </c>
      <c r="R14" s="819">
        <f t="shared" si="0"/>
        <v>94222.75</v>
      </c>
      <c r="S14" s="819">
        <f t="shared" si="0"/>
        <v>13775384</v>
      </c>
      <c r="T14" s="772"/>
    </row>
    <row r="15" spans="1:20" s="370" customFormat="1">
      <c r="A15" s="63"/>
      <c r="B15" s="63"/>
      <c r="C15" s="63"/>
      <c r="D15" s="63"/>
      <c r="E15" s="63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</row>
    <row r="16" spans="1:20" s="370" customFormat="1">
      <c r="A16" s="63"/>
      <c r="B16" s="63"/>
      <c r="C16" s="63"/>
      <c r="D16" s="63"/>
      <c r="E16" s="63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</row>
    <row r="17" spans="1:21" s="370" customFormat="1">
      <c r="A17" s="63"/>
      <c r="B17" s="63"/>
      <c r="C17" s="63"/>
      <c r="D17" s="63"/>
      <c r="E17" s="63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</row>
    <row r="18" spans="1:21" s="370" customFormat="1">
      <c r="A18" s="326" t="s">
        <v>4155</v>
      </c>
      <c r="B18" s="63"/>
      <c r="C18" s="63"/>
      <c r="D18" s="63"/>
      <c r="E18" s="63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</row>
    <row r="19" spans="1:21">
      <c r="A19" s="2241" t="s">
        <v>3</v>
      </c>
      <c r="B19" s="2241" t="s">
        <v>2768</v>
      </c>
      <c r="C19" s="2241" t="s">
        <v>4</v>
      </c>
      <c r="D19" s="2241" t="s">
        <v>5</v>
      </c>
      <c r="E19" s="2319" t="s">
        <v>6</v>
      </c>
      <c r="F19" s="2329" t="s">
        <v>7</v>
      </c>
      <c r="G19" s="2330"/>
      <c r="H19" s="2319" t="s">
        <v>509</v>
      </c>
      <c r="I19" s="2480" t="s">
        <v>8</v>
      </c>
      <c r="J19" s="2442"/>
      <c r="K19" s="2442"/>
      <c r="L19" s="2442"/>
      <c r="M19" s="2443"/>
      <c r="N19" s="2315" t="s">
        <v>9</v>
      </c>
      <c r="O19" s="2319" t="s">
        <v>10</v>
      </c>
      <c r="P19" s="2480" t="s">
        <v>11</v>
      </c>
      <c r="Q19" s="2442"/>
      <c r="R19" s="2443"/>
      <c r="S19" s="2319" t="s">
        <v>12</v>
      </c>
      <c r="T19" s="2319" t="s">
        <v>13</v>
      </c>
    </row>
    <row r="20" spans="1:21" s="1058" customFormat="1" ht="36">
      <c r="A20" s="2242"/>
      <c r="B20" s="2247"/>
      <c r="C20" s="2242"/>
      <c r="D20" s="2242"/>
      <c r="E20" s="2560"/>
      <c r="F20" s="1486" t="s">
        <v>14</v>
      </c>
      <c r="G20" s="1486" t="s">
        <v>15</v>
      </c>
      <c r="H20" s="2320"/>
      <c r="I20" s="1486" t="s">
        <v>49</v>
      </c>
      <c r="J20" s="1486" t="s">
        <v>16</v>
      </c>
      <c r="K20" s="1486" t="s">
        <v>122</v>
      </c>
      <c r="L20" s="1486" t="s">
        <v>281</v>
      </c>
      <c r="M20" s="1486" t="s">
        <v>19</v>
      </c>
      <c r="N20" s="2316"/>
      <c r="O20" s="2320"/>
      <c r="P20" s="1486" t="s">
        <v>20</v>
      </c>
      <c r="Q20" s="1486" t="s">
        <v>2270</v>
      </c>
      <c r="R20" s="1486" t="s">
        <v>2769</v>
      </c>
      <c r="S20" s="2320"/>
      <c r="T20" s="2347"/>
    </row>
    <row r="21" spans="1:21" s="370" customFormat="1">
      <c r="A21" s="612">
        <v>1</v>
      </c>
      <c r="B21" s="1495"/>
      <c r="C21" s="822" t="s">
        <v>1992</v>
      </c>
      <c r="D21" s="1310" t="s">
        <v>1993</v>
      </c>
      <c r="E21" s="507">
        <v>23</v>
      </c>
      <c r="F21" s="827">
        <v>2748391.7197250007</v>
      </c>
      <c r="G21" s="827">
        <v>169000</v>
      </c>
      <c r="H21" s="827">
        <f>SUM(F21:G21)</f>
        <v>2917391.7197250007</v>
      </c>
      <c r="I21" s="396"/>
      <c r="J21" s="827">
        <v>15000</v>
      </c>
      <c r="K21" s="1306">
        <v>0</v>
      </c>
      <c r="L21" s="1307">
        <v>684455</v>
      </c>
      <c r="M21" s="1308">
        <v>100000</v>
      </c>
      <c r="N21" s="1309">
        <f>(E21*J21)+(E21*K21)+L21+M21</f>
        <v>1129455</v>
      </c>
      <c r="O21" s="935">
        <f>H21+N21</f>
        <v>4046846.7197250007</v>
      </c>
      <c r="P21" s="935">
        <f>H21*2%</f>
        <v>58347.834394500016</v>
      </c>
      <c r="Q21" s="935">
        <f>H21*1%</f>
        <v>29173.917197250008</v>
      </c>
      <c r="R21" s="935">
        <f>H21*1%</f>
        <v>29173.917197250008</v>
      </c>
      <c r="S21" s="652">
        <f>O21-P21-Q21-R21</f>
        <v>3930151.0509360009</v>
      </c>
      <c r="T21" s="1496" t="s">
        <v>4156</v>
      </c>
    </row>
    <row r="22" spans="1:21" s="370" customFormat="1">
      <c r="A22" s="612">
        <v>2</v>
      </c>
      <c r="B22" s="1495"/>
      <c r="C22" s="822" t="s">
        <v>1995</v>
      </c>
      <c r="D22" s="1312" t="s">
        <v>1996</v>
      </c>
      <c r="E22" s="507">
        <v>24</v>
      </c>
      <c r="F22" s="827">
        <v>2216298.2400000002</v>
      </c>
      <c r="G22" s="827">
        <v>130000</v>
      </c>
      <c r="H22" s="827">
        <f>SUM(F22:G22)</f>
        <v>2346298.2400000002</v>
      </c>
      <c r="I22" s="396"/>
      <c r="J22" s="827">
        <v>10000</v>
      </c>
      <c r="K22" s="1306">
        <v>0</v>
      </c>
      <c r="L22" s="1307">
        <v>524000</v>
      </c>
      <c r="M22" s="1308">
        <v>100000</v>
      </c>
      <c r="N22" s="1309">
        <f>(E22*J22)+(E22*K22)+L22+M22</f>
        <v>864000</v>
      </c>
      <c r="O22" s="935">
        <f>H22+N22</f>
        <v>3210298.24</v>
      </c>
      <c r="P22" s="935">
        <f>H22*2%</f>
        <v>46925.964800000009</v>
      </c>
      <c r="Q22" s="935">
        <f>H22*1%</f>
        <v>23462.982400000004</v>
      </c>
      <c r="R22" s="935">
        <f>H22*1%</f>
        <v>23462.982400000004</v>
      </c>
      <c r="S22" s="652">
        <f>O22-P22-Q22-R22</f>
        <v>3116446.3103999998</v>
      </c>
      <c r="T22" s="395" t="s">
        <v>4157</v>
      </c>
    </row>
    <row r="23" spans="1:21">
      <c r="A23" s="2559" t="s">
        <v>4158</v>
      </c>
      <c r="B23" s="2520"/>
      <c r="C23" s="2520"/>
      <c r="D23" s="2244"/>
      <c r="E23" s="826"/>
      <c r="F23" s="819">
        <f>SUM(F21:F22)</f>
        <v>4964689.9597250009</v>
      </c>
      <c r="G23" s="819">
        <f t="shared" ref="G23:S23" si="1">SUM(G21:G22)</f>
        <v>299000</v>
      </c>
      <c r="H23" s="819">
        <f t="shared" si="1"/>
        <v>5263689.9597250009</v>
      </c>
      <c r="I23" s="819">
        <f t="shared" si="1"/>
        <v>0</v>
      </c>
      <c r="J23" s="819">
        <f t="shared" si="1"/>
        <v>25000</v>
      </c>
      <c r="K23" s="819">
        <f t="shared" si="1"/>
        <v>0</v>
      </c>
      <c r="L23" s="819">
        <f t="shared" si="1"/>
        <v>1208455</v>
      </c>
      <c r="M23" s="819">
        <f t="shared" si="1"/>
        <v>200000</v>
      </c>
      <c r="N23" s="819">
        <f t="shared" si="1"/>
        <v>1993455</v>
      </c>
      <c r="O23" s="819">
        <f t="shared" si="1"/>
        <v>7257144.9597250009</v>
      </c>
      <c r="P23" s="819">
        <f t="shared" si="1"/>
        <v>105273.79919450002</v>
      </c>
      <c r="Q23" s="819">
        <f t="shared" si="1"/>
        <v>52636.899597250012</v>
      </c>
      <c r="R23" s="819">
        <f t="shared" si="1"/>
        <v>52636.899597250012</v>
      </c>
      <c r="S23" s="819">
        <f t="shared" si="1"/>
        <v>7046597.3613360003</v>
      </c>
      <c r="T23" s="772"/>
    </row>
    <row r="24" spans="1:21">
      <c r="A24" s="63"/>
      <c r="B24" s="63"/>
      <c r="C24" s="64"/>
      <c r="D24" s="63"/>
      <c r="E24" s="63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</row>
    <row r="25" spans="1:21">
      <c r="A25" s="63"/>
      <c r="B25" s="63"/>
      <c r="C25" s="64"/>
      <c r="D25" s="63"/>
      <c r="E25" s="63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</row>
    <row r="26" spans="1:21">
      <c r="A26" s="1930" t="s">
        <v>4159</v>
      </c>
      <c r="B26" s="63"/>
      <c r="C26" s="64"/>
      <c r="D26" s="63"/>
      <c r="E26" s="63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</row>
    <row r="27" spans="1:21">
      <c r="A27" s="2241" t="s">
        <v>3</v>
      </c>
      <c r="B27" s="2241" t="s">
        <v>2768</v>
      </c>
      <c r="C27" s="2241" t="s">
        <v>4</v>
      </c>
      <c r="D27" s="2241" t="s">
        <v>5</v>
      </c>
      <c r="E27" s="2319" t="s">
        <v>6</v>
      </c>
      <c r="F27" s="2329" t="s">
        <v>7</v>
      </c>
      <c r="G27" s="2330"/>
      <c r="H27" s="2319" t="s">
        <v>509</v>
      </c>
      <c r="I27" s="2480" t="s">
        <v>8</v>
      </c>
      <c r="J27" s="2442"/>
      <c r="K27" s="2442"/>
      <c r="L27" s="2442"/>
      <c r="M27" s="2443"/>
      <c r="N27" s="2315" t="s">
        <v>9</v>
      </c>
      <c r="O27" s="2319" t="s">
        <v>10</v>
      </c>
      <c r="P27" s="2480" t="s">
        <v>11</v>
      </c>
      <c r="Q27" s="2442"/>
      <c r="R27" s="2443"/>
      <c r="S27" s="2319" t="s">
        <v>12</v>
      </c>
      <c r="T27" s="2319" t="s">
        <v>13</v>
      </c>
    </row>
    <row r="28" spans="1:21" s="1058" customFormat="1" ht="36">
      <c r="A28" s="2242"/>
      <c r="B28" s="2247"/>
      <c r="C28" s="2242"/>
      <c r="D28" s="2242"/>
      <c r="E28" s="2560"/>
      <c r="F28" s="1486" t="s">
        <v>14</v>
      </c>
      <c r="G28" s="1486" t="s">
        <v>15</v>
      </c>
      <c r="H28" s="2320"/>
      <c r="I28" s="1486" t="s">
        <v>49</v>
      </c>
      <c r="J28" s="1486" t="s">
        <v>16</v>
      </c>
      <c r="K28" s="1486" t="s">
        <v>122</v>
      </c>
      <c r="L28" s="1486" t="s">
        <v>281</v>
      </c>
      <c r="M28" s="1486" t="s">
        <v>19</v>
      </c>
      <c r="N28" s="2316"/>
      <c r="O28" s="2320"/>
      <c r="P28" s="1486" t="s">
        <v>20</v>
      </c>
      <c r="Q28" s="1486" t="s">
        <v>2270</v>
      </c>
      <c r="R28" s="1486" t="s">
        <v>2769</v>
      </c>
      <c r="S28" s="2320"/>
      <c r="T28" s="2347"/>
    </row>
    <row r="29" spans="1:21" s="1674" customFormat="1">
      <c r="A29" s="1691">
        <v>1</v>
      </c>
      <c r="B29" s="1488" t="s">
        <v>4160</v>
      </c>
      <c r="C29" s="801" t="s">
        <v>284</v>
      </c>
      <c r="D29" s="1923" t="s">
        <v>4583</v>
      </c>
      <c r="E29" s="1745">
        <v>27</v>
      </c>
      <c r="F29" s="1705">
        <v>2180750</v>
      </c>
      <c r="G29" s="1705">
        <v>200000</v>
      </c>
      <c r="H29" s="1705">
        <f>SUM(F29:G29)</f>
        <v>2380750</v>
      </c>
      <c r="I29" s="1705">
        <v>0</v>
      </c>
      <c r="J29" s="1705">
        <v>17000</v>
      </c>
      <c r="K29" s="1705">
        <v>0</v>
      </c>
      <c r="L29" s="1705">
        <v>650000</v>
      </c>
      <c r="M29" s="1705">
        <v>250000</v>
      </c>
      <c r="N29" s="1100">
        <f>(E29*I29)+(E29*J29)+(E29*K29)+L29+M29</f>
        <v>1359000</v>
      </c>
      <c r="O29" s="1653">
        <f>H29+N29</f>
        <v>3739750</v>
      </c>
      <c r="P29" s="1653">
        <f>H29*2%</f>
        <v>47615</v>
      </c>
      <c r="Q29" s="1653">
        <f>H29*1%</f>
        <v>23807.5</v>
      </c>
      <c r="R29" s="1653">
        <f>H29*1%</f>
        <v>23807.5</v>
      </c>
      <c r="S29" s="1684">
        <f>O29-P29-Q29-R29</f>
        <v>3644520</v>
      </c>
      <c r="T29" s="821" t="s">
        <v>3760</v>
      </c>
      <c r="U29" s="2103" t="s">
        <v>4605</v>
      </c>
    </row>
    <row r="30" spans="1:21" s="370" customFormat="1">
      <c r="A30" s="612">
        <v>2</v>
      </c>
      <c r="B30" s="1489" t="s">
        <v>4161</v>
      </c>
      <c r="C30" s="801" t="s">
        <v>4162</v>
      </c>
      <c r="D30" s="413" t="s">
        <v>4163</v>
      </c>
      <c r="E30" s="1487">
        <v>23</v>
      </c>
      <c r="F30" s="827">
        <v>2025000</v>
      </c>
      <c r="G30" s="827">
        <v>200000</v>
      </c>
      <c r="H30" s="827">
        <f>SUM(F30:G30)</f>
        <v>2225000</v>
      </c>
      <c r="I30" s="827">
        <v>0</v>
      </c>
      <c r="J30" s="827">
        <v>15000</v>
      </c>
      <c r="K30" s="827">
        <v>0</v>
      </c>
      <c r="L30" s="827">
        <v>514450.86705202307</v>
      </c>
      <c r="M30" s="827">
        <v>100000</v>
      </c>
      <c r="N30" s="1100">
        <f>(E30*I30)+(E30*J30)+(E30*K30)+L30+M30</f>
        <v>959450.86705202307</v>
      </c>
      <c r="O30" s="935">
        <f>H30+N30</f>
        <v>3184450.8670520233</v>
      </c>
      <c r="P30" s="935">
        <f>H30*2%</f>
        <v>44500</v>
      </c>
      <c r="Q30" s="935">
        <f>H30*1%</f>
        <v>22250</v>
      </c>
      <c r="R30" s="935">
        <f>H30*1%</f>
        <v>22250</v>
      </c>
      <c r="S30" s="652">
        <f>O30-P30-Q30-R30</f>
        <v>3095450.8670520233</v>
      </c>
      <c r="T30" s="821" t="s">
        <v>3759</v>
      </c>
    </row>
    <row r="31" spans="1:21" s="1674" customFormat="1" ht="18" customHeight="1">
      <c r="A31" s="1691">
        <v>3</v>
      </c>
      <c r="B31" s="1495"/>
      <c r="C31" s="1497" t="s">
        <v>135</v>
      </c>
      <c r="D31" s="1923" t="s">
        <v>4164</v>
      </c>
      <c r="E31" s="1745">
        <v>27</v>
      </c>
      <c r="F31" s="1705">
        <v>1615500</v>
      </c>
      <c r="G31" s="1705">
        <v>700000</v>
      </c>
      <c r="H31" s="1705">
        <f>SUM(F31:G31)</f>
        <v>2315500</v>
      </c>
      <c r="I31" s="1705">
        <v>0</v>
      </c>
      <c r="J31" s="1705">
        <v>11000</v>
      </c>
      <c r="K31" s="1705">
        <v>11000</v>
      </c>
      <c r="L31" s="1307">
        <v>600000</v>
      </c>
      <c r="M31" s="1070">
        <v>100000</v>
      </c>
      <c r="N31" s="1100">
        <f>(E31*I31)+(E31*J31)+(E31*K31)+L31+M31</f>
        <v>1294000</v>
      </c>
      <c r="O31" s="1653">
        <f>H31+N31</f>
        <v>3609500</v>
      </c>
      <c r="P31" s="1653">
        <f>H31*2%</f>
        <v>46310</v>
      </c>
      <c r="Q31" s="1653">
        <f>H31*1%</f>
        <v>23155</v>
      </c>
      <c r="R31" s="1653">
        <f>H31*1%</f>
        <v>23155</v>
      </c>
      <c r="S31" s="1684">
        <f>O31-P31-Q31-R31</f>
        <v>3516880</v>
      </c>
      <c r="T31" s="1816" t="s">
        <v>4346</v>
      </c>
      <c r="U31" s="2103" t="s">
        <v>4604</v>
      </c>
    </row>
    <row r="32" spans="1:21">
      <c r="A32" s="2238" t="s">
        <v>4165</v>
      </c>
      <c r="B32" s="2239"/>
      <c r="C32" s="2239"/>
      <c r="D32" s="2240"/>
      <c r="E32" s="1258"/>
      <c r="F32" s="772">
        <f t="shared" ref="F32:S32" si="2">SUM(F29:F31)</f>
        <v>5821250</v>
      </c>
      <c r="G32" s="772">
        <f t="shared" si="2"/>
        <v>1100000</v>
      </c>
      <c r="H32" s="772">
        <f t="shared" si="2"/>
        <v>6921250</v>
      </c>
      <c r="I32" s="772">
        <f t="shared" si="2"/>
        <v>0</v>
      </c>
      <c r="J32" s="772">
        <f t="shared" si="2"/>
        <v>43000</v>
      </c>
      <c r="K32" s="772">
        <f t="shared" si="2"/>
        <v>11000</v>
      </c>
      <c r="L32" s="772">
        <f t="shared" si="2"/>
        <v>1764450.8670520231</v>
      </c>
      <c r="M32" s="772">
        <f t="shared" si="2"/>
        <v>450000</v>
      </c>
      <c r="N32" s="772">
        <f t="shared" si="2"/>
        <v>3612450.8670520233</v>
      </c>
      <c r="O32" s="772">
        <f t="shared" si="2"/>
        <v>10533700.867052022</v>
      </c>
      <c r="P32" s="772">
        <f t="shared" si="2"/>
        <v>138425</v>
      </c>
      <c r="Q32" s="772">
        <f t="shared" si="2"/>
        <v>69212.5</v>
      </c>
      <c r="R32" s="772">
        <f t="shared" si="2"/>
        <v>69212.5</v>
      </c>
      <c r="S32" s="772">
        <f t="shared" si="2"/>
        <v>10256850.867052022</v>
      </c>
      <c r="T32" s="772"/>
    </row>
    <row r="33" spans="1:20" s="804" customFormat="1" ht="18" customHeight="1">
      <c r="A33" s="345"/>
      <c r="B33" s="1498"/>
      <c r="C33" s="1499"/>
      <c r="D33" s="344"/>
      <c r="E33" s="1500"/>
      <c r="F33" s="1501"/>
      <c r="G33" s="1502"/>
      <c r="H33" s="1501"/>
      <c r="I33" s="1501"/>
      <c r="J33" s="1501"/>
      <c r="K33" s="1501"/>
      <c r="L33" s="1503"/>
      <c r="M33" s="1504"/>
      <c r="N33" s="1505"/>
      <c r="O33" s="1506"/>
      <c r="P33" s="1506"/>
      <c r="Q33" s="1506"/>
      <c r="R33" s="1506"/>
      <c r="S33" s="1507"/>
      <c r="T33" s="1508"/>
    </row>
    <row r="34" spans="1:20" s="804" customFormat="1" ht="18" customHeight="1">
      <c r="A34" s="345"/>
      <c r="B34" s="1498"/>
      <c r="C34" s="1499"/>
      <c r="D34" s="344"/>
      <c r="E34" s="1500"/>
      <c r="F34" s="1501"/>
      <c r="G34" s="1502"/>
      <c r="H34" s="1501"/>
      <c r="I34" s="1501"/>
      <c r="J34" s="1501"/>
      <c r="K34" s="1501"/>
      <c r="L34" s="1503"/>
      <c r="M34" s="1504"/>
      <c r="N34" s="1505"/>
      <c r="O34" s="1506"/>
      <c r="P34" s="1506"/>
      <c r="Q34" s="1506"/>
      <c r="R34" s="1506"/>
      <c r="S34" s="1507"/>
      <c r="T34" s="1508"/>
    </row>
    <row r="35" spans="1:20" s="804" customFormat="1">
      <c r="A35" s="1930" t="s">
        <v>4166</v>
      </c>
      <c r="B35" s="63"/>
      <c r="C35" s="63"/>
      <c r="D35" s="63"/>
      <c r="E35" s="63"/>
      <c r="F35" s="226"/>
      <c r="G35" s="1502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</row>
    <row r="36" spans="1:20">
      <c r="A36" s="2241" t="s">
        <v>3</v>
      </c>
      <c r="B36" s="2241" t="s">
        <v>2768</v>
      </c>
      <c r="C36" s="2241" t="s">
        <v>4</v>
      </c>
      <c r="D36" s="2241" t="s">
        <v>5</v>
      </c>
      <c r="E36" s="2319" t="s">
        <v>6</v>
      </c>
      <c r="F36" s="2329" t="s">
        <v>7</v>
      </c>
      <c r="G36" s="2330"/>
      <c r="H36" s="2319" t="s">
        <v>509</v>
      </c>
      <c r="I36" s="2480" t="s">
        <v>8</v>
      </c>
      <c r="J36" s="2442"/>
      <c r="K36" s="2442"/>
      <c r="L36" s="2442"/>
      <c r="M36" s="2443"/>
      <c r="N36" s="2315" t="s">
        <v>9</v>
      </c>
      <c r="O36" s="2319" t="s">
        <v>10</v>
      </c>
      <c r="P36" s="2329" t="s">
        <v>11</v>
      </c>
      <c r="Q36" s="2444"/>
      <c r="R36" s="2330"/>
      <c r="S36" s="2319" t="s">
        <v>12</v>
      </c>
      <c r="T36" s="2319" t="s">
        <v>13</v>
      </c>
    </row>
    <row r="37" spans="1:20" s="1058" customFormat="1" ht="36">
      <c r="A37" s="2242"/>
      <c r="B37" s="2247"/>
      <c r="C37" s="2242"/>
      <c r="D37" s="2242"/>
      <c r="E37" s="2560"/>
      <c r="F37" s="1486" t="s">
        <v>14</v>
      </c>
      <c r="G37" s="1486" t="s">
        <v>15</v>
      </c>
      <c r="H37" s="2320"/>
      <c r="I37" s="1486" t="s">
        <v>49</v>
      </c>
      <c r="J37" s="1486" t="s">
        <v>16</v>
      </c>
      <c r="K37" s="1486" t="s">
        <v>122</v>
      </c>
      <c r="L37" s="1486" t="s">
        <v>281</v>
      </c>
      <c r="M37" s="1486" t="s">
        <v>19</v>
      </c>
      <c r="N37" s="2316"/>
      <c r="O37" s="2320"/>
      <c r="P37" s="1486" t="s">
        <v>20</v>
      </c>
      <c r="Q37" s="1486" t="s">
        <v>2270</v>
      </c>
      <c r="R37" s="1486" t="s">
        <v>2769</v>
      </c>
      <c r="S37" s="2320"/>
      <c r="T37" s="2320"/>
    </row>
    <row r="38" spans="1:20" s="268" customFormat="1" ht="18" customHeight="1">
      <c r="A38" s="1181">
        <v>1</v>
      </c>
      <c r="B38" s="1509"/>
      <c r="C38" s="1497" t="s">
        <v>139</v>
      </c>
      <c r="D38" s="413" t="s">
        <v>4167</v>
      </c>
      <c r="E38" s="1908">
        <v>19</v>
      </c>
      <c r="F38" s="827">
        <v>1700000</v>
      </c>
      <c r="G38" s="827">
        <v>405000</v>
      </c>
      <c r="H38" s="827">
        <f>SUM(F38:G38)</f>
        <v>2105000</v>
      </c>
      <c r="I38" s="827">
        <v>10000</v>
      </c>
      <c r="J38" s="827">
        <v>0</v>
      </c>
      <c r="K38" s="827">
        <v>11000</v>
      </c>
      <c r="L38" s="1307">
        <f>480000</f>
        <v>480000</v>
      </c>
      <c r="M38" s="1070">
        <v>100000</v>
      </c>
      <c r="N38" s="1510">
        <f>(E38*I38)+(E38*J38)+(E38*K38)+L38+M38</f>
        <v>979000</v>
      </c>
      <c r="O38" s="935">
        <f>H38+N38</f>
        <v>3084000</v>
      </c>
      <c r="P38" s="935">
        <f>H38*2%</f>
        <v>42100</v>
      </c>
      <c r="Q38" s="935">
        <f>H38*1%</f>
        <v>21050</v>
      </c>
      <c r="R38" s="935">
        <f>H38*1%</f>
        <v>21050</v>
      </c>
      <c r="S38" s="652">
        <f>O38-P38-Q38-R38</f>
        <v>2999800</v>
      </c>
      <c r="T38" s="1842" t="s">
        <v>4357</v>
      </c>
    </row>
    <row r="39" spans="1:20">
      <c r="A39" s="2559" t="s">
        <v>4168</v>
      </c>
      <c r="B39" s="2520"/>
      <c r="C39" s="2520"/>
      <c r="D39" s="2244"/>
      <c r="E39" s="826"/>
      <c r="F39" s="819">
        <f>SUM(F38:F38)</f>
        <v>1700000</v>
      </c>
      <c r="G39" s="819">
        <f>SUM(G38:G38)</f>
        <v>405000</v>
      </c>
      <c r="H39" s="819">
        <f>SUM(H38:H38)</f>
        <v>2105000</v>
      </c>
      <c r="I39" s="819"/>
      <c r="J39" s="819"/>
      <c r="K39" s="819"/>
      <c r="L39" s="819">
        <f t="shared" ref="L39:S39" si="3">SUM(L38:L38)</f>
        <v>480000</v>
      </c>
      <c r="M39" s="819">
        <f t="shared" si="3"/>
        <v>100000</v>
      </c>
      <c r="N39" s="819">
        <f t="shared" si="3"/>
        <v>979000</v>
      </c>
      <c r="O39" s="819">
        <f t="shared" si="3"/>
        <v>3084000</v>
      </c>
      <c r="P39" s="819">
        <f t="shared" si="3"/>
        <v>42100</v>
      </c>
      <c r="Q39" s="819">
        <f t="shared" si="3"/>
        <v>21050</v>
      </c>
      <c r="R39" s="819">
        <f t="shared" si="3"/>
        <v>21050</v>
      </c>
      <c r="S39" s="819">
        <f t="shared" si="3"/>
        <v>2999800</v>
      </c>
      <c r="T39" s="772"/>
    </row>
    <row r="40" spans="1:20" s="370" customFormat="1">
      <c r="A40" s="63"/>
      <c r="B40" s="63"/>
      <c r="C40" s="63"/>
      <c r="D40" s="63"/>
      <c r="E40" s="63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</row>
    <row r="41" spans="1:20" s="804" customFormat="1">
      <c r="A41" s="1930" t="s">
        <v>4169</v>
      </c>
      <c r="B41" s="63"/>
      <c r="C41" s="63"/>
      <c r="D41" s="63"/>
      <c r="E41" s="63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</row>
    <row r="42" spans="1:20">
      <c r="A42" s="2241" t="s">
        <v>3</v>
      </c>
      <c r="B42" s="2241" t="s">
        <v>2768</v>
      </c>
      <c r="C42" s="2241" t="s">
        <v>4</v>
      </c>
      <c r="D42" s="2241" t="s">
        <v>5</v>
      </c>
      <c r="E42" s="2319" t="s">
        <v>6</v>
      </c>
      <c r="F42" s="2329" t="s">
        <v>7</v>
      </c>
      <c r="G42" s="2330"/>
      <c r="H42" s="2319" t="s">
        <v>509</v>
      </c>
      <c r="I42" s="2480" t="s">
        <v>8</v>
      </c>
      <c r="J42" s="2442"/>
      <c r="K42" s="2442"/>
      <c r="L42" s="2442"/>
      <c r="M42" s="2443"/>
      <c r="N42" s="2315" t="s">
        <v>9</v>
      </c>
      <c r="O42" s="2319" t="s">
        <v>10</v>
      </c>
      <c r="P42" s="2329" t="s">
        <v>11</v>
      </c>
      <c r="Q42" s="2444"/>
      <c r="R42" s="2330"/>
      <c r="S42" s="2319" t="s">
        <v>12</v>
      </c>
      <c r="T42" s="2319" t="s">
        <v>13</v>
      </c>
    </row>
    <row r="43" spans="1:20" s="1058" customFormat="1" ht="36">
      <c r="A43" s="2242"/>
      <c r="B43" s="2247"/>
      <c r="C43" s="2242"/>
      <c r="D43" s="2242"/>
      <c r="E43" s="2560"/>
      <c r="F43" s="1486" t="s">
        <v>14</v>
      </c>
      <c r="G43" s="1486" t="s">
        <v>15</v>
      </c>
      <c r="H43" s="2320"/>
      <c r="I43" s="1486" t="s">
        <v>49</v>
      </c>
      <c r="J43" s="1486" t="s">
        <v>16</v>
      </c>
      <c r="K43" s="1486" t="s">
        <v>122</v>
      </c>
      <c r="L43" s="1486" t="s">
        <v>281</v>
      </c>
      <c r="M43" s="1486" t="s">
        <v>19</v>
      </c>
      <c r="N43" s="2316"/>
      <c r="O43" s="2320"/>
      <c r="P43" s="1486" t="s">
        <v>20</v>
      </c>
      <c r="Q43" s="1486" t="s">
        <v>2270</v>
      </c>
      <c r="R43" s="1486" t="s">
        <v>2769</v>
      </c>
      <c r="S43" s="2320"/>
      <c r="T43" s="2320"/>
    </row>
    <row r="44" spans="1:20" s="370" customFormat="1" ht="18.75" customHeight="1">
      <c r="A44" s="612">
        <v>1</v>
      </c>
      <c r="B44" s="1495"/>
      <c r="C44" s="1497" t="s">
        <v>141</v>
      </c>
      <c r="D44" s="413" t="s">
        <v>4170</v>
      </c>
      <c r="E44" s="624">
        <v>27</v>
      </c>
      <c r="F44" s="827">
        <v>1700000</v>
      </c>
      <c r="G44" s="827">
        <v>405000</v>
      </c>
      <c r="H44" s="827">
        <f>SUM(F44:G44)</f>
        <v>2105000</v>
      </c>
      <c r="I44" s="827">
        <v>12000</v>
      </c>
      <c r="J44" s="827">
        <v>0</v>
      </c>
      <c r="K44" s="827">
        <v>11000</v>
      </c>
      <c r="L44" s="1307">
        <v>650000</v>
      </c>
      <c r="M44" s="1070">
        <v>100000</v>
      </c>
      <c r="N44" s="1100">
        <f>(E44*I44)+(E44*J44)+(E44*K44)+L44+M44</f>
        <v>1371000</v>
      </c>
      <c r="O44" s="935">
        <f>H44+N44</f>
        <v>3476000</v>
      </c>
      <c r="P44" s="935">
        <f>H44*2%</f>
        <v>42100</v>
      </c>
      <c r="Q44" s="935">
        <f>H44*1%</f>
        <v>21050</v>
      </c>
      <c r="R44" s="935">
        <f>H44*1%</f>
        <v>21050</v>
      </c>
      <c r="S44" s="652">
        <f>O44-P44-Q44-R44</f>
        <v>3391800</v>
      </c>
      <c r="T44" s="1817" t="s">
        <v>4345</v>
      </c>
    </row>
    <row r="45" spans="1:20" ht="18.75" customHeight="1">
      <c r="A45" s="2559" t="s">
        <v>4171</v>
      </c>
      <c r="B45" s="2520"/>
      <c r="C45" s="2520"/>
      <c r="D45" s="2244"/>
      <c r="E45" s="826"/>
      <c r="F45" s="819">
        <f>F44</f>
        <v>1700000</v>
      </c>
      <c r="G45" s="819">
        <f t="shared" ref="G45:S45" si="4">G44</f>
        <v>405000</v>
      </c>
      <c r="H45" s="819">
        <f t="shared" si="4"/>
        <v>2105000</v>
      </c>
      <c r="I45" s="819">
        <f t="shared" si="4"/>
        <v>12000</v>
      </c>
      <c r="J45" s="819">
        <f t="shared" si="4"/>
        <v>0</v>
      </c>
      <c r="K45" s="819">
        <f t="shared" si="4"/>
        <v>11000</v>
      </c>
      <c r="L45" s="819">
        <f t="shared" si="4"/>
        <v>650000</v>
      </c>
      <c r="M45" s="819">
        <f t="shared" si="4"/>
        <v>100000</v>
      </c>
      <c r="N45" s="819">
        <f t="shared" si="4"/>
        <v>1371000</v>
      </c>
      <c r="O45" s="819">
        <f t="shared" si="4"/>
        <v>3476000</v>
      </c>
      <c r="P45" s="819">
        <f t="shared" si="4"/>
        <v>42100</v>
      </c>
      <c r="Q45" s="819">
        <f t="shared" si="4"/>
        <v>21050</v>
      </c>
      <c r="R45" s="819">
        <f t="shared" si="4"/>
        <v>21050</v>
      </c>
      <c r="S45" s="819">
        <f t="shared" si="4"/>
        <v>3391800</v>
      </c>
      <c r="T45" s="772"/>
    </row>
    <row r="46" spans="1:20" s="370" customFormat="1">
      <c r="A46" s="63"/>
      <c r="B46" s="63"/>
      <c r="C46" s="63"/>
      <c r="D46" s="63"/>
      <c r="E46" s="63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</row>
    <row r="47" spans="1:20" s="370" customFormat="1">
      <c r="A47" s="63"/>
      <c r="B47" s="63"/>
      <c r="C47" s="63"/>
      <c r="D47" s="63"/>
      <c r="E47" s="63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</row>
    <row r="48" spans="1:20" s="370" customFormat="1">
      <c r="A48" s="63"/>
      <c r="B48" s="63"/>
      <c r="C48" s="63"/>
      <c r="D48" s="63"/>
      <c r="E48" s="63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</row>
    <row r="49" spans="1:21" s="370" customFormat="1">
      <c r="A49" s="63"/>
      <c r="B49" s="63"/>
      <c r="C49" s="63"/>
      <c r="D49" s="63"/>
      <c r="E49" s="63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</row>
    <row r="50" spans="1:21" s="370" customFormat="1">
      <c r="A50" s="63"/>
      <c r="B50" s="63"/>
      <c r="C50" s="63"/>
      <c r="D50" s="63"/>
      <c r="E50" s="63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</row>
    <row r="51" spans="1:21" s="370" customFormat="1">
      <c r="A51" s="63"/>
      <c r="B51" s="63"/>
      <c r="C51" s="63"/>
      <c r="D51" s="63"/>
      <c r="E51" s="63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</row>
    <row r="52" spans="1:21" s="370" customFormat="1">
      <c r="A52" s="63"/>
      <c r="B52" s="63"/>
      <c r="C52" s="63"/>
      <c r="D52" s="63"/>
      <c r="E52" s="63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</row>
    <row r="53" spans="1:21" s="804" customFormat="1">
      <c r="A53" s="1930" t="s">
        <v>4172</v>
      </c>
      <c r="B53" s="63"/>
      <c r="C53" s="63"/>
      <c r="D53" s="63"/>
      <c r="E53" s="63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</row>
    <row r="54" spans="1:21">
      <c r="A54" s="2241" t="s">
        <v>3</v>
      </c>
      <c r="B54" s="2241" t="s">
        <v>2768</v>
      </c>
      <c r="C54" s="2241" t="s">
        <v>4</v>
      </c>
      <c r="D54" s="2241" t="s">
        <v>5</v>
      </c>
      <c r="E54" s="2319" t="s">
        <v>6</v>
      </c>
      <c r="F54" s="2329" t="s">
        <v>7</v>
      </c>
      <c r="G54" s="2330"/>
      <c r="H54" s="2319" t="s">
        <v>509</v>
      </c>
      <c r="I54" s="2480" t="s">
        <v>8</v>
      </c>
      <c r="J54" s="2442"/>
      <c r="K54" s="2442"/>
      <c r="L54" s="2442"/>
      <c r="M54" s="2443"/>
      <c r="N54" s="2315" t="s">
        <v>9</v>
      </c>
      <c r="O54" s="2319" t="s">
        <v>10</v>
      </c>
      <c r="P54" s="2329" t="s">
        <v>11</v>
      </c>
      <c r="Q54" s="2444"/>
      <c r="R54" s="2330"/>
      <c r="S54" s="2319" t="s">
        <v>12</v>
      </c>
      <c r="T54" s="2319" t="s">
        <v>13</v>
      </c>
    </row>
    <row r="55" spans="1:21" s="1058" customFormat="1" ht="36">
      <c r="A55" s="2242"/>
      <c r="B55" s="2247"/>
      <c r="C55" s="2242"/>
      <c r="D55" s="2242"/>
      <c r="E55" s="2560"/>
      <c r="F55" s="1486" t="s">
        <v>14</v>
      </c>
      <c r="G55" s="1486" t="s">
        <v>15</v>
      </c>
      <c r="H55" s="2320"/>
      <c r="I55" s="1486" t="s">
        <v>49</v>
      </c>
      <c r="J55" s="1486" t="s">
        <v>16</v>
      </c>
      <c r="K55" s="1486" t="s">
        <v>122</v>
      </c>
      <c r="L55" s="1486" t="s">
        <v>281</v>
      </c>
      <c r="M55" s="1486" t="s">
        <v>19</v>
      </c>
      <c r="N55" s="2316"/>
      <c r="O55" s="2320"/>
      <c r="P55" s="1486" t="s">
        <v>20</v>
      </c>
      <c r="Q55" s="1486" t="s">
        <v>2270</v>
      </c>
      <c r="R55" s="1486" t="s">
        <v>2769</v>
      </c>
      <c r="S55" s="2320"/>
      <c r="T55" s="2320"/>
    </row>
    <row r="56" spans="1:21" s="370" customFormat="1">
      <c r="A56" s="612">
        <v>1</v>
      </c>
      <c r="B56" s="1495"/>
      <c r="C56" s="1497" t="s">
        <v>138</v>
      </c>
      <c r="D56" s="413" t="s">
        <v>4173</v>
      </c>
      <c r="E56" s="624">
        <v>26</v>
      </c>
      <c r="F56" s="827">
        <v>1700000</v>
      </c>
      <c r="G56" s="827">
        <v>405000</v>
      </c>
      <c r="H56" s="827">
        <f>SUM(F56:G56)</f>
        <v>2105000</v>
      </c>
      <c r="I56" s="827">
        <v>12000</v>
      </c>
      <c r="J56" s="827">
        <v>0</v>
      </c>
      <c r="K56" s="827">
        <v>11000</v>
      </c>
      <c r="L56" s="1307">
        <v>650000</v>
      </c>
      <c r="M56" s="1070">
        <v>100000</v>
      </c>
      <c r="N56" s="1100">
        <f>(E56*I56)+(E56*J56)+(E56*K56)+L56+M56</f>
        <v>1348000</v>
      </c>
      <c r="O56" s="935">
        <f>H56+N56</f>
        <v>3453000</v>
      </c>
      <c r="P56" s="935">
        <f>H56*2%</f>
        <v>42100</v>
      </c>
      <c r="Q56" s="935">
        <f>H56*1%</f>
        <v>21050</v>
      </c>
      <c r="R56" s="935">
        <f>H56*1%</f>
        <v>21050</v>
      </c>
      <c r="S56" s="652">
        <f>O56-P56-Q56-R56</f>
        <v>3368800</v>
      </c>
      <c r="T56" s="1817" t="s">
        <v>4344</v>
      </c>
    </row>
    <row r="57" spans="1:21" s="370" customFormat="1">
      <c r="A57" s="612">
        <v>2</v>
      </c>
      <c r="B57" s="1495"/>
      <c r="C57" s="1270" t="s">
        <v>4174</v>
      </c>
      <c r="D57" s="413" t="s">
        <v>152</v>
      </c>
      <c r="E57" s="2186">
        <v>27</v>
      </c>
      <c r="F57" s="1492">
        <v>1705000</v>
      </c>
      <c r="G57" s="1492">
        <v>400000</v>
      </c>
      <c r="H57" s="827">
        <f>SUM(F57:G57)</f>
        <v>2105000</v>
      </c>
      <c r="I57" s="1492">
        <v>0</v>
      </c>
      <c r="J57" s="2163">
        <f>15000*0</f>
        <v>0</v>
      </c>
      <c r="K57" s="1492">
        <v>15000</v>
      </c>
      <c r="L57" s="1511">
        <v>600000</v>
      </c>
      <c r="M57" s="1512">
        <v>0</v>
      </c>
      <c r="N57" s="1100">
        <f>(E57*I57)+(E57*J57)+(E57*K57)+L57+M57</f>
        <v>1005000</v>
      </c>
      <c r="O57" s="935">
        <f>H57+N57</f>
        <v>3110000</v>
      </c>
      <c r="P57" s="935">
        <f>H57*2%</f>
        <v>42100</v>
      </c>
      <c r="Q57" s="935">
        <f>H57*1%</f>
        <v>21050</v>
      </c>
      <c r="R57" s="935">
        <f>H57*1%</f>
        <v>21050</v>
      </c>
      <c r="S57" s="652">
        <f>O57-P57-Q57-R57</f>
        <v>3025800</v>
      </c>
      <c r="T57" s="1513" t="s">
        <v>3810</v>
      </c>
      <c r="U57" s="2103" t="s">
        <v>4606</v>
      </c>
    </row>
    <row r="58" spans="1:21" s="370" customFormat="1">
      <c r="A58" s="612">
        <v>3</v>
      </c>
      <c r="B58" s="1495"/>
      <c r="C58" s="1270" t="s">
        <v>4175</v>
      </c>
      <c r="D58" s="413" t="s">
        <v>227</v>
      </c>
      <c r="E58" s="2186">
        <v>27</v>
      </c>
      <c r="F58" s="1492">
        <v>1602000</v>
      </c>
      <c r="G58" s="1492">
        <v>503000</v>
      </c>
      <c r="H58" s="827">
        <f>SUM(F58:G58)</f>
        <v>2105000</v>
      </c>
      <c r="I58" s="1492">
        <v>0</v>
      </c>
      <c r="J58" s="2163">
        <f>11000*0</f>
        <v>0</v>
      </c>
      <c r="K58" s="2163">
        <v>11000</v>
      </c>
      <c r="L58" s="1511">
        <v>500000</v>
      </c>
      <c r="M58" s="1512">
        <v>0</v>
      </c>
      <c r="N58" s="1100">
        <f>(E58*I58)+(E58*J58)+(E58*K58)+L58+M58</f>
        <v>797000</v>
      </c>
      <c r="O58" s="935">
        <f>H58+N58</f>
        <v>2902000</v>
      </c>
      <c r="P58" s="935">
        <f>H58*2%</f>
        <v>42100</v>
      </c>
      <c r="Q58" s="935">
        <f>H58*1%</f>
        <v>21050</v>
      </c>
      <c r="R58" s="935">
        <f>H58*1%</f>
        <v>21050</v>
      </c>
      <c r="S58" s="652">
        <f>O58-P58-Q58-R58</f>
        <v>2817800</v>
      </c>
      <c r="T58" s="733" t="s">
        <v>3811</v>
      </c>
      <c r="U58" s="2103" t="s">
        <v>4606</v>
      </c>
    </row>
    <row r="59" spans="1:21">
      <c r="A59" s="2559" t="s">
        <v>4176</v>
      </c>
      <c r="B59" s="2520"/>
      <c r="C59" s="2520"/>
      <c r="D59" s="2244"/>
      <c r="E59" s="826"/>
      <c r="F59" s="819">
        <f>SUM(F56:F58)</f>
        <v>5007000</v>
      </c>
      <c r="G59" s="819">
        <f t="shared" ref="G59:S59" si="5">SUM(G56:G58)</f>
        <v>1308000</v>
      </c>
      <c r="H59" s="819">
        <f t="shared" si="5"/>
        <v>6315000</v>
      </c>
      <c r="I59" s="819">
        <f t="shared" si="5"/>
        <v>12000</v>
      </c>
      <c r="J59" s="819">
        <f t="shared" si="5"/>
        <v>0</v>
      </c>
      <c r="K59" s="819">
        <f t="shared" si="5"/>
        <v>37000</v>
      </c>
      <c r="L59" s="819">
        <f t="shared" si="5"/>
        <v>1750000</v>
      </c>
      <c r="M59" s="819">
        <f t="shared" si="5"/>
        <v>100000</v>
      </c>
      <c r="N59" s="819">
        <f t="shared" si="5"/>
        <v>3150000</v>
      </c>
      <c r="O59" s="819">
        <f t="shared" si="5"/>
        <v>9465000</v>
      </c>
      <c r="P59" s="819">
        <f t="shared" si="5"/>
        <v>126300</v>
      </c>
      <c r="Q59" s="819">
        <f t="shared" si="5"/>
        <v>63150</v>
      </c>
      <c r="R59" s="819">
        <f t="shared" si="5"/>
        <v>63150</v>
      </c>
      <c r="S59" s="819">
        <f t="shared" si="5"/>
        <v>9212400</v>
      </c>
      <c r="T59" s="772"/>
    </row>
    <row r="60" spans="1:21" s="370" customFormat="1">
      <c r="A60" s="63"/>
      <c r="B60" s="63"/>
      <c r="C60" s="63"/>
      <c r="D60" s="63"/>
      <c r="E60" s="63" t="s">
        <v>4410</v>
      </c>
      <c r="F60" s="226"/>
      <c r="G60" s="226"/>
      <c r="H60" s="226"/>
      <c r="I60" s="226" t="s">
        <v>4411</v>
      </c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</row>
    <row r="61" spans="1:21" s="370" customFormat="1">
      <c r="A61" s="63"/>
      <c r="B61" s="63"/>
      <c r="C61" s="63"/>
      <c r="D61" s="63"/>
      <c r="E61" s="63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</row>
    <row r="62" spans="1:21" s="804" customFormat="1">
      <c r="A62" s="1930" t="s">
        <v>4177</v>
      </c>
      <c r="B62" s="63"/>
      <c r="C62" s="63"/>
      <c r="D62" s="63"/>
      <c r="E62" s="63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</row>
    <row r="63" spans="1:21">
      <c r="A63" s="2241" t="s">
        <v>3</v>
      </c>
      <c r="B63" s="2241" t="s">
        <v>2768</v>
      </c>
      <c r="C63" s="2241" t="s">
        <v>4</v>
      </c>
      <c r="D63" s="2241" t="s">
        <v>5</v>
      </c>
      <c r="E63" s="2319" t="s">
        <v>6</v>
      </c>
      <c r="F63" s="2329" t="s">
        <v>7</v>
      </c>
      <c r="G63" s="2330"/>
      <c r="H63" s="2319" t="s">
        <v>509</v>
      </c>
      <c r="I63" s="2480" t="s">
        <v>8</v>
      </c>
      <c r="J63" s="2442"/>
      <c r="K63" s="2442"/>
      <c r="L63" s="2442"/>
      <c r="M63" s="2443"/>
      <c r="N63" s="2315" t="s">
        <v>9</v>
      </c>
      <c r="O63" s="2319" t="s">
        <v>10</v>
      </c>
      <c r="P63" s="2329" t="s">
        <v>11</v>
      </c>
      <c r="Q63" s="2444"/>
      <c r="R63" s="2330"/>
      <c r="S63" s="2319" t="s">
        <v>12</v>
      </c>
      <c r="T63" s="2319" t="s">
        <v>13</v>
      </c>
    </row>
    <row r="64" spans="1:21" s="1058" customFormat="1" ht="36">
      <c r="A64" s="2242"/>
      <c r="B64" s="2247"/>
      <c r="C64" s="2247"/>
      <c r="D64" s="2242"/>
      <c r="E64" s="2560"/>
      <c r="F64" s="1486" t="s">
        <v>14</v>
      </c>
      <c r="G64" s="1486" t="s">
        <v>15</v>
      </c>
      <c r="H64" s="2320"/>
      <c r="I64" s="1486" t="s">
        <v>49</v>
      </c>
      <c r="J64" s="1486" t="s">
        <v>16</v>
      </c>
      <c r="K64" s="1486" t="s">
        <v>122</v>
      </c>
      <c r="L64" s="1486" t="s">
        <v>281</v>
      </c>
      <c r="M64" s="1486" t="s">
        <v>19</v>
      </c>
      <c r="N64" s="2316"/>
      <c r="O64" s="2320"/>
      <c r="P64" s="1486" t="s">
        <v>20</v>
      </c>
      <c r="Q64" s="1486" t="s">
        <v>2270</v>
      </c>
      <c r="R64" s="1486" t="s">
        <v>2769</v>
      </c>
      <c r="S64" s="2320"/>
      <c r="T64" s="2320"/>
    </row>
    <row r="65" spans="1:21" s="370" customFormat="1">
      <c r="A65" s="612">
        <v>1</v>
      </c>
      <c r="B65" s="1495"/>
      <c r="C65" s="1514" t="s">
        <v>4178</v>
      </c>
      <c r="D65" s="413" t="s">
        <v>4179</v>
      </c>
      <c r="E65" s="624">
        <v>26</v>
      </c>
      <c r="F65" s="827">
        <v>1700000</v>
      </c>
      <c r="G65" s="827">
        <v>405000</v>
      </c>
      <c r="H65" s="827">
        <f>SUM(F65:G65)</f>
        <v>2105000</v>
      </c>
      <c r="I65" s="827">
        <v>12000</v>
      </c>
      <c r="J65" s="827">
        <v>0</v>
      </c>
      <c r="K65" s="827">
        <v>11000</v>
      </c>
      <c r="L65" s="1307">
        <v>650000</v>
      </c>
      <c r="M65" s="1070">
        <v>100000</v>
      </c>
      <c r="N65" s="1100">
        <f>(E65*I65)+(E65*J65)+(E65*K65)+L65+M65</f>
        <v>1348000</v>
      </c>
      <c r="O65" s="935">
        <f>H65+N65</f>
        <v>3453000</v>
      </c>
      <c r="P65" s="935">
        <f>H65*2%</f>
        <v>42100</v>
      </c>
      <c r="Q65" s="935">
        <f>H65*1%</f>
        <v>21050</v>
      </c>
      <c r="R65" s="935">
        <f>H65*1%</f>
        <v>21050</v>
      </c>
      <c r="S65" s="652">
        <f>O65-P65-Q65-R65</f>
        <v>3368800</v>
      </c>
      <c r="T65" s="1817" t="s">
        <v>4343</v>
      </c>
      <c r="U65" s="268" t="s">
        <v>4250</v>
      </c>
    </row>
    <row r="66" spans="1:21">
      <c r="A66" s="2559" t="s">
        <v>4180</v>
      </c>
      <c r="B66" s="2520"/>
      <c r="C66" s="2520"/>
      <c r="D66" s="2244"/>
      <c r="E66" s="826"/>
      <c r="F66" s="819">
        <f>F65</f>
        <v>1700000</v>
      </c>
      <c r="G66" s="819">
        <f t="shared" ref="G66:S66" si="6">G65</f>
        <v>405000</v>
      </c>
      <c r="H66" s="819">
        <f t="shared" si="6"/>
        <v>2105000</v>
      </c>
      <c r="I66" s="819">
        <f t="shared" si="6"/>
        <v>12000</v>
      </c>
      <c r="J66" s="819">
        <f t="shared" si="6"/>
        <v>0</v>
      </c>
      <c r="K66" s="819">
        <f t="shared" si="6"/>
        <v>11000</v>
      </c>
      <c r="L66" s="819">
        <f t="shared" si="6"/>
        <v>650000</v>
      </c>
      <c r="M66" s="819">
        <f t="shared" si="6"/>
        <v>100000</v>
      </c>
      <c r="N66" s="819">
        <f t="shared" si="6"/>
        <v>1348000</v>
      </c>
      <c r="O66" s="819">
        <f t="shared" si="6"/>
        <v>3453000</v>
      </c>
      <c r="P66" s="819">
        <f t="shared" si="6"/>
        <v>42100</v>
      </c>
      <c r="Q66" s="819">
        <f t="shared" si="6"/>
        <v>21050</v>
      </c>
      <c r="R66" s="819">
        <f t="shared" si="6"/>
        <v>21050</v>
      </c>
      <c r="S66" s="819">
        <f t="shared" si="6"/>
        <v>3368800</v>
      </c>
      <c r="T66" s="772"/>
    </row>
    <row r="67" spans="1:21" s="370" customFormat="1">
      <c r="A67" s="63"/>
      <c r="B67" s="63"/>
      <c r="C67" s="63"/>
      <c r="D67" s="63"/>
      <c r="E67" s="63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</row>
    <row r="68" spans="1:21" s="370" customFormat="1">
      <c r="A68" s="63"/>
      <c r="B68" s="63"/>
      <c r="C68" s="63"/>
      <c r="D68" s="63"/>
      <c r="E68" s="63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</row>
    <row r="69" spans="1:21" s="804" customFormat="1">
      <c r="A69" s="1930" t="s">
        <v>4181</v>
      </c>
      <c r="B69" s="63"/>
      <c r="C69" s="63"/>
      <c r="D69" s="63"/>
      <c r="E69" s="63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</row>
    <row r="70" spans="1:21">
      <c r="A70" s="2241" t="s">
        <v>3</v>
      </c>
      <c r="B70" s="2241" t="s">
        <v>2768</v>
      </c>
      <c r="C70" s="2241" t="s">
        <v>4</v>
      </c>
      <c r="D70" s="2241" t="s">
        <v>5</v>
      </c>
      <c r="E70" s="2319" t="s">
        <v>6</v>
      </c>
      <c r="F70" s="2329" t="s">
        <v>7</v>
      </c>
      <c r="G70" s="2330"/>
      <c r="H70" s="2319" t="s">
        <v>509</v>
      </c>
      <c r="I70" s="2480" t="s">
        <v>8</v>
      </c>
      <c r="J70" s="2442"/>
      <c r="K70" s="2442"/>
      <c r="L70" s="2442"/>
      <c r="M70" s="2443"/>
      <c r="N70" s="2315" t="s">
        <v>9</v>
      </c>
      <c r="O70" s="2319" t="s">
        <v>10</v>
      </c>
      <c r="P70" s="2329" t="s">
        <v>11</v>
      </c>
      <c r="Q70" s="2444"/>
      <c r="R70" s="2330"/>
      <c r="S70" s="2319" t="s">
        <v>12</v>
      </c>
      <c r="T70" s="2319" t="s">
        <v>13</v>
      </c>
    </row>
    <row r="71" spans="1:21" ht="51">
      <c r="A71" s="2242"/>
      <c r="B71" s="2247"/>
      <c r="C71" s="2247"/>
      <c r="D71" s="2242"/>
      <c r="E71" s="2560"/>
      <c r="F71" s="1246" t="s">
        <v>14</v>
      </c>
      <c r="G71" s="1246" t="s">
        <v>15</v>
      </c>
      <c r="H71" s="2320"/>
      <c r="I71" s="1246" t="s">
        <v>49</v>
      </c>
      <c r="J71" s="1246" t="s">
        <v>16</v>
      </c>
      <c r="K71" s="1246" t="s">
        <v>122</v>
      </c>
      <c r="L71" s="1246" t="s">
        <v>281</v>
      </c>
      <c r="M71" s="1246" t="s">
        <v>19</v>
      </c>
      <c r="N71" s="2316"/>
      <c r="O71" s="2320"/>
      <c r="P71" s="1246" t="s">
        <v>20</v>
      </c>
      <c r="Q71" s="1246" t="s">
        <v>2270</v>
      </c>
      <c r="R71" s="1246" t="s">
        <v>2769</v>
      </c>
      <c r="S71" s="2320"/>
      <c r="T71" s="2320"/>
    </row>
    <row r="72" spans="1:21" s="370" customFormat="1">
      <c r="A72" s="612">
        <v>1</v>
      </c>
      <c r="B72" s="1495"/>
      <c r="C72" s="1497" t="s">
        <v>146</v>
      </c>
      <c r="D72" s="413" t="s">
        <v>4182</v>
      </c>
      <c r="E72" s="624">
        <v>26</v>
      </c>
      <c r="F72" s="827">
        <v>1700000</v>
      </c>
      <c r="G72" s="827">
        <v>405000</v>
      </c>
      <c r="H72" s="827">
        <f>SUM(F72:G72)</f>
        <v>2105000</v>
      </c>
      <c r="I72" s="827">
        <v>12000</v>
      </c>
      <c r="J72" s="827">
        <v>0</v>
      </c>
      <c r="K72" s="827">
        <v>11000</v>
      </c>
      <c r="L72" s="1307">
        <v>650000</v>
      </c>
      <c r="M72" s="1070">
        <v>100000</v>
      </c>
      <c r="N72" s="1100">
        <f>(E72*I72)+(E72*J72)+(E72*K72)+L72+M72</f>
        <v>1348000</v>
      </c>
      <c r="O72" s="935">
        <f>H72+N72</f>
        <v>3453000</v>
      </c>
      <c r="P72" s="935">
        <f>H72*2%</f>
        <v>42100</v>
      </c>
      <c r="Q72" s="935">
        <f>H72*1%</f>
        <v>21050</v>
      </c>
      <c r="R72" s="935">
        <f>H72*1%</f>
        <v>21050</v>
      </c>
      <c r="S72" s="652">
        <f>O72-P72-Q72-R72</f>
        <v>3368800</v>
      </c>
      <c r="T72" s="1817" t="s">
        <v>4342</v>
      </c>
    </row>
    <row r="73" spans="1:21">
      <c r="A73" s="2559" t="s">
        <v>4183</v>
      </c>
      <c r="B73" s="2520"/>
      <c r="C73" s="2520"/>
      <c r="D73" s="2244"/>
      <c r="E73" s="826"/>
      <c r="F73" s="819">
        <f>F72</f>
        <v>1700000</v>
      </c>
      <c r="G73" s="819">
        <f t="shared" ref="G73:S73" si="7">G72</f>
        <v>405000</v>
      </c>
      <c r="H73" s="819">
        <f t="shared" si="7"/>
        <v>2105000</v>
      </c>
      <c r="I73" s="819">
        <f t="shared" si="7"/>
        <v>12000</v>
      </c>
      <c r="J73" s="819">
        <f t="shared" si="7"/>
        <v>0</v>
      </c>
      <c r="K73" s="819">
        <f t="shared" si="7"/>
        <v>11000</v>
      </c>
      <c r="L73" s="819">
        <f t="shared" si="7"/>
        <v>650000</v>
      </c>
      <c r="M73" s="819">
        <f t="shared" si="7"/>
        <v>100000</v>
      </c>
      <c r="N73" s="819">
        <f t="shared" si="7"/>
        <v>1348000</v>
      </c>
      <c r="O73" s="819">
        <f t="shared" si="7"/>
        <v>3453000</v>
      </c>
      <c r="P73" s="819">
        <f t="shared" si="7"/>
        <v>42100</v>
      </c>
      <c r="Q73" s="819">
        <f t="shared" si="7"/>
        <v>21050</v>
      </c>
      <c r="R73" s="819">
        <f t="shared" si="7"/>
        <v>21050</v>
      </c>
      <c r="S73" s="819">
        <f t="shared" si="7"/>
        <v>3368800</v>
      </c>
      <c r="T73" s="772"/>
    </row>
    <row r="74" spans="1:21" s="370" customFormat="1">
      <c r="A74" s="63"/>
      <c r="B74" s="63"/>
      <c r="C74" s="63"/>
      <c r="D74" s="63"/>
      <c r="E74" s="63"/>
      <c r="F74" s="226"/>
      <c r="G74" s="226"/>
      <c r="H74" s="226"/>
      <c r="I74" s="226"/>
      <c r="J74" s="226"/>
      <c r="K74" s="226"/>
      <c r="L74" s="226"/>
      <c r="M74" s="226"/>
      <c r="N74" s="226"/>
      <c r="O74" s="226"/>
      <c r="P74" s="226"/>
      <c r="Q74" s="226"/>
      <c r="R74" s="226"/>
      <c r="S74" s="226"/>
      <c r="T74" s="226"/>
    </row>
    <row r="75" spans="1:21" s="370" customFormat="1">
      <c r="A75" s="63"/>
      <c r="B75" s="63"/>
      <c r="C75" s="63"/>
      <c r="D75" s="63"/>
      <c r="E75" s="63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</row>
    <row r="76" spans="1:21" s="804" customFormat="1">
      <c r="A76" s="1930" t="s">
        <v>4184</v>
      </c>
      <c r="B76" s="63"/>
      <c r="C76" s="63"/>
      <c r="D76" s="63"/>
      <c r="E76" s="63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</row>
    <row r="77" spans="1:21">
      <c r="A77" s="2241" t="s">
        <v>3</v>
      </c>
      <c r="B77" s="2241" t="s">
        <v>2768</v>
      </c>
      <c r="C77" s="2241" t="s">
        <v>4</v>
      </c>
      <c r="D77" s="2241" t="s">
        <v>5</v>
      </c>
      <c r="E77" s="2319" t="s">
        <v>6</v>
      </c>
      <c r="F77" s="2329" t="s">
        <v>7</v>
      </c>
      <c r="G77" s="2330"/>
      <c r="H77" s="2319" t="s">
        <v>509</v>
      </c>
      <c r="I77" s="2480" t="s">
        <v>8</v>
      </c>
      <c r="J77" s="2442"/>
      <c r="K77" s="2442"/>
      <c r="L77" s="2442"/>
      <c r="M77" s="2443"/>
      <c r="N77" s="2315" t="s">
        <v>9</v>
      </c>
      <c r="O77" s="2319" t="s">
        <v>10</v>
      </c>
      <c r="P77" s="2329" t="s">
        <v>11</v>
      </c>
      <c r="Q77" s="2444"/>
      <c r="R77" s="2330"/>
      <c r="S77" s="2319" t="s">
        <v>12</v>
      </c>
      <c r="T77" s="2319" t="s">
        <v>13</v>
      </c>
    </row>
    <row r="78" spans="1:21" s="1058" customFormat="1" ht="36">
      <c r="A78" s="2242"/>
      <c r="B78" s="2247"/>
      <c r="C78" s="2247"/>
      <c r="D78" s="2242"/>
      <c r="E78" s="2560"/>
      <c r="F78" s="1486" t="s">
        <v>14</v>
      </c>
      <c r="G78" s="1486" t="s">
        <v>15</v>
      </c>
      <c r="H78" s="2320"/>
      <c r="I78" s="1486" t="s">
        <v>49</v>
      </c>
      <c r="J78" s="1486" t="s">
        <v>16</v>
      </c>
      <c r="K78" s="1486" t="s">
        <v>122</v>
      </c>
      <c r="L78" s="1486" t="s">
        <v>281</v>
      </c>
      <c r="M78" s="1486" t="s">
        <v>19</v>
      </c>
      <c r="N78" s="2316"/>
      <c r="O78" s="2320"/>
      <c r="P78" s="1486" t="s">
        <v>20</v>
      </c>
      <c r="Q78" s="1486" t="s">
        <v>2270</v>
      </c>
      <c r="R78" s="1486" t="s">
        <v>2769</v>
      </c>
      <c r="S78" s="2320"/>
      <c r="T78" s="2320"/>
    </row>
    <row r="79" spans="1:21" s="370" customFormat="1">
      <c r="A79" s="612">
        <v>1</v>
      </c>
      <c r="B79" s="1495"/>
      <c r="C79" s="1515" t="s">
        <v>1987</v>
      </c>
      <c r="D79" s="1516" t="s">
        <v>1988</v>
      </c>
      <c r="E79" s="1294">
        <v>20</v>
      </c>
      <c r="F79" s="988">
        <v>1911990.3580000005</v>
      </c>
      <c r="G79" s="988">
        <v>800000</v>
      </c>
      <c r="H79" s="1517">
        <f>SUM(F79:G79)</f>
        <v>2711990.3580000005</v>
      </c>
      <c r="I79" s="1517">
        <v>0</v>
      </c>
      <c r="J79" s="827">
        <v>40000</v>
      </c>
      <c r="K79" s="988">
        <v>0</v>
      </c>
      <c r="L79" s="1307">
        <v>700000</v>
      </c>
      <c r="M79" s="1326">
        <v>100000</v>
      </c>
      <c r="N79" s="1518">
        <f>(E79*I79)+(E79*J79)+(E79*K79)+L79+M79</f>
        <v>1600000</v>
      </c>
      <c r="O79" s="935">
        <f>H79+N79</f>
        <v>4311990.3580000009</v>
      </c>
      <c r="P79" s="935">
        <f>H79*2%</f>
        <v>54239.807160000011</v>
      </c>
      <c r="Q79" s="935">
        <f>H79*1%</f>
        <v>27119.903580000006</v>
      </c>
      <c r="R79" s="935">
        <f>H79*1%</f>
        <v>27119.903580000006</v>
      </c>
      <c r="S79" s="652">
        <f>O79-P79-Q79-R79</f>
        <v>4203510.7436800012</v>
      </c>
      <c r="T79" s="413" t="s">
        <v>4051</v>
      </c>
    </row>
    <row r="80" spans="1:21" s="370" customFormat="1">
      <c r="A80" s="612">
        <v>2</v>
      </c>
      <c r="B80" s="1495"/>
      <c r="C80" s="1515" t="s">
        <v>1990</v>
      </c>
      <c r="D80" s="1516" t="s">
        <v>1991</v>
      </c>
      <c r="E80" s="1294">
        <v>20</v>
      </c>
      <c r="F80" s="988">
        <v>1535134.62</v>
      </c>
      <c r="G80" s="988">
        <v>370615.38</v>
      </c>
      <c r="H80" s="1517">
        <f>SUM(F80:G80)</f>
        <v>1905750</v>
      </c>
      <c r="I80" s="1517">
        <v>0</v>
      </c>
      <c r="J80" s="827">
        <v>20000</v>
      </c>
      <c r="K80" s="988">
        <v>0</v>
      </c>
      <c r="L80" s="1307">
        <v>370615.38034682075</v>
      </c>
      <c r="M80" s="1326">
        <v>100000</v>
      </c>
      <c r="N80" s="1518">
        <f>(E80*I80)+(E80*J80)+(E80*K80)+L80+M80</f>
        <v>870615.38034682069</v>
      </c>
      <c r="O80" s="935">
        <f>H80+N80</f>
        <v>2776365.3803468207</v>
      </c>
      <c r="P80" s="935">
        <f>H80*2%</f>
        <v>38115</v>
      </c>
      <c r="Q80" s="935">
        <f>H80*1%</f>
        <v>19057.5</v>
      </c>
      <c r="R80" s="935">
        <f>H80*1%</f>
        <v>19057.5</v>
      </c>
      <c r="S80" s="652">
        <f>O80-P80-Q80-R80</f>
        <v>2700135.3803468207</v>
      </c>
      <c r="T80" s="612" t="s">
        <v>4052</v>
      </c>
    </row>
    <row r="81" spans="1:20">
      <c r="A81" s="2559" t="s">
        <v>4185</v>
      </c>
      <c r="B81" s="2520"/>
      <c r="C81" s="2520"/>
      <c r="D81" s="2244"/>
      <c r="E81" s="826"/>
      <c r="F81" s="819">
        <f>SUM(F79:F80)</f>
        <v>3447124.9780000006</v>
      </c>
      <c r="G81" s="819">
        <f t="shared" ref="G81:S81" si="8">SUM(G79:G80)</f>
        <v>1170615.3799999999</v>
      </c>
      <c r="H81" s="819">
        <f t="shared" si="8"/>
        <v>4617740.3580000009</v>
      </c>
      <c r="I81" s="819">
        <f t="shared" si="8"/>
        <v>0</v>
      </c>
      <c r="J81" s="819">
        <f t="shared" si="8"/>
        <v>60000</v>
      </c>
      <c r="K81" s="819">
        <f t="shared" si="8"/>
        <v>0</v>
      </c>
      <c r="L81" s="819">
        <f t="shared" si="8"/>
        <v>1070615.3803468207</v>
      </c>
      <c r="M81" s="819">
        <f t="shared" si="8"/>
        <v>200000</v>
      </c>
      <c r="N81" s="819">
        <f t="shared" si="8"/>
        <v>2470615.3803468207</v>
      </c>
      <c r="O81" s="819">
        <f t="shared" si="8"/>
        <v>7088355.7383468216</v>
      </c>
      <c r="P81" s="819">
        <f t="shared" si="8"/>
        <v>92354.807160000011</v>
      </c>
      <c r="Q81" s="819">
        <f t="shared" si="8"/>
        <v>46177.403580000006</v>
      </c>
      <c r="R81" s="819">
        <f t="shared" si="8"/>
        <v>46177.403580000006</v>
      </c>
      <c r="S81" s="819">
        <f t="shared" si="8"/>
        <v>6903646.1240268219</v>
      </c>
      <c r="T81" s="772"/>
    </row>
    <row r="82" spans="1:20" s="370" customFormat="1">
      <c r="A82" s="63"/>
      <c r="B82" s="63"/>
      <c r="C82" s="63"/>
      <c r="D82" s="63"/>
      <c r="E82" s="63"/>
      <c r="F82" s="226"/>
      <c r="G82" s="226"/>
      <c r="H82" s="226"/>
      <c r="I82" s="226"/>
      <c r="J82" s="226"/>
      <c r="K82" s="226"/>
      <c r="L82" s="226"/>
      <c r="M82" s="226"/>
      <c r="N82" s="226"/>
      <c r="O82" s="226"/>
      <c r="P82" s="226"/>
      <c r="Q82" s="226"/>
      <c r="R82" s="226"/>
      <c r="S82" s="226"/>
      <c r="T82" s="226"/>
    </row>
    <row r="83" spans="1:20" s="370" customFormat="1">
      <c r="A83" s="63"/>
      <c r="B83" s="63"/>
      <c r="C83" s="63"/>
      <c r="D83" s="63"/>
      <c r="E83" s="63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Q83" s="226"/>
      <c r="R83" s="226"/>
      <c r="S83" s="226"/>
      <c r="T83" s="226"/>
    </row>
    <row r="84" spans="1:20" s="804" customFormat="1">
      <c r="A84" s="1930" t="s">
        <v>4186</v>
      </c>
      <c r="B84" s="63"/>
      <c r="C84" s="63"/>
      <c r="D84" s="63"/>
      <c r="E84" s="63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</row>
    <row r="85" spans="1:20">
      <c r="A85" s="2241" t="s">
        <v>3</v>
      </c>
      <c r="B85" s="2241" t="s">
        <v>2768</v>
      </c>
      <c r="C85" s="2241" t="s">
        <v>4</v>
      </c>
      <c r="D85" s="2241" t="s">
        <v>5</v>
      </c>
      <c r="E85" s="2319" t="s">
        <v>6</v>
      </c>
      <c r="F85" s="2329" t="s">
        <v>7</v>
      </c>
      <c r="G85" s="2330"/>
      <c r="H85" s="2319" t="s">
        <v>509</v>
      </c>
      <c r="I85" s="2480" t="s">
        <v>8</v>
      </c>
      <c r="J85" s="2442"/>
      <c r="K85" s="2442"/>
      <c r="L85" s="2442"/>
      <c r="M85" s="2443"/>
      <c r="N85" s="2315" t="s">
        <v>9</v>
      </c>
      <c r="O85" s="2319" t="s">
        <v>10</v>
      </c>
      <c r="P85" s="2329" t="s">
        <v>11</v>
      </c>
      <c r="Q85" s="2444"/>
      <c r="R85" s="2330"/>
      <c r="S85" s="2319" t="s">
        <v>12</v>
      </c>
      <c r="T85" s="2319" t="s">
        <v>13</v>
      </c>
    </row>
    <row r="86" spans="1:20" s="1058" customFormat="1" ht="36">
      <c r="A86" s="2242"/>
      <c r="B86" s="2247"/>
      <c r="C86" s="2247"/>
      <c r="D86" s="2242"/>
      <c r="E86" s="2560"/>
      <c r="F86" s="1486" t="s">
        <v>14</v>
      </c>
      <c r="G86" s="1486" t="s">
        <v>15</v>
      </c>
      <c r="H86" s="2320"/>
      <c r="I86" s="1486" t="s">
        <v>49</v>
      </c>
      <c r="J86" s="1486" t="s">
        <v>16</v>
      </c>
      <c r="K86" s="1486" t="s">
        <v>122</v>
      </c>
      <c r="L86" s="1486" t="s">
        <v>281</v>
      </c>
      <c r="M86" s="1486" t="s">
        <v>19</v>
      </c>
      <c r="N86" s="2316"/>
      <c r="O86" s="2320"/>
      <c r="P86" s="1486" t="s">
        <v>20</v>
      </c>
      <c r="Q86" s="1486" t="s">
        <v>2270</v>
      </c>
      <c r="R86" s="1486" t="s">
        <v>2769</v>
      </c>
      <c r="S86" s="2320"/>
      <c r="T86" s="2320"/>
    </row>
    <row r="87" spans="1:20" s="370" customFormat="1">
      <c r="A87" s="612">
        <v>1</v>
      </c>
      <c r="B87" s="1495"/>
      <c r="C87" s="1515" t="s">
        <v>4187</v>
      </c>
      <c r="D87" s="1516" t="s">
        <v>1986</v>
      </c>
      <c r="E87" s="1294">
        <v>27</v>
      </c>
      <c r="F87" s="988">
        <v>1911990.3580000005</v>
      </c>
      <c r="G87" s="988">
        <v>800000</v>
      </c>
      <c r="H87" s="1517">
        <f>SUM(F87:G87)</f>
        <v>2711990.3580000005</v>
      </c>
      <c r="I87" s="1517">
        <v>0</v>
      </c>
      <c r="J87" s="827">
        <v>40000</v>
      </c>
      <c r="K87" s="988">
        <v>0</v>
      </c>
      <c r="L87" s="1307">
        <v>700000</v>
      </c>
      <c r="M87" s="1326">
        <v>100000</v>
      </c>
      <c r="N87" s="1518">
        <f>(E87*I87)+(E87*J87)+(E87*K87)+L87+M87</f>
        <v>1880000</v>
      </c>
      <c r="O87" s="935">
        <f>H87+N87</f>
        <v>4591990.3580000009</v>
      </c>
      <c r="P87" s="935">
        <f>H87*2%</f>
        <v>54239.807160000011</v>
      </c>
      <c r="Q87" s="935">
        <f>H87*1%</f>
        <v>27119.903580000006</v>
      </c>
      <c r="R87" s="935">
        <f>H87*1%</f>
        <v>27119.903580000006</v>
      </c>
      <c r="S87" s="652">
        <f>O87-P87-Q87-R87</f>
        <v>4483510.7436800012</v>
      </c>
      <c r="T87" s="413" t="s">
        <v>4050</v>
      </c>
    </row>
    <row r="88" spans="1:20">
      <c r="A88" s="2559" t="s">
        <v>4188</v>
      </c>
      <c r="B88" s="2520"/>
      <c r="C88" s="2520"/>
      <c r="D88" s="2244"/>
      <c r="E88" s="826"/>
      <c r="F88" s="819">
        <f t="shared" ref="F88:R88" si="9">F79</f>
        <v>1911990.3580000005</v>
      </c>
      <c r="G88" s="819">
        <f t="shared" si="9"/>
        <v>800000</v>
      </c>
      <c r="H88" s="819">
        <f t="shared" si="9"/>
        <v>2711990.3580000005</v>
      </c>
      <c r="I88" s="819">
        <f t="shared" si="9"/>
        <v>0</v>
      </c>
      <c r="J88" s="819">
        <f t="shared" si="9"/>
        <v>40000</v>
      </c>
      <c r="K88" s="819">
        <f t="shared" si="9"/>
        <v>0</v>
      </c>
      <c r="L88" s="819">
        <f t="shared" si="9"/>
        <v>700000</v>
      </c>
      <c r="M88" s="819">
        <f t="shared" si="9"/>
        <v>100000</v>
      </c>
      <c r="N88" s="819">
        <f t="shared" si="9"/>
        <v>1600000</v>
      </c>
      <c r="O88" s="819">
        <f t="shared" si="9"/>
        <v>4311990.3580000009</v>
      </c>
      <c r="P88" s="819">
        <f t="shared" si="9"/>
        <v>54239.807160000011</v>
      </c>
      <c r="Q88" s="819">
        <f t="shared" si="9"/>
        <v>27119.903580000006</v>
      </c>
      <c r="R88" s="819">
        <f t="shared" si="9"/>
        <v>27119.903580000006</v>
      </c>
      <c r="S88" s="819">
        <f>S87</f>
        <v>4483510.7436800012</v>
      </c>
      <c r="T88" s="772"/>
    </row>
    <row r="89" spans="1:20" s="370" customFormat="1">
      <c r="A89" s="63"/>
      <c r="B89" s="63"/>
      <c r="C89" s="63"/>
      <c r="D89" s="63"/>
      <c r="E89" s="63"/>
      <c r="F89" s="226"/>
      <c r="G89" s="226"/>
      <c r="H89" s="226"/>
      <c r="I89" s="226"/>
      <c r="J89" s="226"/>
      <c r="K89" s="226"/>
      <c r="L89" s="226"/>
      <c r="M89" s="226"/>
      <c r="N89" s="226"/>
      <c r="O89" s="226"/>
      <c r="P89" s="226"/>
      <c r="Q89" s="226"/>
      <c r="R89" s="226"/>
      <c r="S89" s="226"/>
      <c r="T89" s="226"/>
    </row>
    <row r="90" spans="1:20" s="370" customFormat="1">
      <c r="A90" s="63"/>
      <c r="B90" s="63"/>
      <c r="C90" s="63"/>
      <c r="D90" s="63"/>
      <c r="E90" s="63"/>
      <c r="F90" s="226"/>
      <c r="G90" s="226"/>
      <c r="H90" s="226"/>
      <c r="I90" s="226"/>
      <c r="J90" s="226"/>
      <c r="K90" s="226"/>
      <c r="L90" s="226"/>
      <c r="M90" s="226"/>
      <c r="N90" s="226"/>
      <c r="O90" s="226"/>
      <c r="P90" s="226"/>
      <c r="Q90" s="226"/>
      <c r="R90" s="226"/>
      <c r="S90" s="226"/>
      <c r="T90" s="226"/>
    </row>
    <row r="91" spans="1:20" s="223" customFormat="1" ht="12.75">
      <c r="A91" s="1519"/>
      <c r="B91" s="1519"/>
      <c r="C91" s="1519"/>
      <c r="D91" s="1519"/>
      <c r="E91" s="1519"/>
      <c r="F91" s="898"/>
      <c r="G91" s="898"/>
      <c r="H91" s="898"/>
      <c r="I91" s="898"/>
      <c r="J91" s="898"/>
      <c r="K91" s="898"/>
      <c r="L91" s="898"/>
      <c r="M91" s="898"/>
      <c r="N91" s="898"/>
      <c r="O91" s="898"/>
      <c r="P91" s="898"/>
      <c r="Q91" s="898"/>
      <c r="R91" s="898"/>
      <c r="S91" s="898"/>
      <c r="T91" s="898"/>
    </row>
    <row r="92" spans="1:20" s="258" customFormat="1" ht="17.25">
      <c r="A92" s="27"/>
      <c r="B92" s="27"/>
      <c r="C92" s="27"/>
      <c r="D92" s="27"/>
      <c r="E92" s="27"/>
      <c r="F92" s="1520"/>
      <c r="G92" s="1520"/>
      <c r="H92" s="1520"/>
      <c r="I92" s="1520"/>
      <c r="J92" s="1520"/>
      <c r="K92" s="1520"/>
      <c r="L92" s="1520"/>
      <c r="M92" s="1520"/>
      <c r="N92" s="1520"/>
      <c r="O92" s="1520"/>
      <c r="P92" s="1520"/>
      <c r="Q92" s="1520"/>
      <c r="R92" s="1520"/>
      <c r="S92" s="1520"/>
      <c r="T92" s="1520"/>
    </row>
    <row r="93" spans="1:20" s="258" customFormat="1" ht="17.25">
      <c r="A93" s="27"/>
      <c r="B93" s="27"/>
      <c r="C93" s="27"/>
      <c r="D93" s="27"/>
      <c r="E93" s="27"/>
      <c r="F93" s="1520"/>
      <c r="G93" s="1520"/>
      <c r="H93" s="1520"/>
      <c r="I93" s="1520"/>
      <c r="J93" s="1520"/>
      <c r="K93" s="1520"/>
      <c r="L93" s="1520"/>
      <c r="M93" s="1520"/>
      <c r="N93" s="1520"/>
      <c r="O93" s="1520"/>
      <c r="P93" s="1520"/>
      <c r="Q93" s="1520"/>
      <c r="R93" s="1520"/>
      <c r="S93" s="1520"/>
      <c r="T93" s="1520"/>
    </row>
    <row r="94" spans="1:20" s="258" customFormat="1" ht="17.25">
      <c r="A94" s="27"/>
      <c r="B94" s="27"/>
      <c r="C94" s="27"/>
      <c r="D94" s="27"/>
      <c r="E94" s="27"/>
      <c r="F94" s="1520"/>
      <c r="G94" s="1520"/>
      <c r="H94" s="1520"/>
      <c r="I94" s="1520"/>
      <c r="J94" s="1520"/>
      <c r="K94" s="1520"/>
      <c r="L94" s="1520"/>
      <c r="M94" s="1520"/>
      <c r="N94" s="1520"/>
      <c r="O94" s="1520"/>
      <c r="P94" s="1520"/>
      <c r="Q94" s="1520"/>
      <c r="R94" s="1520"/>
      <c r="S94" s="1520"/>
      <c r="T94" s="1520"/>
    </row>
    <row r="95" spans="1:20" s="258" customFormat="1" ht="17.25">
      <c r="A95" s="27"/>
      <c r="B95" s="27"/>
      <c r="C95" s="27"/>
      <c r="D95" s="27"/>
      <c r="E95" s="27"/>
      <c r="F95" s="1520"/>
      <c r="G95" s="1520"/>
      <c r="H95" s="1520"/>
      <c r="I95" s="1520"/>
      <c r="J95" s="1520"/>
      <c r="K95" s="1520"/>
      <c r="L95" s="1520"/>
      <c r="M95" s="1520"/>
      <c r="N95" s="1520"/>
      <c r="O95" s="1520"/>
      <c r="P95" s="1520"/>
      <c r="Q95" s="1520"/>
      <c r="R95" s="1520"/>
      <c r="S95" s="1520"/>
      <c r="T95" s="1520"/>
    </row>
    <row r="96" spans="1:20" s="258" customFormat="1" ht="17.25">
      <c r="A96" s="27"/>
      <c r="B96" s="27"/>
      <c r="C96" s="27"/>
      <c r="D96" s="27"/>
      <c r="E96" s="27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0"/>
      <c r="T96" s="1520"/>
    </row>
    <row r="97" spans="1:20" s="258" customFormat="1" ht="17.25">
      <c r="A97" s="27"/>
      <c r="B97" s="27"/>
      <c r="C97" s="27"/>
      <c r="D97" s="27"/>
      <c r="E97" s="27"/>
      <c r="F97" s="1520"/>
      <c r="G97" s="1520"/>
      <c r="H97" s="1520"/>
      <c r="I97" s="1520"/>
      <c r="J97" s="1520"/>
      <c r="K97" s="1520"/>
      <c r="L97" s="1520"/>
      <c r="M97" s="1520"/>
      <c r="N97" s="1520"/>
      <c r="O97" s="1520"/>
      <c r="P97" s="1520"/>
      <c r="Q97" s="1520"/>
      <c r="R97" s="1520"/>
      <c r="S97" s="1520"/>
      <c r="T97" s="1520"/>
    </row>
    <row r="98" spans="1:20" s="258" customFormat="1" ht="17.25">
      <c r="A98" s="27"/>
      <c r="B98" s="27"/>
      <c r="C98" s="27"/>
      <c r="D98" s="27"/>
      <c r="E98" s="27"/>
      <c r="F98" s="1520"/>
      <c r="G98" s="1520"/>
      <c r="H98" s="1520"/>
      <c r="I98" s="1520"/>
      <c r="J98" s="1520"/>
      <c r="K98" s="1520"/>
      <c r="L98" s="1520"/>
      <c r="M98" s="1520"/>
      <c r="N98" s="1520"/>
      <c r="O98" s="1520"/>
      <c r="P98" s="1520"/>
      <c r="Q98" s="1520"/>
      <c r="R98" s="1520"/>
      <c r="S98" s="1520"/>
      <c r="T98" s="1520"/>
    </row>
    <row r="99" spans="1:20" s="258" customFormat="1" ht="17.25">
      <c r="A99" s="27"/>
      <c r="B99" s="27"/>
      <c r="C99" s="27"/>
      <c r="D99" s="27"/>
      <c r="E99" s="27"/>
      <c r="F99" s="1520"/>
      <c r="G99" s="1520"/>
      <c r="H99" s="1520"/>
      <c r="I99" s="1520"/>
      <c r="J99" s="1520"/>
      <c r="K99" s="1520"/>
      <c r="L99" s="1520"/>
      <c r="M99" s="1520"/>
      <c r="N99" s="1520"/>
      <c r="O99" s="1520"/>
      <c r="P99" s="1520"/>
      <c r="Q99" s="1520"/>
      <c r="R99" s="1520"/>
      <c r="S99" s="1520"/>
      <c r="T99" s="1520"/>
    </row>
    <row r="100" spans="1:20" s="258" customFormat="1" ht="17.25">
      <c r="A100" s="27"/>
      <c r="B100" s="27"/>
      <c r="C100" s="27"/>
      <c r="D100" s="27"/>
      <c r="E100" s="27"/>
      <c r="F100" s="1520"/>
      <c r="G100" s="1520"/>
      <c r="H100" s="1520"/>
      <c r="I100" s="1520"/>
      <c r="J100" s="1520"/>
      <c r="K100" s="1520"/>
      <c r="L100" s="1520"/>
      <c r="M100" s="1520"/>
      <c r="N100" s="1520"/>
      <c r="O100" s="1520"/>
      <c r="P100" s="1520"/>
      <c r="Q100" s="1520"/>
      <c r="R100" s="1520"/>
      <c r="S100" s="1520"/>
      <c r="T100" s="1520"/>
    </row>
    <row r="101" spans="1:20" s="258" customFormat="1" ht="17.25">
      <c r="A101" s="27"/>
      <c r="B101" s="27"/>
      <c r="C101" s="27"/>
      <c r="D101" s="27"/>
      <c r="E101" s="27"/>
      <c r="F101" s="1520"/>
      <c r="G101" s="1520"/>
      <c r="H101" s="1520"/>
      <c r="I101" s="1520"/>
      <c r="J101" s="1520"/>
      <c r="K101" s="1520"/>
      <c r="L101" s="1520"/>
      <c r="M101" s="1520"/>
      <c r="N101" s="1520"/>
      <c r="O101" s="1520"/>
      <c r="P101" s="1520"/>
      <c r="Q101" s="1520"/>
      <c r="R101" s="1520"/>
      <c r="S101" s="1520"/>
      <c r="T101" s="1520"/>
    </row>
    <row r="102" spans="1:20" s="258" customFormat="1" ht="17.25">
      <c r="A102" s="27"/>
      <c r="B102" s="27"/>
      <c r="C102" s="27"/>
      <c r="D102" s="27"/>
      <c r="E102" s="27"/>
      <c r="F102" s="1520"/>
      <c r="G102" s="1520"/>
      <c r="H102" s="1520"/>
      <c r="I102" s="1520"/>
      <c r="J102" s="1520"/>
      <c r="K102" s="1520"/>
      <c r="L102" s="1520"/>
      <c r="M102" s="1520"/>
      <c r="N102" s="1520"/>
      <c r="O102" s="1520"/>
      <c r="P102" s="1520"/>
      <c r="Q102" s="1520"/>
      <c r="R102" s="1520"/>
      <c r="S102" s="1520"/>
      <c r="T102" s="1520"/>
    </row>
    <row r="103" spans="1:20" s="258" customFormat="1" ht="17.25">
      <c r="A103" s="27"/>
      <c r="B103" s="27"/>
      <c r="C103" s="27"/>
      <c r="D103" s="27"/>
      <c r="E103" s="27"/>
      <c r="F103" s="1520"/>
      <c r="G103" s="1520"/>
      <c r="H103" s="1520"/>
      <c r="I103" s="1520"/>
      <c r="J103" s="1520"/>
      <c r="K103" s="1520"/>
      <c r="L103" s="1520"/>
      <c r="M103" s="1520"/>
      <c r="N103" s="1520"/>
      <c r="O103" s="1520"/>
      <c r="P103" s="1520"/>
      <c r="Q103" s="1520"/>
      <c r="R103" s="1520"/>
      <c r="S103" s="1520"/>
      <c r="T103" s="1520"/>
    </row>
    <row r="104" spans="1:20" s="258" customFormat="1" ht="17.25">
      <c r="A104" s="27"/>
      <c r="B104" s="27"/>
      <c r="C104" s="27"/>
      <c r="D104" s="27"/>
      <c r="E104" s="27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0"/>
      <c r="T104" s="1520"/>
    </row>
    <row r="105" spans="1:20" s="258" customFormat="1" ht="17.25">
      <c r="A105" s="27"/>
      <c r="B105" s="27"/>
      <c r="C105" s="27"/>
      <c r="D105" s="27"/>
      <c r="E105" s="27"/>
      <c r="F105" s="1520"/>
      <c r="G105" s="1520"/>
      <c r="H105" s="1520"/>
      <c r="I105" s="1520"/>
      <c r="J105" s="1520"/>
      <c r="K105" s="1520"/>
      <c r="L105" s="1520"/>
      <c r="M105" s="1520"/>
      <c r="N105" s="1520"/>
      <c r="O105" s="1520"/>
      <c r="P105" s="1520"/>
      <c r="Q105" s="1520"/>
      <c r="R105" s="1520"/>
      <c r="S105" s="1520"/>
      <c r="T105" s="1520"/>
    </row>
    <row r="106" spans="1:20" s="266" customFormat="1" ht="17.25">
      <c r="A106" s="658" t="s">
        <v>3689</v>
      </c>
      <c r="B106" s="658"/>
      <c r="C106" s="1521"/>
    </row>
    <row r="107" spans="1:20" s="266" customFormat="1" ht="24.75" customHeight="1">
      <c r="C107" s="1521"/>
    </row>
    <row r="108" spans="1:20" s="266" customFormat="1" ht="24.75" customHeight="1">
      <c r="A108" s="1532" t="s">
        <v>39</v>
      </c>
      <c r="B108" s="1532"/>
      <c r="C108" s="1532" t="s">
        <v>3690</v>
      </c>
      <c r="D108" s="2219" t="s">
        <v>40</v>
      </c>
      <c r="E108" s="2220"/>
      <c r="F108" s="1532" t="s">
        <v>3697</v>
      </c>
      <c r="G108" s="1532" t="s">
        <v>41</v>
      </c>
    </row>
    <row r="109" spans="1:20" s="266" customFormat="1" ht="20.100000000000001" customHeight="1">
      <c r="A109" s="1072">
        <v>1</v>
      </c>
      <c r="B109" s="385"/>
      <c r="C109" s="1533" t="s">
        <v>4189</v>
      </c>
      <c r="D109" s="990">
        <f>A13</f>
        <v>4</v>
      </c>
      <c r="E109" s="1534" t="s">
        <v>3701</v>
      </c>
      <c r="F109" s="1535">
        <v>3000</v>
      </c>
      <c r="G109" s="1535">
        <f>D109*F109</f>
        <v>12000</v>
      </c>
    </row>
    <row r="110" spans="1:20" s="266" customFormat="1" ht="20.100000000000001" customHeight="1">
      <c r="A110" s="1072">
        <v>2</v>
      </c>
      <c r="B110" s="1536"/>
      <c r="C110" s="1537" t="s">
        <v>4190</v>
      </c>
      <c r="D110" s="990">
        <f>A22</f>
        <v>2</v>
      </c>
      <c r="E110" s="1534" t="s">
        <v>3701</v>
      </c>
      <c r="F110" s="1535">
        <v>3000</v>
      </c>
      <c r="G110" s="1535">
        <f t="shared" ref="G110:G118" si="10">D110*F110</f>
        <v>6000</v>
      </c>
    </row>
    <row r="111" spans="1:20" s="266" customFormat="1" ht="20.100000000000001" customHeight="1">
      <c r="A111" s="1072">
        <v>3</v>
      </c>
      <c r="B111" s="1536"/>
      <c r="C111" s="1537" t="s">
        <v>4191</v>
      </c>
      <c r="D111" s="990">
        <f>A31</f>
        <v>3</v>
      </c>
      <c r="E111" s="1534" t="s">
        <v>3701</v>
      </c>
      <c r="F111" s="1535">
        <v>3000</v>
      </c>
      <c r="G111" s="1535">
        <f t="shared" si="10"/>
        <v>9000</v>
      </c>
    </row>
    <row r="112" spans="1:20" s="266" customFormat="1" ht="20.100000000000001" customHeight="1">
      <c r="A112" s="1072">
        <v>4</v>
      </c>
      <c r="B112" s="1536"/>
      <c r="C112" s="1537" t="s">
        <v>4192</v>
      </c>
      <c r="D112" s="990">
        <f>A38</f>
        <v>1</v>
      </c>
      <c r="E112" s="1534" t="s">
        <v>3701</v>
      </c>
      <c r="F112" s="1535">
        <v>3000</v>
      </c>
      <c r="G112" s="1535">
        <f t="shared" si="10"/>
        <v>3000</v>
      </c>
    </row>
    <row r="113" spans="1:20" s="266" customFormat="1" ht="20.100000000000001" customHeight="1">
      <c r="A113" s="1072">
        <v>5</v>
      </c>
      <c r="B113" s="1536"/>
      <c r="C113" s="1537" t="s">
        <v>4193</v>
      </c>
      <c r="D113" s="990">
        <f>A44</f>
        <v>1</v>
      </c>
      <c r="E113" s="1534" t="s">
        <v>3701</v>
      </c>
      <c r="F113" s="1535">
        <v>3000</v>
      </c>
      <c r="G113" s="1535">
        <f t="shared" si="10"/>
        <v>3000</v>
      </c>
    </row>
    <row r="114" spans="1:20" s="266" customFormat="1" ht="20.100000000000001" customHeight="1">
      <c r="A114" s="1072">
        <v>6</v>
      </c>
      <c r="B114" s="1536"/>
      <c r="C114" s="1537" t="s">
        <v>4194</v>
      </c>
      <c r="D114" s="990">
        <f>A58</f>
        <v>3</v>
      </c>
      <c r="E114" s="1534" t="s">
        <v>3701</v>
      </c>
      <c r="F114" s="1535">
        <v>3000</v>
      </c>
      <c r="G114" s="1535">
        <f t="shared" si="10"/>
        <v>9000</v>
      </c>
    </row>
    <row r="115" spans="1:20" s="266" customFormat="1" ht="20.100000000000001" customHeight="1">
      <c r="A115" s="1072">
        <v>7</v>
      </c>
      <c r="B115" s="1536"/>
      <c r="C115" s="1537" t="s">
        <v>4195</v>
      </c>
      <c r="D115" s="990">
        <f>A65</f>
        <v>1</v>
      </c>
      <c r="E115" s="1534" t="s">
        <v>3701</v>
      </c>
      <c r="F115" s="1535">
        <v>3000</v>
      </c>
      <c r="G115" s="1535">
        <f t="shared" si="10"/>
        <v>3000</v>
      </c>
    </row>
    <row r="116" spans="1:20" s="266" customFormat="1" ht="20.100000000000001" customHeight="1">
      <c r="A116" s="1072">
        <v>8</v>
      </c>
      <c r="B116" s="1536"/>
      <c r="C116" s="1537" t="s">
        <v>4196</v>
      </c>
      <c r="D116" s="990">
        <f>A72</f>
        <v>1</v>
      </c>
      <c r="E116" s="1534" t="s">
        <v>3701</v>
      </c>
      <c r="F116" s="1535">
        <v>3000</v>
      </c>
      <c r="G116" s="1535">
        <f t="shared" si="10"/>
        <v>3000</v>
      </c>
    </row>
    <row r="117" spans="1:20" s="266" customFormat="1" ht="20.100000000000001" customHeight="1">
      <c r="A117" s="1072">
        <v>9</v>
      </c>
      <c r="B117" s="1536"/>
      <c r="C117" s="1537" t="s">
        <v>4197</v>
      </c>
      <c r="D117" s="990">
        <f>A80</f>
        <v>2</v>
      </c>
      <c r="E117" s="1534" t="s">
        <v>3701</v>
      </c>
      <c r="F117" s="1535">
        <v>3000</v>
      </c>
      <c r="G117" s="1535">
        <f t="shared" si="10"/>
        <v>6000</v>
      </c>
    </row>
    <row r="118" spans="1:20" s="266" customFormat="1" ht="20.100000000000001" customHeight="1">
      <c r="A118" s="1072">
        <v>10</v>
      </c>
      <c r="B118" s="1536"/>
      <c r="C118" s="1537" t="s">
        <v>4198</v>
      </c>
      <c r="D118" s="990">
        <f>A87</f>
        <v>1</v>
      </c>
      <c r="E118" s="1534" t="s">
        <v>3701</v>
      </c>
      <c r="F118" s="1535">
        <v>3000</v>
      </c>
      <c r="G118" s="1535">
        <f t="shared" si="10"/>
        <v>3000</v>
      </c>
    </row>
    <row r="119" spans="1:20" s="266" customFormat="1" ht="20.100000000000001" customHeight="1">
      <c r="A119" s="2555" t="s">
        <v>3702</v>
      </c>
      <c r="B119" s="2556"/>
      <c r="C119" s="2556"/>
      <c r="D119" s="1256">
        <f>SUM(D109:D118)</f>
        <v>19</v>
      </c>
      <c r="E119" s="1380"/>
      <c r="F119" s="1538"/>
      <c r="G119" s="1539">
        <f>SUM(G109:G118)</f>
        <v>57000</v>
      </c>
      <c r="H119" s="258"/>
      <c r="I119" s="258"/>
      <c r="J119" s="258"/>
      <c r="K119" s="258"/>
      <c r="L119" s="258"/>
      <c r="M119" s="258"/>
    </row>
    <row r="120" spans="1:20" s="266" customFormat="1" ht="17.25">
      <c r="A120" s="1522"/>
      <c r="B120" s="1522"/>
      <c r="C120" s="1523"/>
      <c r="D120" s="27"/>
      <c r="E120" s="27"/>
      <c r="F120" s="258"/>
      <c r="G120" s="258"/>
      <c r="H120" s="258"/>
      <c r="I120" s="258"/>
      <c r="J120" s="258"/>
      <c r="K120" s="258"/>
      <c r="L120" s="258"/>
      <c r="M120" s="258"/>
    </row>
    <row r="121" spans="1:20" s="266" customFormat="1" ht="17.25">
      <c r="A121" s="1522"/>
      <c r="B121" s="1522"/>
      <c r="C121" s="1523"/>
      <c r="D121" s="27"/>
      <c r="E121" s="27"/>
      <c r="F121" s="258"/>
      <c r="G121" s="258"/>
      <c r="H121" s="258"/>
      <c r="I121" s="258"/>
      <c r="J121" s="258"/>
      <c r="K121" s="258"/>
      <c r="L121" s="258"/>
      <c r="M121" s="258"/>
    </row>
    <row r="122" spans="1:20" s="266" customFormat="1" ht="16.5">
      <c r="C122" s="1540" t="s">
        <v>3693</v>
      </c>
      <c r="D122" s="354"/>
      <c r="E122" s="354"/>
      <c r="F122" s="354"/>
      <c r="G122" s="354"/>
      <c r="H122" s="354"/>
    </row>
    <row r="123" spans="1:20" s="266" customFormat="1" ht="16.5">
      <c r="C123" s="1540" t="s">
        <v>4199</v>
      </c>
      <c r="D123" s="354"/>
      <c r="E123" s="354"/>
      <c r="F123" s="354"/>
      <c r="G123" s="354"/>
      <c r="H123" s="354"/>
    </row>
    <row r="124" spans="1:20" s="266" customFormat="1" ht="16.5">
      <c r="C124" s="1483"/>
      <c r="D124" s="354"/>
      <c r="E124" s="354"/>
      <c r="F124" s="354"/>
      <c r="G124" s="354"/>
      <c r="H124" s="354"/>
      <c r="L124" s="57"/>
    </row>
    <row r="125" spans="1:20" s="266" customFormat="1" ht="16.5">
      <c r="C125" s="1541" t="s">
        <v>4587</v>
      </c>
      <c r="D125" s="354"/>
      <c r="E125" s="354"/>
      <c r="F125" s="354"/>
      <c r="G125" s="354"/>
      <c r="H125" s="354"/>
      <c r="L125" s="294"/>
    </row>
    <row r="126" spans="1:20" s="266" customFormat="1" ht="20.100000000000001" customHeight="1">
      <c r="C126" s="1542" t="s">
        <v>3025</v>
      </c>
      <c r="D126" s="2223" t="s">
        <v>3696</v>
      </c>
      <c r="E126" s="2224"/>
      <c r="F126" s="2225" t="s">
        <v>2130</v>
      </c>
      <c r="G126" s="2225"/>
      <c r="H126" s="2224"/>
      <c r="I126" s="1251"/>
      <c r="J126" s="1251"/>
      <c r="K126" s="1251"/>
      <c r="T126" s="224"/>
    </row>
    <row r="127" spans="1:20" s="266" customFormat="1" ht="20.100000000000001" customHeight="1">
      <c r="C127" s="1533" t="s">
        <v>4189</v>
      </c>
      <c r="D127" s="1543">
        <f t="shared" ref="D127:D136" si="11">D109</f>
        <v>4</v>
      </c>
      <c r="E127" s="1544" t="s">
        <v>3701</v>
      </c>
      <c r="F127" s="1545" t="s">
        <v>3703</v>
      </c>
      <c r="H127" s="1550">
        <f>S14</f>
        <v>13775384</v>
      </c>
      <c r="I127" s="1821">
        <f>H127+G109</f>
        <v>13787384</v>
      </c>
      <c r="J127" s="289"/>
      <c r="K127" s="289"/>
      <c r="L127" s="57"/>
      <c r="T127" s="224"/>
    </row>
    <row r="128" spans="1:20" s="266" customFormat="1" ht="20.100000000000001" customHeight="1">
      <c r="C128" s="1533" t="s">
        <v>4190</v>
      </c>
      <c r="D128" s="1543">
        <f t="shared" si="11"/>
        <v>2</v>
      </c>
      <c r="E128" s="1544" t="s">
        <v>3701</v>
      </c>
      <c r="F128" s="1545" t="s">
        <v>3703</v>
      </c>
      <c r="G128" s="1546"/>
      <c r="H128" s="1547">
        <f>S23</f>
        <v>7046597.3613360003</v>
      </c>
      <c r="I128" s="1821">
        <f t="shared" ref="I128:I136" si="12">H128+G110</f>
        <v>7052597.3613360003</v>
      </c>
      <c r="J128" s="289"/>
      <c r="K128" s="289"/>
      <c r="L128" s="57"/>
      <c r="T128" s="224"/>
    </row>
    <row r="129" spans="3:20" s="266" customFormat="1" ht="20.100000000000001" customHeight="1">
      <c r="C129" s="1533" t="s">
        <v>4191</v>
      </c>
      <c r="D129" s="1543">
        <f t="shared" si="11"/>
        <v>3</v>
      </c>
      <c r="E129" s="1544" t="s">
        <v>3701</v>
      </c>
      <c r="F129" s="1545" t="s">
        <v>3703</v>
      </c>
      <c r="G129" s="1546"/>
      <c r="H129" s="1547">
        <f>S32</f>
        <v>10256850.867052022</v>
      </c>
      <c r="I129" s="1821">
        <f t="shared" si="12"/>
        <v>10265850.867052022</v>
      </c>
      <c r="J129" s="289"/>
      <c r="K129" s="289"/>
      <c r="L129" s="57"/>
      <c r="T129" s="224"/>
    </row>
    <row r="130" spans="3:20" s="266" customFormat="1" ht="20.100000000000001" customHeight="1">
      <c r="C130" s="1533" t="s">
        <v>4192</v>
      </c>
      <c r="D130" s="1543">
        <f t="shared" si="11"/>
        <v>1</v>
      </c>
      <c r="E130" s="1544" t="s">
        <v>3701</v>
      </c>
      <c r="F130" s="1545" t="s">
        <v>3703</v>
      </c>
      <c r="G130" s="1546"/>
      <c r="H130" s="1547">
        <f>S39</f>
        <v>2999800</v>
      </c>
      <c r="I130" s="1821">
        <f t="shared" si="12"/>
        <v>3002800</v>
      </c>
      <c r="J130" s="289"/>
      <c r="K130" s="289"/>
      <c r="L130" s="57"/>
      <c r="T130" s="224"/>
    </row>
    <row r="131" spans="3:20" s="266" customFormat="1" ht="20.100000000000001" customHeight="1">
      <c r="C131" s="1533" t="s">
        <v>4193</v>
      </c>
      <c r="D131" s="1543">
        <f t="shared" si="11"/>
        <v>1</v>
      </c>
      <c r="E131" s="1544" t="s">
        <v>3701</v>
      </c>
      <c r="F131" s="1545" t="s">
        <v>3703</v>
      </c>
      <c r="G131" s="1546"/>
      <c r="H131" s="1547">
        <f>S45</f>
        <v>3391800</v>
      </c>
      <c r="I131" s="1821">
        <f t="shared" si="12"/>
        <v>3394800</v>
      </c>
      <c r="J131" s="289"/>
      <c r="K131" s="289"/>
      <c r="L131" s="57" t="s">
        <v>4584</v>
      </c>
      <c r="T131" s="224"/>
    </row>
    <row r="132" spans="3:20" s="266" customFormat="1" ht="20.100000000000001" customHeight="1">
      <c r="C132" s="1533" t="s">
        <v>4194</v>
      </c>
      <c r="D132" s="1543">
        <f t="shared" si="11"/>
        <v>3</v>
      </c>
      <c r="E132" s="1544" t="s">
        <v>3701</v>
      </c>
      <c r="F132" s="1545" t="s">
        <v>3703</v>
      </c>
      <c r="G132" s="1546"/>
      <c r="H132" s="1547">
        <f>S59</f>
        <v>9212400</v>
      </c>
      <c r="I132" s="1821">
        <f t="shared" si="12"/>
        <v>9221400</v>
      </c>
      <c r="J132" s="289"/>
      <c r="K132" s="289"/>
      <c r="L132" s="294" t="s">
        <v>44</v>
      </c>
      <c r="T132" s="224"/>
    </row>
    <row r="133" spans="3:20" s="266" customFormat="1" ht="20.100000000000001" customHeight="1">
      <c r="C133" s="1533" t="s">
        <v>4195</v>
      </c>
      <c r="D133" s="1543">
        <f t="shared" si="11"/>
        <v>1</v>
      </c>
      <c r="E133" s="1544" t="s">
        <v>3701</v>
      </c>
      <c r="F133" s="1545" t="s">
        <v>3703</v>
      </c>
      <c r="G133" s="1546"/>
      <c r="H133" s="1547">
        <f>S66</f>
        <v>3368800</v>
      </c>
      <c r="I133" s="1821">
        <f t="shared" si="12"/>
        <v>3371800</v>
      </c>
      <c r="J133" s="289"/>
      <c r="K133" s="289"/>
      <c r="L133" s="57"/>
      <c r="T133" s="224"/>
    </row>
    <row r="134" spans="3:20" s="266" customFormat="1" ht="20.100000000000001" customHeight="1">
      <c r="C134" s="1533" t="s">
        <v>4196</v>
      </c>
      <c r="D134" s="1543">
        <f t="shared" si="11"/>
        <v>1</v>
      </c>
      <c r="E134" s="1544" t="s">
        <v>3701</v>
      </c>
      <c r="F134" s="1545" t="s">
        <v>3703</v>
      </c>
      <c r="G134" s="1546"/>
      <c r="H134" s="1547">
        <f>S73</f>
        <v>3368800</v>
      </c>
      <c r="I134" s="1821">
        <f t="shared" si="12"/>
        <v>3371800</v>
      </c>
      <c r="J134" s="289"/>
      <c r="K134" s="289"/>
      <c r="L134" s="57"/>
      <c r="T134" s="224"/>
    </row>
    <row r="135" spans="3:20" s="266" customFormat="1" ht="20.100000000000001" customHeight="1">
      <c r="C135" s="1533" t="s">
        <v>4197</v>
      </c>
      <c r="D135" s="1543">
        <f t="shared" si="11"/>
        <v>2</v>
      </c>
      <c r="E135" s="1544" t="s">
        <v>3701</v>
      </c>
      <c r="F135" s="1545" t="s">
        <v>3703</v>
      </c>
      <c r="G135" s="1546"/>
      <c r="H135" s="1547">
        <f>S81</f>
        <v>6903646.1240268219</v>
      </c>
      <c r="I135" s="1821">
        <f t="shared" si="12"/>
        <v>6909646.1240268219</v>
      </c>
      <c r="J135" s="289"/>
      <c r="K135" s="289"/>
      <c r="L135" s="57"/>
      <c r="T135" s="224"/>
    </row>
    <row r="136" spans="3:20" s="266" customFormat="1" ht="20.100000000000001" customHeight="1">
      <c r="C136" s="1533" t="s">
        <v>4198</v>
      </c>
      <c r="D136" s="1543">
        <f t="shared" si="11"/>
        <v>1</v>
      </c>
      <c r="E136" s="1544" t="s">
        <v>3701</v>
      </c>
      <c r="F136" s="1545" t="s">
        <v>3703</v>
      </c>
      <c r="G136" s="1546"/>
      <c r="H136" s="1547">
        <f>S88</f>
        <v>4483510.7436800012</v>
      </c>
      <c r="I136" s="1821">
        <f t="shared" si="12"/>
        <v>4486510.7436800012</v>
      </c>
      <c r="J136" s="289"/>
      <c r="K136" s="289"/>
      <c r="L136" s="57"/>
      <c r="T136" s="224"/>
    </row>
    <row r="137" spans="3:20" s="266" customFormat="1" ht="20.100000000000001" customHeight="1">
      <c r="C137" s="1548" t="s">
        <v>3697</v>
      </c>
      <c r="D137" s="1549"/>
      <c r="E137" s="1544"/>
      <c r="F137" s="1545" t="s">
        <v>3703</v>
      </c>
      <c r="G137" s="1550"/>
      <c r="H137" s="1547">
        <f>G119</f>
        <v>57000</v>
      </c>
      <c r="I137" s="1821"/>
      <c r="J137" s="289"/>
      <c r="K137" s="289"/>
      <c r="L137" s="1001" t="s">
        <v>3704</v>
      </c>
      <c r="T137" s="224"/>
    </row>
    <row r="138" spans="3:20" s="266" customFormat="1" ht="20.100000000000001" customHeight="1">
      <c r="C138" s="1551" t="s">
        <v>3698</v>
      </c>
      <c r="D138" s="1552">
        <f>D127+D128+D129+D130+D131+D132+D133+D134+D135+D136</f>
        <v>19</v>
      </c>
      <c r="E138" s="1553" t="s">
        <v>3701</v>
      </c>
      <c r="F138" s="1554" t="s">
        <v>3703</v>
      </c>
      <c r="G138" s="2557">
        <f>SUM(H127:H137)</f>
        <v>64864589.096094847</v>
      </c>
      <c r="H138" s="2558"/>
      <c r="I138" s="1707"/>
      <c r="K138" s="289"/>
      <c r="P138" s="1524"/>
      <c r="T138" s="224"/>
    </row>
    <row r="139" spans="3:20" s="266" customFormat="1" ht="20.100000000000001" customHeight="1">
      <c r="C139" s="1555" t="s">
        <v>3699</v>
      </c>
      <c r="D139" s="1556">
        <v>1.4999999999999999E-2</v>
      </c>
      <c r="E139" s="1557"/>
      <c r="F139" s="1554" t="s">
        <v>3703</v>
      </c>
      <c r="G139" s="1558"/>
      <c r="H139" s="1559">
        <f>G138*D139</f>
        <v>972968.8364414227</v>
      </c>
      <c r="I139" s="289"/>
      <c r="J139" s="289"/>
      <c r="K139" s="289"/>
      <c r="L139" s="1001"/>
      <c r="P139" s="1524"/>
      <c r="T139" s="224"/>
    </row>
    <row r="140" spans="3:20" s="266" customFormat="1" ht="20.100000000000001" customHeight="1">
      <c r="C140" s="846" t="s">
        <v>3700</v>
      </c>
      <c r="D140" s="1560"/>
      <c r="E140" s="1561"/>
      <c r="F140" s="1554" t="s">
        <v>3703</v>
      </c>
      <c r="G140" s="2553">
        <f>SUM(G138:H139)</f>
        <v>65837557.932536267</v>
      </c>
      <c r="H140" s="2554"/>
      <c r="I140" s="289"/>
      <c r="J140" s="289"/>
      <c r="K140" s="289"/>
      <c r="P140" s="1524"/>
      <c r="T140" s="224"/>
    </row>
    <row r="141" spans="3:20" s="266" customFormat="1" ht="16.5">
      <c r="C141" s="1521"/>
      <c r="I141" s="289"/>
      <c r="J141" s="289"/>
      <c r="K141" s="289"/>
      <c r="P141" s="1524"/>
      <c r="T141" s="224"/>
    </row>
    <row r="142" spans="3:20">
      <c r="I142" s="1525"/>
      <c r="J142" s="1526"/>
      <c r="K142" s="1525"/>
      <c r="P142" s="1527"/>
      <c r="T142" s="203"/>
    </row>
    <row r="143" spans="3:20">
      <c r="I143" s="1528"/>
      <c r="J143" s="1528"/>
      <c r="K143" s="1528"/>
      <c r="P143" s="1527"/>
      <c r="T143" s="203"/>
    </row>
    <row r="144" spans="3:20" ht="15.75">
      <c r="I144" s="1529"/>
      <c r="J144" s="1529"/>
      <c r="K144" s="1529"/>
      <c r="P144" s="1530"/>
      <c r="T144" s="203"/>
    </row>
    <row r="145" spans="15:20">
      <c r="T145" s="203"/>
    </row>
    <row r="146" spans="15:20" ht="24.75" customHeight="1"/>
    <row r="147" spans="15:20">
      <c r="O147" s="1531"/>
    </row>
  </sheetData>
  <mergeCells count="150">
    <mergeCell ref="A1:T1"/>
    <mergeCell ref="A2:T2"/>
    <mergeCell ref="A3:T3"/>
    <mergeCell ref="A4:T4"/>
    <mergeCell ref="A8:A9"/>
    <mergeCell ref="B8:B9"/>
    <mergeCell ref="C8:C9"/>
    <mergeCell ref="D8:D9"/>
    <mergeCell ref="E8:E9"/>
    <mergeCell ref="F8:G8"/>
    <mergeCell ref="T8:T9"/>
    <mergeCell ref="H8:H9"/>
    <mergeCell ref="I8:M8"/>
    <mergeCell ref="N8:N9"/>
    <mergeCell ref="O8:O9"/>
    <mergeCell ref="P8:R8"/>
    <mergeCell ref="S8:S9"/>
    <mergeCell ref="A14:D14"/>
    <mergeCell ref="A19:A20"/>
    <mergeCell ref="B19:B20"/>
    <mergeCell ref="C19:C20"/>
    <mergeCell ref="D19:D20"/>
    <mergeCell ref="E19:E20"/>
    <mergeCell ref="F19:G19"/>
    <mergeCell ref="H19:H20"/>
    <mergeCell ref="I19:M19"/>
    <mergeCell ref="C27:C28"/>
    <mergeCell ref="D27:D28"/>
    <mergeCell ref="E27:E28"/>
    <mergeCell ref="F27:G27"/>
    <mergeCell ref="N19:N20"/>
    <mergeCell ref="O19:O20"/>
    <mergeCell ref="P19:R19"/>
    <mergeCell ref="S19:S20"/>
    <mergeCell ref="T19:T20"/>
    <mergeCell ref="A23:D23"/>
    <mergeCell ref="N36:N37"/>
    <mergeCell ref="O36:O37"/>
    <mergeCell ref="P36:R36"/>
    <mergeCell ref="S36:S37"/>
    <mergeCell ref="T36:T37"/>
    <mergeCell ref="A39:D39"/>
    <mergeCell ref="T27:T28"/>
    <mergeCell ref="A32:D32"/>
    <mergeCell ref="A36:A37"/>
    <mergeCell ref="B36:B37"/>
    <mergeCell ref="C36:C37"/>
    <mergeCell ref="D36:D37"/>
    <mergeCell ref="E36:E37"/>
    <mergeCell ref="F36:G36"/>
    <mergeCell ref="H36:H37"/>
    <mergeCell ref="I36:M36"/>
    <mergeCell ref="H27:H28"/>
    <mergeCell ref="I27:M27"/>
    <mergeCell ref="N27:N28"/>
    <mergeCell ref="O27:O28"/>
    <mergeCell ref="P27:R27"/>
    <mergeCell ref="S27:S28"/>
    <mergeCell ref="A27:A28"/>
    <mergeCell ref="B27:B28"/>
    <mergeCell ref="T54:T55"/>
    <mergeCell ref="A59:D59"/>
    <mergeCell ref="T42:T43"/>
    <mergeCell ref="A45:D45"/>
    <mergeCell ref="A54:A55"/>
    <mergeCell ref="B54:B55"/>
    <mergeCell ref="C54:C55"/>
    <mergeCell ref="D54:D55"/>
    <mergeCell ref="E54:E55"/>
    <mergeCell ref="F54:G54"/>
    <mergeCell ref="H54:H55"/>
    <mergeCell ref="I54:M54"/>
    <mergeCell ref="H42:H43"/>
    <mergeCell ref="I42:M42"/>
    <mergeCell ref="N42:N43"/>
    <mergeCell ref="O42:O43"/>
    <mergeCell ref="P42:R42"/>
    <mergeCell ref="S42:S43"/>
    <mergeCell ref="A42:A43"/>
    <mergeCell ref="B42:B43"/>
    <mergeCell ref="C42:C43"/>
    <mergeCell ref="D42:D43"/>
    <mergeCell ref="E42:E43"/>
    <mergeCell ref="F42:G42"/>
    <mergeCell ref="B63:B64"/>
    <mergeCell ref="C63:C64"/>
    <mergeCell ref="D63:D64"/>
    <mergeCell ref="E63:E64"/>
    <mergeCell ref="F63:G63"/>
    <mergeCell ref="N54:N55"/>
    <mergeCell ref="O54:O55"/>
    <mergeCell ref="P54:R54"/>
    <mergeCell ref="S54:S55"/>
    <mergeCell ref="F77:G77"/>
    <mergeCell ref="N70:N71"/>
    <mergeCell ref="O70:O71"/>
    <mergeCell ref="P70:R70"/>
    <mergeCell ref="S70:S71"/>
    <mergeCell ref="T70:T71"/>
    <mergeCell ref="A73:D73"/>
    <mergeCell ref="T63:T64"/>
    <mergeCell ref="A66:D66"/>
    <mergeCell ref="A70:A71"/>
    <mergeCell ref="B70:B71"/>
    <mergeCell ref="C70:C71"/>
    <mergeCell ref="D70:D71"/>
    <mergeCell ref="E70:E71"/>
    <mergeCell ref="F70:G70"/>
    <mergeCell ref="H70:H71"/>
    <mergeCell ref="I70:M70"/>
    <mergeCell ref="H63:H64"/>
    <mergeCell ref="I63:M63"/>
    <mergeCell ref="N63:N64"/>
    <mergeCell ref="O63:O64"/>
    <mergeCell ref="P63:R63"/>
    <mergeCell ref="S63:S64"/>
    <mergeCell ref="A63:A64"/>
    <mergeCell ref="S85:S86"/>
    <mergeCell ref="T85:T86"/>
    <mergeCell ref="A88:D88"/>
    <mergeCell ref="T77:T78"/>
    <mergeCell ref="A81:D81"/>
    <mergeCell ref="A85:A86"/>
    <mergeCell ref="B85:B86"/>
    <mergeCell ref="C85:C86"/>
    <mergeCell ref="D85:D86"/>
    <mergeCell ref="E85:E86"/>
    <mergeCell ref="F85:G85"/>
    <mergeCell ref="H85:H86"/>
    <mergeCell ref="I85:M85"/>
    <mergeCell ref="H77:H78"/>
    <mergeCell ref="I77:M77"/>
    <mergeCell ref="N77:N78"/>
    <mergeCell ref="O77:O78"/>
    <mergeCell ref="P77:R77"/>
    <mergeCell ref="S77:S78"/>
    <mergeCell ref="A77:A78"/>
    <mergeCell ref="B77:B78"/>
    <mergeCell ref="C77:C78"/>
    <mergeCell ref="D77:D78"/>
    <mergeCell ref="E77:E78"/>
    <mergeCell ref="G140:H140"/>
    <mergeCell ref="D108:E108"/>
    <mergeCell ref="A119:C119"/>
    <mergeCell ref="D126:E126"/>
    <mergeCell ref="F126:H126"/>
    <mergeCell ref="G138:H138"/>
    <mergeCell ref="N85:N86"/>
    <mergeCell ref="O85:O86"/>
    <mergeCell ref="P85:R85"/>
  </mergeCells>
  <printOptions horizontalCentered="1"/>
  <pageMargins left="0" right="0" top="0.5" bottom="0.25" header="0.3" footer="0.3"/>
  <pageSetup paperSize="9" scale="60" orientation="landscape" horizontalDpi="0" verticalDpi="0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U79"/>
  <sheetViews>
    <sheetView topLeftCell="C63" zoomScale="80" zoomScaleNormal="80" workbookViewId="0">
      <selection activeCell="G77" sqref="G77"/>
    </sheetView>
  </sheetViews>
  <sheetFormatPr defaultRowHeight="15"/>
  <cols>
    <col min="1" max="1" width="5.5703125" style="218" customWidth="1"/>
    <col min="2" max="2" width="27.42578125" style="2085" bestFit="1" customWidth="1"/>
    <col min="3" max="3" width="20.28515625" style="2085" customWidth="1"/>
    <col min="4" max="4" width="8" style="54" customWidth="1"/>
    <col min="5" max="5" width="16.85546875" style="1809" customWidth="1"/>
    <col min="6" max="6" width="12" style="54" customWidth="1"/>
    <col min="7" max="7" width="12.42578125" style="2085" customWidth="1"/>
    <col min="8" max="8" width="11.140625" style="54" customWidth="1"/>
    <col min="9" max="9" width="10.85546875" style="54" customWidth="1"/>
    <col min="10" max="10" width="11.28515625" style="1811" bestFit="1" customWidth="1"/>
    <col min="11" max="11" width="11.140625" style="1858" customWidth="1"/>
    <col min="12" max="12" width="10.85546875" style="1809" bestFit="1" customWidth="1"/>
    <col min="13" max="13" width="10.7109375" style="54" customWidth="1"/>
    <col min="14" max="14" width="11.140625" style="2085" customWidth="1"/>
    <col min="15" max="15" width="12" style="2085" bestFit="1" customWidth="1"/>
    <col min="16" max="18" width="9.140625" style="2085"/>
    <col min="19" max="19" width="15" style="2085" customWidth="1"/>
    <col min="20" max="20" width="18.28515625" style="1841" bestFit="1" customWidth="1"/>
    <col min="21" max="16384" width="9.140625" style="2085"/>
  </cols>
  <sheetData>
    <row r="1" spans="1:21" s="2087" customFormat="1" ht="18" customHeight="1">
      <c r="A1" s="2249" t="s">
        <v>3677</v>
      </c>
      <c r="B1" s="2249"/>
      <c r="C1" s="2249"/>
      <c r="D1" s="2249"/>
      <c r="E1" s="2249"/>
      <c r="F1" s="2249"/>
      <c r="G1" s="2249"/>
      <c r="H1" s="2249"/>
      <c r="I1" s="2249"/>
      <c r="J1" s="2249"/>
      <c r="K1" s="2249"/>
      <c r="L1" s="2249"/>
      <c r="M1" s="2249"/>
      <c r="N1" s="2249"/>
      <c r="O1" s="2249"/>
      <c r="P1" s="2249"/>
      <c r="Q1" s="2249"/>
      <c r="R1" s="2249"/>
      <c r="S1" s="2249"/>
      <c r="T1" s="2249"/>
    </row>
    <row r="2" spans="1:21" s="2087" customFormat="1" ht="18" customHeight="1">
      <c r="A2" s="2249" t="s">
        <v>1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</row>
    <row r="3" spans="1:21" s="2087" customFormat="1" ht="18" customHeight="1">
      <c r="A3" s="2249" t="s">
        <v>4440</v>
      </c>
      <c r="B3" s="2249"/>
      <c r="C3" s="2249"/>
      <c r="D3" s="2249"/>
      <c r="E3" s="2249"/>
      <c r="F3" s="2249"/>
      <c r="G3" s="2249"/>
      <c r="H3" s="2249"/>
      <c r="I3" s="2249"/>
      <c r="J3" s="2249"/>
      <c r="K3" s="2249"/>
      <c r="L3" s="2249"/>
      <c r="M3" s="2249"/>
      <c r="N3" s="2249"/>
      <c r="O3" s="2249"/>
      <c r="P3" s="2249"/>
      <c r="Q3" s="2249"/>
      <c r="R3" s="2249"/>
      <c r="S3" s="2249"/>
      <c r="T3" s="2249"/>
      <c r="U3" s="2249"/>
    </row>
    <row r="4" spans="1:21" s="2087" customFormat="1" ht="18">
      <c r="A4" s="2249" t="s">
        <v>4320</v>
      </c>
      <c r="B4" s="2249"/>
      <c r="C4" s="2249"/>
      <c r="D4" s="2249"/>
      <c r="E4" s="2249"/>
      <c r="F4" s="2249"/>
      <c r="G4" s="2249"/>
      <c r="H4" s="2249"/>
      <c r="I4" s="2249"/>
      <c r="J4" s="2249"/>
      <c r="K4" s="2249"/>
      <c r="L4" s="2249"/>
      <c r="M4" s="2249"/>
      <c r="N4" s="2249"/>
      <c r="O4" s="2249"/>
      <c r="P4" s="2249"/>
      <c r="Q4" s="2249"/>
      <c r="R4" s="2249"/>
      <c r="S4" s="2249"/>
      <c r="T4" s="2249"/>
    </row>
    <row r="7" spans="1:21" s="2087" customFormat="1" ht="18">
      <c r="B7" s="350" t="s">
        <v>2</v>
      </c>
      <c r="C7" s="2088"/>
      <c r="D7" s="2088"/>
      <c r="E7" s="1806"/>
      <c r="F7" s="2088"/>
      <c r="G7" s="2088"/>
      <c r="H7" s="2088"/>
      <c r="I7" s="2088"/>
      <c r="J7" s="1810"/>
      <c r="K7" s="1806"/>
      <c r="L7" s="1806"/>
      <c r="M7" s="2088"/>
      <c r="N7" s="2088" t="s">
        <v>2627</v>
      </c>
      <c r="O7" s="2088"/>
      <c r="P7" s="2088"/>
      <c r="Q7" s="2088"/>
      <c r="R7" s="2088"/>
      <c r="S7" s="2087" t="s">
        <v>2627</v>
      </c>
      <c r="T7" s="1071"/>
    </row>
    <row r="8" spans="1:21" s="2087" customFormat="1" ht="18">
      <c r="A8" s="2088"/>
      <c r="B8" s="2088"/>
      <c r="C8" s="2088"/>
      <c r="D8" s="2088"/>
      <c r="E8" s="1806"/>
      <c r="F8" s="2088"/>
      <c r="G8" s="2088"/>
      <c r="H8" s="2088"/>
      <c r="I8" s="2088"/>
      <c r="J8" s="1810"/>
      <c r="K8" s="1806"/>
      <c r="L8" s="1806"/>
      <c r="M8" s="2088"/>
      <c r="N8" s="2088"/>
      <c r="O8" s="2088"/>
      <c r="P8" s="2088" t="s">
        <v>2627</v>
      </c>
      <c r="Q8" s="2088"/>
      <c r="R8" s="2088"/>
      <c r="T8" s="1071"/>
    </row>
    <row r="9" spans="1:21" s="2087" customFormat="1" ht="20.100000000000001" customHeight="1">
      <c r="A9" s="2511" t="s">
        <v>3</v>
      </c>
      <c r="B9" s="2511" t="s">
        <v>4</v>
      </c>
      <c r="C9" s="2511" t="s">
        <v>5</v>
      </c>
      <c r="D9" s="2511" t="s">
        <v>6</v>
      </c>
      <c r="E9" s="2317" t="s">
        <v>7</v>
      </c>
      <c r="F9" s="2317"/>
      <c r="G9" s="2317" t="s">
        <v>509</v>
      </c>
      <c r="H9" s="2317" t="s">
        <v>8</v>
      </c>
      <c r="I9" s="2317"/>
      <c r="J9" s="2317"/>
      <c r="K9" s="2317"/>
      <c r="L9" s="2317"/>
      <c r="M9" s="2317"/>
      <c r="N9" s="2317" t="s">
        <v>2133</v>
      </c>
      <c r="O9" s="2317" t="s">
        <v>10</v>
      </c>
      <c r="P9" s="2317" t="s">
        <v>11</v>
      </c>
      <c r="Q9" s="2317"/>
      <c r="R9" s="2317"/>
      <c r="S9" s="2317" t="s">
        <v>12</v>
      </c>
      <c r="T9" s="2562" t="s">
        <v>13</v>
      </c>
    </row>
    <row r="10" spans="1:21" s="2087" customFormat="1" ht="51">
      <c r="A10" s="2511"/>
      <c r="B10" s="2511"/>
      <c r="C10" s="2511"/>
      <c r="D10" s="2511"/>
      <c r="E10" s="1807" t="s">
        <v>14</v>
      </c>
      <c r="F10" s="2090" t="s">
        <v>15</v>
      </c>
      <c r="G10" s="2317"/>
      <c r="H10" s="2131" t="s">
        <v>2132</v>
      </c>
      <c r="I10" s="2130" t="s">
        <v>87</v>
      </c>
      <c r="J10" s="1813" t="s">
        <v>17</v>
      </c>
      <c r="K10" s="1857" t="s">
        <v>577</v>
      </c>
      <c r="L10" s="2134" t="s">
        <v>18</v>
      </c>
      <c r="M10" s="2130" t="s">
        <v>19</v>
      </c>
      <c r="N10" s="2317"/>
      <c r="O10" s="2317"/>
      <c r="P10" s="2090" t="s">
        <v>2316</v>
      </c>
      <c r="Q10" s="2090" t="s">
        <v>20</v>
      </c>
      <c r="R10" s="2090" t="s">
        <v>2270</v>
      </c>
      <c r="S10" s="2317"/>
      <c r="T10" s="2562"/>
    </row>
    <row r="11" spans="1:21" s="2103" customFormat="1">
      <c r="A11" s="2138">
        <v>1</v>
      </c>
      <c r="B11" s="2138" t="s">
        <v>4437</v>
      </c>
      <c r="C11" s="2138" t="s">
        <v>4592</v>
      </c>
      <c r="D11" s="2138">
        <v>13</v>
      </c>
      <c r="E11" s="2148">
        <v>1821225</v>
      </c>
      <c r="F11" s="2145">
        <v>450000</v>
      </c>
      <c r="G11" s="2146">
        <f>E11+F11</f>
        <v>2271225</v>
      </c>
      <c r="H11" s="2140">
        <v>0</v>
      </c>
      <c r="I11" s="2141">
        <v>0</v>
      </c>
      <c r="J11" s="2142">
        <v>20000</v>
      </c>
      <c r="K11" s="2143">
        <v>60000</v>
      </c>
      <c r="L11" s="2144">
        <v>442745</v>
      </c>
      <c r="M11" s="2140">
        <v>1000000</v>
      </c>
      <c r="N11" s="1812">
        <f>SUM(J11*D11)+(K11*D11)+L11+M11</f>
        <v>2482745</v>
      </c>
      <c r="O11" s="2139">
        <f>G11+N11+1000000</f>
        <v>5753970</v>
      </c>
      <c r="P11" s="1812">
        <v>22062.53</v>
      </c>
      <c r="Q11" s="1812">
        <v>44125.06</v>
      </c>
      <c r="R11" s="1812">
        <v>22062.53</v>
      </c>
      <c r="S11" s="1812">
        <f>O11-P11-Q11-R11</f>
        <v>5665719.8799999999</v>
      </c>
      <c r="T11" s="2147" t="s">
        <v>4438</v>
      </c>
      <c r="U11" s="2103" t="s">
        <v>4611</v>
      </c>
    </row>
    <row r="12" spans="1:21">
      <c r="A12" s="1660">
        <v>2</v>
      </c>
      <c r="B12" s="1669" t="s">
        <v>4321</v>
      </c>
      <c r="C12" s="1669" t="s">
        <v>4338</v>
      </c>
      <c r="D12" s="1814">
        <f>VLOOKUP(B12,'[54]Laporan Kehadiran'!$C$8:$E$12,3,FALSE)</f>
        <v>12</v>
      </c>
      <c r="E12" s="1818">
        <v>2206253.16</v>
      </c>
      <c r="F12" s="1863">
        <v>0</v>
      </c>
      <c r="G12" s="2146">
        <f t="shared" ref="G12:G16" si="0">E12+F12</f>
        <v>2206253.16</v>
      </c>
      <c r="H12" s="1855">
        <v>0</v>
      </c>
      <c r="I12" s="1855">
        <v>0</v>
      </c>
      <c r="J12" s="1843">
        <v>11000</v>
      </c>
      <c r="K12" s="1855">
        <v>0</v>
      </c>
      <c r="L12" s="1866">
        <v>382587</v>
      </c>
      <c r="M12" s="1808">
        <f>'[55]UMSP G.Sitoli'!$F$9</f>
        <v>100000</v>
      </c>
      <c r="N12" s="1812">
        <f>(J12*D12)+(K12*D12)+L12+M12</f>
        <v>614587</v>
      </c>
      <c r="O12" s="1812">
        <f>G12+N12</f>
        <v>2820840.16</v>
      </c>
      <c r="P12" s="1812">
        <v>22062.53</v>
      </c>
      <c r="Q12" s="1812">
        <v>44125.06</v>
      </c>
      <c r="R12" s="1812">
        <v>22062.53</v>
      </c>
      <c r="S12" s="1812">
        <f>O12-P12-Q12-R12</f>
        <v>2732590.0400000005</v>
      </c>
      <c r="T12" s="1838">
        <v>1070010646596</v>
      </c>
    </row>
    <row r="13" spans="1:21">
      <c r="A13" s="2138">
        <v>3</v>
      </c>
      <c r="B13" s="1669" t="s">
        <v>4322</v>
      </c>
      <c r="C13" s="1669" t="s">
        <v>410</v>
      </c>
      <c r="D13" s="1814">
        <f>VLOOKUP(B13,'[54]Laporan Kehadiran'!$C$8:$E$12,3,FALSE)</f>
        <v>13</v>
      </c>
      <c r="E13" s="1818">
        <v>2042827</v>
      </c>
      <c r="F13" s="1862">
        <v>0</v>
      </c>
      <c r="G13" s="2146">
        <f t="shared" si="0"/>
        <v>2042827</v>
      </c>
      <c r="H13" s="1855">
        <v>0</v>
      </c>
      <c r="I13" s="1855">
        <v>0</v>
      </c>
      <c r="J13" s="1843">
        <v>11000</v>
      </c>
      <c r="K13" s="1855">
        <v>0</v>
      </c>
      <c r="L13" s="1866">
        <v>354247</v>
      </c>
      <c r="M13" s="1808">
        <f>'[55]UMSP G.Sitoli'!$F$8</f>
        <v>100000</v>
      </c>
      <c r="N13" s="1812">
        <f t="shared" ref="N13:N16" si="1">(J13*D13)+(K13*D13)+L13+M13</f>
        <v>597247</v>
      </c>
      <c r="O13" s="1812">
        <f t="shared" ref="O13:O16" si="2">G13+N13</f>
        <v>2640074</v>
      </c>
      <c r="P13" s="1812">
        <v>20428.27</v>
      </c>
      <c r="Q13" s="1812">
        <v>40856.54</v>
      </c>
      <c r="R13" s="1812">
        <v>20428.27</v>
      </c>
      <c r="S13" s="1812">
        <f t="shared" ref="S13:S16" si="3">O13-P13-Q13-R13</f>
        <v>2558360.92</v>
      </c>
      <c r="T13" s="1838">
        <v>1070010647065</v>
      </c>
      <c r="U13" s="1809"/>
    </row>
    <row r="14" spans="1:21">
      <c r="A14" s="1660">
        <v>4</v>
      </c>
      <c r="B14" s="1669" t="s">
        <v>4323</v>
      </c>
      <c r="C14" s="1669" t="s">
        <v>4339</v>
      </c>
      <c r="D14" s="1814">
        <f>VLOOKUP(B14,'[54]Laporan Kehadiran'!$C$8:$E$12,3,FALSE)</f>
        <v>13</v>
      </c>
      <c r="E14" s="1818">
        <v>2206253.16</v>
      </c>
      <c r="F14" s="1862">
        <v>0</v>
      </c>
      <c r="G14" s="2146">
        <f t="shared" si="0"/>
        <v>2206253.16</v>
      </c>
      <c r="H14" s="1855">
        <v>0</v>
      </c>
      <c r="I14" s="1855">
        <v>0</v>
      </c>
      <c r="J14" s="1843">
        <v>11000</v>
      </c>
      <c r="K14" s="1855">
        <v>0</v>
      </c>
      <c r="L14" s="1864">
        <v>382587</v>
      </c>
      <c r="M14" s="1808">
        <f>'[55]UMSP G.Sitoli'!$F$10</f>
        <v>250000</v>
      </c>
      <c r="N14" s="1812">
        <f t="shared" si="1"/>
        <v>775587</v>
      </c>
      <c r="O14" s="1812">
        <f t="shared" si="2"/>
        <v>2981840.16</v>
      </c>
      <c r="P14" s="1812">
        <v>22062.53</v>
      </c>
      <c r="Q14" s="1812">
        <v>44125.06</v>
      </c>
      <c r="R14" s="1812">
        <v>22062.53</v>
      </c>
      <c r="S14" s="1812">
        <f t="shared" si="3"/>
        <v>2893590.0400000005</v>
      </c>
      <c r="T14" s="1838">
        <v>1070010646455</v>
      </c>
      <c r="U14" s="1809"/>
    </row>
    <row r="15" spans="1:21">
      <c r="A15" s="2138">
        <v>5</v>
      </c>
      <c r="B15" s="1669" t="s">
        <v>4337</v>
      </c>
      <c r="C15" s="1669" t="s">
        <v>4341</v>
      </c>
      <c r="D15" s="1814">
        <v>13</v>
      </c>
      <c r="E15" s="1819">
        <v>2144968.35</v>
      </c>
      <c r="F15" s="1862">
        <v>0</v>
      </c>
      <c r="G15" s="2146">
        <f t="shared" si="0"/>
        <v>2144968.35</v>
      </c>
      <c r="H15" s="1855">
        <v>0</v>
      </c>
      <c r="I15" s="1855">
        <v>0</v>
      </c>
      <c r="J15" s="1843">
        <v>11000</v>
      </c>
      <c r="K15" s="1855">
        <v>0</v>
      </c>
      <c r="L15" s="1866">
        <v>371960</v>
      </c>
      <c r="M15" s="1855">
        <v>0</v>
      </c>
      <c r="N15" s="1812">
        <f>(J15*D15)+(K15*D15)+L15+M15</f>
        <v>514960</v>
      </c>
      <c r="O15" s="1812">
        <f>G15+N15</f>
        <v>2659928.35</v>
      </c>
      <c r="P15" s="1812">
        <v>21449.68</v>
      </c>
      <c r="Q15" s="1812">
        <v>42899.360000000001</v>
      </c>
      <c r="R15" s="1812">
        <v>21449.68</v>
      </c>
      <c r="S15" s="1812">
        <f>O15-P15-Q15-R15</f>
        <v>2574129.63</v>
      </c>
      <c r="T15" s="1838">
        <v>1070010647057</v>
      </c>
    </row>
    <row r="16" spans="1:21">
      <c r="A16" s="1660">
        <v>6</v>
      </c>
      <c r="B16" s="1669" t="s">
        <v>4324</v>
      </c>
      <c r="C16" s="1669" t="s">
        <v>4340</v>
      </c>
      <c r="D16" s="1814">
        <f>VLOOKUP(B16,'[54]Laporan Kehadiran'!$C$8:$E$12,3,FALSE)</f>
        <v>13</v>
      </c>
      <c r="E16" s="1818">
        <v>2247109.7000000002</v>
      </c>
      <c r="F16" s="1862">
        <v>0</v>
      </c>
      <c r="G16" s="2146">
        <f t="shared" si="0"/>
        <v>2247109.7000000002</v>
      </c>
      <c r="H16" s="1855">
        <v>0</v>
      </c>
      <c r="I16" s="1855">
        <v>0</v>
      </c>
      <c r="J16" s="1820">
        <v>12000</v>
      </c>
      <c r="K16" s="1855">
        <v>0</v>
      </c>
      <c r="L16" s="1865">
        <v>389672</v>
      </c>
      <c r="M16" s="1808">
        <f>'[55]UMSP G.Sitoli'!$F$12</f>
        <v>250000</v>
      </c>
      <c r="N16" s="1812">
        <f t="shared" si="1"/>
        <v>795672</v>
      </c>
      <c r="O16" s="1812">
        <f t="shared" si="2"/>
        <v>3042781.7</v>
      </c>
      <c r="P16" s="1812">
        <v>22471.100000000002</v>
      </c>
      <c r="Q16" s="1812">
        <v>44942.200000000004</v>
      </c>
      <c r="R16" s="1812">
        <v>22471.100000000002</v>
      </c>
      <c r="S16" s="1812">
        <f t="shared" si="3"/>
        <v>2952897.3</v>
      </c>
      <c r="T16" s="1838">
        <v>1070010646554</v>
      </c>
    </row>
    <row r="17" spans="1:20" s="2091" customFormat="1" ht="21.75" customHeight="1">
      <c r="A17" s="2269" t="s">
        <v>30</v>
      </c>
      <c r="B17" s="2270"/>
      <c r="C17" s="2481"/>
      <c r="D17" s="2102">
        <f>SUM(D12:D16)</f>
        <v>64</v>
      </c>
      <c r="E17" s="2135">
        <f>SUM(E11:E16)</f>
        <v>12668636.370000001</v>
      </c>
      <c r="F17" s="2135">
        <f t="shared" ref="F17:S17" si="4">SUM(F11:F16)</f>
        <v>450000</v>
      </c>
      <c r="G17" s="2135">
        <f t="shared" si="4"/>
        <v>13118636.370000001</v>
      </c>
      <c r="H17" s="2135">
        <f t="shared" si="4"/>
        <v>0</v>
      </c>
      <c r="I17" s="2135">
        <f t="shared" si="4"/>
        <v>0</v>
      </c>
      <c r="J17" s="2135">
        <f t="shared" si="4"/>
        <v>76000</v>
      </c>
      <c r="K17" s="2135">
        <f t="shared" si="4"/>
        <v>60000</v>
      </c>
      <c r="L17" s="2135">
        <f t="shared" si="4"/>
        <v>2323798</v>
      </c>
      <c r="M17" s="2135">
        <f t="shared" si="4"/>
        <v>1700000</v>
      </c>
      <c r="N17" s="2135">
        <f t="shared" si="4"/>
        <v>5780798</v>
      </c>
      <c r="O17" s="2135">
        <f t="shared" si="4"/>
        <v>19899434.370000001</v>
      </c>
      <c r="P17" s="2135">
        <f t="shared" si="4"/>
        <v>130536.64000000001</v>
      </c>
      <c r="Q17" s="2135">
        <f t="shared" si="4"/>
        <v>261073.28000000003</v>
      </c>
      <c r="R17" s="2135">
        <f t="shared" si="4"/>
        <v>130536.64000000001</v>
      </c>
      <c r="S17" s="2135">
        <f t="shared" si="4"/>
        <v>19377287.810000002</v>
      </c>
      <c r="T17" s="1839"/>
    </row>
    <row r="18" spans="1:20" s="2091" customFormat="1" ht="12.75">
      <c r="A18" s="1519"/>
      <c r="B18" s="1519"/>
      <c r="C18" s="1519"/>
      <c r="D18" s="1519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2132"/>
    </row>
    <row r="19" spans="1:20" s="2091" customFormat="1" ht="12.75">
      <c r="A19" s="1519"/>
      <c r="B19" s="1519"/>
      <c r="C19" s="1519"/>
      <c r="D19" s="1519"/>
      <c r="E19" s="895"/>
      <c r="F19" s="895"/>
      <c r="G19" s="895"/>
      <c r="H19" s="895"/>
      <c r="I19" s="895"/>
      <c r="J19" s="895"/>
      <c r="K19" s="895"/>
      <c r="L19" s="895"/>
      <c r="M19" s="895"/>
      <c r="N19" s="895"/>
      <c r="O19" s="895"/>
      <c r="P19" s="895"/>
      <c r="Q19" s="895"/>
      <c r="R19" s="895"/>
      <c r="S19" s="895"/>
      <c r="T19" s="2132"/>
    </row>
    <row r="20" spans="1:20" s="2091" customFormat="1" ht="17.25">
      <c r="A20" s="101" t="s">
        <v>31</v>
      </c>
      <c r="B20" s="1519"/>
      <c r="C20" s="1519"/>
      <c r="D20" s="1519"/>
      <c r="E20" s="895"/>
      <c r="F20" s="895"/>
      <c r="G20" s="895"/>
      <c r="H20" s="895"/>
      <c r="I20" s="895"/>
      <c r="J20" s="895"/>
      <c r="K20" s="895"/>
      <c r="L20" s="895"/>
      <c r="M20" s="895"/>
      <c r="N20" s="895"/>
      <c r="O20" s="895"/>
      <c r="P20" s="895"/>
      <c r="Q20" s="895"/>
      <c r="R20" s="895"/>
      <c r="S20" s="895"/>
      <c r="T20" s="2132"/>
    </row>
    <row r="21" spans="1:20" s="2091" customFormat="1" ht="12.75">
      <c r="A21" s="1519"/>
      <c r="B21" s="1519"/>
      <c r="C21" s="1519"/>
      <c r="D21" s="1519"/>
      <c r="E21" s="895"/>
      <c r="F21" s="895"/>
      <c r="G21" s="895"/>
      <c r="H21" s="895"/>
      <c r="I21" s="895"/>
      <c r="J21" s="895"/>
      <c r="K21" s="895"/>
      <c r="L21" s="895"/>
      <c r="M21" s="895"/>
      <c r="N21" s="895"/>
      <c r="O21" s="895"/>
      <c r="P21" s="895"/>
      <c r="Q21" s="895"/>
      <c r="R21" s="895"/>
      <c r="S21" s="895"/>
      <c r="T21" s="2132"/>
    </row>
    <row r="22" spans="1:20">
      <c r="A22" s="2511" t="s">
        <v>3</v>
      </c>
      <c r="B22" s="2511" t="s">
        <v>4</v>
      </c>
      <c r="C22" s="2511" t="s">
        <v>5</v>
      </c>
      <c r="D22" s="2511" t="s">
        <v>6</v>
      </c>
      <c r="E22" s="2317" t="s">
        <v>7</v>
      </c>
      <c r="F22" s="2317"/>
      <c r="G22" s="2317" t="s">
        <v>509</v>
      </c>
      <c r="H22" s="2317" t="s">
        <v>8</v>
      </c>
      <c r="I22" s="2317"/>
      <c r="J22" s="2317"/>
      <c r="K22" s="2317"/>
      <c r="L22" s="2317"/>
      <c r="M22" s="2317"/>
      <c r="N22" s="2317" t="s">
        <v>2133</v>
      </c>
      <c r="O22" s="2317" t="s">
        <v>10</v>
      </c>
      <c r="P22" s="2317" t="s">
        <v>11</v>
      </c>
      <c r="Q22" s="2317"/>
      <c r="R22" s="2317"/>
      <c r="S22" s="2317" t="s">
        <v>12</v>
      </c>
      <c r="T22" s="2562" t="s">
        <v>13</v>
      </c>
    </row>
    <row r="23" spans="1:20" ht="51">
      <c r="A23" s="2511"/>
      <c r="B23" s="2511"/>
      <c r="C23" s="2511"/>
      <c r="D23" s="2511"/>
      <c r="E23" s="1807" t="s">
        <v>14</v>
      </c>
      <c r="F23" s="2090" t="s">
        <v>15</v>
      </c>
      <c r="G23" s="2317"/>
      <c r="H23" s="2131" t="s">
        <v>2132</v>
      </c>
      <c r="I23" s="2130" t="s">
        <v>87</v>
      </c>
      <c r="J23" s="1813" t="s">
        <v>17</v>
      </c>
      <c r="K23" s="1857" t="s">
        <v>577</v>
      </c>
      <c r="L23" s="2134" t="s">
        <v>18</v>
      </c>
      <c r="M23" s="2130" t="s">
        <v>19</v>
      </c>
      <c r="N23" s="2317"/>
      <c r="O23" s="2317"/>
      <c r="P23" s="2090" t="s">
        <v>2316</v>
      </c>
      <c r="Q23" s="2090" t="s">
        <v>20</v>
      </c>
      <c r="R23" s="2090" t="s">
        <v>2270</v>
      </c>
      <c r="S23" s="2317"/>
      <c r="T23" s="2562"/>
    </row>
    <row r="24" spans="1:20">
      <c r="A24" s="1660">
        <v>1</v>
      </c>
      <c r="B24" s="1669" t="s">
        <v>4325</v>
      </c>
      <c r="C24" s="671" t="s">
        <v>2561</v>
      </c>
      <c r="D24" s="1814">
        <f>VLOOKUP(B24,'[54]Laporan Kehadiran'!$C$17:$E$22,3,FALSE)</f>
        <v>13</v>
      </c>
      <c r="E24" s="1819">
        <v>2144968.35</v>
      </c>
      <c r="F24" s="1862">
        <v>0</v>
      </c>
      <c r="G24" s="2146">
        <f t="shared" ref="G24:G29" si="5">E24+F24</f>
        <v>2144968.35</v>
      </c>
      <c r="H24" s="1855">
        <v>0</v>
      </c>
      <c r="I24" s="1855">
        <v>0</v>
      </c>
      <c r="J24" s="1843">
        <v>11000</v>
      </c>
      <c r="K24" s="1855">
        <v>0</v>
      </c>
      <c r="L24" s="1866">
        <v>371960</v>
      </c>
      <c r="M24" s="1855">
        <v>0</v>
      </c>
      <c r="N24" s="1812">
        <f t="shared" ref="N24:N29" si="6">(J24*D24)+(K24*D24)+L24+M24</f>
        <v>514960</v>
      </c>
      <c r="O24" s="1812">
        <f t="shared" ref="O24:O29" si="7">G24+N24</f>
        <v>2659928.35</v>
      </c>
      <c r="P24" s="1812">
        <v>21449.68</v>
      </c>
      <c r="Q24" s="1812">
        <v>42899.360000000001</v>
      </c>
      <c r="R24" s="1812">
        <f>VLOOKUP(B24,'[54]Laporan Kehadiran'!$C$17:$P$22,14,FALSE)</f>
        <v>10724.84</v>
      </c>
      <c r="S24" s="1812">
        <f t="shared" ref="S24:S29" si="8">O24-P24-Q24-R24</f>
        <v>2584854.4700000002</v>
      </c>
      <c r="T24" s="1838">
        <v>1070010646984</v>
      </c>
    </row>
    <row r="25" spans="1:20">
      <c r="A25" s="1660">
        <v>2</v>
      </c>
      <c r="B25" s="1669" t="s">
        <v>4326</v>
      </c>
      <c r="C25" s="671" t="s">
        <v>2561</v>
      </c>
      <c r="D25" s="1814">
        <f>VLOOKUP(B25,'[54]Laporan Kehadiran'!$C$17:$E$22,3,FALSE)</f>
        <v>13</v>
      </c>
      <c r="E25" s="1819">
        <v>2144968.35</v>
      </c>
      <c r="F25" s="1862">
        <v>0</v>
      </c>
      <c r="G25" s="2146">
        <f t="shared" si="5"/>
        <v>2144968.35</v>
      </c>
      <c r="H25" s="1855">
        <v>0</v>
      </c>
      <c r="I25" s="1855">
        <v>0</v>
      </c>
      <c r="J25" s="1843">
        <v>11000</v>
      </c>
      <c r="K25" s="1855">
        <v>0</v>
      </c>
      <c r="L25" s="1866">
        <v>371960</v>
      </c>
      <c r="M25" s="1855">
        <v>0</v>
      </c>
      <c r="N25" s="1812">
        <f t="shared" si="6"/>
        <v>514960</v>
      </c>
      <c r="O25" s="1812">
        <f t="shared" si="7"/>
        <v>2659928.35</v>
      </c>
      <c r="P25" s="1812">
        <v>21449.68</v>
      </c>
      <c r="Q25" s="1812">
        <v>42899.360000000001</v>
      </c>
      <c r="R25" s="1812">
        <f>VLOOKUP(B25,'[54]Laporan Kehadiran'!$C$17:$P$22,14,FALSE)</f>
        <v>10724.84</v>
      </c>
      <c r="S25" s="1812">
        <f t="shared" si="8"/>
        <v>2584854.4700000002</v>
      </c>
      <c r="T25" s="1838">
        <v>1070010646760</v>
      </c>
    </row>
    <row r="26" spans="1:20">
      <c r="A26" s="1660">
        <v>3</v>
      </c>
      <c r="B26" s="1669" t="s">
        <v>4327</v>
      </c>
      <c r="C26" s="671" t="s">
        <v>2561</v>
      </c>
      <c r="D26" s="1814">
        <f>VLOOKUP(B26,'[54]Laporan Kehadiran'!$C$17:$E$22,3,FALSE)</f>
        <v>13</v>
      </c>
      <c r="E26" s="1819">
        <v>2144968.35</v>
      </c>
      <c r="F26" s="1862">
        <v>0</v>
      </c>
      <c r="G26" s="2146">
        <f t="shared" si="5"/>
        <v>2144968.35</v>
      </c>
      <c r="H26" s="1855">
        <v>0</v>
      </c>
      <c r="I26" s="1855">
        <v>0</v>
      </c>
      <c r="J26" s="1843">
        <v>11000</v>
      </c>
      <c r="K26" s="1855">
        <v>0</v>
      </c>
      <c r="L26" s="1866">
        <v>371960</v>
      </c>
      <c r="M26" s="1855">
        <v>0</v>
      </c>
      <c r="N26" s="1812">
        <f t="shared" si="6"/>
        <v>514960</v>
      </c>
      <c r="O26" s="1812">
        <f t="shared" si="7"/>
        <v>2659928.35</v>
      </c>
      <c r="P26" s="1812">
        <v>21449.68</v>
      </c>
      <c r="Q26" s="1812">
        <v>42899.360000000001</v>
      </c>
      <c r="R26" s="1812">
        <f>VLOOKUP(B26,'[54]Laporan Kehadiran'!$C$17:$P$22,14,FALSE)</f>
        <v>10724.84</v>
      </c>
      <c r="S26" s="1812">
        <f t="shared" si="8"/>
        <v>2584854.4700000002</v>
      </c>
      <c r="T26" s="1838">
        <v>1070010646885</v>
      </c>
    </row>
    <row r="27" spans="1:20">
      <c r="A27" s="1660">
        <v>4</v>
      </c>
      <c r="B27" s="1669" t="s">
        <v>4328</v>
      </c>
      <c r="C27" s="671" t="s">
        <v>2561</v>
      </c>
      <c r="D27" s="1814">
        <f>VLOOKUP(B27,'[54]Laporan Kehadiran'!$C$17:$E$22,3,FALSE)</f>
        <v>13</v>
      </c>
      <c r="E27" s="1819">
        <v>2144968.35</v>
      </c>
      <c r="F27" s="1862">
        <v>0</v>
      </c>
      <c r="G27" s="2146">
        <f t="shared" si="5"/>
        <v>2144968.35</v>
      </c>
      <c r="H27" s="1855">
        <v>0</v>
      </c>
      <c r="I27" s="1855">
        <v>0</v>
      </c>
      <c r="J27" s="1843">
        <v>11000</v>
      </c>
      <c r="K27" s="1855">
        <v>0</v>
      </c>
      <c r="L27" s="1866">
        <v>371960</v>
      </c>
      <c r="M27" s="1855">
        <v>0</v>
      </c>
      <c r="N27" s="1812">
        <f t="shared" si="6"/>
        <v>514960</v>
      </c>
      <c r="O27" s="1812">
        <f t="shared" si="7"/>
        <v>2659928.35</v>
      </c>
      <c r="P27" s="1812">
        <v>21449.68</v>
      </c>
      <c r="Q27" s="1812">
        <v>42899.360000000001</v>
      </c>
      <c r="R27" s="1812">
        <f>VLOOKUP(B27,'[54]Laporan Kehadiran'!$C$17:$P$22,14,FALSE)</f>
        <v>10724.84</v>
      </c>
      <c r="S27" s="1812">
        <f t="shared" si="8"/>
        <v>2584854.4700000002</v>
      </c>
      <c r="T27" s="1838">
        <v>717301001053531</v>
      </c>
    </row>
    <row r="28" spans="1:20">
      <c r="A28" s="1660">
        <v>5</v>
      </c>
      <c r="B28" s="1669" t="s">
        <v>4329</v>
      </c>
      <c r="C28" s="671" t="s">
        <v>2561</v>
      </c>
      <c r="D28" s="1814">
        <f>VLOOKUP(B28,'[54]Laporan Kehadiran'!$C$17:$E$22,3,FALSE)</f>
        <v>13</v>
      </c>
      <c r="E28" s="1819">
        <v>2144968.35</v>
      </c>
      <c r="F28" s="1862">
        <v>0</v>
      </c>
      <c r="G28" s="2146">
        <f t="shared" si="5"/>
        <v>2144968.35</v>
      </c>
      <c r="H28" s="1855">
        <v>0</v>
      </c>
      <c r="I28" s="1855">
        <v>0</v>
      </c>
      <c r="J28" s="1843">
        <v>11000</v>
      </c>
      <c r="K28" s="1855">
        <v>0</v>
      </c>
      <c r="L28" s="1866">
        <v>371960</v>
      </c>
      <c r="M28" s="1855">
        <v>0</v>
      </c>
      <c r="N28" s="1812">
        <f t="shared" si="6"/>
        <v>514960</v>
      </c>
      <c r="O28" s="1812">
        <f t="shared" si="7"/>
        <v>2659928.35</v>
      </c>
      <c r="P28" s="1812">
        <v>21449.68</v>
      </c>
      <c r="Q28" s="1812">
        <v>42899.360000000001</v>
      </c>
      <c r="R28" s="1812">
        <f>VLOOKUP(B28,'[54]Laporan Kehadiran'!$C$17:$P$22,14,FALSE)</f>
        <v>10724.84</v>
      </c>
      <c r="S28" s="1812">
        <f t="shared" si="8"/>
        <v>2584854.4700000002</v>
      </c>
      <c r="T28" s="1838">
        <v>1070010646802</v>
      </c>
    </row>
    <row r="29" spans="1:20">
      <c r="A29" s="1660">
        <v>6</v>
      </c>
      <c r="B29" s="1669" t="s">
        <v>4332</v>
      </c>
      <c r="C29" s="671" t="s">
        <v>2561</v>
      </c>
      <c r="D29" s="1814">
        <f>VLOOKUP(B29,'[54]Laporan Kehadiran'!$C$17:$E$22,3,FALSE)</f>
        <v>12</v>
      </c>
      <c r="E29" s="1819">
        <v>2042827</v>
      </c>
      <c r="F29" s="1862">
        <v>0</v>
      </c>
      <c r="G29" s="2146">
        <f t="shared" si="5"/>
        <v>2042827</v>
      </c>
      <c r="H29" s="1855">
        <v>0</v>
      </c>
      <c r="I29" s="1855">
        <v>0</v>
      </c>
      <c r="J29" s="1844">
        <v>11000</v>
      </c>
      <c r="K29" s="1855">
        <v>0</v>
      </c>
      <c r="L29" s="1866">
        <v>371960</v>
      </c>
      <c r="M29" s="1855">
        <v>0</v>
      </c>
      <c r="N29" s="1812">
        <f t="shared" si="6"/>
        <v>503960</v>
      </c>
      <c r="O29" s="1812">
        <f t="shared" si="7"/>
        <v>2546787</v>
      </c>
      <c r="P29" s="1812">
        <v>21449.68</v>
      </c>
      <c r="Q29" s="1812">
        <v>42899.360000000001</v>
      </c>
      <c r="R29" s="1812">
        <f>VLOOKUP(B29,'[54]Laporan Kehadiran'!$C$17:$P$22,14,FALSE)</f>
        <v>10724.84</v>
      </c>
      <c r="S29" s="1812">
        <f t="shared" si="8"/>
        <v>2471713.12</v>
      </c>
      <c r="T29" s="1838">
        <v>1070010646968</v>
      </c>
    </row>
    <row r="30" spans="1:20" s="2091" customFormat="1" ht="21.75" customHeight="1">
      <c r="A30" s="2269" t="s">
        <v>30</v>
      </c>
      <c r="B30" s="2270"/>
      <c r="C30" s="2481"/>
      <c r="D30" s="2102">
        <f>SUM(D24:D29)</f>
        <v>77</v>
      </c>
      <c r="E30" s="2135">
        <f>SUM(E24:E29)</f>
        <v>12767668.75</v>
      </c>
      <c r="F30" s="2135">
        <f t="shared" ref="F30:S30" si="9">SUM(F24:F29)</f>
        <v>0</v>
      </c>
      <c r="G30" s="2135">
        <f t="shared" si="9"/>
        <v>12767668.75</v>
      </c>
      <c r="H30" s="2135">
        <f t="shared" si="9"/>
        <v>0</v>
      </c>
      <c r="I30" s="2135">
        <f t="shared" si="9"/>
        <v>0</v>
      </c>
      <c r="J30" s="2135">
        <f t="shared" si="9"/>
        <v>66000</v>
      </c>
      <c r="K30" s="2135">
        <f t="shared" si="9"/>
        <v>0</v>
      </c>
      <c r="L30" s="2135">
        <f t="shared" si="9"/>
        <v>2231760</v>
      </c>
      <c r="M30" s="2135">
        <f t="shared" si="9"/>
        <v>0</v>
      </c>
      <c r="N30" s="2135">
        <f t="shared" si="9"/>
        <v>3078760</v>
      </c>
      <c r="O30" s="2135">
        <f t="shared" si="9"/>
        <v>15846428.75</v>
      </c>
      <c r="P30" s="2135">
        <f t="shared" si="9"/>
        <v>128698.07999999999</v>
      </c>
      <c r="Q30" s="2135">
        <f t="shared" si="9"/>
        <v>257396.15999999997</v>
      </c>
      <c r="R30" s="2135">
        <f t="shared" si="9"/>
        <v>64349.039999999994</v>
      </c>
      <c r="S30" s="2135">
        <f t="shared" si="9"/>
        <v>15395985.470000003</v>
      </c>
      <c r="T30" s="1839"/>
    </row>
    <row r="33" spans="1:20" s="2091" customFormat="1" ht="17.25">
      <c r="A33" s="101" t="s">
        <v>35</v>
      </c>
      <c r="B33" s="1519"/>
      <c r="C33" s="1519"/>
      <c r="D33" s="1519"/>
      <c r="E33" s="895"/>
      <c r="F33" s="895"/>
      <c r="G33" s="895"/>
      <c r="H33" s="895"/>
      <c r="I33" s="895"/>
      <c r="J33" s="895"/>
      <c r="K33" s="895"/>
      <c r="L33" s="895"/>
      <c r="M33" s="895"/>
      <c r="N33" s="895"/>
      <c r="O33" s="895"/>
      <c r="P33" s="895"/>
      <c r="Q33" s="895"/>
      <c r="R33" s="895"/>
      <c r="S33" s="895"/>
      <c r="T33" s="2132"/>
    </row>
    <row r="34" spans="1:20" s="2091" customFormat="1" ht="12.75">
      <c r="A34" s="1519"/>
      <c r="B34" s="1519"/>
      <c r="C34" s="1519"/>
      <c r="D34" s="1519"/>
      <c r="E34" s="895"/>
      <c r="F34" s="895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2132"/>
    </row>
    <row r="35" spans="1:20">
      <c r="A35" s="2511" t="s">
        <v>3</v>
      </c>
      <c r="B35" s="2511" t="s">
        <v>4</v>
      </c>
      <c r="C35" s="2511" t="s">
        <v>5</v>
      </c>
      <c r="D35" s="2511" t="s">
        <v>6</v>
      </c>
      <c r="E35" s="2317" t="s">
        <v>7</v>
      </c>
      <c r="F35" s="2317"/>
      <c r="G35" s="2317" t="s">
        <v>509</v>
      </c>
      <c r="H35" s="2317" t="s">
        <v>8</v>
      </c>
      <c r="I35" s="2317"/>
      <c r="J35" s="2317"/>
      <c r="K35" s="2317"/>
      <c r="L35" s="2317"/>
      <c r="M35" s="2317"/>
      <c r="N35" s="2317" t="s">
        <v>2133</v>
      </c>
      <c r="O35" s="2317" t="s">
        <v>10</v>
      </c>
      <c r="P35" s="2317" t="s">
        <v>11</v>
      </c>
      <c r="Q35" s="2317"/>
      <c r="R35" s="2317"/>
      <c r="S35" s="2317" t="s">
        <v>12</v>
      </c>
      <c r="T35" s="2562" t="s">
        <v>13</v>
      </c>
    </row>
    <row r="36" spans="1:20" ht="51">
      <c r="A36" s="2511"/>
      <c r="B36" s="2511"/>
      <c r="C36" s="2511"/>
      <c r="D36" s="2511"/>
      <c r="E36" s="1807" t="s">
        <v>14</v>
      </c>
      <c r="F36" s="2090" t="s">
        <v>15</v>
      </c>
      <c r="G36" s="2317"/>
      <c r="H36" s="2131" t="s">
        <v>2132</v>
      </c>
      <c r="I36" s="2130" t="s">
        <v>87</v>
      </c>
      <c r="J36" s="1813" t="s">
        <v>17</v>
      </c>
      <c r="K36" s="1857" t="s">
        <v>577</v>
      </c>
      <c r="L36" s="2134" t="s">
        <v>18</v>
      </c>
      <c r="M36" s="2130" t="s">
        <v>19</v>
      </c>
      <c r="N36" s="2317"/>
      <c r="O36" s="2317"/>
      <c r="P36" s="2090" t="s">
        <v>2316</v>
      </c>
      <c r="Q36" s="2090" t="s">
        <v>20</v>
      </c>
      <c r="R36" s="2090" t="s">
        <v>2270</v>
      </c>
      <c r="S36" s="2317"/>
      <c r="T36" s="2562"/>
    </row>
    <row r="37" spans="1:20" ht="18" customHeight="1">
      <c r="A37" s="1660">
        <v>1</v>
      </c>
      <c r="B37" s="1669" t="s">
        <v>4330</v>
      </c>
      <c r="C37" s="671" t="s">
        <v>2589</v>
      </c>
      <c r="D37" s="1814">
        <f>VLOOKUP(B37,'[54]Laporan Kehadiran'!$C$27:$E$32,3,FALSE)</f>
        <v>13</v>
      </c>
      <c r="E37" s="1819">
        <v>2144968.35</v>
      </c>
      <c r="F37" s="1862">
        <v>0</v>
      </c>
      <c r="G37" s="2146">
        <f t="shared" ref="G37:G42" si="10">E37+F37</f>
        <v>2144968.35</v>
      </c>
      <c r="H37" s="1855">
        <v>0</v>
      </c>
      <c r="I37" s="1855">
        <v>0</v>
      </c>
      <c r="J37" s="1843">
        <v>11000</v>
      </c>
      <c r="K37" s="1855">
        <v>0</v>
      </c>
      <c r="L37" s="1866">
        <v>354247</v>
      </c>
      <c r="M37" s="1855">
        <v>0</v>
      </c>
      <c r="N37" s="1812">
        <f t="shared" ref="N37:N42" si="11">(J37*D37)+(K37*D37)+L37+M37</f>
        <v>497247</v>
      </c>
      <c r="O37" s="1812">
        <f t="shared" ref="O37:O42" si="12">G37+N37</f>
        <v>2642215.35</v>
      </c>
      <c r="P37" s="1812">
        <v>20428.27</v>
      </c>
      <c r="Q37" s="1812">
        <v>40856.54</v>
      </c>
      <c r="R37" s="1812">
        <f>VLOOKUP(B37,'[54]Laporan Kehadiran'!$C$27:$P$32,14,FALSE)</f>
        <v>10214.135</v>
      </c>
      <c r="S37" s="1812">
        <f t="shared" ref="S37:S42" si="13">O37-P37-Q37-R37</f>
        <v>2570716.4050000003</v>
      </c>
      <c r="T37" s="1838">
        <v>1070010646539</v>
      </c>
    </row>
    <row r="38" spans="1:20" ht="23.25" customHeight="1">
      <c r="A38" s="1660">
        <v>2</v>
      </c>
      <c r="B38" s="1669" t="s">
        <v>4331</v>
      </c>
      <c r="C38" s="671" t="s">
        <v>2589</v>
      </c>
      <c r="D38" s="1814">
        <f>VLOOKUP(B38,'[54]Laporan Kehadiran'!$C$27:$E$32,3,FALSE)</f>
        <v>13</v>
      </c>
      <c r="E38" s="1819">
        <v>2042827</v>
      </c>
      <c r="F38" s="1862">
        <v>0</v>
      </c>
      <c r="G38" s="2146">
        <f t="shared" si="10"/>
        <v>2042827</v>
      </c>
      <c r="H38" s="1855">
        <v>0</v>
      </c>
      <c r="I38" s="1855">
        <v>0</v>
      </c>
      <c r="J38" s="1844">
        <v>10000</v>
      </c>
      <c r="K38" s="1855">
        <v>0</v>
      </c>
      <c r="L38" s="1866">
        <v>354247</v>
      </c>
      <c r="M38" s="1855">
        <v>0</v>
      </c>
      <c r="N38" s="1812">
        <f t="shared" si="11"/>
        <v>484247</v>
      </c>
      <c r="O38" s="1812">
        <f t="shared" si="12"/>
        <v>2527074</v>
      </c>
      <c r="P38" s="1812">
        <v>20428.27</v>
      </c>
      <c r="Q38" s="1812">
        <v>40856.54</v>
      </c>
      <c r="R38" s="1812">
        <f>VLOOKUP(B38,'[54]Laporan Kehadiran'!$C$27:$P$32,14,FALSE)</f>
        <v>10214.135</v>
      </c>
      <c r="S38" s="1812">
        <f t="shared" si="13"/>
        <v>2455575.0550000002</v>
      </c>
      <c r="T38" s="1838">
        <v>1070010646935</v>
      </c>
    </row>
    <row r="39" spans="1:20" ht="23.25" customHeight="1">
      <c r="A39" s="1660">
        <v>3</v>
      </c>
      <c r="B39" s="1669" t="s">
        <v>4333</v>
      </c>
      <c r="C39" s="671" t="s">
        <v>2589</v>
      </c>
      <c r="D39" s="1814">
        <f>VLOOKUP(B39,'[54]Laporan Kehadiran'!$C$27:$E$32,3,FALSE)</f>
        <v>13</v>
      </c>
      <c r="E39" s="1819">
        <v>2042827</v>
      </c>
      <c r="F39" s="1862">
        <v>0</v>
      </c>
      <c r="G39" s="2146">
        <f t="shared" si="10"/>
        <v>2042827</v>
      </c>
      <c r="H39" s="1855">
        <v>0</v>
      </c>
      <c r="I39" s="1855">
        <v>0</v>
      </c>
      <c r="J39" s="1844">
        <v>10000</v>
      </c>
      <c r="K39" s="1855">
        <v>0</v>
      </c>
      <c r="L39" s="1866">
        <v>354247</v>
      </c>
      <c r="M39" s="1855">
        <v>0</v>
      </c>
      <c r="N39" s="1812">
        <f t="shared" si="11"/>
        <v>484247</v>
      </c>
      <c r="O39" s="1812">
        <f t="shared" si="12"/>
        <v>2527074</v>
      </c>
      <c r="P39" s="1812">
        <v>20428.27</v>
      </c>
      <c r="Q39" s="1812">
        <v>40856.54</v>
      </c>
      <c r="R39" s="1812">
        <f>VLOOKUP(B39,'[54]Laporan Kehadiran'!$C$27:$P$32,14,FALSE)</f>
        <v>10214.135</v>
      </c>
      <c r="S39" s="1812">
        <f t="shared" si="13"/>
        <v>2455575.0550000002</v>
      </c>
      <c r="T39" s="1838">
        <v>1070010646901</v>
      </c>
    </row>
    <row r="40" spans="1:20" ht="22.5" customHeight="1">
      <c r="A40" s="1660">
        <v>4</v>
      </c>
      <c r="B40" s="1669" t="s">
        <v>4334</v>
      </c>
      <c r="C40" s="671" t="s">
        <v>2589</v>
      </c>
      <c r="D40" s="1814">
        <v>13</v>
      </c>
      <c r="E40" s="1819">
        <v>2042827</v>
      </c>
      <c r="F40" s="1862">
        <v>0</v>
      </c>
      <c r="G40" s="2146">
        <f t="shared" si="10"/>
        <v>2042827</v>
      </c>
      <c r="H40" s="1855">
        <v>0</v>
      </c>
      <c r="I40" s="1855">
        <v>0</v>
      </c>
      <c r="J40" s="1844">
        <v>10000</v>
      </c>
      <c r="K40" s="1855">
        <v>0</v>
      </c>
      <c r="L40" s="1866">
        <v>354247</v>
      </c>
      <c r="M40" s="1855">
        <v>0</v>
      </c>
      <c r="N40" s="1812">
        <f t="shared" si="11"/>
        <v>484247</v>
      </c>
      <c r="O40" s="1812">
        <f t="shared" si="12"/>
        <v>2527074</v>
      </c>
      <c r="P40" s="1812">
        <v>20428.27</v>
      </c>
      <c r="Q40" s="1812">
        <v>40856.54</v>
      </c>
      <c r="R40" s="1812">
        <v>10214.135</v>
      </c>
      <c r="S40" s="1812">
        <f t="shared" si="13"/>
        <v>2455575.0550000002</v>
      </c>
      <c r="T40" s="1838">
        <v>1070010646679</v>
      </c>
    </row>
    <row r="41" spans="1:20" ht="18" customHeight="1">
      <c r="A41" s="1660">
        <v>5</v>
      </c>
      <c r="B41" s="1669" t="s">
        <v>4335</v>
      </c>
      <c r="C41" s="671" t="s">
        <v>2589</v>
      </c>
      <c r="D41" s="1814">
        <f>VLOOKUP(B41,'[54]Laporan Kehadiran'!$C$27:$E$32,3,FALSE)</f>
        <v>13</v>
      </c>
      <c r="E41" s="1819">
        <v>2042827</v>
      </c>
      <c r="F41" s="1862">
        <v>0</v>
      </c>
      <c r="G41" s="2146">
        <f t="shared" si="10"/>
        <v>2042827</v>
      </c>
      <c r="H41" s="1855">
        <v>0</v>
      </c>
      <c r="I41" s="1855">
        <v>0</v>
      </c>
      <c r="J41" s="1844">
        <v>10000</v>
      </c>
      <c r="K41" s="1855">
        <v>0</v>
      </c>
      <c r="L41" s="1866">
        <v>354247</v>
      </c>
      <c r="M41" s="1855">
        <v>0</v>
      </c>
      <c r="N41" s="1812">
        <f t="shared" si="11"/>
        <v>484247</v>
      </c>
      <c r="O41" s="1812">
        <f t="shared" si="12"/>
        <v>2527074</v>
      </c>
      <c r="P41" s="1812">
        <v>20428.27</v>
      </c>
      <c r="Q41" s="1812">
        <v>40856.54</v>
      </c>
      <c r="R41" s="1812">
        <f>VLOOKUP(B41,'[54]Laporan Kehadiran'!$C$27:$P$32,14,FALSE)</f>
        <v>10214.135</v>
      </c>
      <c r="S41" s="1812">
        <f t="shared" si="13"/>
        <v>2455575.0550000002</v>
      </c>
      <c r="T41" s="1838">
        <v>1070010647040</v>
      </c>
    </row>
    <row r="42" spans="1:20" ht="18" customHeight="1">
      <c r="A42" s="1660">
        <v>6</v>
      </c>
      <c r="B42" s="1669" t="s">
        <v>4336</v>
      </c>
      <c r="C42" s="671" t="s">
        <v>2589</v>
      </c>
      <c r="D42" s="1814">
        <f>VLOOKUP(B42,'[54]Laporan Kehadiran'!$C$27:$E$32,3,FALSE)</f>
        <v>13</v>
      </c>
      <c r="E42" s="1819">
        <v>2042827</v>
      </c>
      <c r="F42" s="1862">
        <v>0</v>
      </c>
      <c r="G42" s="2146">
        <f t="shared" si="10"/>
        <v>2042827</v>
      </c>
      <c r="H42" s="1855">
        <v>0</v>
      </c>
      <c r="I42" s="1855">
        <v>0</v>
      </c>
      <c r="J42" s="1844">
        <v>10000</v>
      </c>
      <c r="K42" s="1855">
        <v>0</v>
      </c>
      <c r="L42" s="1866">
        <v>354247</v>
      </c>
      <c r="M42" s="1855">
        <v>0</v>
      </c>
      <c r="N42" s="1812">
        <f t="shared" si="11"/>
        <v>484247</v>
      </c>
      <c r="O42" s="1812">
        <f t="shared" si="12"/>
        <v>2527074</v>
      </c>
      <c r="P42" s="1812">
        <v>20428.27</v>
      </c>
      <c r="Q42" s="1812">
        <v>40856.54</v>
      </c>
      <c r="R42" s="1812">
        <f>VLOOKUP(B42,'[54]Laporan Kehadiran'!$C$27:$P$32,14,FALSE)</f>
        <v>10214.135</v>
      </c>
      <c r="S42" s="1812">
        <f t="shared" si="13"/>
        <v>2455575.0550000002</v>
      </c>
      <c r="T42" s="1838">
        <v>1070010646992</v>
      </c>
    </row>
    <row r="43" spans="1:20" s="2091" customFormat="1" ht="18" customHeight="1">
      <c r="A43" s="2269" t="s">
        <v>30</v>
      </c>
      <c r="B43" s="2270"/>
      <c r="C43" s="2481"/>
      <c r="D43" s="2102">
        <f>SUM(D37:D42)</f>
        <v>78</v>
      </c>
      <c r="E43" s="2135">
        <f>SUM(E37:E42)</f>
        <v>12359103.35</v>
      </c>
      <c r="F43" s="2135">
        <f t="shared" ref="F43:S43" si="14">SUM(F37:F42)</f>
        <v>0</v>
      </c>
      <c r="G43" s="2135">
        <f t="shared" si="14"/>
        <v>12359103.35</v>
      </c>
      <c r="H43" s="2135">
        <f t="shared" si="14"/>
        <v>0</v>
      </c>
      <c r="I43" s="2135">
        <f t="shared" si="14"/>
        <v>0</v>
      </c>
      <c r="J43" s="2135">
        <f t="shared" si="14"/>
        <v>61000</v>
      </c>
      <c r="K43" s="2135">
        <f t="shared" si="14"/>
        <v>0</v>
      </c>
      <c r="L43" s="2135">
        <f t="shared" si="14"/>
        <v>2125482</v>
      </c>
      <c r="M43" s="2135">
        <f t="shared" si="14"/>
        <v>0</v>
      </c>
      <c r="N43" s="2135">
        <f t="shared" si="14"/>
        <v>2918482</v>
      </c>
      <c r="O43" s="2135">
        <f t="shared" si="14"/>
        <v>15277585.35</v>
      </c>
      <c r="P43" s="2135">
        <f t="shared" si="14"/>
        <v>122569.62000000001</v>
      </c>
      <c r="Q43" s="2135">
        <f t="shared" si="14"/>
        <v>245139.24000000002</v>
      </c>
      <c r="R43" s="2135">
        <f t="shared" si="14"/>
        <v>61284.810000000005</v>
      </c>
      <c r="S43" s="2135">
        <f t="shared" si="14"/>
        <v>14848591.68</v>
      </c>
      <c r="T43" s="1839"/>
    </row>
    <row r="44" spans="1:20" s="2091" customFormat="1" ht="18" customHeight="1">
      <c r="A44" s="1519"/>
      <c r="B44" s="1519"/>
      <c r="C44" s="1519"/>
      <c r="D44" s="1519"/>
      <c r="E44" s="895"/>
      <c r="F44" s="895"/>
      <c r="G44" s="895"/>
      <c r="H44" s="895"/>
      <c r="I44" s="895"/>
      <c r="J44" s="895"/>
      <c r="K44" s="895"/>
      <c r="L44" s="895"/>
      <c r="M44" s="895"/>
      <c r="N44" s="895"/>
      <c r="O44" s="895"/>
      <c r="P44" s="895"/>
      <c r="Q44" s="895"/>
      <c r="R44" s="895"/>
      <c r="S44" s="895">
        <f>S43+S30+S17</f>
        <v>49621864.960000008</v>
      </c>
      <c r="T44" s="2132"/>
    </row>
    <row r="45" spans="1:20" s="2091" customFormat="1" ht="18" customHeight="1">
      <c r="A45" s="1519"/>
      <c r="B45" s="1519"/>
      <c r="C45" s="1519"/>
      <c r="D45" s="1519"/>
      <c r="E45" s="895"/>
      <c r="F45" s="895"/>
      <c r="G45" s="895"/>
      <c r="H45" s="895"/>
      <c r="I45" s="895"/>
      <c r="J45" s="895"/>
      <c r="K45" s="895"/>
      <c r="L45" s="895"/>
      <c r="M45" s="895"/>
      <c r="N45" s="895"/>
      <c r="O45" s="895"/>
      <c r="P45" s="895"/>
      <c r="Q45" s="895"/>
      <c r="R45" s="895"/>
      <c r="S45" s="895"/>
      <c r="T45" s="2132"/>
    </row>
    <row r="46" spans="1:20" s="2091" customFormat="1" ht="18" customHeight="1">
      <c r="A46" s="1519"/>
      <c r="B46" s="1519"/>
      <c r="C46" s="1519"/>
      <c r="D46" s="1519"/>
      <c r="E46" s="895"/>
      <c r="F46" s="895"/>
      <c r="G46" s="895"/>
      <c r="H46" s="895"/>
      <c r="I46" s="895"/>
      <c r="J46" s="895"/>
      <c r="K46" s="895"/>
      <c r="L46" s="895"/>
      <c r="M46" s="895"/>
      <c r="N46" s="895"/>
      <c r="O46" s="895"/>
      <c r="P46" s="895"/>
      <c r="Q46" s="895"/>
      <c r="R46" s="895"/>
      <c r="S46" s="895"/>
      <c r="T46" s="2132"/>
    </row>
    <row r="47" spans="1:20" s="2091" customFormat="1" ht="18" customHeight="1">
      <c r="A47" s="1519"/>
      <c r="B47" s="1519"/>
      <c r="C47" s="1519"/>
      <c r="D47" s="1519"/>
      <c r="E47" s="895"/>
      <c r="F47" s="895"/>
      <c r="G47" s="895"/>
      <c r="H47" s="895"/>
      <c r="I47" s="895"/>
      <c r="J47" s="895"/>
      <c r="K47" s="895"/>
      <c r="L47" s="895"/>
      <c r="M47" s="895"/>
      <c r="N47" s="895"/>
      <c r="O47" s="895"/>
      <c r="P47" s="895"/>
      <c r="Q47" s="895"/>
      <c r="R47" s="895"/>
      <c r="S47" s="895"/>
      <c r="T47" s="2132"/>
    </row>
    <row r="48" spans="1:20" s="2091" customFormat="1" ht="18" customHeight="1">
      <c r="A48" s="1519"/>
      <c r="B48" s="1519"/>
      <c r="C48" s="1519"/>
      <c r="D48" s="1519"/>
      <c r="E48" s="895"/>
      <c r="F48" s="895"/>
      <c r="G48" s="895"/>
      <c r="H48" s="895"/>
      <c r="I48" s="895"/>
      <c r="J48" s="895"/>
      <c r="K48" s="895"/>
      <c r="L48" s="895"/>
      <c r="M48" s="895"/>
      <c r="N48" s="895"/>
      <c r="O48" s="895"/>
      <c r="P48" s="895"/>
      <c r="Q48" s="895"/>
      <c r="R48" s="895"/>
      <c r="S48" s="895"/>
      <c r="T48" s="2132"/>
    </row>
    <row r="49" spans="1:20" s="2091" customFormat="1" ht="18" customHeight="1">
      <c r="A49" s="1519"/>
      <c r="B49" s="1519"/>
      <c r="C49" s="1519"/>
      <c r="D49" s="1519"/>
      <c r="E49" s="895"/>
      <c r="F49" s="895"/>
      <c r="G49" s="895"/>
      <c r="H49" s="895"/>
      <c r="I49" s="895"/>
      <c r="J49" s="895"/>
      <c r="K49" s="895"/>
      <c r="L49" s="895"/>
      <c r="M49" s="895"/>
      <c r="N49" s="895"/>
      <c r="O49" s="895"/>
      <c r="P49" s="895"/>
      <c r="Q49" s="895"/>
      <c r="R49" s="895"/>
      <c r="S49" s="895"/>
      <c r="T49" s="2132"/>
    </row>
    <row r="50" spans="1:20" s="2091" customFormat="1" ht="18" customHeight="1">
      <c r="A50" s="1519"/>
      <c r="B50" s="1519"/>
      <c r="C50" s="1519"/>
      <c r="D50" s="1519"/>
      <c r="E50" s="895"/>
      <c r="F50" s="895"/>
      <c r="G50" s="895"/>
      <c r="H50" s="895"/>
      <c r="I50" s="895"/>
      <c r="J50" s="895"/>
      <c r="K50" s="895"/>
      <c r="L50" s="895"/>
      <c r="M50" s="895"/>
      <c r="N50" s="895"/>
      <c r="O50" s="895"/>
      <c r="P50" s="895"/>
      <c r="Q50" s="895"/>
      <c r="R50" s="895"/>
      <c r="S50" s="895"/>
      <c r="T50" s="2132"/>
    </row>
    <row r="51" spans="1:20" s="2091" customFormat="1" ht="18" customHeight="1">
      <c r="A51" s="1519"/>
      <c r="B51" s="1519"/>
      <c r="C51" s="1519"/>
      <c r="D51" s="1519"/>
      <c r="E51" s="895"/>
      <c r="F51" s="895"/>
      <c r="G51" s="895"/>
      <c r="H51" s="895"/>
      <c r="I51" s="895"/>
      <c r="J51" s="895"/>
      <c r="K51" s="895"/>
      <c r="L51" s="895"/>
      <c r="M51" s="895"/>
      <c r="N51" s="895"/>
      <c r="O51" s="895"/>
      <c r="P51" s="895"/>
      <c r="Q51" s="895"/>
      <c r="R51" s="895"/>
      <c r="S51" s="895"/>
      <c r="T51" s="2132"/>
    </row>
    <row r="52" spans="1:20" s="2091" customFormat="1" ht="18" customHeight="1">
      <c r="A52" s="1519"/>
      <c r="B52" s="1519"/>
      <c r="C52" s="1519"/>
      <c r="D52" s="1519"/>
      <c r="E52" s="895"/>
      <c r="F52" s="895"/>
      <c r="G52" s="895"/>
      <c r="H52" s="895"/>
      <c r="I52" s="895"/>
      <c r="J52" s="895"/>
      <c r="K52" s="895"/>
      <c r="L52" s="895"/>
      <c r="M52" s="895"/>
      <c r="N52" s="895"/>
      <c r="O52" s="895"/>
      <c r="P52" s="895"/>
      <c r="Q52" s="895"/>
      <c r="R52" s="895"/>
      <c r="S52" s="895"/>
      <c r="T52" s="2132"/>
    </row>
    <row r="53" spans="1:20" s="2091" customFormat="1" ht="18" customHeight="1">
      <c r="A53" s="1519"/>
      <c r="B53" s="1519"/>
      <c r="C53" s="1519"/>
      <c r="D53" s="1519"/>
      <c r="E53" s="895"/>
      <c r="F53" s="895"/>
      <c r="G53" s="895"/>
      <c r="H53" s="895"/>
      <c r="I53" s="895"/>
      <c r="J53" s="895"/>
      <c r="K53" s="895"/>
      <c r="L53" s="895"/>
      <c r="M53" s="895"/>
      <c r="N53" s="895"/>
      <c r="O53" s="895"/>
      <c r="P53" s="895"/>
      <c r="Q53" s="895"/>
      <c r="R53" s="895"/>
      <c r="S53" s="895"/>
      <c r="T53" s="2132"/>
    </row>
    <row r="54" spans="1:20" s="2091" customFormat="1" ht="18" customHeight="1">
      <c r="A54" s="1519"/>
      <c r="B54" s="1519"/>
      <c r="C54" s="1519"/>
      <c r="D54" s="1519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2132"/>
    </row>
    <row r="55" spans="1:20" ht="18" customHeight="1"/>
    <row r="56" spans="1:20" ht="18" customHeight="1"/>
    <row r="57" spans="1:20" s="2087" customFormat="1" ht="24.75" customHeight="1">
      <c r="B57" s="2106" t="s">
        <v>3689</v>
      </c>
      <c r="C57" s="2119"/>
      <c r="D57" s="2119"/>
      <c r="E57" s="2119"/>
      <c r="F57" s="57"/>
      <c r="G57" s="2119"/>
      <c r="H57" s="57"/>
      <c r="I57" s="57"/>
      <c r="J57" s="2119"/>
      <c r="K57" s="57"/>
      <c r="M57" s="218"/>
      <c r="N57" s="2089"/>
      <c r="T57" s="1071"/>
    </row>
    <row r="58" spans="1:20" s="2087" customFormat="1" ht="16.5">
      <c r="B58" s="2119"/>
      <c r="C58" s="2119"/>
      <c r="D58" s="2119"/>
      <c r="E58" s="2119"/>
      <c r="F58" s="57"/>
      <c r="G58" s="2119"/>
      <c r="H58" s="57"/>
      <c r="I58" s="57"/>
      <c r="J58" s="2119"/>
      <c r="K58" s="57"/>
      <c r="L58" s="2119"/>
      <c r="M58" s="57"/>
      <c r="P58" s="2089"/>
      <c r="T58" s="1071"/>
    </row>
    <row r="59" spans="1:20" s="2087" customFormat="1" ht="42" customHeight="1">
      <c r="A59" s="659" t="s">
        <v>39</v>
      </c>
      <c r="B59" s="659" t="s">
        <v>3690</v>
      </c>
      <c r="C59" s="2274" t="s">
        <v>40</v>
      </c>
      <c r="D59" s="2275"/>
      <c r="E59" s="659" t="s">
        <v>3691</v>
      </c>
      <c r="F59" s="659" t="s">
        <v>41</v>
      </c>
      <c r="H59" s="85"/>
      <c r="I59" s="85"/>
      <c r="K59" s="218"/>
      <c r="M59" s="218"/>
      <c r="T59" s="1071"/>
    </row>
    <row r="60" spans="1:20" s="2087" customFormat="1" ht="34.5" customHeight="1">
      <c r="A60" s="2107">
        <v>1</v>
      </c>
      <c r="B60" s="2108" t="s">
        <v>3692</v>
      </c>
      <c r="C60" s="2109">
        <f>A16</f>
        <v>6</v>
      </c>
      <c r="D60" s="2110" t="s">
        <v>3701</v>
      </c>
      <c r="E60" s="2111">
        <v>3000</v>
      </c>
      <c r="F60" s="2112">
        <f>E60*C60</f>
        <v>18000</v>
      </c>
      <c r="H60" s="85"/>
      <c r="I60" s="85"/>
      <c r="K60" s="218"/>
      <c r="M60" s="218"/>
      <c r="T60" s="1071"/>
    </row>
    <row r="61" spans="1:20" s="2087" customFormat="1" ht="24.75" customHeight="1">
      <c r="A61" s="2107">
        <v>2</v>
      </c>
      <c r="B61" s="2108" t="s">
        <v>42</v>
      </c>
      <c r="C61" s="2109">
        <f>A29</f>
        <v>6</v>
      </c>
      <c r="D61" s="2110" t="s">
        <v>3701</v>
      </c>
      <c r="E61" s="2111">
        <v>3000</v>
      </c>
      <c r="F61" s="2112">
        <f>E61*C61</f>
        <v>18000</v>
      </c>
      <c r="H61" s="85"/>
      <c r="I61" s="85"/>
      <c r="K61" s="218"/>
      <c r="M61" s="218"/>
      <c r="T61" s="1071"/>
    </row>
    <row r="62" spans="1:20" s="2103" customFormat="1" ht="24.75" customHeight="1">
      <c r="A62" s="2107">
        <v>3</v>
      </c>
      <c r="B62" s="2108" t="s">
        <v>43</v>
      </c>
      <c r="C62" s="2109">
        <f>A42</f>
        <v>6</v>
      </c>
      <c r="D62" s="2110" t="s">
        <v>3701</v>
      </c>
      <c r="E62" s="2111">
        <v>3000</v>
      </c>
      <c r="F62" s="2112">
        <f>E62*C62</f>
        <v>18000</v>
      </c>
      <c r="H62" s="123"/>
      <c r="I62" s="123"/>
      <c r="J62" s="2105"/>
      <c r="K62" s="2104"/>
      <c r="M62" s="2104"/>
      <c r="T62" s="1840"/>
    </row>
    <row r="63" spans="1:20" s="2103" customFormat="1" ht="24.75" customHeight="1">
      <c r="A63" s="2263" t="s">
        <v>3702</v>
      </c>
      <c r="B63" s="2264"/>
      <c r="C63" s="2113">
        <f>SUM(C60:C62)</f>
        <v>18</v>
      </c>
      <c r="D63" s="2114" t="s">
        <v>3701</v>
      </c>
      <c r="E63" s="2115" t="s">
        <v>2627</v>
      </c>
      <c r="F63" s="2116">
        <f>SUM(F60:F62)</f>
        <v>54000</v>
      </c>
      <c r="H63" s="123"/>
      <c r="I63" s="123"/>
      <c r="J63" s="2105"/>
      <c r="K63" s="2104"/>
      <c r="M63" s="2104"/>
      <c r="T63" s="1840"/>
    </row>
    <row r="64" spans="1:20" s="2103" customFormat="1">
      <c r="A64" s="682"/>
      <c r="B64" s="682"/>
      <c r="C64" s="63"/>
      <c r="D64" s="2133"/>
      <c r="E64" s="2133"/>
      <c r="F64" s="2136"/>
      <c r="H64" s="123"/>
      <c r="I64" s="123"/>
      <c r="J64" s="2105"/>
      <c r="K64" s="2104"/>
      <c r="M64" s="2104"/>
      <c r="T64" s="1840"/>
    </row>
    <row r="65" spans="1:20" s="2103" customFormat="1">
      <c r="A65" s="682"/>
      <c r="B65" s="682"/>
      <c r="C65" s="63"/>
      <c r="D65" s="2133"/>
      <c r="E65" s="2133"/>
      <c r="F65" s="2136"/>
      <c r="H65" s="123"/>
      <c r="I65" s="123"/>
      <c r="J65" s="2105"/>
      <c r="K65" s="2104"/>
      <c r="M65" s="2104"/>
      <c r="T65" s="1840"/>
    </row>
    <row r="66" spans="1:20" s="2103" customFormat="1">
      <c r="A66" s="682"/>
      <c r="B66" s="682"/>
      <c r="C66" s="63"/>
      <c r="D66" s="2133"/>
      <c r="E66" s="2133"/>
      <c r="F66" s="2136"/>
      <c r="H66" s="123"/>
      <c r="I66" s="123"/>
      <c r="J66" s="2105"/>
      <c r="K66" s="2104"/>
      <c r="M66" s="2104"/>
      <c r="T66" s="1840"/>
    </row>
    <row r="67" spans="1:20" s="2087" customFormat="1" ht="17.25">
      <c r="B67" s="2117" t="s">
        <v>3693</v>
      </c>
      <c r="C67" s="2119"/>
      <c r="D67" s="2119"/>
      <c r="E67" s="2119"/>
      <c r="F67" s="218"/>
      <c r="H67" s="85"/>
      <c r="I67" s="85"/>
      <c r="J67" s="2089"/>
      <c r="K67" s="218"/>
      <c r="L67" s="203"/>
      <c r="M67" s="218"/>
      <c r="T67" s="1071"/>
    </row>
    <row r="68" spans="1:20" s="2087" customFormat="1" ht="17.25">
      <c r="B68" s="2117" t="s">
        <v>3831</v>
      </c>
      <c r="C68" s="2119"/>
      <c r="D68" s="2119"/>
      <c r="E68" s="2119"/>
      <c r="F68" s="218"/>
      <c r="H68" s="85"/>
      <c r="I68" s="85"/>
      <c r="J68" s="2089"/>
      <c r="K68" s="218"/>
      <c r="L68" s="1292"/>
      <c r="M68" s="218"/>
      <c r="T68" s="1071"/>
    </row>
    <row r="69" spans="1:20" s="2087" customFormat="1" ht="16.5">
      <c r="B69" s="2119"/>
      <c r="C69" s="2119"/>
      <c r="D69" s="2119"/>
      <c r="E69" s="2119"/>
      <c r="F69" s="218"/>
      <c r="H69" s="85"/>
      <c r="I69" s="85"/>
      <c r="J69" s="2089"/>
      <c r="K69" s="218"/>
      <c r="M69" s="218"/>
      <c r="T69" s="1071"/>
    </row>
    <row r="70" spans="1:20" s="2087" customFormat="1" ht="17.25">
      <c r="B70" s="2118" t="s">
        <v>4587</v>
      </c>
      <c r="C70" s="2119"/>
      <c r="D70" s="2119"/>
      <c r="E70" s="2119"/>
      <c r="F70" s="218"/>
      <c r="H70" s="85"/>
      <c r="I70" s="85"/>
      <c r="J70" s="2089"/>
      <c r="K70" s="218"/>
      <c r="M70" s="218"/>
      <c r="T70" s="1071"/>
    </row>
    <row r="71" spans="1:20" s="2087" customFormat="1" ht="17.25">
      <c r="B71" s="1385"/>
      <c r="C71" s="2119"/>
      <c r="D71" s="2119"/>
      <c r="F71" s="218"/>
      <c r="H71" s="57"/>
      <c r="I71" s="2075"/>
      <c r="K71" s="218"/>
      <c r="M71" s="218"/>
      <c r="T71" s="1071"/>
    </row>
    <row r="72" spans="1:20" s="2087" customFormat="1" ht="18">
      <c r="B72" s="2120" t="s">
        <v>3025</v>
      </c>
      <c r="C72" s="2437" t="s">
        <v>3696</v>
      </c>
      <c r="D72" s="2439"/>
      <c r="E72" s="2437" t="s">
        <v>2130</v>
      </c>
      <c r="F72" s="2438"/>
      <c r="G72" s="2439"/>
      <c r="H72" s="1856"/>
      <c r="I72" s="218"/>
      <c r="J72" s="230"/>
      <c r="K72" s="2121" t="s">
        <v>4584</v>
      </c>
      <c r="M72" s="218"/>
      <c r="T72" s="1071"/>
    </row>
    <row r="73" spans="1:20" s="2087" customFormat="1" ht="18">
      <c r="B73" s="665" t="s">
        <v>3692</v>
      </c>
      <c r="C73" s="2109">
        <f>C60</f>
        <v>6</v>
      </c>
      <c r="D73" s="2110" t="s">
        <v>3701</v>
      </c>
      <c r="E73" s="2123"/>
      <c r="F73" s="2122" t="s">
        <v>3703</v>
      </c>
      <c r="G73" s="2124">
        <f>S17</f>
        <v>19377287.810000002</v>
      </c>
      <c r="H73" s="1856"/>
      <c r="I73" s="2121"/>
      <c r="K73" s="2125" t="s">
        <v>44</v>
      </c>
      <c r="M73" s="218"/>
      <c r="T73" s="1071"/>
    </row>
    <row r="74" spans="1:20" s="2087" customFormat="1" ht="18">
      <c r="B74" s="665" t="s">
        <v>42</v>
      </c>
      <c r="C74" s="2109">
        <f>C61</f>
        <v>6</v>
      </c>
      <c r="D74" s="2110" t="s">
        <v>3701</v>
      </c>
      <c r="E74" s="2123"/>
      <c r="F74" s="2122" t="s">
        <v>3703</v>
      </c>
      <c r="G74" s="2124">
        <f>S30</f>
        <v>15395985.470000003</v>
      </c>
      <c r="H74" s="1856"/>
      <c r="I74" s="218"/>
      <c r="K74" s="2121"/>
      <c r="M74" s="218"/>
      <c r="T74" s="1071"/>
    </row>
    <row r="75" spans="1:20" s="2087" customFormat="1" ht="18">
      <c r="B75" s="665" t="s">
        <v>43</v>
      </c>
      <c r="C75" s="2109">
        <f>C62</f>
        <v>6</v>
      </c>
      <c r="D75" s="2110" t="s">
        <v>3701</v>
      </c>
      <c r="E75" s="674"/>
      <c r="F75" s="675" t="s">
        <v>3703</v>
      </c>
      <c r="G75" s="676">
        <f>S43</f>
        <v>14848591.68</v>
      </c>
      <c r="H75" s="1856">
        <f>SUM(G73:G75)</f>
        <v>49621864.960000001</v>
      </c>
      <c r="I75" s="2128"/>
      <c r="K75" s="2121"/>
      <c r="M75" s="218"/>
      <c r="T75" s="1071"/>
    </row>
    <row r="76" spans="1:20" s="2087" customFormat="1" ht="18">
      <c r="B76" s="665" t="s">
        <v>3697</v>
      </c>
      <c r="C76" s="2109"/>
      <c r="D76" s="2110"/>
      <c r="E76" s="2123"/>
      <c r="F76" s="2122" t="s">
        <v>3703</v>
      </c>
      <c r="G76" s="2124">
        <f>F63</f>
        <v>54000</v>
      </c>
      <c r="H76" s="1856"/>
      <c r="I76" s="218"/>
      <c r="K76" s="218"/>
      <c r="M76" s="218"/>
      <c r="T76" s="1071"/>
    </row>
    <row r="77" spans="1:20" ht="18">
      <c r="A77" s="2085"/>
      <c r="B77" s="666" t="s">
        <v>3698</v>
      </c>
      <c r="C77" s="2113">
        <f>C73+C74+C75</f>
        <v>18</v>
      </c>
      <c r="D77" s="2114" t="s">
        <v>3701</v>
      </c>
      <c r="E77" s="1147"/>
      <c r="F77" s="2126" t="s">
        <v>3703</v>
      </c>
      <c r="G77" s="792">
        <f>SUM(G73:G76)</f>
        <v>49675864.960000001</v>
      </c>
      <c r="J77" s="2087"/>
      <c r="K77" s="2128" t="s">
        <v>3704</v>
      </c>
      <c r="L77" s="2087"/>
      <c r="M77" s="2085"/>
      <c r="T77" s="2085"/>
    </row>
    <row r="78" spans="1:20" ht="17.25">
      <c r="A78" s="2085"/>
      <c r="B78" s="667" t="s">
        <v>3699</v>
      </c>
      <c r="C78" s="2127">
        <v>1.4999999999999999E-2</v>
      </c>
      <c r="D78" s="2114"/>
      <c r="E78" s="1232"/>
      <c r="F78" s="1233" t="s">
        <v>3703</v>
      </c>
      <c r="G78" s="2137">
        <f>G77*C78</f>
        <v>745137.97439999995</v>
      </c>
      <c r="M78" s="2085"/>
      <c r="T78" s="2085"/>
    </row>
    <row r="79" spans="1:20" ht="17.25">
      <c r="A79" s="2085"/>
      <c r="B79" s="2129" t="s">
        <v>3700</v>
      </c>
      <c r="C79" s="2238"/>
      <c r="D79" s="2239"/>
      <c r="E79" s="2239"/>
      <c r="F79" s="2126" t="s">
        <v>3703</v>
      </c>
      <c r="G79" s="792">
        <f>SUM(G77:G78)</f>
        <v>50421002.9344</v>
      </c>
      <c r="M79" s="2085"/>
      <c r="T79" s="2085"/>
    </row>
  </sheetData>
  <mergeCells count="48">
    <mergeCell ref="C59:D59"/>
    <mergeCell ref="H9:M9"/>
    <mergeCell ref="A30:C30"/>
    <mergeCell ref="G9:G10"/>
    <mergeCell ref="A17:C17"/>
    <mergeCell ref="A22:A23"/>
    <mergeCell ref="B22:B23"/>
    <mergeCell ref="C22:C23"/>
    <mergeCell ref="D22:D23"/>
    <mergeCell ref="E22:F22"/>
    <mergeCell ref="G22:G23"/>
    <mergeCell ref="H22:M22"/>
    <mergeCell ref="A35:A36"/>
    <mergeCell ref="A1:T1"/>
    <mergeCell ref="A2:T2"/>
    <mergeCell ref="A4:T4"/>
    <mergeCell ref="A9:A10"/>
    <mergeCell ref="B9:B10"/>
    <mergeCell ref="C9:C10"/>
    <mergeCell ref="D9:D10"/>
    <mergeCell ref="E9:F9"/>
    <mergeCell ref="N9:N10"/>
    <mergeCell ref="O9:O10"/>
    <mergeCell ref="P9:R9"/>
    <mergeCell ref="S9:S10"/>
    <mergeCell ref="T9:T10"/>
    <mergeCell ref="A3:U3"/>
    <mergeCell ref="N22:N23"/>
    <mergeCell ref="O22:O23"/>
    <mergeCell ref="P22:R22"/>
    <mergeCell ref="S22:S23"/>
    <mergeCell ref="T22:T23"/>
    <mergeCell ref="C79:E79"/>
    <mergeCell ref="T35:T36"/>
    <mergeCell ref="A43:C43"/>
    <mergeCell ref="A63:B63"/>
    <mergeCell ref="C72:D72"/>
    <mergeCell ref="E72:G72"/>
    <mergeCell ref="H35:M35"/>
    <mergeCell ref="N35:N36"/>
    <mergeCell ref="O35:O36"/>
    <mergeCell ref="P35:R35"/>
    <mergeCell ref="S35:S36"/>
    <mergeCell ref="B35:B36"/>
    <mergeCell ref="C35:C36"/>
    <mergeCell ref="D35:D36"/>
    <mergeCell ref="E35:F35"/>
    <mergeCell ref="G35:G36"/>
  </mergeCells>
  <conditionalFormatting sqref="T55:T1048576 T24:T29 T1:T2 T31:T32 T37:T42 T4:T21">
    <cfRule type="duplicateValues" dxfId="5" priority="6"/>
  </conditionalFormatting>
  <conditionalFormatting sqref="T22:T23">
    <cfRule type="duplicateValues" dxfId="4" priority="5"/>
  </conditionalFormatting>
  <conditionalFormatting sqref="T30">
    <cfRule type="duplicateValues" dxfId="3" priority="4"/>
  </conditionalFormatting>
  <conditionalFormatting sqref="T33:T34">
    <cfRule type="duplicateValues" dxfId="2" priority="3"/>
  </conditionalFormatting>
  <conditionalFormatting sqref="T35:T36">
    <cfRule type="duplicateValues" dxfId="1" priority="2"/>
  </conditionalFormatting>
  <conditionalFormatting sqref="T43:T54">
    <cfRule type="duplicateValues" dxfId="0" priority="1"/>
  </conditionalFormatting>
  <pageMargins left="0.45" right="0.2" top="0.75" bottom="0.75" header="0.3" footer="0.3"/>
  <pageSetup scale="50" orientation="landscape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30</vt:i4>
      </vt:variant>
    </vt:vector>
  </HeadingPairs>
  <TitlesOfParts>
    <vt:vector size="62" baseType="lpstr">
      <vt:lpstr>SUM</vt:lpstr>
      <vt:lpstr>DEPO</vt:lpstr>
      <vt:lpstr>AMPENAN</vt:lpstr>
      <vt:lpstr>BALI</vt:lpstr>
      <vt:lpstr>BALIKPAPAN</vt:lpstr>
      <vt:lpstr>BANJARMASIN</vt:lpstr>
      <vt:lpstr>BITUNG</vt:lpstr>
      <vt:lpstr>DONGGALA</vt:lpstr>
      <vt:lpstr>DUMAI</vt:lpstr>
      <vt:lpstr>GORONTALO</vt:lpstr>
      <vt:lpstr>JAMBI</vt:lpstr>
      <vt:lpstr>KENDARI</vt:lpstr>
      <vt:lpstr>KRUENG </vt:lpstr>
      <vt:lpstr>LAMPUNG</vt:lpstr>
      <vt:lpstr>LHOKSEUMAWE</vt:lpstr>
      <vt:lpstr>MAKASSAR</vt:lpstr>
      <vt:lpstr>MEDAN</vt:lpstr>
      <vt:lpstr>PADANG</vt:lpstr>
      <vt:lpstr>PALEMBANG </vt:lpstr>
      <vt:lpstr>PAMA</vt:lpstr>
      <vt:lpstr>PALOPO</vt:lpstr>
      <vt:lpstr>PARE-PARE</vt:lpstr>
      <vt:lpstr>PLUMPANG</vt:lpstr>
      <vt:lpstr>PONTIANAK </vt:lpstr>
      <vt:lpstr>SAMARINDA</vt:lpstr>
      <vt:lpstr> SIAK</vt:lpstr>
      <vt:lpstr>SIBOLGA</vt:lpstr>
      <vt:lpstr>SURABAYA</vt:lpstr>
      <vt:lpstr>TENAU</vt:lpstr>
      <vt:lpstr>WAINGAPU</vt:lpstr>
      <vt:lpstr>APMS</vt:lpstr>
      <vt:lpstr>GUNUNG SITOLI</vt:lpstr>
      <vt:lpstr>' SIAK'!Print_Area</vt:lpstr>
      <vt:lpstr>AMPENAN!Print_Area</vt:lpstr>
      <vt:lpstr>APMS!Print_Area</vt:lpstr>
      <vt:lpstr>BALI!Print_Area</vt:lpstr>
      <vt:lpstr>BALIKPAPAN!Print_Area</vt:lpstr>
      <vt:lpstr>BANJARMASIN!Print_Area</vt:lpstr>
      <vt:lpstr>BITUNG!Print_Area</vt:lpstr>
      <vt:lpstr>DEPO!Print_Area</vt:lpstr>
      <vt:lpstr>DONGGALA!Print_Area</vt:lpstr>
      <vt:lpstr>DUMAI!Print_Area</vt:lpstr>
      <vt:lpstr>GORONTALO!Print_Area</vt:lpstr>
      <vt:lpstr>'GUNUNG SITOLI'!Print_Area</vt:lpstr>
      <vt:lpstr>JAMBI!Print_Area</vt:lpstr>
      <vt:lpstr>KENDARI!Print_Area</vt:lpstr>
      <vt:lpstr>'KRUENG '!Print_Area</vt:lpstr>
      <vt:lpstr>LHOKSEUMAWE!Print_Area</vt:lpstr>
      <vt:lpstr>MAKASSAR!Print_Area</vt:lpstr>
      <vt:lpstr>MEDAN!Print_Area</vt:lpstr>
      <vt:lpstr>PADANG!Print_Area</vt:lpstr>
      <vt:lpstr>'PALEMBANG '!Print_Area</vt:lpstr>
      <vt:lpstr>PALOPO!Print_Area</vt:lpstr>
      <vt:lpstr>PAMA!Print_Area</vt:lpstr>
      <vt:lpstr>'PARE-PARE'!Print_Area</vt:lpstr>
      <vt:lpstr>PLUMPANG!Print_Area</vt:lpstr>
      <vt:lpstr>'PONTIANAK '!Print_Area</vt:lpstr>
      <vt:lpstr>SAMARINDA!Print_Area</vt:lpstr>
      <vt:lpstr>SIBOLGA!Print_Area</vt:lpstr>
      <vt:lpstr>SUM!Print_Area</vt:lpstr>
      <vt:lpstr>TENAU!Print_Area</vt:lpstr>
      <vt:lpstr>WAINGAPU!Print_Area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Tita amelia</dc:creator>
  <cp:lastModifiedBy>kopenusa</cp:lastModifiedBy>
  <cp:lastPrinted>2017-02-22T03:26:14Z</cp:lastPrinted>
  <dcterms:created xsi:type="dcterms:W3CDTF">2015-04-28T05:06:48Z</dcterms:created>
  <dcterms:modified xsi:type="dcterms:W3CDTF">2017-03-23T01:09:21Z</dcterms:modified>
</cp:coreProperties>
</file>